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EC\Documents\Hi-TALK Received\"/>
    </mc:Choice>
  </mc:AlternateContent>
  <bookViews>
    <workbookView xWindow="0" yWindow="0" windowWidth="28800" windowHeight="11100" tabRatio="814" firstSheet="2" activeTab="19"/>
  </bookViews>
  <sheets>
    <sheet name="EGAT" sheetId="22" r:id="rId1"/>
    <sheet name="HDO RVMP 2020TA" sheetId="21" r:id="rId2"/>
    <sheet name="HDO RVMP" sheetId="20" r:id="rId3"/>
    <sheet name="HDO SDA" sheetId="19" r:id="rId4"/>
    <sheet name="Vistok" sheetId="18" r:id="rId5"/>
    <sheet name="IKAN" sheetId="17" r:id="rId6"/>
    <sheet name="UTCC" sheetId="16" r:id="rId7"/>
    <sheet name="KLNG" sheetId="15" r:id="rId8"/>
    <sheet name="SGPC" sheetId="14" r:id="rId9"/>
    <sheet name="TACE" sheetId="13" r:id="rId10"/>
    <sheet name="HPP4" sheetId="12" r:id="rId11"/>
    <sheet name="PTT LNG" sheetId="11" r:id="rId12"/>
    <sheet name="LINE" sheetId="10" r:id="rId13"/>
    <sheet name="HNCC PKG-1" sheetId="7" r:id="rId14"/>
    <sheet name="HNCC PKG-2" sheetId="8" r:id="rId15"/>
    <sheet name="HNCC PKG-3" sheetId="9" r:id="rId16"/>
    <sheet name="P-GMTP3" sheetId="5" r:id="rId17"/>
    <sheet name="MMCC" sheetId="23" r:id="rId18"/>
    <sheet name="IKCP" sheetId="24" r:id="rId19"/>
    <sheet name="TVEP" sheetId="25" r:id="rId20"/>
  </sheets>
  <externalReferences>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s>
  <definedNames>
    <definedName name="_" localSheetId="6" hidden="1">[1]대비표!#REF!</definedName>
    <definedName name="_" hidden="1">[1]대비표!#REF!</definedName>
    <definedName name="_?쾴?">#REF!</definedName>
    <definedName name="_?쾴?_?">#REF!</definedName>
    <definedName name="_?쾴?___P">#REF!</definedName>
    <definedName name="_?쾴?_T">#REF!</definedName>
    <definedName name="___1A1_" hidden="1">{#N/A,#N/A,TRUE,"Basic";#N/A,#N/A,TRUE,"EXT-TABLE";#N/A,#N/A,TRUE,"STEEL";#N/A,#N/A,TRUE,"INT-Table";#N/A,#N/A,TRUE,"STEEL";#N/A,#N/A,TRUE,"Door"}</definedName>
    <definedName name="___A1" hidden="1">{#N/A,#N/A,TRUE,"Basic";#N/A,#N/A,TRUE,"EXT-TABLE";#N/A,#N/A,TRUE,"STEEL";#N/A,#N/A,TRUE,"INT-Table";#N/A,#N/A,TRUE,"STEEL";#N/A,#N/A,TRUE,"Door"}</definedName>
    <definedName name="___BBJ3" localSheetId="8">'[2]95삼성급(본사)'!#REF!</definedName>
    <definedName name="___BBJ3">'[2]95삼성급(본사)'!#REF!</definedName>
    <definedName name="___BCJ3" localSheetId="8">'[2]95삼성급(본사)'!#REF!</definedName>
    <definedName name="___BCJ3">'[2]95삼성급(본사)'!#REF!</definedName>
    <definedName name="___BDR3" localSheetId="8">'[2]95삼성급(본사)'!#REF!</definedName>
    <definedName name="___BDR3">'[2]95삼성급(본사)'!#REF!</definedName>
    <definedName name="___BGJ3" localSheetId="8">'[2]95삼성급(본사)'!#REF!</definedName>
    <definedName name="___BGJ3">'[2]95삼성급(본사)'!#REF!</definedName>
    <definedName name="__1.2.3.">[3]지급제한자!$4:$4,[3]지급제한자!$44:$44,[3]지급제한자!$58:$58</definedName>
    <definedName name="__123Graph_A" localSheetId="11" hidden="1">#REF!</definedName>
    <definedName name="__123Graph_A" localSheetId="8" hidden="1">#REF!</definedName>
    <definedName name="__123Graph_A" localSheetId="6" hidden="1">#REF!</definedName>
    <definedName name="__123Graph_A" hidden="1">#REF!</definedName>
    <definedName name="__123Graph_ACurrent" localSheetId="6" hidden="1">'[4]Eq. Mobilization'!#REF!</definedName>
    <definedName name="__123Graph_ACurrent" hidden="1">'[4]Eq. Mobilization'!#REF!</definedName>
    <definedName name="__123Graph_B" localSheetId="11" hidden="1">#REF!</definedName>
    <definedName name="__123Graph_B" localSheetId="8" hidden="1">#REF!</definedName>
    <definedName name="__123Graph_B" localSheetId="6" hidden="1">#REF!</definedName>
    <definedName name="__123Graph_B" hidden="1">#REF!</definedName>
    <definedName name="__123Graph_BCurrent" localSheetId="6" hidden="1">'[4]Eq. Mobilization'!#REF!</definedName>
    <definedName name="__123Graph_BCurrent" hidden="1">'[4]Eq. Mobilization'!#REF!</definedName>
    <definedName name="__123Graph_BPERFORMANCE" localSheetId="6" hidden="1">[5]BQMPALOC!#REF!</definedName>
    <definedName name="__123Graph_BPERFORMANCE" hidden="1">[5]BQMPALOC!#REF!</definedName>
    <definedName name="__123Graph_C" localSheetId="6" hidden="1">[6]DRUM!#REF!</definedName>
    <definedName name="__123Graph_C" hidden="1">[6]DRUM!#REF!</definedName>
    <definedName name="__123Graph_D" localSheetId="11" hidden="1">#REF!</definedName>
    <definedName name="__123Graph_D" localSheetId="8" hidden="1">#REF!</definedName>
    <definedName name="__123Graph_D" localSheetId="6" hidden="1">#REF!</definedName>
    <definedName name="__123Graph_D" hidden="1">#REF!</definedName>
    <definedName name="__123Graph_E" localSheetId="11" hidden="1">#REF!</definedName>
    <definedName name="__123Graph_E" localSheetId="8" hidden="1">#REF!</definedName>
    <definedName name="__123Graph_E" localSheetId="6" hidden="1">#REF!</definedName>
    <definedName name="__123Graph_E" hidden="1">#REF!</definedName>
    <definedName name="__123Graph_F" localSheetId="6" hidden="1">[7]B!#REF!</definedName>
    <definedName name="__123Graph_F" hidden="1">[7]B!#REF!</definedName>
    <definedName name="__123Graph_LBL_A" localSheetId="6" hidden="1">'[4]Eq. Mobilization'!#REF!</definedName>
    <definedName name="__123Graph_LBL_A" hidden="1">'[4]Eq. Mobilization'!#REF!</definedName>
    <definedName name="__123Graph_LBL_B" localSheetId="6" hidden="1">'[4]Eq. Mobilization'!#REF!</definedName>
    <definedName name="__123Graph_LBL_B" hidden="1">'[4]Eq. Mobilization'!#REF!</definedName>
    <definedName name="__123Graph_X" localSheetId="6" hidden="1">[6]DRUM!#REF!</definedName>
    <definedName name="__123Graph_X" hidden="1">[6]DRUM!#REF!</definedName>
    <definedName name="__123Graph_XCurrent" localSheetId="6" hidden="1">'[4]Eq. Mobilization'!#REF!</definedName>
    <definedName name="__123Graph_XCurrent" hidden="1">'[4]Eq. Mobilization'!#REF!</definedName>
    <definedName name="__1A1_" hidden="1">{#N/A,#N/A,TRUE,"Basic";#N/A,#N/A,TRUE,"EXT-TABLE";#N/A,#N/A,TRUE,"STEEL";#N/A,#N/A,TRUE,"INT-Table";#N/A,#N/A,TRUE,"STEEL";#N/A,#N/A,TRUE,"Door"}</definedName>
    <definedName name="__A1" hidden="1">{#N/A,#N/A,TRUE,"Basic";#N/A,#N/A,TRUE,"EXT-TABLE";#N/A,#N/A,TRUE,"STEEL";#N/A,#N/A,TRUE,"INT-Table";#N/A,#N/A,TRUE,"STEEL";#N/A,#N/A,TRUE,"Door"}</definedName>
    <definedName name="__BBJ3">'[8]#REF'!#REF!</definedName>
    <definedName name="__BCJ3">'[8]#REF'!#REF!</definedName>
    <definedName name="__BDR3">'[8]#REF'!#REF!</definedName>
    <definedName name="__BGJ3">'[8]#REF'!#REF!</definedName>
    <definedName name="_001"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1.05gb_nonplug_drive">[9]Supplement2!#REF!</definedName>
    <definedName name="_1.05gb_plug_drive">[9]Supplement2!#REF!</definedName>
    <definedName name="_1.2.3.">[10]기준!$3:$3,[10]기준!#REF!,[10]기준!$4:$4,[10]기준!$7:$7,[10]기준!$10:$10,[10]기준!$49:$49,[10]기준!$78:$78,[10]기준!$83:$83</definedName>
    <definedName name="_1_?쾴?">#REF!</definedName>
    <definedName name="_11A1_" hidden="1">{#N/A,#N/A,TRUE,"Basic";#N/A,#N/A,TRUE,"EXT-TABLE";#N/A,#N/A,TRUE,"STEEL";#N/A,#N/A,TRUE,"INT-Table";#N/A,#N/A,TRUE,"STEEL";#N/A,#N/A,TRUE,"Door"}</definedName>
    <definedName name="_11A1__1" hidden="1">{#N/A,#N/A,TRUE,"Basic";#N/A,#N/A,TRUE,"EXT-TABLE";#N/A,#N/A,TRUE,"STEEL";#N/A,#N/A,TRUE,"INT-Table";#N/A,#N/A,TRUE,"STEEL";#N/A,#N/A,TRUE,"Door"}</definedName>
    <definedName name="_11A1__1_1" hidden="1">{#N/A,#N/A,TRUE,"Basic";#N/A,#N/A,TRUE,"EXT-TABLE";#N/A,#N/A,TRUE,"STEEL";#N/A,#N/A,TRUE,"INT-Table";#N/A,#N/A,TRUE,"STEEL";#N/A,#N/A,TRUE,"Door"}</definedName>
    <definedName name="_11A1__1_2" hidden="1">{#N/A,#N/A,TRUE,"Basic";#N/A,#N/A,TRUE,"EXT-TABLE";#N/A,#N/A,TRUE,"STEEL";#N/A,#N/A,TRUE,"INT-Table";#N/A,#N/A,TRUE,"STEEL";#N/A,#N/A,TRUE,"Door"}</definedName>
    <definedName name="_11A1__2" hidden="1">{#N/A,#N/A,TRUE,"Basic";#N/A,#N/A,TRUE,"EXT-TABLE";#N/A,#N/A,TRUE,"STEEL";#N/A,#N/A,TRUE,"INT-Table";#N/A,#N/A,TRUE,"STEEL";#N/A,#N/A,TRUE,"Door"}</definedName>
    <definedName name="_11A1__2_1" hidden="1">{#N/A,#N/A,TRUE,"Basic";#N/A,#N/A,TRUE,"EXT-TABLE";#N/A,#N/A,TRUE,"STEEL";#N/A,#N/A,TRUE,"INT-Table";#N/A,#N/A,TRUE,"STEEL";#N/A,#N/A,TRUE,"Door"}</definedName>
    <definedName name="_11A1__2_2" hidden="1">{#N/A,#N/A,TRUE,"Basic";#N/A,#N/A,TRUE,"EXT-TABLE";#N/A,#N/A,TRUE,"STEEL";#N/A,#N/A,TRUE,"INT-Table";#N/A,#N/A,TRUE,"STEEL";#N/A,#N/A,TRUE,"Door"}</definedName>
    <definedName name="_11A1__3" hidden="1">{#N/A,#N/A,TRUE,"Basic";#N/A,#N/A,TRUE,"EXT-TABLE";#N/A,#N/A,TRUE,"STEEL";#N/A,#N/A,TRUE,"INT-Table";#N/A,#N/A,TRUE,"STEEL";#N/A,#N/A,TRUE,"Door"}</definedName>
    <definedName name="_11A1__3_1" hidden="1">{#N/A,#N/A,TRUE,"Basic";#N/A,#N/A,TRUE,"EXT-TABLE";#N/A,#N/A,TRUE,"STEEL";#N/A,#N/A,TRUE,"INT-Table";#N/A,#N/A,TRUE,"STEEL";#N/A,#N/A,TRUE,"Door"}</definedName>
    <definedName name="_11A1__3_2" hidden="1">{#N/A,#N/A,TRUE,"Basic";#N/A,#N/A,TRUE,"EXT-TABLE";#N/A,#N/A,TRUE,"STEEL";#N/A,#N/A,TRUE,"INT-Table";#N/A,#N/A,TRUE,"STEEL";#N/A,#N/A,TRUE,"Door"}</definedName>
    <definedName name="_11A1__4" hidden="1">{#N/A,#N/A,TRUE,"Basic";#N/A,#N/A,TRUE,"EXT-TABLE";#N/A,#N/A,TRUE,"STEEL";#N/A,#N/A,TRUE,"INT-Table";#N/A,#N/A,TRUE,"STEEL";#N/A,#N/A,TRUE,"Door"}</definedName>
    <definedName name="_11A1__4_1" hidden="1">{#N/A,#N/A,TRUE,"Basic";#N/A,#N/A,TRUE,"EXT-TABLE";#N/A,#N/A,TRUE,"STEEL";#N/A,#N/A,TRUE,"INT-Table";#N/A,#N/A,TRUE,"STEEL";#N/A,#N/A,TRUE,"Door"}</definedName>
    <definedName name="_11A1__4_2" hidden="1">{#N/A,#N/A,TRUE,"Basic";#N/A,#N/A,TRUE,"EXT-TABLE";#N/A,#N/A,TRUE,"STEEL";#N/A,#N/A,TRUE,"INT-Table";#N/A,#N/A,TRUE,"STEEL";#N/A,#N/A,TRUE,"Door"}</definedName>
    <definedName name="_11A1__5" hidden="1">{#N/A,#N/A,TRUE,"Basic";#N/A,#N/A,TRUE,"EXT-TABLE";#N/A,#N/A,TRUE,"STEEL";#N/A,#N/A,TRUE,"INT-Table";#N/A,#N/A,TRUE,"STEEL";#N/A,#N/A,TRUE,"Door"}</definedName>
    <definedName name="_11A1__5_1" hidden="1">{#N/A,#N/A,TRUE,"Basic";#N/A,#N/A,TRUE,"EXT-TABLE";#N/A,#N/A,TRUE,"STEEL";#N/A,#N/A,TRUE,"INT-Table";#N/A,#N/A,TRUE,"STEEL";#N/A,#N/A,TRUE,"Door"}</definedName>
    <definedName name="_11A1__5_2" hidden="1">{#N/A,#N/A,TRUE,"Basic";#N/A,#N/A,TRUE,"EXT-TABLE";#N/A,#N/A,TRUE,"STEEL";#N/A,#N/A,TRUE,"INT-Table";#N/A,#N/A,TRUE,"STEEL";#N/A,#N/A,TRUE,"Door"}</definedName>
    <definedName name="_12uÞOUðuueßAÞAIee_YA" localSheetId="8">[11]수입!#REF!</definedName>
    <definedName name="_12uÞOUðuueßAÞAIee_YA">[11]수입!#REF!</definedName>
    <definedName name="_1A1_" hidden="1">{#N/A,#N/A,TRUE,"Basic";#N/A,#N/A,TRUE,"EXT-TABLE";#N/A,#N/A,TRUE,"STEEL";#N/A,#N/A,TRUE,"INT-Table";#N/A,#N/A,TRUE,"STEEL";#N/A,#N/A,TRUE,"Door"}</definedName>
    <definedName name="_1F" localSheetId="6" hidden="1">[1]대비표!#REF!</definedName>
    <definedName name="_1F" hidden="1">[1]대비표!#REF!</definedName>
    <definedName name="_1s3_">'[12]h-013211-2'!$C$5</definedName>
    <definedName name="_1u¨­OUⓒ￡uueⓒ￢A¨­AIee_YA" localSheetId="11">[13]수입!#REF!</definedName>
    <definedName name="_1u¨­OUⓒ￡uueⓒ￢A¨­AIee_YA" localSheetId="8">[13]수입!#REF!</definedName>
    <definedName name="_1u¨­OUⓒ￡uueⓒ￢A¨­AIee_YA">[13]수입!#REF!</definedName>
    <definedName name="_2.1gb_fastwide_plug_drive">[9]Supplement2!#REF!</definedName>
    <definedName name="_2.1gb_nonplug_drive">[9]Supplement2!#REF!</definedName>
    <definedName name="_2.1gb_plug_drive">[9]Supplement2!#REF!</definedName>
    <definedName name="_2_?쾴?_?">#REF!</definedName>
    <definedName name="_2A1_" hidden="1">{#N/A,#N/A,TRUE,"Basic";#N/A,#N/A,TRUE,"EXT-TABLE";#N/A,#N/A,TRUE,"STEEL";#N/A,#N/A,TRUE,"INT-Table";#N/A,#N/A,TRUE,"STEEL";#N/A,#N/A,TRUE,"Door"}</definedName>
    <definedName name="_2a129_" hidden="1">{"Offgrid",#N/A,FALSE,"OFFGRID";"Region",#N/A,FALSE,"REGION";"Offgrid -2",#N/A,FALSE,"OFFGRID";"WTP",#N/A,FALSE,"WTP";"WTP -2",#N/A,FALSE,"WTP";"Project",#N/A,FALSE,"PROJECT";"Summary -2",#N/A,FALSE,"SUMMARY"}</definedName>
    <definedName name="_2F" localSheetId="6" hidden="1">[14]노임단가!#REF!</definedName>
    <definedName name="_2F" hidden="1">[14]노임단가!#REF!</definedName>
    <definedName name="_2uÞOUðuueßAÞAIee_YA" localSheetId="11">[11]수입!#REF!</definedName>
    <definedName name="_2uÞOUðuueßAÞAIee_YA" localSheetId="8">[11]수입!#REF!</definedName>
    <definedName name="_2uÞOUðuueßAÞAIee_YA">[11]수입!#REF!</definedName>
    <definedName name="_3_?쾴?___P">#REF!</definedName>
    <definedName name="_3_0__123Grap" localSheetId="6" hidden="1">#REF!</definedName>
    <definedName name="_3_0__123Grap" hidden="1">#REF!</definedName>
    <definedName name="_32mb_70nsmemory">[9]Supplement2!#REF!</definedName>
    <definedName name="_3S" localSheetId="6" hidden="1">'[15]6PILE  (돌출)'!#REF!</definedName>
    <definedName name="_3S" hidden="1">'[15]6PILE  (돌출)'!#REF!</definedName>
    <definedName name="_3u¨­OUⓒ￡uueⓒ￢A¨­AIee_YA" localSheetId="11">[16]수입!#REF!</definedName>
    <definedName name="_3u¨­OUⓒ￡uueⓒ￢A¨­AIee_YA" localSheetId="8">[17]수입!#REF!</definedName>
    <definedName name="_3u¨­OUⓒ￡uueⓒ￢A¨­AIee_YA">[18]수입!#REF!</definedName>
    <definedName name="_4.3gb_fastwide_plug_drive">[9]Supplement2!#REF!</definedName>
    <definedName name="_4.3gb_nonplug_drive">[9]Supplement2!#REF!</definedName>
    <definedName name="_4_?쾴?_T">#REF!</definedName>
    <definedName name="_4_0_0_F" localSheetId="6" hidden="1">[1]대비표!#REF!</definedName>
    <definedName name="_4_0_0_F" hidden="1">[1]대비표!#REF!</definedName>
    <definedName name="_4_0_F" localSheetId="6" hidden="1">[14]노임단가!#REF!</definedName>
    <definedName name="_4_0_F" hidden="1">[14]노임단가!#REF!</definedName>
    <definedName name="_４４__分_期">#REF!</definedName>
    <definedName name="_4a130_" hidden="1">{"Offgrid",#N/A,FALSE,"OFFGRID";"Region",#N/A,FALSE,"REGION";"Offgrid -2",#N/A,FALSE,"OFFGRID";"WTP",#N/A,FALSE,"WTP";"WTP -2",#N/A,FALSE,"WTP";"Project",#N/A,FALSE,"PROJECT";"Summary -2",#N/A,FALSE,"SUMMARY"}</definedName>
    <definedName name="_5_0_0_F" localSheetId="6" hidden="1">[1]산근!#REF!</definedName>
    <definedName name="_5_0_0_F" hidden="1">[1]산근!#REF!</definedName>
    <definedName name="_5_0_S" localSheetId="6" hidden="1">'[15]6PILE  (돌출)'!#REF!</definedName>
    <definedName name="_5_0_S" hidden="1">'[15]6PILE  (돌출)'!#REF!</definedName>
    <definedName name="_535mb_nonplug_drive">[9]Supplement2!#REF!</definedName>
    <definedName name="_5Å__·¹_ÀÓ">#N/A</definedName>
    <definedName name="_5uÞOUðuueßAÞAIee_YA" localSheetId="11">[19]수입!#REF!</definedName>
    <definedName name="_5uÞOUðuueßAÞAIee_YA" localSheetId="8">[20]수입!#REF!</definedName>
    <definedName name="_5uÞOUðuueßAÞAIee_YA">[21]수입!#REF!</definedName>
    <definedName name="_6_2___Parse" localSheetId="6" hidden="1">[14]노임단가!#REF!</definedName>
    <definedName name="_6_2___Parse" hidden="1">[14]노임단가!#REF!</definedName>
    <definedName name="_6ãæÐ_ÍïÞÀ_Íª">#N/A</definedName>
    <definedName name="_6F" localSheetId="6" hidden="1">[1]대비표!#REF!</definedName>
    <definedName name="_6F" hidden="1">[1]대비표!#REF!</definedName>
    <definedName name="_6u¨­OUⓒ￡uueⓒ￢A¨­AIee_YA" localSheetId="8">[13]수입!#REF!</definedName>
    <definedName name="_6u¨­OUⓒ￡uueⓒ￢A¨­AIee_YA">[13]수입!#REF!</definedName>
    <definedName name="_7_2_0_Parse" localSheetId="6" hidden="1">[14]노임단가!#REF!</definedName>
    <definedName name="_7_2_0_Parse" hidden="1">[14]노임단가!#REF!</definedName>
    <definedName name="_7u¨­OUⓒ￡uueⓒ￢A¨­AIee_YA">'[8]#REF'!#REF!</definedName>
    <definedName name="_8mb_70nsmemory">[9]Supplement2!#REF!</definedName>
    <definedName name="_8uÞOUðuueßAÞAIee_YA">'[8]#REF'!#REF!</definedName>
    <definedName name="_9_0_0_F" localSheetId="6" hidden="1">'[1]집계표(OPTION)'!#REF!</definedName>
    <definedName name="_9_0_0_F" hidden="1">'[1]집계표(OPTION)'!#REF!</definedName>
    <definedName name="_A1" localSheetId="6" hidden="1">{#N/A,#N/A,TRUE,"Basic";#N/A,#N/A,TRUE,"EXT-TABLE";#N/A,#N/A,TRUE,"STEEL";#N/A,#N/A,TRUE,"INT-Table";#N/A,#N/A,TRUE,"STEEL";#N/A,#N/A,TRUE,"Door"}</definedName>
    <definedName name="_A1" hidden="1">{#N/A,#N/A,TRUE,"Basic";#N/A,#N/A,TRUE,"EXT-TABLE";#N/A,#N/A,TRUE,"STEEL";#N/A,#N/A,TRUE,"INT-Table";#N/A,#N/A,TRUE,"STEEL";#N/A,#N/A,TRUE,"Door"}</definedName>
    <definedName name="_BB1" hidden="1">{"'장비'!$A$3:$M$12"}</definedName>
    <definedName name="_BBJ3" localSheetId="11">'[22]95삼성급(본사)'!#REF!</definedName>
    <definedName name="_BBJ3" localSheetId="8">'[23]95삼성급(본사)'!#REF!</definedName>
    <definedName name="_BBJ3" localSheetId="4">'[24]95삼성급(본사)'!#REF!</definedName>
    <definedName name="_BBJ3">'[24]95삼성급(본사)'!#REF!</definedName>
    <definedName name="_BCJ3" localSheetId="11">'[22]95삼성급(본사)'!#REF!</definedName>
    <definedName name="_BCJ3" localSheetId="8">'[23]95삼성급(본사)'!#REF!</definedName>
    <definedName name="_BCJ3" localSheetId="4">'[24]95삼성급(본사)'!#REF!</definedName>
    <definedName name="_BCJ3">'[24]95삼성급(본사)'!#REF!</definedName>
    <definedName name="_BDR3" localSheetId="11">'[22]95삼성급(본사)'!#REF!</definedName>
    <definedName name="_BDR3" localSheetId="8">'[23]95삼성급(본사)'!#REF!</definedName>
    <definedName name="_BDR3" localSheetId="4">'[24]95삼성급(본사)'!#REF!</definedName>
    <definedName name="_BDR3">'[24]95삼성급(본사)'!#REF!</definedName>
    <definedName name="_BGJ3" localSheetId="11">'[22]95삼성급(본사)'!#REF!</definedName>
    <definedName name="_BGJ3" localSheetId="8">'[23]95삼성급(본사)'!#REF!</definedName>
    <definedName name="_BGJ3" localSheetId="4">'[24]95삼성급(본사)'!#REF!</definedName>
    <definedName name="_BGJ3">'[24]95삼성급(본사)'!#REF!</definedName>
    <definedName name="_Dist_Bin" localSheetId="6" hidden="1">[25]찍기!#REF!</definedName>
    <definedName name="_Dist_Bin" hidden="1">[25]찍기!#REF!</definedName>
    <definedName name="_er1" hidden="1">{#N/A,#N/A,TRUE,"Basic";#N/A,#N/A,TRUE,"EXT-TABLE";#N/A,#N/A,TRUE,"STEEL";#N/A,#N/A,TRUE,"INT-Table";#N/A,#N/A,TRUE,"STEEL";#N/A,#N/A,TRUE,"Door"}</definedName>
    <definedName name="_Fill" localSheetId="7" hidden="1">#REF!</definedName>
    <definedName name="_Fill" localSheetId="11" hidden="1">#REF!</definedName>
    <definedName name="_Fill" localSheetId="8" hidden="1">#REF!</definedName>
    <definedName name="_Fill" localSheetId="6" hidden="1">#REF!</definedName>
    <definedName name="_Fill" localSheetId="4" hidden="1">#REF!</definedName>
    <definedName name="_Fill" hidden="1">#REF!</definedName>
    <definedName name="_xlnm._FilterDatabase" localSheetId="14" hidden="1">'HNCC PKG-2'!$A$1:$AC$68</definedName>
    <definedName name="_xlnm._FilterDatabase" localSheetId="15" hidden="1">'HNCC PKG-3'!$A$1:$AC$92</definedName>
    <definedName name="_xlnm._FilterDatabase" localSheetId="10" hidden="1">'HPP4'!$A$1:$AE$88</definedName>
    <definedName name="_xlnm._FilterDatabase" localSheetId="7" hidden="1">KLNG!$C$1:$C$156</definedName>
    <definedName name="_xlnm._FilterDatabase" localSheetId="12" hidden="1">LINE!$A$6:$BW$680</definedName>
    <definedName name="_xlnm._FilterDatabase" localSheetId="11" hidden="1">'PTT LNG'!$A$5:$AE$75</definedName>
    <definedName name="_xlnm._FilterDatabase" localSheetId="9" hidden="1">TACE!$A$3:$K$86</definedName>
    <definedName name="_xlnm._FilterDatabase" localSheetId="6" hidden="1">#REF!</definedName>
    <definedName name="_xlnm._FilterDatabase" hidden="1">#REF!</definedName>
    <definedName name="_FLL2" hidden="1">#REF!</definedName>
    <definedName name="_HHH1" hidden="1">{"'장비'!$A$3:$M$12"}</definedName>
    <definedName name="_Key1" localSheetId="7" hidden="1">#REF!</definedName>
    <definedName name="_Key1" localSheetId="11" hidden="1">#REF!</definedName>
    <definedName name="_Key1" localSheetId="8" hidden="1">#REF!</definedName>
    <definedName name="_Key1" localSheetId="6" hidden="1">#REF!</definedName>
    <definedName name="_Key1" localSheetId="4" hidden="1">#REF!</definedName>
    <definedName name="_Key1" hidden="1">#REF!</definedName>
    <definedName name="_Key2" localSheetId="7" hidden="1">#REF!</definedName>
    <definedName name="_Key2" localSheetId="11" hidden="1">#REF!</definedName>
    <definedName name="_Key2" localSheetId="8" hidden="1">#REF!</definedName>
    <definedName name="_Key2" localSheetId="6" hidden="1">#REF!</definedName>
    <definedName name="_Key2" localSheetId="4" hidden="1">#REF!</definedName>
    <definedName name="_Key2" hidden="1">#REF!</definedName>
    <definedName name="_KEY3" localSheetId="6" hidden="1">#REF!</definedName>
    <definedName name="_KEY3" hidden="1">#REF!</definedName>
    <definedName name="_key4" localSheetId="6" hidden="1">#REF!</definedName>
    <definedName name="_key4" hidden="1">#REF!</definedName>
    <definedName name="_kfkf" localSheetId="6" hidden="1">#REF!</definedName>
    <definedName name="_kfkf" hidden="1">#REF!</definedName>
    <definedName name="_MCC3" hidden="1">{#N/A,#N/A,FALSE,"CCTV"}</definedName>
    <definedName name="_MM1" hidden="1">{"'장비'!$A$3:$M$12"}</definedName>
    <definedName name="_Order1" hidden="1">255</definedName>
    <definedName name="_Order2" hidden="1">255</definedName>
    <definedName name="_Parse_In" localSheetId="6" hidden="1">#REF!</definedName>
    <definedName name="_Parse_In" hidden="1">#REF!</definedName>
    <definedName name="_Parse_Out" localSheetId="11" hidden="1">#REF!</definedName>
    <definedName name="_Parse_Out" localSheetId="8" hidden="1">#REF!</definedName>
    <definedName name="_Parse_Out" localSheetId="6" hidden="1">#REF!</definedName>
    <definedName name="_Parse_Out" hidden="1">#REF!</definedName>
    <definedName name="_PK2" hidden="1">{"'장비'!$A$3:$M$12"}</definedName>
    <definedName name="_PKG3" hidden="1">{"'장비'!$A$3:$M$12"}</definedName>
    <definedName name="_plc1">[26]INSTR!$A$5:$M$208</definedName>
    <definedName name="_PRO1" localSheetId="11">#REF!</definedName>
    <definedName name="_PRO1" localSheetId="8">#REF!</definedName>
    <definedName name="_PRO1" localSheetId="4">#REF!</definedName>
    <definedName name="_PRO1">#REF!</definedName>
    <definedName name="_PRO2" localSheetId="11">#REF!</definedName>
    <definedName name="_PRO2" localSheetId="8">#REF!</definedName>
    <definedName name="_PRO2" localSheetId="4">#REF!</definedName>
    <definedName name="_PRO2">#REF!</definedName>
    <definedName name="_PRO3" localSheetId="11">[27]PRO_DCI!#REF!</definedName>
    <definedName name="_PRO3" localSheetId="8">[27]PRO_DCI!#REF!</definedName>
    <definedName name="_PRO3" localSheetId="4">[27]PRO_DCI!#REF!</definedName>
    <definedName name="_PRO3">[28]PRO_DCI!#REF!</definedName>
    <definedName name="_PRO4" localSheetId="11">#REF!</definedName>
    <definedName name="_PRO4" localSheetId="8">#REF!</definedName>
    <definedName name="_PRO4" localSheetId="4">#REF!</definedName>
    <definedName name="_PRO4">#REF!</definedName>
    <definedName name="_PRO5" localSheetId="11">#REF!</definedName>
    <definedName name="_PRO5" localSheetId="8">#REF!</definedName>
    <definedName name="_PRO5" localSheetId="4">#REF!</definedName>
    <definedName name="_PRO5">#REF!</definedName>
    <definedName name="_PRO6" localSheetId="11">#REF!</definedName>
    <definedName name="_PRO6" localSheetId="8">#REF!</definedName>
    <definedName name="_PRO6" localSheetId="4">#REF!</definedName>
    <definedName name="_PRO6">#REF!</definedName>
    <definedName name="_PRO7" localSheetId="11">#REF!</definedName>
    <definedName name="_PRO7" localSheetId="8">#REF!</definedName>
    <definedName name="_PRO7" localSheetId="4">#REF!</definedName>
    <definedName name="_PRO7">#REF!</definedName>
    <definedName name="_PRO8" localSheetId="11">#REF!</definedName>
    <definedName name="_PRO8" localSheetId="8">#REF!</definedName>
    <definedName name="_PRO8" localSheetId="4">#REF!</definedName>
    <definedName name="_PRO8">#REF!</definedName>
    <definedName name="_PRO9" localSheetId="11">#REF!</definedName>
    <definedName name="_PRO9" localSheetId="8">#REF!</definedName>
    <definedName name="_PRO9" localSheetId="4">#REF!</definedName>
    <definedName name="_PRO9">#REF!</definedName>
    <definedName name="_qqq222" hidden="1">{"'장비'!$A$3:$M$12"}</definedName>
    <definedName name="_Regression_Int">1</definedName>
    <definedName name="_Regression_Out" localSheetId="11" hidden="1">#REF!</definedName>
    <definedName name="_Regression_Out" localSheetId="8" hidden="1">#REF!</definedName>
    <definedName name="_Regression_Out" localSheetId="6" hidden="1">#REF!</definedName>
    <definedName name="_Regression_Out" hidden="1">#REF!</definedName>
    <definedName name="_Regression_X" localSheetId="11" hidden="1">#REF!</definedName>
    <definedName name="_Regression_X" localSheetId="8" hidden="1">#REF!</definedName>
    <definedName name="_Regression_X" localSheetId="6" hidden="1">#REF!</definedName>
    <definedName name="_Regression_X" hidden="1">#REF!</definedName>
    <definedName name="_Regression_Y" localSheetId="11" hidden="1">#REF!</definedName>
    <definedName name="_Regression_Y" localSheetId="8" hidden="1">#REF!</definedName>
    <definedName name="_Regression_Y" localSheetId="6" hidden="1">#REF!</definedName>
    <definedName name="_Regression_Y" hidden="1">#REF!</definedName>
    <definedName name="_s3">'[12]h-013211-2'!$C$5</definedName>
    <definedName name="_SHT2">[29]FILTER!#REF!</definedName>
    <definedName name="_SHT3">[29]FILTER!#REF!</definedName>
    <definedName name="_SMART_SCSIarray">[9]Supplement2!#REF!</definedName>
    <definedName name="_Sort" localSheetId="7" hidden="1">#REF!</definedName>
    <definedName name="_Sort" localSheetId="11" hidden="1">#REF!</definedName>
    <definedName name="_Sort" localSheetId="8" hidden="1">#REF!</definedName>
    <definedName name="_Sort" localSheetId="6" hidden="1">#REF!</definedName>
    <definedName name="_Sort" localSheetId="4" hidden="1">#REF!</definedName>
    <definedName name="_Sort" hidden="1">#REF!</definedName>
    <definedName name="_STM11">#REF!</definedName>
    <definedName name="_t1" localSheetId="11" hidden="1">#REF!</definedName>
    <definedName name="_t1" localSheetId="8" hidden="1">#REF!</definedName>
    <definedName name="_t1" localSheetId="6" hidden="1">#REF!</definedName>
    <definedName name="_t1" hidden="1">#REF!</definedName>
    <definedName name="_t2" localSheetId="11" hidden="1">#REF!</definedName>
    <definedName name="_t2" localSheetId="8" hidden="1">#REF!</definedName>
    <definedName name="_t2" localSheetId="6" hidden="1">#REF!</definedName>
    <definedName name="_t2" hidden="1">#REF!</definedName>
    <definedName name="_Table1_In1" localSheetId="6" hidden="1">[30]inter!#REF!</definedName>
    <definedName name="_Table1_In1" hidden="1">[30]inter!#REF!</definedName>
    <definedName name="_Table1_Out" localSheetId="6" hidden="1">[30]inter!#REF!</definedName>
    <definedName name="_Table1_Out" hidden="1">[30]inter!#REF!</definedName>
    <definedName name="_WJS1" hidden="1">{"'장비'!$A$3:$M$12"}</definedName>
    <definedName name="_woogi" localSheetId="6" hidden="1">#REF!</definedName>
    <definedName name="_woogi" hidden="1">#REF!</definedName>
    <definedName name="_woogi2" localSheetId="6" hidden="1">#REF!</definedName>
    <definedName name="_woogi2" hidden="1">#REF!</definedName>
    <definedName name="_woogi24" localSheetId="6" hidden="1">#REF!</definedName>
    <definedName name="_woogi24" hidden="1">#REF!</definedName>
    <definedName name="_woogi3" localSheetId="6" hidden="1">#REF!</definedName>
    <definedName name="_woogi3" hidden="1">#REF!</definedName>
    <definedName name="_공간">#REF!,#REF!,#REF!,#REF!,#REF!,#REF!,#REF!,#REF!,#REF!,#REF!,#REF!,#REF!,#REF!</definedName>
    <definedName name="_재ㅐ햐" localSheetId="6" hidden="1">#REF!</definedName>
    <definedName name="_재ㅐ햐" hidden="1">#REF!</definedName>
    <definedName name="¡ÆC">#N/A</definedName>
    <definedName name="´cAE°eE¹" localSheetId="7" hidden="1">#REF!</definedName>
    <definedName name="´cAE°eE¹" localSheetId="11" hidden="1">#REF!</definedName>
    <definedName name="´cAE°eE¹" localSheetId="8" hidden="1">#REF!</definedName>
    <definedName name="´cAE°eE¹" localSheetId="6" hidden="1">#REF!</definedName>
    <definedName name="´cAE°eE¹" localSheetId="4" hidden="1">#REF!</definedName>
    <definedName name="´cAE°eE¹" hidden="1">#REF!</definedName>
    <definedName name="¿uº°¿μ¾÷" localSheetId="11">#REF!</definedName>
    <definedName name="¿uº°¿μ¾÷" localSheetId="8">#REF!</definedName>
    <definedName name="¿uº°¿μ¾÷" localSheetId="4">#REF!</definedName>
    <definedName name="¿uº°¿μ¾÷">#REF!</definedName>
    <definedName name="￠?u¨￢¡Æ￠?￥i¨u¡A" localSheetId="11">#REF!</definedName>
    <definedName name="￠?u¨￢¡Æ￠?￥i¨u¡A" localSheetId="8">#REF!</definedName>
    <definedName name="￠?u¨￢¡Æ￠?￥i¨u¡A" localSheetId="4">#REF!</definedName>
    <definedName name="￠?u¨￢¡Æ￠?￥i¨u¡A">#REF!</definedName>
    <definedName name="￠´¡¤">#N/A</definedName>
    <definedName name="￠´¡¤￠´¡¤">#N/A</definedName>
    <definedName name="￠´¡¤￠´¡¤￠´¡¤">#N/A</definedName>
    <definedName name="￠´¡¤￠´¡¤￠´¡¤￠´¡¤">#N/A</definedName>
    <definedName name="￠´¡¤￠´¨I￠´¨I">#N/A</definedName>
    <definedName name="￠´¡¤￠´￠´￠´¡¤">#N/A</definedName>
    <definedName name="￠´¡¤￠´￠´￠´¡¾￠´￠´￠´¡¾￠´￠´￠´¡¤￠´￠´￠´¡¤￠´¡¾￠´￠´￠´¡¤￠´¡¾￠´￠´￠´¡¤￠´¡¾￠´￠´￠´¡¤￠´¡¤￠´￠´￠´￠´￠´¡¤￠´¡¤￠´￠´￠´¡¾">#N/A</definedName>
    <definedName name="￠´¡×￠´¡×">#N/A</definedName>
    <definedName name="￠´¡¾">#N/A</definedName>
    <definedName name="￠´¡¾￠´￠´￠´¡¾￠´¡¾">#N/A</definedName>
    <definedName name="￠´¨￠￠´I￠´¨￠￠´I￠´I￠´I">#N/A</definedName>
    <definedName name="￠´¨I￠´¨I￠´¨I￠´¨I￠´¡Æ￠´¨u">#N/A</definedName>
    <definedName name="￠´¨o￠´¨o￠´¨o">#N/A</definedName>
    <definedName name="￠´¨u￠´¨u">#N/A</definedName>
    <definedName name="￠´￠?￠´￠?￠´￠?￠´￠?￠´￠?">#N/A</definedName>
    <definedName name="￠´￠´￠´¡¾￠´¡¾￠´￠´￠´￠´￠´¡¾">#N/A</definedName>
    <definedName name="￠´￠´￠´￠´￠´￠´">#N/A</definedName>
    <definedName name="￠´￠´￠´￠´￠´￠´￠´￠´￠´¡¤">#N/A</definedName>
    <definedName name="￠´￠￢" localSheetId="11">[31]상반기손익차2총괄!#REF!</definedName>
    <definedName name="￠´￠￢" localSheetId="8">[32]상반기손익차2총괄!#REF!</definedName>
    <definedName name="￠´￠￢" localSheetId="4">[33]상반기손익차2총괄!#REF!</definedName>
    <definedName name="￠´￠￢">[33]상반기손익차2총괄!#REF!</definedName>
    <definedName name="￠´￠￢￠´¡×￠´￠￢￠´¡×">#N/A</definedName>
    <definedName name="￠´A￠´A￠´A￠´A￠´A">#N/A</definedName>
    <definedName name="￠´A￠´A￠´C￠Oo￠´A￠´￠´￠?A￠Oo￠´A￠´¡¾￠´￠´￠?A￠OoⓒøN￠?A￠O¡A￠´￠´¨uo￠´￠´￠´¡¤￠´¡¤￠´￠´￠´¡¾￠´¡¾￠´￠´￠´¡¤￠´¡¤￠´￠´￠´￠´￠´¡¤￠´¡¾">#N/A</definedName>
    <definedName name="￠´C￠´C￠´C￠´C">#N/A</definedName>
    <definedName name="￠´ⓒ÷">#N/A</definedName>
    <definedName name="￠´ⓒ÷￠´ⓒ÷￠´ⓒ÷">#N/A</definedName>
    <definedName name="￠´ⓒ÷￠´ⓒ÷￠´ⓒ÷￠´ⓒ÷￠´ⓒ÷">#N/A</definedName>
    <definedName name="￠´E￠´A￠´A￠´A">#N/A</definedName>
    <definedName name="￠´I" localSheetId="11">'[34]9-1차이내역'!#REF!</definedName>
    <definedName name="￠´I" localSheetId="8">'[34]9-1차이내역'!#REF!</definedName>
    <definedName name="￠´I" localSheetId="4">'[34]9-1차이내역'!#REF!</definedName>
    <definedName name="￠´I">'[34]9-1차이내역'!#REF!</definedName>
    <definedName name="￠´I￠´I￠´I">#N/A</definedName>
    <definedName name="￠￥cAE¡ÆeEⓒo" localSheetId="7" hidden="1">#REF!</definedName>
    <definedName name="￠￥cAE¡ÆeEⓒo" localSheetId="11" hidden="1">#REF!</definedName>
    <definedName name="￠￥cAE¡ÆeEⓒo" localSheetId="8" hidden="1">#REF!</definedName>
    <definedName name="￠￥cAE¡ÆeEⓒo" localSheetId="6" hidden="1">#REF!</definedName>
    <definedName name="￠￥cAE¡ÆeEⓒo" localSheetId="4" hidden="1">#REF!</definedName>
    <definedName name="￠￥cAE¡ÆeEⓒo" hidden="1">#REF!</definedName>
    <definedName name="¤¸" localSheetId="11">[35]상반기손익차2총괄!#REF!</definedName>
    <definedName name="¤¸" localSheetId="8">[36]상반기손익차2총괄!#REF!</definedName>
    <definedName name="¤¸" localSheetId="4">[37]상반기손익차2총괄!#REF!</definedName>
    <definedName name="¤¸">[37]상반기손익차2총괄!#REF!</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½¤½¤½">#N/A</definedName>
    <definedName name="¤¾¤¾">#N/A</definedName>
    <definedName name="¤²">#N/A</definedName>
    <definedName name="¤²¤²¤²">#N/A</definedName>
    <definedName name="¤²¤²¤²¤²¤²">#N/A</definedName>
    <definedName name="¤A¤A¤A¤A¤A">#N/A</definedName>
    <definedName name="¤A¤A¤C¶o¤A¤¤¿A¶o¤A¤±¤¤¿A¶o³N¿A¶÷¤¤¾o¤¤¤·¤·¤¤¤±¤±¤¤¤·¤·¤¤¤¤¤·¤±">#N/A</definedName>
    <definedName name="¤C¤C¤C¤C">#N/A</definedName>
    <definedName name="¤ⓒ¤ⓒ¤ⓒ¤ⓒ¤°¤¾">#N/A</definedName>
    <definedName name="¤Ð¤I¤Ð¤I¤I¤I">#N/A</definedName>
    <definedName name="¤E¤A¤A¤A">#N/A</definedName>
    <definedName name="¤I" localSheetId="11">'[34]9-1차이내역'!#REF!</definedName>
    <definedName name="¤I" localSheetId="8">'[34]9-1차이내역'!#REF!</definedName>
    <definedName name="¤I" localSheetId="4">'[34]9-1차이내역'!#REF!</definedName>
    <definedName name="¤I">'[34]9-1차이내역'!#REF!</definedName>
    <definedName name="¤I¤I¤I">#N/A</definedName>
    <definedName name="\a">#N/A</definedName>
    <definedName name="\b">#N/A</definedName>
    <definedName name="\c">#N/A</definedName>
    <definedName name="\d">[38]회사99!#REF!</definedName>
    <definedName name="\E" localSheetId="11">#REF!</definedName>
    <definedName name="\E" localSheetId="8">#REF!</definedName>
    <definedName name="\E" localSheetId="4">#REF!</definedName>
    <definedName name="\E">#REF!</definedName>
    <definedName name="\f">#N/A</definedName>
    <definedName name="\FF" localSheetId="11">'[39]97 사업추정(WEKI)'!#REF!</definedName>
    <definedName name="\FF" localSheetId="8">'[40]97 사업추정(WEKI)'!#REF!</definedName>
    <definedName name="\FF" localSheetId="4">'[41]97 사업추정(WEKI)'!#REF!</definedName>
    <definedName name="\FF">'[41]97 사업추정(WEKI)'!#REF!</definedName>
    <definedName name="\FG" localSheetId="11">[42]손익차9월2!#REF!</definedName>
    <definedName name="\FG" localSheetId="8">[43]손익차9월2!#REF!</definedName>
    <definedName name="\FG" localSheetId="4">[44]손익차9월2!#REF!</definedName>
    <definedName name="\FG">[44]손익차9월2!#REF!</definedName>
    <definedName name="\g">#N/A</definedName>
    <definedName name="\i">#REF!</definedName>
    <definedName name="\l">#REF!</definedName>
    <definedName name="\O" localSheetId="11">#REF!</definedName>
    <definedName name="\O" localSheetId="8">#REF!</definedName>
    <definedName name="\O" localSheetId="4">#REF!</definedName>
    <definedName name="\O">#REF!</definedName>
    <definedName name="\p" localSheetId="11">#REF!</definedName>
    <definedName name="\p" localSheetId="8">#REF!</definedName>
    <definedName name="\p" localSheetId="4">#REF!</definedName>
    <definedName name="\p">#N/A</definedName>
    <definedName name="\PP" localSheetId="11">#REF!</definedName>
    <definedName name="\PP" localSheetId="8">#REF!</definedName>
    <definedName name="\PP" localSheetId="4">#REF!</definedName>
    <definedName name="\PP">#REF!</definedName>
    <definedName name="\q">#REF!</definedName>
    <definedName name="\s" localSheetId="11">'[22]95삼성급(본사)'!#REF!</definedName>
    <definedName name="\s" localSheetId="8">'[23]95삼성급(본사)'!#REF!</definedName>
    <definedName name="\s" localSheetId="4">'[24]95삼성급(본사)'!#REF!</definedName>
    <definedName name="\s">'[24]95삼성급(본사)'!#REF!</definedName>
    <definedName name="\x">#N/A</definedName>
    <definedName name="\z">#N/A</definedName>
    <definedName name="°C">#N/A</definedName>
    <definedName name="°Ç">#N/A</definedName>
    <definedName name="¹eºI³≫¿ª" localSheetId="11">[45]주관사업!#REF!</definedName>
    <definedName name="¹eºI³≫¿ª" localSheetId="8">[45]주관사업!#REF!</definedName>
    <definedName name="¹eºI³≫¿ª" localSheetId="4">[45]주관사업!#REF!</definedName>
    <definedName name="¹eºI³≫¿ª">[45]주관사업!#REF!</definedName>
    <definedName name="A" localSheetId="11">#REF!</definedName>
    <definedName name="A" localSheetId="8">#REF!</definedName>
    <definedName name="A" localSheetId="4">#REF!</definedName>
    <definedName name="A">[46]영업소실적!#REF!</definedName>
    <definedName name="Ａ.Ｂ.Ｃ.">#REF!</definedName>
    <definedName name="a_dash" localSheetId="11">#REF!</definedName>
    <definedName name="a_dash" localSheetId="8">#REF!</definedName>
    <definedName name="a_dash" localSheetId="4">#REF!</definedName>
    <definedName name="a_dash">#REF!</definedName>
    <definedName name="A¡þ_¡¤ⓒo_AO">#N/A</definedName>
    <definedName name="A￢_·¹_AO">#N/A</definedName>
    <definedName name="AA" localSheetId="11">#REF!</definedName>
    <definedName name="AA" localSheetId="8">#REF!</definedName>
    <definedName name="AA" localSheetId="4">#REF!</definedName>
    <definedName name="AA">#N/A</definedName>
    <definedName name="Åä">#N/A</definedName>
    <definedName name="aaa" localSheetId="7">"기술자료"</definedName>
    <definedName name="aaa" localSheetId="12">"기술자료"</definedName>
    <definedName name="aaa" localSheetId="16">"기술자료"</definedName>
    <definedName name="aaa" localSheetId="11">"기술자료"</definedName>
    <definedName name="aaa" localSheetId="8">"기술자료"</definedName>
    <definedName name="aaa" localSheetId="4">"기술자료"</definedName>
    <definedName name="AAA">#REF!</definedName>
    <definedName name="AAAA" localSheetId="7" hidden="1">{#N/A,#N/A,TRUE,"Basic";#N/A,#N/A,TRUE,"EXT-TABLE";#N/A,#N/A,TRUE,"STEEL";#N/A,#N/A,TRUE,"INT-Table";#N/A,#N/A,TRUE,"STEEL";#N/A,#N/A,TRUE,"Door"}</definedName>
    <definedName name="AAAA" localSheetId="11" hidden="1">{#N/A,#N/A,TRUE,"Basic";#N/A,#N/A,TRUE,"EXT-TABLE";#N/A,#N/A,TRUE,"STEEL";#N/A,#N/A,TRUE,"INT-Table";#N/A,#N/A,TRUE,"STEEL";#N/A,#N/A,TRUE,"Door"}</definedName>
    <definedName name="AAAA" localSheetId="8" hidden="1">{#N/A,#N/A,TRUE,"Basic";#N/A,#N/A,TRUE,"EXT-TABLE";#N/A,#N/A,TRUE,"STEEL";#N/A,#N/A,TRUE,"INT-Table";#N/A,#N/A,TRUE,"STEEL";#N/A,#N/A,TRUE,"Door"}</definedName>
    <definedName name="AAAA" localSheetId="4" hidden="1">{#N/A,#N/A,TRUE,"Basic";#N/A,#N/A,TRUE,"EXT-TABLE";#N/A,#N/A,TRUE,"STEEL";#N/A,#N/A,TRUE,"INT-Table";#N/A,#N/A,TRUE,"STEEL";#N/A,#N/A,TRUE,"Door"}</definedName>
    <definedName name="aaaa">'[47]7.6.3(B) UG Piping'!$C$5:$M$535</definedName>
    <definedName name="aaaaa" localSheetId="7" hidden="1">{#N/A,#N/A,TRUE,"Basic";#N/A,#N/A,TRUE,"EXT-TABLE";#N/A,#N/A,TRUE,"STEEL";#N/A,#N/A,TRUE,"INT-Table";#N/A,#N/A,TRUE,"STEEL";#N/A,#N/A,TRUE,"Door"}</definedName>
    <definedName name="aaaaa" localSheetId="11" hidden="1">{#N/A,#N/A,TRUE,"Basic";#N/A,#N/A,TRUE,"EXT-TABLE";#N/A,#N/A,TRUE,"STEEL";#N/A,#N/A,TRUE,"INT-Table";#N/A,#N/A,TRUE,"STEEL";#N/A,#N/A,TRUE,"Door"}</definedName>
    <definedName name="aaaaa" localSheetId="8" hidden="1">{#N/A,#N/A,TRUE,"Basic";#N/A,#N/A,TRUE,"EXT-TABLE";#N/A,#N/A,TRUE,"STEEL";#N/A,#N/A,TRUE,"INT-Table";#N/A,#N/A,TRUE,"STEEL";#N/A,#N/A,TRUE,"Door"}</definedName>
    <definedName name="aaaaa" localSheetId="6" hidden="1">{#N/A,#N/A,TRUE,"Basic";#N/A,#N/A,TRUE,"EXT-TABLE";#N/A,#N/A,TRUE,"STEEL";#N/A,#N/A,TRUE,"INT-Table";#N/A,#N/A,TRUE,"STEEL";#N/A,#N/A,TRUE,"Door"}</definedName>
    <definedName name="aaaaa" localSheetId="4" hidden="1">{#N/A,#N/A,TRUE,"Basic";#N/A,#N/A,TRUE,"EXT-TABLE";#N/A,#N/A,TRUE,"STEEL";#N/A,#N/A,TRUE,"INT-Table";#N/A,#N/A,TRUE,"STEEL";#N/A,#N/A,TRUE,"Door"}</definedName>
    <definedName name="aaaaa" hidden="1">{#N/A,#N/A,TRUE,"Basic";#N/A,#N/A,TRUE,"EXT-TABLE";#N/A,#N/A,TRUE,"STEEL";#N/A,#N/A,TRUE,"INT-Table";#N/A,#N/A,TRUE,"STEEL";#N/A,#N/A,TRUE,"Door"}</definedName>
    <definedName name="aaaaa_1" localSheetId="7" hidden="1">{#N/A,#N/A,TRUE,"Basic";#N/A,#N/A,TRUE,"EXT-TABLE";#N/A,#N/A,TRUE,"STEEL";#N/A,#N/A,TRUE,"INT-Table";#N/A,#N/A,TRUE,"STEEL";#N/A,#N/A,TRUE,"Door"}</definedName>
    <definedName name="aaaaa_1" localSheetId="8" hidden="1">{#N/A,#N/A,TRUE,"Basic";#N/A,#N/A,TRUE,"EXT-TABLE";#N/A,#N/A,TRUE,"STEEL";#N/A,#N/A,TRUE,"INT-Table";#N/A,#N/A,TRUE,"STEEL";#N/A,#N/A,TRUE,"Door"}</definedName>
    <definedName name="aaaaa_1" localSheetId="6" hidden="1">{#N/A,#N/A,TRUE,"Basic";#N/A,#N/A,TRUE,"EXT-TABLE";#N/A,#N/A,TRUE,"STEEL";#N/A,#N/A,TRUE,"INT-Table";#N/A,#N/A,TRUE,"STEEL";#N/A,#N/A,TRUE,"Door"}</definedName>
    <definedName name="aaaaa_1" hidden="1">{#N/A,#N/A,TRUE,"Basic";#N/A,#N/A,TRUE,"EXT-TABLE";#N/A,#N/A,TRUE,"STEEL";#N/A,#N/A,TRUE,"INT-Table";#N/A,#N/A,TRUE,"STEEL";#N/A,#N/A,TRUE,"Door"}</definedName>
    <definedName name="aaaaa_1_1" hidden="1">{#N/A,#N/A,TRUE,"Basic";#N/A,#N/A,TRUE,"EXT-TABLE";#N/A,#N/A,TRUE,"STEEL";#N/A,#N/A,TRUE,"INT-Table";#N/A,#N/A,TRUE,"STEEL";#N/A,#N/A,TRUE,"Door"}</definedName>
    <definedName name="aaaaa_1_2" hidden="1">{#N/A,#N/A,TRUE,"Basic";#N/A,#N/A,TRUE,"EXT-TABLE";#N/A,#N/A,TRUE,"STEEL";#N/A,#N/A,TRUE,"INT-Table";#N/A,#N/A,TRUE,"STEEL";#N/A,#N/A,TRUE,"Door"}</definedName>
    <definedName name="aaaaa_2" hidden="1">{#N/A,#N/A,TRUE,"Basic";#N/A,#N/A,TRUE,"EXT-TABLE";#N/A,#N/A,TRUE,"STEEL";#N/A,#N/A,TRUE,"INT-Table";#N/A,#N/A,TRUE,"STEEL";#N/A,#N/A,TRUE,"Door"}</definedName>
    <definedName name="aaaaa_2_1" hidden="1">{#N/A,#N/A,TRUE,"Basic";#N/A,#N/A,TRUE,"EXT-TABLE";#N/A,#N/A,TRUE,"STEEL";#N/A,#N/A,TRUE,"INT-Table";#N/A,#N/A,TRUE,"STEEL";#N/A,#N/A,TRUE,"Door"}</definedName>
    <definedName name="aaaaa_2_2" hidden="1">{#N/A,#N/A,TRUE,"Basic";#N/A,#N/A,TRUE,"EXT-TABLE";#N/A,#N/A,TRUE,"STEEL";#N/A,#N/A,TRUE,"INT-Table";#N/A,#N/A,TRUE,"STEEL";#N/A,#N/A,TRUE,"Door"}</definedName>
    <definedName name="aaaaa_3" hidden="1">{#N/A,#N/A,TRUE,"Basic";#N/A,#N/A,TRUE,"EXT-TABLE";#N/A,#N/A,TRUE,"STEEL";#N/A,#N/A,TRUE,"INT-Table";#N/A,#N/A,TRUE,"STEEL";#N/A,#N/A,TRUE,"Door"}</definedName>
    <definedName name="aaaaa_3_1" hidden="1">{#N/A,#N/A,TRUE,"Basic";#N/A,#N/A,TRUE,"EXT-TABLE";#N/A,#N/A,TRUE,"STEEL";#N/A,#N/A,TRUE,"INT-Table";#N/A,#N/A,TRUE,"STEEL";#N/A,#N/A,TRUE,"Door"}</definedName>
    <definedName name="aaaaa_3_2" hidden="1">{#N/A,#N/A,TRUE,"Basic";#N/A,#N/A,TRUE,"EXT-TABLE";#N/A,#N/A,TRUE,"STEEL";#N/A,#N/A,TRUE,"INT-Table";#N/A,#N/A,TRUE,"STEEL";#N/A,#N/A,TRUE,"Door"}</definedName>
    <definedName name="aaaaa_4" hidden="1">{#N/A,#N/A,TRUE,"Basic";#N/A,#N/A,TRUE,"EXT-TABLE";#N/A,#N/A,TRUE,"STEEL";#N/A,#N/A,TRUE,"INT-Table";#N/A,#N/A,TRUE,"STEEL";#N/A,#N/A,TRUE,"Door"}</definedName>
    <definedName name="aaaaa_4_1" hidden="1">{#N/A,#N/A,TRUE,"Basic";#N/A,#N/A,TRUE,"EXT-TABLE";#N/A,#N/A,TRUE,"STEEL";#N/A,#N/A,TRUE,"INT-Table";#N/A,#N/A,TRUE,"STEEL";#N/A,#N/A,TRUE,"Door"}</definedName>
    <definedName name="aaaaa_4_2" hidden="1">{#N/A,#N/A,TRUE,"Basic";#N/A,#N/A,TRUE,"EXT-TABLE";#N/A,#N/A,TRUE,"STEEL";#N/A,#N/A,TRUE,"INT-Table";#N/A,#N/A,TRUE,"STEEL";#N/A,#N/A,TRUE,"Door"}</definedName>
    <definedName name="aaaaa_5" hidden="1">{#N/A,#N/A,TRUE,"Basic";#N/A,#N/A,TRUE,"EXT-TABLE";#N/A,#N/A,TRUE,"STEEL";#N/A,#N/A,TRUE,"INT-Table";#N/A,#N/A,TRUE,"STEEL";#N/A,#N/A,TRUE,"Door"}</definedName>
    <definedName name="aaaaa_5_1" hidden="1">{#N/A,#N/A,TRUE,"Basic";#N/A,#N/A,TRUE,"EXT-TABLE";#N/A,#N/A,TRUE,"STEEL";#N/A,#N/A,TRUE,"INT-Table";#N/A,#N/A,TRUE,"STEEL";#N/A,#N/A,TRUE,"Door"}</definedName>
    <definedName name="aaaaa_5_2" hidden="1">{#N/A,#N/A,TRUE,"Basic";#N/A,#N/A,TRUE,"EXT-TABLE";#N/A,#N/A,TRUE,"STEEL";#N/A,#N/A,TRUE,"INT-Table";#N/A,#N/A,TRUE,"STEEL";#N/A,#N/A,TRUE,"Door"}</definedName>
    <definedName name="AAAAA1" hidden="1">{#N/A,#N/A,TRUE,"Basic";#N/A,#N/A,TRUE,"EXT-TABLE";#N/A,#N/A,TRUE,"STEEL";#N/A,#N/A,TRUE,"INT-Table";#N/A,#N/A,TRUE,"STEEL";#N/A,#N/A,TRUE,"Door"}</definedName>
    <definedName name="AAAAA1_1" hidden="1">{#N/A,#N/A,TRUE,"Basic";#N/A,#N/A,TRUE,"EXT-TABLE";#N/A,#N/A,TRUE,"STEEL";#N/A,#N/A,TRUE,"INT-Table";#N/A,#N/A,TRUE,"STEEL";#N/A,#N/A,TRUE,"Door"}</definedName>
    <definedName name="AAAAA1_1_1" hidden="1">{#N/A,#N/A,TRUE,"Basic";#N/A,#N/A,TRUE,"EXT-TABLE";#N/A,#N/A,TRUE,"STEEL";#N/A,#N/A,TRUE,"INT-Table";#N/A,#N/A,TRUE,"STEEL";#N/A,#N/A,TRUE,"Door"}</definedName>
    <definedName name="AAAAA1_1_2" hidden="1">{#N/A,#N/A,TRUE,"Basic";#N/A,#N/A,TRUE,"EXT-TABLE";#N/A,#N/A,TRUE,"STEEL";#N/A,#N/A,TRUE,"INT-Table";#N/A,#N/A,TRUE,"STEEL";#N/A,#N/A,TRUE,"Door"}</definedName>
    <definedName name="AAAAA1_2" hidden="1">{#N/A,#N/A,TRUE,"Basic";#N/A,#N/A,TRUE,"EXT-TABLE";#N/A,#N/A,TRUE,"STEEL";#N/A,#N/A,TRUE,"INT-Table";#N/A,#N/A,TRUE,"STEEL";#N/A,#N/A,TRUE,"Door"}</definedName>
    <definedName name="AAAAA1_2_1" hidden="1">{#N/A,#N/A,TRUE,"Basic";#N/A,#N/A,TRUE,"EXT-TABLE";#N/A,#N/A,TRUE,"STEEL";#N/A,#N/A,TRUE,"INT-Table";#N/A,#N/A,TRUE,"STEEL";#N/A,#N/A,TRUE,"Door"}</definedName>
    <definedName name="AAAAA1_2_2" hidden="1">{#N/A,#N/A,TRUE,"Basic";#N/A,#N/A,TRUE,"EXT-TABLE";#N/A,#N/A,TRUE,"STEEL";#N/A,#N/A,TRUE,"INT-Table";#N/A,#N/A,TRUE,"STEEL";#N/A,#N/A,TRUE,"Door"}</definedName>
    <definedName name="AAAAA1_3" hidden="1">{#N/A,#N/A,TRUE,"Basic";#N/A,#N/A,TRUE,"EXT-TABLE";#N/A,#N/A,TRUE,"STEEL";#N/A,#N/A,TRUE,"INT-Table";#N/A,#N/A,TRUE,"STEEL";#N/A,#N/A,TRUE,"Door"}</definedName>
    <definedName name="AAAAA1_3_1" hidden="1">{#N/A,#N/A,TRUE,"Basic";#N/A,#N/A,TRUE,"EXT-TABLE";#N/A,#N/A,TRUE,"STEEL";#N/A,#N/A,TRUE,"INT-Table";#N/A,#N/A,TRUE,"STEEL";#N/A,#N/A,TRUE,"Door"}</definedName>
    <definedName name="AAAAA1_3_2" hidden="1">{#N/A,#N/A,TRUE,"Basic";#N/A,#N/A,TRUE,"EXT-TABLE";#N/A,#N/A,TRUE,"STEEL";#N/A,#N/A,TRUE,"INT-Table";#N/A,#N/A,TRUE,"STEEL";#N/A,#N/A,TRUE,"Door"}</definedName>
    <definedName name="AAAAA1_4" hidden="1">{#N/A,#N/A,TRUE,"Basic";#N/A,#N/A,TRUE,"EXT-TABLE";#N/A,#N/A,TRUE,"STEEL";#N/A,#N/A,TRUE,"INT-Table";#N/A,#N/A,TRUE,"STEEL";#N/A,#N/A,TRUE,"Door"}</definedName>
    <definedName name="AAAAA1_4_1" hidden="1">{#N/A,#N/A,TRUE,"Basic";#N/A,#N/A,TRUE,"EXT-TABLE";#N/A,#N/A,TRUE,"STEEL";#N/A,#N/A,TRUE,"INT-Table";#N/A,#N/A,TRUE,"STEEL";#N/A,#N/A,TRUE,"Door"}</definedName>
    <definedName name="AAAAA1_4_2" hidden="1">{#N/A,#N/A,TRUE,"Basic";#N/A,#N/A,TRUE,"EXT-TABLE";#N/A,#N/A,TRUE,"STEEL";#N/A,#N/A,TRUE,"INT-Table";#N/A,#N/A,TRUE,"STEEL";#N/A,#N/A,TRUE,"Door"}</definedName>
    <definedName name="AAAAA1_5" hidden="1">{#N/A,#N/A,TRUE,"Basic";#N/A,#N/A,TRUE,"EXT-TABLE";#N/A,#N/A,TRUE,"STEEL";#N/A,#N/A,TRUE,"INT-Table";#N/A,#N/A,TRUE,"STEEL";#N/A,#N/A,TRUE,"Door"}</definedName>
    <definedName name="AAAAA1_5_1" hidden="1">{#N/A,#N/A,TRUE,"Basic";#N/A,#N/A,TRUE,"EXT-TABLE";#N/A,#N/A,TRUE,"STEEL";#N/A,#N/A,TRUE,"INT-Table";#N/A,#N/A,TRUE,"STEEL";#N/A,#N/A,TRUE,"Door"}</definedName>
    <definedName name="AAAAA1_5_2" hidden="1">{#N/A,#N/A,TRUE,"Basic";#N/A,#N/A,TRUE,"EXT-TABLE";#N/A,#N/A,TRUE,"STEEL";#N/A,#N/A,TRUE,"INT-Table";#N/A,#N/A,TRUE,"STEEL";#N/A,#N/A,TRUE,"Door"}</definedName>
    <definedName name="aaaaaaa" hidden="1">{#N/A,#N/A,FALSE,"type1";#N/A,#N/A,FALSE,"지지력";#N/A,#N/A,FALSE,"PILE계산";#N/A,#N/A,FALSE,"PILE ";#N/A,#N/A,FALSE,"철근량";#N/A,#N/A,FALSE,"균열검토";#N/A,#N/A,FALSE,"날개벽";#N/A,#N/A,FALSE,"주철근조립도";#N/A,#N/A,FALSE,"교좌"}</definedName>
    <definedName name="AAAAAAAAAAAAAAAAA" hidden="1">{#N/A,#N/A,FALSE,"배수2"}</definedName>
    <definedName name="aæÐRIiÞA_Iª">#N/A</definedName>
    <definedName name="AASS">#N/A</definedName>
    <definedName name="ab" localSheetId="7" hidden="1">{#N/A,#N/A,TRUE,"Basic";#N/A,#N/A,TRUE,"EXT-TABLE";#N/A,#N/A,TRUE,"STEEL";#N/A,#N/A,TRUE,"INT-Table";#N/A,#N/A,TRUE,"STEEL";#N/A,#N/A,TRUE,"Door"}</definedName>
    <definedName name="ab" localSheetId="11" hidden="1">{#N/A,#N/A,TRUE,"Basic";#N/A,#N/A,TRUE,"EXT-TABLE";#N/A,#N/A,TRUE,"STEEL";#N/A,#N/A,TRUE,"INT-Table";#N/A,#N/A,TRUE,"STEEL";#N/A,#N/A,TRUE,"Door"}</definedName>
    <definedName name="ab" localSheetId="8" hidden="1">{#N/A,#N/A,TRUE,"Basic";#N/A,#N/A,TRUE,"EXT-TABLE";#N/A,#N/A,TRUE,"STEEL";#N/A,#N/A,TRUE,"INT-Table";#N/A,#N/A,TRUE,"STEEL";#N/A,#N/A,TRUE,"Door"}</definedName>
    <definedName name="ab" localSheetId="6" hidden="1">{#N/A,#N/A,TRUE,"Basic";#N/A,#N/A,TRUE,"EXT-TABLE";#N/A,#N/A,TRUE,"STEEL";#N/A,#N/A,TRUE,"INT-Table";#N/A,#N/A,TRUE,"STEEL";#N/A,#N/A,TRUE,"Door"}</definedName>
    <definedName name="ab" localSheetId="4" hidden="1">{#N/A,#N/A,TRUE,"Basic";#N/A,#N/A,TRUE,"EXT-TABLE";#N/A,#N/A,TRUE,"STEEL";#N/A,#N/A,TRUE,"INT-Table";#N/A,#N/A,TRUE,"STEEL";#N/A,#N/A,TRUE,"Door"}</definedName>
    <definedName name="ab" hidden="1">{#N/A,#N/A,TRUE,"Basic";#N/A,#N/A,TRUE,"EXT-TABLE";#N/A,#N/A,TRUE,"STEEL";#N/A,#N/A,TRUE,"INT-Table";#N/A,#N/A,TRUE,"STEEL";#N/A,#N/A,TRUE,"Door"}</definedName>
    <definedName name="ab_1" localSheetId="7" hidden="1">{#N/A,#N/A,TRUE,"Basic";#N/A,#N/A,TRUE,"EXT-TABLE";#N/A,#N/A,TRUE,"STEEL";#N/A,#N/A,TRUE,"INT-Table";#N/A,#N/A,TRUE,"STEEL";#N/A,#N/A,TRUE,"Door"}</definedName>
    <definedName name="ab_1" localSheetId="8" hidden="1">{#N/A,#N/A,TRUE,"Basic";#N/A,#N/A,TRUE,"EXT-TABLE";#N/A,#N/A,TRUE,"STEEL";#N/A,#N/A,TRUE,"INT-Table";#N/A,#N/A,TRUE,"STEEL";#N/A,#N/A,TRUE,"Door"}</definedName>
    <definedName name="ab_1" localSheetId="6" hidden="1">{#N/A,#N/A,TRUE,"Basic";#N/A,#N/A,TRUE,"EXT-TABLE";#N/A,#N/A,TRUE,"STEEL";#N/A,#N/A,TRUE,"INT-Table";#N/A,#N/A,TRUE,"STEEL";#N/A,#N/A,TRUE,"Door"}</definedName>
    <definedName name="ab_1" hidden="1">{#N/A,#N/A,TRUE,"Basic";#N/A,#N/A,TRUE,"EXT-TABLE";#N/A,#N/A,TRUE,"STEEL";#N/A,#N/A,TRUE,"INT-Table";#N/A,#N/A,TRUE,"STEEL";#N/A,#N/A,TRUE,"Door"}</definedName>
    <definedName name="ab_1_1" hidden="1">{#N/A,#N/A,TRUE,"Basic";#N/A,#N/A,TRUE,"EXT-TABLE";#N/A,#N/A,TRUE,"STEEL";#N/A,#N/A,TRUE,"INT-Table";#N/A,#N/A,TRUE,"STEEL";#N/A,#N/A,TRUE,"Door"}</definedName>
    <definedName name="ab_1_2" hidden="1">{#N/A,#N/A,TRUE,"Basic";#N/A,#N/A,TRUE,"EXT-TABLE";#N/A,#N/A,TRUE,"STEEL";#N/A,#N/A,TRUE,"INT-Table";#N/A,#N/A,TRUE,"STEEL";#N/A,#N/A,TRUE,"Door"}</definedName>
    <definedName name="ab_2" hidden="1">{#N/A,#N/A,TRUE,"Basic";#N/A,#N/A,TRUE,"EXT-TABLE";#N/A,#N/A,TRUE,"STEEL";#N/A,#N/A,TRUE,"INT-Table";#N/A,#N/A,TRUE,"STEEL";#N/A,#N/A,TRUE,"Door"}</definedName>
    <definedName name="ab_2_1" hidden="1">{#N/A,#N/A,TRUE,"Basic";#N/A,#N/A,TRUE,"EXT-TABLE";#N/A,#N/A,TRUE,"STEEL";#N/A,#N/A,TRUE,"INT-Table";#N/A,#N/A,TRUE,"STEEL";#N/A,#N/A,TRUE,"Door"}</definedName>
    <definedName name="ab_2_2" hidden="1">{#N/A,#N/A,TRUE,"Basic";#N/A,#N/A,TRUE,"EXT-TABLE";#N/A,#N/A,TRUE,"STEEL";#N/A,#N/A,TRUE,"INT-Table";#N/A,#N/A,TRUE,"STEEL";#N/A,#N/A,TRUE,"Door"}</definedName>
    <definedName name="ab_3" hidden="1">{#N/A,#N/A,TRUE,"Basic";#N/A,#N/A,TRUE,"EXT-TABLE";#N/A,#N/A,TRUE,"STEEL";#N/A,#N/A,TRUE,"INT-Table";#N/A,#N/A,TRUE,"STEEL";#N/A,#N/A,TRUE,"Door"}</definedName>
    <definedName name="ab_3_1" hidden="1">{#N/A,#N/A,TRUE,"Basic";#N/A,#N/A,TRUE,"EXT-TABLE";#N/A,#N/A,TRUE,"STEEL";#N/A,#N/A,TRUE,"INT-Table";#N/A,#N/A,TRUE,"STEEL";#N/A,#N/A,TRUE,"Door"}</definedName>
    <definedName name="ab_3_2" hidden="1">{#N/A,#N/A,TRUE,"Basic";#N/A,#N/A,TRUE,"EXT-TABLE";#N/A,#N/A,TRUE,"STEEL";#N/A,#N/A,TRUE,"INT-Table";#N/A,#N/A,TRUE,"STEEL";#N/A,#N/A,TRUE,"Door"}</definedName>
    <definedName name="ab_4" hidden="1">{#N/A,#N/A,TRUE,"Basic";#N/A,#N/A,TRUE,"EXT-TABLE";#N/A,#N/A,TRUE,"STEEL";#N/A,#N/A,TRUE,"INT-Table";#N/A,#N/A,TRUE,"STEEL";#N/A,#N/A,TRUE,"Door"}</definedName>
    <definedName name="ab_4_1" hidden="1">{#N/A,#N/A,TRUE,"Basic";#N/A,#N/A,TRUE,"EXT-TABLE";#N/A,#N/A,TRUE,"STEEL";#N/A,#N/A,TRUE,"INT-Table";#N/A,#N/A,TRUE,"STEEL";#N/A,#N/A,TRUE,"Door"}</definedName>
    <definedName name="ab_4_2" hidden="1">{#N/A,#N/A,TRUE,"Basic";#N/A,#N/A,TRUE,"EXT-TABLE";#N/A,#N/A,TRUE,"STEEL";#N/A,#N/A,TRUE,"INT-Table";#N/A,#N/A,TRUE,"STEEL";#N/A,#N/A,TRUE,"Door"}</definedName>
    <definedName name="ab_5" hidden="1">{#N/A,#N/A,TRUE,"Basic";#N/A,#N/A,TRUE,"EXT-TABLE";#N/A,#N/A,TRUE,"STEEL";#N/A,#N/A,TRUE,"INT-Table";#N/A,#N/A,TRUE,"STEEL";#N/A,#N/A,TRUE,"Door"}</definedName>
    <definedName name="ab_5_1" hidden="1">{#N/A,#N/A,TRUE,"Basic";#N/A,#N/A,TRUE,"EXT-TABLE";#N/A,#N/A,TRUE,"STEEL";#N/A,#N/A,TRUE,"INT-Table";#N/A,#N/A,TRUE,"STEEL";#N/A,#N/A,TRUE,"Door"}</definedName>
    <definedName name="ab_5_2" hidden="1">{#N/A,#N/A,TRUE,"Basic";#N/A,#N/A,TRUE,"EXT-TABLE";#N/A,#N/A,TRUE,"STEEL";#N/A,#N/A,TRUE,"INT-Table";#N/A,#N/A,TRUE,"STEEL";#N/A,#N/A,TRUE,"Door"}</definedName>
    <definedName name="abc" localSheetId="7" hidden="1">{#N/A,#N/A,TRUE,"Basic";#N/A,#N/A,TRUE,"EXT-TABLE";#N/A,#N/A,TRUE,"STEEL";#N/A,#N/A,TRUE,"INT-Table";#N/A,#N/A,TRUE,"STEEL";#N/A,#N/A,TRUE,"Door"}</definedName>
    <definedName name="abc" localSheetId="11" hidden="1">{#N/A,#N/A,TRUE,"Basic";#N/A,#N/A,TRUE,"EXT-TABLE";#N/A,#N/A,TRUE,"STEEL";#N/A,#N/A,TRUE,"INT-Table";#N/A,#N/A,TRUE,"STEEL";#N/A,#N/A,TRUE,"Door"}</definedName>
    <definedName name="abc" localSheetId="8" hidden="1">{#N/A,#N/A,TRUE,"Basic";#N/A,#N/A,TRUE,"EXT-TABLE";#N/A,#N/A,TRUE,"STEEL";#N/A,#N/A,TRUE,"INT-Table";#N/A,#N/A,TRUE,"STEEL";#N/A,#N/A,TRUE,"Door"}</definedName>
    <definedName name="abc" localSheetId="6" hidden="1">{#N/A,#N/A,TRUE,"Basic";#N/A,#N/A,TRUE,"EXT-TABLE";#N/A,#N/A,TRUE,"STEEL";#N/A,#N/A,TRUE,"INT-Table";#N/A,#N/A,TRUE,"STEEL";#N/A,#N/A,TRUE,"Door"}</definedName>
    <definedName name="abc" localSheetId="4" hidden="1">{#N/A,#N/A,TRUE,"Basic";#N/A,#N/A,TRUE,"EXT-TABLE";#N/A,#N/A,TRUE,"STEEL";#N/A,#N/A,TRUE,"INT-Table";#N/A,#N/A,TRUE,"STEEL";#N/A,#N/A,TRUE,"Door"}</definedName>
    <definedName name="abc" hidden="1">{#N/A,#N/A,TRUE,"Basic";#N/A,#N/A,TRUE,"EXT-TABLE";#N/A,#N/A,TRUE,"STEEL";#N/A,#N/A,TRUE,"INT-Table";#N/A,#N/A,TRUE,"STEEL";#N/A,#N/A,TRUE,"Door"}</definedName>
    <definedName name="abc_1" localSheetId="7" hidden="1">{#N/A,#N/A,TRUE,"Basic";#N/A,#N/A,TRUE,"EXT-TABLE";#N/A,#N/A,TRUE,"STEEL";#N/A,#N/A,TRUE,"INT-Table";#N/A,#N/A,TRUE,"STEEL";#N/A,#N/A,TRUE,"Door"}</definedName>
    <definedName name="abc_1" localSheetId="8" hidden="1">{#N/A,#N/A,TRUE,"Basic";#N/A,#N/A,TRUE,"EXT-TABLE";#N/A,#N/A,TRUE,"STEEL";#N/A,#N/A,TRUE,"INT-Table";#N/A,#N/A,TRUE,"STEEL";#N/A,#N/A,TRUE,"Door"}</definedName>
    <definedName name="abc_1" localSheetId="6" hidden="1">{#N/A,#N/A,TRUE,"Basic";#N/A,#N/A,TRUE,"EXT-TABLE";#N/A,#N/A,TRUE,"STEEL";#N/A,#N/A,TRUE,"INT-Table";#N/A,#N/A,TRUE,"STEEL";#N/A,#N/A,TRUE,"Door"}</definedName>
    <definedName name="abc_1" hidden="1">{#N/A,#N/A,TRUE,"Basic";#N/A,#N/A,TRUE,"EXT-TABLE";#N/A,#N/A,TRUE,"STEEL";#N/A,#N/A,TRUE,"INT-Table";#N/A,#N/A,TRUE,"STEEL";#N/A,#N/A,TRUE,"Door"}</definedName>
    <definedName name="abc_1_1" hidden="1">{#N/A,#N/A,TRUE,"Basic";#N/A,#N/A,TRUE,"EXT-TABLE";#N/A,#N/A,TRUE,"STEEL";#N/A,#N/A,TRUE,"INT-Table";#N/A,#N/A,TRUE,"STEEL";#N/A,#N/A,TRUE,"Door"}</definedName>
    <definedName name="abc_1_2" hidden="1">{#N/A,#N/A,TRUE,"Basic";#N/A,#N/A,TRUE,"EXT-TABLE";#N/A,#N/A,TRUE,"STEEL";#N/A,#N/A,TRUE,"INT-Table";#N/A,#N/A,TRUE,"STEEL";#N/A,#N/A,TRUE,"Door"}</definedName>
    <definedName name="abc_2" hidden="1">{#N/A,#N/A,TRUE,"Basic";#N/A,#N/A,TRUE,"EXT-TABLE";#N/A,#N/A,TRUE,"STEEL";#N/A,#N/A,TRUE,"INT-Table";#N/A,#N/A,TRUE,"STEEL";#N/A,#N/A,TRUE,"Door"}</definedName>
    <definedName name="abc_2_1" hidden="1">{#N/A,#N/A,TRUE,"Basic";#N/A,#N/A,TRUE,"EXT-TABLE";#N/A,#N/A,TRUE,"STEEL";#N/A,#N/A,TRUE,"INT-Table";#N/A,#N/A,TRUE,"STEEL";#N/A,#N/A,TRUE,"Door"}</definedName>
    <definedName name="abc_2_2" hidden="1">{#N/A,#N/A,TRUE,"Basic";#N/A,#N/A,TRUE,"EXT-TABLE";#N/A,#N/A,TRUE,"STEEL";#N/A,#N/A,TRUE,"INT-Table";#N/A,#N/A,TRUE,"STEEL";#N/A,#N/A,TRUE,"Door"}</definedName>
    <definedName name="abc_3" hidden="1">{#N/A,#N/A,TRUE,"Basic";#N/A,#N/A,TRUE,"EXT-TABLE";#N/A,#N/A,TRUE,"STEEL";#N/A,#N/A,TRUE,"INT-Table";#N/A,#N/A,TRUE,"STEEL";#N/A,#N/A,TRUE,"Door"}</definedName>
    <definedName name="abc_3_1" hidden="1">{#N/A,#N/A,TRUE,"Basic";#N/A,#N/A,TRUE,"EXT-TABLE";#N/A,#N/A,TRUE,"STEEL";#N/A,#N/A,TRUE,"INT-Table";#N/A,#N/A,TRUE,"STEEL";#N/A,#N/A,TRUE,"Door"}</definedName>
    <definedName name="abc_3_2" hidden="1">{#N/A,#N/A,TRUE,"Basic";#N/A,#N/A,TRUE,"EXT-TABLE";#N/A,#N/A,TRUE,"STEEL";#N/A,#N/A,TRUE,"INT-Table";#N/A,#N/A,TRUE,"STEEL";#N/A,#N/A,TRUE,"Door"}</definedName>
    <definedName name="abc_4" hidden="1">{#N/A,#N/A,TRUE,"Basic";#N/A,#N/A,TRUE,"EXT-TABLE";#N/A,#N/A,TRUE,"STEEL";#N/A,#N/A,TRUE,"INT-Table";#N/A,#N/A,TRUE,"STEEL";#N/A,#N/A,TRUE,"Door"}</definedName>
    <definedName name="abc_4_1" hidden="1">{#N/A,#N/A,TRUE,"Basic";#N/A,#N/A,TRUE,"EXT-TABLE";#N/A,#N/A,TRUE,"STEEL";#N/A,#N/A,TRUE,"INT-Table";#N/A,#N/A,TRUE,"STEEL";#N/A,#N/A,TRUE,"Door"}</definedName>
    <definedName name="abc_4_2" hidden="1">{#N/A,#N/A,TRUE,"Basic";#N/A,#N/A,TRUE,"EXT-TABLE";#N/A,#N/A,TRUE,"STEEL";#N/A,#N/A,TRUE,"INT-Table";#N/A,#N/A,TRUE,"STEEL";#N/A,#N/A,TRUE,"Door"}</definedName>
    <definedName name="abc_5" hidden="1">{#N/A,#N/A,TRUE,"Basic";#N/A,#N/A,TRUE,"EXT-TABLE";#N/A,#N/A,TRUE,"STEEL";#N/A,#N/A,TRUE,"INT-Table";#N/A,#N/A,TRUE,"STEEL";#N/A,#N/A,TRUE,"Door"}</definedName>
    <definedName name="abc_5_1" hidden="1">{#N/A,#N/A,TRUE,"Basic";#N/A,#N/A,TRUE,"EXT-TABLE";#N/A,#N/A,TRUE,"STEEL";#N/A,#N/A,TRUE,"INT-Table";#N/A,#N/A,TRUE,"STEEL";#N/A,#N/A,TRUE,"Door"}</definedName>
    <definedName name="abc_5_2" hidden="1">{#N/A,#N/A,TRUE,"Basic";#N/A,#N/A,TRUE,"EXT-TABLE";#N/A,#N/A,TRUE,"STEEL";#N/A,#N/A,TRUE,"INT-Table";#N/A,#N/A,TRUE,"STEEL";#N/A,#N/A,TRUE,"Door"}</definedName>
    <definedName name="ac" localSheetId="6" hidden="1">#REF!</definedName>
    <definedName name="ac" hidden="1">#REF!</definedName>
    <definedName name="aⓒ¡¨￠RIi¨­A_I¨￡">#N/A</definedName>
    <definedName name="ACC">#REF!</definedName>
    <definedName name="Access_Button">"PJTFINAL_F02F11_List"</definedName>
    <definedName name="Access_Button1">"업체현황_카드발송_List"</definedName>
    <definedName name="Access_Button2">"업체현황_카드발송_List"</definedName>
    <definedName name="Access_Button3">"카드발송_카드발송_List1"</definedName>
    <definedName name="Access_Button4">"업체현황_카드발송_List"</definedName>
    <definedName name="AccessDatabase">"C:\jhp2\JHP\AES\PJTFINAL.mdb"</definedName>
    <definedName name="ACT">#REF!</definedName>
    <definedName name="adfsd" localSheetId="6" hidden="1">#REF!</definedName>
    <definedName name="adfsd" hidden="1">#REF!</definedName>
    <definedName name="aeee" hidden="1">{#N/A,#N/A,FALSE,"CCTV"}</definedName>
    <definedName name="AEFWTWRWE" hidden="1">{#N/A,#N/A,FALSE,"배수1"}</definedName>
    <definedName name="aew" hidden="1">{#N/A,#N/A,TRUE,"LOADCOVE";#N/A,#N/A,TRUE,"PAGE001";#N/A,#N/A,TRUE,"PAGE002";#N/A,#N/A,TRUE,"PAGE003";#N/A,#N/A,TRUE,"PAGE004";#N/A,#N/A,TRUE,"PAGE005";#N/A,#N/A,TRUE,"PAGE006";#N/A,#N/A,TRUE,"PAGE007";#N/A,#N/A,TRUE,"PAGE008";#N/A,#N/A,TRUE,"PAGE009";#N/A,#N/A,TRUE,"PAGE010";#N/A,#N/A,TRUE,"PAGE011";#N/A,#N/A,TRUE,"PAGE012";#N/A,#N/A,TRUE,"PAGE013"}</definedName>
    <definedName name="AFAFA" hidden="1">{#N/A,#N/A,FALSE,"부대1"}</definedName>
    <definedName name="AFASFAS" hidden="1">{#N/A,#N/A,FALSE,"조골재"}</definedName>
    <definedName name="AFC" localSheetId="7">[48]data_dci!$K$8:$K$746</definedName>
    <definedName name="AFC" localSheetId="11">[49]data_dci!$K$8:$K$746</definedName>
    <definedName name="AFC" localSheetId="8">[49]data_dci!$K$8:$K$746</definedName>
    <definedName name="AFC" localSheetId="4">[49]data_dci!$K$8:$K$746</definedName>
    <definedName name="AFC">[50]data_dci!$K$8:$K$746</definedName>
    <definedName name="AFD" hidden="1">{#N/A,#N/A,FALSE,"CCTV"}</definedName>
    <definedName name="afdasgh" hidden="1">{#N/A,#N/A,FALSE,"CCTV"}</definedName>
    <definedName name="afdsfdg" hidden="1">{#N/A,#N/A,FALSE,"CCTV"}</definedName>
    <definedName name="AFDSFDSFDSAF" hidden="1">{#N/A,#N/A,FALSE,"혼합골재"}</definedName>
    <definedName name="AFDSFSADFSA" hidden="1">{#N/A,#N/A,FALSE,"토공2"}</definedName>
    <definedName name="AFFFFFFFFFFFFFFF" hidden="1">{#N/A,#N/A,FALSE,"단가표지"}</definedName>
    <definedName name="afffgff" hidden="1">{#N/A,#N/A,FALSE,"CCTV"}</definedName>
    <definedName name="AFSAFS" hidden="1">{#N/A,#N/A,FALSE,"표지목차"}</definedName>
    <definedName name="AFSAFSA" hidden="1">{#N/A,#N/A,FALSE,"이정표"}</definedName>
    <definedName name="AFSAFSAF" hidden="1">{#N/A,#N/A,FALSE,"운반시간"}</definedName>
    <definedName name="AFSDAFSA" hidden="1">{#N/A,#N/A,FALSE,"속도"}</definedName>
    <definedName name="AFSSAFSAFSAFSAFSAD" hidden="1">{#N/A,#N/A,FALSE,"배수1"}</definedName>
    <definedName name="agdump" localSheetId="11">#REF!</definedName>
    <definedName name="agdump" localSheetId="8">#REF!</definedName>
    <definedName name="agdump" localSheetId="4">#REF!</definedName>
    <definedName name="agdump">#REF!</definedName>
    <definedName name="agedump" localSheetId="11">#REF!</definedName>
    <definedName name="agedump" localSheetId="8">#REF!</definedName>
    <definedName name="agedump" localSheetId="4">#REF!</definedName>
    <definedName name="agedump">#REF!</definedName>
    <definedName name="agencydump" localSheetId="11">#REF!</definedName>
    <definedName name="agencydump" localSheetId="8">#REF!</definedName>
    <definedName name="agencydump" localSheetId="4">#REF!</definedName>
    <definedName name="agencydump">#REF!</definedName>
    <definedName name="AGENCYLY" localSheetId="11">#REF!</definedName>
    <definedName name="AGENCYLY" localSheetId="8">#REF!</definedName>
    <definedName name="AGENCYLY" localSheetId="4">#REF!</definedName>
    <definedName name="AGENCYLY">#REF!</definedName>
    <definedName name="AGENCYPLAN" localSheetId="11">#REF!</definedName>
    <definedName name="AGENCYPLAN" localSheetId="8">#REF!</definedName>
    <definedName name="AGENCYPLAN" localSheetId="4">#REF!</definedName>
    <definedName name="AGENCYPLAN">#REF!</definedName>
    <definedName name="AH" hidden="1">{#N/A,#N/A,FALSE,"CCTV"}</definedName>
    <definedName name="ALL" hidden="1">{#N/A,#N/A,TRUE,"Basic";#N/A,#N/A,TRUE,"EXT-TABLE";#N/A,#N/A,TRUE,"STEEL";#N/A,#N/A,TRUE,"INT-Table";#N/A,#N/A,TRUE,"STEEL";#N/A,#N/A,TRUE,"Door"}</definedName>
    <definedName name="allow" localSheetId="11">#REF!</definedName>
    <definedName name="allow" localSheetId="8">#REF!</definedName>
    <definedName name="allow" localSheetId="4">#REF!</definedName>
    <definedName name="allow">#REF!</definedName>
    <definedName name="anchor" localSheetId="11">#REF!</definedName>
    <definedName name="anchor" localSheetId="8">#REF!</definedName>
    <definedName name="anchor" localSheetId="4">#REF!</definedName>
    <definedName name="anchor">#REF!</definedName>
    <definedName name="anscount" hidden="1">1</definedName>
    <definedName name="APP" localSheetId="7">[48]data_mci!$M$8:$M$126</definedName>
    <definedName name="APP" localSheetId="11">[49]data_mci!$M$8:$M$126</definedName>
    <definedName name="APP" localSheetId="8">[49]data_mci!$M$8:$M$126</definedName>
    <definedName name="APP" localSheetId="4">[49]data_mci!$M$8:$M$126</definedName>
    <definedName name="APP">[50]data_mci!$M$8:$M$126</definedName>
    <definedName name="APP_V" localSheetId="7">[48]data_mci!$O$8:$O$126</definedName>
    <definedName name="APP_V" localSheetId="11">[49]data_mci!$O$8:$O$126</definedName>
    <definedName name="APP_V" localSheetId="8">[49]data_mci!$O$8:$O$126</definedName>
    <definedName name="APP_V" localSheetId="4">[49]data_mci!$O$8:$O$126</definedName>
    <definedName name="APP_V">[50]data_mci!$O$8:$O$126</definedName>
    <definedName name="AQE" hidden="1">{"'장비'!$A$3:$M$12"}</definedName>
    <definedName name="AQWS"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area_sum">#REF!</definedName>
    <definedName name="area1" hidden="1">{#N/A,#N/A,TRUE,"Basic";#N/A,#N/A,TRUE,"EXT-TABLE";#N/A,#N/A,TRUE,"STEEL";#N/A,#N/A,TRUE,"INT-Table";#N/A,#N/A,TRUE,"STEEL";#N/A,#N/A,TRUE,"Door"}</definedName>
    <definedName name="area1_1" hidden="1">{#N/A,#N/A,TRUE,"Basic";#N/A,#N/A,TRUE,"EXT-TABLE";#N/A,#N/A,TRUE,"STEEL";#N/A,#N/A,TRUE,"INT-Table";#N/A,#N/A,TRUE,"STEEL";#N/A,#N/A,TRUE,"Door"}</definedName>
    <definedName name="area1_1_1" hidden="1">{#N/A,#N/A,TRUE,"Basic";#N/A,#N/A,TRUE,"EXT-TABLE";#N/A,#N/A,TRUE,"STEEL";#N/A,#N/A,TRUE,"INT-Table";#N/A,#N/A,TRUE,"STEEL";#N/A,#N/A,TRUE,"Door"}</definedName>
    <definedName name="area1_1_2" hidden="1">{#N/A,#N/A,TRUE,"Basic";#N/A,#N/A,TRUE,"EXT-TABLE";#N/A,#N/A,TRUE,"STEEL";#N/A,#N/A,TRUE,"INT-Table";#N/A,#N/A,TRUE,"STEEL";#N/A,#N/A,TRUE,"Door"}</definedName>
    <definedName name="area1_2" hidden="1">{#N/A,#N/A,TRUE,"Basic";#N/A,#N/A,TRUE,"EXT-TABLE";#N/A,#N/A,TRUE,"STEEL";#N/A,#N/A,TRUE,"INT-Table";#N/A,#N/A,TRUE,"STEEL";#N/A,#N/A,TRUE,"Door"}</definedName>
    <definedName name="area1_2_1" hidden="1">{#N/A,#N/A,TRUE,"Basic";#N/A,#N/A,TRUE,"EXT-TABLE";#N/A,#N/A,TRUE,"STEEL";#N/A,#N/A,TRUE,"INT-Table";#N/A,#N/A,TRUE,"STEEL";#N/A,#N/A,TRUE,"Door"}</definedName>
    <definedName name="area1_2_2" hidden="1">{#N/A,#N/A,TRUE,"Basic";#N/A,#N/A,TRUE,"EXT-TABLE";#N/A,#N/A,TRUE,"STEEL";#N/A,#N/A,TRUE,"INT-Table";#N/A,#N/A,TRUE,"STEEL";#N/A,#N/A,TRUE,"Door"}</definedName>
    <definedName name="area1_3" hidden="1">{#N/A,#N/A,TRUE,"Basic";#N/A,#N/A,TRUE,"EXT-TABLE";#N/A,#N/A,TRUE,"STEEL";#N/A,#N/A,TRUE,"INT-Table";#N/A,#N/A,TRUE,"STEEL";#N/A,#N/A,TRUE,"Door"}</definedName>
    <definedName name="area1_3_1" hidden="1">{#N/A,#N/A,TRUE,"Basic";#N/A,#N/A,TRUE,"EXT-TABLE";#N/A,#N/A,TRUE,"STEEL";#N/A,#N/A,TRUE,"INT-Table";#N/A,#N/A,TRUE,"STEEL";#N/A,#N/A,TRUE,"Door"}</definedName>
    <definedName name="area1_3_2" hidden="1">{#N/A,#N/A,TRUE,"Basic";#N/A,#N/A,TRUE,"EXT-TABLE";#N/A,#N/A,TRUE,"STEEL";#N/A,#N/A,TRUE,"INT-Table";#N/A,#N/A,TRUE,"STEEL";#N/A,#N/A,TRUE,"Door"}</definedName>
    <definedName name="area1_4" hidden="1">{#N/A,#N/A,TRUE,"Basic";#N/A,#N/A,TRUE,"EXT-TABLE";#N/A,#N/A,TRUE,"STEEL";#N/A,#N/A,TRUE,"INT-Table";#N/A,#N/A,TRUE,"STEEL";#N/A,#N/A,TRUE,"Door"}</definedName>
    <definedName name="area1_4_1" hidden="1">{#N/A,#N/A,TRUE,"Basic";#N/A,#N/A,TRUE,"EXT-TABLE";#N/A,#N/A,TRUE,"STEEL";#N/A,#N/A,TRUE,"INT-Table";#N/A,#N/A,TRUE,"STEEL";#N/A,#N/A,TRUE,"Door"}</definedName>
    <definedName name="area1_4_2" hidden="1">{#N/A,#N/A,TRUE,"Basic";#N/A,#N/A,TRUE,"EXT-TABLE";#N/A,#N/A,TRUE,"STEEL";#N/A,#N/A,TRUE,"INT-Table";#N/A,#N/A,TRUE,"STEEL";#N/A,#N/A,TRUE,"Door"}</definedName>
    <definedName name="area1_5" hidden="1">{#N/A,#N/A,TRUE,"Basic";#N/A,#N/A,TRUE,"EXT-TABLE";#N/A,#N/A,TRUE,"STEEL";#N/A,#N/A,TRUE,"INT-Table";#N/A,#N/A,TRUE,"STEEL";#N/A,#N/A,TRUE,"Door"}</definedName>
    <definedName name="area1_5_1" hidden="1">{#N/A,#N/A,TRUE,"Basic";#N/A,#N/A,TRUE,"EXT-TABLE";#N/A,#N/A,TRUE,"STEEL";#N/A,#N/A,TRUE,"INT-Table";#N/A,#N/A,TRUE,"STEEL";#N/A,#N/A,TRUE,"Door"}</definedName>
    <definedName name="area1_5_2" hidden="1">{#N/A,#N/A,TRUE,"Basic";#N/A,#N/A,TRUE,"EXT-TABLE";#N/A,#N/A,TRUE,"STEEL";#N/A,#N/A,TRUE,"INT-Table";#N/A,#N/A,TRUE,"STEEL";#N/A,#N/A,TRUE,"Door"}</definedName>
    <definedName name="armor" hidden="1">{#N/A,#N/A,FALSE,"전체집계표";#N/A,#N/A,FALSE,"안벽30000";#N/A,#N/A,FALSE,"안벽20000";#N/A,#N/A,FALSE,"내호안";#N/A,#N/A,FALSE,"외호안";#N/A,#N/A,FALSE,"준설토A";#N/A,#N/A,FALSE,"준설토B";#N/A,#N/A,FALSE,"적출장"}</definedName>
    <definedName name="ARPASEVAN" hidden="1">{#N/A,#N/A,FALSE,"CCTV"}</definedName>
    <definedName name="asas" localSheetId="11" hidden="1">{#N/A,#N/A,TRUE,"Basic";#N/A,#N/A,TRUE,"EXT-TABLE";#N/A,#N/A,TRUE,"STEEL";#N/A,#N/A,TRUE,"INT-Table";#N/A,#N/A,TRUE,"STEEL";#N/A,#N/A,TRUE,"Door"}</definedName>
    <definedName name="asas" localSheetId="8" hidden="1">{#N/A,#N/A,TRUE,"Basic";#N/A,#N/A,TRUE,"EXT-TABLE";#N/A,#N/A,TRUE,"STEEL";#N/A,#N/A,TRUE,"INT-Table";#N/A,#N/A,TRUE,"STEEL";#N/A,#N/A,TRUE,"Door"}</definedName>
    <definedName name="asas" localSheetId="6" hidden="1">{#N/A,#N/A,TRUE,"Basic";#N/A,#N/A,TRUE,"EXT-TABLE";#N/A,#N/A,TRUE,"STEEL";#N/A,#N/A,TRUE,"INT-Table";#N/A,#N/A,TRUE,"STEEL";#N/A,#N/A,TRUE,"Door"}</definedName>
    <definedName name="asas" hidden="1">{#N/A,#N/A,TRUE,"Basic";#N/A,#N/A,TRUE,"EXT-TABLE";#N/A,#N/A,TRUE,"STEEL";#N/A,#N/A,TRUE,"INT-Table";#N/A,#N/A,TRUE,"STEEL";#N/A,#N/A,TRUE,"Door"}</definedName>
    <definedName name="asas_1" hidden="1">{#N/A,#N/A,TRUE,"Basic";#N/A,#N/A,TRUE,"EXT-TABLE";#N/A,#N/A,TRUE,"STEEL";#N/A,#N/A,TRUE,"INT-Table";#N/A,#N/A,TRUE,"STEEL";#N/A,#N/A,TRUE,"Door"}</definedName>
    <definedName name="asas_1_1" hidden="1">{#N/A,#N/A,TRUE,"Basic";#N/A,#N/A,TRUE,"EXT-TABLE";#N/A,#N/A,TRUE,"STEEL";#N/A,#N/A,TRUE,"INT-Table";#N/A,#N/A,TRUE,"STEEL";#N/A,#N/A,TRUE,"Door"}</definedName>
    <definedName name="asas_1_2" hidden="1">{#N/A,#N/A,TRUE,"Basic";#N/A,#N/A,TRUE,"EXT-TABLE";#N/A,#N/A,TRUE,"STEEL";#N/A,#N/A,TRUE,"INT-Table";#N/A,#N/A,TRUE,"STEEL";#N/A,#N/A,TRUE,"Door"}</definedName>
    <definedName name="asas_2" hidden="1">{#N/A,#N/A,TRUE,"Basic";#N/A,#N/A,TRUE,"EXT-TABLE";#N/A,#N/A,TRUE,"STEEL";#N/A,#N/A,TRUE,"INT-Table";#N/A,#N/A,TRUE,"STEEL";#N/A,#N/A,TRUE,"Door"}</definedName>
    <definedName name="asas_2_1" hidden="1">{#N/A,#N/A,TRUE,"Basic";#N/A,#N/A,TRUE,"EXT-TABLE";#N/A,#N/A,TRUE,"STEEL";#N/A,#N/A,TRUE,"INT-Table";#N/A,#N/A,TRUE,"STEEL";#N/A,#N/A,TRUE,"Door"}</definedName>
    <definedName name="asas_2_2" hidden="1">{#N/A,#N/A,TRUE,"Basic";#N/A,#N/A,TRUE,"EXT-TABLE";#N/A,#N/A,TRUE,"STEEL";#N/A,#N/A,TRUE,"INT-Table";#N/A,#N/A,TRUE,"STEEL";#N/A,#N/A,TRUE,"Door"}</definedName>
    <definedName name="asas_3" hidden="1">{#N/A,#N/A,TRUE,"Basic";#N/A,#N/A,TRUE,"EXT-TABLE";#N/A,#N/A,TRUE,"STEEL";#N/A,#N/A,TRUE,"INT-Table";#N/A,#N/A,TRUE,"STEEL";#N/A,#N/A,TRUE,"Door"}</definedName>
    <definedName name="asas_3_1" hidden="1">{#N/A,#N/A,TRUE,"Basic";#N/A,#N/A,TRUE,"EXT-TABLE";#N/A,#N/A,TRUE,"STEEL";#N/A,#N/A,TRUE,"INT-Table";#N/A,#N/A,TRUE,"STEEL";#N/A,#N/A,TRUE,"Door"}</definedName>
    <definedName name="asas_3_2" hidden="1">{#N/A,#N/A,TRUE,"Basic";#N/A,#N/A,TRUE,"EXT-TABLE";#N/A,#N/A,TRUE,"STEEL";#N/A,#N/A,TRUE,"INT-Table";#N/A,#N/A,TRUE,"STEEL";#N/A,#N/A,TRUE,"Door"}</definedName>
    <definedName name="asas_4" hidden="1">{#N/A,#N/A,TRUE,"Basic";#N/A,#N/A,TRUE,"EXT-TABLE";#N/A,#N/A,TRUE,"STEEL";#N/A,#N/A,TRUE,"INT-Table";#N/A,#N/A,TRUE,"STEEL";#N/A,#N/A,TRUE,"Door"}</definedName>
    <definedName name="asas_4_1" hidden="1">{#N/A,#N/A,TRUE,"Basic";#N/A,#N/A,TRUE,"EXT-TABLE";#N/A,#N/A,TRUE,"STEEL";#N/A,#N/A,TRUE,"INT-Table";#N/A,#N/A,TRUE,"STEEL";#N/A,#N/A,TRUE,"Door"}</definedName>
    <definedName name="asas_4_2" hidden="1">{#N/A,#N/A,TRUE,"Basic";#N/A,#N/A,TRUE,"EXT-TABLE";#N/A,#N/A,TRUE,"STEEL";#N/A,#N/A,TRUE,"INT-Table";#N/A,#N/A,TRUE,"STEEL";#N/A,#N/A,TRUE,"Door"}</definedName>
    <definedName name="asas_5" hidden="1">{#N/A,#N/A,TRUE,"Basic";#N/A,#N/A,TRUE,"EXT-TABLE";#N/A,#N/A,TRUE,"STEEL";#N/A,#N/A,TRUE,"INT-Table";#N/A,#N/A,TRUE,"STEEL";#N/A,#N/A,TRUE,"Door"}</definedName>
    <definedName name="asas_5_1" hidden="1">{#N/A,#N/A,TRUE,"Basic";#N/A,#N/A,TRUE,"EXT-TABLE";#N/A,#N/A,TRUE,"STEEL";#N/A,#N/A,TRUE,"INT-Table";#N/A,#N/A,TRUE,"STEEL";#N/A,#N/A,TRUE,"Door"}</definedName>
    <definedName name="asas_5_2" hidden="1">{#N/A,#N/A,TRUE,"Basic";#N/A,#N/A,TRUE,"EXT-TABLE";#N/A,#N/A,TRUE,"STEEL";#N/A,#N/A,TRUE,"INT-Table";#N/A,#N/A,TRUE,"STEEL";#N/A,#N/A,TRUE,"Door"}</definedName>
    <definedName name="asd" localSheetId="11">#REF!</definedName>
    <definedName name="asd" localSheetId="8">#REF!</definedName>
    <definedName name="asd" localSheetId="4">#REF!</definedName>
    <definedName name="asd">#REF!</definedName>
    <definedName name="ASDF" localSheetId="6" hidden="1">#REF!</definedName>
    <definedName name="ASDF" hidden="1">#REF!</definedName>
    <definedName name="ASDFD" hidden="1">{#N/A,#N/A,FALSE,"CCTV"}</definedName>
    <definedName name="ASFG" localSheetId="6" hidden="1">#REF!</definedName>
    <definedName name="ASFG" hidden="1">#REF!</definedName>
    <definedName name="ASFSA" hidden="1">{#N/A,#N/A,FALSE,"포장1";#N/A,#N/A,FALSE,"포장1"}</definedName>
    <definedName name="ASFSADFSAFSA" hidden="1">{#N/A,#N/A,FALSE,"부대2"}</definedName>
    <definedName name="ASFSADFSDGAFDSAF" hidden="1">{#N/A,#N/A,FALSE,"2~8번"}</definedName>
    <definedName name="ASFSAFAS" hidden="1">{#N/A,#N/A,FALSE,"2~8번"}</definedName>
    <definedName name="ASFSAFASFSA" hidden="1">{#N/A,#N/A,FALSE,"혼합골재"}</definedName>
    <definedName name="ASFSAFSA" hidden="1">{#N/A,#N/A,FALSE,"혼합골재"}</definedName>
    <definedName name="ASFSDAFSAF" hidden="1">{#N/A,#N/A,FALSE,"표지목차"}</definedName>
    <definedName name="ASFSDFSDFSAD" hidden="1">{#N/A,#N/A,FALSE,"2~8번"}</definedName>
    <definedName name="ASG" localSheetId="6" hidden="1">#REF!</definedName>
    <definedName name="ASG" hidden="1">#REF!</definedName>
    <definedName name="Au">#N/A</definedName>
    <definedName name="Àü">#N/A</definedName>
    <definedName name="az" localSheetId="11">#REF!</definedName>
    <definedName name="az" localSheetId="8">#REF!</definedName>
    <definedName name="AZ" localSheetId="6" hidden="1">#REF!</definedName>
    <definedName name="az" localSheetId="4">#REF!</definedName>
    <definedName name="az">#REF!</definedName>
    <definedName name="B" localSheetId="11">#REF!</definedName>
    <definedName name="B" localSheetId="8">#REF!</definedName>
    <definedName name="B" localSheetId="4">#REF!</definedName>
    <definedName name="B">#REF!</definedName>
    <definedName name="B.2.2.2" hidden="1">{#N/A,#N/A,FALSE,"CCTV"}</definedName>
    <definedName name="b_dash" localSheetId="11">#REF!</definedName>
    <definedName name="b_dash" localSheetId="8">#REF!</definedName>
    <definedName name="b_dash" localSheetId="4">#REF!</definedName>
    <definedName name="b_dash">#REF!</definedName>
    <definedName name="B4S3" localSheetId="11">'[22]95삼성급(본사)'!#REF!</definedName>
    <definedName name="B4S3" localSheetId="8">'[23]95삼성급(본사)'!#REF!</definedName>
    <definedName name="B4S3" localSheetId="4">'[24]95삼성급(본사)'!#REF!</definedName>
    <definedName name="B4S3">'[24]95삼성급(본사)'!#REF!</definedName>
    <definedName name="B6M3" localSheetId="11">'[22]95삼성급(본사)'!#REF!</definedName>
    <definedName name="B6M3" localSheetId="8">'[23]95삼성급(본사)'!#REF!</definedName>
    <definedName name="B6M3" localSheetId="4">'[24]95삼성급(본사)'!#REF!</definedName>
    <definedName name="B6M3">'[24]95삼성급(본사)'!#REF!</definedName>
    <definedName name="B6S3" localSheetId="11">'[22]95삼성급(본사)'!#REF!</definedName>
    <definedName name="B6S3" localSheetId="8">'[23]95삼성급(본사)'!#REF!</definedName>
    <definedName name="B6S3" localSheetId="4">'[24]95삼성급(본사)'!#REF!</definedName>
    <definedName name="B6S3">'[24]95삼성급(본사)'!#REF!</definedName>
    <definedName name="B6W3" localSheetId="11">'[22]95삼성급(본사)'!#REF!</definedName>
    <definedName name="B6W3" localSheetId="8">'[23]95삼성급(본사)'!#REF!</definedName>
    <definedName name="B6W3" localSheetId="4">'[24]95삼성급(본사)'!#REF!</definedName>
    <definedName name="B6W3">'[24]95삼성급(본사)'!#REF!</definedName>
    <definedName name="BA" hidden="1">{#N/A,#N/A,TRUE,"Basic";#N/A,#N/A,TRUE,"EXT-TABLE";#N/A,#N/A,TRUE,"STEEL";#N/A,#N/A,TRUE,"INT-Table";#N/A,#N/A,TRUE,"STEEL";#N/A,#N/A,TRUE,"Door"}</definedName>
    <definedName name="babo">[51]VA_code!$Q$1:$R$31</definedName>
    <definedName name="BASE" localSheetId="11" hidden="1">{#N/A,#N/A,TRUE,"Basic";#N/A,#N/A,TRUE,"EXT-TABLE";#N/A,#N/A,TRUE,"STEEL";#N/A,#N/A,TRUE,"INT-Table";#N/A,#N/A,TRUE,"STEEL";#N/A,#N/A,TRUE,"Door"}</definedName>
    <definedName name="BASE" localSheetId="8" hidden="1">{#N/A,#N/A,TRUE,"Basic";#N/A,#N/A,TRUE,"EXT-TABLE";#N/A,#N/A,TRUE,"STEEL";#N/A,#N/A,TRUE,"INT-Table";#N/A,#N/A,TRUE,"STEEL";#N/A,#N/A,TRUE,"Door"}</definedName>
    <definedName name="BASE" localSheetId="6" hidden="1">{#N/A,#N/A,TRUE,"Basic";#N/A,#N/A,TRUE,"EXT-TABLE";#N/A,#N/A,TRUE,"STEEL";#N/A,#N/A,TRUE,"INT-Table";#N/A,#N/A,TRUE,"STEEL";#N/A,#N/A,TRUE,"Door"}</definedName>
    <definedName name="BASE" localSheetId="4" hidden="1">{#N/A,#N/A,TRUE,"Basic";#N/A,#N/A,TRUE,"EXT-TABLE";#N/A,#N/A,TRUE,"STEEL";#N/A,#N/A,TRUE,"INT-Table";#N/A,#N/A,TRUE,"STEEL";#N/A,#N/A,TRUE,"Door"}</definedName>
    <definedName name="Base">#REF!</definedName>
    <definedName name="BASE_1" hidden="1">{#N/A,#N/A,TRUE,"Basic";#N/A,#N/A,TRUE,"EXT-TABLE";#N/A,#N/A,TRUE,"STEEL";#N/A,#N/A,TRUE,"INT-Table";#N/A,#N/A,TRUE,"STEEL";#N/A,#N/A,TRUE,"Door"}</definedName>
    <definedName name="BASE_1_1" hidden="1">{#N/A,#N/A,TRUE,"Basic";#N/A,#N/A,TRUE,"EXT-TABLE";#N/A,#N/A,TRUE,"STEEL";#N/A,#N/A,TRUE,"INT-Table";#N/A,#N/A,TRUE,"STEEL";#N/A,#N/A,TRUE,"Door"}</definedName>
    <definedName name="BASE_1_2" hidden="1">{#N/A,#N/A,TRUE,"Basic";#N/A,#N/A,TRUE,"EXT-TABLE";#N/A,#N/A,TRUE,"STEEL";#N/A,#N/A,TRUE,"INT-Table";#N/A,#N/A,TRUE,"STEEL";#N/A,#N/A,TRUE,"Door"}</definedName>
    <definedName name="BASE_2" hidden="1">{#N/A,#N/A,TRUE,"Basic";#N/A,#N/A,TRUE,"EXT-TABLE";#N/A,#N/A,TRUE,"STEEL";#N/A,#N/A,TRUE,"INT-Table";#N/A,#N/A,TRUE,"STEEL";#N/A,#N/A,TRUE,"Door"}</definedName>
    <definedName name="BASE_2_1" hidden="1">{#N/A,#N/A,TRUE,"Basic";#N/A,#N/A,TRUE,"EXT-TABLE";#N/A,#N/A,TRUE,"STEEL";#N/A,#N/A,TRUE,"INT-Table";#N/A,#N/A,TRUE,"STEEL";#N/A,#N/A,TRUE,"Door"}</definedName>
    <definedName name="BASE_2_2" hidden="1">{#N/A,#N/A,TRUE,"Basic";#N/A,#N/A,TRUE,"EXT-TABLE";#N/A,#N/A,TRUE,"STEEL";#N/A,#N/A,TRUE,"INT-Table";#N/A,#N/A,TRUE,"STEEL";#N/A,#N/A,TRUE,"Door"}</definedName>
    <definedName name="BASE_3" hidden="1">{#N/A,#N/A,TRUE,"Basic";#N/A,#N/A,TRUE,"EXT-TABLE";#N/A,#N/A,TRUE,"STEEL";#N/A,#N/A,TRUE,"INT-Table";#N/A,#N/A,TRUE,"STEEL";#N/A,#N/A,TRUE,"Door"}</definedName>
    <definedName name="BASE_3_1" hidden="1">{#N/A,#N/A,TRUE,"Basic";#N/A,#N/A,TRUE,"EXT-TABLE";#N/A,#N/A,TRUE,"STEEL";#N/A,#N/A,TRUE,"INT-Table";#N/A,#N/A,TRUE,"STEEL";#N/A,#N/A,TRUE,"Door"}</definedName>
    <definedName name="BASE_3_2" hidden="1">{#N/A,#N/A,TRUE,"Basic";#N/A,#N/A,TRUE,"EXT-TABLE";#N/A,#N/A,TRUE,"STEEL";#N/A,#N/A,TRUE,"INT-Table";#N/A,#N/A,TRUE,"STEEL";#N/A,#N/A,TRUE,"Door"}</definedName>
    <definedName name="BASE_4" hidden="1">{#N/A,#N/A,TRUE,"Basic";#N/A,#N/A,TRUE,"EXT-TABLE";#N/A,#N/A,TRUE,"STEEL";#N/A,#N/A,TRUE,"INT-Table";#N/A,#N/A,TRUE,"STEEL";#N/A,#N/A,TRUE,"Door"}</definedName>
    <definedName name="BASE_4_1" hidden="1">{#N/A,#N/A,TRUE,"Basic";#N/A,#N/A,TRUE,"EXT-TABLE";#N/A,#N/A,TRUE,"STEEL";#N/A,#N/A,TRUE,"INT-Table";#N/A,#N/A,TRUE,"STEEL";#N/A,#N/A,TRUE,"Door"}</definedName>
    <definedName name="BASE_4_2" hidden="1">{#N/A,#N/A,TRUE,"Basic";#N/A,#N/A,TRUE,"EXT-TABLE";#N/A,#N/A,TRUE,"STEEL";#N/A,#N/A,TRUE,"INT-Table";#N/A,#N/A,TRUE,"STEEL";#N/A,#N/A,TRUE,"Door"}</definedName>
    <definedName name="BASE_5" hidden="1">{#N/A,#N/A,TRUE,"Basic";#N/A,#N/A,TRUE,"EXT-TABLE";#N/A,#N/A,TRUE,"STEEL";#N/A,#N/A,TRUE,"INT-Table";#N/A,#N/A,TRUE,"STEEL";#N/A,#N/A,TRUE,"Door"}</definedName>
    <definedName name="BASE_5_1" hidden="1">{#N/A,#N/A,TRUE,"Basic";#N/A,#N/A,TRUE,"EXT-TABLE";#N/A,#N/A,TRUE,"STEEL";#N/A,#N/A,TRUE,"INT-Table";#N/A,#N/A,TRUE,"STEEL";#N/A,#N/A,TRUE,"Door"}</definedName>
    <definedName name="BASE_5_2" hidden="1">{#N/A,#N/A,TRUE,"Basic";#N/A,#N/A,TRUE,"EXT-TABLE";#N/A,#N/A,TRUE,"STEEL";#N/A,#N/A,TRUE,"INT-Table";#N/A,#N/A,TRUE,"STEEL";#N/A,#N/A,TRUE,"Door"}</definedName>
    <definedName name="BB">#N/A</definedName>
    <definedName name="BBB" localSheetId="11">#REF!</definedName>
    <definedName name="BBB" localSheetId="8">#REF!</definedName>
    <definedName name="BBB" localSheetId="4">#REF!</definedName>
    <definedName name="BBB">#REF!</definedName>
    <definedName name="bcd" localSheetId="11" hidden="1">{#N/A,#N/A,TRUE,"Basic";#N/A,#N/A,TRUE,"EXT-TABLE";#N/A,#N/A,TRUE,"STEEL";#N/A,#N/A,TRUE,"INT-Table";#N/A,#N/A,TRUE,"STEEL";#N/A,#N/A,TRUE,"Door"}</definedName>
    <definedName name="bcd" localSheetId="8" hidden="1">{#N/A,#N/A,TRUE,"Basic";#N/A,#N/A,TRUE,"EXT-TABLE";#N/A,#N/A,TRUE,"STEEL";#N/A,#N/A,TRUE,"INT-Table";#N/A,#N/A,TRUE,"STEEL";#N/A,#N/A,TRUE,"Door"}</definedName>
    <definedName name="bcd" localSheetId="6" hidden="1">{#N/A,#N/A,TRUE,"Basic";#N/A,#N/A,TRUE,"EXT-TABLE";#N/A,#N/A,TRUE,"STEEL";#N/A,#N/A,TRUE,"INT-Table";#N/A,#N/A,TRUE,"STEEL";#N/A,#N/A,TRUE,"Door"}</definedName>
    <definedName name="bcd" hidden="1">{#N/A,#N/A,TRUE,"Basic";#N/A,#N/A,TRUE,"EXT-TABLE";#N/A,#N/A,TRUE,"STEEL";#N/A,#N/A,TRUE,"INT-Table";#N/A,#N/A,TRUE,"STEEL";#N/A,#N/A,TRUE,"Door"}</definedName>
    <definedName name="bcd_1" hidden="1">{#N/A,#N/A,TRUE,"Basic";#N/A,#N/A,TRUE,"EXT-TABLE";#N/A,#N/A,TRUE,"STEEL";#N/A,#N/A,TRUE,"INT-Table";#N/A,#N/A,TRUE,"STEEL";#N/A,#N/A,TRUE,"Door"}</definedName>
    <definedName name="bcd_1_1" hidden="1">{#N/A,#N/A,TRUE,"Basic";#N/A,#N/A,TRUE,"EXT-TABLE";#N/A,#N/A,TRUE,"STEEL";#N/A,#N/A,TRUE,"INT-Table";#N/A,#N/A,TRUE,"STEEL";#N/A,#N/A,TRUE,"Door"}</definedName>
    <definedName name="bcd_1_2" hidden="1">{#N/A,#N/A,TRUE,"Basic";#N/A,#N/A,TRUE,"EXT-TABLE";#N/A,#N/A,TRUE,"STEEL";#N/A,#N/A,TRUE,"INT-Table";#N/A,#N/A,TRUE,"STEEL";#N/A,#N/A,TRUE,"Door"}</definedName>
    <definedName name="bcd_2" hidden="1">{#N/A,#N/A,TRUE,"Basic";#N/A,#N/A,TRUE,"EXT-TABLE";#N/A,#N/A,TRUE,"STEEL";#N/A,#N/A,TRUE,"INT-Table";#N/A,#N/A,TRUE,"STEEL";#N/A,#N/A,TRUE,"Door"}</definedName>
    <definedName name="bcd_2_1" hidden="1">{#N/A,#N/A,TRUE,"Basic";#N/A,#N/A,TRUE,"EXT-TABLE";#N/A,#N/A,TRUE,"STEEL";#N/A,#N/A,TRUE,"INT-Table";#N/A,#N/A,TRUE,"STEEL";#N/A,#N/A,TRUE,"Door"}</definedName>
    <definedName name="bcd_2_2" hidden="1">{#N/A,#N/A,TRUE,"Basic";#N/A,#N/A,TRUE,"EXT-TABLE";#N/A,#N/A,TRUE,"STEEL";#N/A,#N/A,TRUE,"INT-Table";#N/A,#N/A,TRUE,"STEEL";#N/A,#N/A,TRUE,"Door"}</definedName>
    <definedName name="bcd_3" hidden="1">{#N/A,#N/A,TRUE,"Basic";#N/A,#N/A,TRUE,"EXT-TABLE";#N/A,#N/A,TRUE,"STEEL";#N/A,#N/A,TRUE,"INT-Table";#N/A,#N/A,TRUE,"STEEL";#N/A,#N/A,TRUE,"Door"}</definedName>
    <definedName name="bcd_3_1" hidden="1">{#N/A,#N/A,TRUE,"Basic";#N/A,#N/A,TRUE,"EXT-TABLE";#N/A,#N/A,TRUE,"STEEL";#N/A,#N/A,TRUE,"INT-Table";#N/A,#N/A,TRUE,"STEEL";#N/A,#N/A,TRUE,"Door"}</definedName>
    <definedName name="bcd_3_2" hidden="1">{#N/A,#N/A,TRUE,"Basic";#N/A,#N/A,TRUE,"EXT-TABLE";#N/A,#N/A,TRUE,"STEEL";#N/A,#N/A,TRUE,"INT-Table";#N/A,#N/A,TRUE,"STEEL";#N/A,#N/A,TRUE,"Door"}</definedName>
    <definedName name="bcd_4" hidden="1">{#N/A,#N/A,TRUE,"Basic";#N/A,#N/A,TRUE,"EXT-TABLE";#N/A,#N/A,TRUE,"STEEL";#N/A,#N/A,TRUE,"INT-Table";#N/A,#N/A,TRUE,"STEEL";#N/A,#N/A,TRUE,"Door"}</definedName>
    <definedName name="bcd_4_1" hidden="1">{#N/A,#N/A,TRUE,"Basic";#N/A,#N/A,TRUE,"EXT-TABLE";#N/A,#N/A,TRUE,"STEEL";#N/A,#N/A,TRUE,"INT-Table";#N/A,#N/A,TRUE,"STEEL";#N/A,#N/A,TRUE,"Door"}</definedName>
    <definedName name="bcd_4_2" hidden="1">{#N/A,#N/A,TRUE,"Basic";#N/A,#N/A,TRUE,"EXT-TABLE";#N/A,#N/A,TRUE,"STEEL";#N/A,#N/A,TRUE,"INT-Table";#N/A,#N/A,TRUE,"STEEL";#N/A,#N/A,TRUE,"Door"}</definedName>
    <definedName name="bcd_5" hidden="1">{#N/A,#N/A,TRUE,"Basic";#N/A,#N/A,TRUE,"EXT-TABLE";#N/A,#N/A,TRUE,"STEEL";#N/A,#N/A,TRUE,"INT-Table";#N/A,#N/A,TRUE,"STEEL";#N/A,#N/A,TRUE,"Door"}</definedName>
    <definedName name="bcd_5_1" hidden="1">{#N/A,#N/A,TRUE,"Basic";#N/A,#N/A,TRUE,"EXT-TABLE";#N/A,#N/A,TRUE,"STEEL";#N/A,#N/A,TRUE,"INT-Table";#N/A,#N/A,TRUE,"STEEL";#N/A,#N/A,TRUE,"Door"}</definedName>
    <definedName name="bcd_5_2" hidden="1">{#N/A,#N/A,TRUE,"Basic";#N/A,#N/A,TRUE,"EXT-TABLE";#N/A,#N/A,TRUE,"STEEL";#N/A,#N/A,TRUE,"INT-Table";#N/A,#N/A,TRUE,"STEEL";#N/A,#N/A,TRUE,"Door"}</definedName>
    <definedName name="bcrclcl100rt" localSheetId="11">'[52]9-1차이내역'!#REF!</definedName>
    <definedName name="bcrclcl100rt" localSheetId="8">'[53]9-1차이내역'!#REF!</definedName>
    <definedName name="bcrclcl100rt" localSheetId="4">'[54]9-1차이내역'!#REF!</definedName>
    <definedName name="bcrclcl100rt">'[54]9-1차이내역'!#REF!</definedName>
    <definedName name="bcrclcl100rtrkrk" localSheetId="11">'[52]9-1차이내역'!#REF!</definedName>
    <definedName name="bcrclcl100rtrkrk" localSheetId="8">'[53]9-1차이내역'!#REF!</definedName>
    <definedName name="bcrclcl100rtrkrk" localSheetId="4">'[54]9-1차이내역'!#REF!</definedName>
    <definedName name="bcrclcl100rtrkrk">'[54]9-1차이내역'!#REF!</definedName>
    <definedName name="BD1M" localSheetId="11">#REF!</definedName>
    <definedName name="BD1M" localSheetId="8">#REF!</definedName>
    <definedName name="BD1M" localSheetId="4">#REF!</definedName>
    <definedName name="BD1M">#REF!</definedName>
    <definedName name="BD1Y" localSheetId="11">#REF!</definedName>
    <definedName name="BD1Y" localSheetId="8">#REF!</definedName>
    <definedName name="BD1Y" localSheetId="4">#REF!</definedName>
    <definedName name="BD1Y">#REF!</definedName>
    <definedName name="BD3M" localSheetId="11">#REF!</definedName>
    <definedName name="BD3M" localSheetId="8">#REF!</definedName>
    <definedName name="BD3M" localSheetId="4">#REF!</definedName>
    <definedName name="BD3M">#REF!</definedName>
    <definedName name="BD3Y" localSheetId="11">#REF!</definedName>
    <definedName name="BD3Y" localSheetId="8">#REF!</definedName>
    <definedName name="BD3Y" localSheetId="4">#REF!</definedName>
    <definedName name="BD3Y">#REF!</definedName>
    <definedName name="BD5산근" localSheetId="6" hidden="1">#REF!</definedName>
    <definedName name="BD5산근" hidden="1">#REF!</definedName>
    <definedName name="BD5수량집계" localSheetId="6" hidden="1">#REF!</definedName>
    <definedName name="BD5수량집계" hidden="1">#REF!</definedName>
    <definedName name="BELL" localSheetId="7" hidden="1">{#N/A,#N/A,TRUE,"Basic";#N/A,#N/A,TRUE,"EXT-TABLE";#N/A,#N/A,TRUE,"STEEL";#N/A,#N/A,TRUE,"INT-Table";#N/A,#N/A,TRUE,"STEEL";#N/A,#N/A,TRUE,"Door"}</definedName>
    <definedName name="BELL" localSheetId="11" hidden="1">{#N/A,#N/A,TRUE,"Basic";#N/A,#N/A,TRUE,"EXT-TABLE";#N/A,#N/A,TRUE,"STEEL";#N/A,#N/A,TRUE,"INT-Table";#N/A,#N/A,TRUE,"STEEL";#N/A,#N/A,TRUE,"Door"}</definedName>
    <definedName name="BELL" localSheetId="8" hidden="1">{#N/A,#N/A,TRUE,"Basic";#N/A,#N/A,TRUE,"EXT-TABLE";#N/A,#N/A,TRUE,"STEEL";#N/A,#N/A,TRUE,"INT-Table";#N/A,#N/A,TRUE,"STEEL";#N/A,#N/A,TRUE,"Door"}</definedName>
    <definedName name="BELL" localSheetId="6" hidden="1">{#N/A,#N/A,TRUE,"Basic";#N/A,#N/A,TRUE,"EXT-TABLE";#N/A,#N/A,TRUE,"STEEL";#N/A,#N/A,TRUE,"INT-Table";#N/A,#N/A,TRUE,"STEEL";#N/A,#N/A,TRUE,"Door"}</definedName>
    <definedName name="BELL" localSheetId="4" hidden="1">{#N/A,#N/A,TRUE,"Basic";#N/A,#N/A,TRUE,"EXT-TABLE";#N/A,#N/A,TRUE,"STEEL";#N/A,#N/A,TRUE,"INT-Table";#N/A,#N/A,TRUE,"STEEL";#N/A,#N/A,TRUE,"Door"}</definedName>
    <definedName name="BELL" hidden="1">{#N/A,#N/A,TRUE,"Basic";#N/A,#N/A,TRUE,"EXT-TABLE";#N/A,#N/A,TRUE,"STEEL";#N/A,#N/A,TRUE,"INT-Table";#N/A,#N/A,TRUE,"STEEL";#N/A,#N/A,TRUE,"Door"}</definedName>
    <definedName name="BELL_1" localSheetId="7" hidden="1">{#N/A,#N/A,TRUE,"Basic";#N/A,#N/A,TRUE,"EXT-TABLE";#N/A,#N/A,TRUE,"STEEL";#N/A,#N/A,TRUE,"INT-Table";#N/A,#N/A,TRUE,"STEEL";#N/A,#N/A,TRUE,"Door"}</definedName>
    <definedName name="BELL_1" localSheetId="8" hidden="1">{#N/A,#N/A,TRUE,"Basic";#N/A,#N/A,TRUE,"EXT-TABLE";#N/A,#N/A,TRUE,"STEEL";#N/A,#N/A,TRUE,"INT-Table";#N/A,#N/A,TRUE,"STEEL";#N/A,#N/A,TRUE,"Door"}</definedName>
    <definedName name="BELL_1" localSheetId="6" hidden="1">{#N/A,#N/A,TRUE,"Basic";#N/A,#N/A,TRUE,"EXT-TABLE";#N/A,#N/A,TRUE,"STEEL";#N/A,#N/A,TRUE,"INT-Table";#N/A,#N/A,TRUE,"STEEL";#N/A,#N/A,TRUE,"Door"}</definedName>
    <definedName name="BELL_1" hidden="1">{#N/A,#N/A,TRUE,"Basic";#N/A,#N/A,TRUE,"EXT-TABLE";#N/A,#N/A,TRUE,"STEEL";#N/A,#N/A,TRUE,"INT-Table";#N/A,#N/A,TRUE,"STEEL";#N/A,#N/A,TRUE,"Door"}</definedName>
    <definedName name="BELL_1_1" hidden="1">{#N/A,#N/A,TRUE,"Basic";#N/A,#N/A,TRUE,"EXT-TABLE";#N/A,#N/A,TRUE,"STEEL";#N/A,#N/A,TRUE,"INT-Table";#N/A,#N/A,TRUE,"STEEL";#N/A,#N/A,TRUE,"Door"}</definedName>
    <definedName name="BELL_1_2" hidden="1">{#N/A,#N/A,TRUE,"Basic";#N/A,#N/A,TRUE,"EXT-TABLE";#N/A,#N/A,TRUE,"STEEL";#N/A,#N/A,TRUE,"INT-Table";#N/A,#N/A,TRUE,"STEEL";#N/A,#N/A,TRUE,"Door"}</definedName>
    <definedName name="BELL_2" hidden="1">{#N/A,#N/A,TRUE,"Basic";#N/A,#N/A,TRUE,"EXT-TABLE";#N/A,#N/A,TRUE,"STEEL";#N/A,#N/A,TRUE,"INT-Table";#N/A,#N/A,TRUE,"STEEL";#N/A,#N/A,TRUE,"Door"}</definedName>
    <definedName name="BELL_2_1" hidden="1">{#N/A,#N/A,TRUE,"Basic";#N/A,#N/A,TRUE,"EXT-TABLE";#N/A,#N/A,TRUE,"STEEL";#N/A,#N/A,TRUE,"INT-Table";#N/A,#N/A,TRUE,"STEEL";#N/A,#N/A,TRUE,"Door"}</definedName>
    <definedName name="BELL_2_2" hidden="1">{#N/A,#N/A,TRUE,"Basic";#N/A,#N/A,TRUE,"EXT-TABLE";#N/A,#N/A,TRUE,"STEEL";#N/A,#N/A,TRUE,"INT-Table";#N/A,#N/A,TRUE,"STEEL";#N/A,#N/A,TRUE,"Door"}</definedName>
    <definedName name="BELL_3" hidden="1">{#N/A,#N/A,TRUE,"Basic";#N/A,#N/A,TRUE,"EXT-TABLE";#N/A,#N/A,TRUE,"STEEL";#N/A,#N/A,TRUE,"INT-Table";#N/A,#N/A,TRUE,"STEEL";#N/A,#N/A,TRUE,"Door"}</definedName>
    <definedName name="BELL_3_1" hidden="1">{#N/A,#N/A,TRUE,"Basic";#N/A,#N/A,TRUE,"EXT-TABLE";#N/A,#N/A,TRUE,"STEEL";#N/A,#N/A,TRUE,"INT-Table";#N/A,#N/A,TRUE,"STEEL";#N/A,#N/A,TRUE,"Door"}</definedName>
    <definedName name="BELL_3_2" hidden="1">{#N/A,#N/A,TRUE,"Basic";#N/A,#N/A,TRUE,"EXT-TABLE";#N/A,#N/A,TRUE,"STEEL";#N/A,#N/A,TRUE,"INT-Table";#N/A,#N/A,TRUE,"STEEL";#N/A,#N/A,TRUE,"Door"}</definedName>
    <definedName name="BELL_4" hidden="1">{#N/A,#N/A,TRUE,"Basic";#N/A,#N/A,TRUE,"EXT-TABLE";#N/A,#N/A,TRUE,"STEEL";#N/A,#N/A,TRUE,"INT-Table";#N/A,#N/A,TRUE,"STEEL";#N/A,#N/A,TRUE,"Door"}</definedName>
    <definedName name="BELL_4_1" hidden="1">{#N/A,#N/A,TRUE,"Basic";#N/A,#N/A,TRUE,"EXT-TABLE";#N/A,#N/A,TRUE,"STEEL";#N/A,#N/A,TRUE,"INT-Table";#N/A,#N/A,TRUE,"STEEL";#N/A,#N/A,TRUE,"Door"}</definedName>
    <definedName name="BELL_4_2" hidden="1">{#N/A,#N/A,TRUE,"Basic";#N/A,#N/A,TRUE,"EXT-TABLE";#N/A,#N/A,TRUE,"STEEL";#N/A,#N/A,TRUE,"INT-Table";#N/A,#N/A,TRUE,"STEEL";#N/A,#N/A,TRUE,"Door"}</definedName>
    <definedName name="BELL_5" hidden="1">{#N/A,#N/A,TRUE,"Basic";#N/A,#N/A,TRUE,"EXT-TABLE";#N/A,#N/A,TRUE,"STEEL";#N/A,#N/A,TRUE,"INT-Table";#N/A,#N/A,TRUE,"STEEL";#N/A,#N/A,TRUE,"Door"}</definedName>
    <definedName name="BELL_5_1" hidden="1">{#N/A,#N/A,TRUE,"Basic";#N/A,#N/A,TRUE,"EXT-TABLE";#N/A,#N/A,TRUE,"STEEL";#N/A,#N/A,TRUE,"INT-Table";#N/A,#N/A,TRUE,"STEEL";#N/A,#N/A,TRUE,"Door"}</definedName>
    <definedName name="BELL_5_2" hidden="1">{#N/A,#N/A,TRUE,"Basic";#N/A,#N/A,TRUE,"EXT-TABLE";#N/A,#N/A,TRUE,"STEEL";#N/A,#N/A,TRUE,"INT-Table";#N/A,#N/A,TRUE,"STEEL";#N/A,#N/A,TRUE,"Door"}</definedName>
    <definedName name="bfbfdhfdhdfgh" hidden="1">{#N/A,#N/A,FALSE,"CCTV"}</definedName>
    <definedName name="BFDFB"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Bgiang" hidden="1">{"'Sheet1'!$L$16"}</definedName>
    <definedName name="BJ1M" localSheetId="11">#REF!</definedName>
    <definedName name="BJ1M" localSheetId="8">#REF!</definedName>
    <definedName name="BJ1M" localSheetId="4">#REF!</definedName>
    <definedName name="BJ1M">#REF!</definedName>
    <definedName name="BJ1Y" localSheetId="11">#REF!</definedName>
    <definedName name="BJ1Y" localSheetId="8">#REF!</definedName>
    <definedName name="BJ1Y" localSheetId="4">#REF!</definedName>
    <definedName name="BJ1Y">#REF!</definedName>
    <definedName name="BJ3M" localSheetId="11">#REF!</definedName>
    <definedName name="BJ3M" localSheetId="8">#REF!</definedName>
    <definedName name="BJ3M" localSheetId="4">#REF!</definedName>
    <definedName name="BJ3M">#REF!</definedName>
    <definedName name="BJ3Y" localSheetId="11">#REF!</definedName>
    <definedName name="BJ3Y" localSheetId="8">#REF!</definedName>
    <definedName name="BJ3Y" localSheetId="4">#REF!</definedName>
    <definedName name="BJ3Y">#REF!</definedName>
    <definedName name="BKW">#REF!</definedName>
    <definedName name="BLDG_LIST" localSheetId="11" hidden="1">#REF!</definedName>
    <definedName name="BLDG_LIST" localSheetId="8" hidden="1">#REF!</definedName>
    <definedName name="BLDG_LIST" hidden="1">#REF!</definedName>
    <definedName name="bldg1" localSheetId="7">[55]BLDG_DCI!$G$10:$G$121</definedName>
    <definedName name="bldg1" localSheetId="8">[56]BLDG_DCI!$G$10:$G$121</definedName>
    <definedName name="bldg1">[48]BLDG_DCI!$G$10:$G$121</definedName>
    <definedName name="BLDG1_MCI" localSheetId="7">[55]BLDG_MCI!$E$8:$E$13</definedName>
    <definedName name="BLDG1_MCI" localSheetId="8">[56]BLDG_MCI!$E$8:$E$13</definedName>
    <definedName name="BLDG1_MCI">[48]BLDG_MCI!$E$8:$E$13</definedName>
    <definedName name="bldg2" localSheetId="7">[55]BLDG_DCI!$H$10:$H$121</definedName>
    <definedName name="bldg2" localSheetId="8">[56]BLDG_DCI!$H$10:$H$121</definedName>
    <definedName name="bldg2">[48]BLDG_DCI!$H$10:$H$121</definedName>
    <definedName name="BLDG2_MCI" localSheetId="7">[55]BLDG_MCI!$F$8:$F$13</definedName>
    <definedName name="BLDG2_MCI" localSheetId="8">[56]BLDG_MCI!$F$8:$F$13</definedName>
    <definedName name="BLDG2_MCI">[48]BLDG_MCI!$F$8:$F$13</definedName>
    <definedName name="bldg3" localSheetId="7">[55]BLDG_DCI!$I$10:$I$121</definedName>
    <definedName name="bldg3" localSheetId="8">[56]BLDG_DCI!$I$10:$I$121</definedName>
    <definedName name="bldg3">[48]BLDG_DCI!$I$10:$I$121</definedName>
    <definedName name="BLDG3_MCI" localSheetId="7">[55]BLDG_MCI!$G$8:$G$13</definedName>
    <definedName name="BLDG3_MCI" localSheetId="8">[56]BLDG_MCI!$G$8:$G$13</definedName>
    <definedName name="BLDG3_MCI">[48]BLDG_MCI!$G$8:$G$13</definedName>
    <definedName name="bldg4" localSheetId="7">[55]BLDG_DCI!$J$10:$J$121</definedName>
    <definedName name="bldg4" localSheetId="8">[56]BLDG_DCI!$J$10:$J$121</definedName>
    <definedName name="bldg4">[48]BLDG_DCI!$J$10:$J$121</definedName>
    <definedName name="BLDG4_MCI" localSheetId="7">[55]BLDG_MCI!$H$8:$H$139</definedName>
    <definedName name="BLDG4_MCI" localSheetId="8">[56]BLDG_MCI!$H$8:$H$139</definedName>
    <definedName name="BLDG4_MCI">[48]BLDG_MCI!$H$8:$H$139</definedName>
    <definedName name="bldg5" localSheetId="7">[55]BLDG_DCI!$K$10:$K$121</definedName>
    <definedName name="bldg5" localSheetId="8">[56]BLDG_DCI!$K$10:$K$121</definedName>
    <definedName name="bldg5">[48]BLDG_DCI!$K$10:$K$121</definedName>
    <definedName name="BLDG5_MCI" localSheetId="7">[55]BLDG_MCI!$I$8:$I$13</definedName>
    <definedName name="BLDG5_MCI" localSheetId="8">[56]BLDG_MCI!$I$8:$I$13</definedName>
    <definedName name="BLDG5_MCI">[48]BLDG_MCI!$I$8:$I$13</definedName>
    <definedName name="bldg6" localSheetId="7">[55]BLDG_DCI!$L$10:$L$121</definedName>
    <definedName name="bldg6" localSheetId="8">[56]BLDG_DCI!$L$10:$L$121</definedName>
    <definedName name="bldg6">[48]BLDG_DCI!$L$10:$L$121</definedName>
    <definedName name="BLDG6_MCI" localSheetId="7">[55]BLDG_MCI!$J$8:$J$13</definedName>
    <definedName name="BLDG6_MCI" localSheetId="8">[56]BLDG_MCI!$J$8:$J$13</definedName>
    <definedName name="BLDG6_MCI">[48]BLDG_MCI!$J$8:$J$13</definedName>
    <definedName name="bldg7" localSheetId="7">[55]BLDG_DCI!$M$10:$M$121</definedName>
    <definedName name="bldg7" localSheetId="8">[56]BLDG_DCI!$M$10:$M$121</definedName>
    <definedName name="bldg7">[48]BLDG_DCI!$M$10:$M$121</definedName>
    <definedName name="BLDG7_MCI" localSheetId="7">[55]BLDG_MCI!$K$8:$K$13</definedName>
    <definedName name="BLDG7_MCI" localSheetId="8">[56]BLDG_MCI!$K$8:$K$13</definedName>
    <definedName name="BLDG7_MCI">[48]BLDG_MCI!$K$8:$K$13</definedName>
    <definedName name="BLDG8" localSheetId="11">[48]BLDG_MCI!#REF!</definedName>
    <definedName name="BLDG8" localSheetId="8">[56]BLDG_MCI!#REF!</definedName>
    <definedName name="BLDG8" localSheetId="4">[48]BLDG_MCI!#REF!</definedName>
    <definedName name="BLDG8">[48]BLDG_MCI!#REF!</definedName>
    <definedName name="BLDG9" localSheetId="11">[48]BLDG_MCI!#REF!</definedName>
    <definedName name="BLDG9" localSheetId="8">[56]BLDG_MCI!#REF!</definedName>
    <definedName name="BLDG9" localSheetId="4">[48]BLDG_MCI!#REF!</definedName>
    <definedName name="BLDG9">[48]BLDG_MCI!#REF!</definedName>
    <definedName name="blockc" hidden="1">{#N/A,#N/A,FALSE,"전체집계표";#N/A,#N/A,FALSE,"안벽30000";#N/A,#N/A,FALSE,"안벽20000";#N/A,#N/A,FALSE,"내호안";#N/A,#N/A,FALSE,"외호안";#N/A,#N/A,FALSE,"준설토A";#N/A,#N/A,FALSE,"준설토B";#N/A,#N/A,FALSE,"적출장"}</definedName>
    <definedName name="bmsum" localSheetId="11">#REF!</definedName>
    <definedName name="bmsum" localSheetId="8">#REF!</definedName>
    <definedName name="bmsum" localSheetId="4">#REF!</definedName>
    <definedName name="bmsum">#REF!</definedName>
    <definedName name="BOQ_SUM_area">#REF!</definedName>
    <definedName name="bu">[57]PRO_A!$B$133:$B$147</definedName>
    <definedName name="Build" localSheetId="11">#REF!</definedName>
    <definedName name="Build" localSheetId="8">#REF!</definedName>
    <definedName name="Build" localSheetId="4">#REF!</definedName>
    <definedName name="Build">#REF!</definedName>
    <definedName name="BUILDING" localSheetId="11" hidden="1">{#N/A,#N/A,TRUE,"Basic";#N/A,#N/A,TRUE,"EXT-TABLE";#N/A,#N/A,TRUE,"STEEL";#N/A,#N/A,TRUE,"INT-Table";#N/A,#N/A,TRUE,"STEEL";#N/A,#N/A,TRUE,"Door"}</definedName>
    <definedName name="BUILDING" localSheetId="8" hidden="1">{#N/A,#N/A,TRUE,"Basic";#N/A,#N/A,TRUE,"EXT-TABLE";#N/A,#N/A,TRUE,"STEEL";#N/A,#N/A,TRUE,"INT-Table";#N/A,#N/A,TRUE,"STEEL";#N/A,#N/A,TRUE,"Door"}</definedName>
    <definedName name="BUILDING" hidden="1">{#N/A,#N/A,TRUE,"Basic";#N/A,#N/A,TRUE,"EXT-TABLE";#N/A,#N/A,TRUE,"STEEL";#N/A,#N/A,TRUE,"INT-Table";#N/A,#N/A,TRUE,"STEEL";#N/A,#N/A,TRUE,"Door"}</definedName>
    <definedName name="BUILDING_LIST" localSheetId="11" hidden="1">#REF!</definedName>
    <definedName name="BUILDING_LIST" localSheetId="8" hidden="1">#REF!</definedName>
    <definedName name="BUILDING_LIST" hidden="1">#REF!</definedName>
    <definedName name="BY4S3" localSheetId="11">'[22]95삼성급(본사)'!#REF!</definedName>
    <definedName name="BY4S3" localSheetId="8">'[23]95삼성급(본사)'!#REF!</definedName>
    <definedName name="BY4S3" localSheetId="4">'[24]95삼성급(본사)'!#REF!</definedName>
    <definedName name="BY4S3">'[24]95삼성급(본사)'!#REF!</definedName>
    <definedName name="BY6M3" localSheetId="11">'[22]95삼성급(본사)'!#REF!</definedName>
    <definedName name="BY6M3" localSheetId="8">'[23]95삼성급(본사)'!#REF!</definedName>
    <definedName name="BY6M3" localSheetId="4">'[24]95삼성급(본사)'!#REF!</definedName>
    <definedName name="BY6M3">'[24]95삼성급(본사)'!#REF!</definedName>
    <definedName name="BY6S3" localSheetId="11">'[22]95삼성급(본사)'!#REF!</definedName>
    <definedName name="BY6S3" localSheetId="8">'[23]95삼성급(본사)'!#REF!</definedName>
    <definedName name="BY6S3" localSheetId="4">'[24]95삼성급(본사)'!#REF!</definedName>
    <definedName name="BY6S3">'[24]95삼성급(본사)'!#REF!</definedName>
    <definedName name="BY6W3" localSheetId="11">'[22]95삼성급(본사)'!#REF!</definedName>
    <definedName name="BY6W3" localSheetId="8">'[23]95삼성급(본사)'!#REF!</definedName>
    <definedName name="BY6W3" localSheetId="4">'[24]95삼성급(본사)'!#REF!</definedName>
    <definedName name="BY6W3">'[24]95삼성급(본사)'!#REF!</definedName>
    <definedName name="BYBJ3" localSheetId="11">'[22]95삼성급(본사)'!#REF!</definedName>
    <definedName name="BYBJ3" localSheetId="8">'[23]95삼성급(본사)'!#REF!</definedName>
    <definedName name="BYBJ3" localSheetId="4">'[24]95삼성급(본사)'!#REF!</definedName>
    <definedName name="BYBJ3">'[24]95삼성급(본사)'!#REF!</definedName>
    <definedName name="BYCJ3" localSheetId="11">'[22]95삼성급(본사)'!#REF!</definedName>
    <definedName name="BYCJ3" localSheetId="8">'[23]95삼성급(본사)'!#REF!</definedName>
    <definedName name="BYCJ3" localSheetId="4">'[24]95삼성급(본사)'!#REF!</definedName>
    <definedName name="BYCJ3">'[24]95삼성급(본사)'!#REF!</definedName>
    <definedName name="BYDR3" localSheetId="11">'[22]95삼성급(본사)'!#REF!</definedName>
    <definedName name="BYDR3" localSheetId="8">'[23]95삼성급(본사)'!#REF!</definedName>
    <definedName name="BYDR3" localSheetId="4">'[24]95삼성급(본사)'!#REF!</definedName>
    <definedName name="BYDR3">'[24]95삼성급(본사)'!#REF!</definedName>
    <definedName name="BYGJ3" localSheetId="11">'[22]95삼성급(본사)'!#REF!</definedName>
    <definedName name="BYGJ3" localSheetId="8">'[23]95삼성급(본사)'!#REF!</definedName>
    <definedName name="BYGJ3" localSheetId="4">'[24]95삼성급(본사)'!#REF!</definedName>
    <definedName name="BYGJ3">'[24]95삼성급(본사)'!#REF!</definedName>
    <definedName name="C_">#N/A</definedName>
    <definedName name="c_bldg" localSheetId="7">[55]BLDG_DCI!$D$10:$D$121</definedName>
    <definedName name="c_bldg" localSheetId="8">[56]BLDG_DCI!$D$10:$D$121</definedName>
    <definedName name="c_bldg">[48]BLDG_DCI!$D$10:$D$121</definedName>
    <definedName name="c_elec" localSheetId="11">#REF!</definedName>
    <definedName name="c_elec" localSheetId="8">#REF!</definedName>
    <definedName name="c_elec" localSheetId="4">#REF!</definedName>
    <definedName name="c_elec">#REF!</definedName>
    <definedName name="c_inst" localSheetId="11">#REF!</definedName>
    <definedName name="c_inst" localSheetId="8">#REF!</definedName>
    <definedName name="c_inst" localSheetId="4">#REF!</definedName>
    <definedName name="c_inst">#REF!</definedName>
    <definedName name="c_margin" localSheetId="11">#REF!</definedName>
    <definedName name="c_margin" localSheetId="8">#REF!</definedName>
    <definedName name="c_margin" localSheetId="4">#REF!</definedName>
    <definedName name="c_margin">#REF!</definedName>
    <definedName name="c_mech" localSheetId="11">#REF!</definedName>
    <definedName name="c_mech" localSheetId="8">#REF!</definedName>
    <definedName name="c_mech" localSheetId="4">#REF!</definedName>
    <definedName name="c_mech">#REF!</definedName>
    <definedName name="c_pipe" localSheetId="11">#REF!</definedName>
    <definedName name="c_pipe" localSheetId="8">#REF!</definedName>
    <definedName name="c_pipe" localSheetId="4">#REF!</definedName>
    <definedName name="c_pipe">#REF!</definedName>
    <definedName name="c_pro" localSheetId="11">#REF!</definedName>
    <definedName name="c_pro" localSheetId="8">#REF!</definedName>
    <definedName name="c_pro" localSheetId="4">#REF!</definedName>
    <definedName name="c_pro">#REF!</definedName>
    <definedName name="C¨ª￠?UAI￠?ⓒªAⓒ￢AI" localSheetId="11">[58]주관사업!#REF!</definedName>
    <definedName name="C¨ª￠?UAI￠?ⓒªAⓒ￢AI" localSheetId="8">[58]주관사업!#REF!</definedName>
    <definedName name="C¨ª￠?UAI￠?ⓒªAⓒ￢AI" localSheetId="4">[58]주관사업!#REF!</definedName>
    <definedName name="C¨ª￠?UAI￠?ⓒªAⓒ￢AI">[59]주관사업!#REF!</definedName>
    <definedName name="CA">#N/A</definedName>
    <definedName name="ÇÃ">#N/A</definedName>
    <definedName name="CAD">[60]환율!#REF!</definedName>
    <definedName name="CalcAgencyPrice" localSheetId="11">#REF!</definedName>
    <definedName name="CalcAgencyPrice" localSheetId="8">#REF!</definedName>
    <definedName name="CalcAgencyPrice" localSheetId="4">#REF!</definedName>
    <definedName name="CalcAgencyPrice">#REF!</definedName>
    <definedName name="CARL" hidden="1">{#N/A,#N/A,FALSE,"CCTV"}</definedName>
    <definedName name="CARL1" hidden="1">{#N/A,#N/A,FALSE,"CCTV"}</definedName>
    <definedName name="CARL2" hidden="1">{#N/A,#N/A,FALSE,"CCTV"}</definedName>
    <definedName name="casson3" hidden="1">{#N/A,#N/A,FALSE,"전체집계표";#N/A,#N/A,FALSE,"안벽30000";#N/A,#N/A,FALSE,"안벽20000";#N/A,#N/A,FALSE,"내호안";#N/A,#N/A,FALSE,"외호안";#N/A,#N/A,FALSE,"준설토A";#N/A,#N/A,FALSE,"준설토B";#N/A,#N/A,FALSE,"적출장"}</definedName>
    <definedName name="CATEGORY" localSheetId="11">#REF!</definedName>
    <definedName name="CATEGORY" localSheetId="8">#REF!</definedName>
    <definedName name="CATEGORY" localSheetId="4">#REF!</definedName>
    <definedName name="CATEGORY">#REF!</definedName>
    <definedName name="CC">#N/A</definedName>
    <definedName name="CCC" localSheetId="11">#REF!</definedName>
    <definedName name="CCC" localSheetId="8">#REF!</definedName>
    <definedName name="CCC" localSheetId="4">#REF!</definedName>
    <definedName name="CCC">#REF!</definedName>
    <definedName name="CCR" hidden="1">{#N/A,#N/A,FALSE,"CCTV"}</definedName>
    <definedName name="CCR빈양식" hidden="1">{#N/A,#N/A,FALSE,"CCTV"}</definedName>
    <definedName name="cde" hidden="1">{#N/A,#N/A,TRUE,"Basic";#N/A,#N/A,TRUE,"EXT-TABLE";#N/A,#N/A,TRUE,"STEEL";#N/A,#N/A,TRUE,"INT-Table";#N/A,#N/A,TRUE,"STEEL";#N/A,#N/A,TRUE,"Door"}</definedName>
    <definedName name="CERT" localSheetId="7">[48]data_mci!$P$8:$P$126</definedName>
    <definedName name="CERT" localSheetId="11">[49]data_mci!$P$8:$P$126</definedName>
    <definedName name="CERT" localSheetId="8">[49]data_mci!$P$8:$P$126</definedName>
    <definedName name="CERT" localSheetId="4">[49]data_mci!$P$8:$P$126</definedName>
    <definedName name="CERT">[50]data_mci!$P$8:$P$126</definedName>
    <definedName name="CH">#N/A</definedName>
    <definedName name="Chart_1">"Chart 1"</definedName>
    <definedName name="chemical" hidden="1">{#N/A,#N/A,FALSE,"CCTV"}</definedName>
    <definedName name="chl" localSheetId="11" hidden="1">{#N/A,#N/A,TRUE,"Basic";#N/A,#N/A,TRUE,"EXT-TABLE";#N/A,#N/A,TRUE,"STEEL";#N/A,#N/A,TRUE,"INT-Table";#N/A,#N/A,TRUE,"STEEL";#N/A,#N/A,TRUE,"Door"}</definedName>
    <definedName name="chl" localSheetId="8" hidden="1">{#N/A,#N/A,TRUE,"Basic";#N/A,#N/A,TRUE,"EXT-TABLE";#N/A,#N/A,TRUE,"STEEL";#N/A,#N/A,TRUE,"INT-Table";#N/A,#N/A,TRUE,"STEEL";#N/A,#N/A,TRUE,"Door"}</definedName>
    <definedName name="chl" localSheetId="6" hidden="1">{#N/A,#N/A,TRUE,"Basic";#N/A,#N/A,TRUE,"EXT-TABLE";#N/A,#N/A,TRUE,"STEEL";#N/A,#N/A,TRUE,"INT-Table";#N/A,#N/A,TRUE,"STEEL";#N/A,#N/A,TRUE,"Door"}</definedName>
    <definedName name="chl" localSheetId="4" hidden="1">{#N/A,#N/A,TRUE,"Basic";#N/A,#N/A,TRUE,"EXT-TABLE";#N/A,#N/A,TRUE,"STEEL";#N/A,#N/A,TRUE,"INT-Table";#N/A,#N/A,TRUE,"STEEL";#N/A,#N/A,TRUE,"Door"}</definedName>
    <definedName name="chl" hidden="1">{#N/A,#N/A,TRUE,"Basic";#N/A,#N/A,TRUE,"EXT-TABLE";#N/A,#N/A,TRUE,"STEEL";#N/A,#N/A,TRUE,"INT-Table";#N/A,#N/A,TRUE,"STEEL";#N/A,#N/A,TRUE,"Door"}</definedName>
    <definedName name="chl_1" hidden="1">{#N/A,#N/A,TRUE,"Basic";#N/A,#N/A,TRUE,"EXT-TABLE";#N/A,#N/A,TRUE,"STEEL";#N/A,#N/A,TRUE,"INT-Table";#N/A,#N/A,TRUE,"STEEL";#N/A,#N/A,TRUE,"Door"}</definedName>
    <definedName name="chl_1_1" hidden="1">{#N/A,#N/A,TRUE,"Basic";#N/A,#N/A,TRUE,"EXT-TABLE";#N/A,#N/A,TRUE,"STEEL";#N/A,#N/A,TRUE,"INT-Table";#N/A,#N/A,TRUE,"STEEL";#N/A,#N/A,TRUE,"Door"}</definedName>
    <definedName name="chl_1_2" hidden="1">{#N/A,#N/A,TRUE,"Basic";#N/A,#N/A,TRUE,"EXT-TABLE";#N/A,#N/A,TRUE,"STEEL";#N/A,#N/A,TRUE,"INT-Table";#N/A,#N/A,TRUE,"STEEL";#N/A,#N/A,TRUE,"Door"}</definedName>
    <definedName name="chl_2" hidden="1">{#N/A,#N/A,TRUE,"Basic";#N/A,#N/A,TRUE,"EXT-TABLE";#N/A,#N/A,TRUE,"STEEL";#N/A,#N/A,TRUE,"INT-Table";#N/A,#N/A,TRUE,"STEEL";#N/A,#N/A,TRUE,"Door"}</definedName>
    <definedName name="chl_2_1" hidden="1">{#N/A,#N/A,TRUE,"Basic";#N/A,#N/A,TRUE,"EXT-TABLE";#N/A,#N/A,TRUE,"STEEL";#N/A,#N/A,TRUE,"INT-Table";#N/A,#N/A,TRUE,"STEEL";#N/A,#N/A,TRUE,"Door"}</definedName>
    <definedName name="chl_2_2" hidden="1">{#N/A,#N/A,TRUE,"Basic";#N/A,#N/A,TRUE,"EXT-TABLE";#N/A,#N/A,TRUE,"STEEL";#N/A,#N/A,TRUE,"INT-Table";#N/A,#N/A,TRUE,"STEEL";#N/A,#N/A,TRUE,"Door"}</definedName>
    <definedName name="chl_3" hidden="1">{#N/A,#N/A,TRUE,"Basic";#N/A,#N/A,TRUE,"EXT-TABLE";#N/A,#N/A,TRUE,"STEEL";#N/A,#N/A,TRUE,"INT-Table";#N/A,#N/A,TRUE,"STEEL";#N/A,#N/A,TRUE,"Door"}</definedName>
    <definedName name="chl_3_1" hidden="1">{#N/A,#N/A,TRUE,"Basic";#N/A,#N/A,TRUE,"EXT-TABLE";#N/A,#N/A,TRUE,"STEEL";#N/A,#N/A,TRUE,"INT-Table";#N/A,#N/A,TRUE,"STEEL";#N/A,#N/A,TRUE,"Door"}</definedName>
    <definedName name="chl_3_2" hidden="1">{#N/A,#N/A,TRUE,"Basic";#N/A,#N/A,TRUE,"EXT-TABLE";#N/A,#N/A,TRUE,"STEEL";#N/A,#N/A,TRUE,"INT-Table";#N/A,#N/A,TRUE,"STEEL";#N/A,#N/A,TRUE,"Door"}</definedName>
    <definedName name="chl_4" hidden="1">{#N/A,#N/A,TRUE,"Basic";#N/A,#N/A,TRUE,"EXT-TABLE";#N/A,#N/A,TRUE,"STEEL";#N/A,#N/A,TRUE,"INT-Table";#N/A,#N/A,TRUE,"STEEL";#N/A,#N/A,TRUE,"Door"}</definedName>
    <definedName name="chl_4_1" hidden="1">{#N/A,#N/A,TRUE,"Basic";#N/A,#N/A,TRUE,"EXT-TABLE";#N/A,#N/A,TRUE,"STEEL";#N/A,#N/A,TRUE,"INT-Table";#N/A,#N/A,TRUE,"STEEL";#N/A,#N/A,TRUE,"Door"}</definedName>
    <definedName name="chl_4_2" hidden="1">{#N/A,#N/A,TRUE,"Basic";#N/A,#N/A,TRUE,"EXT-TABLE";#N/A,#N/A,TRUE,"STEEL";#N/A,#N/A,TRUE,"INT-Table";#N/A,#N/A,TRUE,"STEEL";#N/A,#N/A,TRUE,"Door"}</definedName>
    <definedName name="chl_5" hidden="1">{#N/A,#N/A,TRUE,"Basic";#N/A,#N/A,TRUE,"EXT-TABLE";#N/A,#N/A,TRUE,"STEEL";#N/A,#N/A,TRUE,"INT-Table";#N/A,#N/A,TRUE,"STEEL";#N/A,#N/A,TRUE,"Door"}</definedName>
    <definedName name="chl_5_1" hidden="1">{#N/A,#N/A,TRUE,"Basic";#N/A,#N/A,TRUE,"EXT-TABLE";#N/A,#N/A,TRUE,"STEEL";#N/A,#N/A,TRUE,"INT-Table";#N/A,#N/A,TRUE,"STEEL";#N/A,#N/A,TRUE,"Door"}</definedName>
    <definedName name="chl_5_2" hidden="1">{#N/A,#N/A,TRUE,"Basic";#N/A,#N/A,TRUE,"EXT-TABLE";#N/A,#N/A,TRUE,"STEEL";#N/A,#N/A,TRUE,"INT-Table";#N/A,#N/A,TRUE,"STEEL";#N/A,#N/A,TRUE,"Door"}</definedName>
    <definedName name="CHUL">#N/A</definedName>
    <definedName name="civil2" hidden="1">{"'장비'!$A$3:$M$12"}</definedName>
    <definedName name="CJ1M" localSheetId="11">#REF!</definedName>
    <definedName name="CJ1M" localSheetId="8">#REF!</definedName>
    <definedName name="CJ1M" localSheetId="4">#REF!</definedName>
    <definedName name="CJ1M">#REF!</definedName>
    <definedName name="CJ1Y" localSheetId="11">#REF!</definedName>
    <definedName name="CJ1Y" localSheetId="8">#REF!</definedName>
    <definedName name="CJ1Y" localSheetId="4">#REF!</definedName>
    <definedName name="CJ1Y">#REF!</definedName>
    <definedName name="CJ3M" localSheetId="11">#REF!</definedName>
    <definedName name="CJ3M" localSheetId="8">#REF!</definedName>
    <definedName name="CJ3M" localSheetId="4">#REF!</definedName>
    <definedName name="CJ3M">#REF!</definedName>
    <definedName name="CJ3Y" localSheetId="11">#REF!</definedName>
    <definedName name="CJ3Y" localSheetId="8">#REF!</definedName>
    <definedName name="CJ3Y" localSheetId="4">#REF!</definedName>
    <definedName name="CJ3Y">#REF!</definedName>
    <definedName name="clss">[51]VA_code!$Q$1:$R$31</definedName>
    <definedName name="CNY">[60]환율!#REF!</definedName>
    <definedName name="CØ¿UAI¿øAßAI" localSheetId="11">[58]주관사업!#REF!</definedName>
    <definedName name="CØ¿UAI¿øAßAI" localSheetId="8">[58]주관사업!#REF!</definedName>
    <definedName name="CØ¿UAI¿øAßAI" localSheetId="4">[58]주관사업!#REF!</definedName>
    <definedName name="CØ¿UAI¿øAßAI">[59]주관사업!#REF!</definedName>
    <definedName name="Coal" localSheetId="11">#REF!</definedName>
    <definedName name="Coal" localSheetId="8">#REF!</definedName>
    <definedName name="Coal" localSheetId="4">#REF!</definedName>
    <definedName name="Coal">#REF!</definedName>
    <definedName name="coat" localSheetId="11">#REF!</definedName>
    <definedName name="coat" localSheetId="8">#REF!</definedName>
    <definedName name="coat" localSheetId="4">#REF!</definedName>
    <definedName name="coat">#REF!</definedName>
    <definedName name="ⓒoe¨￢Iⓒø¡i￠?¨￡" localSheetId="11">[45]주관사업!#REF!</definedName>
    <definedName name="ⓒoe¨￢Iⓒø¡i￠?¨￡" localSheetId="8">[45]주관사업!#REF!</definedName>
    <definedName name="ⓒoe¨￢Iⓒø¡i￠?¨￡" localSheetId="4">[45]주관사업!#REF!</definedName>
    <definedName name="ⓒoe¨￢Iⓒø¡i￠?¨￡">[45]주관사업!#REF!</definedName>
    <definedName name="col_I">#REF!</definedName>
    <definedName name="Cold_Insulation" localSheetId="11">#REF!</definedName>
    <definedName name="Cold_Insulation" localSheetId="8">#REF!</definedName>
    <definedName name="Cold_Insulation" localSheetId="4">#REF!</definedName>
    <definedName name="Cold_Insulation">#REF!</definedName>
    <definedName name="commg" hidden="1">{"'장비'!$A$3:$M$12"}</definedName>
    <definedName name="Commission" localSheetId="11">#REF!</definedName>
    <definedName name="Commission" localSheetId="8">#REF!</definedName>
    <definedName name="Commission" localSheetId="4">#REF!</definedName>
    <definedName name="Commission">#REF!</definedName>
    <definedName name="Conc_Type" localSheetId="11">#REF!</definedName>
    <definedName name="Conc_Type" localSheetId="8">#REF!</definedName>
    <definedName name="Conc_Type" localSheetId="4">#REF!</definedName>
    <definedName name="Conc_Type">#REF!</definedName>
    <definedName name="Conc_Type_No" localSheetId="11">#REF!</definedName>
    <definedName name="Conc_Type_No" localSheetId="8">#REF!</definedName>
    <definedName name="Conc_Type_No" localSheetId="4">#REF!</definedName>
    <definedName name="Conc_Type_No">#REF!</definedName>
    <definedName name="COS" localSheetId="11">#REF!</definedName>
    <definedName name="COS" localSheetId="8">#REF!</definedName>
    <definedName name="COS" localSheetId="4">#REF!</definedName>
    <definedName name="COS">#REF!</definedName>
    <definedName name="cost" localSheetId="7" hidden="1">{#N/A,#N/A,TRUE,"Basic";#N/A,#N/A,TRUE,"EXT-TABLE";#N/A,#N/A,TRUE,"STEEL";#N/A,#N/A,TRUE,"INT-Table";#N/A,#N/A,TRUE,"STEEL";#N/A,#N/A,TRUE,"Door"}</definedName>
    <definedName name="cost" localSheetId="11" hidden="1">{#N/A,#N/A,TRUE,"Basic";#N/A,#N/A,TRUE,"EXT-TABLE";#N/A,#N/A,TRUE,"STEEL";#N/A,#N/A,TRUE,"INT-Table";#N/A,#N/A,TRUE,"STEEL";#N/A,#N/A,TRUE,"Door"}</definedName>
    <definedName name="cost" localSheetId="8" hidden="1">{#N/A,#N/A,TRUE,"Basic";#N/A,#N/A,TRUE,"EXT-TABLE";#N/A,#N/A,TRUE,"STEEL";#N/A,#N/A,TRUE,"INT-Table";#N/A,#N/A,TRUE,"STEEL";#N/A,#N/A,TRUE,"Door"}</definedName>
    <definedName name="cost" localSheetId="6" hidden="1">{#N/A,#N/A,TRUE,"Basic";#N/A,#N/A,TRUE,"EXT-TABLE";#N/A,#N/A,TRUE,"STEEL";#N/A,#N/A,TRUE,"INT-Table";#N/A,#N/A,TRUE,"STEEL";#N/A,#N/A,TRUE,"Door"}</definedName>
    <definedName name="cost" localSheetId="4" hidden="1">{#N/A,#N/A,TRUE,"Basic";#N/A,#N/A,TRUE,"EXT-TABLE";#N/A,#N/A,TRUE,"STEEL";#N/A,#N/A,TRUE,"INT-Table";#N/A,#N/A,TRUE,"STEEL";#N/A,#N/A,TRUE,"Door"}</definedName>
    <definedName name="cost" hidden="1">{#N/A,#N/A,TRUE,"Basic";#N/A,#N/A,TRUE,"EXT-TABLE";#N/A,#N/A,TRUE,"STEEL";#N/A,#N/A,TRUE,"INT-Table";#N/A,#N/A,TRUE,"STEEL";#N/A,#N/A,TRUE,"Door"}</definedName>
    <definedName name="cost_1" localSheetId="7" hidden="1">{#N/A,#N/A,TRUE,"Basic";#N/A,#N/A,TRUE,"EXT-TABLE";#N/A,#N/A,TRUE,"STEEL";#N/A,#N/A,TRUE,"INT-Table";#N/A,#N/A,TRUE,"STEEL";#N/A,#N/A,TRUE,"Door"}</definedName>
    <definedName name="cost_1" localSheetId="8" hidden="1">{#N/A,#N/A,TRUE,"Basic";#N/A,#N/A,TRUE,"EXT-TABLE";#N/A,#N/A,TRUE,"STEEL";#N/A,#N/A,TRUE,"INT-Table";#N/A,#N/A,TRUE,"STEEL";#N/A,#N/A,TRUE,"Door"}</definedName>
    <definedName name="cost_1" localSheetId="6" hidden="1">{#N/A,#N/A,TRUE,"Basic";#N/A,#N/A,TRUE,"EXT-TABLE";#N/A,#N/A,TRUE,"STEEL";#N/A,#N/A,TRUE,"INT-Table";#N/A,#N/A,TRUE,"STEEL";#N/A,#N/A,TRUE,"Door"}</definedName>
    <definedName name="cost_1" hidden="1">{#N/A,#N/A,TRUE,"Basic";#N/A,#N/A,TRUE,"EXT-TABLE";#N/A,#N/A,TRUE,"STEEL";#N/A,#N/A,TRUE,"INT-Table";#N/A,#N/A,TRUE,"STEEL";#N/A,#N/A,TRUE,"Door"}</definedName>
    <definedName name="cost_1_1" hidden="1">{#N/A,#N/A,TRUE,"Basic";#N/A,#N/A,TRUE,"EXT-TABLE";#N/A,#N/A,TRUE,"STEEL";#N/A,#N/A,TRUE,"INT-Table";#N/A,#N/A,TRUE,"STEEL";#N/A,#N/A,TRUE,"Door"}</definedName>
    <definedName name="cost_1_2" hidden="1">{#N/A,#N/A,TRUE,"Basic";#N/A,#N/A,TRUE,"EXT-TABLE";#N/A,#N/A,TRUE,"STEEL";#N/A,#N/A,TRUE,"INT-Table";#N/A,#N/A,TRUE,"STEEL";#N/A,#N/A,TRUE,"Door"}</definedName>
    <definedName name="cost_2" hidden="1">{#N/A,#N/A,TRUE,"Basic";#N/A,#N/A,TRUE,"EXT-TABLE";#N/A,#N/A,TRUE,"STEEL";#N/A,#N/A,TRUE,"INT-Table";#N/A,#N/A,TRUE,"STEEL";#N/A,#N/A,TRUE,"Door"}</definedName>
    <definedName name="cost_2_1" hidden="1">{#N/A,#N/A,TRUE,"Basic";#N/A,#N/A,TRUE,"EXT-TABLE";#N/A,#N/A,TRUE,"STEEL";#N/A,#N/A,TRUE,"INT-Table";#N/A,#N/A,TRUE,"STEEL";#N/A,#N/A,TRUE,"Door"}</definedName>
    <definedName name="cost_2_2" hidden="1">{#N/A,#N/A,TRUE,"Basic";#N/A,#N/A,TRUE,"EXT-TABLE";#N/A,#N/A,TRUE,"STEEL";#N/A,#N/A,TRUE,"INT-Table";#N/A,#N/A,TRUE,"STEEL";#N/A,#N/A,TRUE,"Door"}</definedName>
    <definedName name="cost_3" hidden="1">{#N/A,#N/A,TRUE,"Basic";#N/A,#N/A,TRUE,"EXT-TABLE";#N/A,#N/A,TRUE,"STEEL";#N/A,#N/A,TRUE,"INT-Table";#N/A,#N/A,TRUE,"STEEL";#N/A,#N/A,TRUE,"Door"}</definedName>
    <definedName name="cost_3_1" hidden="1">{#N/A,#N/A,TRUE,"Basic";#N/A,#N/A,TRUE,"EXT-TABLE";#N/A,#N/A,TRUE,"STEEL";#N/A,#N/A,TRUE,"INT-Table";#N/A,#N/A,TRUE,"STEEL";#N/A,#N/A,TRUE,"Door"}</definedName>
    <definedName name="cost_3_2" hidden="1">{#N/A,#N/A,TRUE,"Basic";#N/A,#N/A,TRUE,"EXT-TABLE";#N/A,#N/A,TRUE,"STEEL";#N/A,#N/A,TRUE,"INT-Table";#N/A,#N/A,TRUE,"STEEL";#N/A,#N/A,TRUE,"Door"}</definedName>
    <definedName name="cost_4" hidden="1">{#N/A,#N/A,TRUE,"Basic";#N/A,#N/A,TRUE,"EXT-TABLE";#N/A,#N/A,TRUE,"STEEL";#N/A,#N/A,TRUE,"INT-Table";#N/A,#N/A,TRUE,"STEEL";#N/A,#N/A,TRUE,"Door"}</definedName>
    <definedName name="cost_4_1" hidden="1">{#N/A,#N/A,TRUE,"Basic";#N/A,#N/A,TRUE,"EXT-TABLE";#N/A,#N/A,TRUE,"STEEL";#N/A,#N/A,TRUE,"INT-Table";#N/A,#N/A,TRUE,"STEEL";#N/A,#N/A,TRUE,"Door"}</definedName>
    <definedName name="cost_4_2" hidden="1">{#N/A,#N/A,TRUE,"Basic";#N/A,#N/A,TRUE,"EXT-TABLE";#N/A,#N/A,TRUE,"STEEL";#N/A,#N/A,TRUE,"INT-Table";#N/A,#N/A,TRUE,"STEEL";#N/A,#N/A,TRUE,"Door"}</definedName>
    <definedName name="cost_5" hidden="1">{#N/A,#N/A,TRUE,"Basic";#N/A,#N/A,TRUE,"EXT-TABLE";#N/A,#N/A,TRUE,"STEEL";#N/A,#N/A,TRUE,"INT-Table";#N/A,#N/A,TRUE,"STEEL";#N/A,#N/A,TRUE,"Door"}</definedName>
    <definedName name="cost_5_1" hidden="1">{#N/A,#N/A,TRUE,"Basic";#N/A,#N/A,TRUE,"EXT-TABLE";#N/A,#N/A,TRUE,"STEEL";#N/A,#N/A,TRUE,"INT-Table";#N/A,#N/A,TRUE,"STEEL";#N/A,#N/A,TRUE,"Door"}</definedName>
    <definedName name="cost_5_2" hidden="1">{#N/A,#N/A,TRUE,"Basic";#N/A,#N/A,TRUE,"EXT-TABLE";#N/A,#N/A,TRUE,"STEEL";#N/A,#N/A,TRUE,"INT-Table";#N/A,#N/A,TRUE,"STEEL";#N/A,#N/A,TRUE,"Door"}</definedName>
    <definedName name="COST2" localSheetId="7" hidden="1">{#N/A,#N/A,TRUE,"Basic";#N/A,#N/A,TRUE,"EXT-TABLE";#N/A,#N/A,TRUE,"STEEL";#N/A,#N/A,TRUE,"INT-Table";#N/A,#N/A,TRUE,"STEEL";#N/A,#N/A,TRUE,"Door"}</definedName>
    <definedName name="COST2" localSheetId="11" hidden="1">{#N/A,#N/A,TRUE,"Basic";#N/A,#N/A,TRUE,"EXT-TABLE";#N/A,#N/A,TRUE,"STEEL";#N/A,#N/A,TRUE,"INT-Table";#N/A,#N/A,TRUE,"STEEL";#N/A,#N/A,TRUE,"Door"}</definedName>
    <definedName name="COST2" localSheetId="8" hidden="1">{#N/A,#N/A,TRUE,"Basic";#N/A,#N/A,TRUE,"EXT-TABLE";#N/A,#N/A,TRUE,"STEEL";#N/A,#N/A,TRUE,"INT-Table";#N/A,#N/A,TRUE,"STEEL";#N/A,#N/A,TRUE,"Door"}</definedName>
    <definedName name="COST2" localSheetId="6" hidden="1">{#N/A,#N/A,TRUE,"Basic";#N/A,#N/A,TRUE,"EXT-TABLE";#N/A,#N/A,TRUE,"STEEL";#N/A,#N/A,TRUE,"INT-Table";#N/A,#N/A,TRUE,"STEEL";#N/A,#N/A,TRUE,"Door"}</definedName>
    <definedName name="COST2" localSheetId="4" hidden="1">{#N/A,#N/A,TRUE,"Basic";#N/A,#N/A,TRUE,"EXT-TABLE";#N/A,#N/A,TRUE,"STEEL";#N/A,#N/A,TRUE,"INT-Table";#N/A,#N/A,TRUE,"STEEL";#N/A,#N/A,TRUE,"Door"}</definedName>
    <definedName name="COST2" hidden="1">{#N/A,#N/A,TRUE,"Basic";#N/A,#N/A,TRUE,"EXT-TABLE";#N/A,#N/A,TRUE,"STEEL";#N/A,#N/A,TRUE,"INT-Table";#N/A,#N/A,TRUE,"STEEL";#N/A,#N/A,TRUE,"Door"}</definedName>
    <definedName name="COST2_1" localSheetId="7" hidden="1">{#N/A,#N/A,TRUE,"Basic";#N/A,#N/A,TRUE,"EXT-TABLE";#N/A,#N/A,TRUE,"STEEL";#N/A,#N/A,TRUE,"INT-Table";#N/A,#N/A,TRUE,"STEEL";#N/A,#N/A,TRUE,"Door"}</definedName>
    <definedName name="COST2_1" localSheetId="8" hidden="1">{#N/A,#N/A,TRUE,"Basic";#N/A,#N/A,TRUE,"EXT-TABLE";#N/A,#N/A,TRUE,"STEEL";#N/A,#N/A,TRUE,"INT-Table";#N/A,#N/A,TRUE,"STEEL";#N/A,#N/A,TRUE,"Door"}</definedName>
    <definedName name="COST2_1" localSheetId="6" hidden="1">{#N/A,#N/A,TRUE,"Basic";#N/A,#N/A,TRUE,"EXT-TABLE";#N/A,#N/A,TRUE,"STEEL";#N/A,#N/A,TRUE,"INT-Table";#N/A,#N/A,TRUE,"STEEL";#N/A,#N/A,TRUE,"Door"}</definedName>
    <definedName name="COST2_1" hidden="1">{#N/A,#N/A,TRUE,"Basic";#N/A,#N/A,TRUE,"EXT-TABLE";#N/A,#N/A,TRUE,"STEEL";#N/A,#N/A,TRUE,"INT-Table";#N/A,#N/A,TRUE,"STEEL";#N/A,#N/A,TRUE,"Door"}</definedName>
    <definedName name="COST2_1_1" hidden="1">{#N/A,#N/A,TRUE,"Basic";#N/A,#N/A,TRUE,"EXT-TABLE";#N/A,#N/A,TRUE,"STEEL";#N/A,#N/A,TRUE,"INT-Table";#N/A,#N/A,TRUE,"STEEL";#N/A,#N/A,TRUE,"Door"}</definedName>
    <definedName name="COST2_1_2" hidden="1">{#N/A,#N/A,TRUE,"Basic";#N/A,#N/A,TRUE,"EXT-TABLE";#N/A,#N/A,TRUE,"STEEL";#N/A,#N/A,TRUE,"INT-Table";#N/A,#N/A,TRUE,"STEEL";#N/A,#N/A,TRUE,"Door"}</definedName>
    <definedName name="COST2_2" hidden="1">{#N/A,#N/A,TRUE,"Basic";#N/A,#N/A,TRUE,"EXT-TABLE";#N/A,#N/A,TRUE,"STEEL";#N/A,#N/A,TRUE,"INT-Table";#N/A,#N/A,TRUE,"STEEL";#N/A,#N/A,TRUE,"Door"}</definedName>
    <definedName name="COST2_2_1" hidden="1">{#N/A,#N/A,TRUE,"Basic";#N/A,#N/A,TRUE,"EXT-TABLE";#N/A,#N/A,TRUE,"STEEL";#N/A,#N/A,TRUE,"INT-Table";#N/A,#N/A,TRUE,"STEEL";#N/A,#N/A,TRUE,"Door"}</definedName>
    <definedName name="COST2_2_2" hidden="1">{#N/A,#N/A,TRUE,"Basic";#N/A,#N/A,TRUE,"EXT-TABLE";#N/A,#N/A,TRUE,"STEEL";#N/A,#N/A,TRUE,"INT-Table";#N/A,#N/A,TRUE,"STEEL";#N/A,#N/A,TRUE,"Door"}</definedName>
    <definedName name="COST2_3" hidden="1">{#N/A,#N/A,TRUE,"Basic";#N/A,#N/A,TRUE,"EXT-TABLE";#N/A,#N/A,TRUE,"STEEL";#N/A,#N/A,TRUE,"INT-Table";#N/A,#N/A,TRUE,"STEEL";#N/A,#N/A,TRUE,"Door"}</definedName>
    <definedName name="COST2_3_1" hidden="1">{#N/A,#N/A,TRUE,"Basic";#N/A,#N/A,TRUE,"EXT-TABLE";#N/A,#N/A,TRUE,"STEEL";#N/A,#N/A,TRUE,"INT-Table";#N/A,#N/A,TRUE,"STEEL";#N/A,#N/A,TRUE,"Door"}</definedName>
    <definedName name="COST2_3_2" hidden="1">{#N/A,#N/A,TRUE,"Basic";#N/A,#N/A,TRUE,"EXT-TABLE";#N/A,#N/A,TRUE,"STEEL";#N/A,#N/A,TRUE,"INT-Table";#N/A,#N/A,TRUE,"STEEL";#N/A,#N/A,TRUE,"Door"}</definedName>
    <definedName name="COST2_4" hidden="1">{#N/A,#N/A,TRUE,"Basic";#N/A,#N/A,TRUE,"EXT-TABLE";#N/A,#N/A,TRUE,"STEEL";#N/A,#N/A,TRUE,"INT-Table";#N/A,#N/A,TRUE,"STEEL";#N/A,#N/A,TRUE,"Door"}</definedName>
    <definedName name="COST2_4_1" hidden="1">{#N/A,#N/A,TRUE,"Basic";#N/A,#N/A,TRUE,"EXT-TABLE";#N/A,#N/A,TRUE,"STEEL";#N/A,#N/A,TRUE,"INT-Table";#N/A,#N/A,TRUE,"STEEL";#N/A,#N/A,TRUE,"Door"}</definedName>
    <definedName name="COST2_4_2" hidden="1">{#N/A,#N/A,TRUE,"Basic";#N/A,#N/A,TRUE,"EXT-TABLE";#N/A,#N/A,TRUE,"STEEL";#N/A,#N/A,TRUE,"INT-Table";#N/A,#N/A,TRUE,"STEEL";#N/A,#N/A,TRUE,"Door"}</definedName>
    <definedName name="COST2_5" hidden="1">{#N/A,#N/A,TRUE,"Basic";#N/A,#N/A,TRUE,"EXT-TABLE";#N/A,#N/A,TRUE,"STEEL";#N/A,#N/A,TRUE,"INT-Table";#N/A,#N/A,TRUE,"STEEL";#N/A,#N/A,TRUE,"Door"}</definedName>
    <definedName name="COST2_5_1" hidden="1">{#N/A,#N/A,TRUE,"Basic";#N/A,#N/A,TRUE,"EXT-TABLE";#N/A,#N/A,TRUE,"STEEL";#N/A,#N/A,TRUE,"INT-Table";#N/A,#N/A,TRUE,"STEEL";#N/A,#N/A,TRUE,"Door"}</definedName>
    <definedName name="COST2_5_2" hidden="1">{#N/A,#N/A,TRUE,"Basic";#N/A,#N/A,TRUE,"EXT-TABLE";#N/A,#N/A,TRUE,"STEEL";#N/A,#N/A,TRUE,"INT-Table";#N/A,#N/A,TRUE,"STEEL";#N/A,#N/A,TRUE,"Door"}</definedName>
    <definedName name="cost3" hidden="1">{#N/A,#N/A,TRUE,"Basic";#N/A,#N/A,TRUE,"EXT-TABLE";#N/A,#N/A,TRUE,"STEEL";#N/A,#N/A,TRUE,"INT-Table";#N/A,#N/A,TRUE,"STEEL";#N/A,#N/A,TRUE,"Door"}</definedName>
    <definedName name="cover" localSheetId="11" hidden="1">#REF!</definedName>
    <definedName name="cover" localSheetId="8" hidden="1">#REF!</definedName>
    <definedName name="cover" localSheetId="6" hidden="1">#REF!</definedName>
    <definedName name="cover" hidden="1">#REF!</definedName>
    <definedName name="Cover_Type" localSheetId="11">#REF!</definedName>
    <definedName name="Cover_Type" localSheetId="8">#REF!</definedName>
    <definedName name="Cover_Type" localSheetId="4">#REF!</definedName>
    <definedName name="Cover_Type">#REF!</definedName>
    <definedName name="cover_Type2" localSheetId="11">#REF!</definedName>
    <definedName name="cover_Type2" localSheetId="8">#REF!</definedName>
    <definedName name="cover_Type2" localSheetId="4">#REF!</definedName>
    <definedName name="cover_Type2">#REF!</definedName>
    <definedName name="cpf" localSheetId="7" hidden="1">{#N/A,#N/A,TRUE,"Basic";#N/A,#N/A,TRUE,"EXT-TABLE";#N/A,#N/A,TRUE,"STEEL";#N/A,#N/A,TRUE,"INT-Table";#N/A,#N/A,TRUE,"STEEL";#N/A,#N/A,TRUE,"Door"}</definedName>
    <definedName name="cpf" localSheetId="11" hidden="1">{#N/A,#N/A,TRUE,"Basic";#N/A,#N/A,TRUE,"EXT-TABLE";#N/A,#N/A,TRUE,"STEEL";#N/A,#N/A,TRUE,"INT-Table";#N/A,#N/A,TRUE,"STEEL";#N/A,#N/A,TRUE,"Door"}</definedName>
    <definedName name="cpf" localSheetId="8" hidden="1">{#N/A,#N/A,TRUE,"Basic";#N/A,#N/A,TRUE,"EXT-TABLE";#N/A,#N/A,TRUE,"STEEL";#N/A,#N/A,TRUE,"INT-Table";#N/A,#N/A,TRUE,"STEEL";#N/A,#N/A,TRUE,"Door"}</definedName>
    <definedName name="cpf" localSheetId="6" hidden="1">{#N/A,#N/A,TRUE,"Basic";#N/A,#N/A,TRUE,"EXT-TABLE";#N/A,#N/A,TRUE,"STEEL";#N/A,#N/A,TRUE,"INT-Table";#N/A,#N/A,TRUE,"STEEL";#N/A,#N/A,TRUE,"Door"}</definedName>
    <definedName name="cpf" localSheetId="4" hidden="1">{#N/A,#N/A,TRUE,"Basic";#N/A,#N/A,TRUE,"EXT-TABLE";#N/A,#N/A,TRUE,"STEEL";#N/A,#N/A,TRUE,"INT-Table";#N/A,#N/A,TRUE,"STEEL";#N/A,#N/A,TRUE,"Door"}</definedName>
    <definedName name="cpf" hidden="1">{#N/A,#N/A,TRUE,"Basic";#N/A,#N/A,TRUE,"EXT-TABLE";#N/A,#N/A,TRUE,"STEEL";#N/A,#N/A,TRUE,"INT-Table";#N/A,#N/A,TRUE,"STEEL";#N/A,#N/A,TRUE,"Door"}</definedName>
    <definedName name="cpf_1" localSheetId="7" hidden="1">{#N/A,#N/A,TRUE,"Basic";#N/A,#N/A,TRUE,"EXT-TABLE";#N/A,#N/A,TRUE,"STEEL";#N/A,#N/A,TRUE,"INT-Table";#N/A,#N/A,TRUE,"STEEL";#N/A,#N/A,TRUE,"Door"}</definedName>
    <definedName name="cpf_1" localSheetId="8" hidden="1">{#N/A,#N/A,TRUE,"Basic";#N/A,#N/A,TRUE,"EXT-TABLE";#N/A,#N/A,TRUE,"STEEL";#N/A,#N/A,TRUE,"INT-Table";#N/A,#N/A,TRUE,"STEEL";#N/A,#N/A,TRUE,"Door"}</definedName>
    <definedName name="cpf_1" localSheetId="6" hidden="1">{#N/A,#N/A,TRUE,"Basic";#N/A,#N/A,TRUE,"EXT-TABLE";#N/A,#N/A,TRUE,"STEEL";#N/A,#N/A,TRUE,"INT-Table";#N/A,#N/A,TRUE,"STEEL";#N/A,#N/A,TRUE,"Door"}</definedName>
    <definedName name="cpf_1" hidden="1">{#N/A,#N/A,TRUE,"Basic";#N/A,#N/A,TRUE,"EXT-TABLE";#N/A,#N/A,TRUE,"STEEL";#N/A,#N/A,TRUE,"INT-Table";#N/A,#N/A,TRUE,"STEEL";#N/A,#N/A,TRUE,"Door"}</definedName>
    <definedName name="cpf_1_1" hidden="1">{#N/A,#N/A,TRUE,"Basic";#N/A,#N/A,TRUE,"EXT-TABLE";#N/A,#N/A,TRUE,"STEEL";#N/A,#N/A,TRUE,"INT-Table";#N/A,#N/A,TRUE,"STEEL";#N/A,#N/A,TRUE,"Door"}</definedName>
    <definedName name="cpf_1_2" hidden="1">{#N/A,#N/A,TRUE,"Basic";#N/A,#N/A,TRUE,"EXT-TABLE";#N/A,#N/A,TRUE,"STEEL";#N/A,#N/A,TRUE,"INT-Table";#N/A,#N/A,TRUE,"STEEL";#N/A,#N/A,TRUE,"Door"}</definedName>
    <definedName name="cpf_2" hidden="1">{#N/A,#N/A,TRUE,"Basic";#N/A,#N/A,TRUE,"EXT-TABLE";#N/A,#N/A,TRUE,"STEEL";#N/A,#N/A,TRUE,"INT-Table";#N/A,#N/A,TRUE,"STEEL";#N/A,#N/A,TRUE,"Door"}</definedName>
    <definedName name="cpf_2_1" hidden="1">{#N/A,#N/A,TRUE,"Basic";#N/A,#N/A,TRUE,"EXT-TABLE";#N/A,#N/A,TRUE,"STEEL";#N/A,#N/A,TRUE,"INT-Table";#N/A,#N/A,TRUE,"STEEL";#N/A,#N/A,TRUE,"Door"}</definedName>
    <definedName name="cpf_2_2" hidden="1">{#N/A,#N/A,TRUE,"Basic";#N/A,#N/A,TRUE,"EXT-TABLE";#N/A,#N/A,TRUE,"STEEL";#N/A,#N/A,TRUE,"INT-Table";#N/A,#N/A,TRUE,"STEEL";#N/A,#N/A,TRUE,"Door"}</definedName>
    <definedName name="cpf_3" hidden="1">{#N/A,#N/A,TRUE,"Basic";#N/A,#N/A,TRUE,"EXT-TABLE";#N/A,#N/A,TRUE,"STEEL";#N/A,#N/A,TRUE,"INT-Table";#N/A,#N/A,TRUE,"STEEL";#N/A,#N/A,TRUE,"Door"}</definedName>
    <definedName name="cpf_3_1" hidden="1">{#N/A,#N/A,TRUE,"Basic";#N/A,#N/A,TRUE,"EXT-TABLE";#N/A,#N/A,TRUE,"STEEL";#N/A,#N/A,TRUE,"INT-Table";#N/A,#N/A,TRUE,"STEEL";#N/A,#N/A,TRUE,"Door"}</definedName>
    <definedName name="cpf_3_2" hidden="1">{#N/A,#N/A,TRUE,"Basic";#N/A,#N/A,TRUE,"EXT-TABLE";#N/A,#N/A,TRUE,"STEEL";#N/A,#N/A,TRUE,"INT-Table";#N/A,#N/A,TRUE,"STEEL";#N/A,#N/A,TRUE,"Door"}</definedName>
    <definedName name="cpf_4" hidden="1">{#N/A,#N/A,TRUE,"Basic";#N/A,#N/A,TRUE,"EXT-TABLE";#N/A,#N/A,TRUE,"STEEL";#N/A,#N/A,TRUE,"INT-Table";#N/A,#N/A,TRUE,"STEEL";#N/A,#N/A,TRUE,"Door"}</definedName>
    <definedName name="cpf_4_1" hidden="1">{#N/A,#N/A,TRUE,"Basic";#N/A,#N/A,TRUE,"EXT-TABLE";#N/A,#N/A,TRUE,"STEEL";#N/A,#N/A,TRUE,"INT-Table";#N/A,#N/A,TRUE,"STEEL";#N/A,#N/A,TRUE,"Door"}</definedName>
    <definedName name="cpf_4_2" hidden="1">{#N/A,#N/A,TRUE,"Basic";#N/A,#N/A,TRUE,"EXT-TABLE";#N/A,#N/A,TRUE,"STEEL";#N/A,#N/A,TRUE,"INT-Table";#N/A,#N/A,TRUE,"STEEL";#N/A,#N/A,TRUE,"Door"}</definedName>
    <definedName name="cpf_5" hidden="1">{#N/A,#N/A,TRUE,"Basic";#N/A,#N/A,TRUE,"EXT-TABLE";#N/A,#N/A,TRUE,"STEEL";#N/A,#N/A,TRUE,"INT-Table";#N/A,#N/A,TRUE,"STEEL";#N/A,#N/A,TRUE,"Door"}</definedName>
    <definedName name="cpf_5_1" hidden="1">{#N/A,#N/A,TRUE,"Basic";#N/A,#N/A,TRUE,"EXT-TABLE";#N/A,#N/A,TRUE,"STEEL";#N/A,#N/A,TRUE,"INT-Table";#N/A,#N/A,TRUE,"STEEL";#N/A,#N/A,TRUE,"Door"}</definedName>
    <definedName name="cpf_5_2" hidden="1">{#N/A,#N/A,TRUE,"Basic";#N/A,#N/A,TRUE,"EXT-TABLE";#N/A,#N/A,TRUE,"STEEL";#N/A,#N/A,TRUE,"INT-Table";#N/A,#N/A,TRUE,"STEEL";#N/A,#N/A,TRUE,"Door"}</definedName>
    <definedName name="CQ"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crush_s" localSheetId="11">#REF!</definedName>
    <definedName name="crush_s" localSheetId="8">#REF!</definedName>
    <definedName name="crush_s" localSheetId="4">#REF!</definedName>
    <definedName name="crush_s">#REF!</definedName>
    <definedName name="cut" localSheetId="7">[48]behind!$F$4</definedName>
    <definedName name="cut" localSheetId="11">[49]behind!$F$4</definedName>
    <definedName name="cut" localSheetId="8">[49]behind!$F$4</definedName>
    <definedName name="cut" localSheetId="4">[49]behind!$F$4</definedName>
    <definedName name="cut">[50]behind!$F$4</definedName>
    <definedName name="cutoff" localSheetId="7">[48]Main!$C$3</definedName>
    <definedName name="cutoff" localSheetId="11">[49]Main!$C$3</definedName>
    <definedName name="cutoff" localSheetId="8">[49]Main!$C$3</definedName>
    <definedName name="cutoff" localSheetId="4">[49]Main!$C$3</definedName>
    <definedName name="cutoff">[50]Main!$C$3</definedName>
    <definedName name="CVBN">#REF!</definedName>
    <definedName name="CVBNM">#N/A</definedName>
    <definedName name="cycl11">#REF!</definedName>
    <definedName name="cycl12">#REF!</definedName>
    <definedName name="D" localSheetId="11">#REF!</definedName>
    <definedName name="D" localSheetId="8">#REF!</definedName>
    <definedName name="D" localSheetId="4">#REF!</definedName>
    <definedName name="D">#REF!</definedName>
    <definedName name="DaRWk1" localSheetId="11">#REF!</definedName>
    <definedName name="DaRWk1" localSheetId="8">#REF!</definedName>
    <definedName name="DaRWk1" localSheetId="4">#REF!</definedName>
    <definedName name="DaRWk1">#REF!</definedName>
    <definedName name="DaRWk10" localSheetId="11">#REF!</definedName>
    <definedName name="DaRWk10" localSheetId="8">#REF!</definedName>
    <definedName name="DaRWk10" localSheetId="4">#REF!</definedName>
    <definedName name="DaRWk10">#REF!</definedName>
    <definedName name="DaRWk11" localSheetId="11">#REF!</definedName>
    <definedName name="DaRWk11" localSheetId="8">#REF!</definedName>
    <definedName name="DaRWk11" localSheetId="4">#REF!</definedName>
    <definedName name="DaRWk11">#REF!</definedName>
    <definedName name="DaRWk12" localSheetId="11">#REF!</definedName>
    <definedName name="DaRWk12" localSheetId="8">#REF!</definedName>
    <definedName name="DaRWk12" localSheetId="4">#REF!</definedName>
    <definedName name="DaRWk12">#REF!</definedName>
    <definedName name="DaRWk2" localSheetId="11">#REF!</definedName>
    <definedName name="DaRWk2" localSheetId="8">#REF!</definedName>
    <definedName name="DaRWk2" localSheetId="4">#REF!</definedName>
    <definedName name="DaRWk2">#REF!</definedName>
    <definedName name="DaRWk3" localSheetId="11">#REF!</definedName>
    <definedName name="DaRWk3" localSheetId="8">#REF!</definedName>
    <definedName name="DaRWk3" localSheetId="4">#REF!</definedName>
    <definedName name="DaRWk3">#REF!</definedName>
    <definedName name="DaRWk4" localSheetId="11">#REF!</definedName>
    <definedName name="DaRWk4" localSheetId="8">#REF!</definedName>
    <definedName name="DaRWk4" localSheetId="4">#REF!</definedName>
    <definedName name="DaRWk4">#REF!</definedName>
    <definedName name="DaRWk5" localSheetId="11">#REF!</definedName>
    <definedName name="DaRWk5" localSheetId="8">#REF!</definedName>
    <definedName name="DaRWk5" localSheetId="4">#REF!</definedName>
    <definedName name="DaRWk5">#REF!</definedName>
    <definedName name="DaRWk6" localSheetId="11">#REF!</definedName>
    <definedName name="DaRWk6" localSheetId="8">#REF!</definedName>
    <definedName name="DaRWk6" localSheetId="4">#REF!</definedName>
    <definedName name="DaRWk6">#REF!</definedName>
    <definedName name="DaRWk8" localSheetId="11">#REF!</definedName>
    <definedName name="DaRWk8" localSheetId="8">#REF!</definedName>
    <definedName name="DaRWk8" localSheetId="4">#REF!</definedName>
    <definedName name="DaRWk8">#REF!</definedName>
    <definedName name="DaRwk9" localSheetId="11">#REF!</definedName>
    <definedName name="DaRwk9" localSheetId="8">#REF!</definedName>
    <definedName name="DaRwk9" localSheetId="4">#REF!</definedName>
    <definedName name="DaRwk9">#REF!</definedName>
    <definedName name="data2" localSheetId="6" hidden="1">#REF!</definedName>
    <definedName name="data2" hidden="1">#REF!</definedName>
    <definedName name="data3" localSheetId="6" hidden="1">#REF!</definedName>
    <definedName name="data3" hidden="1">#REF!</definedName>
    <definedName name="_xlnm.Database" localSheetId="11">#REF!</definedName>
    <definedName name="_xlnm.Database" localSheetId="8">#REF!</definedName>
    <definedName name="_xlnm.Database" localSheetId="4">#REF!</definedName>
    <definedName name="_xlnm.Database">#REF!</definedName>
    <definedName name="database2" localSheetId="11">#REF!</definedName>
    <definedName name="database2" localSheetId="8">#REF!</definedName>
    <definedName name="database2" localSheetId="4">#REF!</definedName>
    <definedName name="database2">#REF!</definedName>
    <definedName name="dataww" localSheetId="6" hidden="1">#REF!</definedName>
    <definedName name="dataww" hidden="1">#REF!</definedName>
    <definedName name="DATE" localSheetId="11">#REF!</definedName>
    <definedName name="DATE" localSheetId="8">#REF!</definedName>
    <definedName name="DATE" localSheetId="4">#REF!</definedName>
    <definedName name="DATE">#REF!</definedName>
    <definedName name="DaWk7" localSheetId="11">#REF!</definedName>
    <definedName name="DaWk7" localSheetId="8">#REF!</definedName>
    <definedName name="DaWk7" localSheetId="4">#REF!</definedName>
    <definedName name="DaWk7">#REF!</definedName>
    <definedName name="DazzlerPCI_array">[9]Supplement2!#REF!</definedName>
    <definedName name="DBB" hidden="1">{#N/A,#N/A,TRUE,"Basic";#N/A,#N/A,TRUE,"EXT-TABLE";#N/A,#N/A,TRUE,"STEEL";#N/A,#N/A,TRUE,"INT-Table";#N/A,#N/A,TRUE,"STEEL";#N/A,#N/A,TRUE,"Door"}</definedName>
    <definedName name="dbrwk1" localSheetId="11">#REF!</definedName>
    <definedName name="dbrwk1" localSheetId="8">#REF!</definedName>
    <definedName name="dbrwk1" localSheetId="4">#REF!</definedName>
    <definedName name="dbrwk1">#REF!</definedName>
    <definedName name="dbrwk10" localSheetId="11">#REF!</definedName>
    <definedName name="dbrwk10" localSheetId="8">#REF!</definedName>
    <definedName name="dbrwk10" localSheetId="4">#REF!</definedName>
    <definedName name="dbrwk10">#REF!</definedName>
    <definedName name="dbrwk11" localSheetId="11">#REF!</definedName>
    <definedName name="dbrwk11" localSheetId="8">#REF!</definedName>
    <definedName name="dbrwk11" localSheetId="4">#REF!</definedName>
    <definedName name="dbrwk11">#REF!</definedName>
    <definedName name="dbrwk12" localSheetId="11">#REF!</definedName>
    <definedName name="dbrwk12" localSheetId="8">#REF!</definedName>
    <definedName name="dbrwk12" localSheetId="4">#REF!</definedName>
    <definedName name="dbrwk12">#REF!</definedName>
    <definedName name="dbrwk2" localSheetId="11">#REF!</definedName>
    <definedName name="dbrwk2" localSheetId="8">#REF!</definedName>
    <definedName name="dbrwk2" localSheetId="4">#REF!</definedName>
    <definedName name="dbrwk2">#REF!</definedName>
    <definedName name="dbrwk3" localSheetId="11">#REF!</definedName>
    <definedName name="dbrwk3" localSheetId="8">#REF!</definedName>
    <definedName name="dbrwk3" localSheetId="4">#REF!</definedName>
    <definedName name="dbrwk3">#REF!</definedName>
    <definedName name="dbrwk4" localSheetId="11">#REF!</definedName>
    <definedName name="dbrwk4" localSheetId="8">#REF!</definedName>
    <definedName name="dbrwk4" localSheetId="4">#REF!</definedName>
    <definedName name="dbrwk4">#REF!</definedName>
    <definedName name="dbrwk5" localSheetId="11">#REF!</definedName>
    <definedName name="dbrwk5" localSheetId="8">#REF!</definedName>
    <definedName name="dbrwk5" localSheetId="4">#REF!</definedName>
    <definedName name="dbrwk5">#REF!</definedName>
    <definedName name="dbrwk6" localSheetId="11">#REF!</definedName>
    <definedName name="dbrwk6" localSheetId="8">#REF!</definedName>
    <definedName name="dbrwk6" localSheetId="4">#REF!</definedName>
    <definedName name="dbrwk6">#REF!</definedName>
    <definedName name="dbrwk7" localSheetId="11">#REF!</definedName>
    <definedName name="dbrwk7" localSheetId="8">#REF!</definedName>
    <definedName name="dbrwk7" localSheetId="4">#REF!</definedName>
    <definedName name="dbrwk7">#REF!</definedName>
    <definedName name="dbrwk8" localSheetId="11">#REF!</definedName>
    <definedName name="dbrwk8" localSheetId="8">#REF!</definedName>
    <definedName name="dbrwk8" localSheetId="4">#REF!</definedName>
    <definedName name="dbrwk8">#REF!</definedName>
    <definedName name="dbrwk9" localSheetId="11">#REF!</definedName>
    <definedName name="dbrwk9" localSheetId="8">#REF!</definedName>
    <definedName name="dbrwk9" localSheetId="4">#REF!</definedName>
    <definedName name="dbrwk9">#REF!</definedName>
    <definedName name="dcrwk1" localSheetId="11">#REF!</definedName>
    <definedName name="dcrwk1" localSheetId="8">#REF!</definedName>
    <definedName name="dcrwk1" localSheetId="4">#REF!</definedName>
    <definedName name="dcrwk1">#REF!</definedName>
    <definedName name="dcrwk10" localSheetId="11">#REF!</definedName>
    <definedName name="dcrwk10" localSheetId="8">#REF!</definedName>
    <definedName name="dcrwk10" localSheetId="4">#REF!</definedName>
    <definedName name="dcrwk10">#REF!</definedName>
    <definedName name="dcrwk11" localSheetId="11">#REF!</definedName>
    <definedName name="dcrwk11" localSheetId="8">#REF!</definedName>
    <definedName name="dcrwk11" localSheetId="4">#REF!</definedName>
    <definedName name="dcrwk11">#REF!</definedName>
    <definedName name="dcrwk12" localSheetId="11">#REF!</definedName>
    <definedName name="dcrwk12" localSheetId="8">#REF!</definedName>
    <definedName name="dcrwk12" localSheetId="4">#REF!</definedName>
    <definedName name="dcrwk12">#REF!</definedName>
    <definedName name="dcrwk2" localSheetId="11">#REF!</definedName>
    <definedName name="dcrwk2" localSheetId="8">#REF!</definedName>
    <definedName name="dcrwk2" localSheetId="4">#REF!</definedName>
    <definedName name="dcrwk2">#REF!</definedName>
    <definedName name="dcrwk3" localSheetId="11">#REF!</definedName>
    <definedName name="dcrwk3" localSheetId="8">#REF!</definedName>
    <definedName name="dcrwk3" localSheetId="4">#REF!</definedName>
    <definedName name="dcrwk3">#REF!</definedName>
    <definedName name="dcrwk4" localSheetId="11">#REF!</definedName>
    <definedName name="dcrwk4" localSheetId="8">#REF!</definedName>
    <definedName name="dcrwk4" localSheetId="4">#REF!</definedName>
    <definedName name="dcrwk4">#REF!</definedName>
    <definedName name="dcrwk5" localSheetId="11">#REF!</definedName>
    <definedName name="dcrwk5" localSheetId="8">#REF!</definedName>
    <definedName name="dcrwk5" localSheetId="4">#REF!</definedName>
    <definedName name="dcrwk5">#REF!</definedName>
    <definedName name="dcrwk6" localSheetId="11">#REF!</definedName>
    <definedName name="dcrwk6" localSheetId="8">#REF!</definedName>
    <definedName name="dcrwk6" localSheetId="4">#REF!</definedName>
    <definedName name="dcrwk6">#REF!</definedName>
    <definedName name="dcrwk7" localSheetId="11">#REF!</definedName>
    <definedName name="dcrwk7" localSheetId="8">#REF!</definedName>
    <definedName name="dcrwk7" localSheetId="4">#REF!</definedName>
    <definedName name="dcrwk7">#REF!</definedName>
    <definedName name="dcrwk8" localSheetId="11">#REF!</definedName>
    <definedName name="dcrwk8" localSheetId="8">#REF!</definedName>
    <definedName name="dcrwk8" localSheetId="4">#REF!</definedName>
    <definedName name="dcrwk8">#REF!</definedName>
    <definedName name="dcrwk9" localSheetId="11">#REF!</definedName>
    <definedName name="dcrwk9" localSheetId="8">#REF!</definedName>
    <definedName name="dcrwk9" localSheetId="4">#REF!</definedName>
    <definedName name="dcrwk9">#REF!</definedName>
    <definedName name="dd" localSheetId="7">[61]eq_data!$C$5:$C$54</definedName>
    <definedName name="dd" localSheetId="11">[61]eq_data!$C$5:$C$54</definedName>
    <definedName name="dd" localSheetId="8">[61]eq_data!$C$5:$C$54</definedName>
    <definedName name="dd" localSheetId="4">[61]eq_data!$C$5:$C$54</definedName>
    <definedName name="DD">'[41]97 사업추정(WEKI)'!#REF!</definedName>
    <definedName name="DDD" localSheetId="11">'[62]97 사업추정(WEKI)'!#REF!</definedName>
    <definedName name="DDD" localSheetId="8">'[63]97 사업추정(WEKI)'!#REF!</definedName>
    <definedName name="DDD" localSheetId="4">'[64]97 사업추정(WEKI)'!#REF!</definedName>
    <definedName name="DDD">'[64]97 사업추정(WEKI)'!#REF!</definedName>
    <definedName name="ddddd" localSheetId="7" hidden="1">{#N/A,#N/A,TRUE,"Basic";#N/A,#N/A,TRUE,"EXT-TABLE";#N/A,#N/A,TRUE,"STEEL";#N/A,#N/A,TRUE,"INT-Table";#N/A,#N/A,TRUE,"STEEL";#N/A,#N/A,TRUE,"Door"}</definedName>
    <definedName name="ddddd" localSheetId="11" hidden="1">{#N/A,#N/A,TRUE,"Basic";#N/A,#N/A,TRUE,"EXT-TABLE";#N/A,#N/A,TRUE,"STEEL";#N/A,#N/A,TRUE,"INT-Table";#N/A,#N/A,TRUE,"STEEL";#N/A,#N/A,TRUE,"Door"}</definedName>
    <definedName name="ddddd" localSheetId="8" hidden="1">{#N/A,#N/A,TRUE,"Basic";#N/A,#N/A,TRUE,"EXT-TABLE";#N/A,#N/A,TRUE,"STEEL";#N/A,#N/A,TRUE,"INT-Table";#N/A,#N/A,TRUE,"STEEL";#N/A,#N/A,TRUE,"Door"}</definedName>
    <definedName name="ddddd" localSheetId="6" hidden="1">{#N/A,#N/A,TRUE,"Basic";#N/A,#N/A,TRUE,"EXT-TABLE";#N/A,#N/A,TRUE,"STEEL";#N/A,#N/A,TRUE,"INT-Table";#N/A,#N/A,TRUE,"STEEL";#N/A,#N/A,TRUE,"Door"}</definedName>
    <definedName name="ddddd" localSheetId="4" hidden="1">{#N/A,#N/A,TRUE,"Basic";#N/A,#N/A,TRUE,"EXT-TABLE";#N/A,#N/A,TRUE,"STEEL";#N/A,#N/A,TRUE,"INT-Table";#N/A,#N/A,TRUE,"STEEL";#N/A,#N/A,TRUE,"Door"}</definedName>
    <definedName name="ddddd" hidden="1">{#N/A,#N/A,TRUE,"Basic";#N/A,#N/A,TRUE,"EXT-TABLE";#N/A,#N/A,TRUE,"STEEL";#N/A,#N/A,TRUE,"INT-Table";#N/A,#N/A,TRUE,"STEEL";#N/A,#N/A,TRUE,"Door"}</definedName>
    <definedName name="ddddd_1" localSheetId="7" hidden="1">{#N/A,#N/A,TRUE,"Basic";#N/A,#N/A,TRUE,"EXT-TABLE";#N/A,#N/A,TRUE,"STEEL";#N/A,#N/A,TRUE,"INT-Table";#N/A,#N/A,TRUE,"STEEL";#N/A,#N/A,TRUE,"Door"}</definedName>
    <definedName name="ddddd_1" localSheetId="8" hidden="1">{#N/A,#N/A,TRUE,"Basic";#N/A,#N/A,TRUE,"EXT-TABLE";#N/A,#N/A,TRUE,"STEEL";#N/A,#N/A,TRUE,"INT-Table";#N/A,#N/A,TRUE,"STEEL";#N/A,#N/A,TRUE,"Door"}</definedName>
    <definedName name="ddddd_1" localSheetId="6" hidden="1">{#N/A,#N/A,TRUE,"Basic";#N/A,#N/A,TRUE,"EXT-TABLE";#N/A,#N/A,TRUE,"STEEL";#N/A,#N/A,TRUE,"INT-Table";#N/A,#N/A,TRUE,"STEEL";#N/A,#N/A,TRUE,"Door"}</definedName>
    <definedName name="ddddd_1" hidden="1">{#N/A,#N/A,TRUE,"Basic";#N/A,#N/A,TRUE,"EXT-TABLE";#N/A,#N/A,TRUE,"STEEL";#N/A,#N/A,TRUE,"INT-Table";#N/A,#N/A,TRUE,"STEEL";#N/A,#N/A,TRUE,"Door"}</definedName>
    <definedName name="ddddd_1_1" hidden="1">{#N/A,#N/A,TRUE,"Basic";#N/A,#N/A,TRUE,"EXT-TABLE";#N/A,#N/A,TRUE,"STEEL";#N/A,#N/A,TRUE,"INT-Table";#N/A,#N/A,TRUE,"STEEL";#N/A,#N/A,TRUE,"Door"}</definedName>
    <definedName name="ddddd_1_2" hidden="1">{#N/A,#N/A,TRUE,"Basic";#N/A,#N/A,TRUE,"EXT-TABLE";#N/A,#N/A,TRUE,"STEEL";#N/A,#N/A,TRUE,"INT-Table";#N/A,#N/A,TRUE,"STEEL";#N/A,#N/A,TRUE,"Door"}</definedName>
    <definedName name="ddddd_2" hidden="1">{#N/A,#N/A,TRUE,"Basic";#N/A,#N/A,TRUE,"EXT-TABLE";#N/A,#N/A,TRUE,"STEEL";#N/A,#N/A,TRUE,"INT-Table";#N/A,#N/A,TRUE,"STEEL";#N/A,#N/A,TRUE,"Door"}</definedName>
    <definedName name="ddddd_2_1" hidden="1">{#N/A,#N/A,TRUE,"Basic";#N/A,#N/A,TRUE,"EXT-TABLE";#N/A,#N/A,TRUE,"STEEL";#N/A,#N/A,TRUE,"INT-Table";#N/A,#N/A,TRUE,"STEEL";#N/A,#N/A,TRUE,"Door"}</definedName>
    <definedName name="ddddd_2_2" hidden="1">{#N/A,#N/A,TRUE,"Basic";#N/A,#N/A,TRUE,"EXT-TABLE";#N/A,#N/A,TRUE,"STEEL";#N/A,#N/A,TRUE,"INT-Table";#N/A,#N/A,TRUE,"STEEL";#N/A,#N/A,TRUE,"Door"}</definedName>
    <definedName name="ddddd_3" hidden="1">{#N/A,#N/A,TRUE,"Basic";#N/A,#N/A,TRUE,"EXT-TABLE";#N/A,#N/A,TRUE,"STEEL";#N/A,#N/A,TRUE,"INT-Table";#N/A,#N/A,TRUE,"STEEL";#N/A,#N/A,TRUE,"Door"}</definedName>
    <definedName name="ddddd_3_1" hidden="1">{#N/A,#N/A,TRUE,"Basic";#N/A,#N/A,TRUE,"EXT-TABLE";#N/A,#N/A,TRUE,"STEEL";#N/A,#N/A,TRUE,"INT-Table";#N/A,#N/A,TRUE,"STEEL";#N/A,#N/A,TRUE,"Door"}</definedName>
    <definedName name="ddddd_3_2" hidden="1">{#N/A,#N/A,TRUE,"Basic";#N/A,#N/A,TRUE,"EXT-TABLE";#N/A,#N/A,TRUE,"STEEL";#N/A,#N/A,TRUE,"INT-Table";#N/A,#N/A,TRUE,"STEEL";#N/A,#N/A,TRUE,"Door"}</definedName>
    <definedName name="ddddd_4" hidden="1">{#N/A,#N/A,TRUE,"Basic";#N/A,#N/A,TRUE,"EXT-TABLE";#N/A,#N/A,TRUE,"STEEL";#N/A,#N/A,TRUE,"INT-Table";#N/A,#N/A,TRUE,"STEEL";#N/A,#N/A,TRUE,"Door"}</definedName>
    <definedName name="ddddd_4_1" hidden="1">{#N/A,#N/A,TRUE,"Basic";#N/A,#N/A,TRUE,"EXT-TABLE";#N/A,#N/A,TRUE,"STEEL";#N/A,#N/A,TRUE,"INT-Table";#N/A,#N/A,TRUE,"STEEL";#N/A,#N/A,TRUE,"Door"}</definedName>
    <definedName name="ddddd_4_2" hidden="1">{#N/A,#N/A,TRUE,"Basic";#N/A,#N/A,TRUE,"EXT-TABLE";#N/A,#N/A,TRUE,"STEEL";#N/A,#N/A,TRUE,"INT-Table";#N/A,#N/A,TRUE,"STEEL";#N/A,#N/A,TRUE,"Door"}</definedName>
    <definedName name="ddddd_5" hidden="1">{#N/A,#N/A,TRUE,"Basic";#N/A,#N/A,TRUE,"EXT-TABLE";#N/A,#N/A,TRUE,"STEEL";#N/A,#N/A,TRUE,"INT-Table";#N/A,#N/A,TRUE,"STEEL";#N/A,#N/A,TRUE,"Door"}</definedName>
    <definedName name="ddddd_5_1" hidden="1">{#N/A,#N/A,TRUE,"Basic";#N/A,#N/A,TRUE,"EXT-TABLE";#N/A,#N/A,TRUE,"STEEL";#N/A,#N/A,TRUE,"INT-Table";#N/A,#N/A,TRUE,"STEEL";#N/A,#N/A,TRUE,"Door"}</definedName>
    <definedName name="ddddd_5_2" hidden="1">{#N/A,#N/A,TRUE,"Basic";#N/A,#N/A,TRUE,"EXT-TABLE";#N/A,#N/A,TRUE,"STEEL";#N/A,#N/A,TRUE,"INT-Table";#N/A,#N/A,TRUE,"STEEL";#N/A,#N/A,TRUE,"Door"}</definedName>
    <definedName name="ddddddddddddd" hidden="1">{#N/A,#N/A,TRUE,"Basic";#N/A,#N/A,TRUE,"EXT-TABLE";#N/A,#N/A,TRUE,"STEEL";#N/A,#N/A,TRUE,"INT-Table";#N/A,#N/A,TRUE,"STEEL";#N/A,#N/A,TRUE,"Door"}</definedName>
    <definedName name="dddddddddddddd" localSheetId="7" hidden="1">{#N/A,#N/A,TRUE,"Basic";#N/A,#N/A,TRUE,"EXT-TABLE";#N/A,#N/A,TRUE,"STEEL";#N/A,#N/A,TRUE,"INT-Table";#N/A,#N/A,TRUE,"STEEL";#N/A,#N/A,TRUE,"Door"}</definedName>
    <definedName name="dddddddddddddd" localSheetId="11" hidden="1">{#N/A,#N/A,TRUE,"Basic";#N/A,#N/A,TRUE,"EXT-TABLE";#N/A,#N/A,TRUE,"STEEL";#N/A,#N/A,TRUE,"INT-Table";#N/A,#N/A,TRUE,"STEEL";#N/A,#N/A,TRUE,"Door"}</definedName>
    <definedName name="dddddddddddddd" localSheetId="8" hidden="1">{#N/A,#N/A,TRUE,"Basic";#N/A,#N/A,TRUE,"EXT-TABLE";#N/A,#N/A,TRUE,"STEEL";#N/A,#N/A,TRUE,"INT-Table";#N/A,#N/A,TRUE,"STEEL";#N/A,#N/A,TRUE,"Door"}</definedName>
    <definedName name="dddddddddddddd" localSheetId="6" hidden="1">{#N/A,#N/A,TRUE,"Basic";#N/A,#N/A,TRUE,"EXT-TABLE";#N/A,#N/A,TRUE,"STEEL";#N/A,#N/A,TRUE,"INT-Table";#N/A,#N/A,TRUE,"STEEL";#N/A,#N/A,TRUE,"Door"}</definedName>
    <definedName name="dddddddddddddd" localSheetId="4" hidden="1">{#N/A,#N/A,TRUE,"Basic";#N/A,#N/A,TRUE,"EXT-TABLE";#N/A,#N/A,TRUE,"STEEL";#N/A,#N/A,TRUE,"INT-Table";#N/A,#N/A,TRUE,"STEEL";#N/A,#N/A,TRUE,"Door"}</definedName>
    <definedName name="dddddddddddddd" hidden="1">{#N/A,#N/A,TRUE,"Basic";#N/A,#N/A,TRUE,"EXT-TABLE";#N/A,#N/A,TRUE,"STEEL";#N/A,#N/A,TRUE,"INT-Table";#N/A,#N/A,TRUE,"STEEL";#N/A,#N/A,TRUE,"Door"}</definedName>
    <definedName name="dddddddddddddd_1" localSheetId="7" hidden="1">{#N/A,#N/A,TRUE,"Basic";#N/A,#N/A,TRUE,"EXT-TABLE";#N/A,#N/A,TRUE,"STEEL";#N/A,#N/A,TRUE,"INT-Table";#N/A,#N/A,TRUE,"STEEL";#N/A,#N/A,TRUE,"Door"}</definedName>
    <definedName name="dddddddddddddd_1" localSheetId="8" hidden="1">{#N/A,#N/A,TRUE,"Basic";#N/A,#N/A,TRUE,"EXT-TABLE";#N/A,#N/A,TRUE,"STEEL";#N/A,#N/A,TRUE,"INT-Table";#N/A,#N/A,TRUE,"STEEL";#N/A,#N/A,TRUE,"Door"}</definedName>
    <definedName name="dddddddddddddd_1" localSheetId="6" hidden="1">{#N/A,#N/A,TRUE,"Basic";#N/A,#N/A,TRUE,"EXT-TABLE";#N/A,#N/A,TRUE,"STEEL";#N/A,#N/A,TRUE,"INT-Table";#N/A,#N/A,TRUE,"STEEL";#N/A,#N/A,TRUE,"Door"}</definedName>
    <definedName name="dddddddddddddd_1" hidden="1">{#N/A,#N/A,TRUE,"Basic";#N/A,#N/A,TRUE,"EXT-TABLE";#N/A,#N/A,TRUE,"STEEL";#N/A,#N/A,TRUE,"INT-Table";#N/A,#N/A,TRUE,"STEEL";#N/A,#N/A,TRUE,"Door"}</definedName>
    <definedName name="dddddddddddddd_1_1" hidden="1">{#N/A,#N/A,TRUE,"Basic";#N/A,#N/A,TRUE,"EXT-TABLE";#N/A,#N/A,TRUE,"STEEL";#N/A,#N/A,TRUE,"INT-Table";#N/A,#N/A,TRUE,"STEEL";#N/A,#N/A,TRUE,"Door"}</definedName>
    <definedName name="dddddddddddddd_1_2" hidden="1">{#N/A,#N/A,TRUE,"Basic";#N/A,#N/A,TRUE,"EXT-TABLE";#N/A,#N/A,TRUE,"STEEL";#N/A,#N/A,TRUE,"INT-Table";#N/A,#N/A,TRUE,"STEEL";#N/A,#N/A,TRUE,"Door"}</definedName>
    <definedName name="dddddddddddddd_2" hidden="1">{#N/A,#N/A,TRUE,"Basic";#N/A,#N/A,TRUE,"EXT-TABLE";#N/A,#N/A,TRUE,"STEEL";#N/A,#N/A,TRUE,"INT-Table";#N/A,#N/A,TRUE,"STEEL";#N/A,#N/A,TRUE,"Door"}</definedName>
    <definedName name="dddddddddddddd_2_1" hidden="1">{#N/A,#N/A,TRUE,"Basic";#N/A,#N/A,TRUE,"EXT-TABLE";#N/A,#N/A,TRUE,"STEEL";#N/A,#N/A,TRUE,"INT-Table";#N/A,#N/A,TRUE,"STEEL";#N/A,#N/A,TRUE,"Door"}</definedName>
    <definedName name="dddddddddddddd_2_2" hidden="1">{#N/A,#N/A,TRUE,"Basic";#N/A,#N/A,TRUE,"EXT-TABLE";#N/A,#N/A,TRUE,"STEEL";#N/A,#N/A,TRUE,"INT-Table";#N/A,#N/A,TRUE,"STEEL";#N/A,#N/A,TRUE,"Door"}</definedName>
    <definedName name="dddddddddddddd_3" hidden="1">{#N/A,#N/A,TRUE,"Basic";#N/A,#N/A,TRUE,"EXT-TABLE";#N/A,#N/A,TRUE,"STEEL";#N/A,#N/A,TRUE,"INT-Table";#N/A,#N/A,TRUE,"STEEL";#N/A,#N/A,TRUE,"Door"}</definedName>
    <definedName name="dddddddddddddd_3_1" hidden="1">{#N/A,#N/A,TRUE,"Basic";#N/A,#N/A,TRUE,"EXT-TABLE";#N/A,#N/A,TRUE,"STEEL";#N/A,#N/A,TRUE,"INT-Table";#N/A,#N/A,TRUE,"STEEL";#N/A,#N/A,TRUE,"Door"}</definedName>
    <definedName name="dddddddddddddd_3_2" hidden="1">{#N/A,#N/A,TRUE,"Basic";#N/A,#N/A,TRUE,"EXT-TABLE";#N/A,#N/A,TRUE,"STEEL";#N/A,#N/A,TRUE,"INT-Table";#N/A,#N/A,TRUE,"STEEL";#N/A,#N/A,TRUE,"Door"}</definedName>
    <definedName name="dddddddddddddd_4" hidden="1">{#N/A,#N/A,TRUE,"Basic";#N/A,#N/A,TRUE,"EXT-TABLE";#N/A,#N/A,TRUE,"STEEL";#N/A,#N/A,TRUE,"INT-Table";#N/A,#N/A,TRUE,"STEEL";#N/A,#N/A,TRUE,"Door"}</definedName>
    <definedName name="dddddddddddddd_4_1" hidden="1">{#N/A,#N/A,TRUE,"Basic";#N/A,#N/A,TRUE,"EXT-TABLE";#N/A,#N/A,TRUE,"STEEL";#N/A,#N/A,TRUE,"INT-Table";#N/A,#N/A,TRUE,"STEEL";#N/A,#N/A,TRUE,"Door"}</definedName>
    <definedName name="dddddddddddddd_4_2" hidden="1">{#N/A,#N/A,TRUE,"Basic";#N/A,#N/A,TRUE,"EXT-TABLE";#N/A,#N/A,TRUE,"STEEL";#N/A,#N/A,TRUE,"INT-Table";#N/A,#N/A,TRUE,"STEEL";#N/A,#N/A,TRUE,"Door"}</definedName>
    <definedName name="dddddddddddddd_5" hidden="1">{#N/A,#N/A,TRUE,"Basic";#N/A,#N/A,TRUE,"EXT-TABLE";#N/A,#N/A,TRUE,"STEEL";#N/A,#N/A,TRUE,"INT-Table";#N/A,#N/A,TRUE,"STEEL";#N/A,#N/A,TRUE,"Door"}</definedName>
    <definedName name="dddddddddddddd_5_1" hidden="1">{#N/A,#N/A,TRUE,"Basic";#N/A,#N/A,TRUE,"EXT-TABLE";#N/A,#N/A,TRUE,"STEEL";#N/A,#N/A,TRUE,"INT-Table";#N/A,#N/A,TRUE,"STEEL";#N/A,#N/A,TRUE,"Door"}</definedName>
    <definedName name="dddddddddddddd_5_2" hidden="1">{#N/A,#N/A,TRUE,"Basic";#N/A,#N/A,TRUE,"EXT-TABLE";#N/A,#N/A,TRUE,"STEEL";#N/A,#N/A,TRUE,"INT-Table";#N/A,#N/A,TRUE,"STEEL";#N/A,#N/A,TRUE,"Door"}</definedName>
    <definedName name="DDDDFDFD"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DFD" hidden="1">{#N/A,#N/A,FALSE,"CCTV"}</definedName>
    <definedName name="DDFDF" localSheetId="6" hidden="1">#REF!</definedName>
    <definedName name="DDFDF" hidden="1">#REF!</definedName>
    <definedName name="DE">#REF!</definedName>
    <definedName name="DEC.GH" localSheetId="11">#REF!</definedName>
    <definedName name="DEC.GH" localSheetId="8">#REF!</definedName>
    <definedName name="DEC.GH" localSheetId="4">#REF!</definedName>
    <definedName name="DEC.GH">#REF!</definedName>
    <definedName name="Del_P">#REF!</definedName>
    <definedName name="DelDC" localSheetId="11">#REF!</definedName>
    <definedName name="DelDC" localSheetId="8">#REF!</definedName>
    <definedName name="DelDC" localSheetId="4">#REF!</definedName>
    <definedName name="DelDC">#REF!</definedName>
    <definedName name="DelDm" localSheetId="11">#REF!</definedName>
    <definedName name="DelDm" localSheetId="8">#REF!</definedName>
    <definedName name="DelDm" localSheetId="4">#REF!</definedName>
    <definedName name="DelDm">#REF!</definedName>
    <definedName name="Delivery" localSheetId="11">#REF!</definedName>
    <definedName name="Delivery" localSheetId="8">#REF!</definedName>
    <definedName name="Delivery" localSheetId="4">#REF!</definedName>
    <definedName name="Delivery">#REF!</definedName>
    <definedName name="DelType" localSheetId="11">#REF!</definedName>
    <definedName name="DelType" localSheetId="8">#REF!</definedName>
    <definedName name="DelType" localSheetId="4">#REF!</definedName>
    <definedName name="DelType">#REF!</definedName>
    <definedName name="deptLookup" localSheetId="11">#REF!</definedName>
    <definedName name="deptLookup" localSheetId="8">#REF!</definedName>
    <definedName name="deptLookup" localSheetId="4">#REF!</definedName>
    <definedName name="deptLookup">#REF!</definedName>
    <definedName name="desu11">#REF!</definedName>
    <definedName name="desu12">#REF!</definedName>
    <definedName name="DF" localSheetId="11">[16]수입!#REF!</definedName>
    <definedName name="DF" localSheetId="8">[17]수입!#REF!</definedName>
    <definedName name="DF" localSheetId="4">[18]수입!#REF!</definedName>
    <definedName name="DF">[18]수입!#REF!</definedName>
    <definedName name="DFD" hidden="1">{#N/A,#N/A,FALSE,"명세표"}</definedName>
    <definedName name="DFHDFHRE" hidden="1">{#N/A,#N/A,FALSE,"속도"}</definedName>
    <definedName name="DFSAFSAFD" localSheetId="6" hidden="1">#REF!</definedName>
    <definedName name="DFSAFSAFD" hidden="1">#REF!</definedName>
    <definedName name="DFSDF" localSheetId="6" hidden="1">#REF!</definedName>
    <definedName name="DFSDF" hidden="1">#REF!</definedName>
    <definedName name="DFSF" localSheetId="6" hidden="1">#REF!</definedName>
    <definedName name="DFSF" hidden="1">#REF!</definedName>
    <definedName name="dgagd" localSheetId="11" hidden="1">{#N/A,#N/A,TRUE,"Basic";#N/A,#N/A,TRUE,"EXT-TABLE";#N/A,#N/A,TRUE,"STEEL";#N/A,#N/A,TRUE,"INT-Table";#N/A,#N/A,TRUE,"STEEL";#N/A,#N/A,TRUE,"Door"}</definedName>
    <definedName name="dgagd" localSheetId="8" hidden="1">{#N/A,#N/A,TRUE,"Basic";#N/A,#N/A,TRUE,"EXT-TABLE";#N/A,#N/A,TRUE,"STEEL";#N/A,#N/A,TRUE,"INT-Table";#N/A,#N/A,TRUE,"STEEL";#N/A,#N/A,TRUE,"Door"}</definedName>
    <definedName name="dgagd" localSheetId="6" hidden="1">{#N/A,#N/A,TRUE,"Basic";#N/A,#N/A,TRUE,"EXT-TABLE";#N/A,#N/A,TRUE,"STEEL";#N/A,#N/A,TRUE,"INT-Table";#N/A,#N/A,TRUE,"STEEL";#N/A,#N/A,TRUE,"Door"}</definedName>
    <definedName name="dgagd" localSheetId="4" hidden="1">{#N/A,#N/A,TRUE,"Basic";#N/A,#N/A,TRUE,"EXT-TABLE";#N/A,#N/A,TRUE,"STEEL";#N/A,#N/A,TRUE,"INT-Table";#N/A,#N/A,TRUE,"STEEL";#N/A,#N/A,TRUE,"Door"}</definedName>
    <definedName name="dgagd" hidden="1">{#N/A,#N/A,TRUE,"Basic";#N/A,#N/A,TRUE,"EXT-TABLE";#N/A,#N/A,TRUE,"STEEL";#N/A,#N/A,TRUE,"INT-Table";#N/A,#N/A,TRUE,"STEEL";#N/A,#N/A,TRUE,"Door"}</definedName>
    <definedName name="dgagd_1" hidden="1">{#N/A,#N/A,TRUE,"Basic";#N/A,#N/A,TRUE,"EXT-TABLE";#N/A,#N/A,TRUE,"STEEL";#N/A,#N/A,TRUE,"INT-Table";#N/A,#N/A,TRUE,"STEEL";#N/A,#N/A,TRUE,"Door"}</definedName>
    <definedName name="dgagd_1_1" hidden="1">{#N/A,#N/A,TRUE,"Basic";#N/A,#N/A,TRUE,"EXT-TABLE";#N/A,#N/A,TRUE,"STEEL";#N/A,#N/A,TRUE,"INT-Table";#N/A,#N/A,TRUE,"STEEL";#N/A,#N/A,TRUE,"Door"}</definedName>
    <definedName name="dgagd_1_2" hidden="1">{#N/A,#N/A,TRUE,"Basic";#N/A,#N/A,TRUE,"EXT-TABLE";#N/A,#N/A,TRUE,"STEEL";#N/A,#N/A,TRUE,"INT-Table";#N/A,#N/A,TRUE,"STEEL";#N/A,#N/A,TRUE,"Door"}</definedName>
    <definedName name="dgagd_2" hidden="1">{#N/A,#N/A,TRUE,"Basic";#N/A,#N/A,TRUE,"EXT-TABLE";#N/A,#N/A,TRUE,"STEEL";#N/A,#N/A,TRUE,"INT-Table";#N/A,#N/A,TRUE,"STEEL";#N/A,#N/A,TRUE,"Door"}</definedName>
    <definedName name="dgagd_2_1" hidden="1">{#N/A,#N/A,TRUE,"Basic";#N/A,#N/A,TRUE,"EXT-TABLE";#N/A,#N/A,TRUE,"STEEL";#N/A,#N/A,TRUE,"INT-Table";#N/A,#N/A,TRUE,"STEEL";#N/A,#N/A,TRUE,"Door"}</definedName>
    <definedName name="dgagd_2_2" hidden="1">{#N/A,#N/A,TRUE,"Basic";#N/A,#N/A,TRUE,"EXT-TABLE";#N/A,#N/A,TRUE,"STEEL";#N/A,#N/A,TRUE,"INT-Table";#N/A,#N/A,TRUE,"STEEL";#N/A,#N/A,TRUE,"Door"}</definedName>
    <definedName name="dgagd_3" hidden="1">{#N/A,#N/A,TRUE,"Basic";#N/A,#N/A,TRUE,"EXT-TABLE";#N/A,#N/A,TRUE,"STEEL";#N/A,#N/A,TRUE,"INT-Table";#N/A,#N/A,TRUE,"STEEL";#N/A,#N/A,TRUE,"Door"}</definedName>
    <definedName name="dgagd_3_1" hidden="1">{#N/A,#N/A,TRUE,"Basic";#N/A,#N/A,TRUE,"EXT-TABLE";#N/A,#N/A,TRUE,"STEEL";#N/A,#N/A,TRUE,"INT-Table";#N/A,#N/A,TRUE,"STEEL";#N/A,#N/A,TRUE,"Door"}</definedName>
    <definedName name="dgagd_3_2" hidden="1">{#N/A,#N/A,TRUE,"Basic";#N/A,#N/A,TRUE,"EXT-TABLE";#N/A,#N/A,TRUE,"STEEL";#N/A,#N/A,TRUE,"INT-Table";#N/A,#N/A,TRUE,"STEEL";#N/A,#N/A,TRUE,"Door"}</definedName>
    <definedName name="dgagd_4" hidden="1">{#N/A,#N/A,TRUE,"Basic";#N/A,#N/A,TRUE,"EXT-TABLE";#N/A,#N/A,TRUE,"STEEL";#N/A,#N/A,TRUE,"INT-Table";#N/A,#N/A,TRUE,"STEEL";#N/A,#N/A,TRUE,"Door"}</definedName>
    <definedName name="dgagd_4_1" hidden="1">{#N/A,#N/A,TRUE,"Basic";#N/A,#N/A,TRUE,"EXT-TABLE";#N/A,#N/A,TRUE,"STEEL";#N/A,#N/A,TRUE,"INT-Table";#N/A,#N/A,TRUE,"STEEL";#N/A,#N/A,TRUE,"Door"}</definedName>
    <definedName name="dgagd_4_2" hidden="1">{#N/A,#N/A,TRUE,"Basic";#N/A,#N/A,TRUE,"EXT-TABLE";#N/A,#N/A,TRUE,"STEEL";#N/A,#N/A,TRUE,"INT-Table";#N/A,#N/A,TRUE,"STEEL";#N/A,#N/A,TRUE,"Door"}</definedName>
    <definedName name="dgagd_5" hidden="1">{#N/A,#N/A,TRUE,"Basic";#N/A,#N/A,TRUE,"EXT-TABLE";#N/A,#N/A,TRUE,"STEEL";#N/A,#N/A,TRUE,"INT-Table";#N/A,#N/A,TRUE,"STEEL";#N/A,#N/A,TRUE,"Door"}</definedName>
    <definedName name="dgagd_5_1" hidden="1">{#N/A,#N/A,TRUE,"Basic";#N/A,#N/A,TRUE,"EXT-TABLE";#N/A,#N/A,TRUE,"STEEL";#N/A,#N/A,TRUE,"INT-Table";#N/A,#N/A,TRUE,"STEEL";#N/A,#N/A,TRUE,"Door"}</definedName>
    <definedName name="dgagd_5_2" hidden="1">{#N/A,#N/A,TRUE,"Basic";#N/A,#N/A,TRUE,"EXT-TABLE";#N/A,#N/A,TRUE,"STEEL";#N/A,#N/A,TRUE,"INT-Table";#N/A,#N/A,TRUE,"STEEL";#N/A,#N/A,TRUE,"Door"}</definedName>
    <definedName name="DGD"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FDSFG"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fgjgj" hidden="1">{#N/A,#N/A,FALSE,"CCTV"}</definedName>
    <definedName name="DGSDFGSDFGD" hidden="1">{#N/A,#N/A,TRUE,"Basic";#N/A,#N/A,TRUE,"EXT-TABLE";#N/A,#N/A,TRUE,"STEEL";#N/A,#N/A,TRUE,"INT-Table";#N/A,#N/A,TRUE,"STEEL";#N/A,#N/A,TRUE,"Door"}</definedName>
    <definedName name="DIAMOND" hidden="1">{"'장비'!$A$3:$M$12"}</definedName>
    <definedName name="DIGN" localSheetId="11" hidden="1">{#N/A,#N/A,TRUE,"Basic";#N/A,#N/A,TRUE,"EXT-TABLE";#N/A,#N/A,TRUE,"STEEL";#N/A,#N/A,TRUE,"INT-Table";#N/A,#N/A,TRUE,"STEEL";#N/A,#N/A,TRUE,"Door"}</definedName>
    <definedName name="DIGN" localSheetId="8" hidden="1">{#N/A,#N/A,TRUE,"Basic";#N/A,#N/A,TRUE,"EXT-TABLE";#N/A,#N/A,TRUE,"STEEL";#N/A,#N/A,TRUE,"INT-Table";#N/A,#N/A,TRUE,"STEEL";#N/A,#N/A,TRUE,"Door"}</definedName>
    <definedName name="DIGN" localSheetId="6" hidden="1">{#N/A,#N/A,TRUE,"Basic";#N/A,#N/A,TRUE,"EXT-TABLE";#N/A,#N/A,TRUE,"STEEL";#N/A,#N/A,TRUE,"INT-Table";#N/A,#N/A,TRUE,"STEEL";#N/A,#N/A,TRUE,"Door"}</definedName>
    <definedName name="DIGN" localSheetId="4" hidden="1">{#N/A,#N/A,TRUE,"Basic";#N/A,#N/A,TRUE,"EXT-TABLE";#N/A,#N/A,TRUE,"STEEL";#N/A,#N/A,TRUE,"INT-Table";#N/A,#N/A,TRUE,"STEEL";#N/A,#N/A,TRUE,"Door"}</definedName>
    <definedName name="DIGN" hidden="1">{#N/A,#N/A,TRUE,"Basic";#N/A,#N/A,TRUE,"EXT-TABLE";#N/A,#N/A,TRUE,"STEEL";#N/A,#N/A,TRUE,"INT-Table";#N/A,#N/A,TRUE,"STEEL";#N/A,#N/A,TRUE,"Door"}</definedName>
    <definedName name="DIGN_1" hidden="1">{#N/A,#N/A,TRUE,"Basic";#N/A,#N/A,TRUE,"EXT-TABLE";#N/A,#N/A,TRUE,"STEEL";#N/A,#N/A,TRUE,"INT-Table";#N/A,#N/A,TRUE,"STEEL";#N/A,#N/A,TRUE,"Door"}</definedName>
    <definedName name="DIGN_1_1" hidden="1">{#N/A,#N/A,TRUE,"Basic";#N/A,#N/A,TRUE,"EXT-TABLE";#N/A,#N/A,TRUE,"STEEL";#N/A,#N/A,TRUE,"INT-Table";#N/A,#N/A,TRUE,"STEEL";#N/A,#N/A,TRUE,"Door"}</definedName>
    <definedName name="DIGN_1_2" hidden="1">{#N/A,#N/A,TRUE,"Basic";#N/A,#N/A,TRUE,"EXT-TABLE";#N/A,#N/A,TRUE,"STEEL";#N/A,#N/A,TRUE,"INT-Table";#N/A,#N/A,TRUE,"STEEL";#N/A,#N/A,TRUE,"Door"}</definedName>
    <definedName name="DIGN_2" hidden="1">{#N/A,#N/A,TRUE,"Basic";#N/A,#N/A,TRUE,"EXT-TABLE";#N/A,#N/A,TRUE,"STEEL";#N/A,#N/A,TRUE,"INT-Table";#N/A,#N/A,TRUE,"STEEL";#N/A,#N/A,TRUE,"Door"}</definedName>
    <definedName name="DIGN_2_1" hidden="1">{#N/A,#N/A,TRUE,"Basic";#N/A,#N/A,TRUE,"EXT-TABLE";#N/A,#N/A,TRUE,"STEEL";#N/A,#N/A,TRUE,"INT-Table";#N/A,#N/A,TRUE,"STEEL";#N/A,#N/A,TRUE,"Door"}</definedName>
    <definedName name="DIGN_2_2" hidden="1">{#N/A,#N/A,TRUE,"Basic";#N/A,#N/A,TRUE,"EXT-TABLE";#N/A,#N/A,TRUE,"STEEL";#N/A,#N/A,TRUE,"INT-Table";#N/A,#N/A,TRUE,"STEEL";#N/A,#N/A,TRUE,"Door"}</definedName>
    <definedName name="DIGN_3" hidden="1">{#N/A,#N/A,TRUE,"Basic";#N/A,#N/A,TRUE,"EXT-TABLE";#N/A,#N/A,TRUE,"STEEL";#N/A,#N/A,TRUE,"INT-Table";#N/A,#N/A,TRUE,"STEEL";#N/A,#N/A,TRUE,"Door"}</definedName>
    <definedName name="DIGN_3_1" hidden="1">{#N/A,#N/A,TRUE,"Basic";#N/A,#N/A,TRUE,"EXT-TABLE";#N/A,#N/A,TRUE,"STEEL";#N/A,#N/A,TRUE,"INT-Table";#N/A,#N/A,TRUE,"STEEL";#N/A,#N/A,TRUE,"Door"}</definedName>
    <definedName name="DIGN_3_2" hidden="1">{#N/A,#N/A,TRUE,"Basic";#N/A,#N/A,TRUE,"EXT-TABLE";#N/A,#N/A,TRUE,"STEEL";#N/A,#N/A,TRUE,"INT-Table";#N/A,#N/A,TRUE,"STEEL";#N/A,#N/A,TRUE,"Door"}</definedName>
    <definedName name="DIGN_4" hidden="1">{#N/A,#N/A,TRUE,"Basic";#N/A,#N/A,TRUE,"EXT-TABLE";#N/A,#N/A,TRUE,"STEEL";#N/A,#N/A,TRUE,"INT-Table";#N/A,#N/A,TRUE,"STEEL";#N/A,#N/A,TRUE,"Door"}</definedName>
    <definedName name="DIGN_4_1" hidden="1">{#N/A,#N/A,TRUE,"Basic";#N/A,#N/A,TRUE,"EXT-TABLE";#N/A,#N/A,TRUE,"STEEL";#N/A,#N/A,TRUE,"INT-Table";#N/A,#N/A,TRUE,"STEEL";#N/A,#N/A,TRUE,"Door"}</definedName>
    <definedName name="DIGN_4_2" hidden="1">{#N/A,#N/A,TRUE,"Basic";#N/A,#N/A,TRUE,"EXT-TABLE";#N/A,#N/A,TRUE,"STEEL";#N/A,#N/A,TRUE,"INT-Table";#N/A,#N/A,TRUE,"STEEL";#N/A,#N/A,TRUE,"Door"}</definedName>
    <definedName name="DIGN_5" hidden="1">{#N/A,#N/A,TRUE,"Basic";#N/A,#N/A,TRUE,"EXT-TABLE";#N/A,#N/A,TRUE,"STEEL";#N/A,#N/A,TRUE,"INT-Table";#N/A,#N/A,TRUE,"STEEL";#N/A,#N/A,TRUE,"Door"}</definedName>
    <definedName name="DIGN_5_1" hidden="1">{#N/A,#N/A,TRUE,"Basic";#N/A,#N/A,TRUE,"EXT-TABLE";#N/A,#N/A,TRUE,"STEEL";#N/A,#N/A,TRUE,"INT-Table";#N/A,#N/A,TRUE,"STEEL";#N/A,#N/A,TRUE,"Door"}</definedName>
    <definedName name="DIGN_5_2" hidden="1">{#N/A,#N/A,TRUE,"Basic";#N/A,#N/A,TRUE,"EXT-TABLE";#N/A,#N/A,TRUE,"STEEL";#N/A,#N/A,TRUE,"INT-Table";#N/A,#N/A,TRUE,"STEEL";#N/A,#N/A,TRUE,"Door"}</definedName>
    <definedName name="disc" localSheetId="7">[48]data_dci!$E$8:$E$746</definedName>
    <definedName name="disc" localSheetId="11">[49]data_dci!$E$8:$E$746</definedName>
    <definedName name="disc" localSheetId="8">[49]data_dci!$E$8:$E$746</definedName>
    <definedName name="disc" localSheetId="4">[49]data_dci!$E$8:$E$746</definedName>
    <definedName name="disc">[50]data_dci!$E$8:$E$746</definedName>
    <definedName name="Discount" localSheetId="6" hidden="1">#REF!</definedName>
    <definedName name="Discount" hidden="1">#REF!</definedName>
    <definedName name="display_area_2" localSheetId="6" hidden="1">#REF!</definedName>
    <definedName name="display_area_2" hidden="1">#REF!</definedName>
    <definedName name="dkdkdkdkd" hidden="1">{#N/A,#N/A,FALSE,"명세표"}</definedName>
    <definedName name="DKDLFJKDS" localSheetId="11" hidden="1">{#N/A,#N/A,TRUE,"Basic";#N/A,#N/A,TRUE,"EXT-TABLE";#N/A,#N/A,TRUE,"STEEL";#N/A,#N/A,TRUE,"INT-Table";#N/A,#N/A,TRUE,"STEEL";#N/A,#N/A,TRUE,"Door"}</definedName>
    <definedName name="DKDLFJKDS" localSheetId="8" hidden="1">{#N/A,#N/A,TRUE,"Basic";#N/A,#N/A,TRUE,"EXT-TABLE";#N/A,#N/A,TRUE,"STEEL";#N/A,#N/A,TRUE,"INT-Table";#N/A,#N/A,TRUE,"STEEL";#N/A,#N/A,TRUE,"Door"}</definedName>
    <definedName name="DKDLFJKDS" localSheetId="6" hidden="1">{#N/A,#N/A,TRUE,"Basic";#N/A,#N/A,TRUE,"EXT-TABLE";#N/A,#N/A,TRUE,"STEEL";#N/A,#N/A,TRUE,"INT-Table";#N/A,#N/A,TRUE,"STEEL";#N/A,#N/A,TRUE,"Door"}</definedName>
    <definedName name="DKDLFJKDS" localSheetId="4" hidden="1">{#N/A,#N/A,TRUE,"Basic";#N/A,#N/A,TRUE,"EXT-TABLE";#N/A,#N/A,TRUE,"STEEL";#N/A,#N/A,TRUE,"INT-Table";#N/A,#N/A,TRUE,"STEEL";#N/A,#N/A,TRUE,"Door"}</definedName>
    <definedName name="DKDLFJKDS" hidden="1">{#N/A,#N/A,TRUE,"Basic";#N/A,#N/A,TRUE,"EXT-TABLE";#N/A,#N/A,TRUE,"STEEL";#N/A,#N/A,TRUE,"INT-Table";#N/A,#N/A,TRUE,"STEEL";#N/A,#N/A,TRUE,"Door"}</definedName>
    <definedName name="DKDLFJKDS_1" hidden="1">{#N/A,#N/A,TRUE,"Basic";#N/A,#N/A,TRUE,"EXT-TABLE";#N/A,#N/A,TRUE,"STEEL";#N/A,#N/A,TRUE,"INT-Table";#N/A,#N/A,TRUE,"STEEL";#N/A,#N/A,TRUE,"Door"}</definedName>
    <definedName name="DKDLFJKDS_1_1" hidden="1">{#N/A,#N/A,TRUE,"Basic";#N/A,#N/A,TRUE,"EXT-TABLE";#N/A,#N/A,TRUE,"STEEL";#N/A,#N/A,TRUE,"INT-Table";#N/A,#N/A,TRUE,"STEEL";#N/A,#N/A,TRUE,"Door"}</definedName>
    <definedName name="DKDLFJKDS_1_2" hidden="1">{#N/A,#N/A,TRUE,"Basic";#N/A,#N/A,TRUE,"EXT-TABLE";#N/A,#N/A,TRUE,"STEEL";#N/A,#N/A,TRUE,"INT-Table";#N/A,#N/A,TRUE,"STEEL";#N/A,#N/A,TRUE,"Door"}</definedName>
    <definedName name="DKDLFJKDS_2" hidden="1">{#N/A,#N/A,TRUE,"Basic";#N/A,#N/A,TRUE,"EXT-TABLE";#N/A,#N/A,TRUE,"STEEL";#N/A,#N/A,TRUE,"INT-Table";#N/A,#N/A,TRUE,"STEEL";#N/A,#N/A,TRUE,"Door"}</definedName>
    <definedName name="DKDLFJKDS_2_1" hidden="1">{#N/A,#N/A,TRUE,"Basic";#N/A,#N/A,TRUE,"EXT-TABLE";#N/A,#N/A,TRUE,"STEEL";#N/A,#N/A,TRUE,"INT-Table";#N/A,#N/A,TRUE,"STEEL";#N/A,#N/A,TRUE,"Door"}</definedName>
    <definedName name="DKDLFJKDS_2_2" hidden="1">{#N/A,#N/A,TRUE,"Basic";#N/A,#N/A,TRUE,"EXT-TABLE";#N/A,#N/A,TRUE,"STEEL";#N/A,#N/A,TRUE,"INT-Table";#N/A,#N/A,TRUE,"STEEL";#N/A,#N/A,TRUE,"Door"}</definedName>
    <definedName name="DKDLFJKDS_3" hidden="1">{#N/A,#N/A,TRUE,"Basic";#N/A,#N/A,TRUE,"EXT-TABLE";#N/A,#N/A,TRUE,"STEEL";#N/A,#N/A,TRUE,"INT-Table";#N/A,#N/A,TRUE,"STEEL";#N/A,#N/A,TRUE,"Door"}</definedName>
    <definedName name="DKDLFJKDS_3_1" hidden="1">{#N/A,#N/A,TRUE,"Basic";#N/A,#N/A,TRUE,"EXT-TABLE";#N/A,#N/A,TRUE,"STEEL";#N/A,#N/A,TRUE,"INT-Table";#N/A,#N/A,TRUE,"STEEL";#N/A,#N/A,TRUE,"Door"}</definedName>
    <definedName name="DKDLFJKDS_3_2" hidden="1">{#N/A,#N/A,TRUE,"Basic";#N/A,#N/A,TRUE,"EXT-TABLE";#N/A,#N/A,TRUE,"STEEL";#N/A,#N/A,TRUE,"INT-Table";#N/A,#N/A,TRUE,"STEEL";#N/A,#N/A,TRUE,"Door"}</definedName>
    <definedName name="DKDLFJKDS_4" hidden="1">{#N/A,#N/A,TRUE,"Basic";#N/A,#N/A,TRUE,"EXT-TABLE";#N/A,#N/A,TRUE,"STEEL";#N/A,#N/A,TRUE,"INT-Table";#N/A,#N/A,TRUE,"STEEL";#N/A,#N/A,TRUE,"Door"}</definedName>
    <definedName name="DKDLFJKDS_4_1" hidden="1">{#N/A,#N/A,TRUE,"Basic";#N/A,#N/A,TRUE,"EXT-TABLE";#N/A,#N/A,TRUE,"STEEL";#N/A,#N/A,TRUE,"INT-Table";#N/A,#N/A,TRUE,"STEEL";#N/A,#N/A,TRUE,"Door"}</definedName>
    <definedName name="DKDLFJKDS_4_2" hidden="1">{#N/A,#N/A,TRUE,"Basic";#N/A,#N/A,TRUE,"EXT-TABLE";#N/A,#N/A,TRUE,"STEEL";#N/A,#N/A,TRUE,"INT-Table";#N/A,#N/A,TRUE,"STEEL";#N/A,#N/A,TRUE,"Door"}</definedName>
    <definedName name="DKDLFJKDS_5" hidden="1">{#N/A,#N/A,TRUE,"Basic";#N/A,#N/A,TRUE,"EXT-TABLE";#N/A,#N/A,TRUE,"STEEL";#N/A,#N/A,TRUE,"INT-Table";#N/A,#N/A,TRUE,"STEEL";#N/A,#N/A,TRUE,"Door"}</definedName>
    <definedName name="DKDLFJKDS_5_1" hidden="1">{#N/A,#N/A,TRUE,"Basic";#N/A,#N/A,TRUE,"EXT-TABLE";#N/A,#N/A,TRUE,"STEEL";#N/A,#N/A,TRUE,"INT-Table";#N/A,#N/A,TRUE,"STEEL";#N/A,#N/A,TRUE,"Door"}</definedName>
    <definedName name="DKDLFJKDS_5_2" hidden="1">{#N/A,#N/A,TRUE,"Basic";#N/A,#N/A,TRUE,"EXT-TABLE";#N/A,#N/A,TRUE,"STEEL";#N/A,#N/A,TRUE,"INT-Table";#N/A,#N/A,TRUE,"STEEL";#N/A,#N/A,TRUE,"Door"}</definedName>
    <definedName name="DMKJUXF" hidden="1">{#N/A,#N/A,FALSE,"포장2"}</definedName>
    <definedName name="DOC" localSheetId="11">#REF!</definedName>
    <definedName name="DOC" localSheetId="8">#REF!</definedName>
    <definedName name="DOC" localSheetId="4">#REF!</definedName>
    <definedName name="DOC">#REF!</definedName>
    <definedName name="DR1M" localSheetId="11">#REF!</definedName>
    <definedName name="DR1M" localSheetId="8">#REF!</definedName>
    <definedName name="DR1M" localSheetId="4">#REF!</definedName>
    <definedName name="DR1M">#REF!</definedName>
    <definedName name="DR1Y" localSheetId="11">#REF!</definedName>
    <definedName name="DR1Y" localSheetId="8">#REF!</definedName>
    <definedName name="DR1Y" localSheetId="4">#REF!</definedName>
    <definedName name="DR1Y">#REF!</definedName>
    <definedName name="DR3M" localSheetId="11">#REF!</definedName>
    <definedName name="DR3M" localSheetId="8">#REF!</definedName>
    <definedName name="DR3M" localSheetId="4">#REF!</definedName>
    <definedName name="DR3M">#REF!</definedName>
    <definedName name="DR3Y" localSheetId="11">#REF!</definedName>
    <definedName name="DR3Y" localSheetId="8">#REF!</definedName>
    <definedName name="DR3Y" localSheetId="4">#REF!</definedName>
    <definedName name="DR3Y">#REF!</definedName>
    <definedName name="Drainage"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rum11">#REF!</definedName>
    <definedName name="drum12">#REF!</definedName>
    <definedName name="drum21">#REF!</definedName>
    <definedName name="drum22">#REF!</definedName>
    <definedName name="dsffasdfdsf" hidden="1">{0}</definedName>
    <definedName name="DSGSFWERD" hidden="1">{#N/A,#N/A,FALSE,"골재소요량";#N/A,#N/A,FALSE,"골재소요량"}</definedName>
    <definedName name="dssa">'[8]#REF'!#REF!</definedName>
    <definedName name="dumppr" localSheetId="11">#REF!</definedName>
    <definedName name="dumppr" localSheetId="8">#REF!</definedName>
    <definedName name="dumppr" localSheetId="4">#REF!</definedName>
    <definedName name="dumppr">#REF!</definedName>
    <definedName name="dwv" localSheetId="11" hidden="1">{#N/A,#N/A,TRUE,"Basic";#N/A,#N/A,TRUE,"EXT-TABLE";#N/A,#N/A,TRUE,"STEEL";#N/A,#N/A,TRUE,"INT-Table";#N/A,#N/A,TRUE,"STEEL";#N/A,#N/A,TRUE,"Door"}</definedName>
    <definedName name="dwv" localSheetId="8" hidden="1">{#N/A,#N/A,TRUE,"Basic";#N/A,#N/A,TRUE,"EXT-TABLE";#N/A,#N/A,TRUE,"STEEL";#N/A,#N/A,TRUE,"INT-Table";#N/A,#N/A,TRUE,"STEEL";#N/A,#N/A,TRUE,"Door"}</definedName>
    <definedName name="dwv" localSheetId="6" hidden="1">{#N/A,#N/A,TRUE,"Basic";#N/A,#N/A,TRUE,"EXT-TABLE";#N/A,#N/A,TRUE,"STEEL";#N/A,#N/A,TRUE,"INT-Table";#N/A,#N/A,TRUE,"STEEL";#N/A,#N/A,TRUE,"Door"}</definedName>
    <definedName name="dwv" localSheetId="4" hidden="1">{#N/A,#N/A,TRUE,"Basic";#N/A,#N/A,TRUE,"EXT-TABLE";#N/A,#N/A,TRUE,"STEEL";#N/A,#N/A,TRUE,"INT-Table";#N/A,#N/A,TRUE,"STEEL";#N/A,#N/A,TRUE,"Door"}</definedName>
    <definedName name="dwv" hidden="1">{#N/A,#N/A,TRUE,"Basic";#N/A,#N/A,TRUE,"EXT-TABLE";#N/A,#N/A,TRUE,"STEEL";#N/A,#N/A,TRUE,"INT-Table";#N/A,#N/A,TRUE,"STEEL";#N/A,#N/A,TRUE,"Door"}</definedName>
    <definedName name="dwv_1" hidden="1">{#N/A,#N/A,TRUE,"Basic";#N/A,#N/A,TRUE,"EXT-TABLE";#N/A,#N/A,TRUE,"STEEL";#N/A,#N/A,TRUE,"INT-Table";#N/A,#N/A,TRUE,"STEEL";#N/A,#N/A,TRUE,"Door"}</definedName>
    <definedName name="dwv_1_1" hidden="1">{#N/A,#N/A,TRUE,"Basic";#N/A,#N/A,TRUE,"EXT-TABLE";#N/A,#N/A,TRUE,"STEEL";#N/A,#N/A,TRUE,"INT-Table";#N/A,#N/A,TRUE,"STEEL";#N/A,#N/A,TRUE,"Door"}</definedName>
    <definedName name="dwv_1_2" hidden="1">{#N/A,#N/A,TRUE,"Basic";#N/A,#N/A,TRUE,"EXT-TABLE";#N/A,#N/A,TRUE,"STEEL";#N/A,#N/A,TRUE,"INT-Table";#N/A,#N/A,TRUE,"STEEL";#N/A,#N/A,TRUE,"Door"}</definedName>
    <definedName name="dwv_2" hidden="1">{#N/A,#N/A,TRUE,"Basic";#N/A,#N/A,TRUE,"EXT-TABLE";#N/A,#N/A,TRUE,"STEEL";#N/A,#N/A,TRUE,"INT-Table";#N/A,#N/A,TRUE,"STEEL";#N/A,#N/A,TRUE,"Door"}</definedName>
    <definedName name="dwv_2_1" hidden="1">{#N/A,#N/A,TRUE,"Basic";#N/A,#N/A,TRUE,"EXT-TABLE";#N/A,#N/A,TRUE,"STEEL";#N/A,#N/A,TRUE,"INT-Table";#N/A,#N/A,TRUE,"STEEL";#N/A,#N/A,TRUE,"Door"}</definedName>
    <definedName name="dwv_2_2" hidden="1">{#N/A,#N/A,TRUE,"Basic";#N/A,#N/A,TRUE,"EXT-TABLE";#N/A,#N/A,TRUE,"STEEL";#N/A,#N/A,TRUE,"INT-Table";#N/A,#N/A,TRUE,"STEEL";#N/A,#N/A,TRUE,"Door"}</definedName>
    <definedName name="dwv_3" hidden="1">{#N/A,#N/A,TRUE,"Basic";#N/A,#N/A,TRUE,"EXT-TABLE";#N/A,#N/A,TRUE,"STEEL";#N/A,#N/A,TRUE,"INT-Table";#N/A,#N/A,TRUE,"STEEL";#N/A,#N/A,TRUE,"Door"}</definedName>
    <definedName name="dwv_3_1" hidden="1">{#N/A,#N/A,TRUE,"Basic";#N/A,#N/A,TRUE,"EXT-TABLE";#N/A,#N/A,TRUE,"STEEL";#N/A,#N/A,TRUE,"INT-Table";#N/A,#N/A,TRUE,"STEEL";#N/A,#N/A,TRUE,"Door"}</definedName>
    <definedName name="dwv_3_2" hidden="1">{#N/A,#N/A,TRUE,"Basic";#N/A,#N/A,TRUE,"EXT-TABLE";#N/A,#N/A,TRUE,"STEEL";#N/A,#N/A,TRUE,"INT-Table";#N/A,#N/A,TRUE,"STEEL";#N/A,#N/A,TRUE,"Door"}</definedName>
    <definedName name="dwv_4" hidden="1">{#N/A,#N/A,TRUE,"Basic";#N/A,#N/A,TRUE,"EXT-TABLE";#N/A,#N/A,TRUE,"STEEL";#N/A,#N/A,TRUE,"INT-Table";#N/A,#N/A,TRUE,"STEEL";#N/A,#N/A,TRUE,"Door"}</definedName>
    <definedName name="dwv_4_1" hidden="1">{#N/A,#N/A,TRUE,"Basic";#N/A,#N/A,TRUE,"EXT-TABLE";#N/A,#N/A,TRUE,"STEEL";#N/A,#N/A,TRUE,"INT-Table";#N/A,#N/A,TRUE,"STEEL";#N/A,#N/A,TRUE,"Door"}</definedName>
    <definedName name="dwv_4_2" hidden="1">{#N/A,#N/A,TRUE,"Basic";#N/A,#N/A,TRUE,"EXT-TABLE";#N/A,#N/A,TRUE,"STEEL";#N/A,#N/A,TRUE,"INT-Table";#N/A,#N/A,TRUE,"STEEL";#N/A,#N/A,TRUE,"Door"}</definedName>
    <definedName name="dwv_5" hidden="1">{#N/A,#N/A,TRUE,"Basic";#N/A,#N/A,TRUE,"EXT-TABLE";#N/A,#N/A,TRUE,"STEEL";#N/A,#N/A,TRUE,"INT-Table";#N/A,#N/A,TRUE,"STEEL";#N/A,#N/A,TRUE,"Door"}</definedName>
    <definedName name="dwv_5_1" hidden="1">{#N/A,#N/A,TRUE,"Basic";#N/A,#N/A,TRUE,"EXT-TABLE";#N/A,#N/A,TRUE,"STEEL";#N/A,#N/A,TRUE,"INT-Table";#N/A,#N/A,TRUE,"STEEL";#N/A,#N/A,TRUE,"Door"}</definedName>
    <definedName name="dwv_5_2" hidden="1">{#N/A,#N/A,TRUE,"Basic";#N/A,#N/A,TRUE,"EXT-TABLE";#N/A,#N/A,TRUE,"STEEL";#N/A,#N/A,TRUE,"INT-Table";#N/A,#N/A,TRUE,"STEEL";#N/A,#N/A,TRUE,"Door"}</definedName>
    <definedName name="dx_shape" localSheetId="11">#REF!</definedName>
    <definedName name="dx_shape" localSheetId="8">#REF!</definedName>
    <definedName name="dx_shape" localSheetId="4">#REF!</definedName>
    <definedName name="dx_shape">#REF!</definedName>
    <definedName name="E" localSheetId="11">#REF!</definedName>
    <definedName name="E" localSheetId="8">#REF!</definedName>
    <definedName name="E" localSheetId="4">#REF!</definedName>
    <definedName name="E">#REF!</definedName>
    <definedName name="e_margin" localSheetId="11">#REF!</definedName>
    <definedName name="e_margin" localSheetId="8">#REF!</definedName>
    <definedName name="e_margin" localSheetId="4">#REF!</definedName>
    <definedName name="e_margin">#REF!</definedName>
    <definedName name="EA" localSheetId="7" hidden="1">#REF!</definedName>
    <definedName name="EA" hidden="1">#REF!</definedName>
    <definedName name="EC" hidden="1">{#N/A,#N/A,FALSE,"CCTV"}</definedName>
    <definedName name="eCIiIi¨­A_I¨￡">#N/A</definedName>
    <definedName name="eCIiIiÞA_Iª">#N/A</definedName>
    <definedName name="èÇÍïÍïÞÀ_Íª">#N/A</definedName>
    <definedName name="ED" hidden="1">{#N/A,#N/A,FALSE,"CCTV"}</definedName>
    <definedName name="EE">#REF!</definedName>
    <definedName name="eee">'[65]h-013211-2'!$Q$4</definedName>
    <definedName name="eeee" hidden="1">{#N/A,#N/A,TRUE,"Basic";#N/A,#N/A,TRUE,"EXT-TABLE";#N/A,#N/A,TRUE,"STEEL";#N/A,#N/A,TRUE,"INT-Table";#N/A,#N/A,TRUE,"STEEL";#N/A,#N/A,TRUE,"Door"}</definedName>
    <definedName name="Ef">#REF!</definedName>
    <definedName name="EH_001_1">#REF!</definedName>
    <definedName name="EH_001_10">#REF!</definedName>
    <definedName name="EH_001_11">#REF!</definedName>
    <definedName name="EH_001_12">#REF!</definedName>
    <definedName name="EH_001_13">#REF!</definedName>
    <definedName name="EH_001_14">#REF!</definedName>
    <definedName name="EH_001_15">#REF!</definedName>
    <definedName name="EH_001_16">#REF!</definedName>
    <definedName name="EH_001_17">#REF!</definedName>
    <definedName name="EH_001_18">#REF!</definedName>
    <definedName name="EH_001_2">#REF!</definedName>
    <definedName name="EH_001_3">#REF!</definedName>
    <definedName name="EH_001_4">#REF!</definedName>
    <definedName name="EH_001_5">#REF!</definedName>
    <definedName name="EH_001_6">#REF!</definedName>
    <definedName name="EH_001_7">#REF!</definedName>
    <definedName name="EH_001_8">#REF!</definedName>
    <definedName name="EH_001_9">#REF!</definedName>
    <definedName name="EH_002_1">#REF!</definedName>
    <definedName name="EH_002_10">#REF!</definedName>
    <definedName name="EH_002_11">#REF!</definedName>
    <definedName name="EH_002_12">#REF!</definedName>
    <definedName name="EH_002_13">#REF!</definedName>
    <definedName name="EH_002_14">#REF!</definedName>
    <definedName name="EH_002_15">#REF!</definedName>
    <definedName name="EH_002_16">#REF!</definedName>
    <definedName name="EH_002_17">#REF!</definedName>
    <definedName name="EH_002_18">#REF!</definedName>
    <definedName name="EH_002_2">#REF!</definedName>
    <definedName name="EH_002_3">#REF!</definedName>
    <definedName name="EH_002_4">#REF!</definedName>
    <definedName name="EH_002_5">#REF!</definedName>
    <definedName name="EH_002_6">#REF!</definedName>
    <definedName name="EH_002_7">#REF!</definedName>
    <definedName name="EH_002_8">#REF!</definedName>
    <definedName name="EH_002_9">#REF!</definedName>
    <definedName name="ELEC" localSheetId="11">[55]ELEC_DCI!#REF!</definedName>
    <definedName name="ELEC" localSheetId="8">[55]ELEC_DCI!#REF!</definedName>
    <definedName name="ELEC" localSheetId="4">[55]ELEC_DCI!#REF!</definedName>
    <definedName name="ELEC">[55]ELEC_DCI!#REF!</definedName>
    <definedName name="ELEC_DO" localSheetId="11">[55]ELEC_DCI!#REF!</definedName>
    <definedName name="ELEC_DO" localSheetId="8">[55]ELEC_DCI!#REF!</definedName>
    <definedName name="ELEC_DO" localSheetId="4">[55]ELEC_DCI!#REF!</definedName>
    <definedName name="ELEC_DO">[55]ELEC_DCI!#REF!</definedName>
    <definedName name="ELEC1" localSheetId="11">#REF!</definedName>
    <definedName name="ELEC1" localSheetId="8">#REF!</definedName>
    <definedName name="ELEC1" localSheetId="4">#REF!</definedName>
    <definedName name="ELEC1">#REF!</definedName>
    <definedName name="ELEC1_MCI" localSheetId="11">#REF!</definedName>
    <definedName name="ELEC1_MCI" localSheetId="8">#REF!</definedName>
    <definedName name="ELEC1_MCI" localSheetId="4">#REF!</definedName>
    <definedName name="ELEC1_MCI">#REF!</definedName>
    <definedName name="ELEC2" localSheetId="11">#REF!</definedName>
    <definedName name="ELEC2" localSheetId="8">#REF!</definedName>
    <definedName name="ELEC2" localSheetId="4">#REF!</definedName>
    <definedName name="ELEC2">#REF!</definedName>
    <definedName name="ELEC2_MCI" localSheetId="11">#REF!</definedName>
    <definedName name="ELEC2_MCI" localSheetId="8">#REF!</definedName>
    <definedName name="ELEC2_MCI" localSheetId="4">#REF!</definedName>
    <definedName name="ELEC2_MCI">#REF!</definedName>
    <definedName name="ELEC3" localSheetId="11">[55]ELEC_DCI!#REF!</definedName>
    <definedName name="ELEC3" localSheetId="8">[55]ELEC_DCI!#REF!</definedName>
    <definedName name="ELEC3" localSheetId="4">[55]ELEC_DCI!#REF!</definedName>
    <definedName name="ELEC3">[55]ELEC_DCI!#REF!</definedName>
    <definedName name="ELEC3_MCI" localSheetId="11">#REF!</definedName>
    <definedName name="ELEC3_MCI" localSheetId="8">#REF!</definedName>
    <definedName name="ELEC3_MCI" localSheetId="4">#REF!</definedName>
    <definedName name="ELEC3_MCI">#REF!</definedName>
    <definedName name="ELEC4" localSheetId="11">#REF!</definedName>
    <definedName name="ELEC4" localSheetId="8">#REF!</definedName>
    <definedName name="ELEC4" localSheetId="4">#REF!</definedName>
    <definedName name="ELEC4">#REF!</definedName>
    <definedName name="ELEC4_MCI" localSheetId="11">#REF!</definedName>
    <definedName name="ELEC4_MCI" localSheetId="8">#REF!</definedName>
    <definedName name="ELEC4_MCI" localSheetId="4">#REF!</definedName>
    <definedName name="ELEC4_MCI">#REF!</definedName>
    <definedName name="ELEC5" localSheetId="11">#REF!</definedName>
    <definedName name="ELEC5" localSheetId="8">#REF!</definedName>
    <definedName name="ELEC5" localSheetId="4">#REF!</definedName>
    <definedName name="ELEC5">#REF!</definedName>
    <definedName name="ELEC5_MCI" localSheetId="11">#REF!</definedName>
    <definedName name="ELEC5_MCI" localSheetId="8">#REF!</definedName>
    <definedName name="ELEC5_MCI" localSheetId="4">#REF!</definedName>
    <definedName name="ELEC5_MCI">#REF!</definedName>
    <definedName name="elec6" localSheetId="11">#REF!</definedName>
    <definedName name="elec6" localSheetId="8">#REF!</definedName>
    <definedName name="elec6" localSheetId="4">#REF!</definedName>
    <definedName name="elec6">#REF!</definedName>
    <definedName name="ELEC6_MCI" localSheetId="11">#REF!</definedName>
    <definedName name="ELEC6_MCI" localSheetId="8">#REF!</definedName>
    <definedName name="ELEC6_MCI" localSheetId="4">#REF!</definedName>
    <definedName name="ELEC6_MCI">#REF!</definedName>
    <definedName name="elec7" localSheetId="11">#REF!</definedName>
    <definedName name="elec7" localSheetId="8">#REF!</definedName>
    <definedName name="elec7" localSheetId="4">#REF!</definedName>
    <definedName name="elec7">#REF!</definedName>
    <definedName name="ELEC7_MCI" localSheetId="11">#REF!</definedName>
    <definedName name="ELEC7_MCI" localSheetId="8">#REF!</definedName>
    <definedName name="ELEC7_MCI" localSheetId="4">#REF!</definedName>
    <definedName name="ELEC7_MCI">#REF!</definedName>
    <definedName name="ELEC8" localSheetId="11">[57]ELEC_MCI!#REF!</definedName>
    <definedName name="ELEC8" localSheetId="8">[57]ELEC_MCI!#REF!</definedName>
    <definedName name="ELEC8" localSheetId="4">[57]ELEC_MCI!#REF!</definedName>
    <definedName name="ELEC8">[57]ELEC_MCI!#REF!</definedName>
    <definedName name="ELEC9" localSheetId="11">[57]ELEC_MCI!#REF!</definedName>
    <definedName name="ELEC9" localSheetId="8">[57]ELEC_MCI!#REF!</definedName>
    <definedName name="ELEC9" localSheetId="4">[57]ELEC_MCI!#REF!</definedName>
    <definedName name="ELEC9">[57]ELEC_MCI!#REF!</definedName>
    <definedName name="ELLEN1" hidden="1">{#N/A,#N/A,FALSE,"CCTV"}</definedName>
    <definedName name="ELLEN10" hidden="1">{#N/A,#N/A,FALSE,"CCTV"}</definedName>
    <definedName name="ELLEN11" hidden="1">{#N/A,#N/A,FALSE,"CCTV"}</definedName>
    <definedName name="ELLEN12" hidden="1">{#N/A,#N/A,FALSE,"CCTV"}</definedName>
    <definedName name="ELLEN13" hidden="1">{#N/A,#N/A,FALSE,"CCTV"}</definedName>
    <definedName name="ELLEN14" hidden="1">{#N/A,#N/A,FALSE,"CCTV"}</definedName>
    <definedName name="ELLEN15" hidden="1">{#N/A,#N/A,FALSE,"CCTV"}</definedName>
    <definedName name="ELLEN16" hidden="1">{#N/A,#N/A,FALSE,"CCTV"}</definedName>
    <definedName name="ELLEN17" hidden="1">{#N/A,#N/A,FALSE,"CCTV"}</definedName>
    <definedName name="ELLEN18" hidden="1">{#N/A,#N/A,FALSE,"CCTV"}</definedName>
    <definedName name="ELLEN19" hidden="1">{#N/A,#N/A,FALSE,"CCTV"}</definedName>
    <definedName name="ELLEN2" hidden="1">{#N/A,#N/A,FALSE,"CCTV"}</definedName>
    <definedName name="ELLEN3" hidden="1">{#N/A,#N/A,FALSE,"CCTV"}</definedName>
    <definedName name="ELLEN4" hidden="1">{#N/A,#N/A,FALSE,"CCTV"}</definedName>
    <definedName name="ELLEN5" hidden="1">{#N/A,#N/A,FALSE,"CCTV"}</definedName>
    <definedName name="ELLEN6" hidden="1">{#N/A,#N/A,FALSE,"CCTV"}</definedName>
    <definedName name="ELLEN7" hidden="1">{#N/A,#N/A,FALSE,"CCTV"}</definedName>
    <definedName name="ELLEN8" hidden="1">{#N/A,#N/A,FALSE,"CCTV"}</definedName>
    <definedName name="ELLEN9" hidden="1">{#N/A,#N/A,FALSE,"CCTV"}</definedName>
    <definedName name="EM_001_1">#REF!</definedName>
    <definedName name="EM_001_10">#REF!</definedName>
    <definedName name="EM_001_11">#REF!</definedName>
    <definedName name="EM_001_12">#REF!</definedName>
    <definedName name="EM_001_13">#REF!</definedName>
    <definedName name="EM_001_14">#REF!</definedName>
    <definedName name="EM_001_15">#REF!</definedName>
    <definedName name="EM_001_16">#REF!</definedName>
    <definedName name="EM_001_17">#REF!</definedName>
    <definedName name="EM_001_18">#REF!</definedName>
    <definedName name="EM_001_2">#REF!</definedName>
    <definedName name="EM_001_3">#REF!</definedName>
    <definedName name="EM_001_4">#REF!</definedName>
    <definedName name="EM_001_5">#REF!</definedName>
    <definedName name="EM_001_6">#REF!</definedName>
    <definedName name="EM_001_7">#REF!</definedName>
    <definedName name="EM_001_8">#REF!</definedName>
    <definedName name="EM_001_9">#REF!</definedName>
    <definedName name="EM_002_1">#REF!</definedName>
    <definedName name="EM_002_10">#REF!</definedName>
    <definedName name="EM_002_11">#REF!</definedName>
    <definedName name="EM_002_12">#REF!</definedName>
    <definedName name="EM_002_13">#REF!</definedName>
    <definedName name="EM_002_14">#REF!</definedName>
    <definedName name="EM_002_15">#REF!</definedName>
    <definedName name="EM_002_16">#REF!</definedName>
    <definedName name="EM_002_17">#REF!</definedName>
    <definedName name="EM_002_18">#REF!</definedName>
    <definedName name="EM_002_2">#REF!</definedName>
    <definedName name="EM_002_3">#REF!</definedName>
    <definedName name="EM_002_4">#REF!</definedName>
    <definedName name="EM_002_5">#REF!</definedName>
    <definedName name="EM_002_6">#REF!</definedName>
    <definedName name="EM_002_7">#REF!</definedName>
    <definedName name="EM_002_8">#REF!</definedName>
    <definedName name="EM_002_9">#REF!</definedName>
    <definedName name="EM_003_1">#REF!</definedName>
    <definedName name="EM_003_10">#REF!</definedName>
    <definedName name="EM_003_11">#REF!</definedName>
    <definedName name="EM_003_12">#REF!</definedName>
    <definedName name="EM_003_13">#REF!</definedName>
    <definedName name="EM_003_14">#REF!</definedName>
    <definedName name="EM_003_15">#REF!</definedName>
    <definedName name="EM_003_16">#REF!</definedName>
    <definedName name="EM_003_17">#REF!</definedName>
    <definedName name="EM_003_18">#REF!</definedName>
    <definedName name="EM_003_2">#REF!</definedName>
    <definedName name="EM_003_3">#REF!</definedName>
    <definedName name="EM_003_4">#REF!</definedName>
    <definedName name="EM_003_5">#REF!</definedName>
    <definedName name="EM_003_6">#REF!</definedName>
    <definedName name="EM_003_7">#REF!</definedName>
    <definedName name="EM_003_8">#REF!</definedName>
    <definedName name="EM_003_9">#REF!</definedName>
    <definedName name="EM_004_1">#REF!</definedName>
    <definedName name="EM_004_10">#REF!</definedName>
    <definedName name="EM_004_11">#REF!</definedName>
    <definedName name="EM_004_12">#REF!</definedName>
    <definedName name="EM_004_13">#REF!</definedName>
    <definedName name="EM_004_14">#REF!</definedName>
    <definedName name="EM_004_15">#REF!</definedName>
    <definedName name="EM_004_16">#REF!</definedName>
    <definedName name="EM_004_17">#REF!</definedName>
    <definedName name="EM_004_18">#REF!</definedName>
    <definedName name="EM_004_2">#REF!</definedName>
    <definedName name="EM_004_3">#REF!</definedName>
    <definedName name="EM_004_4">#REF!</definedName>
    <definedName name="EM_004_5">#REF!</definedName>
    <definedName name="EM_004_6">#REF!</definedName>
    <definedName name="EM_004_7">#REF!</definedName>
    <definedName name="EM_004_8">#REF!</definedName>
    <definedName name="EM_004_9">#REF!</definedName>
    <definedName name="EM_005_1">#REF!</definedName>
    <definedName name="EM_005_10">#REF!</definedName>
    <definedName name="EM_005_11">#REF!</definedName>
    <definedName name="EM_005_12">#REF!</definedName>
    <definedName name="EM_005_13">#REF!</definedName>
    <definedName name="EM_005_14">#REF!</definedName>
    <definedName name="EM_005_15">#REF!</definedName>
    <definedName name="EM_005_16">#REF!</definedName>
    <definedName name="EM_005_17">#REF!</definedName>
    <definedName name="EM_005_18">#REF!</definedName>
    <definedName name="EM_005_2">#REF!</definedName>
    <definedName name="EM_005_3">#REF!</definedName>
    <definedName name="EM_005_4">#REF!</definedName>
    <definedName name="EM_005_5">#REF!</definedName>
    <definedName name="EM_005_6">#REF!</definedName>
    <definedName name="EM_005_7">#REF!</definedName>
    <definedName name="EM_005_8">#REF!</definedName>
    <definedName name="EM_005_9">#REF!</definedName>
    <definedName name="EM_006_1">#REF!</definedName>
    <definedName name="EM_006_10">#REF!</definedName>
    <definedName name="EM_006_11">#REF!</definedName>
    <definedName name="EM_006_12">#REF!</definedName>
    <definedName name="EM_006_13">#REF!</definedName>
    <definedName name="EM_006_14">#REF!</definedName>
    <definedName name="EM_006_15">#REF!</definedName>
    <definedName name="EM_006_16">#REF!</definedName>
    <definedName name="EM_006_17">#REF!</definedName>
    <definedName name="EM_006_18">#REF!</definedName>
    <definedName name="EM_006_2">#REF!</definedName>
    <definedName name="EM_006_3">#REF!</definedName>
    <definedName name="EM_006_4">#REF!</definedName>
    <definedName name="EM_006_5">#REF!</definedName>
    <definedName name="EM_006_6">#REF!</definedName>
    <definedName name="EM_006_7">#REF!</definedName>
    <definedName name="EM_006_8">#REF!</definedName>
    <definedName name="EM_006_9">#REF!</definedName>
    <definedName name="EM_007_1">#REF!</definedName>
    <definedName name="EM_007_10">#REF!</definedName>
    <definedName name="EM_007_11">#REF!</definedName>
    <definedName name="EM_007_12">#REF!</definedName>
    <definedName name="EM_007_13">#REF!</definedName>
    <definedName name="EM_007_14">#REF!</definedName>
    <definedName name="EM_007_15">#REF!</definedName>
    <definedName name="EM_007_16">#REF!</definedName>
    <definedName name="EM_007_17">#REF!</definedName>
    <definedName name="EM_007_18">#REF!</definedName>
    <definedName name="EM_007_2">#REF!</definedName>
    <definedName name="EM_007_3">#REF!</definedName>
    <definedName name="EM_007_4">#REF!</definedName>
    <definedName name="EM_007_5">#REF!</definedName>
    <definedName name="EM_007_6">#REF!</definedName>
    <definedName name="EM_007_7">#REF!</definedName>
    <definedName name="EM_007_8">#REF!</definedName>
    <definedName name="EM_007_9">#REF!</definedName>
    <definedName name="EM_008_1">#REF!</definedName>
    <definedName name="EM_008_10">#REF!</definedName>
    <definedName name="EM_008_11">#REF!</definedName>
    <definedName name="EM_008_12">#REF!</definedName>
    <definedName name="EM_008_13">#REF!</definedName>
    <definedName name="EM_008_14">#REF!</definedName>
    <definedName name="EM_008_15">#REF!</definedName>
    <definedName name="EM_008_16">#REF!</definedName>
    <definedName name="EM_008_17">#REF!</definedName>
    <definedName name="EM_008_18">#REF!</definedName>
    <definedName name="EM_008_2">#REF!</definedName>
    <definedName name="EM_008_3">#REF!</definedName>
    <definedName name="EM_008_4">#REF!</definedName>
    <definedName name="EM_008_5">#REF!</definedName>
    <definedName name="EM_008_6">#REF!</definedName>
    <definedName name="EM_008_7">#REF!</definedName>
    <definedName name="EM_008_8">#REF!</definedName>
    <definedName name="EM_008_9">#REF!</definedName>
    <definedName name="EM_009_1">#REF!</definedName>
    <definedName name="EM_009_10">#REF!</definedName>
    <definedName name="EM_009_11">#REF!</definedName>
    <definedName name="EM_009_12">#REF!</definedName>
    <definedName name="EM_009_13">#REF!</definedName>
    <definedName name="EM_009_14">#REF!</definedName>
    <definedName name="EM_009_15">#REF!</definedName>
    <definedName name="EM_009_16">#REF!</definedName>
    <definedName name="EM_009_17">#REF!</definedName>
    <definedName name="EM_009_18">#REF!</definedName>
    <definedName name="EM_009_2">#REF!</definedName>
    <definedName name="EM_009_3">#REF!</definedName>
    <definedName name="EM_009_4">#REF!</definedName>
    <definedName name="EM_009_5">#REF!</definedName>
    <definedName name="EM_009_6">#REF!</definedName>
    <definedName name="EM_009_7">#REF!</definedName>
    <definedName name="EM_009_8">#REF!</definedName>
    <definedName name="EM_009_9">#REF!</definedName>
    <definedName name="EM_010_1">#REF!</definedName>
    <definedName name="EM_010_10">#REF!</definedName>
    <definedName name="EM_010_11">#REF!</definedName>
    <definedName name="EM_010_12">#REF!</definedName>
    <definedName name="EM_010_13">#REF!</definedName>
    <definedName name="EM_010_14">#REF!</definedName>
    <definedName name="EM_010_15">#REF!</definedName>
    <definedName name="EM_010_16">#REF!</definedName>
    <definedName name="EM_010_17">#REF!</definedName>
    <definedName name="EM_010_18">#REF!</definedName>
    <definedName name="EM_010_2">#REF!</definedName>
    <definedName name="EM_010_3">#REF!</definedName>
    <definedName name="EM_010_4">#REF!</definedName>
    <definedName name="EM_010_5">#REF!</definedName>
    <definedName name="EM_010_6">#REF!</definedName>
    <definedName name="EM_010_7">#REF!</definedName>
    <definedName name="EM_010_8">#REF!</definedName>
    <definedName name="EM_010_9">#REF!</definedName>
    <definedName name="EM_011_1">#REF!</definedName>
    <definedName name="EM_011_10">#REF!</definedName>
    <definedName name="EM_011_11">#REF!</definedName>
    <definedName name="EM_011_12">#REF!</definedName>
    <definedName name="EM_011_13">#REF!</definedName>
    <definedName name="EM_011_14">#REF!</definedName>
    <definedName name="EM_011_15">#REF!</definedName>
    <definedName name="EM_011_16">#REF!</definedName>
    <definedName name="EM_011_17">#REF!</definedName>
    <definedName name="EM_011_18">#REF!</definedName>
    <definedName name="EM_011_2">#REF!</definedName>
    <definedName name="EM_011_3">#REF!</definedName>
    <definedName name="EM_011_4">#REF!</definedName>
    <definedName name="EM_011_5">#REF!</definedName>
    <definedName name="EM_011_6">#REF!</definedName>
    <definedName name="EM_011_7">#REF!</definedName>
    <definedName name="EM_011_8">#REF!</definedName>
    <definedName name="EM_011_9">#REF!</definedName>
    <definedName name="EM_012_1">#REF!</definedName>
    <definedName name="EM_012_10">#REF!</definedName>
    <definedName name="EM_012_11">#REF!</definedName>
    <definedName name="EM_012_12">#REF!</definedName>
    <definedName name="EM_012_13">#REF!</definedName>
    <definedName name="EM_012_14">#REF!</definedName>
    <definedName name="EM_012_15">#REF!</definedName>
    <definedName name="EM_012_16">#REF!</definedName>
    <definedName name="EM_012_17">#REF!</definedName>
    <definedName name="EM_012_18">#REF!</definedName>
    <definedName name="EM_012_2">#REF!</definedName>
    <definedName name="EM_012_3">#REF!</definedName>
    <definedName name="EM_012_4">#REF!</definedName>
    <definedName name="EM_012_5">#REF!</definedName>
    <definedName name="EM_012_6">#REF!</definedName>
    <definedName name="EM_012_7">#REF!</definedName>
    <definedName name="EM_012_8">#REF!</definedName>
    <definedName name="EM_012_9">#REF!</definedName>
    <definedName name="EM_013_1">#REF!</definedName>
    <definedName name="EM_013_10">#REF!</definedName>
    <definedName name="EM_013_11">#REF!</definedName>
    <definedName name="EM_013_12">#REF!</definedName>
    <definedName name="EM_013_13">#REF!</definedName>
    <definedName name="EM_013_14">#REF!</definedName>
    <definedName name="EM_013_15">#REF!</definedName>
    <definedName name="EM_013_16">#REF!</definedName>
    <definedName name="EM_013_17">#REF!</definedName>
    <definedName name="EM_013_18">#REF!</definedName>
    <definedName name="EM_013_2">#REF!</definedName>
    <definedName name="EM_013_3">#REF!</definedName>
    <definedName name="EM_013_4">#REF!</definedName>
    <definedName name="EM_013_5">#REF!</definedName>
    <definedName name="EM_013_6">#REF!</definedName>
    <definedName name="EM_013_7">#REF!</definedName>
    <definedName name="EM_013_8">#REF!</definedName>
    <definedName name="EM_013_9">#REF!</definedName>
    <definedName name="EM_014_1">#REF!</definedName>
    <definedName name="EM_014_10">#REF!</definedName>
    <definedName name="EM_014_11">#REF!</definedName>
    <definedName name="EM_014_12">#REF!</definedName>
    <definedName name="EM_014_13">#REF!</definedName>
    <definedName name="EM_014_14">#REF!</definedName>
    <definedName name="EM_014_15">#REF!</definedName>
    <definedName name="EM_014_16">#REF!</definedName>
    <definedName name="EM_014_17">#REF!</definedName>
    <definedName name="EM_014_18">#REF!</definedName>
    <definedName name="EM_014_2">#REF!</definedName>
    <definedName name="EM_014_3">#REF!</definedName>
    <definedName name="EM_014_4">#REF!</definedName>
    <definedName name="EM_014_5">#REF!</definedName>
    <definedName name="EM_014_6">#REF!</definedName>
    <definedName name="EM_014_7">#REF!</definedName>
    <definedName name="EM_014_8">#REF!</definedName>
    <definedName name="EM_014_9">#REF!</definedName>
    <definedName name="EM_015_1">#REF!</definedName>
    <definedName name="EM_015_10">#REF!</definedName>
    <definedName name="EM_015_11">#REF!</definedName>
    <definedName name="EM_015_12">#REF!</definedName>
    <definedName name="EM_015_13">#REF!</definedName>
    <definedName name="EM_015_14">#REF!</definedName>
    <definedName name="EM_015_15">#REF!</definedName>
    <definedName name="EM_015_16">#REF!</definedName>
    <definedName name="EM_015_17">#REF!</definedName>
    <definedName name="EM_015_18">#REF!</definedName>
    <definedName name="EM_015_2">#REF!</definedName>
    <definedName name="EM_015_3">#REF!</definedName>
    <definedName name="EM_015_4">#REF!</definedName>
    <definedName name="EM_015_5">#REF!</definedName>
    <definedName name="EM_015_6">#REF!</definedName>
    <definedName name="EM_015_7">#REF!</definedName>
    <definedName name="EM_015_8">#REF!</definedName>
    <definedName name="EM_015_9">#REF!</definedName>
    <definedName name="EM_016_1">#REF!</definedName>
    <definedName name="EM_016_10">#REF!</definedName>
    <definedName name="EM_016_11">#REF!</definedName>
    <definedName name="EM_016_12">#REF!</definedName>
    <definedName name="EM_016_13">#REF!</definedName>
    <definedName name="EM_016_14">#REF!</definedName>
    <definedName name="EM_016_15">#REF!</definedName>
    <definedName name="EM_016_16">#REF!</definedName>
    <definedName name="EM_016_17">#REF!</definedName>
    <definedName name="EM_016_18">#REF!</definedName>
    <definedName name="EM_016_2">#REF!</definedName>
    <definedName name="EM_016_3">#REF!</definedName>
    <definedName name="EM_016_4">#REF!</definedName>
    <definedName name="EM_016_5">#REF!</definedName>
    <definedName name="EM_016_6">#REF!</definedName>
    <definedName name="EM_016_7">#REF!</definedName>
    <definedName name="EM_016_8">#REF!</definedName>
    <definedName name="EM_016_9">#REF!</definedName>
    <definedName name="EM_017_1">#REF!</definedName>
    <definedName name="EM_017_10">#REF!</definedName>
    <definedName name="EM_017_11">#REF!</definedName>
    <definedName name="EM_017_12">#REF!</definedName>
    <definedName name="EM_017_13">#REF!</definedName>
    <definedName name="EM_017_14">#REF!</definedName>
    <definedName name="EM_017_15">#REF!</definedName>
    <definedName name="EM_017_16">#REF!</definedName>
    <definedName name="EM_017_17">#REF!</definedName>
    <definedName name="EM_017_18">#REF!</definedName>
    <definedName name="EM_017_2">#REF!</definedName>
    <definedName name="EM_017_3">#REF!</definedName>
    <definedName name="EM_017_4">#REF!</definedName>
    <definedName name="EM_017_5">#REF!</definedName>
    <definedName name="EM_017_6">#REF!</definedName>
    <definedName name="EM_017_7">#REF!</definedName>
    <definedName name="EM_017_8">#REF!</definedName>
    <definedName name="EM_017_9">#REF!</definedName>
    <definedName name="EM_018_1">#REF!</definedName>
    <definedName name="EM_018_10">#REF!</definedName>
    <definedName name="EM_018_11">#REF!</definedName>
    <definedName name="EM_018_12">#REF!</definedName>
    <definedName name="EM_018_13">#REF!</definedName>
    <definedName name="EM_018_14">#REF!</definedName>
    <definedName name="EM_018_15">#REF!</definedName>
    <definedName name="EM_018_16">#REF!</definedName>
    <definedName name="EM_018_17">#REF!</definedName>
    <definedName name="EM_018_18">#REF!</definedName>
    <definedName name="EM_018_2">#REF!</definedName>
    <definedName name="EM_018_3">#REF!</definedName>
    <definedName name="EM_018_4">#REF!</definedName>
    <definedName name="EM_018_5">#REF!</definedName>
    <definedName name="EM_018_6">#REF!</definedName>
    <definedName name="EM_018_7">#REF!</definedName>
    <definedName name="EM_018_8">#REF!</definedName>
    <definedName name="EM_018_9">#REF!</definedName>
    <definedName name="EM_019_1">#REF!</definedName>
    <definedName name="EM_019_10">#REF!</definedName>
    <definedName name="EM_019_11">#REF!</definedName>
    <definedName name="EM_019_12">#REF!</definedName>
    <definedName name="EM_019_13">#REF!</definedName>
    <definedName name="EM_019_14">#REF!</definedName>
    <definedName name="EM_019_15">#REF!</definedName>
    <definedName name="EM_019_16">#REF!</definedName>
    <definedName name="EM_019_17">#REF!</definedName>
    <definedName name="EM_019_18">#REF!</definedName>
    <definedName name="EM_019_2">#REF!</definedName>
    <definedName name="EM_019_3">#REF!</definedName>
    <definedName name="EM_019_4">#REF!</definedName>
    <definedName name="EM_019_5">#REF!</definedName>
    <definedName name="EM_019_6">#REF!</definedName>
    <definedName name="EM_019_7">#REF!</definedName>
    <definedName name="EM_019_8">#REF!</definedName>
    <definedName name="EM_019_9">#REF!</definedName>
    <definedName name="EM_020_1">#REF!</definedName>
    <definedName name="EM_020_10">#REF!</definedName>
    <definedName name="EM_020_11">#REF!</definedName>
    <definedName name="EM_020_12">#REF!</definedName>
    <definedName name="EM_020_13">#REF!</definedName>
    <definedName name="EM_020_14">#REF!</definedName>
    <definedName name="EM_020_15">#REF!</definedName>
    <definedName name="EM_020_16">#REF!</definedName>
    <definedName name="EM_020_17">#REF!</definedName>
    <definedName name="EM_020_18">#REF!</definedName>
    <definedName name="EM_020_2">#REF!</definedName>
    <definedName name="EM_020_3">#REF!</definedName>
    <definedName name="EM_020_4">#REF!</definedName>
    <definedName name="EM_020_5">#REF!</definedName>
    <definedName name="EM_020_6">#REF!</definedName>
    <definedName name="EM_020_7">#REF!</definedName>
    <definedName name="EM_020_8">#REF!</definedName>
    <definedName name="EM_020_9">#REF!</definedName>
    <definedName name="EM_021_1">#REF!</definedName>
    <definedName name="EM_021_10">#REF!</definedName>
    <definedName name="EM_021_11">#REF!</definedName>
    <definedName name="EM_021_12">#REF!</definedName>
    <definedName name="EM_021_13">#REF!</definedName>
    <definedName name="EM_021_14">#REF!</definedName>
    <definedName name="EM_021_15">#REF!</definedName>
    <definedName name="EM_021_16">#REF!</definedName>
    <definedName name="EM_021_17">#REF!</definedName>
    <definedName name="EM_021_18">#REF!</definedName>
    <definedName name="EM_021_2">#REF!</definedName>
    <definedName name="EM_021_3">#REF!</definedName>
    <definedName name="EM_021_4">#REF!</definedName>
    <definedName name="EM_021_5">#REF!</definedName>
    <definedName name="EM_021_6">#REF!</definedName>
    <definedName name="EM_021_7">#REF!</definedName>
    <definedName name="EM_021_8">#REF!</definedName>
    <definedName name="EM_021_9">#REF!</definedName>
    <definedName name="EM_022_1">#REF!</definedName>
    <definedName name="EM_022_10">#REF!</definedName>
    <definedName name="EM_022_11">#REF!</definedName>
    <definedName name="EM_022_12">#REF!</definedName>
    <definedName name="EM_022_13">#REF!</definedName>
    <definedName name="EM_022_14">#REF!</definedName>
    <definedName name="EM_022_15">#REF!</definedName>
    <definedName name="EM_022_16">#REF!</definedName>
    <definedName name="EM_022_17">#REF!</definedName>
    <definedName name="EM_022_18">#REF!</definedName>
    <definedName name="EM_022_2">#REF!</definedName>
    <definedName name="EM_022_3">#REF!</definedName>
    <definedName name="EM_022_4">#REF!</definedName>
    <definedName name="EM_022_5">#REF!</definedName>
    <definedName name="EM_022_6">#REF!</definedName>
    <definedName name="EM_022_7">#REF!</definedName>
    <definedName name="EM_022_8">#REF!</definedName>
    <definedName name="EM_022_9">#REF!</definedName>
    <definedName name="EM_023_1">#REF!</definedName>
    <definedName name="EM_023_10">#REF!</definedName>
    <definedName name="EM_023_11">#REF!</definedName>
    <definedName name="EM_023_12">#REF!</definedName>
    <definedName name="EM_023_13">#REF!</definedName>
    <definedName name="EM_023_14">#REF!</definedName>
    <definedName name="EM_023_15">#REF!</definedName>
    <definedName name="EM_023_16">#REF!</definedName>
    <definedName name="EM_023_17">#REF!</definedName>
    <definedName name="EM_023_18">#REF!</definedName>
    <definedName name="EM_023_2">#REF!</definedName>
    <definedName name="EM_023_3">#REF!</definedName>
    <definedName name="EM_023_4">#REF!</definedName>
    <definedName name="EM_023_5">#REF!</definedName>
    <definedName name="EM_023_6">#REF!</definedName>
    <definedName name="EM_023_7">#REF!</definedName>
    <definedName name="EM_023_8">#REF!</definedName>
    <definedName name="EM_023_9">#REF!</definedName>
    <definedName name="EM_024_1">#REF!</definedName>
    <definedName name="EM_024_10">#REF!</definedName>
    <definedName name="EM_024_11">#REF!</definedName>
    <definedName name="EM_024_12">#REF!</definedName>
    <definedName name="EM_024_13">#REF!</definedName>
    <definedName name="EM_024_14">#REF!</definedName>
    <definedName name="EM_024_15">#REF!</definedName>
    <definedName name="EM_024_16">#REF!</definedName>
    <definedName name="EM_024_17">#REF!</definedName>
    <definedName name="EM_024_18">#REF!</definedName>
    <definedName name="EM_024_2">#REF!</definedName>
    <definedName name="EM_024_3">#REF!</definedName>
    <definedName name="EM_024_4">#REF!</definedName>
    <definedName name="EM_024_5">#REF!</definedName>
    <definedName name="EM_024_6">#REF!</definedName>
    <definedName name="EM_024_7">#REF!</definedName>
    <definedName name="EM_024_8">#REF!</definedName>
    <definedName name="EM_024_9">#REF!</definedName>
    <definedName name="EM_025_1">#REF!</definedName>
    <definedName name="EM_025_10">#REF!</definedName>
    <definedName name="EM_025_11">#REF!</definedName>
    <definedName name="EM_025_12">#REF!</definedName>
    <definedName name="EM_025_13">#REF!</definedName>
    <definedName name="EM_025_14">#REF!</definedName>
    <definedName name="EM_025_15">#REF!</definedName>
    <definedName name="EM_025_16">#REF!</definedName>
    <definedName name="EM_025_17">#REF!</definedName>
    <definedName name="EM_025_18">#REF!</definedName>
    <definedName name="EM_025_2">#REF!</definedName>
    <definedName name="EM_025_3">#REF!</definedName>
    <definedName name="EM_025_4">#REF!</definedName>
    <definedName name="EM_025_5">#REF!</definedName>
    <definedName name="EM_025_6">#REF!</definedName>
    <definedName name="EM_025_7">#REF!</definedName>
    <definedName name="EM_025_8">#REF!</definedName>
    <definedName name="EM_025_9">#REF!</definedName>
    <definedName name="EM_026_1">#REF!</definedName>
    <definedName name="EM_026_10">#REF!</definedName>
    <definedName name="EM_026_11">#REF!</definedName>
    <definedName name="EM_026_12">#REF!</definedName>
    <definedName name="EM_026_13">#REF!</definedName>
    <definedName name="EM_026_14">#REF!</definedName>
    <definedName name="EM_026_15">#REF!</definedName>
    <definedName name="EM_026_16">#REF!</definedName>
    <definedName name="EM_026_17">#REF!</definedName>
    <definedName name="EM_026_18">#REF!</definedName>
    <definedName name="EM_026_2">#REF!</definedName>
    <definedName name="EM_026_3">#REF!</definedName>
    <definedName name="EM_026_4">#REF!</definedName>
    <definedName name="EM_026_5">#REF!</definedName>
    <definedName name="EM_026_6">#REF!</definedName>
    <definedName name="EM_026_7">#REF!</definedName>
    <definedName name="EM_026_8">#REF!</definedName>
    <definedName name="EM_026_9">#REF!</definedName>
    <definedName name="EM_027_1">#REF!</definedName>
    <definedName name="EM_027_10">#REF!</definedName>
    <definedName name="EM_027_11">#REF!</definedName>
    <definedName name="EM_027_12">#REF!</definedName>
    <definedName name="EM_027_13">#REF!</definedName>
    <definedName name="EM_027_14">#REF!</definedName>
    <definedName name="EM_027_15">#REF!</definedName>
    <definedName name="EM_027_16">#REF!</definedName>
    <definedName name="EM_027_17">#REF!</definedName>
    <definedName name="EM_027_18">#REF!</definedName>
    <definedName name="EM_027_2">#REF!</definedName>
    <definedName name="EM_027_3">#REF!</definedName>
    <definedName name="EM_027_4">#REF!</definedName>
    <definedName name="EM_027_5">#REF!</definedName>
    <definedName name="EM_027_6">#REF!</definedName>
    <definedName name="EM_027_7">#REF!</definedName>
    <definedName name="EM_027_8">#REF!</definedName>
    <definedName name="EM_027_9">#REF!</definedName>
    <definedName name="EM_028_1">#REF!</definedName>
    <definedName name="EM_028_10">#REF!</definedName>
    <definedName name="EM_028_11">#REF!</definedName>
    <definedName name="EM_028_12">#REF!</definedName>
    <definedName name="EM_028_13">#REF!</definedName>
    <definedName name="EM_028_14">#REF!</definedName>
    <definedName name="EM_028_15">#REF!</definedName>
    <definedName name="EM_028_16">#REF!</definedName>
    <definedName name="EM_028_17">#REF!</definedName>
    <definedName name="EM_028_18">#REF!</definedName>
    <definedName name="EM_028_2">#REF!</definedName>
    <definedName name="EM_028_3">#REF!</definedName>
    <definedName name="EM_028_4">#REF!</definedName>
    <definedName name="EM_028_5">#REF!</definedName>
    <definedName name="EM_028_6">#REF!</definedName>
    <definedName name="EM_028_7">#REF!</definedName>
    <definedName name="EM_028_8">#REF!</definedName>
    <definedName name="EM_028_9">#REF!</definedName>
    <definedName name="EM_029_1">#REF!</definedName>
    <definedName name="EM_029_10">#REF!</definedName>
    <definedName name="EM_029_11">#REF!</definedName>
    <definedName name="EM_029_12">#REF!</definedName>
    <definedName name="EM_029_13">#REF!</definedName>
    <definedName name="EM_029_14">#REF!</definedName>
    <definedName name="EM_029_15">#REF!</definedName>
    <definedName name="EM_029_16">#REF!</definedName>
    <definedName name="EM_029_17">#REF!</definedName>
    <definedName name="EM_029_18">#REF!</definedName>
    <definedName name="EM_029_2">#REF!</definedName>
    <definedName name="EM_029_3">#REF!</definedName>
    <definedName name="EM_029_4">#REF!</definedName>
    <definedName name="EM_029_5">#REF!</definedName>
    <definedName name="EM_029_6">#REF!</definedName>
    <definedName name="EM_029_7">#REF!</definedName>
    <definedName name="EM_029_8">#REF!</definedName>
    <definedName name="EM_029_9">#REF!</definedName>
    <definedName name="EM_030_1">#REF!</definedName>
    <definedName name="EM_030_10">#REF!</definedName>
    <definedName name="EM_030_11">#REF!</definedName>
    <definedName name="EM_030_12">#REF!</definedName>
    <definedName name="EM_030_13">#REF!</definedName>
    <definedName name="EM_030_14">#REF!</definedName>
    <definedName name="EM_030_15">#REF!</definedName>
    <definedName name="EM_030_16">#REF!</definedName>
    <definedName name="EM_030_17">#REF!</definedName>
    <definedName name="EM_030_18">#REF!</definedName>
    <definedName name="EM_030_2">#REF!</definedName>
    <definedName name="EM_030_3">#REF!</definedName>
    <definedName name="EM_030_4">#REF!</definedName>
    <definedName name="EM_030_5">#REF!</definedName>
    <definedName name="EM_030_6">#REF!</definedName>
    <definedName name="EM_030_7">#REF!</definedName>
    <definedName name="EM_030_8">#REF!</definedName>
    <definedName name="EM_030_9">#REF!</definedName>
    <definedName name="EM_031_1">#REF!</definedName>
    <definedName name="EM_031_10">#REF!</definedName>
    <definedName name="EM_031_11">#REF!</definedName>
    <definedName name="EM_031_12">#REF!</definedName>
    <definedName name="EM_031_13">#REF!</definedName>
    <definedName name="EM_031_14">#REF!</definedName>
    <definedName name="EM_031_15">#REF!</definedName>
    <definedName name="EM_031_16">#REF!</definedName>
    <definedName name="EM_031_17">#REF!</definedName>
    <definedName name="EM_031_18">#REF!</definedName>
    <definedName name="EM_031_2">#REF!</definedName>
    <definedName name="EM_031_3">#REF!</definedName>
    <definedName name="EM_031_4">#REF!</definedName>
    <definedName name="EM_031_5">#REF!</definedName>
    <definedName name="EM_031_6">#REF!</definedName>
    <definedName name="EM_031_7">#REF!</definedName>
    <definedName name="EM_031_8">#REF!</definedName>
    <definedName name="EM_031_9">#REF!</definedName>
    <definedName name="EM_032_1">#REF!</definedName>
    <definedName name="EM_032_10">#REF!</definedName>
    <definedName name="EM_032_11">#REF!</definedName>
    <definedName name="EM_032_12">#REF!</definedName>
    <definedName name="EM_032_13">#REF!</definedName>
    <definedName name="EM_032_14">#REF!</definedName>
    <definedName name="EM_032_15">#REF!</definedName>
    <definedName name="EM_032_16">#REF!</definedName>
    <definedName name="EM_032_17">#REF!</definedName>
    <definedName name="EM_032_18">#REF!</definedName>
    <definedName name="EM_032_2">#REF!</definedName>
    <definedName name="EM_032_3">#REF!</definedName>
    <definedName name="EM_032_4">#REF!</definedName>
    <definedName name="EM_032_5">#REF!</definedName>
    <definedName name="EM_032_6">#REF!</definedName>
    <definedName name="EM_032_7">#REF!</definedName>
    <definedName name="EM_032_8">#REF!</definedName>
    <definedName name="EM_032_9">#REF!</definedName>
    <definedName name="EM_033_1">#REF!</definedName>
    <definedName name="EM_033_10">#REF!</definedName>
    <definedName name="EM_033_11">#REF!</definedName>
    <definedName name="EM_033_12">#REF!</definedName>
    <definedName name="EM_033_13">#REF!</definedName>
    <definedName name="EM_033_14">#REF!</definedName>
    <definedName name="EM_033_15">#REF!</definedName>
    <definedName name="EM_033_16">#REF!</definedName>
    <definedName name="EM_033_17">#REF!</definedName>
    <definedName name="EM_033_18">#REF!</definedName>
    <definedName name="EM_033_2">#REF!</definedName>
    <definedName name="EM_033_3">#REF!</definedName>
    <definedName name="EM_033_4">#REF!</definedName>
    <definedName name="EM_033_5">#REF!</definedName>
    <definedName name="EM_033_6">#REF!</definedName>
    <definedName name="EM_033_7">#REF!</definedName>
    <definedName name="EM_033_8">#REF!</definedName>
    <definedName name="EM_033_9">#REF!</definedName>
    <definedName name="EM_034_1">#REF!</definedName>
    <definedName name="EM_034_10">#REF!</definedName>
    <definedName name="EM_034_11">#REF!</definedName>
    <definedName name="EM_034_12">#REF!</definedName>
    <definedName name="EM_034_13">#REF!</definedName>
    <definedName name="EM_034_14">#REF!</definedName>
    <definedName name="EM_034_15">#REF!</definedName>
    <definedName name="EM_034_16">#REF!</definedName>
    <definedName name="EM_034_17">#REF!</definedName>
    <definedName name="EM_034_18">#REF!</definedName>
    <definedName name="EM_034_2">#REF!</definedName>
    <definedName name="EM_034_3">#REF!</definedName>
    <definedName name="EM_034_4">#REF!</definedName>
    <definedName name="EM_034_5">#REF!</definedName>
    <definedName name="EM_034_6">#REF!</definedName>
    <definedName name="EM_034_7">#REF!</definedName>
    <definedName name="EM_034_8">#REF!</definedName>
    <definedName name="EM_034_9">#REF!</definedName>
    <definedName name="EM_035_1">#REF!</definedName>
    <definedName name="EM_035_10">#REF!</definedName>
    <definedName name="EM_035_11">#REF!</definedName>
    <definedName name="EM_035_12">#REF!</definedName>
    <definedName name="EM_035_13">#REF!</definedName>
    <definedName name="EM_035_14">#REF!</definedName>
    <definedName name="EM_035_15">#REF!</definedName>
    <definedName name="EM_035_16">#REF!</definedName>
    <definedName name="EM_035_17">#REF!</definedName>
    <definedName name="EM_035_18">#REF!</definedName>
    <definedName name="EM_035_2">#REF!</definedName>
    <definedName name="EM_035_3">#REF!</definedName>
    <definedName name="EM_035_4">#REF!</definedName>
    <definedName name="EM_035_5">#REF!</definedName>
    <definedName name="EM_035_6">#REF!</definedName>
    <definedName name="EM_035_7">#REF!</definedName>
    <definedName name="EM_035_8">#REF!</definedName>
    <definedName name="EM_035_9">#REF!</definedName>
    <definedName name="EM_036_1">#REF!</definedName>
    <definedName name="EM_036_10">#REF!</definedName>
    <definedName name="EM_036_11">#REF!</definedName>
    <definedName name="EM_036_12">#REF!</definedName>
    <definedName name="EM_036_13">#REF!</definedName>
    <definedName name="EM_036_14">#REF!</definedName>
    <definedName name="EM_036_15">#REF!</definedName>
    <definedName name="EM_036_16">#REF!</definedName>
    <definedName name="EM_036_17">#REF!</definedName>
    <definedName name="EM_036_18">#REF!</definedName>
    <definedName name="EM_036_2">#REF!</definedName>
    <definedName name="EM_036_3">#REF!</definedName>
    <definedName name="EM_036_4">#REF!</definedName>
    <definedName name="EM_036_5">#REF!</definedName>
    <definedName name="EM_036_6">#REF!</definedName>
    <definedName name="EM_036_7">#REF!</definedName>
    <definedName name="EM_036_8">#REF!</definedName>
    <definedName name="EM_036_9">#REF!</definedName>
    <definedName name="EM_037_1">#REF!</definedName>
    <definedName name="EM_037_10">#REF!</definedName>
    <definedName name="EM_037_11">#REF!</definedName>
    <definedName name="EM_037_12">#REF!</definedName>
    <definedName name="EM_037_13">#REF!</definedName>
    <definedName name="EM_037_14">#REF!</definedName>
    <definedName name="EM_037_15">#REF!</definedName>
    <definedName name="EM_037_16">#REF!</definedName>
    <definedName name="EM_037_17">#REF!</definedName>
    <definedName name="EM_037_18">#REF!</definedName>
    <definedName name="EM_037_2">#REF!</definedName>
    <definedName name="EM_037_3">#REF!</definedName>
    <definedName name="EM_037_4">#REF!</definedName>
    <definedName name="EM_037_5">#REF!</definedName>
    <definedName name="EM_037_6">#REF!</definedName>
    <definedName name="EM_037_7">#REF!</definedName>
    <definedName name="EM_037_8">#REF!</definedName>
    <definedName name="EM_037_9">#REF!</definedName>
    <definedName name="EM_038_1">#REF!</definedName>
    <definedName name="EM_038_10">#REF!</definedName>
    <definedName name="EM_038_11">#REF!</definedName>
    <definedName name="EM_038_12">#REF!</definedName>
    <definedName name="EM_038_13">#REF!</definedName>
    <definedName name="EM_038_14">#REF!</definedName>
    <definedName name="EM_038_15">#REF!</definedName>
    <definedName name="EM_038_16">#REF!</definedName>
    <definedName name="EM_038_17">#REF!</definedName>
    <definedName name="EM_038_18">#REF!</definedName>
    <definedName name="EM_038_2">#REF!</definedName>
    <definedName name="EM_038_3">#REF!</definedName>
    <definedName name="EM_038_4">#REF!</definedName>
    <definedName name="EM_038_5">#REF!</definedName>
    <definedName name="EM_038_6">#REF!</definedName>
    <definedName name="EM_038_7">#REF!</definedName>
    <definedName name="EM_038_8">#REF!</definedName>
    <definedName name="EM_038_9">#REF!</definedName>
    <definedName name="EM_039_1">#REF!</definedName>
    <definedName name="EM_039_10">#REF!</definedName>
    <definedName name="EM_039_11">#REF!</definedName>
    <definedName name="EM_039_12">#REF!</definedName>
    <definedName name="EM_039_13">#REF!</definedName>
    <definedName name="EM_039_14">#REF!</definedName>
    <definedName name="EM_039_15">#REF!</definedName>
    <definedName name="EM_039_16">#REF!</definedName>
    <definedName name="EM_039_17">#REF!</definedName>
    <definedName name="EM_039_18">#REF!</definedName>
    <definedName name="EM_039_2">#REF!</definedName>
    <definedName name="EM_039_3">#REF!</definedName>
    <definedName name="EM_039_4">#REF!</definedName>
    <definedName name="EM_039_5">#REF!</definedName>
    <definedName name="EM_039_6">#REF!</definedName>
    <definedName name="EM_039_7">#REF!</definedName>
    <definedName name="EM_039_8">#REF!</definedName>
    <definedName name="EM_039_9">#REF!</definedName>
    <definedName name="EM_051_14">#REF!</definedName>
    <definedName name="EM_051_15">#REF!</definedName>
    <definedName name="EM_051_16">#REF!</definedName>
    <definedName name="EM_051_17">#REF!</definedName>
    <definedName name="EM_051_18">#REF!</definedName>
    <definedName name="EM_052_14">#REF!</definedName>
    <definedName name="EM_052_15">#REF!</definedName>
    <definedName name="EM_052_16">#REF!</definedName>
    <definedName name="EM_052_17">#REF!</definedName>
    <definedName name="EM_052_18">#REF!</definedName>
    <definedName name="EM_053_14">#REF!</definedName>
    <definedName name="EM_053_15">#REF!</definedName>
    <definedName name="EM_053_16">#REF!</definedName>
    <definedName name="EM_053_17">#REF!</definedName>
    <definedName name="EM_053_18">#REF!</definedName>
    <definedName name="EM_054_14">#REF!</definedName>
    <definedName name="EM_054_15">#REF!</definedName>
    <definedName name="EM_054_16">#REF!</definedName>
    <definedName name="EM_054_17">#REF!</definedName>
    <definedName name="EM_054_18">#REF!</definedName>
    <definedName name="EM_055_14">#REF!</definedName>
    <definedName name="EM_055_15">#REF!</definedName>
    <definedName name="EM_055_16">#REF!</definedName>
    <definedName name="EM_055_17">#REF!</definedName>
    <definedName name="EM_055_18">#REF!</definedName>
    <definedName name="EM_056_14">#REF!</definedName>
    <definedName name="EM_056_15">#REF!</definedName>
    <definedName name="EM_056_16">#REF!</definedName>
    <definedName name="EM_056_17">#REF!</definedName>
    <definedName name="EM_056_18">#REF!</definedName>
    <definedName name="EM_057_14">#REF!</definedName>
    <definedName name="EM_057_15">#REF!</definedName>
    <definedName name="EM_057_16">#REF!</definedName>
    <definedName name="EM_057_17">#REF!</definedName>
    <definedName name="EM_057_18">#REF!</definedName>
    <definedName name="EM_058_14">#REF!</definedName>
    <definedName name="EM_058_15">#REF!</definedName>
    <definedName name="EM_058_16">#REF!</definedName>
    <definedName name="EM_058_17">#REF!</definedName>
    <definedName name="EM_058_18">#REF!</definedName>
    <definedName name="EM_059_14">#REF!</definedName>
    <definedName name="EM_059_15">#REF!</definedName>
    <definedName name="EM_059_16">#REF!</definedName>
    <definedName name="EM_059_17">#REF!</definedName>
    <definedName name="EM_059_18">#REF!</definedName>
    <definedName name="EM_060_14">#REF!</definedName>
    <definedName name="EM_060_15">#REF!</definedName>
    <definedName name="EM_060_16">#REF!</definedName>
    <definedName name="EM_060_17">#REF!</definedName>
    <definedName name="EM_060_18">#REF!</definedName>
    <definedName name="EM_061_14">#REF!</definedName>
    <definedName name="EM_061_15">#REF!</definedName>
    <definedName name="EM_061_16">#REF!</definedName>
    <definedName name="EM_061_17">#REF!</definedName>
    <definedName name="EM_061_18">#REF!</definedName>
    <definedName name="EM_062_14">#REF!</definedName>
    <definedName name="EM_062_15">#REF!</definedName>
    <definedName name="EM_062_16">#REF!</definedName>
    <definedName name="EM_062_17">#REF!</definedName>
    <definedName name="EM_062_18">#REF!</definedName>
    <definedName name="EM_063_14">#REF!</definedName>
    <definedName name="EM_063_15">#REF!</definedName>
    <definedName name="EM_063_16">#REF!</definedName>
    <definedName name="EM_063_17">#REF!</definedName>
    <definedName name="EM_063_18">#REF!</definedName>
    <definedName name="EM_064_14">#REF!</definedName>
    <definedName name="EM_064_15">#REF!</definedName>
    <definedName name="EM_064_16">#REF!</definedName>
    <definedName name="EM_064_17">#REF!</definedName>
    <definedName name="EM_064_18">#REF!</definedName>
    <definedName name="EM_065_14">#REF!</definedName>
    <definedName name="EM_065_15">#REF!</definedName>
    <definedName name="EM_065_16">#REF!</definedName>
    <definedName name="EM_065_17">#REF!</definedName>
    <definedName name="EM_065_18">#REF!</definedName>
    <definedName name="EM_066_14">#REF!</definedName>
    <definedName name="EM_066_15">#REF!</definedName>
    <definedName name="EM_066_16">#REF!</definedName>
    <definedName name="EM_066_17">#REF!</definedName>
    <definedName name="EM_066_18">#REF!</definedName>
    <definedName name="EM_067_14">#REF!</definedName>
    <definedName name="EM_067_15">#REF!</definedName>
    <definedName name="EM_067_16">#REF!</definedName>
    <definedName name="EM_067_17">#REF!</definedName>
    <definedName name="EM_067_18">#REF!</definedName>
    <definedName name="EM_068_14">#REF!</definedName>
    <definedName name="EM_068_15">#REF!</definedName>
    <definedName name="EM_068_16">#REF!</definedName>
    <definedName name="EM_068_17">#REF!</definedName>
    <definedName name="EM_068_18">#REF!</definedName>
    <definedName name="EM_069_14">#REF!</definedName>
    <definedName name="EM_069_15">#REF!</definedName>
    <definedName name="EM_069_16">#REF!</definedName>
    <definedName name="EM_069_17">#REF!</definedName>
    <definedName name="EM_069_18">#REF!</definedName>
    <definedName name="EM_070_14">#REF!</definedName>
    <definedName name="EM_070_15">#REF!</definedName>
    <definedName name="EM_070_16">#REF!</definedName>
    <definedName name="EM_070_17">#REF!</definedName>
    <definedName name="EM_070_18">#REF!</definedName>
    <definedName name="EM_071_14">#REF!</definedName>
    <definedName name="EM_071_15">#REF!</definedName>
    <definedName name="EM_071_16">#REF!</definedName>
    <definedName name="EM_071_17">#REF!</definedName>
    <definedName name="EM_071_18">#REF!</definedName>
    <definedName name="EM_072_14">#REF!</definedName>
    <definedName name="EM_072_15">#REF!</definedName>
    <definedName name="EM_072_16">#REF!</definedName>
    <definedName name="EM_072_17">#REF!</definedName>
    <definedName name="EM_072_18">#REF!</definedName>
    <definedName name="EM_073_14">#REF!</definedName>
    <definedName name="EM_073_15">#REF!</definedName>
    <definedName name="EM_073_16">#REF!</definedName>
    <definedName name="EM_073_17">#REF!</definedName>
    <definedName name="EM_073_18">#REF!</definedName>
    <definedName name="EM_074_14">#REF!</definedName>
    <definedName name="EM_074_15">#REF!</definedName>
    <definedName name="EM_074_16">#REF!</definedName>
    <definedName name="EM_074_17">#REF!</definedName>
    <definedName name="EM_074_18">#REF!</definedName>
    <definedName name="EQ">[61]eq_data!$C$5:$C$54</definedName>
    <definedName name="eq_index" localSheetId="11">#REF!</definedName>
    <definedName name="eq_index" localSheetId="8">#REF!</definedName>
    <definedName name="eq_index" localSheetId="4">#REF!</definedName>
    <definedName name="eq_index">#REF!</definedName>
    <definedName name="eq_name" localSheetId="7">[66]eq_data!$C$5:$C$54</definedName>
    <definedName name="eq_name" localSheetId="11">[67]eq_data!$C$5:$C$54</definedName>
    <definedName name="eq_name" localSheetId="8">[67]eq_data!$C$5:$C$54</definedName>
    <definedName name="eq_name" localSheetId="4">[67]eq_data!$C$5:$C$54</definedName>
    <definedName name="eq_name">[68]eq_data!$C$5:$C$54</definedName>
    <definedName name="eqname" localSheetId="7">[69]eq_data!$C$5:$C$54</definedName>
    <definedName name="eqname" localSheetId="11">[70]eq_data!$C$5:$C$54</definedName>
    <definedName name="eqname" localSheetId="8">[70]eq_data!$C$5:$C$54</definedName>
    <definedName name="eqname" localSheetId="4">[70]eq_data!$C$5:$C$54</definedName>
    <definedName name="eqname">[71]eq_data!$C$5:$C$54</definedName>
    <definedName name="ER" hidden="1">{#N/A,#N/A,FALSE,"CCTV"}</definedName>
    <definedName name="ErrName301948010" localSheetId="12">{0,0,0,0;0,0,0,0;0,0,0,0;0,0,0,0;0,0,0,0;0,0,0,0}</definedName>
    <definedName name="ErrName301948010" localSheetId="16">{0,0,0,0;0,0,0,0;0,0,0,0;0,0,0,0;0,0,0,0;0,0,0,0}</definedName>
    <definedName name="ErrName301948010" localSheetId="11">{0,0,0,0;0,0,0,0;0,0,0,0;0,0,0,0;0,0,0,0;0,0,0,0}</definedName>
    <definedName name="ErrName301948010" localSheetId="8">{0,0,0,0;0,0,0,0;0,0,0,0;0,0,0,0;0,0,0,0;0,0,0,0}</definedName>
    <definedName name="ErrName301948010" localSheetId="6" hidden="1">{0,0,0,0;0,0,0,0;0,0,0,0;0,0,0,0;0,0,0,0;0,0,0,0}</definedName>
    <definedName name="ErrName301948010" hidden="1">{0,0,0,0;0,0,0,0;0,0,0,0;0,0,0,0;0,0,0,0;0,0,0,0}</definedName>
    <definedName name="EW" localSheetId="11">#REF!</definedName>
    <definedName name="EW" localSheetId="8">#REF!</definedName>
    <definedName name="EW" localSheetId="4">#REF!</definedName>
    <definedName name="EW">#REF!</definedName>
    <definedName name="EWQEQ"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EWRWE" hidden="1">{"'장비'!$A$3:$M$12"}</definedName>
    <definedName name="ewrweq" hidden="1">{"'장비'!$A$3:$M$12"}</definedName>
    <definedName name="Exca_D" localSheetId="11">#REF!</definedName>
    <definedName name="Exca_D" localSheetId="8">#REF!</definedName>
    <definedName name="Exca_D" localSheetId="4">#REF!</definedName>
    <definedName name="Exca_D">#REF!</definedName>
    <definedName name="Exchangerate">#REF!</definedName>
    <definedName name="EXP">#REF!</definedName>
    <definedName name="Ext_Paint_Final" localSheetId="11">#REF!</definedName>
    <definedName name="Ext_Paint_Final" localSheetId="8">#REF!</definedName>
    <definedName name="Ext_Paint_Final" localSheetId="4">#REF!</definedName>
    <definedName name="Ext_Paint_Final">#REF!</definedName>
    <definedName name="Ext_Paint_Intermediate" localSheetId="11">#REF!</definedName>
    <definedName name="Ext_Paint_Intermediate" localSheetId="8">#REF!</definedName>
    <definedName name="Ext_Paint_Intermediate" localSheetId="4">#REF!</definedName>
    <definedName name="Ext_Paint_Intermediate">#REF!</definedName>
    <definedName name="Ext_Paint_Primer" localSheetId="11">#REF!</definedName>
    <definedName name="Ext_Paint_Primer" localSheetId="8">#REF!</definedName>
    <definedName name="Ext_Paint_Primer" localSheetId="4">#REF!</definedName>
    <definedName name="Ext_Paint_Primer">#REF!</definedName>
    <definedName name="eyteyt" hidden="1">{#N/A,#N/A,FALSE,"CCTV"}</definedName>
    <definedName name="F" localSheetId="11">#REF!</definedName>
    <definedName name="F" localSheetId="8">#REF!</definedName>
    <definedName name="F" localSheetId="4">#REF!</definedName>
    <definedName name="F">[72]영업소실적!#REF!</definedName>
    <definedName name="f_shape" localSheetId="11">#REF!</definedName>
    <definedName name="f_shape" localSheetId="8">#REF!</definedName>
    <definedName name="f_shape" localSheetId="4">#REF!</definedName>
    <definedName name="f_shape">#REF!</definedName>
    <definedName name="fact" localSheetId="11">#REF!</definedName>
    <definedName name="fact" localSheetId="8">#REF!</definedName>
    <definedName name="fact" localSheetId="4">#REF!</definedName>
    <definedName name="fact">#REF!</definedName>
    <definedName name="factor" localSheetId="11">#REF!</definedName>
    <definedName name="factor" localSheetId="8">#REF!</definedName>
    <definedName name="factor" localSheetId="4">#REF!</definedName>
    <definedName name="factor">#REF!</definedName>
    <definedName name="factor_wt">#REF!</definedName>
    <definedName name="factor_wt1">#REF!</definedName>
    <definedName name="factor1">#REF!</definedName>
    <definedName name="fasfsdfsdfasdfsdfsd" localSheetId="7" hidden="1">{#N/A,#N/A,TRUE,"Basic";#N/A,#N/A,TRUE,"EXT-TABLE";#N/A,#N/A,TRUE,"STEEL";#N/A,#N/A,TRUE,"INT-Table";#N/A,#N/A,TRUE,"STEEL";#N/A,#N/A,TRUE,"Door"}</definedName>
    <definedName name="fasfsdfsdfasdfsdfsd" localSheetId="11" hidden="1">{#N/A,#N/A,TRUE,"Basic";#N/A,#N/A,TRUE,"EXT-TABLE";#N/A,#N/A,TRUE,"STEEL";#N/A,#N/A,TRUE,"INT-Table";#N/A,#N/A,TRUE,"STEEL";#N/A,#N/A,TRUE,"Door"}</definedName>
    <definedName name="fasfsdfsdfasdfsdfsd" localSheetId="8" hidden="1">{#N/A,#N/A,TRUE,"Basic";#N/A,#N/A,TRUE,"EXT-TABLE";#N/A,#N/A,TRUE,"STEEL";#N/A,#N/A,TRUE,"INT-Table";#N/A,#N/A,TRUE,"STEEL";#N/A,#N/A,TRUE,"Door"}</definedName>
    <definedName name="fasfsdfsdfasdfsdfsd" localSheetId="6" hidden="1">{#N/A,#N/A,TRUE,"Basic";#N/A,#N/A,TRUE,"EXT-TABLE";#N/A,#N/A,TRUE,"STEEL";#N/A,#N/A,TRUE,"INT-Table";#N/A,#N/A,TRUE,"STEEL";#N/A,#N/A,TRUE,"Door"}</definedName>
    <definedName name="fasfsdfsdfasdfsdfsd" localSheetId="4" hidden="1">{#N/A,#N/A,TRUE,"Basic";#N/A,#N/A,TRUE,"EXT-TABLE";#N/A,#N/A,TRUE,"STEEL";#N/A,#N/A,TRUE,"INT-Table";#N/A,#N/A,TRUE,"STEEL";#N/A,#N/A,TRUE,"Door"}</definedName>
    <definedName name="fasfsdfsdfasdfsdfsd" hidden="1">{#N/A,#N/A,TRUE,"Basic";#N/A,#N/A,TRUE,"EXT-TABLE";#N/A,#N/A,TRUE,"STEEL";#N/A,#N/A,TRUE,"INT-Table";#N/A,#N/A,TRUE,"STEEL";#N/A,#N/A,TRUE,"Door"}</definedName>
    <definedName name="fasfsdfsdfasdfsdfsd_1" localSheetId="7" hidden="1">{#N/A,#N/A,TRUE,"Basic";#N/A,#N/A,TRUE,"EXT-TABLE";#N/A,#N/A,TRUE,"STEEL";#N/A,#N/A,TRUE,"INT-Table";#N/A,#N/A,TRUE,"STEEL";#N/A,#N/A,TRUE,"Door"}</definedName>
    <definedName name="fasfsdfsdfasdfsdfsd_1" localSheetId="8" hidden="1">{#N/A,#N/A,TRUE,"Basic";#N/A,#N/A,TRUE,"EXT-TABLE";#N/A,#N/A,TRUE,"STEEL";#N/A,#N/A,TRUE,"INT-Table";#N/A,#N/A,TRUE,"STEEL";#N/A,#N/A,TRUE,"Door"}</definedName>
    <definedName name="fasfsdfsdfasdfsdfsd_1" localSheetId="6" hidden="1">{#N/A,#N/A,TRUE,"Basic";#N/A,#N/A,TRUE,"EXT-TABLE";#N/A,#N/A,TRUE,"STEEL";#N/A,#N/A,TRUE,"INT-Table";#N/A,#N/A,TRUE,"STEEL";#N/A,#N/A,TRUE,"Door"}</definedName>
    <definedName name="fasfsdfsdfasdfsdfsd_1" hidden="1">{#N/A,#N/A,TRUE,"Basic";#N/A,#N/A,TRUE,"EXT-TABLE";#N/A,#N/A,TRUE,"STEEL";#N/A,#N/A,TRUE,"INT-Table";#N/A,#N/A,TRUE,"STEEL";#N/A,#N/A,TRUE,"Door"}</definedName>
    <definedName name="fasfsdfsdfasdfsdfsd_1_1" hidden="1">{#N/A,#N/A,TRUE,"Basic";#N/A,#N/A,TRUE,"EXT-TABLE";#N/A,#N/A,TRUE,"STEEL";#N/A,#N/A,TRUE,"INT-Table";#N/A,#N/A,TRUE,"STEEL";#N/A,#N/A,TRUE,"Door"}</definedName>
    <definedName name="fasfsdfsdfasdfsdfsd_1_2" hidden="1">{#N/A,#N/A,TRUE,"Basic";#N/A,#N/A,TRUE,"EXT-TABLE";#N/A,#N/A,TRUE,"STEEL";#N/A,#N/A,TRUE,"INT-Table";#N/A,#N/A,TRUE,"STEEL";#N/A,#N/A,TRUE,"Door"}</definedName>
    <definedName name="fasfsdfsdfasdfsdfsd_2" hidden="1">{#N/A,#N/A,TRUE,"Basic";#N/A,#N/A,TRUE,"EXT-TABLE";#N/A,#N/A,TRUE,"STEEL";#N/A,#N/A,TRUE,"INT-Table";#N/A,#N/A,TRUE,"STEEL";#N/A,#N/A,TRUE,"Door"}</definedName>
    <definedName name="fasfsdfsdfasdfsdfsd_2_1" hidden="1">{#N/A,#N/A,TRUE,"Basic";#N/A,#N/A,TRUE,"EXT-TABLE";#N/A,#N/A,TRUE,"STEEL";#N/A,#N/A,TRUE,"INT-Table";#N/A,#N/A,TRUE,"STEEL";#N/A,#N/A,TRUE,"Door"}</definedName>
    <definedName name="fasfsdfsdfasdfsdfsd_2_2" hidden="1">{#N/A,#N/A,TRUE,"Basic";#N/A,#N/A,TRUE,"EXT-TABLE";#N/A,#N/A,TRUE,"STEEL";#N/A,#N/A,TRUE,"INT-Table";#N/A,#N/A,TRUE,"STEEL";#N/A,#N/A,TRUE,"Door"}</definedName>
    <definedName name="fasfsdfsdfasdfsdfsd_3" hidden="1">{#N/A,#N/A,TRUE,"Basic";#N/A,#N/A,TRUE,"EXT-TABLE";#N/A,#N/A,TRUE,"STEEL";#N/A,#N/A,TRUE,"INT-Table";#N/A,#N/A,TRUE,"STEEL";#N/A,#N/A,TRUE,"Door"}</definedName>
    <definedName name="fasfsdfsdfasdfsdfsd_3_1" hidden="1">{#N/A,#N/A,TRUE,"Basic";#N/A,#N/A,TRUE,"EXT-TABLE";#N/A,#N/A,TRUE,"STEEL";#N/A,#N/A,TRUE,"INT-Table";#N/A,#N/A,TRUE,"STEEL";#N/A,#N/A,TRUE,"Door"}</definedName>
    <definedName name="fasfsdfsdfasdfsdfsd_3_2" hidden="1">{#N/A,#N/A,TRUE,"Basic";#N/A,#N/A,TRUE,"EXT-TABLE";#N/A,#N/A,TRUE,"STEEL";#N/A,#N/A,TRUE,"INT-Table";#N/A,#N/A,TRUE,"STEEL";#N/A,#N/A,TRUE,"Door"}</definedName>
    <definedName name="fasfsdfsdfasdfsdfsd_4" hidden="1">{#N/A,#N/A,TRUE,"Basic";#N/A,#N/A,TRUE,"EXT-TABLE";#N/A,#N/A,TRUE,"STEEL";#N/A,#N/A,TRUE,"INT-Table";#N/A,#N/A,TRUE,"STEEL";#N/A,#N/A,TRUE,"Door"}</definedName>
    <definedName name="fasfsdfsdfasdfsdfsd_4_1" hidden="1">{#N/A,#N/A,TRUE,"Basic";#N/A,#N/A,TRUE,"EXT-TABLE";#N/A,#N/A,TRUE,"STEEL";#N/A,#N/A,TRUE,"INT-Table";#N/A,#N/A,TRUE,"STEEL";#N/A,#N/A,TRUE,"Door"}</definedName>
    <definedName name="fasfsdfsdfasdfsdfsd_4_2" hidden="1">{#N/A,#N/A,TRUE,"Basic";#N/A,#N/A,TRUE,"EXT-TABLE";#N/A,#N/A,TRUE,"STEEL";#N/A,#N/A,TRUE,"INT-Table";#N/A,#N/A,TRUE,"STEEL";#N/A,#N/A,TRUE,"Door"}</definedName>
    <definedName name="fasfsdfsdfasdfsdfsd_5" hidden="1">{#N/A,#N/A,TRUE,"Basic";#N/A,#N/A,TRUE,"EXT-TABLE";#N/A,#N/A,TRUE,"STEEL";#N/A,#N/A,TRUE,"INT-Table";#N/A,#N/A,TRUE,"STEEL";#N/A,#N/A,TRUE,"Door"}</definedName>
    <definedName name="fasfsdfsdfasdfsdfsd_5_1" hidden="1">{#N/A,#N/A,TRUE,"Basic";#N/A,#N/A,TRUE,"EXT-TABLE";#N/A,#N/A,TRUE,"STEEL";#N/A,#N/A,TRUE,"INT-Table";#N/A,#N/A,TRUE,"STEEL";#N/A,#N/A,TRUE,"Door"}</definedName>
    <definedName name="fasfsdfsdfasdfsdfsd_5_2" hidden="1">{#N/A,#N/A,TRUE,"Basic";#N/A,#N/A,TRUE,"EXT-TABLE";#N/A,#N/A,TRUE,"STEEL";#N/A,#N/A,TRUE,"INT-Table";#N/A,#N/A,TRUE,"STEEL";#N/A,#N/A,TRUE,"Door"}</definedName>
    <definedName name="FCode" localSheetId="6" hidden="1">#REF!</definedName>
    <definedName name="FCode" hidden="1">#REF!</definedName>
    <definedName name="fddfhdfhdgh" hidden="1">{#N/A,#N/A,FALSE,"CCTV"}</definedName>
    <definedName name="FDDS"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df" hidden="1">{#N/A,#N/A,FALSE,"CCTV"}</definedName>
    <definedName name="FDFDF" hidden="1">{#N/A,#N/A,FALSE,"CCTV"}</definedName>
    <definedName name="fdn_no" localSheetId="11">#REF!</definedName>
    <definedName name="fdn_no" localSheetId="8">#REF!</definedName>
    <definedName name="fdn_no" localSheetId="4">#REF!</definedName>
    <definedName name="fdn_no">#REF!</definedName>
    <definedName name="FDSA" hidden="1">{#N/A,#N/A,FALSE,"CCTV"}</definedName>
    <definedName name="FDSG" hidden="1">{#N/A,#N/A,FALSE,"CCTV"}</definedName>
    <definedName name="FFDGF" hidden="1">{#N/A,#N/A,FALSE,"부대2"}</definedName>
    <definedName name="fff" hidden="1">{"'Sheet1'!$L$16"}</definedName>
    <definedName name="ffff" localSheetId="6" hidden="1">{#N/A,#N/A,TRUE,"Basic";#N/A,#N/A,TRUE,"EXT-TABLE";#N/A,#N/A,TRUE,"STEEL";#N/A,#N/A,TRUE,"INT-Table";#N/A,#N/A,TRUE,"STEEL";#N/A,#N/A,TRUE,"Door"}</definedName>
    <definedName name="ffff" hidden="1">{#N/A,#N/A,TRUE,"Basic";#N/A,#N/A,TRUE,"EXT-TABLE";#N/A,#N/A,TRUE,"STEEL";#N/A,#N/A,TRUE,"INT-Table";#N/A,#N/A,TRUE,"STEEL";#N/A,#N/A,TRUE,"Door"}</definedName>
    <definedName name="fffff" localSheetId="7" hidden="1">{#N/A,#N/A,TRUE,"Basic";#N/A,#N/A,TRUE,"EXT-TABLE";#N/A,#N/A,TRUE,"STEEL";#N/A,#N/A,TRUE,"INT-Table";#N/A,#N/A,TRUE,"STEEL";#N/A,#N/A,TRUE,"Door"}</definedName>
    <definedName name="fffff" localSheetId="11" hidden="1">{#N/A,#N/A,TRUE,"Basic";#N/A,#N/A,TRUE,"EXT-TABLE";#N/A,#N/A,TRUE,"STEEL";#N/A,#N/A,TRUE,"INT-Table";#N/A,#N/A,TRUE,"STEEL";#N/A,#N/A,TRUE,"Door"}</definedName>
    <definedName name="fffff" localSheetId="8" hidden="1">{#N/A,#N/A,TRUE,"Basic";#N/A,#N/A,TRUE,"EXT-TABLE";#N/A,#N/A,TRUE,"STEEL";#N/A,#N/A,TRUE,"INT-Table";#N/A,#N/A,TRUE,"STEEL";#N/A,#N/A,TRUE,"Door"}</definedName>
    <definedName name="fffff" localSheetId="6" hidden="1">{#N/A,#N/A,TRUE,"Basic";#N/A,#N/A,TRUE,"EXT-TABLE";#N/A,#N/A,TRUE,"STEEL";#N/A,#N/A,TRUE,"INT-Table";#N/A,#N/A,TRUE,"STEEL";#N/A,#N/A,TRUE,"Door"}</definedName>
    <definedName name="fffff" localSheetId="4" hidden="1">{#N/A,#N/A,TRUE,"Basic";#N/A,#N/A,TRUE,"EXT-TABLE";#N/A,#N/A,TRUE,"STEEL";#N/A,#N/A,TRUE,"INT-Table";#N/A,#N/A,TRUE,"STEEL";#N/A,#N/A,TRUE,"Door"}</definedName>
    <definedName name="fffff" hidden="1">{#N/A,#N/A,TRUE,"Basic";#N/A,#N/A,TRUE,"EXT-TABLE";#N/A,#N/A,TRUE,"STEEL";#N/A,#N/A,TRUE,"INT-Table";#N/A,#N/A,TRUE,"STEEL";#N/A,#N/A,TRUE,"Door"}</definedName>
    <definedName name="fffff_1" localSheetId="7" hidden="1">{#N/A,#N/A,TRUE,"Basic";#N/A,#N/A,TRUE,"EXT-TABLE";#N/A,#N/A,TRUE,"STEEL";#N/A,#N/A,TRUE,"INT-Table";#N/A,#N/A,TRUE,"STEEL";#N/A,#N/A,TRUE,"Door"}</definedName>
    <definedName name="fffff_1" localSheetId="8" hidden="1">{#N/A,#N/A,TRUE,"Basic";#N/A,#N/A,TRUE,"EXT-TABLE";#N/A,#N/A,TRUE,"STEEL";#N/A,#N/A,TRUE,"INT-Table";#N/A,#N/A,TRUE,"STEEL";#N/A,#N/A,TRUE,"Door"}</definedName>
    <definedName name="fffff_1" localSheetId="6" hidden="1">{#N/A,#N/A,TRUE,"Basic";#N/A,#N/A,TRUE,"EXT-TABLE";#N/A,#N/A,TRUE,"STEEL";#N/A,#N/A,TRUE,"INT-Table";#N/A,#N/A,TRUE,"STEEL";#N/A,#N/A,TRUE,"Door"}</definedName>
    <definedName name="fffff_1" hidden="1">{#N/A,#N/A,TRUE,"Basic";#N/A,#N/A,TRUE,"EXT-TABLE";#N/A,#N/A,TRUE,"STEEL";#N/A,#N/A,TRUE,"INT-Table";#N/A,#N/A,TRUE,"STEEL";#N/A,#N/A,TRUE,"Door"}</definedName>
    <definedName name="fffff_1_1" hidden="1">{#N/A,#N/A,TRUE,"Basic";#N/A,#N/A,TRUE,"EXT-TABLE";#N/A,#N/A,TRUE,"STEEL";#N/A,#N/A,TRUE,"INT-Table";#N/A,#N/A,TRUE,"STEEL";#N/A,#N/A,TRUE,"Door"}</definedName>
    <definedName name="fffff_1_2" hidden="1">{#N/A,#N/A,TRUE,"Basic";#N/A,#N/A,TRUE,"EXT-TABLE";#N/A,#N/A,TRUE,"STEEL";#N/A,#N/A,TRUE,"INT-Table";#N/A,#N/A,TRUE,"STEEL";#N/A,#N/A,TRUE,"Door"}</definedName>
    <definedName name="fffff_2" hidden="1">{#N/A,#N/A,TRUE,"Basic";#N/A,#N/A,TRUE,"EXT-TABLE";#N/A,#N/A,TRUE,"STEEL";#N/A,#N/A,TRUE,"INT-Table";#N/A,#N/A,TRUE,"STEEL";#N/A,#N/A,TRUE,"Door"}</definedName>
    <definedName name="fffff_2_1" hidden="1">{#N/A,#N/A,TRUE,"Basic";#N/A,#N/A,TRUE,"EXT-TABLE";#N/A,#N/A,TRUE,"STEEL";#N/A,#N/A,TRUE,"INT-Table";#N/A,#N/A,TRUE,"STEEL";#N/A,#N/A,TRUE,"Door"}</definedName>
    <definedName name="fffff_2_2" hidden="1">{#N/A,#N/A,TRUE,"Basic";#N/A,#N/A,TRUE,"EXT-TABLE";#N/A,#N/A,TRUE,"STEEL";#N/A,#N/A,TRUE,"INT-Table";#N/A,#N/A,TRUE,"STEEL";#N/A,#N/A,TRUE,"Door"}</definedName>
    <definedName name="fffff_3" hidden="1">{#N/A,#N/A,TRUE,"Basic";#N/A,#N/A,TRUE,"EXT-TABLE";#N/A,#N/A,TRUE,"STEEL";#N/A,#N/A,TRUE,"INT-Table";#N/A,#N/A,TRUE,"STEEL";#N/A,#N/A,TRUE,"Door"}</definedName>
    <definedName name="fffff_3_1" hidden="1">{#N/A,#N/A,TRUE,"Basic";#N/A,#N/A,TRUE,"EXT-TABLE";#N/A,#N/A,TRUE,"STEEL";#N/A,#N/A,TRUE,"INT-Table";#N/A,#N/A,TRUE,"STEEL";#N/A,#N/A,TRUE,"Door"}</definedName>
    <definedName name="fffff_3_2" hidden="1">{#N/A,#N/A,TRUE,"Basic";#N/A,#N/A,TRUE,"EXT-TABLE";#N/A,#N/A,TRUE,"STEEL";#N/A,#N/A,TRUE,"INT-Table";#N/A,#N/A,TRUE,"STEEL";#N/A,#N/A,TRUE,"Door"}</definedName>
    <definedName name="fffff_4" hidden="1">{#N/A,#N/A,TRUE,"Basic";#N/A,#N/A,TRUE,"EXT-TABLE";#N/A,#N/A,TRUE,"STEEL";#N/A,#N/A,TRUE,"INT-Table";#N/A,#N/A,TRUE,"STEEL";#N/A,#N/A,TRUE,"Door"}</definedName>
    <definedName name="fffff_4_1" hidden="1">{#N/A,#N/A,TRUE,"Basic";#N/A,#N/A,TRUE,"EXT-TABLE";#N/A,#N/A,TRUE,"STEEL";#N/A,#N/A,TRUE,"INT-Table";#N/A,#N/A,TRUE,"STEEL";#N/A,#N/A,TRUE,"Door"}</definedName>
    <definedName name="fffff_4_2" hidden="1">{#N/A,#N/A,TRUE,"Basic";#N/A,#N/A,TRUE,"EXT-TABLE";#N/A,#N/A,TRUE,"STEEL";#N/A,#N/A,TRUE,"INT-Table";#N/A,#N/A,TRUE,"STEEL";#N/A,#N/A,TRUE,"Door"}</definedName>
    <definedName name="fffff_5" hidden="1">{#N/A,#N/A,TRUE,"Basic";#N/A,#N/A,TRUE,"EXT-TABLE";#N/A,#N/A,TRUE,"STEEL";#N/A,#N/A,TRUE,"INT-Table";#N/A,#N/A,TRUE,"STEEL";#N/A,#N/A,TRUE,"Door"}</definedName>
    <definedName name="fffff_5_1" hidden="1">{#N/A,#N/A,TRUE,"Basic";#N/A,#N/A,TRUE,"EXT-TABLE";#N/A,#N/A,TRUE,"STEEL";#N/A,#N/A,TRUE,"INT-Table";#N/A,#N/A,TRUE,"STEEL";#N/A,#N/A,TRUE,"Door"}</definedName>
    <definedName name="fffff_5_2" hidden="1">{#N/A,#N/A,TRUE,"Basic";#N/A,#N/A,TRUE,"EXT-TABLE";#N/A,#N/A,TRUE,"STEEL";#N/A,#N/A,TRUE,"INT-Table";#N/A,#N/A,TRUE,"STEEL";#N/A,#N/A,TRUE,"Door"}</definedName>
    <definedName name="ffffff" hidden="1">{#N/A,#N/A,FALSE,"CCTV"}</definedName>
    <definedName name="fg1314TBTB4RTDKDKDKRT">#REF!</definedName>
    <definedName name="FG28TBTB4RTDK">#REF!</definedName>
    <definedName name="FG44TBTB4RTDKDK">#REF!</definedName>
    <definedName name="FG46TBTB4RTDKDK" localSheetId="11">#REF!</definedName>
    <definedName name="FG46TBTB4RTDKDK" localSheetId="8">#REF!</definedName>
    <definedName name="FG46TBTB4RTDKDK" localSheetId="4">#REF!</definedName>
    <definedName name="FG46TBTB4RTDKDK">#REF!</definedName>
    <definedName name="fgdfgd" localSheetId="8" hidden="1">#REF!</definedName>
    <definedName name="fgdfgd" hidden="1">#REF!</definedName>
    <definedName name="FGF" hidden="1">{#N/A,#N/A,FALSE,"CCTV"}</definedName>
    <definedName name="FGJFG" hidden="1">{#N/A,#N/A,FALSE,"배수2"}</definedName>
    <definedName name="FGJFK" hidden="1">{#N/A,#N/A,FALSE,"구조2"}</definedName>
    <definedName name="FGJGFJGF" hidden="1">{#N/A,#N/A,FALSE,"포장2"}</definedName>
    <definedName name="FGJGFJGH" hidden="1">{#N/A,#N/A,FALSE,"구조2"}</definedName>
    <definedName name="FGJGFTTJGHK" hidden="1">{#N/A,#N/A,FALSE,"배수2"}</definedName>
    <definedName name="FGJGHJ" hidden="1">{#N/A,#N/A,FALSE,"속도"}</definedName>
    <definedName name="FGJGJG" hidden="1">{#N/A,#N/A,FALSE,"배수1"}</definedName>
    <definedName name="FGJHGFJG" hidden="1">{#N/A,#N/A,FALSE,"구조2"}</definedName>
    <definedName name="fhgjfghfghgf" hidden="1">{#N/A,#N/A,FALSE,"CCTV"}</definedName>
    <definedName name="field">[73]주관사업!#REF!</definedName>
    <definedName name="Field_Erection" localSheetId="11">#REF!</definedName>
    <definedName name="Field_Erection" localSheetId="8">#REF!</definedName>
    <definedName name="Field_Erection" localSheetId="4">#REF!</definedName>
    <definedName name="Field_Erection">#REF!</definedName>
    <definedName name="Field_Internals" localSheetId="11">#REF!</definedName>
    <definedName name="Field_Internals" localSheetId="8">#REF!</definedName>
    <definedName name="Field_Internals" localSheetId="4">#REF!</definedName>
    <definedName name="Field_Internals">#REF!</definedName>
    <definedName name="Field_Platform" localSheetId="11">#REF!</definedName>
    <definedName name="Field_Platform" localSheetId="8">#REF!</definedName>
    <definedName name="Field_Platform" localSheetId="4">#REF!</definedName>
    <definedName name="Field_Platform">#REF!</definedName>
    <definedName name="FieldFab" localSheetId="11">#REF!</definedName>
    <definedName name="FieldFab" localSheetId="8">#REF!</definedName>
    <definedName name="FieldFab" localSheetId="4">#REF!</definedName>
    <definedName name="FieldFab">#REF!</definedName>
    <definedName name="Fire_Proofing" localSheetId="11">#REF!</definedName>
    <definedName name="Fire_Proofing" localSheetId="8">#REF!</definedName>
    <definedName name="Fire_Proofing" localSheetId="4">#REF!</definedName>
    <definedName name="Fire_Proofing">#REF!</definedName>
    <definedName name="FJHGJK" hidden="1">{#N/A,#N/A,FALSE,"운반시간"}</definedName>
    <definedName name="FKDJF" hidden="1">{#N/A,#N/A,TRUE,"LOADCOVE";#N/A,#N/A,TRUE,"PAGE001";#N/A,#N/A,TRUE,"PAGE002";#N/A,#N/A,TRUE,"PAGE003";#N/A,#N/A,TRUE,"PAGE004";#N/A,#N/A,TRUE,"PAGE005";#N/A,#N/A,TRUE,"PAGE006";#N/A,#N/A,TRUE,"PAGE007";#N/A,#N/A,TRUE,"PAGE008";#N/A,#N/A,TRUE,"PAGE009";#N/A,#N/A,TRUE,"PAGE010";#N/A,#N/A,TRUE,"PAGE011";#N/A,#N/A,TRUE,"PAGE012";#N/A,#N/A,TRUE,"PAGE013"}</definedName>
    <definedName name="fkf" localSheetId="6" hidden="1">#REF!</definedName>
    <definedName name="fkf" hidden="1">#REF!</definedName>
    <definedName name="FOR" hidden="1">{#N/A,#N/A,FALSE,"CCTV"}</definedName>
    <definedName name="FORMAT" hidden="1">{#N/A,#N/A,FALSE,"CCTV"}</definedName>
    <definedName name="from" localSheetId="7">[48]Main!$C$8</definedName>
    <definedName name="from" localSheetId="11">[49]Main!$C$8</definedName>
    <definedName name="from" localSheetId="8">[49]Main!$C$8</definedName>
    <definedName name="from" localSheetId="4">[49]Main!$C$8</definedName>
    <definedName name="from">[50]Main!$C$8</definedName>
    <definedName name="FROM_C">[57]MAIN!$E$7</definedName>
    <definedName name="FSAFSAFSA" hidden="1">{#N/A,#N/A,FALSE,"운반시간"}</definedName>
    <definedName name="fsda" localSheetId="7" hidden="1">{#N/A,#N/A,TRUE,"Basic";#N/A,#N/A,TRUE,"EXT-TABLE";#N/A,#N/A,TRUE,"STEEL";#N/A,#N/A,TRUE,"INT-Table";#N/A,#N/A,TRUE,"STEEL";#N/A,#N/A,TRUE,"Door"}</definedName>
    <definedName name="fsda" localSheetId="11" hidden="1">{#N/A,#N/A,TRUE,"Basic";#N/A,#N/A,TRUE,"EXT-TABLE";#N/A,#N/A,TRUE,"STEEL";#N/A,#N/A,TRUE,"INT-Table";#N/A,#N/A,TRUE,"STEEL";#N/A,#N/A,TRUE,"Door"}</definedName>
    <definedName name="fsda" localSheetId="8" hidden="1">{#N/A,#N/A,TRUE,"Basic";#N/A,#N/A,TRUE,"EXT-TABLE";#N/A,#N/A,TRUE,"STEEL";#N/A,#N/A,TRUE,"INT-Table";#N/A,#N/A,TRUE,"STEEL";#N/A,#N/A,TRUE,"Door"}</definedName>
    <definedName name="fsda" localSheetId="6" hidden="1">{#N/A,#N/A,TRUE,"Basic";#N/A,#N/A,TRUE,"EXT-TABLE";#N/A,#N/A,TRUE,"STEEL";#N/A,#N/A,TRUE,"INT-Table";#N/A,#N/A,TRUE,"STEEL";#N/A,#N/A,TRUE,"Door"}</definedName>
    <definedName name="fsda" localSheetId="4" hidden="1">{#N/A,#N/A,TRUE,"Basic";#N/A,#N/A,TRUE,"EXT-TABLE";#N/A,#N/A,TRUE,"STEEL";#N/A,#N/A,TRUE,"INT-Table";#N/A,#N/A,TRUE,"STEEL";#N/A,#N/A,TRUE,"Door"}</definedName>
    <definedName name="fsda" hidden="1">{#N/A,#N/A,TRUE,"Basic";#N/A,#N/A,TRUE,"EXT-TABLE";#N/A,#N/A,TRUE,"STEEL";#N/A,#N/A,TRUE,"INT-Table";#N/A,#N/A,TRUE,"STEEL";#N/A,#N/A,TRUE,"Door"}</definedName>
    <definedName name="fsda_1" localSheetId="7" hidden="1">{#N/A,#N/A,TRUE,"Basic";#N/A,#N/A,TRUE,"EXT-TABLE";#N/A,#N/A,TRUE,"STEEL";#N/A,#N/A,TRUE,"INT-Table";#N/A,#N/A,TRUE,"STEEL";#N/A,#N/A,TRUE,"Door"}</definedName>
    <definedName name="fsda_1" localSheetId="8" hidden="1">{#N/A,#N/A,TRUE,"Basic";#N/A,#N/A,TRUE,"EXT-TABLE";#N/A,#N/A,TRUE,"STEEL";#N/A,#N/A,TRUE,"INT-Table";#N/A,#N/A,TRUE,"STEEL";#N/A,#N/A,TRUE,"Door"}</definedName>
    <definedName name="fsda_1" localSheetId="6" hidden="1">{#N/A,#N/A,TRUE,"Basic";#N/A,#N/A,TRUE,"EXT-TABLE";#N/A,#N/A,TRUE,"STEEL";#N/A,#N/A,TRUE,"INT-Table";#N/A,#N/A,TRUE,"STEEL";#N/A,#N/A,TRUE,"Door"}</definedName>
    <definedName name="fsda_1" hidden="1">{#N/A,#N/A,TRUE,"Basic";#N/A,#N/A,TRUE,"EXT-TABLE";#N/A,#N/A,TRUE,"STEEL";#N/A,#N/A,TRUE,"INT-Table";#N/A,#N/A,TRUE,"STEEL";#N/A,#N/A,TRUE,"Door"}</definedName>
    <definedName name="fsda_1_1" hidden="1">{#N/A,#N/A,TRUE,"Basic";#N/A,#N/A,TRUE,"EXT-TABLE";#N/A,#N/A,TRUE,"STEEL";#N/A,#N/A,TRUE,"INT-Table";#N/A,#N/A,TRUE,"STEEL";#N/A,#N/A,TRUE,"Door"}</definedName>
    <definedName name="fsda_1_2" hidden="1">{#N/A,#N/A,TRUE,"Basic";#N/A,#N/A,TRUE,"EXT-TABLE";#N/A,#N/A,TRUE,"STEEL";#N/A,#N/A,TRUE,"INT-Table";#N/A,#N/A,TRUE,"STEEL";#N/A,#N/A,TRUE,"Door"}</definedName>
    <definedName name="fsda_2" hidden="1">{#N/A,#N/A,TRUE,"Basic";#N/A,#N/A,TRUE,"EXT-TABLE";#N/A,#N/A,TRUE,"STEEL";#N/A,#N/A,TRUE,"INT-Table";#N/A,#N/A,TRUE,"STEEL";#N/A,#N/A,TRUE,"Door"}</definedName>
    <definedName name="fsda_2_1" hidden="1">{#N/A,#N/A,TRUE,"Basic";#N/A,#N/A,TRUE,"EXT-TABLE";#N/A,#N/A,TRUE,"STEEL";#N/A,#N/A,TRUE,"INT-Table";#N/A,#N/A,TRUE,"STEEL";#N/A,#N/A,TRUE,"Door"}</definedName>
    <definedName name="fsda_2_2" hidden="1">{#N/A,#N/A,TRUE,"Basic";#N/A,#N/A,TRUE,"EXT-TABLE";#N/A,#N/A,TRUE,"STEEL";#N/A,#N/A,TRUE,"INT-Table";#N/A,#N/A,TRUE,"STEEL";#N/A,#N/A,TRUE,"Door"}</definedName>
    <definedName name="fsda_3" hidden="1">{#N/A,#N/A,TRUE,"Basic";#N/A,#N/A,TRUE,"EXT-TABLE";#N/A,#N/A,TRUE,"STEEL";#N/A,#N/A,TRUE,"INT-Table";#N/A,#N/A,TRUE,"STEEL";#N/A,#N/A,TRUE,"Door"}</definedName>
    <definedName name="fsda_3_1" hidden="1">{#N/A,#N/A,TRUE,"Basic";#N/A,#N/A,TRUE,"EXT-TABLE";#N/A,#N/A,TRUE,"STEEL";#N/A,#N/A,TRUE,"INT-Table";#N/A,#N/A,TRUE,"STEEL";#N/A,#N/A,TRUE,"Door"}</definedName>
    <definedName name="fsda_3_2" hidden="1">{#N/A,#N/A,TRUE,"Basic";#N/A,#N/A,TRUE,"EXT-TABLE";#N/A,#N/A,TRUE,"STEEL";#N/A,#N/A,TRUE,"INT-Table";#N/A,#N/A,TRUE,"STEEL";#N/A,#N/A,TRUE,"Door"}</definedName>
    <definedName name="fsda_4" hidden="1">{#N/A,#N/A,TRUE,"Basic";#N/A,#N/A,TRUE,"EXT-TABLE";#N/A,#N/A,TRUE,"STEEL";#N/A,#N/A,TRUE,"INT-Table";#N/A,#N/A,TRUE,"STEEL";#N/A,#N/A,TRUE,"Door"}</definedName>
    <definedName name="fsda_4_1" hidden="1">{#N/A,#N/A,TRUE,"Basic";#N/A,#N/A,TRUE,"EXT-TABLE";#N/A,#N/A,TRUE,"STEEL";#N/A,#N/A,TRUE,"INT-Table";#N/A,#N/A,TRUE,"STEEL";#N/A,#N/A,TRUE,"Door"}</definedName>
    <definedName name="fsda_4_2" hidden="1">{#N/A,#N/A,TRUE,"Basic";#N/A,#N/A,TRUE,"EXT-TABLE";#N/A,#N/A,TRUE,"STEEL";#N/A,#N/A,TRUE,"INT-Table";#N/A,#N/A,TRUE,"STEEL";#N/A,#N/A,TRUE,"Door"}</definedName>
    <definedName name="fsda_5" hidden="1">{#N/A,#N/A,TRUE,"Basic";#N/A,#N/A,TRUE,"EXT-TABLE";#N/A,#N/A,TRUE,"STEEL";#N/A,#N/A,TRUE,"INT-Table";#N/A,#N/A,TRUE,"STEEL";#N/A,#N/A,TRUE,"Door"}</definedName>
    <definedName name="fsda_5_1" hidden="1">{#N/A,#N/A,TRUE,"Basic";#N/A,#N/A,TRUE,"EXT-TABLE";#N/A,#N/A,TRUE,"STEEL";#N/A,#N/A,TRUE,"INT-Table";#N/A,#N/A,TRUE,"STEEL";#N/A,#N/A,TRUE,"Door"}</definedName>
    <definedName name="fsda_5_2" hidden="1">{#N/A,#N/A,TRUE,"Basic";#N/A,#N/A,TRUE,"EXT-TABLE";#N/A,#N/A,TRUE,"STEEL";#N/A,#N/A,TRUE,"INT-Table";#N/A,#N/A,TRUE,"STEEL";#N/A,#N/A,TRUE,"Door"}</definedName>
    <definedName name="fsdaa" localSheetId="11" hidden="1">{#N/A,#N/A,TRUE,"Basic";#N/A,#N/A,TRUE,"EXT-TABLE";#N/A,#N/A,TRUE,"STEEL";#N/A,#N/A,TRUE,"INT-Table";#N/A,#N/A,TRUE,"STEEL";#N/A,#N/A,TRUE,"Door"}</definedName>
    <definedName name="fsdaa" localSheetId="8" hidden="1">{#N/A,#N/A,TRUE,"Basic";#N/A,#N/A,TRUE,"EXT-TABLE";#N/A,#N/A,TRUE,"STEEL";#N/A,#N/A,TRUE,"INT-Table";#N/A,#N/A,TRUE,"STEEL";#N/A,#N/A,TRUE,"Door"}</definedName>
    <definedName name="fsdaa" localSheetId="6" hidden="1">{#N/A,#N/A,TRUE,"Basic";#N/A,#N/A,TRUE,"EXT-TABLE";#N/A,#N/A,TRUE,"STEEL";#N/A,#N/A,TRUE,"INT-Table";#N/A,#N/A,TRUE,"STEEL";#N/A,#N/A,TRUE,"Door"}</definedName>
    <definedName name="fsdaa" hidden="1">{#N/A,#N/A,TRUE,"Basic";#N/A,#N/A,TRUE,"EXT-TABLE";#N/A,#N/A,TRUE,"STEEL";#N/A,#N/A,TRUE,"INT-Table";#N/A,#N/A,TRUE,"STEEL";#N/A,#N/A,TRUE,"Door"}</definedName>
    <definedName name="fsdaa_1" hidden="1">{#N/A,#N/A,TRUE,"Basic";#N/A,#N/A,TRUE,"EXT-TABLE";#N/A,#N/A,TRUE,"STEEL";#N/A,#N/A,TRUE,"INT-Table";#N/A,#N/A,TRUE,"STEEL";#N/A,#N/A,TRUE,"Door"}</definedName>
    <definedName name="fsdaa_1_1" hidden="1">{#N/A,#N/A,TRUE,"Basic";#N/A,#N/A,TRUE,"EXT-TABLE";#N/A,#N/A,TRUE,"STEEL";#N/A,#N/A,TRUE,"INT-Table";#N/A,#N/A,TRUE,"STEEL";#N/A,#N/A,TRUE,"Door"}</definedName>
    <definedName name="fsdaa_1_2" hidden="1">{#N/A,#N/A,TRUE,"Basic";#N/A,#N/A,TRUE,"EXT-TABLE";#N/A,#N/A,TRUE,"STEEL";#N/A,#N/A,TRUE,"INT-Table";#N/A,#N/A,TRUE,"STEEL";#N/A,#N/A,TRUE,"Door"}</definedName>
    <definedName name="fsdaa_2" hidden="1">{#N/A,#N/A,TRUE,"Basic";#N/A,#N/A,TRUE,"EXT-TABLE";#N/A,#N/A,TRUE,"STEEL";#N/A,#N/A,TRUE,"INT-Table";#N/A,#N/A,TRUE,"STEEL";#N/A,#N/A,TRUE,"Door"}</definedName>
    <definedName name="fsdaa_2_1" hidden="1">{#N/A,#N/A,TRUE,"Basic";#N/A,#N/A,TRUE,"EXT-TABLE";#N/A,#N/A,TRUE,"STEEL";#N/A,#N/A,TRUE,"INT-Table";#N/A,#N/A,TRUE,"STEEL";#N/A,#N/A,TRUE,"Door"}</definedName>
    <definedName name="fsdaa_2_2" hidden="1">{#N/A,#N/A,TRUE,"Basic";#N/A,#N/A,TRUE,"EXT-TABLE";#N/A,#N/A,TRUE,"STEEL";#N/A,#N/A,TRUE,"INT-Table";#N/A,#N/A,TRUE,"STEEL";#N/A,#N/A,TRUE,"Door"}</definedName>
    <definedName name="fsdaa_3" hidden="1">{#N/A,#N/A,TRUE,"Basic";#N/A,#N/A,TRUE,"EXT-TABLE";#N/A,#N/A,TRUE,"STEEL";#N/A,#N/A,TRUE,"INT-Table";#N/A,#N/A,TRUE,"STEEL";#N/A,#N/A,TRUE,"Door"}</definedName>
    <definedName name="fsdaa_3_1" hidden="1">{#N/A,#N/A,TRUE,"Basic";#N/A,#N/A,TRUE,"EXT-TABLE";#N/A,#N/A,TRUE,"STEEL";#N/A,#N/A,TRUE,"INT-Table";#N/A,#N/A,TRUE,"STEEL";#N/A,#N/A,TRUE,"Door"}</definedName>
    <definedName name="fsdaa_3_2" hidden="1">{#N/A,#N/A,TRUE,"Basic";#N/A,#N/A,TRUE,"EXT-TABLE";#N/A,#N/A,TRUE,"STEEL";#N/A,#N/A,TRUE,"INT-Table";#N/A,#N/A,TRUE,"STEEL";#N/A,#N/A,TRUE,"Door"}</definedName>
    <definedName name="fsdaa_4" hidden="1">{#N/A,#N/A,TRUE,"Basic";#N/A,#N/A,TRUE,"EXT-TABLE";#N/A,#N/A,TRUE,"STEEL";#N/A,#N/A,TRUE,"INT-Table";#N/A,#N/A,TRUE,"STEEL";#N/A,#N/A,TRUE,"Door"}</definedName>
    <definedName name="fsdaa_4_1" hidden="1">{#N/A,#N/A,TRUE,"Basic";#N/A,#N/A,TRUE,"EXT-TABLE";#N/A,#N/A,TRUE,"STEEL";#N/A,#N/A,TRUE,"INT-Table";#N/A,#N/A,TRUE,"STEEL";#N/A,#N/A,TRUE,"Door"}</definedName>
    <definedName name="fsdaa_4_2" hidden="1">{#N/A,#N/A,TRUE,"Basic";#N/A,#N/A,TRUE,"EXT-TABLE";#N/A,#N/A,TRUE,"STEEL";#N/A,#N/A,TRUE,"INT-Table";#N/A,#N/A,TRUE,"STEEL";#N/A,#N/A,TRUE,"Door"}</definedName>
    <definedName name="fsdaa_5" hidden="1">{#N/A,#N/A,TRUE,"Basic";#N/A,#N/A,TRUE,"EXT-TABLE";#N/A,#N/A,TRUE,"STEEL";#N/A,#N/A,TRUE,"INT-Table";#N/A,#N/A,TRUE,"STEEL";#N/A,#N/A,TRUE,"Door"}</definedName>
    <definedName name="fsdaa_5_1" hidden="1">{#N/A,#N/A,TRUE,"Basic";#N/A,#N/A,TRUE,"EXT-TABLE";#N/A,#N/A,TRUE,"STEEL";#N/A,#N/A,TRUE,"INT-Table";#N/A,#N/A,TRUE,"STEEL";#N/A,#N/A,TRUE,"Door"}</definedName>
    <definedName name="fsdaa_5_2" hidden="1">{#N/A,#N/A,TRUE,"Basic";#N/A,#N/A,TRUE,"EXT-TABLE";#N/A,#N/A,TRUE,"STEEL";#N/A,#N/A,TRUE,"INT-Table";#N/A,#N/A,TRUE,"STEEL";#N/A,#N/A,TRUE,"Door"}</definedName>
    <definedName name="FSDF"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ASDF" hidden="1">{#N/A,#N/A,FALSE,"배수1"}</definedName>
    <definedName name="FSDFFF"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SAFSA" hidden="1">{#N/A,#N/A,FALSE,"2~8번"}</definedName>
    <definedName name="FT" localSheetId="11">#REF!</definedName>
    <definedName name="FT" localSheetId="8">#REF!</definedName>
    <definedName name="FT" localSheetId="4">#REF!</definedName>
    <definedName name="FT">#REF!</definedName>
    <definedName name="Furniture" localSheetId="11" hidden="1">{#N/A,#N/A,TRUE,"Basic";#N/A,#N/A,TRUE,"EXT-TABLE";#N/A,#N/A,TRUE,"STEEL";#N/A,#N/A,TRUE,"INT-Table";#N/A,#N/A,TRUE,"STEEL";#N/A,#N/A,TRUE,"Door"}</definedName>
    <definedName name="Furniture" localSheetId="8" hidden="1">{#N/A,#N/A,TRUE,"Basic";#N/A,#N/A,TRUE,"EXT-TABLE";#N/A,#N/A,TRUE,"STEEL";#N/A,#N/A,TRUE,"INT-Table";#N/A,#N/A,TRUE,"STEEL";#N/A,#N/A,TRUE,"Door"}</definedName>
    <definedName name="Furniture" localSheetId="6" hidden="1">{#N/A,#N/A,TRUE,"Basic";#N/A,#N/A,TRUE,"EXT-TABLE";#N/A,#N/A,TRUE,"STEEL";#N/A,#N/A,TRUE,"INT-Table";#N/A,#N/A,TRUE,"STEEL";#N/A,#N/A,TRUE,"Door"}</definedName>
    <definedName name="Furniture" hidden="1">{#N/A,#N/A,TRUE,"Basic";#N/A,#N/A,TRUE,"EXT-TABLE";#N/A,#N/A,TRUE,"STEEL";#N/A,#N/A,TRUE,"INT-Table";#N/A,#N/A,TRUE,"STEEL";#N/A,#N/A,TRUE,"Door"}</definedName>
    <definedName name="Furniture_1" hidden="1">{#N/A,#N/A,TRUE,"Basic";#N/A,#N/A,TRUE,"EXT-TABLE";#N/A,#N/A,TRUE,"STEEL";#N/A,#N/A,TRUE,"INT-Table";#N/A,#N/A,TRUE,"STEEL";#N/A,#N/A,TRUE,"Door"}</definedName>
    <definedName name="Furniture_1_1" hidden="1">{#N/A,#N/A,TRUE,"Basic";#N/A,#N/A,TRUE,"EXT-TABLE";#N/A,#N/A,TRUE,"STEEL";#N/A,#N/A,TRUE,"INT-Table";#N/A,#N/A,TRUE,"STEEL";#N/A,#N/A,TRUE,"Door"}</definedName>
    <definedName name="Furniture_1_2" hidden="1">{#N/A,#N/A,TRUE,"Basic";#N/A,#N/A,TRUE,"EXT-TABLE";#N/A,#N/A,TRUE,"STEEL";#N/A,#N/A,TRUE,"INT-Table";#N/A,#N/A,TRUE,"STEEL";#N/A,#N/A,TRUE,"Door"}</definedName>
    <definedName name="Furniture_2" hidden="1">{#N/A,#N/A,TRUE,"Basic";#N/A,#N/A,TRUE,"EXT-TABLE";#N/A,#N/A,TRUE,"STEEL";#N/A,#N/A,TRUE,"INT-Table";#N/A,#N/A,TRUE,"STEEL";#N/A,#N/A,TRUE,"Door"}</definedName>
    <definedName name="Furniture_2_1" hidden="1">{#N/A,#N/A,TRUE,"Basic";#N/A,#N/A,TRUE,"EXT-TABLE";#N/A,#N/A,TRUE,"STEEL";#N/A,#N/A,TRUE,"INT-Table";#N/A,#N/A,TRUE,"STEEL";#N/A,#N/A,TRUE,"Door"}</definedName>
    <definedName name="Furniture_2_2" hidden="1">{#N/A,#N/A,TRUE,"Basic";#N/A,#N/A,TRUE,"EXT-TABLE";#N/A,#N/A,TRUE,"STEEL";#N/A,#N/A,TRUE,"INT-Table";#N/A,#N/A,TRUE,"STEEL";#N/A,#N/A,TRUE,"Door"}</definedName>
    <definedName name="Furniture_3" hidden="1">{#N/A,#N/A,TRUE,"Basic";#N/A,#N/A,TRUE,"EXT-TABLE";#N/A,#N/A,TRUE,"STEEL";#N/A,#N/A,TRUE,"INT-Table";#N/A,#N/A,TRUE,"STEEL";#N/A,#N/A,TRUE,"Door"}</definedName>
    <definedName name="Furniture_3_1" hidden="1">{#N/A,#N/A,TRUE,"Basic";#N/A,#N/A,TRUE,"EXT-TABLE";#N/A,#N/A,TRUE,"STEEL";#N/A,#N/A,TRUE,"INT-Table";#N/A,#N/A,TRUE,"STEEL";#N/A,#N/A,TRUE,"Door"}</definedName>
    <definedName name="Furniture_3_2" hidden="1">{#N/A,#N/A,TRUE,"Basic";#N/A,#N/A,TRUE,"EXT-TABLE";#N/A,#N/A,TRUE,"STEEL";#N/A,#N/A,TRUE,"INT-Table";#N/A,#N/A,TRUE,"STEEL";#N/A,#N/A,TRUE,"Door"}</definedName>
    <definedName name="Furniture_4" hidden="1">{#N/A,#N/A,TRUE,"Basic";#N/A,#N/A,TRUE,"EXT-TABLE";#N/A,#N/A,TRUE,"STEEL";#N/A,#N/A,TRUE,"INT-Table";#N/A,#N/A,TRUE,"STEEL";#N/A,#N/A,TRUE,"Door"}</definedName>
    <definedName name="Furniture_4_1" hidden="1">{#N/A,#N/A,TRUE,"Basic";#N/A,#N/A,TRUE,"EXT-TABLE";#N/A,#N/A,TRUE,"STEEL";#N/A,#N/A,TRUE,"INT-Table";#N/A,#N/A,TRUE,"STEEL";#N/A,#N/A,TRUE,"Door"}</definedName>
    <definedName name="Furniture_4_2" hidden="1">{#N/A,#N/A,TRUE,"Basic";#N/A,#N/A,TRUE,"EXT-TABLE";#N/A,#N/A,TRUE,"STEEL";#N/A,#N/A,TRUE,"INT-Table";#N/A,#N/A,TRUE,"STEEL";#N/A,#N/A,TRUE,"Door"}</definedName>
    <definedName name="Furniture_5" hidden="1">{#N/A,#N/A,TRUE,"Basic";#N/A,#N/A,TRUE,"EXT-TABLE";#N/A,#N/A,TRUE,"STEEL";#N/A,#N/A,TRUE,"INT-Table";#N/A,#N/A,TRUE,"STEEL";#N/A,#N/A,TRUE,"Door"}</definedName>
    <definedName name="Furniture_5_1" hidden="1">{#N/A,#N/A,TRUE,"Basic";#N/A,#N/A,TRUE,"EXT-TABLE";#N/A,#N/A,TRUE,"STEEL";#N/A,#N/A,TRUE,"INT-Table";#N/A,#N/A,TRUE,"STEEL";#N/A,#N/A,TRUE,"Door"}</definedName>
    <definedName name="Furniture_5_2" hidden="1">{#N/A,#N/A,TRUE,"Basic";#N/A,#N/A,TRUE,"EXT-TABLE";#N/A,#N/A,TRUE,"STEEL";#N/A,#N/A,TRUE,"INT-Table";#N/A,#N/A,TRUE,"STEEL";#N/A,#N/A,TRUE,"Door"}</definedName>
    <definedName name="fwbs_name" localSheetId="11">#REF!</definedName>
    <definedName name="fwbs_name" localSheetId="8">#REF!</definedName>
    <definedName name="fwbs_name" localSheetId="4">#REF!</definedName>
    <definedName name="fwbs_name">[74]GeneralNote!$J$2:$J$31</definedName>
    <definedName name="G" localSheetId="11">#REF!</definedName>
    <definedName name="G" localSheetId="8">#REF!</definedName>
    <definedName name="G" localSheetId="4">#REF!</definedName>
    <definedName name="G">#REF!</definedName>
    <definedName name="G_P_P">#N/A</definedName>
    <definedName name="GADFGSDFG" localSheetId="6" hidden="1">#REF!</definedName>
    <definedName name="GADFGSDFG" hidden="1">#REF!</definedName>
    <definedName name="GBBB" hidden="1">{#N/A,#N/A,FALSE,"CCTV"}</definedName>
    <definedName name="GDFG"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G"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 localSheetId="6" hidden="1">#REF!</definedName>
    <definedName name="GF" hidden="1">#REF!</definedName>
    <definedName name="GFDGDF"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DS" hidden="1">{#N/A,#N/A,FALSE,"CCTV"}</definedName>
    <definedName name="gfdsgfd">'[8]#REF'!#REF!</definedName>
    <definedName name="GFG"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HJ" hidden="1">{#N/A,#N/A,FALSE,"단가표지"}</definedName>
    <definedName name="gfjgfh" hidden="1">{#N/A,#N/A,FALSE,"CCTV"}</definedName>
    <definedName name="gfjgfhfg" hidden="1">{#N/A,#N/A,FALSE,"CCTV"}</definedName>
    <definedName name="GFJGFJGH" hidden="1">{#N/A,#N/A,FALSE,"2~8번"}</definedName>
    <definedName name="GFJGFJRRJGH" hidden="1">{#N/A,#N/A,FALSE,"배수1"}</definedName>
    <definedName name="GFJHGFJGF" hidden="1">{#N/A,#N/A,FALSE,"혼합골재"}</definedName>
    <definedName name="GFRRJGH" hidden="1">{#N/A,#N/A,FALSE,"단가표지"}</definedName>
    <definedName name="gg">'[12]h-013211-2'!$Q$3</definedName>
    <definedName name="gggg" hidden="1">{"'장비'!$A$3:$M$12"}</definedName>
    <definedName name="GJ1M" localSheetId="11">#REF!</definedName>
    <definedName name="GJ1M" localSheetId="8">#REF!</definedName>
    <definedName name="GJ1M" localSheetId="4">#REF!</definedName>
    <definedName name="GJ1M">#REF!</definedName>
    <definedName name="GJ1Y" localSheetId="11">#REF!</definedName>
    <definedName name="GJ1Y" localSheetId="8">#REF!</definedName>
    <definedName name="GJ1Y" localSheetId="4">#REF!</definedName>
    <definedName name="GJ1Y">#REF!</definedName>
    <definedName name="GJ3M" localSheetId="11">#REF!</definedName>
    <definedName name="GJ3M" localSheetId="8">#REF!</definedName>
    <definedName name="GJ3M" localSheetId="4">#REF!</definedName>
    <definedName name="GJ3M">#REF!</definedName>
    <definedName name="GJ3Y" localSheetId="11">#REF!</definedName>
    <definedName name="GJ3Y" localSheetId="8">#REF!</definedName>
    <definedName name="GJ3Y" localSheetId="4">#REF!</definedName>
    <definedName name="GJ3Y">#REF!</definedName>
    <definedName name="GJ5P" localSheetId="11">'[22]95삼성급(본사)'!#REF!</definedName>
    <definedName name="GJ5P" localSheetId="8">'[23]95삼성급(본사)'!#REF!</definedName>
    <definedName name="GJ5P" localSheetId="4">'[24]95삼성급(본사)'!#REF!</definedName>
    <definedName name="GJ5P">'[24]95삼성급(본사)'!#REF!</definedName>
    <definedName name="GJ5Y" localSheetId="11">'[22]95삼성급(본사)'!#REF!</definedName>
    <definedName name="GJ5Y" localSheetId="8">'[23]95삼성급(본사)'!#REF!</definedName>
    <definedName name="GJ5Y" localSheetId="4">'[24]95삼성급(본사)'!#REF!</definedName>
    <definedName name="GJ5Y">'[24]95삼성급(본사)'!#REF!</definedName>
    <definedName name="GJFGJFGJ" hidden="1">{#N/A,#N/A,FALSE,"골재소요량";#N/A,#N/A,FALSE,"골재소요량"}</definedName>
    <definedName name="GJGFJGFHJ" hidden="1">{#N/A,#N/A,FALSE,"속도"}</definedName>
    <definedName name="GK">#REF!</definedName>
    <definedName name="GoForm" localSheetId="7">[75]!GoForm</definedName>
    <definedName name="GoForm" localSheetId="11">[76]!GoForm</definedName>
    <definedName name="GoForm" localSheetId="8">[76]!GoForm</definedName>
    <definedName name="GoForm" localSheetId="4">[76]!GoForm</definedName>
    <definedName name="GoForm">[77]!GoForm</definedName>
    <definedName name="GoList" localSheetId="7">[78]!GoList</definedName>
    <definedName name="GoList" localSheetId="11">[79]!GoList</definedName>
    <definedName name="GoList" localSheetId="8">[79]!GoList</definedName>
    <definedName name="GoList" localSheetId="4">[79]!GoList</definedName>
    <definedName name="GoList">[80]!GoList</definedName>
    <definedName name="GoSpec" localSheetId="7">[75]!GoSpec</definedName>
    <definedName name="GoSpec" localSheetId="11">[76]!GoSpec</definedName>
    <definedName name="GoSpec" localSheetId="8">[76]!GoSpec</definedName>
    <definedName name="GoSpec" localSheetId="4">[76]!GoSpec</definedName>
    <definedName name="GoSpec">[77]!GoSpec</definedName>
    <definedName name="GoTop" localSheetId="7">[75]!GoTop</definedName>
    <definedName name="GoTop" localSheetId="11">[76]!GoTop</definedName>
    <definedName name="GoTop" localSheetId="8">[76]!GoTop</definedName>
    <definedName name="GoTop" localSheetId="4">[76]!GoTop</definedName>
    <definedName name="GoTop">[77]!GoTop</definedName>
    <definedName name="GROUP">[38]회사99!#REF!</definedName>
    <definedName name="grout_type" localSheetId="11">#REF!</definedName>
    <definedName name="grout_type" localSheetId="8">#REF!</definedName>
    <definedName name="grout_type" localSheetId="4">#REF!</definedName>
    <definedName name="grout_type">#REF!</definedName>
    <definedName name="Grouting" localSheetId="11">#REF!</definedName>
    <definedName name="Grouting" localSheetId="8">#REF!</definedName>
    <definedName name="Grouting" localSheetId="4">#REF!</definedName>
    <definedName name="Grouting">#REF!</definedName>
    <definedName name="GrphActSales" localSheetId="11">#REF!</definedName>
    <definedName name="GrphActSales" localSheetId="8">#REF!</definedName>
    <definedName name="GrphActSales" localSheetId="4">#REF!</definedName>
    <definedName name="GrphActSales">#REF!</definedName>
    <definedName name="GrphActStk" localSheetId="11">#REF!</definedName>
    <definedName name="GrphActStk" localSheetId="8">#REF!</definedName>
    <definedName name="GrphActStk" localSheetId="4">#REF!</definedName>
    <definedName name="GrphActStk">#REF!</definedName>
    <definedName name="GrphPlanSales" localSheetId="11">#REF!</definedName>
    <definedName name="GrphPlanSales" localSheetId="8">#REF!</definedName>
    <definedName name="GrphPlanSales" localSheetId="4">#REF!</definedName>
    <definedName name="GrphPlanSales">#REF!</definedName>
    <definedName name="GrphTgtStk" localSheetId="11">#REF!</definedName>
    <definedName name="GrphTgtStk" localSheetId="8">#REF!</definedName>
    <definedName name="GrphTgtStk" localSheetId="4">#REF!</definedName>
    <definedName name="GrphTgtStk">#REF!</definedName>
    <definedName name="GSDGSRWQR" hidden="1">{#N/A,#N/A,FALSE,"속도"}</definedName>
    <definedName name="GTTA">#REF!</definedName>
    <definedName name="GTTB">#REF!</definedName>
    <definedName name="GV" hidden="1">{#N/A,#N/A,FALSE,"CCTV"}</definedName>
    <definedName name="h_af" localSheetId="11">#REF!</definedName>
    <definedName name="h_af" localSheetId="8">#REF!</definedName>
    <definedName name="h_af" localSheetId="4">#REF!</definedName>
    <definedName name="h_af">#REF!</definedName>
    <definedName name="h_bf" localSheetId="11">#REF!</definedName>
    <definedName name="h_bf" localSheetId="8">#REF!</definedName>
    <definedName name="h_bf" localSheetId="4">#REF!</definedName>
    <definedName name="h_bf">#REF!</definedName>
    <definedName name="half" hidden="1">{#N/A,#N/A,FALSE,"전체집계표";#N/A,#N/A,FALSE,"안벽30000";#N/A,#N/A,FALSE,"안벽20000";#N/A,#N/A,FALSE,"내호안";#N/A,#N/A,FALSE,"외호안";#N/A,#N/A,FALSE,"준설토A";#N/A,#N/A,FALSE,"준설토B";#N/A,#N/A,FALSE,"적출장"}</definedName>
    <definedName name="HAUS">[38]회사99!#REF!</definedName>
    <definedName name="HDFD" hidden="1">{#N/A,#N/A,FALSE,"속도"}</definedName>
    <definedName name="HDGFDS" localSheetId="6" hidden="1">#REF!</definedName>
    <definedName name="HDGFDS" hidden="1">#REF!</definedName>
    <definedName name="hf" localSheetId="11">#REF!</definedName>
    <definedName name="hf" localSheetId="8">#REF!</definedName>
    <definedName name="hf" localSheetId="4">#REF!</definedName>
    <definedName name="hf">#REF!</definedName>
    <definedName name="hfdgfdg" hidden="1">{#N/A,#N/A,FALSE,"CCTV"}</definedName>
    <definedName name="hfjhhjj" hidden="1">{#N/A,#N/A,FALSE,"CCTV"}</definedName>
    <definedName name="HGDSGJGFJGF" hidden="1">{#N/A,#N/A,FALSE,"배수2"}</definedName>
    <definedName name="HGHH" hidden="1">{#N/A,#N/A,FALSE,"표지목차"}</definedName>
    <definedName name="hgjfgh" hidden="1">{#N/A,#N/A,FALSE,"CCTV"}</definedName>
    <definedName name="hgjgfhgh" hidden="1">{#N/A,#N/A,FALSE,"CCTV"}</definedName>
    <definedName name="HH" localSheetId="7">[81]정부노임단가!$A$5:$F$215</definedName>
    <definedName name="HH" localSheetId="11">[28]정부노임단가!$A$5:$F$215</definedName>
    <definedName name="HH" localSheetId="8">[28]정부노임단가!$A$5:$F$215</definedName>
    <definedName name="HH" localSheetId="4">[28]정부노임단가!$A$5:$F$215</definedName>
    <definedName name="HH">[27]정부노임단가!$A$5:$F$215</definedName>
    <definedName name="HHH" localSheetId="11" hidden="1">{#N/A,#N/A,TRUE,"Basic";#N/A,#N/A,TRUE,"EXT-TABLE";#N/A,#N/A,TRUE,"STEEL";#N/A,#N/A,TRUE,"INT-Table";#N/A,#N/A,TRUE,"STEEL";#N/A,#N/A,TRUE,"Door"}</definedName>
    <definedName name="HHH" localSheetId="8" hidden="1">{#N/A,#N/A,TRUE,"Basic";#N/A,#N/A,TRUE,"EXT-TABLE";#N/A,#N/A,TRUE,"STEEL";#N/A,#N/A,TRUE,"INT-Table";#N/A,#N/A,TRUE,"STEEL";#N/A,#N/A,TRUE,"Door"}</definedName>
    <definedName name="HHH" localSheetId="6" hidden="1">{#N/A,#N/A,TRUE,"Basic";#N/A,#N/A,TRUE,"EXT-TABLE";#N/A,#N/A,TRUE,"STEEL";#N/A,#N/A,TRUE,"INT-Table";#N/A,#N/A,TRUE,"STEEL";#N/A,#N/A,TRUE,"Door"}</definedName>
    <definedName name="HHH" localSheetId="4" hidden="1">{#N/A,#N/A,TRUE,"Basic";#N/A,#N/A,TRUE,"EXT-TABLE";#N/A,#N/A,TRUE,"STEEL";#N/A,#N/A,TRUE,"INT-Table";#N/A,#N/A,TRUE,"STEEL";#N/A,#N/A,TRUE,"Door"}</definedName>
    <definedName name="HHH" hidden="1">{#N/A,#N/A,TRUE,"Basic";#N/A,#N/A,TRUE,"EXT-TABLE";#N/A,#N/A,TRUE,"STEEL";#N/A,#N/A,TRUE,"INT-Table";#N/A,#N/A,TRUE,"STEEL";#N/A,#N/A,TRUE,"Door"}</definedName>
    <definedName name="HHH_1" hidden="1">{#N/A,#N/A,TRUE,"Basic";#N/A,#N/A,TRUE,"EXT-TABLE";#N/A,#N/A,TRUE,"STEEL";#N/A,#N/A,TRUE,"INT-Table";#N/A,#N/A,TRUE,"STEEL";#N/A,#N/A,TRUE,"Door"}</definedName>
    <definedName name="HHH_1_1" hidden="1">{#N/A,#N/A,TRUE,"Basic";#N/A,#N/A,TRUE,"EXT-TABLE";#N/A,#N/A,TRUE,"STEEL";#N/A,#N/A,TRUE,"INT-Table";#N/A,#N/A,TRUE,"STEEL";#N/A,#N/A,TRUE,"Door"}</definedName>
    <definedName name="HHH_1_2" hidden="1">{#N/A,#N/A,TRUE,"Basic";#N/A,#N/A,TRUE,"EXT-TABLE";#N/A,#N/A,TRUE,"STEEL";#N/A,#N/A,TRUE,"INT-Table";#N/A,#N/A,TRUE,"STEEL";#N/A,#N/A,TRUE,"Door"}</definedName>
    <definedName name="HHH_2" hidden="1">{#N/A,#N/A,TRUE,"Basic";#N/A,#N/A,TRUE,"EXT-TABLE";#N/A,#N/A,TRUE,"STEEL";#N/A,#N/A,TRUE,"INT-Table";#N/A,#N/A,TRUE,"STEEL";#N/A,#N/A,TRUE,"Door"}</definedName>
    <definedName name="HHH_2_1" hidden="1">{#N/A,#N/A,TRUE,"Basic";#N/A,#N/A,TRUE,"EXT-TABLE";#N/A,#N/A,TRUE,"STEEL";#N/A,#N/A,TRUE,"INT-Table";#N/A,#N/A,TRUE,"STEEL";#N/A,#N/A,TRUE,"Door"}</definedName>
    <definedName name="HHH_2_2" hidden="1">{#N/A,#N/A,TRUE,"Basic";#N/A,#N/A,TRUE,"EXT-TABLE";#N/A,#N/A,TRUE,"STEEL";#N/A,#N/A,TRUE,"INT-Table";#N/A,#N/A,TRUE,"STEEL";#N/A,#N/A,TRUE,"Door"}</definedName>
    <definedName name="HHH_3" hidden="1">{#N/A,#N/A,TRUE,"Basic";#N/A,#N/A,TRUE,"EXT-TABLE";#N/A,#N/A,TRUE,"STEEL";#N/A,#N/A,TRUE,"INT-Table";#N/A,#N/A,TRUE,"STEEL";#N/A,#N/A,TRUE,"Door"}</definedName>
    <definedName name="HHH_3_1" hidden="1">{#N/A,#N/A,TRUE,"Basic";#N/A,#N/A,TRUE,"EXT-TABLE";#N/A,#N/A,TRUE,"STEEL";#N/A,#N/A,TRUE,"INT-Table";#N/A,#N/A,TRUE,"STEEL";#N/A,#N/A,TRUE,"Door"}</definedName>
    <definedName name="HHH_3_2" hidden="1">{#N/A,#N/A,TRUE,"Basic";#N/A,#N/A,TRUE,"EXT-TABLE";#N/A,#N/A,TRUE,"STEEL";#N/A,#N/A,TRUE,"INT-Table";#N/A,#N/A,TRUE,"STEEL";#N/A,#N/A,TRUE,"Door"}</definedName>
    <definedName name="HHH_4" hidden="1">{#N/A,#N/A,TRUE,"Basic";#N/A,#N/A,TRUE,"EXT-TABLE";#N/A,#N/A,TRUE,"STEEL";#N/A,#N/A,TRUE,"INT-Table";#N/A,#N/A,TRUE,"STEEL";#N/A,#N/A,TRUE,"Door"}</definedName>
    <definedName name="HHH_4_1" hidden="1">{#N/A,#N/A,TRUE,"Basic";#N/A,#N/A,TRUE,"EXT-TABLE";#N/A,#N/A,TRUE,"STEEL";#N/A,#N/A,TRUE,"INT-Table";#N/A,#N/A,TRUE,"STEEL";#N/A,#N/A,TRUE,"Door"}</definedName>
    <definedName name="HHH_4_2" hidden="1">{#N/A,#N/A,TRUE,"Basic";#N/A,#N/A,TRUE,"EXT-TABLE";#N/A,#N/A,TRUE,"STEEL";#N/A,#N/A,TRUE,"INT-Table";#N/A,#N/A,TRUE,"STEEL";#N/A,#N/A,TRUE,"Door"}</definedName>
    <definedName name="HHH_5" hidden="1">{#N/A,#N/A,TRUE,"Basic";#N/A,#N/A,TRUE,"EXT-TABLE";#N/A,#N/A,TRUE,"STEEL";#N/A,#N/A,TRUE,"INT-Table";#N/A,#N/A,TRUE,"STEEL";#N/A,#N/A,TRUE,"Door"}</definedName>
    <definedName name="HHH_5_1" hidden="1">{#N/A,#N/A,TRUE,"Basic";#N/A,#N/A,TRUE,"EXT-TABLE";#N/A,#N/A,TRUE,"STEEL";#N/A,#N/A,TRUE,"INT-Table";#N/A,#N/A,TRUE,"STEEL";#N/A,#N/A,TRUE,"Door"}</definedName>
    <definedName name="HHH_5_2" hidden="1">{#N/A,#N/A,TRUE,"Basic";#N/A,#N/A,TRUE,"EXT-TABLE";#N/A,#N/A,TRUE,"STEEL";#N/A,#N/A,TRUE,"INT-Table";#N/A,#N/A,TRUE,"STEEL";#N/A,#N/A,TRUE,"Door"}</definedName>
    <definedName name="HHHHH" hidden="1">{#N/A,#N/A,TRUE,"Basic";#N/A,#N/A,TRUE,"EXT-TABLE";#N/A,#N/A,TRUE,"STEEL";#N/A,#N/A,TRUE,"INT-Table";#N/A,#N/A,TRUE,"STEEL";#N/A,#N/A,TRUE,"Door"}</definedName>
    <definedName name="HHHHHHHHHHHHHHHHHHHHH" hidden="1">{#N/A,#N/A,FALSE,"토공2"}</definedName>
    <definedName name="HiddenRows" localSheetId="6" hidden="1">#REF!</definedName>
    <definedName name="HiddenRows" hidden="1">#REF!</definedName>
    <definedName name="hik" hidden="1">{#N/A,#N/A,FALSE,"TABLE"}</definedName>
    <definedName name="HJKL">#REF!</definedName>
    <definedName name="HKJL">#N/A</definedName>
    <definedName name="ho" hidden="1">{#N/A,#N/A,FALSE,"TABLE"}</definedName>
    <definedName name="Hot_Insulation" localSheetId="11">#REF!</definedName>
    <definedName name="Hot_Insulation" localSheetId="8">#REF!</definedName>
    <definedName name="Hot_Insulation" localSheetId="4">#REF!</definedName>
    <definedName name="Hot_Insulation">#REF!</definedName>
    <definedName name="HTML_CodePage" localSheetId="6" hidden="1">950</definedName>
    <definedName name="HTML_CodePage">949</definedName>
    <definedName name="HTML_CONTORL1" hidden="1">{"'장비'!$A$3:$M$12"}</definedName>
    <definedName name="HTML_Control" localSheetId="6" hidden="1">{"'Sheet1'!$L$16"}</definedName>
    <definedName name="HTML_Description">""</definedName>
    <definedName name="HTML_Email">""</definedName>
    <definedName name="HTML_Header" localSheetId="6" hidden="1">"Sheet1"</definedName>
    <definedName name="HTML_Header">"6월계획"</definedName>
    <definedName name="HTML_LastUpdate" localSheetId="6" hidden="1">"2000/9/14"</definedName>
    <definedName name="HTML_LastUpdate">"01-05-23"</definedName>
    <definedName name="HTML_LineAfter">FALSE</definedName>
    <definedName name="HTML_LineBefore">FALSE</definedName>
    <definedName name="HTML_Name" localSheetId="6" hidden="1">"J.C.WONG"</definedName>
    <definedName name="HTML_Name">"김선직"</definedName>
    <definedName name="HTML_OBDlg2">TRUE</definedName>
    <definedName name="HTML_OBDlg4">TRUE</definedName>
    <definedName name="HTML_OS">0</definedName>
    <definedName name="HTML_PathFile" localSheetId="6" hidden="1">"C:\2689\Q\國內\00q3961台化龍德PTA3建造\MyHTML.htm"</definedName>
    <definedName name="HTML_PathFile">"C:\My Documents\MyHTML.htm"</definedName>
    <definedName name="HTML_Title" localSheetId="6" hidden="1">"00Q3961-SUM"</definedName>
    <definedName name="HTML_Title">"2001년도정기수리계획및실적"</definedName>
    <definedName name="HTML1" hidden="1">{"'장비'!$A$3:$M$12"}</definedName>
    <definedName name="HTML1_1" hidden="1">"[mnsavg.xls]Sheet1!$A$1:$AD$11"</definedName>
    <definedName name="HTML1_11" hidden="1">1</definedName>
    <definedName name="HTML1_12" hidden="1">"A:\mnsavg.html"</definedName>
    <definedName name="HTML1_2" hidden="1">1</definedName>
    <definedName name="HTML1_3" hidden="1">"mnsavg"</definedName>
    <definedName name="HTML1_4" hidden="1">"Sheet1"</definedName>
    <definedName name="HTML1_6" hidden="1">-4146</definedName>
    <definedName name="HTML1_7" hidden="1">-4146</definedName>
    <definedName name="HTML1_8" hidden="1">"98-10-26"</definedName>
    <definedName name="HTML1_9" hidden="1">"한국외환은행"</definedName>
    <definedName name="HTML2_1" hidden="1">"[mnsavg.xls]Sheet1!$A$4:$K$33"</definedName>
    <definedName name="HTML2_11" hidden="1">1</definedName>
    <definedName name="HTML2_12" hidden="1">"A:\mnsavg.htm"</definedName>
    <definedName name="HTML2_2" hidden="1">1</definedName>
    <definedName name="HTML2_3" hidden="1">"mnsavg"</definedName>
    <definedName name="HTML2_4" hidden="1">"Sheet1"</definedName>
    <definedName name="HTML2_6" hidden="1">-4146</definedName>
    <definedName name="HTML2_7" hidden="1">-4146</definedName>
    <definedName name="HTML2_8" hidden="1">"98-10-26"</definedName>
    <definedName name="HTML2_9" hidden="1">"한국외환은행"</definedName>
    <definedName name="HTML3_1" hidden="1">"[keb97avrg.xls]Sheet1!$A$4:$O$32"</definedName>
    <definedName name="HTML3_11" hidden="1">1</definedName>
    <definedName name="HTML3_12" hidden="1">"A:\97mns.htm"</definedName>
    <definedName name="HTML3_2" hidden="1">1</definedName>
    <definedName name="HTML3_3" hidden="1">"keb97avrg"</definedName>
    <definedName name="HTML3_4" hidden="1">"Sheet1"</definedName>
    <definedName name="HTML3_6" hidden="1">-4146</definedName>
    <definedName name="HTML3_7" hidden="1">-4146</definedName>
    <definedName name="HTML3_8" hidden="1">"99-02-08"</definedName>
    <definedName name="HTML3_9" hidden="1">"한국외환은행"</definedName>
    <definedName name="HTMLCount" hidden="1">2</definedName>
    <definedName name="huy" localSheetId="6" hidden="1">{"'Sheet1'!$L$16"}</definedName>
    <definedName name="Hyd_P">#REF!</definedName>
    <definedName name="IC" localSheetId="6" hidden="1">#REF!</definedName>
    <definedName name="IC" hidden="1">#REF!</definedName>
    <definedName name="IELWSALES" localSheetId="11">#REF!</definedName>
    <definedName name="IELWSALES" localSheetId="8">#REF!</definedName>
    <definedName name="IELWSALES" localSheetId="4">#REF!</definedName>
    <definedName name="IELWSALES">#REF!</definedName>
    <definedName name="IELYSALES" localSheetId="11">#REF!</definedName>
    <definedName name="IELYSALES" localSheetId="8">#REF!</definedName>
    <definedName name="IELYSALES" localSheetId="4">#REF!</definedName>
    <definedName name="IELYSALES">#REF!</definedName>
    <definedName name="IEPLANSALES" localSheetId="11">#REF!</definedName>
    <definedName name="IEPLANSALES" localSheetId="8">#REF!</definedName>
    <definedName name="IEPLANSALES" localSheetId="4">#REF!</definedName>
    <definedName name="IEPLANSALES">#REF!</definedName>
    <definedName name="IESP" localSheetId="11">#REF!</definedName>
    <definedName name="IESP" localSheetId="8">#REF!</definedName>
    <definedName name="IESP" localSheetId="4">#REF!</definedName>
    <definedName name="IESP">#REF!</definedName>
    <definedName name="ifa" localSheetId="7">[48]data_dci!$I$8:$I$746</definedName>
    <definedName name="ifa" localSheetId="11">[49]data_dci!$I$8:$I$746</definedName>
    <definedName name="ifa" localSheetId="8">[49]data_dci!$I$8:$I$746</definedName>
    <definedName name="ifa" localSheetId="4">[49]data_dci!$I$8:$I$746</definedName>
    <definedName name="ifa">[50]data_dci!$I$8:$I$746</definedName>
    <definedName name="IFC" localSheetId="7">[48]data_dci!$J$8:$J$746</definedName>
    <definedName name="IFC" localSheetId="11">[49]data_dci!$J$8:$J$746</definedName>
    <definedName name="IFC" localSheetId="8">[49]data_dci!$J$8:$J$746</definedName>
    <definedName name="IFC" localSheetId="4">[49]data_dci!$J$8:$J$746</definedName>
    <definedName name="IFC">[50]data_dci!$J$8:$J$746</definedName>
    <definedName name="iiouolkll" hidden="1">{#N/A,#N/A,FALSE,"CCTV"}</definedName>
    <definedName name="imsi" hidden="1">{#N/A,#N/A,TRUE,"LOADCOVE";#N/A,#N/A,TRUE,"PAGE001";#N/A,#N/A,TRUE,"PAGE002";#N/A,#N/A,TRUE,"PAGE003";#N/A,#N/A,TRUE,"PAGE004";#N/A,#N/A,TRUE,"PAGE005";#N/A,#N/A,TRUE,"PAGE006";#N/A,#N/A,TRUE,"PAGE007";#N/A,#N/A,TRUE,"PAGE008";#N/A,#N/A,TRUE,"PAGE009";#N/A,#N/A,TRUE,"PAGE010";#N/A,#N/A,TRUE,"PAGE011";#N/A,#N/A,TRUE,"PAGE012";#N/A,#N/A,TRUE,"PAGE013"}</definedName>
    <definedName name="inci11">#REF!</definedName>
    <definedName name="inci12">#REF!</definedName>
    <definedName name="Inq_List">#REF!</definedName>
    <definedName name="Inq_No">#REF!</definedName>
    <definedName name="INST" localSheetId="11">[27]INST_DCI!#REF!</definedName>
    <definedName name="INST" localSheetId="8">[27]INST_DCI!#REF!</definedName>
    <definedName name="INST" localSheetId="4">[27]INST_DCI!#REF!</definedName>
    <definedName name="INST">[28]INST_DCI!#REF!</definedName>
    <definedName name="INST_DCI_심의" localSheetId="11">#REF!</definedName>
    <definedName name="INST_DCI_심의" localSheetId="8">#REF!</definedName>
    <definedName name="INST_DCI_심의" localSheetId="4">#REF!</definedName>
    <definedName name="INST_DCI_심의">#REF!</definedName>
    <definedName name="inst1" localSheetId="11">#REF!</definedName>
    <definedName name="inst1" localSheetId="8">#REF!</definedName>
    <definedName name="inst1" localSheetId="4">#REF!</definedName>
    <definedName name="inst1">#REF!</definedName>
    <definedName name="INST1_MCI" localSheetId="11">#REF!</definedName>
    <definedName name="INST1_MCI" localSheetId="8">#REF!</definedName>
    <definedName name="INST1_MCI" localSheetId="4">#REF!</definedName>
    <definedName name="INST1_MCI">#REF!</definedName>
    <definedName name="inst2" localSheetId="11">#REF!</definedName>
    <definedName name="inst2" localSheetId="8">#REF!</definedName>
    <definedName name="inst2" localSheetId="4">#REF!</definedName>
    <definedName name="inst2">#REF!</definedName>
    <definedName name="INST2_MCI" localSheetId="11">#REF!</definedName>
    <definedName name="INST2_MCI" localSheetId="8">#REF!</definedName>
    <definedName name="INST2_MCI" localSheetId="4">#REF!</definedName>
    <definedName name="INST2_MCI">#REF!</definedName>
    <definedName name="inst3" localSheetId="11">[27]INST_DCI!#REF!</definedName>
    <definedName name="inst3" localSheetId="8">[27]INST_DCI!#REF!</definedName>
    <definedName name="inst3" localSheetId="4">[27]INST_DCI!#REF!</definedName>
    <definedName name="inst3">[28]INST_DCI!#REF!</definedName>
    <definedName name="INST3_MCI" localSheetId="11">#REF!</definedName>
    <definedName name="INST3_MCI" localSheetId="8">#REF!</definedName>
    <definedName name="INST3_MCI" localSheetId="4">#REF!</definedName>
    <definedName name="INST3_MCI">#REF!</definedName>
    <definedName name="inst4" localSheetId="11">#REF!</definedName>
    <definedName name="inst4" localSheetId="8">#REF!</definedName>
    <definedName name="inst4" localSheetId="4">#REF!</definedName>
    <definedName name="inst4">#REF!</definedName>
    <definedName name="INST4_MCI" localSheetId="11">#REF!</definedName>
    <definedName name="INST4_MCI" localSheetId="8">#REF!</definedName>
    <definedName name="INST4_MCI" localSheetId="4">#REF!</definedName>
    <definedName name="INST4_MCI">#REF!</definedName>
    <definedName name="inst5" localSheetId="11">#REF!</definedName>
    <definedName name="inst5" localSheetId="8">#REF!</definedName>
    <definedName name="inst5" localSheetId="4">#REF!</definedName>
    <definedName name="inst5">#REF!</definedName>
    <definedName name="INST5_MCI" localSheetId="11">#REF!</definedName>
    <definedName name="INST5_MCI" localSheetId="8">#REF!</definedName>
    <definedName name="INST5_MCI" localSheetId="4">#REF!</definedName>
    <definedName name="INST5_MCI">#REF!</definedName>
    <definedName name="inst6" localSheetId="11">#REF!</definedName>
    <definedName name="inst6" localSheetId="8">#REF!</definedName>
    <definedName name="inst6" localSheetId="4">#REF!</definedName>
    <definedName name="inst6">#REF!</definedName>
    <definedName name="INST6_MCI" localSheetId="11">#REF!</definedName>
    <definedName name="INST6_MCI" localSheetId="8">#REF!</definedName>
    <definedName name="INST6_MCI" localSheetId="4">#REF!</definedName>
    <definedName name="INST6_MCI">#REF!</definedName>
    <definedName name="inst7" localSheetId="11">#REF!</definedName>
    <definedName name="inst7" localSheetId="8">#REF!</definedName>
    <definedName name="inst7" localSheetId="4">#REF!</definedName>
    <definedName name="inst7">#REF!</definedName>
    <definedName name="INST7_MCI" localSheetId="11">#REF!</definedName>
    <definedName name="INST7_MCI" localSheetId="8">#REF!</definedName>
    <definedName name="INST7_MCI" localSheetId="4">#REF!</definedName>
    <definedName name="INST7_MCI">#REF!</definedName>
    <definedName name="INST8" localSheetId="11">[57]INST_MCI!#REF!</definedName>
    <definedName name="INST8" localSheetId="8">[57]INST_MCI!#REF!</definedName>
    <definedName name="INST8" localSheetId="4">[57]INST_MCI!#REF!</definedName>
    <definedName name="INST8">[57]INST_MCI!#REF!</definedName>
    <definedName name="INST9" localSheetId="11">[57]INST_MCI!#REF!</definedName>
    <definedName name="INST9" localSheetId="8">[57]INST_MCI!#REF!</definedName>
    <definedName name="INST9" localSheetId="4">[57]INST_MCI!#REF!</definedName>
    <definedName name="INST9">[57]INST_MCI!#REF!</definedName>
    <definedName name="Instrument_Database1">#REF!</definedName>
    <definedName name="Instrument_Database2">#REF!</definedName>
    <definedName name="Int_Paint_Final" localSheetId="11">#REF!</definedName>
    <definedName name="Int_Paint_Final" localSheetId="8">#REF!</definedName>
    <definedName name="Int_Paint_Final" localSheetId="4">#REF!</definedName>
    <definedName name="Int_Paint_Final">#REF!</definedName>
    <definedName name="Int_Paint_Intermediate" localSheetId="11">#REF!</definedName>
    <definedName name="Int_Paint_Intermediate" localSheetId="8">#REF!</definedName>
    <definedName name="Int_Paint_Intermediate" localSheetId="4">#REF!</definedName>
    <definedName name="Int_Paint_Intermediate">#REF!</definedName>
    <definedName name="Int_Paint_Primer" localSheetId="11">#REF!</definedName>
    <definedName name="Int_Paint_Primer" localSheetId="8">#REF!</definedName>
    <definedName name="Int_Paint_Primer" localSheetId="4">#REF!</definedName>
    <definedName name="Int_Paint_Primer">#REF!</definedName>
    <definedName name="IntFreeCred" localSheetId="11">#REF!</definedName>
    <definedName name="IntFreeCred" localSheetId="8">#REF!</definedName>
    <definedName name="IntFreeCred" localSheetId="4">#REF!</definedName>
    <definedName name="IntFreeCred">#REF!</definedName>
    <definedName name="IS_DCI" localSheetId="11">[55]INST_DCI!#REF!</definedName>
    <definedName name="IS_DCI" localSheetId="8">[55]INST_DCI!#REF!</definedName>
    <definedName name="IS_DCI" localSheetId="4">[55]INST_DCI!#REF!</definedName>
    <definedName name="IS_DCI">[55]INST_DCI!#REF!</definedName>
    <definedName name="ISSUE" localSheetId="7">[48]data_dci!$L$8:$L$746</definedName>
    <definedName name="ISSUE" localSheetId="11">[49]data_dci!$L$8:$L$746</definedName>
    <definedName name="ISSUE" localSheetId="8">[49]data_dci!$L$8:$L$746</definedName>
    <definedName name="ISSUE" localSheetId="4">[49]data_dci!$L$8:$L$746</definedName>
    <definedName name="ISSUE">[50]data_dci!$L$8:$L$746</definedName>
    <definedName name="IT">#REF!</definedName>
    <definedName name="Item_name" localSheetId="11">#REF!</definedName>
    <definedName name="Item_name" localSheetId="8">#REF!</definedName>
    <definedName name="Item_name" localSheetId="4">#REF!</definedName>
    <definedName name="Item_name">#REF!</definedName>
    <definedName name="Item_No">#REF!</definedName>
    <definedName name="J"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j_filler" localSheetId="11">#REF!</definedName>
    <definedName name="j_filler" localSheetId="8">#REF!</definedName>
    <definedName name="j_filler" localSheetId="4">#REF!</definedName>
    <definedName name="j_filler">#REF!</definedName>
    <definedName name="JABEL0427">#REF!</definedName>
    <definedName name="JDFHERHGFHJ" hidden="1">{#N/A,#N/A,FALSE,"포장2"}</definedName>
    <definedName name="JDFHERHGFJFD" hidden="1">{#N/A,#N/A,FALSE,"포장1";#N/A,#N/A,FALSE,"포장1"}</definedName>
    <definedName name="JDFHETHGFJ" hidden="1">{#N/A,#N/A,FALSE,"조골재"}</definedName>
    <definedName name="JDFHFDJDNDHT" hidden="1">{#N/A,#N/A,FALSE,"토공2"}</definedName>
    <definedName name="JDHDFHERHG" hidden="1">{#N/A,#N/A,FALSE,"이정표"}</definedName>
    <definedName name="JDHGEHGFGJRTYJHFG" hidden="1">{#N/A,#N/A,FALSE,"구조1"}</definedName>
    <definedName name="JH" localSheetId="7">[82]정부노임단가!$A$5:$F$215</definedName>
    <definedName name="JH" localSheetId="11">[83]정부노임단가!$A$5:$F$215</definedName>
    <definedName name="JH" localSheetId="8">[83]정부노임단가!$A$5:$F$215</definedName>
    <definedName name="JH" localSheetId="4">[83]정부노임단가!$A$5:$F$215</definedName>
    <definedName name="JH">[84]정부노임단가!$A$5:$F$215</definedName>
    <definedName name="jhhhh" hidden="1">{#N/A,#N/A,FALSE,"CCTV"}</definedName>
    <definedName name="JJ" localSheetId="7">[27]정부노임단가!$A$5:$F$215</definedName>
    <definedName name="JJ" localSheetId="11">[85]정부노임단가!$A$5:$F$215</definedName>
    <definedName name="JJ" localSheetId="8">[85]정부노임단가!$A$5:$F$215</definedName>
    <definedName name="JJ" localSheetId="4">[85]정부노임단가!$A$5:$F$215</definedName>
    <definedName name="JJ">[82]정부노임단가!$A$5:$F$215</definedName>
    <definedName name="JJJJJ" hidden="1">{#N/A,#N/A,TRUE,"Basic";#N/A,#N/A,TRUE,"EXT-TABLE";#N/A,#N/A,TRUE,"STEEL";#N/A,#N/A,TRUE,"INT-Table";#N/A,#N/A,TRUE,"STEEL";#N/A,#N/A,TRUE,"Door"}</definedName>
    <definedName name="jjmnj" hidden="1">{#N/A,#N/A,TRUE,"LOADCOVE";#N/A,#N/A,TRUE,"PAGE001";#N/A,#N/A,TRUE,"PAGE002";#N/A,#N/A,TRUE,"PAGE003";#N/A,#N/A,TRUE,"PAGE004";#N/A,#N/A,TRUE,"PAGE005";#N/A,#N/A,TRUE,"PAGE006";#N/A,#N/A,TRUE,"PAGE007";#N/A,#N/A,TRUE,"PAGE008";#N/A,#N/A,TRUE,"PAGE009";#N/A,#N/A,TRUE,"PAGE010";#N/A,#N/A,TRUE,"PAGE011";#N/A,#N/A,TRUE,"PAGE012";#N/A,#N/A,TRUE,"PAGE013"}</definedName>
    <definedName name="JMMFF" hidden="1">{#N/A,#N/A,FALSE,"포장1";#N/A,#N/A,FALSE,"포장1"}</definedName>
    <definedName name="JY" localSheetId="6" hidden="1">#REF!</definedName>
    <definedName name="JY" hidden="1">#REF!</definedName>
    <definedName name="JYDFF" hidden="1">{#N/A,#N/A,FALSE,"속도"}</definedName>
    <definedName name="K_TBM2">#REF!</definedName>
    <definedName name="KDJU" hidden="1">{"'장비'!$A$3:$M$12"}</definedName>
    <definedName name="KFGHYH" hidden="1">{#N/A,#N/A,FALSE,"혼합골재"}</definedName>
    <definedName name="KFGJGFJGHGRJGH" hidden="1">{#N/A,#N/A,FALSE,"부대1"}</definedName>
    <definedName name="KFGJREYDFHFD" hidden="1">{#N/A,#N/A,FALSE,"속도"}</definedName>
    <definedName name="KGFJHGJGH" hidden="1">{#N/A,#N/A,FALSE,"2~8번"}</definedName>
    <definedName name="kghlgh" hidden="1">{#N/A,#N/A,FALSE,"CCTV"}</definedName>
    <definedName name="kiulil" hidden="1">{#N/A,#N/A,FALSE,"CCTV"}</definedName>
    <definedName name="kj" localSheetId="6" hidden="1">#REF!</definedName>
    <definedName name="kj" hidden="1">#REF!</definedName>
    <definedName name="KJGHJG" hidden="1">{#N/A,#N/A,FALSE,"배수2"}</definedName>
    <definedName name="kjhlh" hidden="1">{#N/A,#N/A,FALSE,"CCTV"}</definedName>
    <definedName name="kjhljhk" hidden="1">{#N/A,#N/A,FALSE,"CCTV"}</definedName>
    <definedName name="KK">#N/A</definedName>
    <definedName name="KOR">[86]직원동원SCH!$D$14:[86]직원동원SCH!#REF!</definedName>
    <definedName name="KTA" localSheetId="11">#REF!</definedName>
    <definedName name="KTA" localSheetId="8">#REF!</definedName>
    <definedName name="KTA" localSheetId="4">#REF!</definedName>
    <definedName name="KTA">#REF!</definedName>
    <definedName name="KTB" localSheetId="11">#REF!</definedName>
    <definedName name="KTB" localSheetId="8">#REF!</definedName>
    <definedName name="KTB" localSheetId="4">#REF!</definedName>
    <definedName name="KTB">#REF!</definedName>
    <definedName name="ktf" localSheetId="6" hidden="1">#REF!</definedName>
    <definedName name="ktf" hidden="1">#REF!</definedName>
    <definedName name="KTX" localSheetId="11">#REF!</definedName>
    <definedName name="KTX" localSheetId="8">#REF!</definedName>
    <definedName name="KTX" localSheetId="4">#REF!</definedName>
    <definedName name="KTX">#REF!</definedName>
    <definedName name="kty" localSheetId="6" hidden="1">#REF!</definedName>
    <definedName name="kty" hidden="1">#REF!</definedName>
    <definedName name="KUYGGDF" hidden="1">{#N/A,#N/A,FALSE,"표지목차"}</definedName>
    <definedName name="l_HEC_M">[87]첨1.5!$H$7</definedName>
    <definedName name="l_HEC_MM">[87]첨1.5!$M$7</definedName>
    <definedName name="l_HEC_천원">[87]첨1.5!$BJ$7</definedName>
    <definedName name="l_KOR_M">[87]첨1.5!$H$32</definedName>
    <definedName name="l_KOR_MM">[87]첨1.5!$M$32</definedName>
    <definedName name="l_KOR_천원">[87]첨1.5!$BJ$32</definedName>
    <definedName name="l_LIC_M">[87]첨1.5!$H$90</definedName>
    <definedName name="l_LIC_MM">[87]첨1.5!$M$90</definedName>
    <definedName name="l_LOC_M">[87]첨1.5!$H$71</definedName>
    <definedName name="l_LOC_MM">[87]첨1.5!$M$71</definedName>
    <definedName name="l_LOC_천원">[87]첨1.5!$BJ$71</definedName>
    <definedName name="l_TCN_M">[87]첨1.5!$H$51</definedName>
    <definedName name="l_TCN_MM">[87]첨1.5!$M$51</definedName>
    <definedName name="lean" localSheetId="11">#REF!</definedName>
    <definedName name="lean" localSheetId="8">#REF!</definedName>
    <definedName name="lean" localSheetId="4">#REF!</definedName>
    <definedName name="lean">#REF!</definedName>
    <definedName name="LEE" localSheetId="11" hidden="1">{#N/A,#N/A,TRUE,"Basic";#N/A,#N/A,TRUE,"EXT-TABLE";#N/A,#N/A,TRUE,"STEEL";#N/A,#N/A,TRUE,"INT-Table";#N/A,#N/A,TRUE,"STEEL";#N/A,#N/A,TRUE,"Door"}</definedName>
    <definedName name="LEE" localSheetId="8" hidden="1">{#N/A,#N/A,TRUE,"Basic";#N/A,#N/A,TRUE,"EXT-TABLE";#N/A,#N/A,TRUE,"STEEL";#N/A,#N/A,TRUE,"INT-Table";#N/A,#N/A,TRUE,"STEEL";#N/A,#N/A,TRUE,"Door"}</definedName>
    <definedName name="LEE" localSheetId="6" hidden="1">{#N/A,#N/A,TRUE,"Basic";#N/A,#N/A,TRUE,"EXT-TABLE";#N/A,#N/A,TRUE,"STEEL";#N/A,#N/A,TRUE,"INT-Table";#N/A,#N/A,TRUE,"STEEL";#N/A,#N/A,TRUE,"Door"}</definedName>
    <definedName name="LEE" hidden="1">{#N/A,#N/A,TRUE,"Basic";#N/A,#N/A,TRUE,"EXT-TABLE";#N/A,#N/A,TRUE,"STEEL";#N/A,#N/A,TRUE,"INT-Table";#N/A,#N/A,TRUE,"STEEL";#N/A,#N/A,TRUE,"Door"}</definedName>
    <definedName name="LEE_1" hidden="1">{#N/A,#N/A,TRUE,"Basic";#N/A,#N/A,TRUE,"EXT-TABLE";#N/A,#N/A,TRUE,"STEEL";#N/A,#N/A,TRUE,"INT-Table";#N/A,#N/A,TRUE,"STEEL";#N/A,#N/A,TRUE,"Door"}</definedName>
    <definedName name="LEE_1_1" hidden="1">{#N/A,#N/A,TRUE,"Basic";#N/A,#N/A,TRUE,"EXT-TABLE";#N/A,#N/A,TRUE,"STEEL";#N/A,#N/A,TRUE,"INT-Table";#N/A,#N/A,TRUE,"STEEL";#N/A,#N/A,TRUE,"Door"}</definedName>
    <definedName name="LEE_1_2" hidden="1">{#N/A,#N/A,TRUE,"Basic";#N/A,#N/A,TRUE,"EXT-TABLE";#N/A,#N/A,TRUE,"STEEL";#N/A,#N/A,TRUE,"INT-Table";#N/A,#N/A,TRUE,"STEEL";#N/A,#N/A,TRUE,"Door"}</definedName>
    <definedName name="LEE_2" hidden="1">{#N/A,#N/A,TRUE,"Basic";#N/A,#N/A,TRUE,"EXT-TABLE";#N/A,#N/A,TRUE,"STEEL";#N/A,#N/A,TRUE,"INT-Table";#N/A,#N/A,TRUE,"STEEL";#N/A,#N/A,TRUE,"Door"}</definedName>
    <definedName name="LEE_2_1" hidden="1">{#N/A,#N/A,TRUE,"Basic";#N/A,#N/A,TRUE,"EXT-TABLE";#N/A,#N/A,TRUE,"STEEL";#N/A,#N/A,TRUE,"INT-Table";#N/A,#N/A,TRUE,"STEEL";#N/A,#N/A,TRUE,"Door"}</definedName>
    <definedName name="LEE_2_2" hidden="1">{#N/A,#N/A,TRUE,"Basic";#N/A,#N/A,TRUE,"EXT-TABLE";#N/A,#N/A,TRUE,"STEEL";#N/A,#N/A,TRUE,"INT-Table";#N/A,#N/A,TRUE,"STEEL";#N/A,#N/A,TRUE,"Door"}</definedName>
    <definedName name="LEE_3" hidden="1">{#N/A,#N/A,TRUE,"Basic";#N/A,#N/A,TRUE,"EXT-TABLE";#N/A,#N/A,TRUE,"STEEL";#N/A,#N/A,TRUE,"INT-Table";#N/A,#N/A,TRUE,"STEEL";#N/A,#N/A,TRUE,"Door"}</definedName>
    <definedName name="LEE_3_1" hidden="1">{#N/A,#N/A,TRUE,"Basic";#N/A,#N/A,TRUE,"EXT-TABLE";#N/A,#N/A,TRUE,"STEEL";#N/A,#N/A,TRUE,"INT-Table";#N/A,#N/A,TRUE,"STEEL";#N/A,#N/A,TRUE,"Door"}</definedName>
    <definedName name="LEE_3_2" hidden="1">{#N/A,#N/A,TRUE,"Basic";#N/A,#N/A,TRUE,"EXT-TABLE";#N/A,#N/A,TRUE,"STEEL";#N/A,#N/A,TRUE,"INT-Table";#N/A,#N/A,TRUE,"STEEL";#N/A,#N/A,TRUE,"Door"}</definedName>
    <definedName name="LEE_4" hidden="1">{#N/A,#N/A,TRUE,"Basic";#N/A,#N/A,TRUE,"EXT-TABLE";#N/A,#N/A,TRUE,"STEEL";#N/A,#N/A,TRUE,"INT-Table";#N/A,#N/A,TRUE,"STEEL";#N/A,#N/A,TRUE,"Door"}</definedName>
    <definedName name="LEE_4_1" hidden="1">{#N/A,#N/A,TRUE,"Basic";#N/A,#N/A,TRUE,"EXT-TABLE";#N/A,#N/A,TRUE,"STEEL";#N/A,#N/A,TRUE,"INT-Table";#N/A,#N/A,TRUE,"STEEL";#N/A,#N/A,TRUE,"Door"}</definedName>
    <definedName name="LEE_4_2" hidden="1">{#N/A,#N/A,TRUE,"Basic";#N/A,#N/A,TRUE,"EXT-TABLE";#N/A,#N/A,TRUE,"STEEL";#N/A,#N/A,TRUE,"INT-Table";#N/A,#N/A,TRUE,"STEEL";#N/A,#N/A,TRUE,"Door"}</definedName>
    <definedName name="LEE_5" hidden="1">{#N/A,#N/A,TRUE,"Basic";#N/A,#N/A,TRUE,"EXT-TABLE";#N/A,#N/A,TRUE,"STEEL";#N/A,#N/A,TRUE,"INT-Table";#N/A,#N/A,TRUE,"STEEL";#N/A,#N/A,TRUE,"Door"}</definedName>
    <definedName name="LEE_5_1" hidden="1">{#N/A,#N/A,TRUE,"Basic";#N/A,#N/A,TRUE,"EXT-TABLE";#N/A,#N/A,TRUE,"STEEL";#N/A,#N/A,TRUE,"INT-Table";#N/A,#N/A,TRUE,"STEEL";#N/A,#N/A,TRUE,"Door"}</definedName>
    <definedName name="LEE_5_2" hidden="1">{#N/A,#N/A,TRUE,"Basic";#N/A,#N/A,TRUE,"EXT-TABLE";#N/A,#N/A,TRUE,"STEEL";#N/A,#N/A,TRUE,"INT-Table";#N/A,#N/A,TRUE,"STEEL";#N/A,#N/A,TRUE,"Door"}</definedName>
    <definedName name="list" localSheetId="7" hidden="1">{#N/A,#N/A,TRUE,"Basic";#N/A,#N/A,TRUE,"EXT-TABLE";#N/A,#N/A,TRUE,"STEEL";#N/A,#N/A,TRUE,"INT-Table";#N/A,#N/A,TRUE,"STEEL";#N/A,#N/A,TRUE,"Door"}</definedName>
    <definedName name="list" localSheetId="11" hidden="1">{#N/A,#N/A,TRUE,"Basic";#N/A,#N/A,TRUE,"EXT-TABLE";#N/A,#N/A,TRUE,"STEEL";#N/A,#N/A,TRUE,"INT-Table";#N/A,#N/A,TRUE,"STEEL";#N/A,#N/A,TRUE,"Door"}</definedName>
    <definedName name="list" localSheetId="8" hidden="1">{#N/A,#N/A,TRUE,"Basic";#N/A,#N/A,TRUE,"EXT-TABLE";#N/A,#N/A,TRUE,"STEEL";#N/A,#N/A,TRUE,"INT-Table";#N/A,#N/A,TRUE,"STEEL";#N/A,#N/A,TRUE,"Door"}</definedName>
    <definedName name="list" localSheetId="6" hidden="1">{#N/A,#N/A,TRUE,"Basic";#N/A,#N/A,TRUE,"EXT-TABLE";#N/A,#N/A,TRUE,"STEEL";#N/A,#N/A,TRUE,"INT-Table";#N/A,#N/A,TRUE,"STEEL";#N/A,#N/A,TRUE,"Door"}</definedName>
    <definedName name="list" localSheetId="4" hidden="1">{#N/A,#N/A,TRUE,"Basic";#N/A,#N/A,TRUE,"EXT-TABLE";#N/A,#N/A,TRUE,"STEEL";#N/A,#N/A,TRUE,"INT-Table";#N/A,#N/A,TRUE,"STEEL";#N/A,#N/A,TRUE,"Door"}</definedName>
    <definedName name="list" hidden="1">{#N/A,#N/A,TRUE,"Basic";#N/A,#N/A,TRUE,"EXT-TABLE";#N/A,#N/A,TRUE,"STEEL";#N/A,#N/A,TRUE,"INT-Table";#N/A,#N/A,TRUE,"STEEL";#N/A,#N/A,TRUE,"Door"}</definedName>
    <definedName name="list_1" localSheetId="7" hidden="1">{#N/A,#N/A,TRUE,"Basic";#N/A,#N/A,TRUE,"EXT-TABLE";#N/A,#N/A,TRUE,"STEEL";#N/A,#N/A,TRUE,"INT-Table";#N/A,#N/A,TRUE,"STEEL";#N/A,#N/A,TRUE,"Door"}</definedName>
    <definedName name="list_1" localSheetId="8" hidden="1">{#N/A,#N/A,TRUE,"Basic";#N/A,#N/A,TRUE,"EXT-TABLE";#N/A,#N/A,TRUE,"STEEL";#N/A,#N/A,TRUE,"INT-Table";#N/A,#N/A,TRUE,"STEEL";#N/A,#N/A,TRUE,"Door"}</definedName>
    <definedName name="list_1" localSheetId="6" hidden="1">{#N/A,#N/A,TRUE,"Basic";#N/A,#N/A,TRUE,"EXT-TABLE";#N/A,#N/A,TRUE,"STEEL";#N/A,#N/A,TRUE,"INT-Table";#N/A,#N/A,TRUE,"STEEL";#N/A,#N/A,TRUE,"Door"}</definedName>
    <definedName name="list_1" hidden="1">{#N/A,#N/A,TRUE,"Basic";#N/A,#N/A,TRUE,"EXT-TABLE";#N/A,#N/A,TRUE,"STEEL";#N/A,#N/A,TRUE,"INT-Table";#N/A,#N/A,TRUE,"STEEL";#N/A,#N/A,TRUE,"Door"}</definedName>
    <definedName name="list_1_1" hidden="1">{#N/A,#N/A,TRUE,"Basic";#N/A,#N/A,TRUE,"EXT-TABLE";#N/A,#N/A,TRUE,"STEEL";#N/A,#N/A,TRUE,"INT-Table";#N/A,#N/A,TRUE,"STEEL";#N/A,#N/A,TRUE,"Door"}</definedName>
    <definedName name="list_1_2" hidden="1">{#N/A,#N/A,TRUE,"Basic";#N/A,#N/A,TRUE,"EXT-TABLE";#N/A,#N/A,TRUE,"STEEL";#N/A,#N/A,TRUE,"INT-Table";#N/A,#N/A,TRUE,"STEEL";#N/A,#N/A,TRUE,"Door"}</definedName>
    <definedName name="list_2" hidden="1">{#N/A,#N/A,TRUE,"Basic";#N/A,#N/A,TRUE,"EXT-TABLE";#N/A,#N/A,TRUE,"STEEL";#N/A,#N/A,TRUE,"INT-Table";#N/A,#N/A,TRUE,"STEEL";#N/A,#N/A,TRUE,"Door"}</definedName>
    <definedName name="list_2_1" hidden="1">{#N/A,#N/A,TRUE,"Basic";#N/A,#N/A,TRUE,"EXT-TABLE";#N/A,#N/A,TRUE,"STEEL";#N/A,#N/A,TRUE,"INT-Table";#N/A,#N/A,TRUE,"STEEL";#N/A,#N/A,TRUE,"Door"}</definedName>
    <definedName name="list_2_2" hidden="1">{#N/A,#N/A,TRUE,"Basic";#N/A,#N/A,TRUE,"EXT-TABLE";#N/A,#N/A,TRUE,"STEEL";#N/A,#N/A,TRUE,"INT-Table";#N/A,#N/A,TRUE,"STEEL";#N/A,#N/A,TRUE,"Door"}</definedName>
    <definedName name="list_3" hidden="1">{#N/A,#N/A,TRUE,"Basic";#N/A,#N/A,TRUE,"EXT-TABLE";#N/A,#N/A,TRUE,"STEEL";#N/A,#N/A,TRUE,"INT-Table";#N/A,#N/A,TRUE,"STEEL";#N/A,#N/A,TRUE,"Door"}</definedName>
    <definedName name="list_3_1" hidden="1">{#N/A,#N/A,TRUE,"Basic";#N/A,#N/A,TRUE,"EXT-TABLE";#N/A,#N/A,TRUE,"STEEL";#N/A,#N/A,TRUE,"INT-Table";#N/A,#N/A,TRUE,"STEEL";#N/A,#N/A,TRUE,"Door"}</definedName>
    <definedName name="list_3_2" hidden="1">{#N/A,#N/A,TRUE,"Basic";#N/A,#N/A,TRUE,"EXT-TABLE";#N/A,#N/A,TRUE,"STEEL";#N/A,#N/A,TRUE,"INT-Table";#N/A,#N/A,TRUE,"STEEL";#N/A,#N/A,TRUE,"Door"}</definedName>
    <definedName name="list_4" hidden="1">{#N/A,#N/A,TRUE,"Basic";#N/A,#N/A,TRUE,"EXT-TABLE";#N/A,#N/A,TRUE,"STEEL";#N/A,#N/A,TRUE,"INT-Table";#N/A,#N/A,TRUE,"STEEL";#N/A,#N/A,TRUE,"Door"}</definedName>
    <definedName name="list_4_1" hidden="1">{#N/A,#N/A,TRUE,"Basic";#N/A,#N/A,TRUE,"EXT-TABLE";#N/A,#N/A,TRUE,"STEEL";#N/A,#N/A,TRUE,"INT-Table";#N/A,#N/A,TRUE,"STEEL";#N/A,#N/A,TRUE,"Door"}</definedName>
    <definedName name="list_4_2" hidden="1">{#N/A,#N/A,TRUE,"Basic";#N/A,#N/A,TRUE,"EXT-TABLE";#N/A,#N/A,TRUE,"STEEL";#N/A,#N/A,TRUE,"INT-Table";#N/A,#N/A,TRUE,"STEEL";#N/A,#N/A,TRUE,"Door"}</definedName>
    <definedName name="list_5" hidden="1">{#N/A,#N/A,TRUE,"Basic";#N/A,#N/A,TRUE,"EXT-TABLE";#N/A,#N/A,TRUE,"STEEL";#N/A,#N/A,TRUE,"INT-Table";#N/A,#N/A,TRUE,"STEEL";#N/A,#N/A,TRUE,"Door"}</definedName>
    <definedName name="list_5_1" hidden="1">{#N/A,#N/A,TRUE,"Basic";#N/A,#N/A,TRUE,"EXT-TABLE";#N/A,#N/A,TRUE,"STEEL";#N/A,#N/A,TRUE,"INT-Table";#N/A,#N/A,TRUE,"STEEL";#N/A,#N/A,TRUE,"Door"}</definedName>
    <definedName name="list_5_2" hidden="1">{#N/A,#N/A,TRUE,"Basic";#N/A,#N/A,TRUE,"EXT-TABLE";#N/A,#N/A,TRUE,"STEEL";#N/A,#N/A,TRUE,"INT-Table";#N/A,#N/A,TRUE,"STEEL";#N/A,#N/A,TRUE,"Door"}</definedName>
    <definedName name="list01" localSheetId="7" hidden="1">{#N/A,#N/A,TRUE,"Basic";#N/A,#N/A,TRUE,"EXT-TABLE";#N/A,#N/A,TRUE,"STEEL";#N/A,#N/A,TRUE,"INT-Table";#N/A,#N/A,TRUE,"STEEL";#N/A,#N/A,TRUE,"Door"}</definedName>
    <definedName name="list01" localSheetId="11" hidden="1">{#N/A,#N/A,TRUE,"Basic";#N/A,#N/A,TRUE,"EXT-TABLE";#N/A,#N/A,TRUE,"STEEL";#N/A,#N/A,TRUE,"INT-Table";#N/A,#N/A,TRUE,"STEEL";#N/A,#N/A,TRUE,"Door"}</definedName>
    <definedName name="list01" localSheetId="8" hidden="1">{#N/A,#N/A,TRUE,"Basic";#N/A,#N/A,TRUE,"EXT-TABLE";#N/A,#N/A,TRUE,"STEEL";#N/A,#N/A,TRUE,"INT-Table";#N/A,#N/A,TRUE,"STEEL";#N/A,#N/A,TRUE,"Door"}</definedName>
    <definedName name="list01" localSheetId="6" hidden="1">{#N/A,#N/A,TRUE,"Basic";#N/A,#N/A,TRUE,"EXT-TABLE";#N/A,#N/A,TRUE,"STEEL";#N/A,#N/A,TRUE,"INT-Table";#N/A,#N/A,TRUE,"STEEL";#N/A,#N/A,TRUE,"Door"}</definedName>
    <definedName name="list01" localSheetId="4" hidden="1">{#N/A,#N/A,TRUE,"Basic";#N/A,#N/A,TRUE,"EXT-TABLE";#N/A,#N/A,TRUE,"STEEL";#N/A,#N/A,TRUE,"INT-Table";#N/A,#N/A,TRUE,"STEEL";#N/A,#N/A,TRUE,"Door"}</definedName>
    <definedName name="list01" hidden="1">{#N/A,#N/A,TRUE,"Basic";#N/A,#N/A,TRUE,"EXT-TABLE";#N/A,#N/A,TRUE,"STEEL";#N/A,#N/A,TRUE,"INT-Table";#N/A,#N/A,TRUE,"STEEL";#N/A,#N/A,TRUE,"Door"}</definedName>
    <definedName name="list01_1" localSheetId="7" hidden="1">{#N/A,#N/A,TRUE,"Basic";#N/A,#N/A,TRUE,"EXT-TABLE";#N/A,#N/A,TRUE,"STEEL";#N/A,#N/A,TRUE,"INT-Table";#N/A,#N/A,TRUE,"STEEL";#N/A,#N/A,TRUE,"Door"}</definedName>
    <definedName name="list01_1" localSheetId="8" hidden="1">{#N/A,#N/A,TRUE,"Basic";#N/A,#N/A,TRUE,"EXT-TABLE";#N/A,#N/A,TRUE,"STEEL";#N/A,#N/A,TRUE,"INT-Table";#N/A,#N/A,TRUE,"STEEL";#N/A,#N/A,TRUE,"Door"}</definedName>
    <definedName name="list01_1" localSheetId="6" hidden="1">{#N/A,#N/A,TRUE,"Basic";#N/A,#N/A,TRUE,"EXT-TABLE";#N/A,#N/A,TRUE,"STEEL";#N/A,#N/A,TRUE,"INT-Table";#N/A,#N/A,TRUE,"STEEL";#N/A,#N/A,TRUE,"Door"}</definedName>
    <definedName name="list01_1" hidden="1">{#N/A,#N/A,TRUE,"Basic";#N/A,#N/A,TRUE,"EXT-TABLE";#N/A,#N/A,TRUE,"STEEL";#N/A,#N/A,TRUE,"INT-Table";#N/A,#N/A,TRUE,"STEEL";#N/A,#N/A,TRUE,"Door"}</definedName>
    <definedName name="list01_1_1" hidden="1">{#N/A,#N/A,TRUE,"Basic";#N/A,#N/A,TRUE,"EXT-TABLE";#N/A,#N/A,TRUE,"STEEL";#N/A,#N/A,TRUE,"INT-Table";#N/A,#N/A,TRUE,"STEEL";#N/A,#N/A,TRUE,"Door"}</definedName>
    <definedName name="list01_1_2" hidden="1">{#N/A,#N/A,TRUE,"Basic";#N/A,#N/A,TRUE,"EXT-TABLE";#N/A,#N/A,TRUE,"STEEL";#N/A,#N/A,TRUE,"INT-Table";#N/A,#N/A,TRUE,"STEEL";#N/A,#N/A,TRUE,"Door"}</definedName>
    <definedName name="list01_2" hidden="1">{#N/A,#N/A,TRUE,"Basic";#N/A,#N/A,TRUE,"EXT-TABLE";#N/A,#N/A,TRUE,"STEEL";#N/A,#N/A,TRUE,"INT-Table";#N/A,#N/A,TRUE,"STEEL";#N/A,#N/A,TRUE,"Door"}</definedName>
    <definedName name="list01_2_1" hidden="1">{#N/A,#N/A,TRUE,"Basic";#N/A,#N/A,TRUE,"EXT-TABLE";#N/A,#N/A,TRUE,"STEEL";#N/A,#N/A,TRUE,"INT-Table";#N/A,#N/A,TRUE,"STEEL";#N/A,#N/A,TRUE,"Door"}</definedName>
    <definedName name="list01_2_2" hidden="1">{#N/A,#N/A,TRUE,"Basic";#N/A,#N/A,TRUE,"EXT-TABLE";#N/A,#N/A,TRUE,"STEEL";#N/A,#N/A,TRUE,"INT-Table";#N/A,#N/A,TRUE,"STEEL";#N/A,#N/A,TRUE,"Door"}</definedName>
    <definedName name="list01_3" hidden="1">{#N/A,#N/A,TRUE,"Basic";#N/A,#N/A,TRUE,"EXT-TABLE";#N/A,#N/A,TRUE,"STEEL";#N/A,#N/A,TRUE,"INT-Table";#N/A,#N/A,TRUE,"STEEL";#N/A,#N/A,TRUE,"Door"}</definedName>
    <definedName name="list01_3_1" hidden="1">{#N/A,#N/A,TRUE,"Basic";#N/A,#N/A,TRUE,"EXT-TABLE";#N/A,#N/A,TRUE,"STEEL";#N/A,#N/A,TRUE,"INT-Table";#N/A,#N/A,TRUE,"STEEL";#N/A,#N/A,TRUE,"Door"}</definedName>
    <definedName name="list01_3_2" hidden="1">{#N/A,#N/A,TRUE,"Basic";#N/A,#N/A,TRUE,"EXT-TABLE";#N/A,#N/A,TRUE,"STEEL";#N/A,#N/A,TRUE,"INT-Table";#N/A,#N/A,TRUE,"STEEL";#N/A,#N/A,TRUE,"Door"}</definedName>
    <definedName name="list01_4" hidden="1">{#N/A,#N/A,TRUE,"Basic";#N/A,#N/A,TRUE,"EXT-TABLE";#N/A,#N/A,TRUE,"STEEL";#N/A,#N/A,TRUE,"INT-Table";#N/A,#N/A,TRUE,"STEEL";#N/A,#N/A,TRUE,"Door"}</definedName>
    <definedName name="list01_4_1" hidden="1">{#N/A,#N/A,TRUE,"Basic";#N/A,#N/A,TRUE,"EXT-TABLE";#N/A,#N/A,TRUE,"STEEL";#N/A,#N/A,TRUE,"INT-Table";#N/A,#N/A,TRUE,"STEEL";#N/A,#N/A,TRUE,"Door"}</definedName>
    <definedName name="list01_4_2" hidden="1">{#N/A,#N/A,TRUE,"Basic";#N/A,#N/A,TRUE,"EXT-TABLE";#N/A,#N/A,TRUE,"STEEL";#N/A,#N/A,TRUE,"INT-Table";#N/A,#N/A,TRUE,"STEEL";#N/A,#N/A,TRUE,"Door"}</definedName>
    <definedName name="list01_5" hidden="1">{#N/A,#N/A,TRUE,"Basic";#N/A,#N/A,TRUE,"EXT-TABLE";#N/A,#N/A,TRUE,"STEEL";#N/A,#N/A,TRUE,"INT-Table";#N/A,#N/A,TRUE,"STEEL";#N/A,#N/A,TRUE,"Door"}</definedName>
    <definedName name="list01_5_1" hidden="1">{#N/A,#N/A,TRUE,"Basic";#N/A,#N/A,TRUE,"EXT-TABLE";#N/A,#N/A,TRUE,"STEEL";#N/A,#N/A,TRUE,"INT-Table";#N/A,#N/A,TRUE,"STEEL";#N/A,#N/A,TRUE,"Door"}</definedName>
    <definedName name="list01_5_2" hidden="1">{#N/A,#N/A,TRUE,"Basic";#N/A,#N/A,TRUE,"EXT-TABLE";#N/A,#N/A,TRUE,"STEEL";#N/A,#N/A,TRUE,"INT-Table";#N/A,#N/A,TRUE,"STEEL";#N/A,#N/A,TRUE,"Door"}</definedName>
    <definedName name="list02" localSheetId="11" hidden="1">{#N/A,#N/A,TRUE,"Basic";#N/A,#N/A,TRUE,"EXT-TABLE";#N/A,#N/A,TRUE,"STEEL";#N/A,#N/A,TRUE,"INT-Table";#N/A,#N/A,TRUE,"STEEL";#N/A,#N/A,TRUE,"Door"}</definedName>
    <definedName name="list02" localSheetId="8" hidden="1">{#N/A,#N/A,TRUE,"Basic";#N/A,#N/A,TRUE,"EXT-TABLE";#N/A,#N/A,TRUE,"STEEL";#N/A,#N/A,TRUE,"INT-Table";#N/A,#N/A,TRUE,"STEEL";#N/A,#N/A,TRUE,"Door"}</definedName>
    <definedName name="list02" localSheetId="6" hidden="1">{#N/A,#N/A,TRUE,"Basic";#N/A,#N/A,TRUE,"EXT-TABLE";#N/A,#N/A,TRUE,"STEEL";#N/A,#N/A,TRUE,"INT-Table";#N/A,#N/A,TRUE,"STEEL";#N/A,#N/A,TRUE,"Door"}</definedName>
    <definedName name="list02" localSheetId="4" hidden="1">{#N/A,#N/A,TRUE,"Basic";#N/A,#N/A,TRUE,"EXT-TABLE";#N/A,#N/A,TRUE,"STEEL";#N/A,#N/A,TRUE,"INT-Table";#N/A,#N/A,TRUE,"STEEL";#N/A,#N/A,TRUE,"Door"}</definedName>
    <definedName name="list02" hidden="1">{#N/A,#N/A,TRUE,"Basic";#N/A,#N/A,TRUE,"EXT-TABLE";#N/A,#N/A,TRUE,"STEEL";#N/A,#N/A,TRUE,"INT-Table";#N/A,#N/A,TRUE,"STEEL";#N/A,#N/A,TRUE,"Door"}</definedName>
    <definedName name="list02_1" hidden="1">{#N/A,#N/A,TRUE,"Basic";#N/A,#N/A,TRUE,"EXT-TABLE";#N/A,#N/A,TRUE,"STEEL";#N/A,#N/A,TRUE,"INT-Table";#N/A,#N/A,TRUE,"STEEL";#N/A,#N/A,TRUE,"Door"}</definedName>
    <definedName name="list02_1_1" hidden="1">{#N/A,#N/A,TRUE,"Basic";#N/A,#N/A,TRUE,"EXT-TABLE";#N/A,#N/A,TRUE,"STEEL";#N/A,#N/A,TRUE,"INT-Table";#N/A,#N/A,TRUE,"STEEL";#N/A,#N/A,TRUE,"Door"}</definedName>
    <definedName name="list02_1_2" hidden="1">{#N/A,#N/A,TRUE,"Basic";#N/A,#N/A,TRUE,"EXT-TABLE";#N/A,#N/A,TRUE,"STEEL";#N/A,#N/A,TRUE,"INT-Table";#N/A,#N/A,TRUE,"STEEL";#N/A,#N/A,TRUE,"Door"}</definedName>
    <definedName name="list02_2" hidden="1">{#N/A,#N/A,TRUE,"Basic";#N/A,#N/A,TRUE,"EXT-TABLE";#N/A,#N/A,TRUE,"STEEL";#N/A,#N/A,TRUE,"INT-Table";#N/A,#N/A,TRUE,"STEEL";#N/A,#N/A,TRUE,"Door"}</definedName>
    <definedName name="list02_2_1" hidden="1">{#N/A,#N/A,TRUE,"Basic";#N/A,#N/A,TRUE,"EXT-TABLE";#N/A,#N/A,TRUE,"STEEL";#N/A,#N/A,TRUE,"INT-Table";#N/A,#N/A,TRUE,"STEEL";#N/A,#N/A,TRUE,"Door"}</definedName>
    <definedName name="list02_2_2" hidden="1">{#N/A,#N/A,TRUE,"Basic";#N/A,#N/A,TRUE,"EXT-TABLE";#N/A,#N/A,TRUE,"STEEL";#N/A,#N/A,TRUE,"INT-Table";#N/A,#N/A,TRUE,"STEEL";#N/A,#N/A,TRUE,"Door"}</definedName>
    <definedName name="list02_3" hidden="1">{#N/A,#N/A,TRUE,"Basic";#N/A,#N/A,TRUE,"EXT-TABLE";#N/A,#N/A,TRUE,"STEEL";#N/A,#N/A,TRUE,"INT-Table";#N/A,#N/A,TRUE,"STEEL";#N/A,#N/A,TRUE,"Door"}</definedName>
    <definedName name="list02_3_1" hidden="1">{#N/A,#N/A,TRUE,"Basic";#N/A,#N/A,TRUE,"EXT-TABLE";#N/A,#N/A,TRUE,"STEEL";#N/A,#N/A,TRUE,"INT-Table";#N/A,#N/A,TRUE,"STEEL";#N/A,#N/A,TRUE,"Door"}</definedName>
    <definedName name="list02_3_2" hidden="1">{#N/A,#N/A,TRUE,"Basic";#N/A,#N/A,TRUE,"EXT-TABLE";#N/A,#N/A,TRUE,"STEEL";#N/A,#N/A,TRUE,"INT-Table";#N/A,#N/A,TRUE,"STEEL";#N/A,#N/A,TRUE,"Door"}</definedName>
    <definedName name="list02_4" hidden="1">{#N/A,#N/A,TRUE,"Basic";#N/A,#N/A,TRUE,"EXT-TABLE";#N/A,#N/A,TRUE,"STEEL";#N/A,#N/A,TRUE,"INT-Table";#N/A,#N/A,TRUE,"STEEL";#N/A,#N/A,TRUE,"Door"}</definedName>
    <definedName name="list02_4_1" hidden="1">{#N/A,#N/A,TRUE,"Basic";#N/A,#N/A,TRUE,"EXT-TABLE";#N/A,#N/A,TRUE,"STEEL";#N/A,#N/A,TRUE,"INT-Table";#N/A,#N/A,TRUE,"STEEL";#N/A,#N/A,TRUE,"Door"}</definedName>
    <definedName name="list02_4_2" hidden="1">{#N/A,#N/A,TRUE,"Basic";#N/A,#N/A,TRUE,"EXT-TABLE";#N/A,#N/A,TRUE,"STEEL";#N/A,#N/A,TRUE,"INT-Table";#N/A,#N/A,TRUE,"STEEL";#N/A,#N/A,TRUE,"Door"}</definedName>
    <definedName name="list02_5" hidden="1">{#N/A,#N/A,TRUE,"Basic";#N/A,#N/A,TRUE,"EXT-TABLE";#N/A,#N/A,TRUE,"STEEL";#N/A,#N/A,TRUE,"INT-Table";#N/A,#N/A,TRUE,"STEEL";#N/A,#N/A,TRUE,"Door"}</definedName>
    <definedName name="list02_5_1" hidden="1">{#N/A,#N/A,TRUE,"Basic";#N/A,#N/A,TRUE,"EXT-TABLE";#N/A,#N/A,TRUE,"STEEL";#N/A,#N/A,TRUE,"INT-Table";#N/A,#N/A,TRUE,"STEEL";#N/A,#N/A,TRUE,"Door"}</definedName>
    <definedName name="list02_5_2" hidden="1">{#N/A,#N/A,TRUE,"Basic";#N/A,#N/A,TRUE,"EXT-TABLE";#N/A,#N/A,TRUE,"STEEL";#N/A,#N/A,TRUE,"INT-Table";#N/A,#N/A,TRUE,"STEEL";#N/A,#N/A,TRUE,"Door"}</definedName>
    <definedName name="lklhlkjl" hidden="1">{#N/A,#N/A,FALSE,"CCTV"}</definedName>
    <definedName name="LLLL" hidden="1">{#N/A,#N/A,FALSE,"CCTV"}</definedName>
    <definedName name="LWSALES" localSheetId="11">#REF!</definedName>
    <definedName name="LWSALES" localSheetId="8">#REF!</definedName>
    <definedName name="LWSALES" localSheetId="4">#REF!</definedName>
    <definedName name="LWSALES">#REF!</definedName>
    <definedName name="lx" localSheetId="11">#REF!</definedName>
    <definedName name="lx" localSheetId="8">#REF!</definedName>
    <definedName name="lx" localSheetId="4">#REF!</definedName>
    <definedName name="lx">#REF!</definedName>
    <definedName name="ly" localSheetId="11">#REF!</definedName>
    <definedName name="ly" localSheetId="8">#REF!</definedName>
    <definedName name="ly" localSheetId="4">#REF!</definedName>
    <definedName name="ly">#REF!</definedName>
    <definedName name="LYBin" localSheetId="11">#REF!</definedName>
    <definedName name="LYBin" localSheetId="8">#REF!</definedName>
    <definedName name="LYBin" localSheetId="4">#REF!</definedName>
    <definedName name="LYBin">#REF!</definedName>
    <definedName name="LYHolds" localSheetId="11">#REF!</definedName>
    <definedName name="LYHolds" localSheetId="8">#REF!</definedName>
    <definedName name="LYHolds" localSheetId="4">#REF!</definedName>
    <definedName name="LYHolds">#REF!</definedName>
    <definedName name="LYNet" localSheetId="11">#REF!</definedName>
    <definedName name="LYNet" localSheetId="8">#REF!</definedName>
    <definedName name="LYNet" localSheetId="4">#REF!</definedName>
    <definedName name="LYNet">#REF!</definedName>
    <definedName name="LYoos" localSheetId="11">#REF!</definedName>
    <definedName name="LYoos" localSheetId="8">#REF!</definedName>
    <definedName name="LYoos" localSheetId="4">#REF!</definedName>
    <definedName name="LYoos">#REF!</definedName>
    <definedName name="LYReselects" localSheetId="11">#REF!</definedName>
    <definedName name="LYReselects" localSheetId="8">#REF!</definedName>
    <definedName name="LYReselects" localSheetId="4">#REF!</definedName>
    <definedName name="LYReselects">#REF!</definedName>
    <definedName name="LYReturns" localSheetId="11">#REF!</definedName>
    <definedName name="LYReturns" localSheetId="8">#REF!</definedName>
    <definedName name="LYReturns" localSheetId="4">#REF!</definedName>
    <definedName name="LYReturns">#REF!</definedName>
    <definedName name="LYSales" localSheetId="11">#REF!</definedName>
    <definedName name="LYSales" localSheetId="8">#REF!</definedName>
    <definedName name="LYSales" localSheetId="4">#REF!</definedName>
    <definedName name="LYSales">#REF!</definedName>
    <definedName name="LYTotal" localSheetId="11">#REF!</definedName>
    <definedName name="LYTotal" localSheetId="8">#REF!</definedName>
    <definedName name="LYTotal" localSheetId="4">#REF!</definedName>
    <definedName name="LYTotal">#REF!</definedName>
    <definedName name="M_A_L_G_A">#N/A</definedName>
    <definedName name="m_disc" localSheetId="7">[48]data_mci!$E$8:$E$126</definedName>
    <definedName name="m_disc" localSheetId="11">[49]data_mci!$E$8:$E$126</definedName>
    <definedName name="m_disc" localSheetId="8">[49]data_mci!$E$8:$E$126</definedName>
    <definedName name="m_disc" localSheetId="4">[49]data_mci!$E$8:$E$126</definedName>
    <definedName name="m_disc">[50]data_mci!$E$8:$E$126</definedName>
    <definedName name="M_L_N_G">#N/A</definedName>
    <definedName name="M_P_D_P">#N/A</definedName>
    <definedName name="m_start" localSheetId="7">[48]data_mci!$G$8:$G$126</definedName>
    <definedName name="m_start" localSheetId="11">[49]data_mci!$G$8:$G$126</definedName>
    <definedName name="m_start" localSheetId="8">[49]data_mci!$G$8:$G$126</definedName>
    <definedName name="m_start" localSheetId="4">[49]data_mci!$G$8:$G$126</definedName>
    <definedName name="m_start">[50]data_mci!$G$8:$G$126</definedName>
    <definedName name="Main">#REF!</definedName>
    <definedName name="MARGINPLAN" localSheetId="11">#REF!</definedName>
    <definedName name="MARGINPLAN" localSheetId="8">#REF!</definedName>
    <definedName name="MARGINPLAN" localSheetId="4">#REF!</definedName>
    <definedName name="MARGINPLAN">#REF!</definedName>
    <definedName name="MARGINPROJ" localSheetId="11">#REF!</definedName>
    <definedName name="MARGINPROJ" localSheetId="8">#REF!</definedName>
    <definedName name="MARGINPROJ" localSheetId="4">#REF!</definedName>
    <definedName name="MARGINPROJ">#REF!</definedName>
    <definedName name="master" hidden="1">{#N/A,#N/A,FALSE,"CCTV"}</definedName>
    <definedName name="Max._Water">#REF!</definedName>
    <definedName name="MCCO" hidden="1">{#N/A,#N/A,FALSE,"CCTV"}</definedName>
    <definedName name="MCCO10" hidden="1">{#N/A,#N/A,FALSE,"CCTV"}</definedName>
    <definedName name="MCCO11" hidden="1">{#N/A,#N/A,FALSE,"CCTV"}</definedName>
    <definedName name="MCCO12" hidden="1">{#N/A,#N/A,FALSE,"CCTV"}</definedName>
    <definedName name="MCCO13" hidden="1">{#N/A,#N/A,FALSE,"CCTV"}</definedName>
    <definedName name="MCCO3" hidden="1">{#N/A,#N/A,FALSE,"CCTV"}</definedName>
    <definedName name="MCCO4" hidden="1">{#N/A,#N/A,FALSE,"CCTV"}</definedName>
    <definedName name="MCCO5" hidden="1">{#N/A,#N/A,FALSE,"CCTV"}</definedName>
    <definedName name="MCCO6" hidden="1">{#N/A,#N/A,FALSE,"CCTV"}</definedName>
    <definedName name="MCCO7" hidden="1">{#N/A,#N/A,FALSE,"CCTV"}</definedName>
    <definedName name="MCCO8" hidden="1">{#N/A,#N/A,FALSE,"CCTV"}</definedName>
    <definedName name="MCCO9" hidden="1">{#N/A,#N/A,FALSE,"CCTV"}</definedName>
    <definedName name="MCCOÙ" hidden="1">{#N/A,#N/A,FALSE,"CCTV"}</definedName>
    <definedName name="MD1수량집계" localSheetId="6" hidden="1">#REF!</definedName>
    <definedName name="MD1수량집계" hidden="1">#REF!</definedName>
    <definedName name="MD총괄수량집계" localSheetId="6" hidden="1">#REF!</definedName>
    <definedName name="MD총괄수량집계" hidden="1">#REF!</definedName>
    <definedName name="MECH" localSheetId="11">[27]HVAC_DCI!#REF!</definedName>
    <definedName name="MECH" localSheetId="8">[27]HVAC_DCI!#REF!</definedName>
    <definedName name="MECH" localSheetId="4">[27]HVAC_DCI!#REF!</definedName>
    <definedName name="MECH">[28]HVAC_DCI!#REF!</definedName>
    <definedName name="mech1" localSheetId="11">#REF!</definedName>
    <definedName name="mech1" localSheetId="8">#REF!</definedName>
    <definedName name="mech1" localSheetId="4">#REF!</definedName>
    <definedName name="mech1">#REF!</definedName>
    <definedName name="mech1_mci" localSheetId="11">#REF!</definedName>
    <definedName name="mech1_mci" localSheetId="8">#REF!</definedName>
    <definedName name="mech1_mci" localSheetId="4">#REF!</definedName>
    <definedName name="mech1_mci">#REF!</definedName>
    <definedName name="mech2" localSheetId="11">#REF!</definedName>
    <definedName name="mech2" localSheetId="8">#REF!</definedName>
    <definedName name="mech2" localSheetId="4">#REF!</definedName>
    <definedName name="mech2">#REF!</definedName>
    <definedName name="mech2_mci" localSheetId="11">#REF!</definedName>
    <definedName name="mech2_mci" localSheetId="8">#REF!</definedName>
    <definedName name="mech2_mci" localSheetId="4">#REF!</definedName>
    <definedName name="mech2_mci">#REF!</definedName>
    <definedName name="mech3" localSheetId="11">[27]HVAC_DCI!#REF!</definedName>
    <definedName name="mech3" localSheetId="8">[27]HVAC_DCI!#REF!</definedName>
    <definedName name="mech3" localSheetId="4">[27]HVAC_DCI!#REF!</definedName>
    <definedName name="mech3">[28]HVAC_DCI!#REF!</definedName>
    <definedName name="mech3_mci" localSheetId="11">#REF!</definedName>
    <definedName name="mech3_mci" localSheetId="8">#REF!</definedName>
    <definedName name="mech3_mci" localSheetId="4">#REF!</definedName>
    <definedName name="mech3_mci">#REF!</definedName>
    <definedName name="mech4" localSheetId="11">#REF!</definedName>
    <definedName name="mech4" localSheetId="8">#REF!</definedName>
    <definedName name="mech4" localSheetId="4">#REF!</definedName>
    <definedName name="mech4">#REF!</definedName>
    <definedName name="mech4_mci" localSheetId="11">#REF!</definedName>
    <definedName name="mech4_mci" localSheetId="8">#REF!</definedName>
    <definedName name="mech4_mci" localSheetId="4">#REF!</definedName>
    <definedName name="mech4_mci">#REF!</definedName>
    <definedName name="mech5" localSheetId="11">#REF!</definedName>
    <definedName name="mech5" localSheetId="8">#REF!</definedName>
    <definedName name="mech5" localSheetId="4">#REF!</definedName>
    <definedName name="mech5">#REF!</definedName>
    <definedName name="mech5_mci" localSheetId="11">#REF!</definedName>
    <definedName name="mech5_mci" localSheetId="8">#REF!</definedName>
    <definedName name="mech5_mci" localSheetId="4">#REF!</definedName>
    <definedName name="mech5_mci">#REF!</definedName>
    <definedName name="MECH6" localSheetId="11">#REF!</definedName>
    <definedName name="MECH6" localSheetId="8">#REF!</definedName>
    <definedName name="MECH6" localSheetId="4">#REF!</definedName>
    <definedName name="MECH6">#REF!</definedName>
    <definedName name="mech6_mci" localSheetId="11">#REF!</definedName>
    <definedName name="mech6_mci" localSheetId="8">#REF!</definedName>
    <definedName name="mech6_mci" localSheetId="4">#REF!</definedName>
    <definedName name="mech6_mci">#REF!</definedName>
    <definedName name="mech7" localSheetId="11">#REF!</definedName>
    <definedName name="mech7" localSheetId="8">#REF!</definedName>
    <definedName name="mech7" localSheetId="4">#REF!</definedName>
    <definedName name="mech7">#REF!</definedName>
    <definedName name="mecH7_mci" localSheetId="11">#REF!</definedName>
    <definedName name="mecH7_mci" localSheetId="8">#REF!</definedName>
    <definedName name="mecH7_mci" localSheetId="4">#REF!</definedName>
    <definedName name="mecH7_mci">#REF!</definedName>
    <definedName name="MECH8" localSheetId="11">[57]MECH_MCI!#REF!</definedName>
    <definedName name="MECH8" localSheetId="8">[57]MECH_MCI!#REF!</definedName>
    <definedName name="MECH8" localSheetId="4">[57]MECH_MCI!#REF!</definedName>
    <definedName name="MECH8">[57]MECH_MCI!#REF!</definedName>
    <definedName name="MECH9" localSheetId="11">[57]MECH_MCI!#REF!</definedName>
    <definedName name="MECH9" localSheetId="8">[57]MECH_MCI!#REF!</definedName>
    <definedName name="MECH9" localSheetId="4">[57]MECH_MCI!#REF!</definedName>
    <definedName name="MECH9">[57]MECH_MCI!#REF!</definedName>
    <definedName name="meci7_mci" localSheetId="11">#REF!</definedName>
    <definedName name="meci7_mci" localSheetId="8">#REF!</definedName>
    <definedName name="meci7_mci" localSheetId="4">#REF!</definedName>
    <definedName name="meci7_mci">#REF!</definedName>
    <definedName name="MENU" localSheetId="7">[78]!MENU</definedName>
    <definedName name="MENU" localSheetId="11">[79]!MENU</definedName>
    <definedName name="MENU" localSheetId="8">[79]!MENU</definedName>
    <definedName name="MENU" localSheetId="4">[79]!MENU</definedName>
    <definedName name="MENU">[80]!MENU</definedName>
    <definedName name="MH_per_MM">[88]Basis!$D$4</definedName>
    <definedName name="mhpmm">'[89]2 설계비'!$J$4</definedName>
    <definedName name="MH단가">#REF!</definedName>
    <definedName name="mmm" hidden="1">{"'장비'!$A$3:$M$12"}</definedName>
    <definedName name="mmmmm" hidden="1">{#N/A,#N/A,FALSE,"CCTV"}</definedName>
    <definedName name="mnnb">'[12]h-013211-2'!$Q$2</definedName>
    <definedName name="Motorrating">[81]PumpSpec!$Y$3:$Z$25</definedName>
    <definedName name="MP" hidden="1">{#N/A,#N/A,FALSE,"CCTV"}</definedName>
    <definedName name="MTO_A">[57]PRO_A!$D$133:$AL$148</definedName>
    <definedName name="mto_s">[57]PRO!$D$117:$AL$132</definedName>
    <definedName name="N" localSheetId="11">#REF!,#REF!</definedName>
    <definedName name="N" localSheetId="8">#REF!,#REF!</definedName>
    <definedName name="n" localSheetId="6" hidden="1">#REF!</definedName>
    <definedName name="N">#REF!,#REF!</definedName>
    <definedName name="name" localSheetId="11">#REF!</definedName>
    <definedName name="name" localSheetId="8">#REF!</definedName>
    <definedName name="name" localSheetId="4">#REF!</definedName>
    <definedName name="name">#REF!</definedName>
    <definedName name="newmane" hidden="1">{#N/A,#N/A,FALSE,"CCTV"}</definedName>
    <definedName name="NEWNAME" hidden="1">{#N/A,#N/A,FALSE,"CCTV"}</definedName>
    <definedName name="NFG" hidden="1">{#N/A,#N/A,FALSE,"배수2"}</definedName>
    <definedName name="NFYJD" hidden="1">{#N/A,#N/A,FALSE,"토공2"}</definedName>
    <definedName name="NGE" hidden="1">{#N/A,#N/A,FALSE,"혼합골재"}</definedName>
    <definedName name="NGFDFNS" hidden="1">{#N/A,#N/A,FALSE,"부대1"}</definedName>
    <definedName name="nkknk" hidden="1">{#N/A,#N/A,FALSE,"CCTV"}</definedName>
    <definedName name="NLG">[60]환율!#REF!</definedName>
    <definedName name="NN" localSheetId="11">'[39]97 사업추정(WEKI)'!#REF!</definedName>
    <definedName name="NN" localSheetId="8">'[40]97 사업추정(WEKI)'!#REF!</definedName>
    <definedName name="NN" localSheetId="4">'[41]97 사업추정(WEKI)'!#REF!</definedName>
    <definedName name="NN">'[41]97 사업추정(WEKI)'!#REF!</definedName>
    <definedName name="NNN" localSheetId="11">'[62]97 사업추정(WEKI)'!#REF!</definedName>
    <definedName name="NNN" localSheetId="8">'[63]97 사업추정(WEKI)'!#REF!</definedName>
    <definedName name="NNN" localSheetId="4">'[64]97 사업추정(WEKI)'!#REF!</definedName>
    <definedName name="NNN">'[64]97 사업추정(WEKI)'!#REF!</definedName>
    <definedName name="NRNCG" hidden="1">{#N/A,#N/A,FALSE,"2~8번"}</definedName>
    <definedName name="NTRD" hidden="1">{#N/A,#N/A,FALSE,"배수1"}</definedName>
    <definedName name="NUF" hidden="1">{#N/A,#N/A,FALSE,"운반시간"}</definedName>
    <definedName name="NullArea">#REF!,#REF!,#REF!,#REF!,#REF!,#REF!,#REF!,#REF!,#REF!,#REF!,#REF!,#REF!</definedName>
    <definedName name="num" localSheetId="11">#REF!</definedName>
    <definedName name="num" localSheetId="8">#REF!</definedName>
    <definedName name="num" localSheetId="4">#REF!</definedName>
    <definedName name="num">#REF!</definedName>
    <definedName name="NYDDFG" hidden="1">{#N/A,#N/A,FALSE,"조골재"}</definedName>
    <definedName name="NYDTDS" hidden="1">{#N/A,#N/A,FALSE,"구조2"}</definedName>
    <definedName name="NYFD" hidden="1">{#N/A,#N/A,FALSE,"골재소요량";#N/A,#N/A,FALSE,"골재소요량"}</definedName>
    <definedName name="NYTDY" hidden="1">{#N/A,#N/A,FALSE,"단가표지"}</definedName>
    <definedName name="NYTND" hidden="1">{#N/A,#N/A,FALSE,"구조1"}</definedName>
    <definedName name="o" localSheetId="7">[90]Database!$C$3:$C$5</definedName>
    <definedName name="O" localSheetId="11">[31]상반기손익차2총괄!#REF!</definedName>
    <definedName name="O" localSheetId="8">[32]상반기손익차2총괄!#REF!</definedName>
    <definedName name="O" localSheetId="4">[33]상반기손익차2총괄!#REF!</definedName>
    <definedName name="O">[33]상반기손익차2총괄!#REF!</definedName>
    <definedName name="OC">#REF!</definedName>
    <definedName name="ODH" localSheetId="6" hidden="1">#REF!</definedName>
    <definedName name="ODH" hidden="1">#REF!</definedName>
    <definedName name="oililui" hidden="1">{#N/A,#N/A,FALSE,"CCTV"}</definedName>
    <definedName name="oo">'[65]h-013211-2'!$Q$3</definedName>
    <definedName name="OrderTable" localSheetId="6" hidden="1">#REF!</definedName>
    <definedName name="OrderTable" hidden="1">#REF!</definedName>
    <definedName name="os" hidden="1">{#N/A,#N/A,FALSE,"TABLE"}</definedName>
    <definedName name="OSBL" hidden="1">{#N/A,#N/A,FALSE,"CCTV"}</definedName>
    <definedName name="Overrap_AG" localSheetId="11">#REF!</definedName>
    <definedName name="Overrap_AG" localSheetId="8">#REF!</definedName>
    <definedName name="Overrap_AG" localSheetId="4">#REF!</definedName>
    <definedName name="Overrap_AG">#REF!</definedName>
    <definedName name="Overrap_UG" localSheetId="11">#REF!</definedName>
    <definedName name="Overrap_UG" localSheetId="8">#REF!</definedName>
    <definedName name="Overrap_UG" localSheetId="4">#REF!</definedName>
    <definedName name="Overrap_UG">#REF!</definedName>
    <definedName name="p_shape" localSheetId="11">#REF!</definedName>
    <definedName name="p_shape" localSheetId="8">#REF!</definedName>
    <definedName name="p_shape" localSheetId="4">#REF!</definedName>
    <definedName name="p_shape">#REF!</definedName>
    <definedName name="PAGE11">#N/A</definedName>
    <definedName name="PAGE12">#N/A</definedName>
    <definedName name="PAGE21">#N/A</definedName>
    <definedName name="PAGE22">#N/A</definedName>
    <definedName name="PAGE31">#N/A</definedName>
    <definedName name="PAGE32">#N/A</definedName>
    <definedName name="PAGE41">#N/A</definedName>
    <definedName name="PAGE42">#N/A</definedName>
    <definedName name="Panel" localSheetId="11" hidden="1">{#N/A,#N/A,TRUE,"Basic";#N/A,#N/A,TRUE,"EXT-TABLE";#N/A,#N/A,TRUE,"STEEL";#N/A,#N/A,TRUE,"INT-Table";#N/A,#N/A,TRUE,"STEEL";#N/A,#N/A,TRUE,"Door"}</definedName>
    <definedName name="Panel" localSheetId="8" hidden="1">{#N/A,#N/A,TRUE,"Basic";#N/A,#N/A,TRUE,"EXT-TABLE";#N/A,#N/A,TRUE,"STEEL";#N/A,#N/A,TRUE,"INT-Table";#N/A,#N/A,TRUE,"STEEL";#N/A,#N/A,TRUE,"Door"}</definedName>
    <definedName name="Panel" localSheetId="6" hidden="1">{#N/A,#N/A,TRUE,"Basic";#N/A,#N/A,TRUE,"EXT-TABLE";#N/A,#N/A,TRUE,"STEEL";#N/A,#N/A,TRUE,"INT-Table";#N/A,#N/A,TRUE,"STEEL";#N/A,#N/A,TRUE,"Door"}</definedName>
    <definedName name="Panel" hidden="1">{#N/A,#N/A,TRUE,"Basic";#N/A,#N/A,TRUE,"EXT-TABLE";#N/A,#N/A,TRUE,"STEEL";#N/A,#N/A,TRUE,"INT-Table";#N/A,#N/A,TRUE,"STEEL";#N/A,#N/A,TRUE,"Door"}</definedName>
    <definedName name="Panel_1" hidden="1">{#N/A,#N/A,TRUE,"Basic";#N/A,#N/A,TRUE,"EXT-TABLE";#N/A,#N/A,TRUE,"STEEL";#N/A,#N/A,TRUE,"INT-Table";#N/A,#N/A,TRUE,"STEEL";#N/A,#N/A,TRUE,"Door"}</definedName>
    <definedName name="Panel_1_1" hidden="1">{#N/A,#N/A,TRUE,"Basic";#N/A,#N/A,TRUE,"EXT-TABLE";#N/A,#N/A,TRUE,"STEEL";#N/A,#N/A,TRUE,"INT-Table";#N/A,#N/A,TRUE,"STEEL";#N/A,#N/A,TRUE,"Door"}</definedName>
    <definedName name="Panel_1_2" hidden="1">{#N/A,#N/A,TRUE,"Basic";#N/A,#N/A,TRUE,"EXT-TABLE";#N/A,#N/A,TRUE,"STEEL";#N/A,#N/A,TRUE,"INT-Table";#N/A,#N/A,TRUE,"STEEL";#N/A,#N/A,TRUE,"Door"}</definedName>
    <definedName name="Panel_2" hidden="1">{#N/A,#N/A,TRUE,"Basic";#N/A,#N/A,TRUE,"EXT-TABLE";#N/A,#N/A,TRUE,"STEEL";#N/A,#N/A,TRUE,"INT-Table";#N/A,#N/A,TRUE,"STEEL";#N/A,#N/A,TRUE,"Door"}</definedName>
    <definedName name="Panel_2_1" hidden="1">{#N/A,#N/A,TRUE,"Basic";#N/A,#N/A,TRUE,"EXT-TABLE";#N/A,#N/A,TRUE,"STEEL";#N/A,#N/A,TRUE,"INT-Table";#N/A,#N/A,TRUE,"STEEL";#N/A,#N/A,TRUE,"Door"}</definedName>
    <definedName name="Panel_2_2" hidden="1">{#N/A,#N/A,TRUE,"Basic";#N/A,#N/A,TRUE,"EXT-TABLE";#N/A,#N/A,TRUE,"STEEL";#N/A,#N/A,TRUE,"INT-Table";#N/A,#N/A,TRUE,"STEEL";#N/A,#N/A,TRUE,"Door"}</definedName>
    <definedName name="Panel_3" hidden="1">{#N/A,#N/A,TRUE,"Basic";#N/A,#N/A,TRUE,"EXT-TABLE";#N/A,#N/A,TRUE,"STEEL";#N/A,#N/A,TRUE,"INT-Table";#N/A,#N/A,TRUE,"STEEL";#N/A,#N/A,TRUE,"Door"}</definedName>
    <definedName name="Panel_3_1" hidden="1">{#N/A,#N/A,TRUE,"Basic";#N/A,#N/A,TRUE,"EXT-TABLE";#N/A,#N/A,TRUE,"STEEL";#N/A,#N/A,TRUE,"INT-Table";#N/A,#N/A,TRUE,"STEEL";#N/A,#N/A,TRUE,"Door"}</definedName>
    <definedName name="Panel_3_2" hidden="1">{#N/A,#N/A,TRUE,"Basic";#N/A,#N/A,TRUE,"EXT-TABLE";#N/A,#N/A,TRUE,"STEEL";#N/A,#N/A,TRUE,"INT-Table";#N/A,#N/A,TRUE,"STEEL";#N/A,#N/A,TRUE,"Door"}</definedName>
    <definedName name="Panel_4" hidden="1">{#N/A,#N/A,TRUE,"Basic";#N/A,#N/A,TRUE,"EXT-TABLE";#N/A,#N/A,TRUE,"STEEL";#N/A,#N/A,TRUE,"INT-Table";#N/A,#N/A,TRUE,"STEEL";#N/A,#N/A,TRUE,"Door"}</definedName>
    <definedName name="Panel_4_1" hidden="1">{#N/A,#N/A,TRUE,"Basic";#N/A,#N/A,TRUE,"EXT-TABLE";#N/A,#N/A,TRUE,"STEEL";#N/A,#N/A,TRUE,"INT-Table";#N/A,#N/A,TRUE,"STEEL";#N/A,#N/A,TRUE,"Door"}</definedName>
    <definedName name="Panel_4_2" hidden="1">{#N/A,#N/A,TRUE,"Basic";#N/A,#N/A,TRUE,"EXT-TABLE";#N/A,#N/A,TRUE,"STEEL";#N/A,#N/A,TRUE,"INT-Table";#N/A,#N/A,TRUE,"STEEL";#N/A,#N/A,TRUE,"Door"}</definedName>
    <definedName name="Panel_5" hidden="1">{#N/A,#N/A,TRUE,"Basic";#N/A,#N/A,TRUE,"EXT-TABLE";#N/A,#N/A,TRUE,"STEEL";#N/A,#N/A,TRUE,"INT-Table";#N/A,#N/A,TRUE,"STEEL";#N/A,#N/A,TRUE,"Door"}</definedName>
    <definedName name="Panel_5_1" hidden="1">{#N/A,#N/A,TRUE,"Basic";#N/A,#N/A,TRUE,"EXT-TABLE";#N/A,#N/A,TRUE,"STEEL";#N/A,#N/A,TRUE,"INT-Table";#N/A,#N/A,TRUE,"STEEL";#N/A,#N/A,TRUE,"Door"}</definedName>
    <definedName name="Panel_5_2" hidden="1">{#N/A,#N/A,TRUE,"Basic";#N/A,#N/A,TRUE,"EXT-TABLE";#N/A,#N/A,TRUE,"STEEL";#N/A,#N/A,TRUE,"INT-Table";#N/A,#N/A,TRUE,"STEEL";#N/A,#N/A,TRUE,"Door"}</definedName>
    <definedName name="ped_no" localSheetId="11">#REF!</definedName>
    <definedName name="ped_no" localSheetId="8">#REF!</definedName>
    <definedName name="ped_no" localSheetId="4">#REF!</definedName>
    <definedName name="ped_no">#REF!</definedName>
    <definedName name="PER" localSheetId="11">#REF!</definedName>
    <definedName name="PER" localSheetId="8">#REF!</definedName>
    <definedName name="PER" localSheetId="4">#REF!</definedName>
    <definedName name="PER">#REF!</definedName>
    <definedName name="peroxide" hidden="1">{#N/A,#N/A,FALSE,"CCTV"}</definedName>
    <definedName name="petro2" localSheetId="6" hidden="1">#REF!</definedName>
    <definedName name="petro2" hidden="1">#REF!</definedName>
    <definedName name="PHASE" localSheetId="11" hidden="1">{#N/A,#N/A,TRUE,"Basic";#N/A,#N/A,TRUE,"EXT-TABLE";#N/A,#N/A,TRUE,"STEEL";#N/A,#N/A,TRUE,"INT-Table";#N/A,#N/A,TRUE,"STEEL";#N/A,#N/A,TRUE,"Door"}</definedName>
    <definedName name="PHASE" localSheetId="8" hidden="1">{#N/A,#N/A,TRUE,"Basic";#N/A,#N/A,TRUE,"EXT-TABLE";#N/A,#N/A,TRUE,"STEEL";#N/A,#N/A,TRUE,"INT-Table";#N/A,#N/A,TRUE,"STEEL";#N/A,#N/A,TRUE,"Door"}</definedName>
    <definedName name="PHASE" localSheetId="6" hidden="1">{#N/A,#N/A,TRUE,"Basic";#N/A,#N/A,TRUE,"EXT-TABLE";#N/A,#N/A,TRUE,"STEEL";#N/A,#N/A,TRUE,"INT-Table";#N/A,#N/A,TRUE,"STEEL";#N/A,#N/A,TRUE,"Door"}</definedName>
    <definedName name="PHASE" localSheetId="4" hidden="1">{#N/A,#N/A,TRUE,"Basic";#N/A,#N/A,TRUE,"EXT-TABLE";#N/A,#N/A,TRUE,"STEEL";#N/A,#N/A,TRUE,"INT-Table";#N/A,#N/A,TRUE,"STEEL";#N/A,#N/A,TRUE,"Door"}</definedName>
    <definedName name="PHASE" hidden="1">{#N/A,#N/A,TRUE,"Basic";#N/A,#N/A,TRUE,"EXT-TABLE";#N/A,#N/A,TRUE,"STEEL";#N/A,#N/A,TRUE,"INT-Table";#N/A,#N/A,TRUE,"STEEL";#N/A,#N/A,TRUE,"Door"}</definedName>
    <definedName name="PHASE_1" hidden="1">{#N/A,#N/A,TRUE,"Basic";#N/A,#N/A,TRUE,"EXT-TABLE";#N/A,#N/A,TRUE,"STEEL";#N/A,#N/A,TRUE,"INT-Table";#N/A,#N/A,TRUE,"STEEL";#N/A,#N/A,TRUE,"Door"}</definedName>
    <definedName name="PHASE_1_1" hidden="1">{#N/A,#N/A,TRUE,"Basic";#N/A,#N/A,TRUE,"EXT-TABLE";#N/A,#N/A,TRUE,"STEEL";#N/A,#N/A,TRUE,"INT-Table";#N/A,#N/A,TRUE,"STEEL";#N/A,#N/A,TRUE,"Door"}</definedName>
    <definedName name="PHASE_1_2" hidden="1">{#N/A,#N/A,TRUE,"Basic";#N/A,#N/A,TRUE,"EXT-TABLE";#N/A,#N/A,TRUE,"STEEL";#N/A,#N/A,TRUE,"INT-Table";#N/A,#N/A,TRUE,"STEEL";#N/A,#N/A,TRUE,"Door"}</definedName>
    <definedName name="PHASE_2" hidden="1">{#N/A,#N/A,TRUE,"Basic";#N/A,#N/A,TRUE,"EXT-TABLE";#N/A,#N/A,TRUE,"STEEL";#N/A,#N/A,TRUE,"INT-Table";#N/A,#N/A,TRUE,"STEEL";#N/A,#N/A,TRUE,"Door"}</definedName>
    <definedName name="PHASE_2_1" hidden="1">{#N/A,#N/A,TRUE,"Basic";#N/A,#N/A,TRUE,"EXT-TABLE";#N/A,#N/A,TRUE,"STEEL";#N/A,#N/A,TRUE,"INT-Table";#N/A,#N/A,TRUE,"STEEL";#N/A,#N/A,TRUE,"Door"}</definedName>
    <definedName name="PHASE_2_2" hidden="1">{#N/A,#N/A,TRUE,"Basic";#N/A,#N/A,TRUE,"EXT-TABLE";#N/A,#N/A,TRUE,"STEEL";#N/A,#N/A,TRUE,"INT-Table";#N/A,#N/A,TRUE,"STEEL";#N/A,#N/A,TRUE,"Door"}</definedName>
    <definedName name="PHASE_3" hidden="1">{#N/A,#N/A,TRUE,"Basic";#N/A,#N/A,TRUE,"EXT-TABLE";#N/A,#N/A,TRUE,"STEEL";#N/A,#N/A,TRUE,"INT-Table";#N/A,#N/A,TRUE,"STEEL";#N/A,#N/A,TRUE,"Door"}</definedName>
    <definedName name="PHASE_3_1" hidden="1">{#N/A,#N/A,TRUE,"Basic";#N/A,#N/A,TRUE,"EXT-TABLE";#N/A,#N/A,TRUE,"STEEL";#N/A,#N/A,TRUE,"INT-Table";#N/A,#N/A,TRUE,"STEEL";#N/A,#N/A,TRUE,"Door"}</definedName>
    <definedName name="PHASE_3_2" hidden="1">{#N/A,#N/A,TRUE,"Basic";#N/A,#N/A,TRUE,"EXT-TABLE";#N/A,#N/A,TRUE,"STEEL";#N/A,#N/A,TRUE,"INT-Table";#N/A,#N/A,TRUE,"STEEL";#N/A,#N/A,TRUE,"Door"}</definedName>
    <definedName name="PHASE_4" hidden="1">{#N/A,#N/A,TRUE,"Basic";#N/A,#N/A,TRUE,"EXT-TABLE";#N/A,#N/A,TRUE,"STEEL";#N/A,#N/A,TRUE,"INT-Table";#N/A,#N/A,TRUE,"STEEL";#N/A,#N/A,TRUE,"Door"}</definedName>
    <definedName name="PHASE_4_1" hidden="1">{#N/A,#N/A,TRUE,"Basic";#N/A,#N/A,TRUE,"EXT-TABLE";#N/A,#N/A,TRUE,"STEEL";#N/A,#N/A,TRUE,"INT-Table";#N/A,#N/A,TRUE,"STEEL";#N/A,#N/A,TRUE,"Door"}</definedName>
    <definedName name="PHASE_4_2" hidden="1">{#N/A,#N/A,TRUE,"Basic";#N/A,#N/A,TRUE,"EXT-TABLE";#N/A,#N/A,TRUE,"STEEL";#N/A,#N/A,TRUE,"INT-Table";#N/A,#N/A,TRUE,"STEEL";#N/A,#N/A,TRUE,"Door"}</definedName>
    <definedName name="PHASE_5" hidden="1">{#N/A,#N/A,TRUE,"Basic";#N/A,#N/A,TRUE,"EXT-TABLE";#N/A,#N/A,TRUE,"STEEL";#N/A,#N/A,TRUE,"INT-Table";#N/A,#N/A,TRUE,"STEEL";#N/A,#N/A,TRUE,"Door"}</definedName>
    <definedName name="PHASE_5_1" hidden="1">{#N/A,#N/A,TRUE,"Basic";#N/A,#N/A,TRUE,"EXT-TABLE";#N/A,#N/A,TRUE,"STEEL";#N/A,#N/A,TRUE,"INT-Table";#N/A,#N/A,TRUE,"STEEL";#N/A,#N/A,TRUE,"Door"}</definedName>
    <definedName name="PHASE_5_2" hidden="1">{#N/A,#N/A,TRUE,"Basic";#N/A,#N/A,TRUE,"EXT-TABLE";#N/A,#N/A,TRUE,"STEEL";#N/A,#N/A,TRUE,"INT-Table";#N/A,#N/A,TRUE,"STEEL";#N/A,#N/A,TRUE,"Door"}</definedName>
    <definedName name="Physical_Scope" localSheetId="7">[91]eq_data!$C$5:$C$54</definedName>
    <definedName name="Physical_Scope" localSheetId="11">[92]eq_data!$C$5:$C$54</definedName>
    <definedName name="Physical_Scope" localSheetId="8">[93]eq_data!$C$5:$C$54</definedName>
    <definedName name="Physical_Scope" localSheetId="4">[46]eq_data!$C$5:$C$54</definedName>
    <definedName name="Physical_Scope">[94]eq_data!$C$5:$C$54</definedName>
    <definedName name="pile_no" localSheetId="11">#REF!</definedName>
    <definedName name="pile_no" localSheetId="8">#REF!</definedName>
    <definedName name="pile_no" localSheetId="4">#REF!</definedName>
    <definedName name="pile_no">#REF!</definedName>
    <definedName name="Pile_Sum" localSheetId="11">#REF!</definedName>
    <definedName name="Pile_Sum" localSheetId="8">#REF!</definedName>
    <definedName name="Pile_Sum" localSheetId="4">#REF!</definedName>
    <definedName name="Pile_Sum">#REF!</definedName>
    <definedName name="Pile_Type" localSheetId="11">#REF!</definedName>
    <definedName name="Pile_Type" localSheetId="8">#REF!</definedName>
    <definedName name="Pile_Type" localSheetId="4">#REF!</definedName>
    <definedName name="Pile_Type">#REF!</definedName>
    <definedName name="PIPE" localSheetId="11">[27]PIPE_DCI!#REF!</definedName>
    <definedName name="PIPE" localSheetId="8">[27]PIPE_DCI!#REF!</definedName>
    <definedName name="PIPE" localSheetId="4">[27]PIPE_DCI!#REF!</definedName>
    <definedName name="PIPE">[28]PIPE_DCI!#REF!</definedName>
    <definedName name="Pipe_Name" localSheetId="11">#REF!</definedName>
    <definedName name="Pipe_Name" localSheetId="8">#REF!</definedName>
    <definedName name="Pipe_Name" localSheetId="4">#REF!</definedName>
    <definedName name="Pipe_Name">#REF!</definedName>
    <definedName name="pipe1" localSheetId="11">#REF!</definedName>
    <definedName name="pipe1" localSheetId="8">#REF!</definedName>
    <definedName name="pipe1" localSheetId="4">#REF!</definedName>
    <definedName name="pipe1">#REF!</definedName>
    <definedName name="pipe2" localSheetId="11">#REF!</definedName>
    <definedName name="pipe2" localSheetId="8">#REF!</definedName>
    <definedName name="pipe2" localSheetId="4">#REF!</definedName>
    <definedName name="pipe2">#REF!</definedName>
    <definedName name="pipe3" localSheetId="11">[27]PIPE_DCI!#REF!</definedName>
    <definedName name="pipe3" localSheetId="8">[27]PIPE_DCI!#REF!</definedName>
    <definedName name="pipe3" localSheetId="4">[27]PIPE_DCI!#REF!</definedName>
    <definedName name="pipe3">[28]PIPE_DCI!#REF!</definedName>
    <definedName name="pipe4" localSheetId="11">#REF!</definedName>
    <definedName name="pipe4" localSheetId="8">#REF!</definedName>
    <definedName name="pipe4" localSheetId="4">#REF!</definedName>
    <definedName name="pipe4">#REF!</definedName>
    <definedName name="pipe5" localSheetId="11">#REF!</definedName>
    <definedName name="pipe5" localSheetId="8">#REF!</definedName>
    <definedName name="pipe5" localSheetId="4">#REF!</definedName>
    <definedName name="pipe5">#REF!</definedName>
    <definedName name="pipe6" localSheetId="11">#REF!</definedName>
    <definedName name="pipe6" localSheetId="8">#REF!</definedName>
    <definedName name="pipe6" localSheetId="4">#REF!</definedName>
    <definedName name="pipe6">#REF!</definedName>
    <definedName name="pipe7" localSheetId="11">#REF!</definedName>
    <definedName name="pipe7" localSheetId="8">#REF!</definedName>
    <definedName name="pipe7" localSheetId="4">#REF!</definedName>
    <definedName name="pipe7">#REF!</definedName>
    <definedName name="PjtCode">#REF!</definedName>
    <definedName name="PKAAA" localSheetId="6" hidden="1">#REF!</definedName>
    <definedName name="PKAAA" hidden="1">#REF!</definedName>
    <definedName name="PKBB" localSheetId="6" hidden="1">#REF!</definedName>
    <definedName name="PKBB" hidden="1">#REF!</definedName>
    <definedName name="PKCC" localSheetId="6" hidden="1">#REF!</definedName>
    <definedName name="PKCC" hidden="1">#REF!</definedName>
    <definedName name="PKDD" localSheetId="6" hidden="1">[95]기계내역서!#REF!</definedName>
    <definedName name="PKDD" hidden="1">[95]기계내역서!#REF!</definedName>
    <definedName name="PL_storage">[9]Supplement2!#REF!</definedName>
    <definedName name="PN">'[96]Upgrades pricing'!#REF!</definedName>
    <definedName name="PO" localSheetId="7">[48]data_mci!$L$8:$L$126</definedName>
    <definedName name="PO" localSheetId="11">[49]data_mci!$L$8:$L$126</definedName>
    <definedName name="PO" localSheetId="8">[49]data_mci!$L$8:$L$126</definedName>
    <definedName name="PO" localSheetId="4">[49]data_mci!$L$8:$L$126</definedName>
    <definedName name="PO">[50]data_mci!$L$8:$L$126</definedName>
    <definedName name="POARTM0TB0TB0TB0TB4.8TB55TB175R" localSheetId="11">[97]영업소실적!#REF!</definedName>
    <definedName name="POARTM0TB0TB0TB0TB4.8TB55TB175R" localSheetId="8">[98]영업소실적!#REF!</definedName>
    <definedName name="POARTM0TB0TB0TB0TB4.8TB55TB175R" localSheetId="4">[99]영업소실적!#REF!</definedName>
    <definedName name="POARTM0TB0TB0TB0TB4.8TB55TB175R">[46]영업소실적!#REF!</definedName>
    <definedName name="POARTM0TB0TB0TB0TB4.8TB55TB200R" localSheetId="11">#REF!</definedName>
    <definedName name="POARTM0TB0TB0TB0TB4.8TB55TB200R" localSheetId="8">#REF!</definedName>
    <definedName name="POARTM0TB0TB0TB0TB4.8TB55TB200R" localSheetId="4">#REF!</definedName>
    <definedName name="POARTM0TB0TB0TB0TB4.8TB55TB200R">#REF!</definedName>
    <definedName name="POARTSQKS15C5LRTRT" localSheetId="11">#REF!</definedName>
    <definedName name="POARTSQKS15C5LRTRT" localSheetId="8">#REF!</definedName>
    <definedName name="POARTSQKS15C5LRTRT" localSheetId="4">#REF!</definedName>
    <definedName name="POARTSQKS15C5LRTRT">#REF!</definedName>
    <definedName name="PPP" localSheetId="7">[57]PRO_DCI!#REF!,[57]PRO_DCI!#REF!,[57]PRO_DCI!#REF!,[57]PRO_DCI!#REF!,[57]PRO_DCI!#REF!</definedName>
    <definedName name="PPP" localSheetId="11">[27]PRO_DCI!#REF!,[27]PRO_DCI!#REF!,[27]PRO_DCI!#REF!,[27]PRO_DCI!#REF!,[27]PRO_DCI!#REF!</definedName>
    <definedName name="PPP" localSheetId="8">[27]PRO_DCI!#REF!,[27]PRO_DCI!#REF!,[27]PRO_DCI!#REF!,[27]PRO_DCI!#REF!,[27]PRO_DCI!#REF!</definedName>
    <definedName name="PPP" localSheetId="4">[27]PRO_DCI!#REF!,[27]PRO_DCI!#REF!,[27]PRO_DCI!#REF!,[27]PRO_DCI!#REF!,[27]PRO_DCI!#REF!</definedName>
    <definedName name="PPP">[28]PRO_DCI!#REF!,[28]PRO_DCI!#REF!,[28]PRO_DCI!#REF!,[28]PRO_DCI!#REF!,[28]PRO_DCI!#REF!</definedName>
    <definedName name="PRAYER" hidden="1">{#N/A,#N/A,FALSE,"CCTV"}</definedName>
    <definedName name="PRDump" localSheetId="11">#REF!</definedName>
    <definedName name="PRDump" localSheetId="8">#REF!</definedName>
    <definedName name="PRDump" localSheetId="4">#REF!</definedName>
    <definedName name="PRDump">#REF!</definedName>
    <definedName name="_xlnm.Print_Area" localSheetId="2">'HDO RVMP'!$A$1:$P$47</definedName>
    <definedName name="_xlnm.Print_Area" localSheetId="1">'HDO RVMP 2020TA'!$A$1:$AD$31</definedName>
    <definedName name="_xlnm.Print_Area" localSheetId="3">'HDO SDA'!$A$1:$AD$32</definedName>
    <definedName name="_xlnm.Print_Area" localSheetId="13">'HNCC PKG-1'!$A$1:$CE$128</definedName>
    <definedName name="_xlnm.Print_Area" localSheetId="14">'HNCC PKG-2'!$A$1:$AC$68</definedName>
    <definedName name="_xlnm.Print_Area" localSheetId="15">'HNCC PKG-3'!$A$1:$AC$92</definedName>
    <definedName name="_xlnm.Print_Area" localSheetId="10">'HPP4'!$A$1:$AE$116</definedName>
    <definedName name="_xlnm.Print_Area" localSheetId="18">IKCP!$B$1:$W$144</definedName>
    <definedName name="_xlnm.Print_Area" localSheetId="7">KLNG!$A$1:$Y$176</definedName>
    <definedName name="_xlnm.Print_Area" localSheetId="12">LINE!$A$1:$AI$617</definedName>
    <definedName name="_xlnm.Print_Area" localSheetId="17">MMCC!$A$1:$R$176</definedName>
    <definedName name="_xlnm.Print_Area" localSheetId="16">'P-GMTP3'!$A$1:$AH$79</definedName>
    <definedName name="_xlnm.Print_Area" localSheetId="11">'PTT LNG'!$C$1:$AE$96</definedName>
    <definedName name="_xlnm.Print_Area" localSheetId="8">SGPC!$A$1:$AB$121</definedName>
    <definedName name="_xlnm.Print_Area" localSheetId="9">TACE!$A$1:$K$86</definedName>
    <definedName name="_xlnm.Print_Area" localSheetId="19">TVEP!$A$1:$N$184</definedName>
    <definedName name="_xlnm.Print_Area" localSheetId="6">UTCC!$A$1:$T$177</definedName>
    <definedName name="_xlnm.Print_Area" localSheetId="4">Vistok!$A$1:$V$150</definedName>
    <definedName name="_xlnm.Print_Area">[100]Sheet1!$A$1:$S$1444</definedName>
    <definedName name="Print_Area_MI" localSheetId="11">#REF!</definedName>
    <definedName name="Print_Area_MI" localSheetId="8">#REF!</definedName>
    <definedName name="Print_Area_MI" localSheetId="4">#REF!</definedName>
    <definedName name="Print_Area_MI">#REF!</definedName>
    <definedName name="PRINT_AREA_MI1">#REF!</definedName>
    <definedName name="_xlnm.Print_Titles" localSheetId="2">'HDO RVMP'!$5:$6</definedName>
    <definedName name="_xlnm.Print_Titles" localSheetId="1">'HDO RVMP 2020TA'!$5:$6</definedName>
    <definedName name="_xlnm.Print_Titles" localSheetId="3">'HDO SDA'!$5:$6</definedName>
    <definedName name="_xlnm.Print_Titles" localSheetId="13">'HNCC PKG-1'!$1:$19</definedName>
    <definedName name="_xlnm.Print_Titles" localSheetId="14">'HNCC PKG-2'!$1:$5</definedName>
    <definedName name="_xlnm.Print_Titles" localSheetId="15">'HNCC PKG-3'!$1:$5</definedName>
    <definedName name="_xlnm.Print_Titles" localSheetId="18">IKCP!$1:$5</definedName>
    <definedName name="_xlnm.Print_Titles" localSheetId="7">KLNG!$1:$6</definedName>
    <definedName name="_xlnm.Print_Titles" localSheetId="12">LINE!$1:$7</definedName>
    <definedName name="_xlnm.Print_Titles" localSheetId="17">MMCC!$1:$5</definedName>
    <definedName name="_xlnm.Print_Titles" localSheetId="16">'P-GMTP3'!$4:$5</definedName>
    <definedName name="_xlnm.Print_Titles" localSheetId="11">#REF!</definedName>
    <definedName name="_xlnm.Print_Titles" localSheetId="8">SGPC!$1:$6</definedName>
    <definedName name="_xlnm.Print_Titles" localSheetId="9">TACE!$3:$4</definedName>
    <definedName name="_xlnm.Print_Titles" localSheetId="19">TVEP!$1:$5</definedName>
    <definedName name="_xlnm.Print_Titles" localSheetId="4">#REF!</definedName>
    <definedName name="_xlnm.Print_Titles">#REF!</definedName>
    <definedName name="PRO1_MCI" localSheetId="11">#REF!</definedName>
    <definedName name="PRO1_MCI" localSheetId="8">#REF!</definedName>
    <definedName name="PRO1_MCI" localSheetId="4">#REF!</definedName>
    <definedName name="PRO1_MCI">#REF!</definedName>
    <definedName name="PRO2_MCI" localSheetId="11">#REF!</definedName>
    <definedName name="PRO2_MCI" localSheetId="8">#REF!</definedName>
    <definedName name="PRO2_MCI" localSheetId="4">#REF!</definedName>
    <definedName name="PRO2_MCI">#REF!</definedName>
    <definedName name="PRO3_MCI" localSheetId="11">#REF!</definedName>
    <definedName name="PRO3_MCI" localSheetId="8">#REF!</definedName>
    <definedName name="PRO3_MCI" localSheetId="4">#REF!</definedName>
    <definedName name="PRO3_MCI">#REF!</definedName>
    <definedName name="PRO4_MCI" localSheetId="11">#REF!</definedName>
    <definedName name="PRO4_MCI" localSheetId="8">#REF!</definedName>
    <definedName name="PRO4_MCI" localSheetId="4">#REF!</definedName>
    <definedName name="PRO4_MCI">#REF!</definedName>
    <definedName name="PRO5_MCI" localSheetId="11">#REF!</definedName>
    <definedName name="PRO5_MCI" localSheetId="8">#REF!</definedName>
    <definedName name="PRO5_MCI" localSheetId="4">#REF!</definedName>
    <definedName name="PRO5_MCI">#REF!</definedName>
    <definedName name="PRO6_MCI" localSheetId="11">#REF!</definedName>
    <definedName name="PRO6_MCI" localSheetId="8">#REF!</definedName>
    <definedName name="PRO6_MCI" localSheetId="4">#REF!</definedName>
    <definedName name="PRO6_MCI">#REF!</definedName>
    <definedName name="pro7_mci" localSheetId="11">#REF!</definedName>
    <definedName name="pro7_mci" localSheetId="8">#REF!</definedName>
    <definedName name="pro7_mci" localSheetId="4">#REF!</definedName>
    <definedName name="pro7_mci">#REF!</definedName>
    <definedName name="PROCESS_AREA" localSheetId="11">[101]GeneralNote!$C$31:$F$35</definedName>
    <definedName name="PROCESS_AREA" localSheetId="8">[102]GeneralNote!$C$31:$F$35</definedName>
    <definedName name="PROCESS_AREA">[103]GeneralNote!$C$31:$F$35</definedName>
    <definedName name="PROCESS_TYPE" localSheetId="11">[101]GeneralNote!$C$31:$C$35</definedName>
    <definedName name="PROCESS_TYPE" localSheetId="8">[102]GeneralNote!$C$31:$C$35</definedName>
    <definedName name="PROCESS_TYPE">[103]GeneralNote!$C$31:$C$35</definedName>
    <definedName name="ProdForm" localSheetId="6" hidden="1">#REF!</definedName>
    <definedName name="ProdForm" hidden="1">#REF!</definedName>
    <definedName name="Product" localSheetId="6" hidden="1">#REF!</definedName>
    <definedName name="Product" hidden="1">#REF!</definedName>
    <definedName name="PS" localSheetId="7">[48]data_mci!$K$8:$K$126</definedName>
    <definedName name="PS" localSheetId="11">[49]data_mci!$K$8:$K$126</definedName>
    <definedName name="PS" localSheetId="8">[49]data_mci!$K$8:$K$126</definedName>
    <definedName name="PS" localSheetId="4">[49]data_mci!$K$8:$K$126</definedName>
    <definedName name="PS">[50]data_mci!$K$8:$K$126</definedName>
    <definedName name="Q" localSheetId="7" hidden="1">{#N/A,#N/A,TRUE,"Basic";#N/A,#N/A,TRUE,"EXT-TABLE";#N/A,#N/A,TRUE,"STEEL";#N/A,#N/A,TRUE,"INT-Table";#N/A,#N/A,TRUE,"STEEL";#N/A,#N/A,TRUE,"Door"}</definedName>
    <definedName name="Q" localSheetId="11" hidden="1">{#N/A,#N/A,TRUE,"Basic";#N/A,#N/A,TRUE,"EXT-TABLE";#N/A,#N/A,TRUE,"STEEL";#N/A,#N/A,TRUE,"INT-Table";#N/A,#N/A,TRUE,"STEEL";#N/A,#N/A,TRUE,"Door"}</definedName>
    <definedName name="Q" localSheetId="8" hidden="1">{#N/A,#N/A,TRUE,"Basic";#N/A,#N/A,TRUE,"EXT-TABLE";#N/A,#N/A,TRUE,"STEEL";#N/A,#N/A,TRUE,"INT-Table";#N/A,#N/A,TRUE,"STEEL";#N/A,#N/A,TRUE,"Door"}</definedName>
    <definedName name="Q" localSheetId="6" hidden="1">{#N/A,#N/A,TRUE,"Basic";#N/A,#N/A,TRUE,"EXT-TABLE";#N/A,#N/A,TRUE,"STEEL";#N/A,#N/A,TRUE,"INT-Table";#N/A,#N/A,TRUE,"STEEL";#N/A,#N/A,TRUE,"Door"}</definedName>
    <definedName name="Q" localSheetId="4" hidden="1">{#N/A,#N/A,TRUE,"Basic";#N/A,#N/A,TRUE,"EXT-TABLE";#N/A,#N/A,TRUE,"STEEL";#N/A,#N/A,TRUE,"INT-Table";#N/A,#N/A,TRUE,"STEEL";#N/A,#N/A,TRUE,"Door"}</definedName>
    <definedName name="q" hidden="1">{#N/A,#N/A,TRUE,"Basic";#N/A,#N/A,TRUE,"EXT-TABLE";#N/A,#N/A,TRUE,"STEEL";#N/A,#N/A,TRUE,"INT-Table";#N/A,#N/A,TRUE,"STEEL";#N/A,#N/A,TRUE,"Door"}</definedName>
    <definedName name="Q_1" localSheetId="7" hidden="1">{#N/A,#N/A,TRUE,"Basic";#N/A,#N/A,TRUE,"EXT-TABLE";#N/A,#N/A,TRUE,"STEEL";#N/A,#N/A,TRUE,"INT-Table";#N/A,#N/A,TRUE,"STEEL";#N/A,#N/A,TRUE,"Door"}</definedName>
    <definedName name="Q_1" localSheetId="8" hidden="1">{#N/A,#N/A,TRUE,"Basic";#N/A,#N/A,TRUE,"EXT-TABLE";#N/A,#N/A,TRUE,"STEEL";#N/A,#N/A,TRUE,"INT-Table";#N/A,#N/A,TRUE,"STEEL";#N/A,#N/A,TRUE,"Door"}</definedName>
    <definedName name="q_1" localSheetId="6" hidden="1">{#N/A,#N/A,TRUE,"Basic";#N/A,#N/A,TRUE,"EXT-TABLE";#N/A,#N/A,TRUE,"STEEL";#N/A,#N/A,TRUE,"INT-Table";#N/A,#N/A,TRUE,"STEEL";#N/A,#N/A,TRUE,"Door"}</definedName>
    <definedName name="Q_1" hidden="1">{#N/A,#N/A,TRUE,"Basic";#N/A,#N/A,TRUE,"EXT-TABLE";#N/A,#N/A,TRUE,"STEEL";#N/A,#N/A,TRUE,"INT-Table";#N/A,#N/A,TRUE,"STEEL";#N/A,#N/A,TRUE,"Door"}</definedName>
    <definedName name="q_1_1" hidden="1">{#N/A,#N/A,TRUE,"Basic";#N/A,#N/A,TRUE,"EXT-TABLE";#N/A,#N/A,TRUE,"STEEL";#N/A,#N/A,TRUE,"INT-Table";#N/A,#N/A,TRUE,"STEEL";#N/A,#N/A,TRUE,"Door"}</definedName>
    <definedName name="q_1_2" hidden="1">{#N/A,#N/A,TRUE,"Basic";#N/A,#N/A,TRUE,"EXT-TABLE";#N/A,#N/A,TRUE,"STEEL";#N/A,#N/A,TRUE,"INT-Table";#N/A,#N/A,TRUE,"STEEL";#N/A,#N/A,TRUE,"Door"}</definedName>
    <definedName name="q_2" hidden="1">{#N/A,#N/A,TRUE,"Basic";#N/A,#N/A,TRUE,"EXT-TABLE";#N/A,#N/A,TRUE,"STEEL";#N/A,#N/A,TRUE,"INT-Table";#N/A,#N/A,TRUE,"STEEL";#N/A,#N/A,TRUE,"Door"}</definedName>
    <definedName name="q_2_1" hidden="1">{#N/A,#N/A,TRUE,"Basic";#N/A,#N/A,TRUE,"EXT-TABLE";#N/A,#N/A,TRUE,"STEEL";#N/A,#N/A,TRUE,"INT-Table";#N/A,#N/A,TRUE,"STEEL";#N/A,#N/A,TRUE,"Door"}</definedName>
    <definedName name="q_2_2" hidden="1">{#N/A,#N/A,TRUE,"Basic";#N/A,#N/A,TRUE,"EXT-TABLE";#N/A,#N/A,TRUE,"STEEL";#N/A,#N/A,TRUE,"INT-Table";#N/A,#N/A,TRUE,"STEEL";#N/A,#N/A,TRUE,"Door"}</definedName>
    <definedName name="q_3" hidden="1">{#N/A,#N/A,TRUE,"Basic";#N/A,#N/A,TRUE,"EXT-TABLE";#N/A,#N/A,TRUE,"STEEL";#N/A,#N/A,TRUE,"INT-Table";#N/A,#N/A,TRUE,"STEEL";#N/A,#N/A,TRUE,"Door"}</definedName>
    <definedName name="q_3_1" hidden="1">{#N/A,#N/A,TRUE,"Basic";#N/A,#N/A,TRUE,"EXT-TABLE";#N/A,#N/A,TRUE,"STEEL";#N/A,#N/A,TRUE,"INT-Table";#N/A,#N/A,TRUE,"STEEL";#N/A,#N/A,TRUE,"Door"}</definedName>
    <definedName name="q_3_2" hidden="1">{#N/A,#N/A,TRUE,"Basic";#N/A,#N/A,TRUE,"EXT-TABLE";#N/A,#N/A,TRUE,"STEEL";#N/A,#N/A,TRUE,"INT-Table";#N/A,#N/A,TRUE,"STEEL";#N/A,#N/A,TRUE,"Door"}</definedName>
    <definedName name="q_4" hidden="1">{#N/A,#N/A,TRUE,"Basic";#N/A,#N/A,TRUE,"EXT-TABLE";#N/A,#N/A,TRUE,"STEEL";#N/A,#N/A,TRUE,"INT-Table";#N/A,#N/A,TRUE,"STEEL";#N/A,#N/A,TRUE,"Door"}</definedName>
    <definedName name="q_4_1" hidden="1">{#N/A,#N/A,TRUE,"Basic";#N/A,#N/A,TRUE,"EXT-TABLE";#N/A,#N/A,TRUE,"STEEL";#N/A,#N/A,TRUE,"INT-Table";#N/A,#N/A,TRUE,"STEEL";#N/A,#N/A,TRUE,"Door"}</definedName>
    <definedName name="q_4_2" hidden="1">{#N/A,#N/A,TRUE,"Basic";#N/A,#N/A,TRUE,"EXT-TABLE";#N/A,#N/A,TRUE,"STEEL";#N/A,#N/A,TRUE,"INT-Table";#N/A,#N/A,TRUE,"STEEL";#N/A,#N/A,TRUE,"Door"}</definedName>
    <definedName name="q_5" hidden="1">{#N/A,#N/A,TRUE,"Basic";#N/A,#N/A,TRUE,"EXT-TABLE";#N/A,#N/A,TRUE,"STEEL";#N/A,#N/A,TRUE,"INT-Table";#N/A,#N/A,TRUE,"STEEL";#N/A,#N/A,TRUE,"Door"}</definedName>
    <definedName name="q_5_1" hidden="1">{#N/A,#N/A,TRUE,"Basic";#N/A,#N/A,TRUE,"EXT-TABLE";#N/A,#N/A,TRUE,"STEEL";#N/A,#N/A,TRUE,"INT-Table";#N/A,#N/A,TRUE,"STEEL";#N/A,#N/A,TRUE,"Door"}</definedName>
    <definedName name="q_5_2" hidden="1">{#N/A,#N/A,TRUE,"Basic";#N/A,#N/A,TRUE,"EXT-TABLE";#N/A,#N/A,TRUE,"STEEL";#N/A,#N/A,TRUE,"INT-Table";#N/A,#N/A,TRUE,"STEEL";#N/A,#N/A,TRUE,"Door"}</definedName>
    <definedName name="Q91A">#REF!</definedName>
    <definedName name="q91b">#REF!</definedName>
    <definedName name="qkqh1" hidden="1">{#N/A,#N/A,FALSE,"명세표"}</definedName>
    <definedName name="qqq" localSheetId="7" hidden="1">{#N/A,#N/A,TRUE,"Basic";#N/A,#N/A,TRUE,"EXT-TABLE";#N/A,#N/A,TRUE,"STEEL";#N/A,#N/A,TRUE,"INT-Table";#N/A,#N/A,TRUE,"STEEL";#N/A,#N/A,TRUE,"Door"}</definedName>
    <definedName name="qqq" localSheetId="11" hidden="1">{#N/A,#N/A,TRUE,"Basic";#N/A,#N/A,TRUE,"EXT-TABLE";#N/A,#N/A,TRUE,"STEEL";#N/A,#N/A,TRUE,"INT-Table";#N/A,#N/A,TRUE,"STEEL";#N/A,#N/A,TRUE,"Door"}</definedName>
    <definedName name="qqq" localSheetId="8" hidden="1">{#N/A,#N/A,TRUE,"Basic";#N/A,#N/A,TRUE,"EXT-TABLE";#N/A,#N/A,TRUE,"STEEL";#N/A,#N/A,TRUE,"INT-Table";#N/A,#N/A,TRUE,"STEEL";#N/A,#N/A,TRUE,"Door"}</definedName>
    <definedName name="qqq" localSheetId="6" hidden="1">{#N/A,#N/A,TRUE,"Basic";#N/A,#N/A,TRUE,"EXT-TABLE";#N/A,#N/A,TRUE,"STEEL";#N/A,#N/A,TRUE,"INT-Table";#N/A,#N/A,TRUE,"STEEL";#N/A,#N/A,TRUE,"Door"}</definedName>
    <definedName name="qqq" localSheetId="4" hidden="1">{#N/A,#N/A,TRUE,"Basic";#N/A,#N/A,TRUE,"EXT-TABLE";#N/A,#N/A,TRUE,"STEEL";#N/A,#N/A,TRUE,"INT-Table";#N/A,#N/A,TRUE,"STEEL";#N/A,#N/A,TRUE,"Door"}</definedName>
    <definedName name="qqq" hidden="1">{#N/A,#N/A,TRUE,"Basic";#N/A,#N/A,TRUE,"EXT-TABLE";#N/A,#N/A,TRUE,"STEEL";#N/A,#N/A,TRUE,"INT-Table";#N/A,#N/A,TRUE,"STEEL";#N/A,#N/A,TRUE,"Door"}</definedName>
    <definedName name="qqq_1" localSheetId="7" hidden="1">{#N/A,#N/A,TRUE,"Basic";#N/A,#N/A,TRUE,"EXT-TABLE";#N/A,#N/A,TRUE,"STEEL";#N/A,#N/A,TRUE,"INT-Table";#N/A,#N/A,TRUE,"STEEL";#N/A,#N/A,TRUE,"Door"}</definedName>
    <definedName name="qqq_1" localSheetId="8" hidden="1">{#N/A,#N/A,TRUE,"Basic";#N/A,#N/A,TRUE,"EXT-TABLE";#N/A,#N/A,TRUE,"STEEL";#N/A,#N/A,TRUE,"INT-Table";#N/A,#N/A,TRUE,"STEEL";#N/A,#N/A,TRUE,"Door"}</definedName>
    <definedName name="qqq_1" localSheetId="6" hidden="1">{#N/A,#N/A,TRUE,"Basic";#N/A,#N/A,TRUE,"EXT-TABLE";#N/A,#N/A,TRUE,"STEEL";#N/A,#N/A,TRUE,"INT-Table";#N/A,#N/A,TRUE,"STEEL";#N/A,#N/A,TRUE,"Door"}</definedName>
    <definedName name="qqq_1" hidden="1">{#N/A,#N/A,TRUE,"Basic";#N/A,#N/A,TRUE,"EXT-TABLE";#N/A,#N/A,TRUE,"STEEL";#N/A,#N/A,TRUE,"INT-Table";#N/A,#N/A,TRUE,"STEEL";#N/A,#N/A,TRUE,"Door"}</definedName>
    <definedName name="qqq_1_1" hidden="1">{#N/A,#N/A,TRUE,"Basic";#N/A,#N/A,TRUE,"EXT-TABLE";#N/A,#N/A,TRUE,"STEEL";#N/A,#N/A,TRUE,"INT-Table";#N/A,#N/A,TRUE,"STEEL";#N/A,#N/A,TRUE,"Door"}</definedName>
    <definedName name="qqq_1_2" hidden="1">{#N/A,#N/A,TRUE,"Basic";#N/A,#N/A,TRUE,"EXT-TABLE";#N/A,#N/A,TRUE,"STEEL";#N/A,#N/A,TRUE,"INT-Table";#N/A,#N/A,TRUE,"STEEL";#N/A,#N/A,TRUE,"Door"}</definedName>
    <definedName name="qqq_2" hidden="1">{#N/A,#N/A,TRUE,"Basic";#N/A,#N/A,TRUE,"EXT-TABLE";#N/A,#N/A,TRUE,"STEEL";#N/A,#N/A,TRUE,"INT-Table";#N/A,#N/A,TRUE,"STEEL";#N/A,#N/A,TRUE,"Door"}</definedName>
    <definedName name="qqq_2_1" hidden="1">{#N/A,#N/A,TRUE,"Basic";#N/A,#N/A,TRUE,"EXT-TABLE";#N/A,#N/A,TRUE,"STEEL";#N/A,#N/A,TRUE,"INT-Table";#N/A,#N/A,TRUE,"STEEL";#N/A,#N/A,TRUE,"Door"}</definedName>
    <definedName name="qqq_2_2" hidden="1">{#N/A,#N/A,TRUE,"Basic";#N/A,#N/A,TRUE,"EXT-TABLE";#N/A,#N/A,TRUE,"STEEL";#N/A,#N/A,TRUE,"INT-Table";#N/A,#N/A,TRUE,"STEEL";#N/A,#N/A,TRUE,"Door"}</definedName>
    <definedName name="qqq_3" hidden="1">{#N/A,#N/A,TRUE,"Basic";#N/A,#N/A,TRUE,"EXT-TABLE";#N/A,#N/A,TRUE,"STEEL";#N/A,#N/A,TRUE,"INT-Table";#N/A,#N/A,TRUE,"STEEL";#N/A,#N/A,TRUE,"Door"}</definedName>
    <definedName name="qqq_3_1" hidden="1">{#N/A,#N/A,TRUE,"Basic";#N/A,#N/A,TRUE,"EXT-TABLE";#N/A,#N/A,TRUE,"STEEL";#N/A,#N/A,TRUE,"INT-Table";#N/A,#N/A,TRUE,"STEEL";#N/A,#N/A,TRUE,"Door"}</definedName>
    <definedName name="qqq_3_2" hidden="1">{#N/A,#N/A,TRUE,"Basic";#N/A,#N/A,TRUE,"EXT-TABLE";#N/A,#N/A,TRUE,"STEEL";#N/A,#N/A,TRUE,"INT-Table";#N/A,#N/A,TRUE,"STEEL";#N/A,#N/A,TRUE,"Door"}</definedName>
    <definedName name="qqq_4" hidden="1">{#N/A,#N/A,TRUE,"Basic";#N/A,#N/A,TRUE,"EXT-TABLE";#N/A,#N/A,TRUE,"STEEL";#N/A,#N/A,TRUE,"INT-Table";#N/A,#N/A,TRUE,"STEEL";#N/A,#N/A,TRUE,"Door"}</definedName>
    <definedName name="qqq_4_1" hidden="1">{#N/A,#N/A,TRUE,"Basic";#N/A,#N/A,TRUE,"EXT-TABLE";#N/A,#N/A,TRUE,"STEEL";#N/A,#N/A,TRUE,"INT-Table";#N/A,#N/A,TRUE,"STEEL";#N/A,#N/A,TRUE,"Door"}</definedName>
    <definedName name="qqq_4_2" hidden="1">{#N/A,#N/A,TRUE,"Basic";#N/A,#N/A,TRUE,"EXT-TABLE";#N/A,#N/A,TRUE,"STEEL";#N/A,#N/A,TRUE,"INT-Table";#N/A,#N/A,TRUE,"STEEL";#N/A,#N/A,TRUE,"Door"}</definedName>
    <definedName name="qqq_5" hidden="1">{#N/A,#N/A,TRUE,"Basic";#N/A,#N/A,TRUE,"EXT-TABLE";#N/A,#N/A,TRUE,"STEEL";#N/A,#N/A,TRUE,"INT-Table";#N/A,#N/A,TRUE,"STEEL";#N/A,#N/A,TRUE,"Door"}</definedName>
    <definedName name="qqq_5_1" hidden="1">{#N/A,#N/A,TRUE,"Basic";#N/A,#N/A,TRUE,"EXT-TABLE";#N/A,#N/A,TRUE,"STEEL";#N/A,#N/A,TRUE,"INT-Table";#N/A,#N/A,TRUE,"STEEL";#N/A,#N/A,TRUE,"Door"}</definedName>
    <definedName name="qqq_5_2" hidden="1">{#N/A,#N/A,TRUE,"Basic";#N/A,#N/A,TRUE,"EXT-TABLE";#N/A,#N/A,TRUE,"STEEL";#N/A,#N/A,TRUE,"INT-Table";#N/A,#N/A,TRUE,"STEEL";#N/A,#N/A,TRUE,"Door"}</definedName>
    <definedName name="QQQQ" localSheetId="11" hidden="1">{#N/A,#N/A,TRUE,"Basic";#N/A,#N/A,TRUE,"EXT-TABLE";#N/A,#N/A,TRUE,"STEEL";#N/A,#N/A,TRUE,"INT-Table";#N/A,#N/A,TRUE,"STEEL";#N/A,#N/A,TRUE,"Door"}</definedName>
    <definedName name="QQQQ" localSheetId="8" hidden="1">{#N/A,#N/A,TRUE,"Basic";#N/A,#N/A,TRUE,"EXT-TABLE";#N/A,#N/A,TRUE,"STEEL";#N/A,#N/A,TRUE,"INT-Table";#N/A,#N/A,TRUE,"STEEL";#N/A,#N/A,TRUE,"Door"}</definedName>
    <definedName name="QQQQ" localSheetId="6" hidden="1">{#N/A,#N/A,TRUE,"Basic";#N/A,#N/A,TRUE,"EXT-TABLE";#N/A,#N/A,TRUE,"STEEL";#N/A,#N/A,TRUE,"INT-Table";#N/A,#N/A,TRUE,"STEEL";#N/A,#N/A,TRUE,"Door"}</definedName>
    <definedName name="QQQQ" hidden="1">{#N/A,#N/A,TRUE,"Basic";#N/A,#N/A,TRUE,"EXT-TABLE";#N/A,#N/A,TRUE,"STEEL";#N/A,#N/A,TRUE,"INT-Table";#N/A,#N/A,TRUE,"STEEL";#N/A,#N/A,TRUE,"Door"}</definedName>
    <definedName name="QQQQ_1" hidden="1">{#N/A,#N/A,TRUE,"Basic";#N/A,#N/A,TRUE,"EXT-TABLE";#N/A,#N/A,TRUE,"STEEL";#N/A,#N/A,TRUE,"INT-Table";#N/A,#N/A,TRUE,"STEEL";#N/A,#N/A,TRUE,"Door"}</definedName>
    <definedName name="QQQQ_1_1" hidden="1">{#N/A,#N/A,TRUE,"Basic";#N/A,#N/A,TRUE,"EXT-TABLE";#N/A,#N/A,TRUE,"STEEL";#N/A,#N/A,TRUE,"INT-Table";#N/A,#N/A,TRUE,"STEEL";#N/A,#N/A,TRUE,"Door"}</definedName>
    <definedName name="QQQQ_1_2" hidden="1">{#N/A,#N/A,TRUE,"Basic";#N/A,#N/A,TRUE,"EXT-TABLE";#N/A,#N/A,TRUE,"STEEL";#N/A,#N/A,TRUE,"INT-Table";#N/A,#N/A,TRUE,"STEEL";#N/A,#N/A,TRUE,"Door"}</definedName>
    <definedName name="QQQQ_2" hidden="1">{#N/A,#N/A,TRUE,"Basic";#N/A,#N/A,TRUE,"EXT-TABLE";#N/A,#N/A,TRUE,"STEEL";#N/A,#N/A,TRUE,"INT-Table";#N/A,#N/A,TRUE,"STEEL";#N/A,#N/A,TRUE,"Door"}</definedName>
    <definedName name="QQQQ_2_1" hidden="1">{#N/A,#N/A,TRUE,"Basic";#N/A,#N/A,TRUE,"EXT-TABLE";#N/A,#N/A,TRUE,"STEEL";#N/A,#N/A,TRUE,"INT-Table";#N/A,#N/A,TRUE,"STEEL";#N/A,#N/A,TRUE,"Door"}</definedName>
    <definedName name="QQQQ_2_2" hidden="1">{#N/A,#N/A,TRUE,"Basic";#N/A,#N/A,TRUE,"EXT-TABLE";#N/A,#N/A,TRUE,"STEEL";#N/A,#N/A,TRUE,"INT-Table";#N/A,#N/A,TRUE,"STEEL";#N/A,#N/A,TRUE,"Door"}</definedName>
    <definedName name="QQQQ_3" hidden="1">{#N/A,#N/A,TRUE,"Basic";#N/A,#N/A,TRUE,"EXT-TABLE";#N/A,#N/A,TRUE,"STEEL";#N/A,#N/A,TRUE,"INT-Table";#N/A,#N/A,TRUE,"STEEL";#N/A,#N/A,TRUE,"Door"}</definedName>
    <definedName name="QQQQ_3_1" hidden="1">{#N/A,#N/A,TRUE,"Basic";#N/A,#N/A,TRUE,"EXT-TABLE";#N/A,#N/A,TRUE,"STEEL";#N/A,#N/A,TRUE,"INT-Table";#N/A,#N/A,TRUE,"STEEL";#N/A,#N/A,TRUE,"Door"}</definedName>
    <definedName name="QQQQ_3_2" hidden="1">{#N/A,#N/A,TRUE,"Basic";#N/A,#N/A,TRUE,"EXT-TABLE";#N/A,#N/A,TRUE,"STEEL";#N/A,#N/A,TRUE,"INT-Table";#N/A,#N/A,TRUE,"STEEL";#N/A,#N/A,TRUE,"Door"}</definedName>
    <definedName name="QQQQ_4" hidden="1">{#N/A,#N/A,TRUE,"Basic";#N/A,#N/A,TRUE,"EXT-TABLE";#N/A,#N/A,TRUE,"STEEL";#N/A,#N/A,TRUE,"INT-Table";#N/A,#N/A,TRUE,"STEEL";#N/A,#N/A,TRUE,"Door"}</definedName>
    <definedName name="QQQQ_4_1" hidden="1">{#N/A,#N/A,TRUE,"Basic";#N/A,#N/A,TRUE,"EXT-TABLE";#N/A,#N/A,TRUE,"STEEL";#N/A,#N/A,TRUE,"INT-Table";#N/A,#N/A,TRUE,"STEEL";#N/A,#N/A,TRUE,"Door"}</definedName>
    <definedName name="QQQQ_4_2" hidden="1">{#N/A,#N/A,TRUE,"Basic";#N/A,#N/A,TRUE,"EXT-TABLE";#N/A,#N/A,TRUE,"STEEL";#N/A,#N/A,TRUE,"INT-Table";#N/A,#N/A,TRUE,"STEEL";#N/A,#N/A,TRUE,"Door"}</definedName>
    <definedName name="QQQQ_5" hidden="1">{#N/A,#N/A,TRUE,"Basic";#N/A,#N/A,TRUE,"EXT-TABLE";#N/A,#N/A,TRUE,"STEEL";#N/A,#N/A,TRUE,"INT-Table";#N/A,#N/A,TRUE,"STEEL";#N/A,#N/A,TRUE,"Door"}</definedName>
    <definedName name="QQQQ_5_1" hidden="1">{#N/A,#N/A,TRUE,"Basic";#N/A,#N/A,TRUE,"EXT-TABLE";#N/A,#N/A,TRUE,"STEEL";#N/A,#N/A,TRUE,"INT-Table";#N/A,#N/A,TRUE,"STEEL";#N/A,#N/A,TRUE,"Door"}</definedName>
    <definedName name="QQQQ_5_2" hidden="1">{#N/A,#N/A,TRUE,"Basic";#N/A,#N/A,TRUE,"EXT-TABLE";#N/A,#N/A,TRUE,"STEEL";#N/A,#N/A,TRUE,"INT-Table";#N/A,#N/A,TRUE,"STEEL";#N/A,#N/A,TRUE,"Door"}</definedName>
    <definedName name="qqqqq" localSheetId="7" hidden="1">{#N/A,#N/A,TRUE,"Basic";#N/A,#N/A,TRUE,"EXT-TABLE";#N/A,#N/A,TRUE,"STEEL";#N/A,#N/A,TRUE,"INT-Table";#N/A,#N/A,TRUE,"STEEL";#N/A,#N/A,TRUE,"Door"}</definedName>
    <definedName name="qqqqq" localSheetId="11" hidden="1">{#N/A,#N/A,TRUE,"Basic";#N/A,#N/A,TRUE,"EXT-TABLE";#N/A,#N/A,TRUE,"STEEL";#N/A,#N/A,TRUE,"INT-Table";#N/A,#N/A,TRUE,"STEEL";#N/A,#N/A,TRUE,"Door"}</definedName>
    <definedName name="qqqqq" localSheetId="8" hidden="1">{#N/A,#N/A,TRUE,"Basic";#N/A,#N/A,TRUE,"EXT-TABLE";#N/A,#N/A,TRUE,"STEEL";#N/A,#N/A,TRUE,"INT-Table";#N/A,#N/A,TRUE,"STEEL";#N/A,#N/A,TRUE,"Door"}</definedName>
    <definedName name="qqqqq" localSheetId="6" hidden="1">{#N/A,#N/A,TRUE,"Basic";#N/A,#N/A,TRUE,"EXT-TABLE";#N/A,#N/A,TRUE,"STEEL";#N/A,#N/A,TRUE,"INT-Table";#N/A,#N/A,TRUE,"STEEL";#N/A,#N/A,TRUE,"Door"}</definedName>
    <definedName name="qqqqq" localSheetId="4" hidden="1">{#N/A,#N/A,TRUE,"Basic";#N/A,#N/A,TRUE,"EXT-TABLE";#N/A,#N/A,TRUE,"STEEL";#N/A,#N/A,TRUE,"INT-Table";#N/A,#N/A,TRUE,"STEEL";#N/A,#N/A,TRUE,"Door"}</definedName>
    <definedName name="qqqqq" hidden="1">{#N/A,#N/A,TRUE,"Basic";#N/A,#N/A,TRUE,"EXT-TABLE";#N/A,#N/A,TRUE,"STEEL";#N/A,#N/A,TRUE,"INT-Table";#N/A,#N/A,TRUE,"STEEL";#N/A,#N/A,TRUE,"Door"}</definedName>
    <definedName name="qqqqq_1" localSheetId="7" hidden="1">{#N/A,#N/A,TRUE,"Basic";#N/A,#N/A,TRUE,"EXT-TABLE";#N/A,#N/A,TRUE,"STEEL";#N/A,#N/A,TRUE,"INT-Table";#N/A,#N/A,TRUE,"STEEL";#N/A,#N/A,TRUE,"Door"}</definedName>
    <definedName name="qqqqq_1" localSheetId="8" hidden="1">{#N/A,#N/A,TRUE,"Basic";#N/A,#N/A,TRUE,"EXT-TABLE";#N/A,#N/A,TRUE,"STEEL";#N/A,#N/A,TRUE,"INT-Table";#N/A,#N/A,TRUE,"STEEL";#N/A,#N/A,TRUE,"Door"}</definedName>
    <definedName name="qqqqq_1" localSheetId="6" hidden="1">{#N/A,#N/A,TRUE,"Basic";#N/A,#N/A,TRUE,"EXT-TABLE";#N/A,#N/A,TRUE,"STEEL";#N/A,#N/A,TRUE,"INT-Table";#N/A,#N/A,TRUE,"STEEL";#N/A,#N/A,TRUE,"Door"}</definedName>
    <definedName name="qqqqq_1" hidden="1">{#N/A,#N/A,TRUE,"Basic";#N/A,#N/A,TRUE,"EXT-TABLE";#N/A,#N/A,TRUE,"STEEL";#N/A,#N/A,TRUE,"INT-Table";#N/A,#N/A,TRUE,"STEEL";#N/A,#N/A,TRUE,"Door"}</definedName>
    <definedName name="qqqqq_1_1" hidden="1">{#N/A,#N/A,TRUE,"Basic";#N/A,#N/A,TRUE,"EXT-TABLE";#N/A,#N/A,TRUE,"STEEL";#N/A,#N/A,TRUE,"INT-Table";#N/A,#N/A,TRUE,"STEEL";#N/A,#N/A,TRUE,"Door"}</definedName>
    <definedName name="qqqqq_1_2" hidden="1">{#N/A,#N/A,TRUE,"Basic";#N/A,#N/A,TRUE,"EXT-TABLE";#N/A,#N/A,TRUE,"STEEL";#N/A,#N/A,TRUE,"INT-Table";#N/A,#N/A,TRUE,"STEEL";#N/A,#N/A,TRUE,"Door"}</definedName>
    <definedName name="qqqqq_2" hidden="1">{#N/A,#N/A,TRUE,"Basic";#N/A,#N/A,TRUE,"EXT-TABLE";#N/A,#N/A,TRUE,"STEEL";#N/A,#N/A,TRUE,"INT-Table";#N/A,#N/A,TRUE,"STEEL";#N/A,#N/A,TRUE,"Door"}</definedName>
    <definedName name="qqqqq_2_1" hidden="1">{#N/A,#N/A,TRUE,"Basic";#N/A,#N/A,TRUE,"EXT-TABLE";#N/A,#N/A,TRUE,"STEEL";#N/A,#N/A,TRUE,"INT-Table";#N/A,#N/A,TRUE,"STEEL";#N/A,#N/A,TRUE,"Door"}</definedName>
    <definedName name="qqqqq_2_2" hidden="1">{#N/A,#N/A,TRUE,"Basic";#N/A,#N/A,TRUE,"EXT-TABLE";#N/A,#N/A,TRUE,"STEEL";#N/A,#N/A,TRUE,"INT-Table";#N/A,#N/A,TRUE,"STEEL";#N/A,#N/A,TRUE,"Door"}</definedName>
    <definedName name="qqqqq_3" hidden="1">{#N/A,#N/A,TRUE,"Basic";#N/A,#N/A,TRUE,"EXT-TABLE";#N/A,#N/A,TRUE,"STEEL";#N/A,#N/A,TRUE,"INT-Table";#N/A,#N/A,TRUE,"STEEL";#N/A,#N/A,TRUE,"Door"}</definedName>
    <definedName name="qqqqq_3_1" hidden="1">{#N/A,#N/A,TRUE,"Basic";#N/A,#N/A,TRUE,"EXT-TABLE";#N/A,#N/A,TRUE,"STEEL";#N/A,#N/A,TRUE,"INT-Table";#N/A,#N/A,TRUE,"STEEL";#N/A,#N/A,TRUE,"Door"}</definedName>
    <definedName name="qqqqq_3_2" hidden="1">{#N/A,#N/A,TRUE,"Basic";#N/A,#N/A,TRUE,"EXT-TABLE";#N/A,#N/A,TRUE,"STEEL";#N/A,#N/A,TRUE,"INT-Table";#N/A,#N/A,TRUE,"STEEL";#N/A,#N/A,TRUE,"Door"}</definedName>
    <definedName name="qqqqq_4" hidden="1">{#N/A,#N/A,TRUE,"Basic";#N/A,#N/A,TRUE,"EXT-TABLE";#N/A,#N/A,TRUE,"STEEL";#N/A,#N/A,TRUE,"INT-Table";#N/A,#N/A,TRUE,"STEEL";#N/A,#N/A,TRUE,"Door"}</definedName>
    <definedName name="qqqqq_4_1" hidden="1">{#N/A,#N/A,TRUE,"Basic";#N/A,#N/A,TRUE,"EXT-TABLE";#N/A,#N/A,TRUE,"STEEL";#N/A,#N/A,TRUE,"INT-Table";#N/A,#N/A,TRUE,"STEEL";#N/A,#N/A,TRUE,"Door"}</definedName>
    <definedName name="qqqqq_4_2" hidden="1">{#N/A,#N/A,TRUE,"Basic";#N/A,#N/A,TRUE,"EXT-TABLE";#N/A,#N/A,TRUE,"STEEL";#N/A,#N/A,TRUE,"INT-Table";#N/A,#N/A,TRUE,"STEEL";#N/A,#N/A,TRUE,"Door"}</definedName>
    <definedName name="qqqqq_5" hidden="1">{#N/A,#N/A,TRUE,"Basic";#N/A,#N/A,TRUE,"EXT-TABLE";#N/A,#N/A,TRUE,"STEEL";#N/A,#N/A,TRUE,"INT-Table";#N/A,#N/A,TRUE,"STEEL";#N/A,#N/A,TRUE,"Door"}</definedName>
    <definedName name="qqqqq_5_1" hidden="1">{#N/A,#N/A,TRUE,"Basic";#N/A,#N/A,TRUE,"EXT-TABLE";#N/A,#N/A,TRUE,"STEEL";#N/A,#N/A,TRUE,"INT-Table";#N/A,#N/A,TRUE,"STEEL";#N/A,#N/A,TRUE,"Door"}</definedName>
    <definedName name="qqqqq_5_2" hidden="1">{#N/A,#N/A,TRUE,"Basic";#N/A,#N/A,TRUE,"EXT-TABLE";#N/A,#N/A,TRUE,"STEEL";#N/A,#N/A,TRUE,"INT-Table";#N/A,#N/A,TRUE,"STEEL";#N/A,#N/A,TRUE,"Door"}</definedName>
    <definedName name="QQQQQQQQ"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QTN" localSheetId="7">[48]data_mci!$I$8:$I$126</definedName>
    <definedName name="QTN" localSheetId="11">[49]data_mci!$I$8:$I$126</definedName>
    <definedName name="QTN" localSheetId="8">[49]data_mci!$I$8:$I$126</definedName>
    <definedName name="QTN" localSheetId="4">[49]data_mci!$I$8:$I$126</definedName>
    <definedName name="QTN">[50]data_mci!$I$8:$I$126</definedName>
    <definedName name="Query1">#REF!</definedName>
    <definedName name="qw" localSheetId="11" hidden="1">{#N/A,#N/A,TRUE,"Basic";#N/A,#N/A,TRUE,"EXT-TABLE";#N/A,#N/A,TRUE,"STEEL";#N/A,#N/A,TRUE,"INT-Table";#N/A,#N/A,TRUE,"STEEL";#N/A,#N/A,TRUE,"Door"}</definedName>
    <definedName name="qw" localSheetId="8" hidden="1">{#N/A,#N/A,TRUE,"Basic";#N/A,#N/A,TRUE,"EXT-TABLE";#N/A,#N/A,TRUE,"STEEL";#N/A,#N/A,TRUE,"INT-Table";#N/A,#N/A,TRUE,"STEEL";#N/A,#N/A,TRUE,"Door"}</definedName>
    <definedName name="qw" localSheetId="6" hidden="1">{#N/A,#N/A,TRUE,"Basic";#N/A,#N/A,TRUE,"EXT-TABLE";#N/A,#N/A,TRUE,"STEEL";#N/A,#N/A,TRUE,"INT-Table";#N/A,#N/A,TRUE,"STEEL";#N/A,#N/A,TRUE,"Door"}</definedName>
    <definedName name="qw" localSheetId="4" hidden="1">{#N/A,#N/A,TRUE,"Basic";#N/A,#N/A,TRUE,"EXT-TABLE";#N/A,#N/A,TRUE,"STEEL";#N/A,#N/A,TRUE,"INT-Table";#N/A,#N/A,TRUE,"STEEL";#N/A,#N/A,TRUE,"Door"}</definedName>
    <definedName name="qw" hidden="1">{#N/A,#N/A,TRUE,"Basic";#N/A,#N/A,TRUE,"EXT-TABLE";#N/A,#N/A,TRUE,"STEEL";#N/A,#N/A,TRUE,"INT-Table";#N/A,#N/A,TRUE,"STEEL";#N/A,#N/A,TRUE,"Door"}</definedName>
    <definedName name="qw_1" hidden="1">{#N/A,#N/A,TRUE,"Basic";#N/A,#N/A,TRUE,"EXT-TABLE";#N/A,#N/A,TRUE,"STEEL";#N/A,#N/A,TRUE,"INT-Table";#N/A,#N/A,TRUE,"STEEL";#N/A,#N/A,TRUE,"Door"}</definedName>
    <definedName name="qw_1_1" hidden="1">{#N/A,#N/A,TRUE,"Basic";#N/A,#N/A,TRUE,"EXT-TABLE";#N/A,#N/A,TRUE,"STEEL";#N/A,#N/A,TRUE,"INT-Table";#N/A,#N/A,TRUE,"STEEL";#N/A,#N/A,TRUE,"Door"}</definedName>
    <definedName name="qw_1_2" hidden="1">{#N/A,#N/A,TRUE,"Basic";#N/A,#N/A,TRUE,"EXT-TABLE";#N/A,#N/A,TRUE,"STEEL";#N/A,#N/A,TRUE,"INT-Table";#N/A,#N/A,TRUE,"STEEL";#N/A,#N/A,TRUE,"Door"}</definedName>
    <definedName name="qw_2" hidden="1">{#N/A,#N/A,TRUE,"Basic";#N/A,#N/A,TRUE,"EXT-TABLE";#N/A,#N/A,TRUE,"STEEL";#N/A,#N/A,TRUE,"INT-Table";#N/A,#N/A,TRUE,"STEEL";#N/A,#N/A,TRUE,"Door"}</definedName>
    <definedName name="qw_2_1" hidden="1">{#N/A,#N/A,TRUE,"Basic";#N/A,#N/A,TRUE,"EXT-TABLE";#N/A,#N/A,TRUE,"STEEL";#N/A,#N/A,TRUE,"INT-Table";#N/A,#N/A,TRUE,"STEEL";#N/A,#N/A,TRUE,"Door"}</definedName>
    <definedName name="qw_2_2" hidden="1">{#N/A,#N/A,TRUE,"Basic";#N/A,#N/A,TRUE,"EXT-TABLE";#N/A,#N/A,TRUE,"STEEL";#N/A,#N/A,TRUE,"INT-Table";#N/A,#N/A,TRUE,"STEEL";#N/A,#N/A,TRUE,"Door"}</definedName>
    <definedName name="qw_3" hidden="1">{#N/A,#N/A,TRUE,"Basic";#N/A,#N/A,TRUE,"EXT-TABLE";#N/A,#N/A,TRUE,"STEEL";#N/A,#N/A,TRUE,"INT-Table";#N/A,#N/A,TRUE,"STEEL";#N/A,#N/A,TRUE,"Door"}</definedName>
    <definedName name="qw_3_1" hidden="1">{#N/A,#N/A,TRUE,"Basic";#N/A,#N/A,TRUE,"EXT-TABLE";#N/A,#N/A,TRUE,"STEEL";#N/A,#N/A,TRUE,"INT-Table";#N/A,#N/A,TRUE,"STEEL";#N/A,#N/A,TRUE,"Door"}</definedName>
    <definedName name="qw_3_2" hidden="1">{#N/A,#N/A,TRUE,"Basic";#N/A,#N/A,TRUE,"EXT-TABLE";#N/A,#N/A,TRUE,"STEEL";#N/A,#N/A,TRUE,"INT-Table";#N/A,#N/A,TRUE,"STEEL";#N/A,#N/A,TRUE,"Door"}</definedName>
    <definedName name="qw_4" hidden="1">{#N/A,#N/A,TRUE,"Basic";#N/A,#N/A,TRUE,"EXT-TABLE";#N/A,#N/A,TRUE,"STEEL";#N/A,#N/A,TRUE,"INT-Table";#N/A,#N/A,TRUE,"STEEL";#N/A,#N/A,TRUE,"Door"}</definedName>
    <definedName name="qw_4_1" hidden="1">{#N/A,#N/A,TRUE,"Basic";#N/A,#N/A,TRUE,"EXT-TABLE";#N/A,#N/A,TRUE,"STEEL";#N/A,#N/A,TRUE,"INT-Table";#N/A,#N/A,TRUE,"STEEL";#N/A,#N/A,TRUE,"Door"}</definedName>
    <definedName name="qw_4_2" hidden="1">{#N/A,#N/A,TRUE,"Basic";#N/A,#N/A,TRUE,"EXT-TABLE";#N/A,#N/A,TRUE,"STEEL";#N/A,#N/A,TRUE,"INT-Table";#N/A,#N/A,TRUE,"STEEL";#N/A,#N/A,TRUE,"Door"}</definedName>
    <definedName name="qw_5" hidden="1">{#N/A,#N/A,TRUE,"Basic";#N/A,#N/A,TRUE,"EXT-TABLE";#N/A,#N/A,TRUE,"STEEL";#N/A,#N/A,TRUE,"INT-Table";#N/A,#N/A,TRUE,"STEEL";#N/A,#N/A,TRUE,"Door"}</definedName>
    <definedName name="qw_5_1" hidden="1">{#N/A,#N/A,TRUE,"Basic";#N/A,#N/A,TRUE,"EXT-TABLE";#N/A,#N/A,TRUE,"STEEL";#N/A,#N/A,TRUE,"INT-Table";#N/A,#N/A,TRUE,"STEEL";#N/A,#N/A,TRUE,"Door"}</definedName>
    <definedName name="qw_5_2" hidden="1">{#N/A,#N/A,TRUE,"Basic";#N/A,#N/A,TRUE,"EXT-TABLE";#N/A,#N/A,TRUE,"STEEL";#N/A,#N/A,TRUE,"INT-Table";#N/A,#N/A,TRUE,"STEEL";#N/A,#N/A,TRUE,"Door"}</definedName>
    <definedName name="R_I_Q_A_S">#N/A</definedName>
    <definedName name="rarewt" hidden="1">{#N/A,#N/A,FALSE,"CCTV"}</definedName>
    <definedName name="RASCO__3">#N/A</definedName>
    <definedName name="RASCO__A">#N/A</definedName>
    <definedName name="rated">[81]PumpSpec!$X$2:$Y$26</definedName>
    <definedName name="Rating">[81]PumpSpec!$U$2:$V$5</definedName>
    <definedName name="RawAgencyPrice" localSheetId="11">#REF!</definedName>
    <definedName name="RawAgencyPrice" localSheetId="8">#REF!</definedName>
    <definedName name="RawAgencyPrice" localSheetId="4">#REF!</definedName>
    <definedName name="RawAgencyPrice">#REF!</definedName>
    <definedName name="RBData" localSheetId="11">#REF!</definedName>
    <definedName name="RBData" localSheetId="8">#REF!</definedName>
    <definedName name="RBData" localSheetId="4">#REF!</definedName>
    <definedName name="RBData">#REF!</definedName>
    <definedName name="RCArea" localSheetId="6" hidden="1">#REF!</definedName>
    <definedName name="RCArea" hidden="1">#REF!</definedName>
    <definedName name="RCROOF" localSheetId="11">#REF!</definedName>
    <definedName name="RCROOF" localSheetId="8">#REF!</definedName>
    <definedName name="RCROOF" localSheetId="4">#REF!</definedName>
    <definedName name="RCROOF">#REF!</definedName>
    <definedName name="re_bar" localSheetId="11">#REF!</definedName>
    <definedName name="re_bar" localSheetId="8">#REF!</definedName>
    <definedName name="re_bar" localSheetId="4">#REF!</definedName>
    <definedName name="re_bar">#REF!</definedName>
    <definedName name="reac11">#REF!</definedName>
    <definedName name="reac12">#REF!</definedName>
    <definedName name="RECEIVE" localSheetId="11">#REF!</definedName>
    <definedName name="RECEIVE" localSheetId="8">#REF!</definedName>
    <definedName name="RECEIVE" localSheetId="4">#REF!</definedName>
    <definedName name="RECEIVE">#REF!</definedName>
    <definedName name="RECEIVE_V" localSheetId="7">[48]data_mci!$N$8:$N$126</definedName>
    <definedName name="RECEIVE_V" localSheetId="11">[49]data_mci!$N$8:$N$126</definedName>
    <definedName name="RECEIVE_V" localSheetId="8">[49]data_mci!$N$8:$N$126</definedName>
    <definedName name="RECEIVE_V" localSheetId="4">[49]data_mci!$N$8:$N$126</definedName>
    <definedName name="RECEIVE_V">[50]data_mci!$N$8:$N$126</definedName>
    <definedName name="Rental" localSheetId="11">#REF!</definedName>
    <definedName name="Rental" localSheetId="8">#REF!</definedName>
    <definedName name="Rental" localSheetId="4">#REF!</definedName>
    <definedName name="Rental">#REF!</definedName>
    <definedName name="Reselects" localSheetId="11">#REF!</definedName>
    <definedName name="Reselects" localSheetId="8">#REF!</definedName>
    <definedName name="Reselects" localSheetId="4">#REF!</definedName>
    <definedName name="Reselects">#REF!</definedName>
    <definedName name="RF" hidden="1">{#N/A,#N/A,FALSE,"CCTV"}</definedName>
    <definedName name="RFQ" localSheetId="7">[48]data_mci!$H$8:$H$126</definedName>
    <definedName name="RFQ" localSheetId="11">[49]data_mci!$H$8:$H$126</definedName>
    <definedName name="RFQ" localSheetId="8">[49]data_mci!$H$8:$H$126</definedName>
    <definedName name="RFQ" localSheetId="4">[49]data_mci!$H$8:$H$126</definedName>
    <definedName name="RFQ">[50]data_mci!$H$8:$H$126</definedName>
    <definedName name="RFV" hidden="1">{#N/A,#N/A,FALSE,"CCTV"}</definedName>
    <definedName name="rhdhd" localSheetId="6" hidden="1">#REF!</definedName>
    <definedName name="rhdhd" hidden="1">#REF!</definedName>
    <definedName name="Risk_Class" localSheetId="7">[104]Cover!$N$6:$O$14</definedName>
    <definedName name="Risk_Class" localSheetId="11">[105]Cover!$N$6:$O$14</definedName>
    <definedName name="Risk_Class" localSheetId="8">[105]Cover!$N$6:$O$14</definedName>
    <definedName name="Risk_Class" localSheetId="4">[105]Cover!$N$6:$O$14</definedName>
    <definedName name="Risk_Class">[106]Cover!$N$6:$O$14</definedName>
    <definedName name="RLS">[60]환율!#REF!</definedName>
    <definedName name="RM">[60]환율!#REF!</definedName>
    <definedName name="RNAO1" hidden="1">{"'장비'!$A$3:$M$12"}</definedName>
    <definedName name="RNWH" hidden="1">{#N/A,#N/A,TRUE,"LOADCOVE";#N/A,#N/A,TRUE,"PAGE001";#N/A,#N/A,TRUE,"PAGE002";#N/A,#N/A,TRUE,"PAGE003";#N/A,#N/A,TRUE,"PAGE004";#N/A,#N/A,TRUE,"PAGE005";#N/A,#N/A,TRUE,"PAGE006";#N/A,#N/A,TRUE,"PAGE007";#N/A,#N/A,TRUE,"PAGE008";#N/A,#N/A,TRUE,"PAGE009";#N/A,#N/A,TRUE,"PAGE010";#N/A,#N/A,TRUE,"PAGE011";#N/A,#N/A,TRUE,"PAGE012";#N/A,#N/A,TRUE,"PAGE013"}</definedName>
    <definedName name="rout_t" localSheetId="11">#REF!</definedName>
    <definedName name="rout_t" localSheetId="8">#REF!</definedName>
    <definedName name="rout_t" localSheetId="4">#REF!</definedName>
    <definedName name="rout_t">#REF!</definedName>
    <definedName name="rr" localSheetId="7" hidden="1">{#N/A,#N/A,TRUE,"Basic";#N/A,#N/A,TRUE,"EXT-TABLE";#N/A,#N/A,TRUE,"STEEL";#N/A,#N/A,TRUE,"INT-Table";#N/A,#N/A,TRUE,"STEEL";#N/A,#N/A,TRUE,"Door"}</definedName>
    <definedName name="rr" localSheetId="11" hidden="1">{#N/A,#N/A,TRUE,"Basic";#N/A,#N/A,TRUE,"EXT-TABLE";#N/A,#N/A,TRUE,"STEEL";#N/A,#N/A,TRUE,"INT-Table";#N/A,#N/A,TRUE,"STEEL";#N/A,#N/A,TRUE,"Door"}</definedName>
    <definedName name="rr" localSheetId="8" hidden="1">{#N/A,#N/A,TRUE,"Basic";#N/A,#N/A,TRUE,"EXT-TABLE";#N/A,#N/A,TRUE,"STEEL";#N/A,#N/A,TRUE,"INT-Table";#N/A,#N/A,TRUE,"STEEL";#N/A,#N/A,TRUE,"Door"}</definedName>
    <definedName name="rr" localSheetId="6" hidden="1">{#N/A,#N/A,TRUE,"Basic";#N/A,#N/A,TRUE,"EXT-TABLE";#N/A,#N/A,TRUE,"STEEL";#N/A,#N/A,TRUE,"INT-Table";#N/A,#N/A,TRUE,"STEEL";#N/A,#N/A,TRUE,"Door"}</definedName>
    <definedName name="rr" localSheetId="4" hidden="1">{#N/A,#N/A,TRUE,"Basic";#N/A,#N/A,TRUE,"EXT-TABLE";#N/A,#N/A,TRUE,"STEEL";#N/A,#N/A,TRUE,"INT-Table";#N/A,#N/A,TRUE,"STEEL";#N/A,#N/A,TRUE,"Door"}</definedName>
    <definedName name="rr">#REF!</definedName>
    <definedName name="rr_1" localSheetId="7" hidden="1">{#N/A,#N/A,TRUE,"Basic";#N/A,#N/A,TRUE,"EXT-TABLE";#N/A,#N/A,TRUE,"STEEL";#N/A,#N/A,TRUE,"INT-Table";#N/A,#N/A,TRUE,"STEEL";#N/A,#N/A,TRUE,"Door"}</definedName>
    <definedName name="rr_1" localSheetId="8" hidden="1">{#N/A,#N/A,TRUE,"Basic";#N/A,#N/A,TRUE,"EXT-TABLE";#N/A,#N/A,TRUE,"STEEL";#N/A,#N/A,TRUE,"INT-Table";#N/A,#N/A,TRUE,"STEEL";#N/A,#N/A,TRUE,"Door"}</definedName>
    <definedName name="rr_1" localSheetId="6" hidden="1">{#N/A,#N/A,TRUE,"Basic";#N/A,#N/A,TRUE,"EXT-TABLE";#N/A,#N/A,TRUE,"STEEL";#N/A,#N/A,TRUE,"INT-Table";#N/A,#N/A,TRUE,"STEEL";#N/A,#N/A,TRUE,"Door"}</definedName>
    <definedName name="rr_1" hidden="1">{#N/A,#N/A,TRUE,"Basic";#N/A,#N/A,TRUE,"EXT-TABLE";#N/A,#N/A,TRUE,"STEEL";#N/A,#N/A,TRUE,"INT-Table";#N/A,#N/A,TRUE,"STEEL";#N/A,#N/A,TRUE,"Door"}</definedName>
    <definedName name="rr_1_1" hidden="1">{#N/A,#N/A,TRUE,"Basic";#N/A,#N/A,TRUE,"EXT-TABLE";#N/A,#N/A,TRUE,"STEEL";#N/A,#N/A,TRUE,"INT-Table";#N/A,#N/A,TRUE,"STEEL";#N/A,#N/A,TRUE,"Door"}</definedName>
    <definedName name="rr_1_2" hidden="1">{#N/A,#N/A,TRUE,"Basic";#N/A,#N/A,TRUE,"EXT-TABLE";#N/A,#N/A,TRUE,"STEEL";#N/A,#N/A,TRUE,"INT-Table";#N/A,#N/A,TRUE,"STEEL";#N/A,#N/A,TRUE,"Door"}</definedName>
    <definedName name="rr_2" hidden="1">{#N/A,#N/A,TRUE,"Basic";#N/A,#N/A,TRUE,"EXT-TABLE";#N/A,#N/A,TRUE,"STEEL";#N/A,#N/A,TRUE,"INT-Table";#N/A,#N/A,TRUE,"STEEL";#N/A,#N/A,TRUE,"Door"}</definedName>
    <definedName name="rr_2_1" hidden="1">{#N/A,#N/A,TRUE,"Basic";#N/A,#N/A,TRUE,"EXT-TABLE";#N/A,#N/A,TRUE,"STEEL";#N/A,#N/A,TRUE,"INT-Table";#N/A,#N/A,TRUE,"STEEL";#N/A,#N/A,TRUE,"Door"}</definedName>
    <definedName name="rr_2_2" hidden="1">{#N/A,#N/A,TRUE,"Basic";#N/A,#N/A,TRUE,"EXT-TABLE";#N/A,#N/A,TRUE,"STEEL";#N/A,#N/A,TRUE,"INT-Table";#N/A,#N/A,TRUE,"STEEL";#N/A,#N/A,TRUE,"Door"}</definedName>
    <definedName name="rr_3" hidden="1">{#N/A,#N/A,TRUE,"Basic";#N/A,#N/A,TRUE,"EXT-TABLE";#N/A,#N/A,TRUE,"STEEL";#N/A,#N/A,TRUE,"INT-Table";#N/A,#N/A,TRUE,"STEEL";#N/A,#N/A,TRUE,"Door"}</definedName>
    <definedName name="rr_3_1" hidden="1">{#N/A,#N/A,TRUE,"Basic";#N/A,#N/A,TRUE,"EXT-TABLE";#N/A,#N/A,TRUE,"STEEL";#N/A,#N/A,TRUE,"INT-Table";#N/A,#N/A,TRUE,"STEEL";#N/A,#N/A,TRUE,"Door"}</definedName>
    <definedName name="rr_3_2" hidden="1">{#N/A,#N/A,TRUE,"Basic";#N/A,#N/A,TRUE,"EXT-TABLE";#N/A,#N/A,TRUE,"STEEL";#N/A,#N/A,TRUE,"INT-Table";#N/A,#N/A,TRUE,"STEEL";#N/A,#N/A,TRUE,"Door"}</definedName>
    <definedName name="rr_4" hidden="1">{#N/A,#N/A,TRUE,"Basic";#N/A,#N/A,TRUE,"EXT-TABLE";#N/A,#N/A,TRUE,"STEEL";#N/A,#N/A,TRUE,"INT-Table";#N/A,#N/A,TRUE,"STEEL";#N/A,#N/A,TRUE,"Door"}</definedName>
    <definedName name="rr_4_1" hidden="1">{#N/A,#N/A,TRUE,"Basic";#N/A,#N/A,TRUE,"EXT-TABLE";#N/A,#N/A,TRUE,"STEEL";#N/A,#N/A,TRUE,"INT-Table";#N/A,#N/A,TRUE,"STEEL";#N/A,#N/A,TRUE,"Door"}</definedName>
    <definedName name="rr_4_2" hidden="1">{#N/A,#N/A,TRUE,"Basic";#N/A,#N/A,TRUE,"EXT-TABLE";#N/A,#N/A,TRUE,"STEEL";#N/A,#N/A,TRUE,"INT-Table";#N/A,#N/A,TRUE,"STEEL";#N/A,#N/A,TRUE,"Door"}</definedName>
    <definedName name="rr_5" hidden="1">{#N/A,#N/A,TRUE,"Basic";#N/A,#N/A,TRUE,"EXT-TABLE";#N/A,#N/A,TRUE,"STEEL";#N/A,#N/A,TRUE,"INT-Table";#N/A,#N/A,TRUE,"STEEL";#N/A,#N/A,TRUE,"Door"}</definedName>
    <definedName name="rr_5_1" hidden="1">{#N/A,#N/A,TRUE,"Basic";#N/A,#N/A,TRUE,"EXT-TABLE";#N/A,#N/A,TRUE,"STEEL";#N/A,#N/A,TRUE,"INT-Table";#N/A,#N/A,TRUE,"STEEL";#N/A,#N/A,TRUE,"Door"}</definedName>
    <definedName name="rr_5_2" hidden="1">{#N/A,#N/A,TRUE,"Basic";#N/A,#N/A,TRUE,"EXT-TABLE";#N/A,#N/A,TRUE,"STEEL";#N/A,#N/A,TRUE,"INT-Table";#N/A,#N/A,TRUE,"STEEL";#N/A,#N/A,TRUE,"Door"}</definedName>
    <definedName name="RRE"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RERW" hidden="1">{#N/A,#N/A,FALSE,"CCTV"}</definedName>
    <definedName name="RRR" localSheetId="6" hidden="1">#REF!</definedName>
    <definedName name="RRR" hidden="1">#REF!</definedName>
    <definedName name="RSDF"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TYE" hidden="1">{"'장비'!$A$3:$M$12"}</definedName>
    <definedName name="rwehgawerh" hidden="1">{#N/A,#N/A,FALSE,"CCTV"}</definedName>
    <definedName name="s" localSheetId="7">[107]Database!$C$3:$C$5</definedName>
    <definedName name="s">#REF!</definedName>
    <definedName name="s_HEC_M">[87]첨1.3!$H$7</definedName>
    <definedName name="s_HEC_MM">[87]첨1.3!$M$7</definedName>
    <definedName name="s_HEC_천원">[87]첨1.3!$BN$7</definedName>
    <definedName name="s_KOR_M">[87]첨1.3!$H$29</definedName>
    <definedName name="s_KOR_MM">[87]첨1.3!$M$29</definedName>
    <definedName name="s_KOR_천원">[87]첨1.3!$BN$29</definedName>
    <definedName name="s_LIC_M">[87]첨1.3!$H$109</definedName>
    <definedName name="s_LIC_MM">[87]첨1.3!$M$109</definedName>
    <definedName name="s_LOC_M">[87]첨1.3!$H$90</definedName>
    <definedName name="s_LOC_MM">[87]첨1.3!$M$90</definedName>
    <definedName name="s_LOC_천원">[87]첨1.3!$BN$90</definedName>
    <definedName name="S_M_D_S">#N/A</definedName>
    <definedName name="s_TCN_M">[87]첨1.3!$H$51</definedName>
    <definedName name="s_TCN_MM">[87]첨1.3!$M$51</definedName>
    <definedName name="s_TCN_천원">[87]첨1.3!$BN$51</definedName>
    <definedName name="S41M" localSheetId="11">#REF!</definedName>
    <definedName name="S41M" localSheetId="8">#REF!</definedName>
    <definedName name="S41M" localSheetId="4">#REF!</definedName>
    <definedName name="S41M">#REF!</definedName>
    <definedName name="S41Y" localSheetId="11">#REF!</definedName>
    <definedName name="S41Y" localSheetId="8">#REF!</definedName>
    <definedName name="S41Y" localSheetId="4">#REF!</definedName>
    <definedName name="S41Y">#REF!</definedName>
    <definedName name="S43M" localSheetId="11">#REF!</definedName>
    <definedName name="S43M" localSheetId="8">#REF!</definedName>
    <definedName name="S43M" localSheetId="4">#REF!</definedName>
    <definedName name="S43M">#REF!</definedName>
    <definedName name="S43Y" localSheetId="11">#REF!</definedName>
    <definedName name="S43Y" localSheetId="8">#REF!</definedName>
    <definedName name="S43Y" localSheetId="4">#REF!</definedName>
    <definedName name="S43Y">#REF!</definedName>
    <definedName name="SADAD"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adfsdfsdf" hidden="1">{0}</definedName>
    <definedName name="SAFSAFSAD" hidden="1">{#N/A,#N/A,FALSE,"속도"}</definedName>
    <definedName name="SALESPLAN" localSheetId="11">#REF!</definedName>
    <definedName name="SALESPLAN" localSheetId="8">#REF!</definedName>
    <definedName name="SALESPLAN" localSheetId="4">#REF!</definedName>
    <definedName name="SALESPLAN">#REF!</definedName>
    <definedName name="SAM" localSheetId="7" hidden="1">{#N/A,#N/A,TRUE,"Basic";#N/A,#N/A,TRUE,"EXT-TABLE";#N/A,#N/A,TRUE,"STEEL";#N/A,#N/A,TRUE,"INT-Table";#N/A,#N/A,TRUE,"STEEL";#N/A,#N/A,TRUE,"Door"}</definedName>
    <definedName name="SAM" localSheetId="11" hidden="1">{#N/A,#N/A,TRUE,"Basic";#N/A,#N/A,TRUE,"EXT-TABLE";#N/A,#N/A,TRUE,"STEEL";#N/A,#N/A,TRUE,"INT-Table";#N/A,#N/A,TRUE,"STEEL";#N/A,#N/A,TRUE,"Door"}</definedName>
    <definedName name="SAM" localSheetId="8" hidden="1">{#N/A,#N/A,TRUE,"Basic";#N/A,#N/A,TRUE,"EXT-TABLE";#N/A,#N/A,TRUE,"STEEL";#N/A,#N/A,TRUE,"INT-Table";#N/A,#N/A,TRUE,"STEEL";#N/A,#N/A,TRUE,"Door"}</definedName>
    <definedName name="SAM" localSheetId="6" hidden="1">{#N/A,#N/A,TRUE,"Basic";#N/A,#N/A,TRUE,"EXT-TABLE";#N/A,#N/A,TRUE,"STEEL";#N/A,#N/A,TRUE,"INT-Table";#N/A,#N/A,TRUE,"STEEL";#N/A,#N/A,TRUE,"Door"}</definedName>
    <definedName name="SAM" localSheetId="4" hidden="1">{#N/A,#N/A,TRUE,"Basic";#N/A,#N/A,TRUE,"EXT-TABLE";#N/A,#N/A,TRUE,"STEEL";#N/A,#N/A,TRUE,"INT-Table";#N/A,#N/A,TRUE,"STEEL";#N/A,#N/A,TRUE,"Door"}</definedName>
    <definedName name="SAM" hidden="1">{#N/A,#N/A,TRUE,"Basic";#N/A,#N/A,TRUE,"EXT-TABLE";#N/A,#N/A,TRUE,"STEEL";#N/A,#N/A,TRUE,"INT-Table";#N/A,#N/A,TRUE,"STEEL";#N/A,#N/A,TRUE,"Door"}</definedName>
    <definedName name="SAM_1" localSheetId="7" hidden="1">{#N/A,#N/A,TRUE,"Basic";#N/A,#N/A,TRUE,"EXT-TABLE";#N/A,#N/A,TRUE,"STEEL";#N/A,#N/A,TRUE,"INT-Table";#N/A,#N/A,TRUE,"STEEL";#N/A,#N/A,TRUE,"Door"}</definedName>
    <definedName name="SAM_1" localSheetId="8" hidden="1">{#N/A,#N/A,TRUE,"Basic";#N/A,#N/A,TRUE,"EXT-TABLE";#N/A,#N/A,TRUE,"STEEL";#N/A,#N/A,TRUE,"INT-Table";#N/A,#N/A,TRUE,"STEEL";#N/A,#N/A,TRUE,"Door"}</definedName>
    <definedName name="SAM_1" localSheetId="6" hidden="1">{#N/A,#N/A,TRUE,"Basic";#N/A,#N/A,TRUE,"EXT-TABLE";#N/A,#N/A,TRUE,"STEEL";#N/A,#N/A,TRUE,"INT-Table";#N/A,#N/A,TRUE,"STEEL";#N/A,#N/A,TRUE,"Door"}</definedName>
    <definedName name="SAM_1" hidden="1">{#N/A,#N/A,TRUE,"Basic";#N/A,#N/A,TRUE,"EXT-TABLE";#N/A,#N/A,TRUE,"STEEL";#N/A,#N/A,TRUE,"INT-Table";#N/A,#N/A,TRUE,"STEEL";#N/A,#N/A,TRUE,"Door"}</definedName>
    <definedName name="SAM_1_1" hidden="1">{#N/A,#N/A,TRUE,"Basic";#N/A,#N/A,TRUE,"EXT-TABLE";#N/A,#N/A,TRUE,"STEEL";#N/A,#N/A,TRUE,"INT-Table";#N/A,#N/A,TRUE,"STEEL";#N/A,#N/A,TRUE,"Door"}</definedName>
    <definedName name="SAM_1_2" hidden="1">{#N/A,#N/A,TRUE,"Basic";#N/A,#N/A,TRUE,"EXT-TABLE";#N/A,#N/A,TRUE,"STEEL";#N/A,#N/A,TRUE,"INT-Table";#N/A,#N/A,TRUE,"STEEL";#N/A,#N/A,TRUE,"Door"}</definedName>
    <definedName name="SAM_2" hidden="1">{#N/A,#N/A,TRUE,"Basic";#N/A,#N/A,TRUE,"EXT-TABLE";#N/A,#N/A,TRUE,"STEEL";#N/A,#N/A,TRUE,"INT-Table";#N/A,#N/A,TRUE,"STEEL";#N/A,#N/A,TRUE,"Door"}</definedName>
    <definedName name="SAM_2_1" hidden="1">{#N/A,#N/A,TRUE,"Basic";#N/A,#N/A,TRUE,"EXT-TABLE";#N/A,#N/A,TRUE,"STEEL";#N/A,#N/A,TRUE,"INT-Table";#N/A,#N/A,TRUE,"STEEL";#N/A,#N/A,TRUE,"Door"}</definedName>
    <definedName name="SAM_2_2" hidden="1">{#N/A,#N/A,TRUE,"Basic";#N/A,#N/A,TRUE,"EXT-TABLE";#N/A,#N/A,TRUE,"STEEL";#N/A,#N/A,TRUE,"INT-Table";#N/A,#N/A,TRUE,"STEEL";#N/A,#N/A,TRUE,"Door"}</definedName>
    <definedName name="SAM_3" hidden="1">{#N/A,#N/A,TRUE,"Basic";#N/A,#N/A,TRUE,"EXT-TABLE";#N/A,#N/A,TRUE,"STEEL";#N/A,#N/A,TRUE,"INT-Table";#N/A,#N/A,TRUE,"STEEL";#N/A,#N/A,TRUE,"Door"}</definedName>
    <definedName name="SAM_3_1" hidden="1">{#N/A,#N/A,TRUE,"Basic";#N/A,#N/A,TRUE,"EXT-TABLE";#N/A,#N/A,TRUE,"STEEL";#N/A,#N/A,TRUE,"INT-Table";#N/A,#N/A,TRUE,"STEEL";#N/A,#N/A,TRUE,"Door"}</definedName>
    <definedName name="SAM_3_2" hidden="1">{#N/A,#N/A,TRUE,"Basic";#N/A,#N/A,TRUE,"EXT-TABLE";#N/A,#N/A,TRUE,"STEEL";#N/A,#N/A,TRUE,"INT-Table";#N/A,#N/A,TRUE,"STEEL";#N/A,#N/A,TRUE,"Door"}</definedName>
    <definedName name="SAM_4" hidden="1">{#N/A,#N/A,TRUE,"Basic";#N/A,#N/A,TRUE,"EXT-TABLE";#N/A,#N/A,TRUE,"STEEL";#N/A,#N/A,TRUE,"INT-Table";#N/A,#N/A,TRUE,"STEEL";#N/A,#N/A,TRUE,"Door"}</definedName>
    <definedName name="SAM_4_1" hidden="1">{#N/A,#N/A,TRUE,"Basic";#N/A,#N/A,TRUE,"EXT-TABLE";#N/A,#N/A,TRUE,"STEEL";#N/A,#N/A,TRUE,"INT-Table";#N/A,#N/A,TRUE,"STEEL";#N/A,#N/A,TRUE,"Door"}</definedName>
    <definedName name="SAM_4_2" hidden="1">{#N/A,#N/A,TRUE,"Basic";#N/A,#N/A,TRUE,"EXT-TABLE";#N/A,#N/A,TRUE,"STEEL";#N/A,#N/A,TRUE,"INT-Table";#N/A,#N/A,TRUE,"STEEL";#N/A,#N/A,TRUE,"Door"}</definedName>
    <definedName name="SAM_5" hidden="1">{#N/A,#N/A,TRUE,"Basic";#N/A,#N/A,TRUE,"EXT-TABLE";#N/A,#N/A,TRUE,"STEEL";#N/A,#N/A,TRUE,"INT-Table";#N/A,#N/A,TRUE,"STEEL";#N/A,#N/A,TRUE,"Door"}</definedName>
    <definedName name="SAM_5_1" hidden="1">{#N/A,#N/A,TRUE,"Basic";#N/A,#N/A,TRUE,"EXT-TABLE";#N/A,#N/A,TRUE,"STEEL";#N/A,#N/A,TRUE,"INT-Table";#N/A,#N/A,TRUE,"STEEL";#N/A,#N/A,TRUE,"Door"}</definedName>
    <definedName name="SAM_5_2" hidden="1">{#N/A,#N/A,TRUE,"Basic";#N/A,#N/A,TRUE,"EXT-TABLE";#N/A,#N/A,TRUE,"STEEL";#N/A,#N/A,TRUE,"INT-Table";#N/A,#N/A,TRUE,"STEEL";#N/A,#N/A,TRUE,"Door"}</definedName>
    <definedName name="sanjay" hidden="1">{#N/A,#N/A,FALSE,"TABLE"}</definedName>
    <definedName name="SAPOC">[38]회사99!#REF!</definedName>
    <definedName name="sasa" hidden="1">{#N/A,#N/A,FALSE,"CCTV"}</definedName>
    <definedName name="SASAAAA" hidden="1">{#N/A,#N/A,FALSE,"전체집계표";#N/A,#N/A,FALSE,"안벽30000";#N/A,#N/A,FALSE,"안벽20000";#N/A,#N/A,FALSE,"내호안";#N/A,#N/A,FALSE,"외호안";#N/A,#N/A,FALSE,"준설토A";#N/A,#N/A,FALSE,"준설토B";#N/A,#N/A,FALSE,"적출장"}</definedName>
    <definedName name="SC" localSheetId="6" hidden="1">#REF!</definedName>
    <definedName name="SC" hidden="1">#REF!</definedName>
    <definedName name="scale" localSheetId="11">#REF!</definedName>
    <definedName name="scale" localSheetId="8">#REF!</definedName>
    <definedName name="scale" localSheetId="4">#REF!</definedName>
    <definedName name="scale">#REF!</definedName>
    <definedName name="scope0">[89]입찰내역서!$T$56</definedName>
    <definedName name="scope1">[89]입찰내역서!$T$57</definedName>
    <definedName name="scope2">[89]입찰내역서!$T$58</definedName>
    <definedName name="scope3">[89]입찰내역서!$T$59</definedName>
    <definedName name="scope4">[89]입찰내역서!$T$60</definedName>
    <definedName name="Scorpion_M2_processor">[9]Supplement2!#REF!</definedName>
    <definedName name="SD">#REF!</definedName>
    <definedName name="SDCFG\" hidden="1">{#N/A,#N/A,FALSE,"운반시간"}</definedName>
    <definedName name="SDF" hidden="1">{#N/A,#N/A,FALSE,"혼합골재"}</definedName>
    <definedName name="sdfasdfasdf" hidden="1">{#N/A,#N/A,TRUE,"Basic";#N/A,#N/A,TRUE,"EXT-TABLE";#N/A,#N/A,TRUE,"STEEL";#N/A,#N/A,TRUE,"INT-Table";#N/A,#N/A,TRUE,"STEEL";#N/A,#N/A,TRUE,"Door"}</definedName>
    <definedName name="sdfdsfsx" hidden="1">{#N/A,#N/A,FALSE,"CCTV"}</definedName>
    <definedName name="SDFGFH" hidden="1">{#N/A,#N/A,FALSE,"부대2"}</definedName>
    <definedName name="SDFSAFSADFS" hidden="1">{#N/A,#N/A,FALSE,"혼합골재"}</definedName>
    <definedName name="SDGSDFHFDJDG" hidden="1">{#N/A,#N/A,FALSE,"속도"}</definedName>
    <definedName name="SDGSDGDHDFHGF" hidden="1">{#N/A,#N/A,FALSE,"운반시간"}</definedName>
    <definedName name="Seawolf_M2_processor">[9]Supplement2!#REF!</definedName>
    <definedName name="seawolf_TRadder">#REF!</definedName>
    <definedName name="section" localSheetId="7">[108]Database!$E$3:$E$29</definedName>
    <definedName name="section">[109]Database!$E$3:$E$29</definedName>
    <definedName name="sefse" hidden="1">{"'장비'!$A$3:$M$12"}</definedName>
    <definedName name="sencount" hidden="1">2</definedName>
    <definedName name="SG">#REF!</definedName>
    <definedName name="SHELTER" localSheetId="7" hidden="1">{#N/A,#N/A,TRUE,"Basic";#N/A,#N/A,TRUE,"EXT-TABLE";#N/A,#N/A,TRUE,"STEEL";#N/A,#N/A,TRUE,"INT-Table";#N/A,#N/A,TRUE,"STEEL";#N/A,#N/A,TRUE,"Door"}</definedName>
    <definedName name="SHELTER" localSheetId="11" hidden="1">{#N/A,#N/A,TRUE,"Basic";#N/A,#N/A,TRUE,"EXT-TABLE";#N/A,#N/A,TRUE,"STEEL";#N/A,#N/A,TRUE,"INT-Table";#N/A,#N/A,TRUE,"STEEL";#N/A,#N/A,TRUE,"Door"}</definedName>
    <definedName name="SHELTER" localSheetId="8" hidden="1">{#N/A,#N/A,TRUE,"Basic";#N/A,#N/A,TRUE,"EXT-TABLE";#N/A,#N/A,TRUE,"STEEL";#N/A,#N/A,TRUE,"INT-Table";#N/A,#N/A,TRUE,"STEEL";#N/A,#N/A,TRUE,"Door"}</definedName>
    <definedName name="SHELTER" localSheetId="6" hidden="1">{#N/A,#N/A,TRUE,"Basic";#N/A,#N/A,TRUE,"EXT-TABLE";#N/A,#N/A,TRUE,"STEEL";#N/A,#N/A,TRUE,"INT-Table";#N/A,#N/A,TRUE,"STEEL";#N/A,#N/A,TRUE,"Door"}</definedName>
    <definedName name="SHELTER" localSheetId="4" hidden="1">{#N/A,#N/A,TRUE,"Basic";#N/A,#N/A,TRUE,"EXT-TABLE";#N/A,#N/A,TRUE,"STEEL";#N/A,#N/A,TRUE,"INT-Table";#N/A,#N/A,TRUE,"STEEL";#N/A,#N/A,TRUE,"Door"}</definedName>
    <definedName name="SHELTER" hidden="1">{#N/A,#N/A,TRUE,"Basic";#N/A,#N/A,TRUE,"EXT-TABLE";#N/A,#N/A,TRUE,"STEEL";#N/A,#N/A,TRUE,"INT-Table";#N/A,#N/A,TRUE,"STEEL";#N/A,#N/A,TRUE,"Door"}</definedName>
    <definedName name="SHELTER_1" localSheetId="7" hidden="1">{#N/A,#N/A,TRUE,"Basic";#N/A,#N/A,TRUE,"EXT-TABLE";#N/A,#N/A,TRUE,"STEEL";#N/A,#N/A,TRUE,"INT-Table";#N/A,#N/A,TRUE,"STEEL";#N/A,#N/A,TRUE,"Door"}</definedName>
    <definedName name="SHELTER_1" localSheetId="8" hidden="1">{#N/A,#N/A,TRUE,"Basic";#N/A,#N/A,TRUE,"EXT-TABLE";#N/A,#N/A,TRUE,"STEEL";#N/A,#N/A,TRUE,"INT-Table";#N/A,#N/A,TRUE,"STEEL";#N/A,#N/A,TRUE,"Door"}</definedName>
    <definedName name="SHELTER_1" localSheetId="6" hidden="1">{#N/A,#N/A,TRUE,"Basic";#N/A,#N/A,TRUE,"EXT-TABLE";#N/A,#N/A,TRUE,"STEEL";#N/A,#N/A,TRUE,"INT-Table";#N/A,#N/A,TRUE,"STEEL";#N/A,#N/A,TRUE,"Door"}</definedName>
    <definedName name="SHELTER_1" hidden="1">{#N/A,#N/A,TRUE,"Basic";#N/A,#N/A,TRUE,"EXT-TABLE";#N/A,#N/A,TRUE,"STEEL";#N/A,#N/A,TRUE,"INT-Table";#N/A,#N/A,TRUE,"STEEL";#N/A,#N/A,TRUE,"Door"}</definedName>
    <definedName name="SHELTER_1_1" hidden="1">{#N/A,#N/A,TRUE,"Basic";#N/A,#N/A,TRUE,"EXT-TABLE";#N/A,#N/A,TRUE,"STEEL";#N/A,#N/A,TRUE,"INT-Table";#N/A,#N/A,TRUE,"STEEL";#N/A,#N/A,TRUE,"Door"}</definedName>
    <definedName name="SHELTER_1_2" hidden="1">{#N/A,#N/A,TRUE,"Basic";#N/A,#N/A,TRUE,"EXT-TABLE";#N/A,#N/A,TRUE,"STEEL";#N/A,#N/A,TRUE,"INT-Table";#N/A,#N/A,TRUE,"STEEL";#N/A,#N/A,TRUE,"Door"}</definedName>
    <definedName name="SHELTER_2" hidden="1">{#N/A,#N/A,TRUE,"Basic";#N/A,#N/A,TRUE,"EXT-TABLE";#N/A,#N/A,TRUE,"STEEL";#N/A,#N/A,TRUE,"INT-Table";#N/A,#N/A,TRUE,"STEEL";#N/A,#N/A,TRUE,"Door"}</definedName>
    <definedName name="SHELTER_2_1" hidden="1">{#N/A,#N/A,TRUE,"Basic";#N/A,#N/A,TRUE,"EXT-TABLE";#N/A,#N/A,TRUE,"STEEL";#N/A,#N/A,TRUE,"INT-Table";#N/A,#N/A,TRUE,"STEEL";#N/A,#N/A,TRUE,"Door"}</definedName>
    <definedName name="SHELTER_2_2" hidden="1">{#N/A,#N/A,TRUE,"Basic";#N/A,#N/A,TRUE,"EXT-TABLE";#N/A,#N/A,TRUE,"STEEL";#N/A,#N/A,TRUE,"INT-Table";#N/A,#N/A,TRUE,"STEEL";#N/A,#N/A,TRUE,"Door"}</definedName>
    <definedName name="SHELTER_3" hidden="1">{#N/A,#N/A,TRUE,"Basic";#N/A,#N/A,TRUE,"EXT-TABLE";#N/A,#N/A,TRUE,"STEEL";#N/A,#N/A,TRUE,"INT-Table";#N/A,#N/A,TRUE,"STEEL";#N/A,#N/A,TRUE,"Door"}</definedName>
    <definedName name="SHELTER_3_1" hidden="1">{#N/A,#N/A,TRUE,"Basic";#N/A,#N/A,TRUE,"EXT-TABLE";#N/A,#N/A,TRUE,"STEEL";#N/A,#N/A,TRUE,"INT-Table";#N/A,#N/A,TRUE,"STEEL";#N/A,#N/A,TRUE,"Door"}</definedName>
    <definedName name="SHELTER_3_2" hidden="1">{#N/A,#N/A,TRUE,"Basic";#N/A,#N/A,TRUE,"EXT-TABLE";#N/A,#N/A,TRUE,"STEEL";#N/A,#N/A,TRUE,"INT-Table";#N/A,#N/A,TRUE,"STEEL";#N/A,#N/A,TRUE,"Door"}</definedName>
    <definedName name="SHELTER_4" hidden="1">{#N/A,#N/A,TRUE,"Basic";#N/A,#N/A,TRUE,"EXT-TABLE";#N/A,#N/A,TRUE,"STEEL";#N/A,#N/A,TRUE,"INT-Table";#N/A,#N/A,TRUE,"STEEL";#N/A,#N/A,TRUE,"Door"}</definedName>
    <definedName name="SHELTER_4_1" hidden="1">{#N/A,#N/A,TRUE,"Basic";#N/A,#N/A,TRUE,"EXT-TABLE";#N/A,#N/A,TRUE,"STEEL";#N/A,#N/A,TRUE,"INT-Table";#N/A,#N/A,TRUE,"STEEL";#N/A,#N/A,TRUE,"Door"}</definedName>
    <definedName name="SHELTER_4_2" hidden="1">{#N/A,#N/A,TRUE,"Basic";#N/A,#N/A,TRUE,"EXT-TABLE";#N/A,#N/A,TRUE,"STEEL";#N/A,#N/A,TRUE,"INT-Table";#N/A,#N/A,TRUE,"STEEL";#N/A,#N/A,TRUE,"Door"}</definedName>
    <definedName name="SHELTER_5" hidden="1">{#N/A,#N/A,TRUE,"Basic";#N/A,#N/A,TRUE,"EXT-TABLE";#N/A,#N/A,TRUE,"STEEL";#N/A,#N/A,TRUE,"INT-Table";#N/A,#N/A,TRUE,"STEEL";#N/A,#N/A,TRUE,"Door"}</definedName>
    <definedName name="SHELTER_5_1" hidden="1">{#N/A,#N/A,TRUE,"Basic";#N/A,#N/A,TRUE,"EXT-TABLE";#N/A,#N/A,TRUE,"STEEL";#N/A,#N/A,TRUE,"INT-Table";#N/A,#N/A,TRUE,"STEEL";#N/A,#N/A,TRUE,"Door"}</definedName>
    <definedName name="SHELTER_5_2" hidden="1">{#N/A,#N/A,TRUE,"Basic";#N/A,#N/A,TRUE,"EXT-TABLE";#N/A,#N/A,TRUE,"STEEL";#N/A,#N/A,TRUE,"INT-Table";#N/A,#N/A,TRUE,"STEEL";#N/A,#N/A,TRUE,"Door"}</definedName>
    <definedName name="Shop_Erection" localSheetId="11">#REF!</definedName>
    <definedName name="Shop_Erection" localSheetId="8">#REF!</definedName>
    <definedName name="Shop_Erection" localSheetId="4">#REF!</definedName>
    <definedName name="Shop_Erection">#REF!</definedName>
    <definedName name="Shop_Internals" localSheetId="11">#REF!</definedName>
    <definedName name="Shop_Internals" localSheetId="8">#REF!</definedName>
    <definedName name="Shop_Internals" localSheetId="4">#REF!</definedName>
    <definedName name="Shop_Internals">#REF!</definedName>
    <definedName name="Shop_Platform" localSheetId="11">#REF!</definedName>
    <definedName name="Shop_Platform" localSheetId="8">#REF!</definedName>
    <definedName name="Shop_Platform" localSheetId="4">#REF!</definedName>
    <definedName name="Shop_Platform">#REF!</definedName>
    <definedName name="shpe" localSheetId="11">#REF!</definedName>
    <definedName name="shpe" localSheetId="8">#REF!</definedName>
    <definedName name="shpe" localSheetId="4">#REF!</definedName>
    <definedName name="shpe">#REF!</definedName>
    <definedName name="silo11">#REF!</definedName>
    <definedName name="silo12">#REF!</definedName>
    <definedName name="slope" localSheetId="11">#REF!</definedName>
    <definedName name="slope" localSheetId="8">#REF!</definedName>
    <definedName name="slope" localSheetId="4">#REF!</definedName>
    <definedName name="slope">#REF!</definedName>
    <definedName name="soft">#REF!</definedName>
    <definedName name="SOURCE" localSheetId="11">#REF!</definedName>
    <definedName name="SOURCE" localSheetId="8">#REF!</definedName>
    <definedName name="SOURCE" localSheetId="4">#REF!</definedName>
    <definedName name="SOURCE">#REF!</definedName>
    <definedName name="SpecialPrice" localSheetId="6" hidden="1">#REF!</definedName>
    <definedName name="SpecialPrice" hidden="1">#REF!</definedName>
    <definedName name="squad" localSheetId="7">[48]data_dci!$H$8:$H$746</definedName>
    <definedName name="squad" localSheetId="11">[49]data_dci!$H$8:$H$746</definedName>
    <definedName name="squad" localSheetId="8">[49]data_dci!$H$8:$H$746</definedName>
    <definedName name="squad" localSheetId="4">[49]data_dci!$H$8:$H$746</definedName>
    <definedName name="squad">[50]data_dci!$H$8:$H$746</definedName>
    <definedName name="SR" localSheetId="11" hidden="1">#REF!</definedName>
    <definedName name="SR" localSheetId="8" hidden="1">#REF!</definedName>
    <definedName name="SR" localSheetId="6" hidden="1">#REF!</definedName>
    <definedName name="SR" hidden="1">#REF!</definedName>
    <definedName name="ss" localSheetId="11">#REF!</definedName>
    <definedName name="ss" localSheetId="8">#REF!</definedName>
    <definedName name="ss" localSheetId="4">#REF!</definedName>
    <definedName name="SS">#REF!</definedName>
    <definedName name="SSFFG">#N/A</definedName>
    <definedName name="sss" localSheetId="7" hidden="1">{#N/A,#N/A,TRUE,"Basic";#N/A,#N/A,TRUE,"EXT-TABLE";#N/A,#N/A,TRUE,"STEEL";#N/A,#N/A,TRUE,"INT-Table";#N/A,#N/A,TRUE,"STEEL";#N/A,#N/A,TRUE,"Door"}</definedName>
    <definedName name="sss" localSheetId="11" hidden="1">{#N/A,#N/A,TRUE,"Basic";#N/A,#N/A,TRUE,"EXT-TABLE";#N/A,#N/A,TRUE,"STEEL";#N/A,#N/A,TRUE,"INT-Table";#N/A,#N/A,TRUE,"STEEL";#N/A,#N/A,TRUE,"Door"}</definedName>
    <definedName name="sss" localSheetId="8" hidden="1">{#N/A,#N/A,TRUE,"Basic";#N/A,#N/A,TRUE,"EXT-TABLE";#N/A,#N/A,TRUE,"STEEL";#N/A,#N/A,TRUE,"INT-Table";#N/A,#N/A,TRUE,"STEEL";#N/A,#N/A,TRUE,"Door"}</definedName>
    <definedName name="sss" localSheetId="6" hidden="1">{#N/A,#N/A,TRUE,"Basic";#N/A,#N/A,TRUE,"EXT-TABLE";#N/A,#N/A,TRUE,"STEEL";#N/A,#N/A,TRUE,"INT-Table";#N/A,#N/A,TRUE,"STEEL";#N/A,#N/A,TRUE,"Door"}</definedName>
    <definedName name="sss" localSheetId="4" hidden="1">{#N/A,#N/A,TRUE,"Basic";#N/A,#N/A,TRUE,"EXT-TABLE";#N/A,#N/A,TRUE,"STEEL";#N/A,#N/A,TRUE,"INT-Table";#N/A,#N/A,TRUE,"STEEL";#N/A,#N/A,TRUE,"Door"}</definedName>
    <definedName name="sss" hidden="1">{#N/A,#N/A,TRUE,"Basic";#N/A,#N/A,TRUE,"EXT-TABLE";#N/A,#N/A,TRUE,"STEEL";#N/A,#N/A,TRUE,"INT-Table";#N/A,#N/A,TRUE,"STEEL";#N/A,#N/A,TRUE,"Door"}</definedName>
    <definedName name="sss_1" localSheetId="7" hidden="1">{#N/A,#N/A,TRUE,"Basic";#N/A,#N/A,TRUE,"EXT-TABLE";#N/A,#N/A,TRUE,"STEEL";#N/A,#N/A,TRUE,"INT-Table";#N/A,#N/A,TRUE,"STEEL";#N/A,#N/A,TRUE,"Door"}</definedName>
    <definedName name="sss_1" localSheetId="8" hidden="1">{#N/A,#N/A,TRUE,"Basic";#N/A,#N/A,TRUE,"EXT-TABLE";#N/A,#N/A,TRUE,"STEEL";#N/A,#N/A,TRUE,"INT-Table";#N/A,#N/A,TRUE,"STEEL";#N/A,#N/A,TRUE,"Door"}</definedName>
    <definedName name="sss_1" localSheetId="6" hidden="1">{#N/A,#N/A,TRUE,"Basic";#N/A,#N/A,TRUE,"EXT-TABLE";#N/A,#N/A,TRUE,"STEEL";#N/A,#N/A,TRUE,"INT-Table";#N/A,#N/A,TRUE,"STEEL";#N/A,#N/A,TRUE,"Door"}</definedName>
    <definedName name="sss_1" hidden="1">{#N/A,#N/A,TRUE,"Basic";#N/A,#N/A,TRUE,"EXT-TABLE";#N/A,#N/A,TRUE,"STEEL";#N/A,#N/A,TRUE,"INT-Table";#N/A,#N/A,TRUE,"STEEL";#N/A,#N/A,TRUE,"Door"}</definedName>
    <definedName name="sss_1_1" hidden="1">{#N/A,#N/A,TRUE,"Basic";#N/A,#N/A,TRUE,"EXT-TABLE";#N/A,#N/A,TRUE,"STEEL";#N/A,#N/A,TRUE,"INT-Table";#N/A,#N/A,TRUE,"STEEL";#N/A,#N/A,TRUE,"Door"}</definedName>
    <definedName name="sss_1_2" hidden="1">{#N/A,#N/A,TRUE,"Basic";#N/A,#N/A,TRUE,"EXT-TABLE";#N/A,#N/A,TRUE,"STEEL";#N/A,#N/A,TRUE,"INT-Table";#N/A,#N/A,TRUE,"STEEL";#N/A,#N/A,TRUE,"Door"}</definedName>
    <definedName name="sss_2" hidden="1">{#N/A,#N/A,TRUE,"Basic";#N/A,#N/A,TRUE,"EXT-TABLE";#N/A,#N/A,TRUE,"STEEL";#N/A,#N/A,TRUE,"INT-Table";#N/A,#N/A,TRUE,"STEEL";#N/A,#N/A,TRUE,"Door"}</definedName>
    <definedName name="sss_2_1" hidden="1">{#N/A,#N/A,TRUE,"Basic";#N/A,#N/A,TRUE,"EXT-TABLE";#N/A,#N/A,TRUE,"STEEL";#N/A,#N/A,TRUE,"INT-Table";#N/A,#N/A,TRUE,"STEEL";#N/A,#N/A,TRUE,"Door"}</definedName>
    <definedName name="sss_2_2" hidden="1">{#N/A,#N/A,TRUE,"Basic";#N/A,#N/A,TRUE,"EXT-TABLE";#N/A,#N/A,TRUE,"STEEL";#N/A,#N/A,TRUE,"INT-Table";#N/A,#N/A,TRUE,"STEEL";#N/A,#N/A,TRUE,"Door"}</definedName>
    <definedName name="sss_3" hidden="1">{#N/A,#N/A,TRUE,"Basic";#N/A,#N/A,TRUE,"EXT-TABLE";#N/A,#N/A,TRUE,"STEEL";#N/A,#N/A,TRUE,"INT-Table";#N/A,#N/A,TRUE,"STEEL";#N/A,#N/A,TRUE,"Door"}</definedName>
    <definedName name="sss_3_1" hidden="1">{#N/A,#N/A,TRUE,"Basic";#N/A,#N/A,TRUE,"EXT-TABLE";#N/A,#N/A,TRUE,"STEEL";#N/A,#N/A,TRUE,"INT-Table";#N/A,#N/A,TRUE,"STEEL";#N/A,#N/A,TRUE,"Door"}</definedName>
    <definedName name="sss_3_2" hidden="1">{#N/A,#N/A,TRUE,"Basic";#N/A,#N/A,TRUE,"EXT-TABLE";#N/A,#N/A,TRUE,"STEEL";#N/A,#N/A,TRUE,"INT-Table";#N/A,#N/A,TRUE,"STEEL";#N/A,#N/A,TRUE,"Door"}</definedName>
    <definedName name="sss_4" hidden="1">{#N/A,#N/A,TRUE,"Basic";#N/A,#N/A,TRUE,"EXT-TABLE";#N/A,#N/A,TRUE,"STEEL";#N/A,#N/A,TRUE,"INT-Table";#N/A,#N/A,TRUE,"STEEL";#N/A,#N/A,TRUE,"Door"}</definedName>
    <definedName name="sss_4_1" hidden="1">{#N/A,#N/A,TRUE,"Basic";#N/A,#N/A,TRUE,"EXT-TABLE";#N/A,#N/A,TRUE,"STEEL";#N/A,#N/A,TRUE,"INT-Table";#N/A,#N/A,TRUE,"STEEL";#N/A,#N/A,TRUE,"Door"}</definedName>
    <definedName name="sss_4_2" hidden="1">{#N/A,#N/A,TRUE,"Basic";#N/A,#N/A,TRUE,"EXT-TABLE";#N/A,#N/A,TRUE,"STEEL";#N/A,#N/A,TRUE,"INT-Table";#N/A,#N/A,TRUE,"STEEL";#N/A,#N/A,TRUE,"Door"}</definedName>
    <definedName name="sss_5" hidden="1">{#N/A,#N/A,TRUE,"Basic";#N/A,#N/A,TRUE,"EXT-TABLE";#N/A,#N/A,TRUE,"STEEL";#N/A,#N/A,TRUE,"INT-Table";#N/A,#N/A,TRUE,"STEEL";#N/A,#N/A,TRUE,"Door"}</definedName>
    <definedName name="sss_5_1" hidden="1">{#N/A,#N/A,TRUE,"Basic";#N/A,#N/A,TRUE,"EXT-TABLE";#N/A,#N/A,TRUE,"STEEL";#N/A,#N/A,TRUE,"INT-Table";#N/A,#N/A,TRUE,"STEEL";#N/A,#N/A,TRUE,"Door"}</definedName>
    <definedName name="sss_5_2" hidden="1">{#N/A,#N/A,TRUE,"Basic";#N/A,#N/A,TRUE,"EXT-TABLE";#N/A,#N/A,TRUE,"STEEL";#N/A,#N/A,TRUE,"INT-Table";#N/A,#N/A,TRUE,"STEEL";#N/A,#N/A,TRUE,"Door"}</definedName>
    <definedName name="ssss" localSheetId="7" hidden="1">{#N/A,#N/A,TRUE,"Basic";#N/A,#N/A,TRUE,"EXT-TABLE";#N/A,#N/A,TRUE,"STEEL";#N/A,#N/A,TRUE,"INT-Table";#N/A,#N/A,TRUE,"STEEL";#N/A,#N/A,TRUE,"Door"}</definedName>
    <definedName name="ssss" localSheetId="11" hidden="1">{#N/A,#N/A,TRUE,"Basic";#N/A,#N/A,TRUE,"EXT-TABLE";#N/A,#N/A,TRUE,"STEEL";#N/A,#N/A,TRUE,"INT-Table";#N/A,#N/A,TRUE,"STEEL";#N/A,#N/A,TRUE,"Door"}</definedName>
    <definedName name="ssss" localSheetId="8" hidden="1">{#N/A,#N/A,TRUE,"Basic";#N/A,#N/A,TRUE,"EXT-TABLE";#N/A,#N/A,TRUE,"STEEL";#N/A,#N/A,TRUE,"INT-Table";#N/A,#N/A,TRUE,"STEEL";#N/A,#N/A,TRUE,"Door"}</definedName>
    <definedName name="ssss" localSheetId="6" hidden="1">{#N/A,#N/A,TRUE,"Basic";#N/A,#N/A,TRUE,"EXT-TABLE";#N/A,#N/A,TRUE,"STEEL";#N/A,#N/A,TRUE,"INT-Table";#N/A,#N/A,TRUE,"STEEL";#N/A,#N/A,TRUE,"Door"}</definedName>
    <definedName name="ssss" localSheetId="4" hidden="1">{#N/A,#N/A,TRUE,"Basic";#N/A,#N/A,TRUE,"EXT-TABLE";#N/A,#N/A,TRUE,"STEEL";#N/A,#N/A,TRUE,"INT-Table";#N/A,#N/A,TRUE,"STEEL";#N/A,#N/A,TRUE,"Door"}</definedName>
    <definedName name="ssss" hidden="1">{#N/A,#N/A,TRUE,"Basic";#N/A,#N/A,TRUE,"EXT-TABLE";#N/A,#N/A,TRUE,"STEEL";#N/A,#N/A,TRUE,"INT-Table";#N/A,#N/A,TRUE,"STEEL";#N/A,#N/A,TRUE,"Door"}</definedName>
    <definedName name="ssss_1" localSheetId="7" hidden="1">{#N/A,#N/A,TRUE,"Basic";#N/A,#N/A,TRUE,"EXT-TABLE";#N/A,#N/A,TRUE,"STEEL";#N/A,#N/A,TRUE,"INT-Table";#N/A,#N/A,TRUE,"STEEL";#N/A,#N/A,TRUE,"Door"}</definedName>
    <definedName name="ssss_1" localSheetId="8" hidden="1">{#N/A,#N/A,TRUE,"Basic";#N/A,#N/A,TRUE,"EXT-TABLE";#N/A,#N/A,TRUE,"STEEL";#N/A,#N/A,TRUE,"INT-Table";#N/A,#N/A,TRUE,"STEEL";#N/A,#N/A,TRUE,"Door"}</definedName>
    <definedName name="ssss_1" localSheetId="6" hidden="1">{#N/A,#N/A,TRUE,"Basic";#N/A,#N/A,TRUE,"EXT-TABLE";#N/A,#N/A,TRUE,"STEEL";#N/A,#N/A,TRUE,"INT-Table";#N/A,#N/A,TRUE,"STEEL";#N/A,#N/A,TRUE,"Door"}</definedName>
    <definedName name="ssss_1" hidden="1">{#N/A,#N/A,TRUE,"Basic";#N/A,#N/A,TRUE,"EXT-TABLE";#N/A,#N/A,TRUE,"STEEL";#N/A,#N/A,TRUE,"INT-Table";#N/A,#N/A,TRUE,"STEEL";#N/A,#N/A,TRUE,"Door"}</definedName>
    <definedName name="ssss_1_1" hidden="1">{#N/A,#N/A,TRUE,"Basic";#N/A,#N/A,TRUE,"EXT-TABLE";#N/A,#N/A,TRUE,"STEEL";#N/A,#N/A,TRUE,"INT-Table";#N/A,#N/A,TRUE,"STEEL";#N/A,#N/A,TRUE,"Door"}</definedName>
    <definedName name="ssss_1_2" hidden="1">{#N/A,#N/A,TRUE,"Basic";#N/A,#N/A,TRUE,"EXT-TABLE";#N/A,#N/A,TRUE,"STEEL";#N/A,#N/A,TRUE,"INT-Table";#N/A,#N/A,TRUE,"STEEL";#N/A,#N/A,TRUE,"Door"}</definedName>
    <definedName name="ssss_2" hidden="1">{#N/A,#N/A,TRUE,"Basic";#N/A,#N/A,TRUE,"EXT-TABLE";#N/A,#N/A,TRUE,"STEEL";#N/A,#N/A,TRUE,"INT-Table";#N/A,#N/A,TRUE,"STEEL";#N/A,#N/A,TRUE,"Door"}</definedName>
    <definedName name="ssss_2_1" hidden="1">{#N/A,#N/A,TRUE,"Basic";#N/A,#N/A,TRUE,"EXT-TABLE";#N/A,#N/A,TRUE,"STEEL";#N/A,#N/A,TRUE,"INT-Table";#N/A,#N/A,TRUE,"STEEL";#N/A,#N/A,TRUE,"Door"}</definedName>
    <definedName name="ssss_2_2" hidden="1">{#N/A,#N/A,TRUE,"Basic";#N/A,#N/A,TRUE,"EXT-TABLE";#N/A,#N/A,TRUE,"STEEL";#N/A,#N/A,TRUE,"INT-Table";#N/A,#N/A,TRUE,"STEEL";#N/A,#N/A,TRUE,"Door"}</definedName>
    <definedName name="ssss_3" hidden="1">{#N/A,#N/A,TRUE,"Basic";#N/A,#N/A,TRUE,"EXT-TABLE";#N/A,#N/A,TRUE,"STEEL";#N/A,#N/A,TRUE,"INT-Table";#N/A,#N/A,TRUE,"STEEL";#N/A,#N/A,TRUE,"Door"}</definedName>
    <definedName name="ssss_3_1" hidden="1">{#N/A,#N/A,TRUE,"Basic";#N/A,#N/A,TRUE,"EXT-TABLE";#N/A,#N/A,TRUE,"STEEL";#N/A,#N/A,TRUE,"INT-Table";#N/A,#N/A,TRUE,"STEEL";#N/A,#N/A,TRUE,"Door"}</definedName>
    <definedName name="ssss_3_2" hidden="1">{#N/A,#N/A,TRUE,"Basic";#N/A,#N/A,TRUE,"EXT-TABLE";#N/A,#N/A,TRUE,"STEEL";#N/A,#N/A,TRUE,"INT-Table";#N/A,#N/A,TRUE,"STEEL";#N/A,#N/A,TRUE,"Door"}</definedName>
    <definedName name="ssss_4" hidden="1">{#N/A,#N/A,TRUE,"Basic";#N/A,#N/A,TRUE,"EXT-TABLE";#N/A,#N/A,TRUE,"STEEL";#N/A,#N/A,TRUE,"INT-Table";#N/A,#N/A,TRUE,"STEEL";#N/A,#N/A,TRUE,"Door"}</definedName>
    <definedName name="ssss_4_1" hidden="1">{#N/A,#N/A,TRUE,"Basic";#N/A,#N/A,TRUE,"EXT-TABLE";#N/A,#N/A,TRUE,"STEEL";#N/A,#N/A,TRUE,"INT-Table";#N/A,#N/A,TRUE,"STEEL";#N/A,#N/A,TRUE,"Door"}</definedName>
    <definedName name="ssss_4_2" hidden="1">{#N/A,#N/A,TRUE,"Basic";#N/A,#N/A,TRUE,"EXT-TABLE";#N/A,#N/A,TRUE,"STEEL";#N/A,#N/A,TRUE,"INT-Table";#N/A,#N/A,TRUE,"STEEL";#N/A,#N/A,TRUE,"Door"}</definedName>
    <definedName name="ssss_5" hidden="1">{#N/A,#N/A,TRUE,"Basic";#N/A,#N/A,TRUE,"EXT-TABLE";#N/A,#N/A,TRUE,"STEEL";#N/A,#N/A,TRUE,"INT-Table";#N/A,#N/A,TRUE,"STEEL";#N/A,#N/A,TRUE,"Door"}</definedName>
    <definedName name="ssss_5_1" hidden="1">{#N/A,#N/A,TRUE,"Basic";#N/A,#N/A,TRUE,"EXT-TABLE";#N/A,#N/A,TRUE,"STEEL";#N/A,#N/A,TRUE,"INT-Table";#N/A,#N/A,TRUE,"STEEL";#N/A,#N/A,TRUE,"Door"}</definedName>
    <definedName name="ssss_5_2" hidden="1">{#N/A,#N/A,TRUE,"Basic";#N/A,#N/A,TRUE,"EXT-TABLE";#N/A,#N/A,TRUE,"STEEL";#N/A,#N/A,TRUE,"INT-Table";#N/A,#N/A,TRUE,"STEEL";#N/A,#N/A,TRUE,"Door"}</definedName>
    <definedName name="start" localSheetId="7">[48]data_dci!$G$8:$G$746</definedName>
    <definedName name="start" localSheetId="11">[49]data_dci!$G$8:$G$746</definedName>
    <definedName name="start" localSheetId="8">[49]data_dci!$G$8:$G$746</definedName>
    <definedName name="start" localSheetId="4">[49]data_dci!$G$8:$G$746</definedName>
    <definedName name="start">[50]data_dci!$G$8:$G$746</definedName>
    <definedName name="STAS_Design_Capacity">#REF!</definedName>
    <definedName name="STAS_Weight_Empty">#REF!</definedName>
    <definedName name="STAS_Weight_Operating">#REF!</definedName>
    <definedName name="status" localSheetId="7">[108]Database!$C$3:$C$5</definedName>
    <definedName name="status">[109]Database!$C$3:$C$5</definedName>
    <definedName name="steel_size" localSheetId="11">'[101]steel data sheet'!$B$6:$B$467</definedName>
    <definedName name="steel_size" localSheetId="8">'[102]steel data sheet'!$B$6:$B$467</definedName>
    <definedName name="steel_size">'[103]steel data sheet'!$B$6:$B$467</definedName>
    <definedName name="stmx11">#REF!</definedName>
    <definedName name="Sturgeon_M2_processor">[9]Supplement2!#REF!</definedName>
    <definedName name="sum" localSheetId="7" hidden="1">{#N/A,#N/A,TRUE,"Basic";#N/A,#N/A,TRUE,"EXT-TABLE";#N/A,#N/A,TRUE,"STEEL";#N/A,#N/A,TRUE,"INT-Table";#N/A,#N/A,TRUE,"STEEL";#N/A,#N/A,TRUE,"Door"}</definedName>
    <definedName name="sum" localSheetId="11" hidden="1">{#N/A,#N/A,TRUE,"Basic";#N/A,#N/A,TRUE,"EXT-TABLE";#N/A,#N/A,TRUE,"STEEL";#N/A,#N/A,TRUE,"INT-Table";#N/A,#N/A,TRUE,"STEEL";#N/A,#N/A,TRUE,"Door"}</definedName>
    <definedName name="sum" localSheetId="8" hidden="1">{#N/A,#N/A,TRUE,"Basic";#N/A,#N/A,TRUE,"EXT-TABLE";#N/A,#N/A,TRUE,"STEEL";#N/A,#N/A,TRUE,"INT-Table";#N/A,#N/A,TRUE,"STEEL";#N/A,#N/A,TRUE,"Door"}</definedName>
    <definedName name="sum" localSheetId="6" hidden="1">{#N/A,#N/A,TRUE,"Basic";#N/A,#N/A,TRUE,"EXT-TABLE";#N/A,#N/A,TRUE,"STEEL";#N/A,#N/A,TRUE,"INT-Table";#N/A,#N/A,TRUE,"STEEL";#N/A,#N/A,TRUE,"Door"}</definedName>
    <definedName name="sum" localSheetId="4" hidden="1">{#N/A,#N/A,TRUE,"Basic";#N/A,#N/A,TRUE,"EXT-TABLE";#N/A,#N/A,TRUE,"STEEL";#N/A,#N/A,TRUE,"INT-Table";#N/A,#N/A,TRUE,"STEEL";#N/A,#N/A,TRUE,"Door"}</definedName>
    <definedName name="sum" hidden="1">{#N/A,#N/A,TRUE,"Basic";#N/A,#N/A,TRUE,"EXT-TABLE";#N/A,#N/A,TRUE,"STEEL";#N/A,#N/A,TRUE,"INT-Table";#N/A,#N/A,TRUE,"STEEL";#N/A,#N/A,TRUE,"Door"}</definedName>
    <definedName name="sum_1" localSheetId="7" hidden="1">{#N/A,#N/A,TRUE,"Basic";#N/A,#N/A,TRUE,"EXT-TABLE";#N/A,#N/A,TRUE,"STEEL";#N/A,#N/A,TRUE,"INT-Table";#N/A,#N/A,TRUE,"STEEL";#N/A,#N/A,TRUE,"Door"}</definedName>
    <definedName name="sum_1" localSheetId="8" hidden="1">{#N/A,#N/A,TRUE,"Basic";#N/A,#N/A,TRUE,"EXT-TABLE";#N/A,#N/A,TRUE,"STEEL";#N/A,#N/A,TRUE,"INT-Table";#N/A,#N/A,TRUE,"STEEL";#N/A,#N/A,TRUE,"Door"}</definedName>
    <definedName name="sum_1" localSheetId="6" hidden="1">{#N/A,#N/A,TRUE,"Basic";#N/A,#N/A,TRUE,"EXT-TABLE";#N/A,#N/A,TRUE,"STEEL";#N/A,#N/A,TRUE,"INT-Table";#N/A,#N/A,TRUE,"STEEL";#N/A,#N/A,TRUE,"Door"}</definedName>
    <definedName name="sum_1" hidden="1">{#N/A,#N/A,TRUE,"Basic";#N/A,#N/A,TRUE,"EXT-TABLE";#N/A,#N/A,TRUE,"STEEL";#N/A,#N/A,TRUE,"INT-Table";#N/A,#N/A,TRUE,"STEEL";#N/A,#N/A,TRUE,"Door"}</definedName>
    <definedName name="sum_1_1" hidden="1">{#N/A,#N/A,TRUE,"Basic";#N/A,#N/A,TRUE,"EXT-TABLE";#N/A,#N/A,TRUE,"STEEL";#N/A,#N/A,TRUE,"INT-Table";#N/A,#N/A,TRUE,"STEEL";#N/A,#N/A,TRUE,"Door"}</definedName>
    <definedName name="sum_1_2" hidden="1">{#N/A,#N/A,TRUE,"Basic";#N/A,#N/A,TRUE,"EXT-TABLE";#N/A,#N/A,TRUE,"STEEL";#N/A,#N/A,TRUE,"INT-Table";#N/A,#N/A,TRUE,"STEEL";#N/A,#N/A,TRUE,"Door"}</definedName>
    <definedName name="sum_2" hidden="1">{#N/A,#N/A,TRUE,"Basic";#N/A,#N/A,TRUE,"EXT-TABLE";#N/A,#N/A,TRUE,"STEEL";#N/A,#N/A,TRUE,"INT-Table";#N/A,#N/A,TRUE,"STEEL";#N/A,#N/A,TRUE,"Door"}</definedName>
    <definedName name="sum_2_1" hidden="1">{#N/A,#N/A,TRUE,"Basic";#N/A,#N/A,TRUE,"EXT-TABLE";#N/A,#N/A,TRUE,"STEEL";#N/A,#N/A,TRUE,"INT-Table";#N/A,#N/A,TRUE,"STEEL";#N/A,#N/A,TRUE,"Door"}</definedName>
    <definedName name="sum_2_2" hidden="1">{#N/A,#N/A,TRUE,"Basic";#N/A,#N/A,TRUE,"EXT-TABLE";#N/A,#N/A,TRUE,"STEEL";#N/A,#N/A,TRUE,"INT-Table";#N/A,#N/A,TRUE,"STEEL";#N/A,#N/A,TRUE,"Door"}</definedName>
    <definedName name="sum_3" hidden="1">{#N/A,#N/A,TRUE,"Basic";#N/A,#N/A,TRUE,"EXT-TABLE";#N/A,#N/A,TRUE,"STEEL";#N/A,#N/A,TRUE,"INT-Table";#N/A,#N/A,TRUE,"STEEL";#N/A,#N/A,TRUE,"Door"}</definedName>
    <definedName name="sum_3_1" hidden="1">{#N/A,#N/A,TRUE,"Basic";#N/A,#N/A,TRUE,"EXT-TABLE";#N/A,#N/A,TRUE,"STEEL";#N/A,#N/A,TRUE,"INT-Table";#N/A,#N/A,TRUE,"STEEL";#N/A,#N/A,TRUE,"Door"}</definedName>
    <definedName name="sum_3_2" hidden="1">{#N/A,#N/A,TRUE,"Basic";#N/A,#N/A,TRUE,"EXT-TABLE";#N/A,#N/A,TRUE,"STEEL";#N/A,#N/A,TRUE,"INT-Table";#N/A,#N/A,TRUE,"STEEL";#N/A,#N/A,TRUE,"Door"}</definedName>
    <definedName name="sum_4" hidden="1">{#N/A,#N/A,TRUE,"Basic";#N/A,#N/A,TRUE,"EXT-TABLE";#N/A,#N/A,TRUE,"STEEL";#N/A,#N/A,TRUE,"INT-Table";#N/A,#N/A,TRUE,"STEEL";#N/A,#N/A,TRUE,"Door"}</definedName>
    <definedName name="sum_4_1" hidden="1">{#N/A,#N/A,TRUE,"Basic";#N/A,#N/A,TRUE,"EXT-TABLE";#N/A,#N/A,TRUE,"STEEL";#N/A,#N/A,TRUE,"INT-Table";#N/A,#N/A,TRUE,"STEEL";#N/A,#N/A,TRUE,"Door"}</definedName>
    <definedName name="sum_4_2" hidden="1">{#N/A,#N/A,TRUE,"Basic";#N/A,#N/A,TRUE,"EXT-TABLE";#N/A,#N/A,TRUE,"STEEL";#N/A,#N/A,TRUE,"INT-Table";#N/A,#N/A,TRUE,"STEEL";#N/A,#N/A,TRUE,"Door"}</definedName>
    <definedName name="sum_5" hidden="1">{#N/A,#N/A,TRUE,"Basic";#N/A,#N/A,TRUE,"EXT-TABLE";#N/A,#N/A,TRUE,"STEEL";#N/A,#N/A,TRUE,"INT-Table";#N/A,#N/A,TRUE,"STEEL";#N/A,#N/A,TRUE,"Door"}</definedName>
    <definedName name="sum_5_1" hidden="1">{#N/A,#N/A,TRUE,"Basic";#N/A,#N/A,TRUE,"EXT-TABLE";#N/A,#N/A,TRUE,"STEEL";#N/A,#N/A,TRUE,"INT-Table";#N/A,#N/A,TRUE,"STEEL";#N/A,#N/A,TRUE,"Door"}</definedName>
    <definedName name="sum_5_2" hidden="1">{#N/A,#N/A,TRUE,"Basic";#N/A,#N/A,TRUE,"EXT-TABLE";#N/A,#N/A,TRUE,"STEEL";#N/A,#N/A,TRUE,"INT-Table";#N/A,#N/A,TRUE,"STEEL";#N/A,#N/A,TRUE,"Door"}</definedName>
    <definedName name="Sum_Inst"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m" localSheetId="6" hidden="1">#REF!</definedName>
    <definedName name="summ" hidden="1">#REF!</definedName>
    <definedName name="SUMMARY1"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PREVIEWS">'[110]INPUT DATA'!$AM$8,'[110]INPUT DATA'!$AI$8,'[110]INPUT DATA'!$AI$8,'[110]INPUT DATA'!$AJ$8,'[110]INPUT DATA'!$AJ$8,'[110]INPUT DATA'!$AK$8,'[110]INPUT DATA'!$AK$8,'[110]INPUT DATA'!$AL$8,'[110]INPUT DATA'!$AL$8</definedName>
    <definedName name="SW" hidden="1">'[8]#REF'!$1:$26</definedName>
    <definedName name="SX" hidden="1">{#N/A,#N/A,FALSE,"CCTV"}</definedName>
    <definedName name="T" localSheetId="11">[111]경제지표!$A$3:$D$52</definedName>
    <definedName name="T" localSheetId="8">[111]경제지표!$A$3:$D$52</definedName>
    <definedName name="T" localSheetId="4">[21]경제지표!$A$3:$D$52</definedName>
    <definedName name="T">[112]경제지표!$A$3:$D$52</definedName>
    <definedName name="T_1">#REF!</definedName>
    <definedName name="T_2">#N/A</definedName>
    <definedName name="T_3">#N/A</definedName>
    <definedName name="T_4">#N/A</definedName>
    <definedName name="T1_">#REF!</definedName>
    <definedName name="T2_">#N/A</definedName>
    <definedName name="Table" localSheetId="11">#REF!</definedName>
    <definedName name="Table" localSheetId="8">#REF!</definedName>
    <definedName name="Table" localSheetId="4">#REF!</definedName>
    <definedName name="Table">#REF!</definedName>
    <definedName name="Table1" localSheetId="11">#REF!</definedName>
    <definedName name="Table1" localSheetId="8">#REF!</definedName>
    <definedName name="Table1" localSheetId="4">#REF!</definedName>
    <definedName name="Table1">#REF!</definedName>
    <definedName name="TableSummary" localSheetId="6" hidden="1">#REF!</definedName>
    <definedName name="TableSummary" hidden="1">#REF!</definedName>
    <definedName name="TBA" localSheetId="7">[48]data_mci!$J$8:$J$126</definedName>
    <definedName name="TBA" localSheetId="11">[49]data_mci!$J$8:$J$126</definedName>
    <definedName name="TBA" localSheetId="8">[49]data_mci!$J$8:$J$126</definedName>
    <definedName name="TBA" localSheetId="4">[49]data_mci!$J$8:$J$126</definedName>
    <definedName name="TBA">[50]data_mci!$J$8:$J$126</definedName>
    <definedName name="tbl_ProdInfo" localSheetId="6" hidden="1">#REF!</definedName>
    <definedName name="tbl_ProdInfo" hidden="1">#REF!</definedName>
    <definedName name="TCN">[88]직원동원SCH!$D1:[88]직원동원SCH!#REF!</definedName>
    <definedName name="TEMP" localSheetId="6" hidden="1">'[113]EQT-ESTN'!#REF!</definedName>
    <definedName name="TEMP" hidden="1">'[113]EQT-ESTN'!#REF!</definedName>
    <definedName name="teri" hidden="1">{#N/A,#N/A,TRUE,"Basic";#N/A,#N/A,TRUE,"EXT-TABLE";#N/A,#N/A,TRUE,"STEEL";#N/A,#N/A,TRUE,"INT-Table";#N/A,#N/A,TRUE,"STEEL";#N/A,#N/A,TRUE,"Door"}</definedName>
    <definedName name="teri_1" hidden="1">{#N/A,#N/A,TRUE,"Basic";#N/A,#N/A,TRUE,"EXT-TABLE";#N/A,#N/A,TRUE,"STEEL";#N/A,#N/A,TRUE,"INT-Table";#N/A,#N/A,TRUE,"STEEL";#N/A,#N/A,TRUE,"Door"}</definedName>
    <definedName name="teri_1_1" hidden="1">{#N/A,#N/A,TRUE,"Basic";#N/A,#N/A,TRUE,"EXT-TABLE";#N/A,#N/A,TRUE,"STEEL";#N/A,#N/A,TRUE,"INT-Table";#N/A,#N/A,TRUE,"STEEL";#N/A,#N/A,TRUE,"Door"}</definedName>
    <definedName name="teri_1_2" hidden="1">{#N/A,#N/A,TRUE,"Basic";#N/A,#N/A,TRUE,"EXT-TABLE";#N/A,#N/A,TRUE,"STEEL";#N/A,#N/A,TRUE,"INT-Table";#N/A,#N/A,TRUE,"STEEL";#N/A,#N/A,TRUE,"Door"}</definedName>
    <definedName name="teri_2" hidden="1">{#N/A,#N/A,TRUE,"Basic";#N/A,#N/A,TRUE,"EXT-TABLE";#N/A,#N/A,TRUE,"STEEL";#N/A,#N/A,TRUE,"INT-Table";#N/A,#N/A,TRUE,"STEEL";#N/A,#N/A,TRUE,"Door"}</definedName>
    <definedName name="teri_2_1" hidden="1">{#N/A,#N/A,TRUE,"Basic";#N/A,#N/A,TRUE,"EXT-TABLE";#N/A,#N/A,TRUE,"STEEL";#N/A,#N/A,TRUE,"INT-Table";#N/A,#N/A,TRUE,"STEEL";#N/A,#N/A,TRUE,"Door"}</definedName>
    <definedName name="teri_2_2" hidden="1">{#N/A,#N/A,TRUE,"Basic";#N/A,#N/A,TRUE,"EXT-TABLE";#N/A,#N/A,TRUE,"STEEL";#N/A,#N/A,TRUE,"INT-Table";#N/A,#N/A,TRUE,"STEEL";#N/A,#N/A,TRUE,"Door"}</definedName>
    <definedName name="teri_3" hidden="1">{#N/A,#N/A,TRUE,"Basic";#N/A,#N/A,TRUE,"EXT-TABLE";#N/A,#N/A,TRUE,"STEEL";#N/A,#N/A,TRUE,"INT-Table";#N/A,#N/A,TRUE,"STEEL";#N/A,#N/A,TRUE,"Door"}</definedName>
    <definedName name="teri_3_1" hidden="1">{#N/A,#N/A,TRUE,"Basic";#N/A,#N/A,TRUE,"EXT-TABLE";#N/A,#N/A,TRUE,"STEEL";#N/A,#N/A,TRUE,"INT-Table";#N/A,#N/A,TRUE,"STEEL";#N/A,#N/A,TRUE,"Door"}</definedName>
    <definedName name="teri_3_2" hidden="1">{#N/A,#N/A,TRUE,"Basic";#N/A,#N/A,TRUE,"EXT-TABLE";#N/A,#N/A,TRUE,"STEEL";#N/A,#N/A,TRUE,"INT-Table";#N/A,#N/A,TRUE,"STEEL";#N/A,#N/A,TRUE,"Door"}</definedName>
    <definedName name="teri_4" hidden="1">{#N/A,#N/A,TRUE,"Basic";#N/A,#N/A,TRUE,"EXT-TABLE";#N/A,#N/A,TRUE,"STEEL";#N/A,#N/A,TRUE,"INT-Table";#N/A,#N/A,TRUE,"STEEL";#N/A,#N/A,TRUE,"Door"}</definedName>
    <definedName name="teri_4_1" hidden="1">{#N/A,#N/A,TRUE,"Basic";#N/A,#N/A,TRUE,"EXT-TABLE";#N/A,#N/A,TRUE,"STEEL";#N/A,#N/A,TRUE,"INT-Table";#N/A,#N/A,TRUE,"STEEL";#N/A,#N/A,TRUE,"Door"}</definedName>
    <definedName name="teri_4_2" hidden="1">{#N/A,#N/A,TRUE,"Basic";#N/A,#N/A,TRUE,"EXT-TABLE";#N/A,#N/A,TRUE,"STEEL";#N/A,#N/A,TRUE,"INT-Table";#N/A,#N/A,TRUE,"STEEL";#N/A,#N/A,TRUE,"Door"}</definedName>
    <definedName name="teri_5" hidden="1">{#N/A,#N/A,TRUE,"Basic";#N/A,#N/A,TRUE,"EXT-TABLE";#N/A,#N/A,TRUE,"STEEL";#N/A,#N/A,TRUE,"INT-Table";#N/A,#N/A,TRUE,"STEEL";#N/A,#N/A,TRUE,"Door"}</definedName>
    <definedName name="teri_5_1" hidden="1">{#N/A,#N/A,TRUE,"Basic";#N/A,#N/A,TRUE,"EXT-TABLE";#N/A,#N/A,TRUE,"STEEL";#N/A,#N/A,TRUE,"INT-Table";#N/A,#N/A,TRUE,"STEEL";#N/A,#N/A,TRUE,"Door"}</definedName>
    <definedName name="teri_5_2" hidden="1">{#N/A,#N/A,TRUE,"Basic";#N/A,#N/A,TRUE,"EXT-TABLE";#N/A,#N/A,TRUE,"STEEL";#N/A,#N/A,TRUE,"INT-Table";#N/A,#N/A,TRUE,"STEEL";#N/A,#N/A,TRUE,"Door"}</definedName>
    <definedName name="TEWGDSGVDSFGVDSVGSD" hidden="1">{#N/A,#N/A,FALSE,"운반시간"}</definedName>
    <definedName name="TEWRER"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TG" hidden="1">{#N/A,#N/A,FALSE,"CCTV"}</definedName>
    <definedName name="TITLE" localSheetId="7" hidden="1">{#N/A,#N/A,TRUE,"Basic";#N/A,#N/A,TRUE,"EXT-TABLE";#N/A,#N/A,TRUE,"STEEL";#N/A,#N/A,TRUE,"INT-Table";#N/A,#N/A,TRUE,"STEEL";#N/A,#N/A,TRUE,"Door"}</definedName>
    <definedName name="TITLE" localSheetId="11" hidden="1">{#N/A,#N/A,TRUE,"Basic";#N/A,#N/A,TRUE,"EXT-TABLE";#N/A,#N/A,TRUE,"STEEL";#N/A,#N/A,TRUE,"INT-Table";#N/A,#N/A,TRUE,"STEEL";#N/A,#N/A,TRUE,"Door"}</definedName>
    <definedName name="TITLE" localSheetId="8" hidden="1">{#N/A,#N/A,TRUE,"Basic";#N/A,#N/A,TRUE,"EXT-TABLE";#N/A,#N/A,TRUE,"STEEL";#N/A,#N/A,TRUE,"INT-Table";#N/A,#N/A,TRUE,"STEEL";#N/A,#N/A,TRUE,"Door"}</definedName>
    <definedName name="TITLE" localSheetId="4" hidden="1">{#N/A,#N/A,TRUE,"Basic";#N/A,#N/A,TRUE,"EXT-TABLE";#N/A,#N/A,TRUE,"STEEL";#N/A,#N/A,TRUE,"INT-Table";#N/A,#N/A,TRUE,"STEEL";#N/A,#N/A,TRUE,"Door"}</definedName>
    <definedName name="TITLE" hidden="1">{#N/A,#N/A,TRUE,"Basic";#N/A,#N/A,TRUE,"EXT-TABLE";#N/A,#N/A,TRUE,"STEEL";#N/A,#N/A,TRUE,"INT-Table";#N/A,#N/A,TRUE,"STEEL";#N/A,#N/A,TRUE,"Door"}</definedName>
    <definedName name="TNNR" hidden="1">{#N/A,#N/A,FALSE,"이정표"}</definedName>
    <definedName name="to" localSheetId="7">[48]Main!$C$9</definedName>
    <definedName name="to" localSheetId="11">[49]Main!$C$9</definedName>
    <definedName name="to" localSheetId="8">[49]Main!$C$9</definedName>
    <definedName name="to" localSheetId="4">[49]Main!$C$9</definedName>
    <definedName name="to">[50]Main!$C$9</definedName>
    <definedName name="TO_C">[57]MAIN!$E$8</definedName>
    <definedName name="TOT">#REF!</definedName>
    <definedName name="TOTAL">[86]직원동원SCH!$D$16:[86]직원동원SCH!#REF!</definedName>
    <definedName name="tower11">#REF!</definedName>
    <definedName name="tower12">#REF!</definedName>
    <definedName name="tower21">#REF!</definedName>
    <definedName name="tower22">#REF!</definedName>
    <definedName name="TR">#REF!</definedName>
    <definedName name="tray11">#REF!</definedName>
    <definedName name="tray12">#REF!</definedName>
    <definedName name="TRRR" hidden="1">{#N/A,#N/A,FALSE,"속도"}</definedName>
    <definedName name="TStorm_M2_Processor">[9]Supplement2!#REF!</definedName>
    <definedName name="TSUPPOT" hidden="1">{#N/A,#N/A,FALSE,"CCTV"}</definedName>
    <definedName name="tt">#REF!</definedName>
    <definedName name="TTA">'[114]간접비(1)'!$AE$41</definedName>
    <definedName name="TTB">'[114]간접비(1)'!$AF$41</definedName>
    <definedName name="TTTTRFS" hidden="1">{#N/A,#N/A,FALSE,"운반시간"}</definedName>
    <definedName name="TTX">'[114]간접비(1)'!$AD$41</definedName>
    <definedName name="TUBE" hidden="1">{#N/A,#N/A,FALSE,"CCTV"}</definedName>
    <definedName name="TV" hidden="1">{#N/A,#N/A,FALSE,"CCTV"}</definedName>
    <definedName name="Type" localSheetId="7">[108]Database!$A$3:$A$5</definedName>
    <definedName name="Type">[109]Database!$A$3:$A$5</definedName>
    <definedName name="TYPE10" localSheetId="11">#REF!</definedName>
    <definedName name="TYPE10" localSheetId="8">#REF!</definedName>
    <definedName name="TYPE10" localSheetId="4">#REF!</definedName>
    <definedName name="TYPE10">#REF!</definedName>
    <definedName name="U">#REF!</definedName>
    <definedName name="UAAAAA" hidden="1">{#N/A,#N/A,TRUE,"Basic";#N/A,#N/A,TRUE,"EXT-TABLE";#N/A,#N/A,TRUE,"STEEL";#N/A,#N/A,TRUE,"INT-Table";#N/A,#N/A,TRUE,"STEEL";#N/A,#N/A,TRUE,"Door"}</definedName>
    <definedName name="UB" hidden="1">{#N/A,#N/A,FALSE,"CCTV"}</definedName>
    <definedName name="ue____I¨￡">#N/A</definedName>
    <definedName name="ue____Iª">#N/A</definedName>
    <definedName name="ùê____Íª">#N/A</definedName>
    <definedName name="UI" localSheetId="6" hidden="1">#REF!</definedName>
    <definedName name="UI" hidden="1">#REF!</definedName>
    <definedName name="UIU"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KY"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UYK"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UU" hidden="1">{#N/A,#N/A,FALSE,"CCTV"}</definedName>
    <definedName name="v" localSheetId="11">#REF!</definedName>
    <definedName name="v" localSheetId="8">#REF!</definedName>
    <definedName name="v" localSheetId="4">#REF!</definedName>
    <definedName name="V">#N/A</definedName>
    <definedName name="VAR_ACCOMMODATION" xml:space="preserve"> {"MANAGER","CHIEF","SENIOR","JUNIOR","K-SKLD","T-SKLD","T-UNSKLD","-"}</definedName>
    <definedName name="VAR_CATEGORY" xml:space="preserve"> {"STAFF","INDIRECT","DIRECT"}</definedName>
    <definedName name="VAR_DISCIPLINE_LEVEL1" xml:space="preserve"> {"PROJECT MANAGEMENT","PROJECT CONTROL","ADMINISTRATION","CONSTRUCTION","PRE-COMMISSIONING","DETAIL ENGINEERING","FIELD ENGINEERING","PROCUREMENT","HSE","QA/QC","INTERFACE","SEOUL OFFICE","AL KHOBAR OFFICE","-"}</definedName>
    <definedName name="VAR_DISCIPLINE_LEVEL2" xml:space="preserve"> {"EQUIPMENT ERECTION","FIELD TANK ERECTION","STEEL STRUCTURE","PIPING","INSULATION","PAINTING","FIRE PROOFING","CIVIL","ARCHITECTURE","HVAC","ELECTRICAL","INSTRUMENT","SCAFFOLDING","PRE-COMMISSIONIG","MATERIAL HANDLING","TEMPORARY FACILITIES","-"}</definedName>
    <definedName name="VAR_LOCATION" xml:space="preserve"> {"TRNS","S","A","-","-","SITE","-"}</definedName>
    <definedName name="VAR_NATION" xml:space="preserve"> {"KOR","EUR","TCN","LOC","-"}</definedName>
    <definedName name="VAR_PARTY" xml:space="preserve"> {"HDEC","HEC","JCBS","-"}</definedName>
    <definedName name="VAR_PC_PAYMENT" xml:space="preserve"> {"PAYED","NOT"}</definedName>
    <definedName name="VAR_POSITION" xml:space="preserve"> {"SM","SB","SBD","BJ","BD","CJ","GJ","DR","4SW","TCN-H","TCN-M","TCN-L","HY","AR","-"}</definedName>
    <definedName name="vffsfs" localSheetId="7" hidden="1">{#N/A,#N/A,TRUE,"Basic";#N/A,#N/A,TRUE,"EXT-TABLE";#N/A,#N/A,TRUE,"STEEL";#N/A,#N/A,TRUE,"INT-Table";#N/A,#N/A,TRUE,"STEEL";#N/A,#N/A,TRUE,"Door"}</definedName>
    <definedName name="vffsfs" localSheetId="11" hidden="1">{#N/A,#N/A,TRUE,"Basic";#N/A,#N/A,TRUE,"EXT-TABLE";#N/A,#N/A,TRUE,"STEEL";#N/A,#N/A,TRUE,"INT-Table";#N/A,#N/A,TRUE,"STEEL";#N/A,#N/A,TRUE,"Door"}</definedName>
    <definedName name="vffsfs" localSheetId="8" hidden="1">{#N/A,#N/A,TRUE,"Basic";#N/A,#N/A,TRUE,"EXT-TABLE";#N/A,#N/A,TRUE,"STEEL";#N/A,#N/A,TRUE,"INT-Table";#N/A,#N/A,TRUE,"STEEL";#N/A,#N/A,TRUE,"Door"}</definedName>
    <definedName name="vffsfs" localSheetId="6" hidden="1">{#N/A,#N/A,TRUE,"Basic";#N/A,#N/A,TRUE,"EXT-TABLE";#N/A,#N/A,TRUE,"STEEL";#N/A,#N/A,TRUE,"INT-Table";#N/A,#N/A,TRUE,"STEEL";#N/A,#N/A,TRUE,"Door"}</definedName>
    <definedName name="vffsfs" localSheetId="4" hidden="1">{#N/A,#N/A,TRUE,"Basic";#N/A,#N/A,TRUE,"EXT-TABLE";#N/A,#N/A,TRUE,"STEEL";#N/A,#N/A,TRUE,"INT-Table";#N/A,#N/A,TRUE,"STEEL";#N/A,#N/A,TRUE,"Door"}</definedName>
    <definedName name="vffsfs" hidden="1">{#N/A,#N/A,TRUE,"Basic";#N/A,#N/A,TRUE,"EXT-TABLE";#N/A,#N/A,TRUE,"STEEL";#N/A,#N/A,TRUE,"INT-Table";#N/A,#N/A,TRUE,"STEEL";#N/A,#N/A,TRUE,"Door"}</definedName>
    <definedName name="vffsfs_1" localSheetId="7" hidden="1">{#N/A,#N/A,TRUE,"Basic";#N/A,#N/A,TRUE,"EXT-TABLE";#N/A,#N/A,TRUE,"STEEL";#N/A,#N/A,TRUE,"INT-Table";#N/A,#N/A,TRUE,"STEEL";#N/A,#N/A,TRUE,"Door"}</definedName>
    <definedName name="vffsfs_1" localSheetId="8" hidden="1">{#N/A,#N/A,TRUE,"Basic";#N/A,#N/A,TRUE,"EXT-TABLE";#N/A,#N/A,TRUE,"STEEL";#N/A,#N/A,TRUE,"INT-Table";#N/A,#N/A,TRUE,"STEEL";#N/A,#N/A,TRUE,"Door"}</definedName>
    <definedName name="vffsfs_1" localSheetId="6" hidden="1">{#N/A,#N/A,TRUE,"Basic";#N/A,#N/A,TRUE,"EXT-TABLE";#N/A,#N/A,TRUE,"STEEL";#N/A,#N/A,TRUE,"INT-Table";#N/A,#N/A,TRUE,"STEEL";#N/A,#N/A,TRUE,"Door"}</definedName>
    <definedName name="vffsfs_1" hidden="1">{#N/A,#N/A,TRUE,"Basic";#N/A,#N/A,TRUE,"EXT-TABLE";#N/A,#N/A,TRUE,"STEEL";#N/A,#N/A,TRUE,"INT-Table";#N/A,#N/A,TRUE,"STEEL";#N/A,#N/A,TRUE,"Door"}</definedName>
    <definedName name="vffsfs_1_1" hidden="1">{#N/A,#N/A,TRUE,"Basic";#N/A,#N/A,TRUE,"EXT-TABLE";#N/A,#N/A,TRUE,"STEEL";#N/A,#N/A,TRUE,"INT-Table";#N/A,#N/A,TRUE,"STEEL";#N/A,#N/A,TRUE,"Door"}</definedName>
    <definedName name="vffsfs_1_2" hidden="1">{#N/A,#N/A,TRUE,"Basic";#N/A,#N/A,TRUE,"EXT-TABLE";#N/A,#N/A,TRUE,"STEEL";#N/A,#N/A,TRUE,"INT-Table";#N/A,#N/A,TRUE,"STEEL";#N/A,#N/A,TRUE,"Door"}</definedName>
    <definedName name="vffsfs_2" hidden="1">{#N/A,#N/A,TRUE,"Basic";#N/A,#N/A,TRUE,"EXT-TABLE";#N/A,#N/A,TRUE,"STEEL";#N/A,#N/A,TRUE,"INT-Table";#N/A,#N/A,TRUE,"STEEL";#N/A,#N/A,TRUE,"Door"}</definedName>
    <definedName name="vffsfs_2_1" hidden="1">{#N/A,#N/A,TRUE,"Basic";#N/A,#N/A,TRUE,"EXT-TABLE";#N/A,#N/A,TRUE,"STEEL";#N/A,#N/A,TRUE,"INT-Table";#N/A,#N/A,TRUE,"STEEL";#N/A,#N/A,TRUE,"Door"}</definedName>
    <definedName name="vffsfs_2_2" hidden="1">{#N/A,#N/A,TRUE,"Basic";#N/A,#N/A,TRUE,"EXT-TABLE";#N/A,#N/A,TRUE,"STEEL";#N/A,#N/A,TRUE,"INT-Table";#N/A,#N/A,TRUE,"STEEL";#N/A,#N/A,TRUE,"Door"}</definedName>
    <definedName name="vffsfs_3" hidden="1">{#N/A,#N/A,TRUE,"Basic";#N/A,#N/A,TRUE,"EXT-TABLE";#N/A,#N/A,TRUE,"STEEL";#N/A,#N/A,TRUE,"INT-Table";#N/A,#N/A,TRUE,"STEEL";#N/A,#N/A,TRUE,"Door"}</definedName>
    <definedName name="vffsfs_3_1" hidden="1">{#N/A,#N/A,TRUE,"Basic";#N/A,#N/A,TRUE,"EXT-TABLE";#N/A,#N/A,TRUE,"STEEL";#N/A,#N/A,TRUE,"INT-Table";#N/A,#N/A,TRUE,"STEEL";#N/A,#N/A,TRUE,"Door"}</definedName>
    <definedName name="vffsfs_3_2" hidden="1">{#N/A,#N/A,TRUE,"Basic";#N/A,#N/A,TRUE,"EXT-TABLE";#N/A,#N/A,TRUE,"STEEL";#N/A,#N/A,TRUE,"INT-Table";#N/A,#N/A,TRUE,"STEEL";#N/A,#N/A,TRUE,"Door"}</definedName>
    <definedName name="vffsfs_4" hidden="1">{#N/A,#N/A,TRUE,"Basic";#N/A,#N/A,TRUE,"EXT-TABLE";#N/A,#N/A,TRUE,"STEEL";#N/A,#N/A,TRUE,"INT-Table";#N/A,#N/A,TRUE,"STEEL";#N/A,#N/A,TRUE,"Door"}</definedName>
    <definedName name="vffsfs_4_1" hidden="1">{#N/A,#N/A,TRUE,"Basic";#N/A,#N/A,TRUE,"EXT-TABLE";#N/A,#N/A,TRUE,"STEEL";#N/A,#N/A,TRUE,"INT-Table";#N/A,#N/A,TRUE,"STEEL";#N/A,#N/A,TRUE,"Door"}</definedName>
    <definedName name="vffsfs_4_2" hidden="1">{#N/A,#N/A,TRUE,"Basic";#N/A,#N/A,TRUE,"EXT-TABLE";#N/A,#N/A,TRUE,"STEEL";#N/A,#N/A,TRUE,"INT-Table";#N/A,#N/A,TRUE,"STEEL";#N/A,#N/A,TRUE,"Door"}</definedName>
    <definedName name="vffsfs_5" hidden="1">{#N/A,#N/A,TRUE,"Basic";#N/A,#N/A,TRUE,"EXT-TABLE";#N/A,#N/A,TRUE,"STEEL";#N/A,#N/A,TRUE,"INT-Table";#N/A,#N/A,TRUE,"STEEL";#N/A,#N/A,TRUE,"Door"}</definedName>
    <definedName name="vffsfs_5_1" hidden="1">{#N/A,#N/A,TRUE,"Basic";#N/A,#N/A,TRUE,"EXT-TABLE";#N/A,#N/A,TRUE,"STEEL";#N/A,#N/A,TRUE,"INT-Table";#N/A,#N/A,TRUE,"STEEL";#N/A,#N/A,TRUE,"Door"}</definedName>
    <definedName name="vffsfs_5_2" hidden="1">{#N/A,#N/A,TRUE,"Basic";#N/A,#N/A,TRUE,"EXT-TABLE";#N/A,#N/A,TRUE,"STEEL";#N/A,#N/A,TRUE,"INT-Table";#N/A,#N/A,TRUE,"STEEL";#N/A,#N/A,TRUE,"Door"}</definedName>
    <definedName name="VISION" hidden="1">{#N/A,#N/A,TRUE,"LOADCOVE";#N/A,#N/A,TRUE,"PAGE001";#N/A,#N/A,TRUE,"PAGE002";#N/A,#N/A,TRUE,"PAGE003";#N/A,#N/A,TRUE,"PAGE004";#N/A,#N/A,TRUE,"PAGE005";#N/A,#N/A,TRUE,"PAGE006";#N/A,#N/A,TRUE,"PAGE007";#N/A,#N/A,TRUE,"PAGE008";#N/A,#N/A,TRUE,"PAGE009";#N/A,#N/A,TRUE,"PAGE010";#N/A,#N/A,TRUE,"PAGE011";#N/A,#N/A,TRUE,"PAGE012";#N/A,#N/A,TRUE,"PAGE013"}</definedName>
    <definedName name="VISION시설투자" hidden="1">{#N/A,#N/A,TRUE,"LOADCOVE";#N/A,#N/A,TRUE,"PAGE001";#N/A,#N/A,TRUE,"PAGE002";#N/A,#N/A,TRUE,"PAGE003";#N/A,#N/A,TRUE,"PAGE004";#N/A,#N/A,TRUE,"PAGE005";#N/A,#N/A,TRUE,"PAGE006";#N/A,#N/A,TRUE,"PAGE007";#N/A,#N/A,TRUE,"PAGE008";#N/A,#N/A,TRUE,"PAGE009";#N/A,#N/A,TRUE,"PAGE010";#N/A,#N/A,TRUE,"PAGE011";#N/A,#N/A,TRUE,"PAGE012";#N/A,#N/A,TRUE,"PAGE013"}</definedName>
    <definedName name="VX" localSheetId="6" hidden="1">#REF!</definedName>
    <definedName name="VX" hidden="1">#REF!</definedName>
    <definedName name="VXCVXVXCV"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aste" localSheetId="7" hidden="1">{#N/A,#N/A,TRUE,"Basic";#N/A,#N/A,TRUE,"EXT-TABLE";#N/A,#N/A,TRUE,"STEEL";#N/A,#N/A,TRUE,"INT-Table";#N/A,#N/A,TRUE,"STEEL";#N/A,#N/A,TRUE,"Door"}</definedName>
    <definedName name="Waste" localSheetId="11" hidden="1">{#N/A,#N/A,TRUE,"Basic";#N/A,#N/A,TRUE,"EXT-TABLE";#N/A,#N/A,TRUE,"STEEL";#N/A,#N/A,TRUE,"INT-Table";#N/A,#N/A,TRUE,"STEEL";#N/A,#N/A,TRUE,"Door"}</definedName>
    <definedName name="Waste" localSheetId="8" hidden="1">{#N/A,#N/A,TRUE,"Basic";#N/A,#N/A,TRUE,"EXT-TABLE";#N/A,#N/A,TRUE,"STEEL";#N/A,#N/A,TRUE,"INT-Table";#N/A,#N/A,TRUE,"STEEL";#N/A,#N/A,TRUE,"Door"}</definedName>
    <definedName name="Waste" localSheetId="6" hidden="1">{#N/A,#N/A,TRUE,"Basic";#N/A,#N/A,TRUE,"EXT-TABLE";#N/A,#N/A,TRUE,"STEEL";#N/A,#N/A,TRUE,"INT-Table";#N/A,#N/A,TRUE,"STEEL";#N/A,#N/A,TRUE,"Door"}</definedName>
    <definedName name="Waste" localSheetId="4" hidden="1">{#N/A,#N/A,TRUE,"Basic";#N/A,#N/A,TRUE,"EXT-TABLE";#N/A,#N/A,TRUE,"STEEL";#N/A,#N/A,TRUE,"INT-Table";#N/A,#N/A,TRUE,"STEEL";#N/A,#N/A,TRUE,"Door"}</definedName>
    <definedName name="Waste" hidden="1">{#N/A,#N/A,TRUE,"Basic";#N/A,#N/A,TRUE,"EXT-TABLE";#N/A,#N/A,TRUE,"STEEL";#N/A,#N/A,TRUE,"INT-Table";#N/A,#N/A,TRUE,"STEEL";#N/A,#N/A,TRUE,"Door"}</definedName>
    <definedName name="Waste_1" localSheetId="7" hidden="1">{#N/A,#N/A,TRUE,"Basic";#N/A,#N/A,TRUE,"EXT-TABLE";#N/A,#N/A,TRUE,"STEEL";#N/A,#N/A,TRUE,"INT-Table";#N/A,#N/A,TRUE,"STEEL";#N/A,#N/A,TRUE,"Door"}</definedName>
    <definedName name="Waste_1" localSheetId="8" hidden="1">{#N/A,#N/A,TRUE,"Basic";#N/A,#N/A,TRUE,"EXT-TABLE";#N/A,#N/A,TRUE,"STEEL";#N/A,#N/A,TRUE,"INT-Table";#N/A,#N/A,TRUE,"STEEL";#N/A,#N/A,TRUE,"Door"}</definedName>
    <definedName name="Waste_1" localSheetId="6" hidden="1">{#N/A,#N/A,TRUE,"Basic";#N/A,#N/A,TRUE,"EXT-TABLE";#N/A,#N/A,TRUE,"STEEL";#N/A,#N/A,TRUE,"INT-Table";#N/A,#N/A,TRUE,"STEEL";#N/A,#N/A,TRUE,"Door"}</definedName>
    <definedName name="Waste_1" hidden="1">{#N/A,#N/A,TRUE,"Basic";#N/A,#N/A,TRUE,"EXT-TABLE";#N/A,#N/A,TRUE,"STEEL";#N/A,#N/A,TRUE,"INT-Table";#N/A,#N/A,TRUE,"STEEL";#N/A,#N/A,TRUE,"Door"}</definedName>
    <definedName name="Waste_1_1" hidden="1">{#N/A,#N/A,TRUE,"Basic";#N/A,#N/A,TRUE,"EXT-TABLE";#N/A,#N/A,TRUE,"STEEL";#N/A,#N/A,TRUE,"INT-Table";#N/A,#N/A,TRUE,"STEEL";#N/A,#N/A,TRUE,"Door"}</definedName>
    <definedName name="Waste_1_2" hidden="1">{#N/A,#N/A,TRUE,"Basic";#N/A,#N/A,TRUE,"EXT-TABLE";#N/A,#N/A,TRUE,"STEEL";#N/A,#N/A,TRUE,"INT-Table";#N/A,#N/A,TRUE,"STEEL";#N/A,#N/A,TRUE,"Door"}</definedName>
    <definedName name="Waste_2" hidden="1">{#N/A,#N/A,TRUE,"Basic";#N/A,#N/A,TRUE,"EXT-TABLE";#N/A,#N/A,TRUE,"STEEL";#N/A,#N/A,TRUE,"INT-Table";#N/A,#N/A,TRUE,"STEEL";#N/A,#N/A,TRUE,"Door"}</definedName>
    <definedName name="Waste_2_1" hidden="1">{#N/A,#N/A,TRUE,"Basic";#N/A,#N/A,TRUE,"EXT-TABLE";#N/A,#N/A,TRUE,"STEEL";#N/A,#N/A,TRUE,"INT-Table";#N/A,#N/A,TRUE,"STEEL";#N/A,#N/A,TRUE,"Door"}</definedName>
    <definedName name="Waste_2_2" hidden="1">{#N/A,#N/A,TRUE,"Basic";#N/A,#N/A,TRUE,"EXT-TABLE";#N/A,#N/A,TRUE,"STEEL";#N/A,#N/A,TRUE,"INT-Table";#N/A,#N/A,TRUE,"STEEL";#N/A,#N/A,TRUE,"Door"}</definedName>
    <definedName name="Waste_3" hidden="1">{#N/A,#N/A,TRUE,"Basic";#N/A,#N/A,TRUE,"EXT-TABLE";#N/A,#N/A,TRUE,"STEEL";#N/A,#N/A,TRUE,"INT-Table";#N/A,#N/A,TRUE,"STEEL";#N/A,#N/A,TRUE,"Door"}</definedName>
    <definedName name="Waste_3_1" hidden="1">{#N/A,#N/A,TRUE,"Basic";#N/A,#N/A,TRUE,"EXT-TABLE";#N/A,#N/A,TRUE,"STEEL";#N/A,#N/A,TRUE,"INT-Table";#N/A,#N/A,TRUE,"STEEL";#N/A,#N/A,TRUE,"Door"}</definedName>
    <definedName name="Waste_3_2" hidden="1">{#N/A,#N/A,TRUE,"Basic";#N/A,#N/A,TRUE,"EXT-TABLE";#N/A,#N/A,TRUE,"STEEL";#N/A,#N/A,TRUE,"INT-Table";#N/A,#N/A,TRUE,"STEEL";#N/A,#N/A,TRUE,"Door"}</definedName>
    <definedName name="Waste_4" hidden="1">{#N/A,#N/A,TRUE,"Basic";#N/A,#N/A,TRUE,"EXT-TABLE";#N/A,#N/A,TRUE,"STEEL";#N/A,#N/A,TRUE,"INT-Table";#N/A,#N/A,TRUE,"STEEL";#N/A,#N/A,TRUE,"Door"}</definedName>
    <definedName name="Waste_4_1" hidden="1">{#N/A,#N/A,TRUE,"Basic";#N/A,#N/A,TRUE,"EXT-TABLE";#N/A,#N/A,TRUE,"STEEL";#N/A,#N/A,TRUE,"INT-Table";#N/A,#N/A,TRUE,"STEEL";#N/A,#N/A,TRUE,"Door"}</definedName>
    <definedName name="Waste_4_2" hidden="1">{#N/A,#N/A,TRUE,"Basic";#N/A,#N/A,TRUE,"EXT-TABLE";#N/A,#N/A,TRUE,"STEEL";#N/A,#N/A,TRUE,"INT-Table";#N/A,#N/A,TRUE,"STEEL";#N/A,#N/A,TRUE,"Door"}</definedName>
    <definedName name="Waste_5" hidden="1">{#N/A,#N/A,TRUE,"Basic";#N/A,#N/A,TRUE,"EXT-TABLE";#N/A,#N/A,TRUE,"STEEL";#N/A,#N/A,TRUE,"INT-Table";#N/A,#N/A,TRUE,"STEEL";#N/A,#N/A,TRUE,"Door"}</definedName>
    <definedName name="Waste_5_1" hidden="1">{#N/A,#N/A,TRUE,"Basic";#N/A,#N/A,TRUE,"EXT-TABLE";#N/A,#N/A,TRUE,"STEEL";#N/A,#N/A,TRUE,"INT-Table";#N/A,#N/A,TRUE,"STEEL";#N/A,#N/A,TRUE,"Door"}</definedName>
    <definedName name="Waste_5_2" hidden="1">{#N/A,#N/A,TRUE,"Basic";#N/A,#N/A,TRUE,"EXT-TABLE";#N/A,#N/A,TRUE,"STEEL";#N/A,#N/A,TRUE,"INT-Table";#N/A,#N/A,TRUE,"STEEL";#N/A,#N/A,TRUE,"Door"}</definedName>
    <definedName name="WEEE"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ight" hidden="1">{#N/A,#N/A,FALSE,"CCTV"}</definedName>
    <definedName name="weki_9701.xls" localSheetId="6" hidden="1">'[4]Eq. Mobilization'!#REF!</definedName>
    <definedName name="weki_9701.xls" hidden="1">'[4]Eq. Mobilization'!#REF!</definedName>
    <definedName name="wekir9701.xls" localSheetId="6" hidden="1">'[4]Eq. Mobilization'!#REF!</definedName>
    <definedName name="wekir9701.xls" hidden="1">'[4]Eq. Mobilization'!#REF!</definedName>
    <definedName name="WEQWE"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FC" hidden="1">#REF!</definedName>
    <definedName name="who_are" localSheetId="6" hidden="1">#REF!</definedName>
    <definedName name="who_are" hidden="1">#REF!</definedName>
    <definedName name="who_are2" localSheetId="6" hidden="1">#REF!</definedName>
    <definedName name="who_are2" hidden="1">#REF!</definedName>
    <definedName name="whoo1" localSheetId="6" hidden="1">#REF!</definedName>
    <definedName name="whoo1" hidden="1">#REF!</definedName>
    <definedName name="whoo2" localSheetId="6" hidden="1">#REF!</definedName>
    <definedName name="whoo2" hidden="1">#REF!</definedName>
    <definedName name="whoo3" localSheetId="6" hidden="1">#REF!</definedName>
    <definedName name="whoo3" hidden="1">#REF!</definedName>
    <definedName name="whooo1" localSheetId="6" hidden="1">#REF!</definedName>
    <definedName name="whooo1" hidden="1">#REF!</definedName>
    <definedName name="whooo2" localSheetId="6" hidden="1">#REF!</definedName>
    <definedName name="whooo2" hidden="1">#REF!</definedName>
    <definedName name="whooo3" localSheetId="6" hidden="1">#REF!</definedName>
    <definedName name="whooo3" hidden="1">#REF!</definedName>
    <definedName name="wjs" hidden="1">{#N/A,#N/A,FALSE,"CCTV"}</definedName>
    <definedName name="WLQ" hidden="1">{#N/A,#N/A,FALSE,"명세표"}</definedName>
    <definedName name="woogi" localSheetId="6" hidden="1">#REF!</definedName>
    <definedName name="woogi" hidden="1">#REF!</definedName>
    <definedName name="woogi2" localSheetId="6" hidden="1">#REF!</definedName>
    <definedName name="woogi2" hidden="1">#REF!</definedName>
    <definedName name="WORKSHOP" localSheetId="7" hidden="1">{#N/A,#N/A,TRUE,"Basic";#N/A,#N/A,TRUE,"EXT-TABLE";#N/A,#N/A,TRUE,"STEEL";#N/A,#N/A,TRUE,"INT-Table";#N/A,#N/A,TRUE,"STEEL";#N/A,#N/A,TRUE,"Door"}</definedName>
    <definedName name="WORKSHOP" localSheetId="11" hidden="1">{#N/A,#N/A,TRUE,"Basic";#N/A,#N/A,TRUE,"EXT-TABLE";#N/A,#N/A,TRUE,"STEEL";#N/A,#N/A,TRUE,"INT-Table";#N/A,#N/A,TRUE,"STEEL";#N/A,#N/A,TRUE,"Door"}</definedName>
    <definedName name="WORKSHOP" localSheetId="8" hidden="1">{#N/A,#N/A,TRUE,"Basic";#N/A,#N/A,TRUE,"EXT-TABLE";#N/A,#N/A,TRUE,"STEEL";#N/A,#N/A,TRUE,"INT-Table";#N/A,#N/A,TRUE,"STEEL";#N/A,#N/A,TRUE,"Door"}</definedName>
    <definedName name="WORKSHOP" localSheetId="6" hidden="1">{#N/A,#N/A,TRUE,"Basic";#N/A,#N/A,TRUE,"EXT-TABLE";#N/A,#N/A,TRUE,"STEEL";#N/A,#N/A,TRUE,"INT-Table";#N/A,#N/A,TRUE,"STEEL";#N/A,#N/A,TRUE,"Door"}</definedName>
    <definedName name="WORKSHOP" localSheetId="4" hidden="1">{#N/A,#N/A,TRUE,"Basic";#N/A,#N/A,TRUE,"EXT-TABLE";#N/A,#N/A,TRUE,"STEEL";#N/A,#N/A,TRUE,"INT-Table";#N/A,#N/A,TRUE,"STEEL";#N/A,#N/A,TRUE,"Door"}</definedName>
    <definedName name="WORKSHOP" hidden="1">{#N/A,#N/A,TRUE,"Basic";#N/A,#N/A,TRUE,"EXT-TABLE";#N/A,#N/A,TRUE,"STEEL";#N/A,#N/A,TRUE,"INT-Table";#N/A,#N/A,TRUE,"STEEL";#N/A,#N/A,TRUE,"Door"}</definedName>
    <definedName name="WORKSHOP_1" localSheetId="7" hidden="1">{#N/A,#N/A,TRUE,"Basic";#N/A,#N/A,TRUE,"EXT-TABLE";#N/A,#N/A,TRUE,"STEEL";#N/A,#N/A,TRUE,"INT-Table";#N/A,#N/A,TRUE,"STEEL";#N/A,#N/A,TRUE,"Door"}</definedName>
    <definedName name="WORKSHOP_1" localSheetId="8" hidden="1">{#N/A,#N/A,TRUE,"Basic";#N/A,#N/A,TRUE,"EXT-TABLE";#N/A,#N/A,TRUE,"STEEL";#N/A,#N/A,TRUE,"INT-Table";#N/A,#N/A,TRUE,"STEEL";#N/A,#N/A,TRUE,"Door"}</definedName>
    <definedName name="WORKSHOP_1" localSheetId="6" hidden="1">{#N/A,#N/A,TRUE,"Basic";#N/A,#N/A,TRUE,"EXT-TABLE";#N/A,#N/A,TRUE,"STEEL";#N/A,#N/A,TRUE,"INT-Table";#N/A,#N/A,TRUE,"STEEL";#N/A,#N/A,TRUE,"Door"}</definedName>
    <definedName name="WORKSHOP_1" hidden="1">{#N/A,#N/A,TRUE,"Basic";#N/A,#N/A,TRUE,"EXT-TABLE";#N/A,#N/A,TRUE,"STEEL";#N/A,#N/A,TRUE,"INT-Table";#N/A,#N/A,TRUE,"STEEL";#N/A,#N/A,TRUE,"Door"}</definedName>
    <definedName name="WORKSHOP_1_1" hidden="1">{#N/A,#N/A,TRUE,"Basic";#N/A,#N/A,TRUE,"EXT-TABLE";#N/A,#N/A,TRUE,"STEEL";#N/A,#N/A,TRUE,"INT-Table";#N/A,#N/A,TRUE,"STEEL";#N/A,#N/A,TRUE,"Door"}</definedName>
    <definedName name="WORKSHOP_1_2" hidden="1">{#N/A,#N/A,TRUE,"Basic";#N/A,#N/A,TRUE,"EXT-TABLE";#N/A,#N/A,TRUE,"STEEL";#N/A,#N/A,TRUE,"INT-Table";#N/A,#N/A,TRUE,"STEEL";#N/A,#N/A,TRUE,"Door"}</definedName>
    <definedName name="WORKSHOP_2" hidden="1">{#N/A,#N/A,TRUE,"Basic";#N/A,#N/A,TRUE,"EXT-TABLE";#N/A,#N/A,TRUE,"STEEL";#N/A,#N/A,TRUE,"INT-Table";#N/A,#N/A,TRUE,"STEEL";#N/A,#N/A,TRUE,"Door"}</definedName>
    <definedName name="WORKSHOP_2_1" hidden="1">{#N/A,#N/A,TRUE,"Basic";#N/A,#N/A,TRUE,"EXT-TABLE";#N/A,#N/A,TRUE,"STEEL";#N/A,#N/A,TRUE,"INT-Table";#N/A,#N/A,TRUE,"STEEL";#N/A,#N/A,TRUE,"Door"}</definedName>
    <definedName name="WORKSHOP_2_2" hidden="1">{#N/A,#N/A,TRUE,"Basic";#N/A,#N/A,TRUE,"EXT-TABLE";#N/A,#N/A,TRUE,"STEEL";#N/A,#N/A,TRUE,"INT-Table";#N/A,#N/A,TRUE,"STEEL";#N/A,#N/A,TRUE,"Door"}</definedName>
    <definedName name="WORKSHOP_3" hidden="1">{#N/A,#N/A,TRUE,"Basic";#N/A,#N/A,TRUE,"EXT-TABLE";#N/A,#N/A,TRUE,"STEEL";#N/A,#N/A,TRUE,"INT-Table";#N/A,#N/A,TRUE,"STEEL";#N/A,#N/A,TRUE,"Door"}</definedName>
    <definedName name="WORKSHOP_3_1" hidden="1">{#N/A,#N/A,TRUE,"Basic";#N/A,#N/A,TRUE,"EXT-TABLE";#N/A,#N/A,TRUE,"STEEL";#N/A,#N/A,TRUE,"INT-Table";#N/A,#N/A,TRUE,"STEEL";#N/A,#N/A,TRUE,"Door"}</definedName>
    <definedName name="WORKSHOP_3_2" hidden="1">{#N/A,#N/A,TRUE,"Basic";#N/A,#N/A,TRUE,"EXT-TABLE";#N/A,#N/A,TRUE,"STEEL";#N/A,#N/A,TRUE,"INT-Table";#N/A,#N/A,TRUE,"STEEL";#N/A,#N/A,TRUE,"Door"}</definedName>
    <definedName name="WORKSHOP_4" hidden="1">{#N/A,#N/A,TRUE,"Basic";#N/A,#N/A,TRUE,"EXT-TABLE";#N/A,#N/A,TRUE,"STEEL";#N/A,#N/A,TRUE,"INT-Table";#N/A,#N/A,TRUE,"STEEL";#N/A,#N/A,TRUE,"Door"}</definedName>
    <definedName name="WORKSHOP_4_1" hidden="1">{#N/A,#N/A,TRUE,"Basic";#N/A,#N/A,TRUE,"EXT-TABLE";#N/A,#N/A,TRUE,"STEEL";#N/A,#N/A,TRUE,"INT-Table";#N/A,#N/A,TRUE,"STEEL";#N/A,#N/A,TRUE,"Door"}</definedName>
    <definedName name="WORKSHOP_4_2" hidden="1">{#N/A,#N/A,TRUE,"Basic";#N/A,#N/A,TRUE,"EXT-TABLE";#N/A,#N/A,TRUE,"STEEL";#N/A,#N/A,TRUE,"INT-Table";#N/A,#N/A,TRUE,"STEEL";#N/A,#N/A,TRUE,"Door"}</definedName>
    <definedName name="WORKSHOP_5" hidden="1">{#N/A,#N/A,TRUE,"Basic";#N/A,#N/A,TRUE,"EXT-TABLE";#N/A,#N/A,TRUE,"STEEL";#N/A,#N/A,TRUE,"INT-Table";#N/A,#N/A,TRUE,"STEEL";#N/A,#N/A,TRUE,"Door"}</definedName>
    <definedName name="WORKSHOP_5_1" hidden="1">{#N/A,#N/A,TRUE,"Basic";#N/A,#N/A,TRUE,"EXT-TABLE";#N/A,#N/A,TRUE,"STEEL";#N/A,#N/A,TRUE,"INT-Table";#N/A,#N/A,TRUE,"STEEL";#N/A,#N/A,TRUE,"Door"}</definedName>
    <definedName name="WORKSHOP_5_2" hidden="1">{#N/A,#N/A,TRUE,"Basic";#N/A,#N/A,TRUE,"EXT-TABLE";#N/A,#N/A,TRUE,"STEEL";#N/A,#N/A,TRUE,"INT-Table";#N/A,#N/A,TRUE,"STEEL";#N/A,#N/A,TRUE,"Door"}</definedName>
    <definedName name="WP2CAL" localSheetId="6" hidden="1">#REF!</definedName>
    <definedName name="WP2CAL" hidden="1">#REF!</definedName>
    <definedName name="WR" hidden="1">{#N/A,#N/A,FALSE,"CCTV"}</definedName>
    <definedName name="WRITE" hidden="1">{#N/A,#N/A,FALSE,"CCTV"}</definedName>
    <definedName name="WRN" hidden="1">{#N/A,#N/A,FALSE,"CCTV"}</definedName>
    <definedName name="WRN." hidden="1">{#N/A,#N/A,FALSE,"전체집계표";#N/A,#N/A,FALSE,"안벽30000";#N/A,#N/A,FALSE,"안벽20000";#N/A,#N/A,FALSE,"내호안";#N/A,#N/A,FALSE,"외호안";#N/A,#N/A,FALSE,"준설토A";#N/A,#N/A,FALSE,"준설토B";#N/A,#N/A,FALSE,"적출장"}</definedName>
    <definedName name="wrn.2번." hidden="1">{#N/A,#N/A,FALSE,"2~8번"}</definedName>
    <definedName name="wrn.BM." localSheetId="7" hidden="1">{#N/A,#N/A,TRUE,"Basic";#N/A,#N/A,TRUE,"EXT-TABLE";#N/A,#N/A,TRUE,"STEEL";#N/A,#N/A,TRUE,"INT-Table";#N/A,#N/A,TRUE,"STEEL";#N/A,#N/A,TRUE,"Door"}</definedName>
    <definedName name="wrn.BM." localSheetId="11" hidden="1">{#N/A,#N/A,TRUE,"Basic";#N/A,#N/A,TRUE,"EXT-TABLE";#N/A,#N/A,TRUE,"STEEL";#N/A,#N/A,TRUE,"INT-Table";#N/A,#N/A,TRUE,"STEEL";#N/A,#N/A,TRUE,"Door"}</definedName>
    <definedName name="wrn.BM." localSheetId="8" hidden="1">{#N/A,#N/A,TRUE,"Basic";#N/A,#N/A,TRUE,"EXT-TABLE";#N/A,#N/A,TRUE,"STEEL";#N/A,#N/A,TRUE,"INT-Table";#N/A,#N/A,TRUE,"STEEL";#N/A,#N/A,TRUE,"Door"}</definedName>
    <definedName name="wrn.BM." localSheetId="6" hidden="1">{#N/A,#N/A,TRUE,"Basic";#N/A,#N/A,TRUE,"EXT-TABLE";#N/A,#N/A,TRUE,"STEEL";#N/A,#N/A,TRUE,"INT-Table";#N/A,#N/A,TRUE,"STEEL";#N/A,#N/A,TRUE,"Door"}</definedName>
    <definedName name="wrn.BM." localSheetId="4" hidden="1">{#N/A,#N/A,TRUE,"Basic";#N/A,#N/A,TRUE,"EXT-TABLE";#N/A,#N/A,TRUE,"STEEL";#N/A,#N/A,TRUE,"INT-Table";#N/A,#N/A,TRUE,"STEEL";#N/A,#N/A,TRUE,"Door"}</definedName>
    <definedName name="wrn.BM." hidden="1">{#N/A,#N/A,TRUE,"Basic";#N/A,#N/A,TRUE,"EXT-TABLE";#N/A,#N/A,TRUE,"STEEL";#N/A,#N/A,TRUE,"INT-Table";#N/A,#N/A,TRUE,"STEEL";#N/A,#N/A,TRUE,"Door"}</definedName>
    <definedName name="wrn.BM._1" localSheetId="7" hidden="1">{#N/A,#N/A,TRUE,"Basic";#N/A,#N/A,TRUE,"EXT-TABLE";#N/A,#N/A,TRUE,"STEEL";#N/A,#N/A,TRUE,"INT-Table";#N/A,#N/A,TRUE,"STEEL";#N/A,#N/A,TRUE,"Door"}</definedName>
    <definedName name="wrn.BM._1" localSheetId="8" hidden="1">{#N/A,#N/A,TRUE,"Basic";#N/A,#N/A,TRUE,"EXT-TABLE";#N/A,#N/A,TRUE,"STEEL";#N/A,#N/A,TRUE,"INT-Table";#N/A,#N/A,TRUE,"STEEL";#N/A,#N/A,TRUE,"Door"}</definedName>
    <definedName name="wrn.BM._1" localSheetId="6" hidden="1">{#N/A,#N/A,TRUE,"Basic";#N/A,#N/A,TRUE,"EXT-TABLE";#N/A,#N/A,TRUE,"STEEL";#N/A,#N/A,TRUE,"INT-Table";#N/A,#N/A,TRUE,"STEEL";#N/A,#N/A,TRUE,"Door"}</definedName>
    <definedName name="wrn.BM._1" hidden="1">{#N/A,#N/A,TRUE,"Basic";#N/A,#N/A,TRUE,"EXT-TABLE";#N/A,#N/A,TRUE,"STEEL";#N/A,#N/A,TRUE,"INT-Table";#N/A,#N/A,TRUE,"STEEL";#N/A,#N/A,TRUE,"Door"}</definedName>
    <definedName name="wrn.BM._1_1" hidden="1">{#N/A,#N/A,TRUE,"Basic";#N/A,#N/A,TRUE,"EXT-TABLE";#N/A,#N/A,TRUE,"STEEL";#N/A,#N/A,TRUE,"INT-Table";#N/A,#N/A,TRUE,"STEEL";#N/A,#N/A,TRUE,"Door"}</definedName>
    <definedName name="wrn.BM._1_2" hidden="1">{#N/A,#N/A,TRUE,"Basic";#N/A,#N/A,TRUE,"EXT-TABLE";#N/A,#N/A,TRUE,"STEEL";#N/A,#N/A,TRUE,"INT-Table";#N/A,#N/A,TRUE,"STEEL";#N/A,#N/A,TRUE,"Door"}</definedName>
    <definedName name="wrn.BM._2" hidden="1">{#N/A,#N/A,TRUE,"Basic";#N/A,#N/A,TRUE,"EXT-TABLE";#N/A,#N/A,TRUE,"STEEL";#N/A,#N/A,TRUE,"INT-Table";#N/A,#N/A,TRUE,"STEEL";#N/A,#N/A,TRUE,"Door"}</definedName>
    <definedName name="wrn.BM._2_1" hidden="1">{#N/A,#N/A,TRUE,"Basic";#N/A,#N/A,TRUE,"EXT-TABLE";#N/A,#N/A,TRUE,"STEEL";#N/A,#N/A,TRUE,"INT-Table";#N/A,#N/A,TRUE,"STEEL";#N/A,#N/A,TRUE,"Door"}</definedName>
    <definedName name="wrn.BM._2_2" hidden="1">{#N/A,#N/A,TRUE,"Basic";#N/A,#N/A,TRUE,"EXT-TABLE";#N/A,#N/A,TRUE,"STEEL";#N/A,#N/A,TRUE,"INT-Table";#N/A,#N/A,TRUE,"STEEL";#N/A,#N/A,TRUE,"Door"}</definedName>
    <definedName name="wrn.BM._3" hidden="1">{#N/A,#N/A,TRUE,"Basic";#N/A,#N/A,TRUE,"EXT-TABLE";#N/A,#N/A,TRUE,"STEEL";#N/A,#N/A,TRUE,"INT-Table";#N/A,#N/A,TRUE,"STEEL";#N/A,#N/A,TRUE,"Door"}</definedName>
    <definedName name="wrn.BM._3_1" hidden="1">{#N/A,#N/A,TRUE,"Basic";#N/A,#N/A,TRUE,"EXT-TABLE";#N/A,#N/A,TRUE,"STEEL";#N/A,#N/A,TRUE,"INT-Table";#N/A,#N/A,TRUE,"STEEL";#N/A,#N/A,TRUE,"Door"}</definedName>
    <definedName name="wrn.BM._3_2" hidden="1">{#N/A,#N/A,TRUE,"Basic";#N/A,#N/A,TRUE,"EXT-TABLE";#N/A,#N/A,TRUE,"STEEL";#N/A,#N/A,TRUE,"INT-Table";#N/A,#N/A,TRUE,"STEEL";#N/A,#N/A,TRUE,"Door"}</definedName>
    <definedName name="wrn.BM._4" hidden="1">{#N/A,#N/A,TRUE,"Basic";#N/A,#N/A,TRUE,"EXT-TABLE";#N/A,#N/A,TRUE,"STEEL";#N/A,#N/A,TRUE,"INT-Table";#N/A,#N/A,TRUE,"STEEL";#N/A,#N/A,TRUE,"Door"}</definedName>
    <definedName name="wrn.BM._4_1" hidden="1">{#N/A,#N/A,TRUE,"Basic";#N/A,#N/A,TRUE,"EXT-TABLE";#N/A,#N/A,TRUE,"STEEL";#N/A,#N/A,TRUE,"INT-Table";#N/A,#N/A,TRUE,"STEEL";#N/A,#N/A,TRUE,"Door"}</definedName>
    <definedName name="wrn.BM._4_2" hidden="1">{#N/A,#N/A,TRUE,"Basic";#N/A,#N/A,TRUE,"EXT-TABLE";#N/A,#N/A,TRUE,"STEEL";#N/A,#N/A,TRUE,"INT-Table";#N/A,#N/A,TRUE,"STEEL";#N/A,#N/A,TRUE,"Door"}</definedName>
    <definedName name="wrn.BM._5" hidden="1">{#N/A,#N/A,TRUE,"Basic";#N/A,#N/A,TRUE,"EXT-TABLE";#N/A,#N/A,TRUE,"STEEL";#N/A,#N/A,TRUE,"INT-Table";#N/A,#N/A,TRUE,"STEEL";#N/A,#N/A,TRUE,"Door"}</definedName>
    <definedName name="wrn.BM._5_1" hidden="1">{#N/A,#N/A,TRUE,"Basic";#N/A,#N/A,TRUE,"EXT-TABLE";#N/A,#N/A,TRUE,"STEEL";#N/A,#N/A,TRUE,"INT-Table";#N/A,#N/A,TRUE,"STEEL";#N/A,#N/A,TRUE,"Door"}</definedName>
    <definedName name="wrn.BM._5_2" hidden="1">{#N/A,#N/A,TRUE,"Basic";#N/A,#N/A,TRUE,"EXT-TABLE";#N/A,#N/A,TRUE,"STEEL";#N/A,#N/A,TRUE,"INT-Table";#N/A,#N/A,TRUE,"STEEL";#N/A,#N/A,TRUE,"Door"}</definedName>
    <definedName name="wrn.CBA."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rn.CBA_RO." hidden="1">{#N/A,#N/A,FALSE,"C-001";#N/A,#N/A,FALSE,"C-002";#N/A,#N/A,FALSE,"C-003";#N/A,#N/A,FALSE,"C-004";#N/A,#N/A,FALSE,"C-005";#N/A,#N/A,FALSE,"C-006";#N/A,#N/A,FALSE,"C-007";#N/A,#N/A,FALSE,"C-008";#N/A,#N/A,FALSE,"CF-001";#N/A,#N/A,FALSE,"H-001";#N/A,#N/A,FALSE,"P-001";#N/A,#N/A,FALSE,"P-002";#N/A,#N/A,FALSE,"P-003";#N/A,#N/A,FALSE,"P-004";#N/A,#N/A,FALSE,"P-005";#N/A,#N/A,FALSE,"P-006";#N/A,#N/A,FALSE,"P-001,2,3,4,5";#N/A,#N/A,FALSE,"P-007";#N/A,#N/A,FALSE,"X-001";#N/A,#N/A,FALSE,"X-004"}</definedName>
    <definedName name="wrn.CBA_ST."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wrn.chi._.tiÆt." hidden="1">{#N/A,#N/A,FALSE,"Chi tiÆt"}</definedName>
    <definedName name="wrn.PrintAll." hidden="1">{#N/A,#N/A,FALSE,"Sheet1";#N/A,#N/A,FALSE,"Sheet2";#N/A,#N/A,FALSE,"Sheet3";#N/A,#N/A,FALSE,"Sheet4";#N/A,#N/A,FALSE,"Sheet5";#N/A,#N/A,FALSE,"Sheet6";#N/A,#N/A,FALSE,"Sheet7";#N/A,#N/A,FALSE,"Sheet8";#N/A,#N/A,FALSE,"Sheet9"}</definedName>
    <definedName name="wrn.PrintCurr." hidden="1">{#N/A,#N/A,FALSE,"Sheet1";#N/A,#N/A,FALSE,"Sheet2";#N/A,#N/A,FALSE,"Sheet3"}</definedName>
    <definedName name="wrn.PrintPrev1." hidden="1">{#N/A,#N/A,FALSE,"Sheet4";#N/A,#N/A,FALSE,"Sheet5";#N/A,#N/A,FALSE,"Sheet6"}</definedName>
    <definedName name="wrn.PrintPrev2." hidden="1">{#N/A,#N/A,FALSE,"Sheet7";#N/A,#N/A,FALSE,"Sheet8";#N/A,#N/A,FALSE,"Sheet9"}</definedName>
    <definedName name="wrn.Report." hidden="1">{"Offgrid",#N/A,FALSE,"OFFGRID";"Region",#N/A,FALSE,"REGION";"Offgrid -2",#N/A,FALSE,"OFFGRID";"WTP",#N/A,FALSE,"WTP";"WTP -2",#N/A,FALSE,"WTP";"Project",#N/A,FALSE,"PROJECT";"Summary -2",#N/A,FALSE,"SUMMARY"}</definedName>
    <definedName name="wrn.STAFFS." hidden="1">{#N/A,#N/A,FALSE,"TABLE"}</definedName>
    <definedName name="wrn.test1." hidden="1">{#N/A,#N/A,FALSE,"명세표"}</definedName>
    <definedName name="wrn.골재소요량." hidden="1">{#N/A,#N/A,FALSE,"골재소요량";#N/A,#N/A,FALSE,"골재소요량"}</definedName>
    <definedName name="wrn.교대." hidden="1">{#N/A,#N/A,FALSE,"type1";#N/A,#N/A,FALSE,"지지력";#N/A,#N/A,FALSE,"PILE계산";#N/A,#N/A,FALSE,"PILE ";#N/A,#N/A,FALSE,"철근량";#N/A,#N/A,FALSE,"균열검토";#N/A,#N/A,FALSE,"날개벽";#N/A,#N/A,FALSE,"주철근조립도";#N/A,#N/A,FALSE,"교좌"}</definedName>
    <definedName name="wrn.구조2." hidden="1">{#N/A,#N/A,FALSE,"구조2"}</definedName>
    <definedName name="wrn.단가표지." hidden="1">{#N/A,#N/A,FALSE,"단가표지"}</definedName>
    <definedName name="wrn.배수1." hidden="1">{#N/A,#N/A,FALSE,"배수1"}</definedName>
    <definedName name="wrn.배수2." hidden="1">{#N/A,#N/A,FALSE,"배수2"}</definedName>
    <definedName name="wrn.부대1." hidden="1">{#N/A,#N/A,FALSE,"부대1"}</definedName>
    <definedName name="wrn.부대2." hidden="1">{#N/A,#N/A,FALSE,"부대2"}</definedName>
    <definedName name="wrn.부하계획." hidden="1">{#N/A,#N/A,TRUE,"LOADCOVE";#N/A,#N/A,TRUE,"PAGE001";#N/A,#N/A,TRUE,"PAGE002";#N/A,#N/A,TRUE,"PAGE003";#N/A,#N/A,TRUE,"PAGE004";#N/A,#N/A,TRUE,"PAGE005";#N/A,#N/A,TRUE,"PAGE006";#N/A,#N/A,TRUE,"PAGE007";#N/A,#N/A,TRUE,"PAGE008";#N/A,#N/A,TRUE,"PAGE009";#N/A,#N/A,TRUE,"PAGE010";#N/A,#N/A,TRUE,"PAGE011";#N/A,#N/A,TRUE,"PAGE012";#N/A,#N/A,TRUE,"PAGE013"}</definedName>
    <definedName name="wrn.속도." hidden="1">{#N/A,#N/A,FALSE,"속도"}</definedName>
    <definedName name="wrn.손익보고." hidden="1">{#N/A,#N/A,FALSE,"손익표지";#N/A,#N/A,FALSE,"손익계산";#N/A,#N/A,FALSE,"일반관리비";#N/A,#N/A,FALSE,"영업외수익";#N/A,#N/A,FALSE,"영업외비용";#N/A,#N/A,FALSE,"매출액";#N/A,#N/A,FALSE,"요약손익";#N/A,#N/A,FALSE,"요약대차";#N/A,#N/A,FALSE,"매출채권현황";#N/A,#N/A,FALSE,"매출채권명세"}</definedName>
    <definedName name="wrn.운반시간." hidden="1">{#N/A,#N/A,FALSE,"운반시간"}</definedName>
    <definedName name="wrn.이정표." hidden="1">{#N/A,#N/A,FALSE,"이정표"}</definedName>
    <definedName name="wrn.입적표." hidden="1">{#N/A,#N/A,FALSE,"전체집계표";#N/A,#N/A,FALSE,"안벽30000";#N/A,#N/A,FALSE,"안벽20000";#N/A,#N/A,FALSE,"내호안";#N/A,#N/A,FALSE,"외호안";#N/A,#N/A,FALSE,"준설토A";#N/A,#N/A,FALSE,"준설토B";#N/A,#N/A,FALSE,"적출장"}</definedName>
    <definedName name="wrn.조골재." hidden="1">{#N/A,#N/A,FALSE,"조골재"}</definedName>
    <definedName name="wrn.철골집계표._.5칸." hidden="1">{#N/A,#N/A,FALSE,"Sheet1"}</definedName>
    <definedName name="wrn.토공1." hidden="1">{#N/A,#N/A,FALSE,"구조1"}</definedName>
    <definedName name="wrn.토공2." hidden="1">{#N/A,#N/A,FALSE,"토공2"}</definedName>
    <definedName name="wrn.포장1." hidden="1">{#N/A,#N/A,FALSE,"포장1";#N/A,#N/A,FALSE,"포장1"}</definedName>
    <definedName name="wrn.포장2." hidden="1">{#N/A,#N/A,FALSE,"포장2"}</definedName>
    <definedName name="wrn.표지목차." hidden="1">{#N/A,#N/A,FALSE,"표지목차"}</definedName>
    <definedName name="wrn.혼합골재." hidden="1">{#N/A,#N/A,FALSE,"혼합골재"}</definedName>
    <definedName name="wrnf.report" hidden="1">{"Offgrid",#N/A,FALSE,"OFFGRID";"Region",#N/A,FALSE,"REGION";"Offgrid -2",#N/A,FALSE,"OFFGRID";"WTP",#N/A,FALSE,"WTP";"WTP -2",#N/A,FALSE,"WTP";"Project",#N/A,FALSE,"PROJECT";"Summary -2",#N/A,FALSE,"SUMMARY"}</definedName>
    <definedName name="WRS" hidden="1">{"'장비'!$A$3:$M$12"}</definedName>
    <definedName name="ww" localSheetId="6" hidden="1">{#N/A,#N/A,TRUE,"Basic";#N/A,#N/A,TRUE,"EXT-TABLE";#N/A,#N/A,TRUE,"STEEL";#N/A,#N/A,TRUE,"INT-Table";#N/A,#N/A,TRUE,"STEEL";#N/A,#N/A,TRUE,"Door"}</definedName>
    <definedName name="ww" hidden="1">{#N/A,#N/A,TRUE,"Basic";#N/A,#N/A,TRUE,"EXT-TABLE";#N/A,#N/A,TRUE,"STEEL";#N/A,#N/A,TRUE,"INT-Table";#N/A,#N/A,TRUE,"STEEL";#N/A,#N/A,TRUE,"Door"}</definedName>
    <definedName name="www" localSheetId="6" hidden="1">{#N/A,#N/A,TRUE,"Basic";#N/A,#N/A,TRUE,"EXT-TABLE";#N/A,#N/A,TRUE,"STEEL";#N/A,#N/A,TRUE,"INT-Table";#N/A,#N/A,TRUE,"STEEL";#N/A,#N/A,TRUE,"Door"}</definedName>
    <definedName name="www" hidden="1">{#N/A,#N/A,TRUE,"Basic";#N/A,#N/A,TRUE,"EXT-TABLE";#N/A,#N/A,TRUE,"STEEL";#N/A,#N/A,TRUE,"INT-Table";#N/A,#N/A,TRUE,"STEEL";#N/A,#N/A,TRUE,"Door"}</definedName>
    <definedName name="WZ" hidden="1">{#N/A,#N/A,FALSE,"CCTV"}</definedName>
    <definedName name="XCZCZ"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xx" localSheetId="11">#REF!</definedName>
    <definedName name="xx" localSheetId="8">#REF!</definedName>
    <definedName name="xx" localSheetId="6" hidden="1">#REF!</definedName>
    <definedName name="xx" localSheetId="4">#REF!</definedName>
    <definedName name="xx">#REF!</definedName>
    <definedName name="xxa" hidden="1">{#N/A,#N/A,TRUE,"LOADCOVE";#N/A,#N/A,TRUE,"PAGE001";#N/A,#N/A,TRUE,"PAGE002";#N/A,#N/A,TRUE,"PAGE003";#N/A,#N/A,TRUE,"PAGE004";#N/A,#N/A,TRUE,"PAGE005";#N/A,#N/A,TRUE,"PAGE006";#N/A,#N/A,TRUE,"PAGE007";#N/A,#N/A,TRUE,"PAGE008";#N/A,#N/A,TRUE,"PAGE009";#N/A,#N/A,TRUE,"PAGE010";#N/A,#N/A,TRUE,"PAGE011";#N/A,#N/A,TRUE,"PAGE012";#N/A,#N/A,TRUE,"PAGE013"}</definedName>
    <definedName name="ynkim" localSheetId="11" hidden="1">{#N/A,#N/A,TRUE,"Basic";#N/A,#N/A,TRUE,"EXT-TABLE";#N/A,#N/A,TRUE,"STEEL";#N/A,#N/A,TRUE,"INT-Table";#N/A,#N/A,TRUE,"STEEL";#N/A,#N/A,TRUE,"Door"}</definedName>
    <definedName name="ynkim" localSheetId="8" hidden="1">{#N/A,#N/A,TRUE,"Basic";#N/A,#N/A,TRUE,"EXT-TABLE";#N/A,#N/A,TRUE,"STEEL";#N/A,#N/A,TRUE,"INT-Table";#N/A,#N/A,TRUE,"STEEL";#N/A,#N/A,TRUE,"Door"}</definedName>
    <definedName name="ynkim" localSheetId="6" hidden="1">{#N/A,#N/A,TRUE,"Basic";#N/A,#N/A,TRUE,"EXT-TABLE";#N/A,#N/A,TRUE,"STEEL";#N/A,#N/A,TRUE,"INT-Table";#N/A,#N/A,TRUE,"STEEL";#N/A,#N/A,TRUE,"Door"}</definedName>
    <definedName name="ynkim" localSheetId="4" hidden="1">{#N/A,#N/A,TRUE,"Basic";#N/A,#N/A,TRUE,"EXT-TABLE";#N/A,#N/A,TRUE,"STEEL";#N/A,#N/A,TRUE,"INT-Table";#N/A,#N/A,TRUE,"STEEL";#N/A,#N/A,TRUE,"Door"}</definedName>
    <definedName name="ynkim" hidden="1">{#N/A,#N/A,TRUE,"Basic";#N/A,#N/A,TRUE,"EXT-TABLE";#N/A,#N/A,TRUE,"STEEL";#N/A,#N/A,TRUE,"INT-Table";#N/A,#N/A,TRUE,"STEEL";#N/A,#N/A,TRUE,"Door"}</definedName>
    <definedName name="ynkim_1" hidden="1">{#N/A,#N/A,TRUE,"Basic";#N/A,#N/A,TRUE,"EXT-TABLE";#N/A,#N/A,TRUE,"STEEL";#N/A,#N/A,TRUE,"INT-Table";#N/A,#N/A,TRUE,"STEEL";#N/A,#N/A,TRUE,"Door"}</definedName>
    <definedName name="ynkim_1_1" hidden="1">{#N/A,#N/A,TRUE,"Basic";#N/A,#N/A,TRUE,"EXT-TABLE";#N/A,#N/A,TRUE,"STEEL";#N/A,#N/A,TRUE,"INT-Table";#N/A,#N/A,TRUE,"STEEL";#N/A,#N/A,TRUE,"Door"}</definedName>
    <definedName name="ynkim_1_2" hidden="1">{#N/A,#N/A,TRUE,"Basic";#N/A,#N/A,TRUE,"EXT-TABLE";#N/A,#N/A,TRUE,"STEEL";#N/A,#N/A,TRUE,"INT-Table";#N/A,#N/A,TRUE,"STEEL";#N/A,#N/A,TRUE,"Door"}</definedName>
    <definedName name="ynkim_2" hidden="1">{#N/A,#N/A,TRUE,"Basic";#N/A,#N/A,TRUE,"EXT-TABLE";#N/A,#N/A,TRUE,"STEEL";#N/A,#N/A,TRUE,"INT-Table";#N/A,#N/A,TRUE,"STEEL";#N/A,#N/A,TRUE,"Door"}</definedName>
    <definedName name="ynkim_2_1" hidden="1">{#N/A,#N/A,TRUE,"Basic";#N/A,#N/A,TRUE,"EXT-TABLE";#N/A,#N/A,TRUE,"STEEL";#N/A,#N/A,TRUE,"INT-Table";#N/A,#N/A,TRUE,"STEEL";#N/A,#N/A,TRUE,"Door"}</definedName>
    <definedName name="ynkim_2_2" hidden="1">{#N/A,#N/A,TRUE,"Basic";#N/A,#N/A,TRUE,"EXT-TABLE";#N/A,#N/A,TRUE,"STEEL";#N/A,#N/A,TRUE,"INT-Table";#N/A,#N/A,TRUE,"STEEL";#N/A,#N/A,TRUE,"Door"}</definedName>
    <definedName name="ynkim_3" hidden="1">{#N/A,#N/A,TRUE,"Basic";#N/A,#N/A,TRUE,"EXT-TABLE";#N/A,#N/A,TRUE,"STEEL";#N/A,#N/A,TRUE,"INT-Table";#N/A,#N/A,TRUE,"STEEL";#N/A,#N/A,TRUE,"Door"}</definedName>
    <definedName name="ynkim_3_1" hidden="1">{#N/A,#N/A,TRUE,"Basic";#N/A,#N/A,TRUE,"EXT-TABLE";#N/A,#N/A,TRUE,"STEEL";#N/A,#N/A,TRUE,"INT-Table";#N/A,#N/A,TRUE,"STEEL";#N/A,#N/A,TRUE,"Door"}</definedName>
    <definedName name="ynkim_3_2" hidden="1">{#N/A,#N/A,TRUE,"Basic";#N/A,#N/A,TRUE,"EXT-TABLE";#N/A,#N/A,TRUE,"STEEL";#N/A,#N/A,TRUE,"INT-Table";#N/A,#N/A,TRUE,"STEEL";#N/A,#N/A,TRUE,"Door"}</definedName>
    <definedName name="ynkim_4" hidden="1">{#N/A,#N/A,TRUE,"Basic";#N/A,#N/A,TRUE,"EXT-TABLE";#N/A,#N/A,TRUE,"STEEL";#N/A,#N/A,TRUE,"INT-Table";#N/A,#N/A,TRUE,"STEEL";#N/A,#N/A,TRUE,"Door"}</definedName>
    <definedName name="ynkim_4_1" hidden="1">{#N/A,#N/A,TRUE,"Basic";#N/A,#N/A,TRUE,"EXT-TABLE";#N/A,#N/A,TRUE,"STEEL";#N/A,#N/A,TRUE,"INT-Table";#N/A,#N/A,TRUE,"STEEL";#N/A,#N/A,TRUE,"Door"}</definedName>
    <definedName name="ynkim_4_2" hidden="1">{#N/A,#N/A,TRUE,"Basic";#N/A,#N/A,TRUE,"EXT-TABLE";#N/A,#N/A,TRUE,"STEEL";#N/A,#N/A,TRUE,"INT-Table";#N/A,#N/A,TRUE,"STEEL";#N/A,#N/A,TRUE,"Door"}</definedName>
    <definedName name="ynkim_5" hidden="1">{#N/A,#N/A,TRUE,"Basic";#N/A,#N/A,TRUE,"EXT-TABLE";#N/A,#N/A,TRUE,"STEEL";#N/A,#N/A,TRUE,"INT-Table";#N/A,#N/A,TRUE,"STEEL";#N/A,#N/A,TRUE,"Door"}</definedName>
    <definedName name="ynkim_5_1" hidden="1">{#N/A,#N/A,TRUE,"Basic";#N/A,#N/A,TRUE,"EXT-TABLE";#N/A,#N/A,TRUE,"STEEL";#N/A,#N/A,TRUE,"INT-Table";#N/A,#N/A,TRUE,"STEEL";#N/A,#N/A,TRUE,"Door"}</definedName>
    <definedName name="ynkim_5_2" hidden="1">{#N/A,#N/A,TRUE,"Basic";#N/A,#N/A,TRUE,"EXT-TABLE";#N/A,#N/A,TRUE,"STEEL";#N/A,#N/A,TRUE,"INT-Table";#N/A,#N/A,TRUE,"STEEL";#N/A,#N/A,TRUE,"Door"}</definedName>
    <definedName name="yrdtytyt" hidden="1">{#N/A,#N/A,FALSE,"CCTV"}</definedName>
    <definedName name="yy">#REF!</definedName>
    <definedName name="Z_1209B291_7C98_47B2_81EC_2AC02FCF4909_.wvu.PrintArea" localSheetId="7" hidden="1">KLNG!$A$1:$Y$156</definedName>
    <definedName name="Z_1209B291_7C98_47B2_81EC_2AC02FCF4909_.wvu.PrintTitles" localSheetId="7" hidden="1">KLNG!$1:$6</definedName>
    <definedName name="Z_1A520ED0_B1E5_4E62_B1D5_483EB7CB1A54_.wvu.PrintArea" localSheetId="7" hidden="1">KLNG!$A$1:$Y$156</definedName>
    <definedName name="Z_1A520ED0_B1E5_4E62_B1D5_483EB7CB1A54_.wvu.PrintTitles" localSheetId="7" hidden="1">KLNG!$1:$6</definedName>
    <definedName name="Z_296AB65B_F091_45CF_9351_A37CE73EB4CB_.wvu.PrintArea" localSheetId="7" hidden="1">KLNG!$A$1:$Y$156</definedName>
    <definedName name="Z_296AB65B_F091_45CF_9351_A37CE73EB4CB_.wvu.PrintTitles" localSheetId="7" hidden="1">KLNG!$1:$6</definedName>
    <definedName name="Z_37B99839_2ADA_49A1_92B5_A065BF88332D_.wvu.PrintArea" localSheetId="7" hidden="1">KLNG!$A$1:$Y$156</definedName>
    <definedName name="Z_37B99839_2ADA_49A1_92B5_A065BF88332D_.wvu.PrintTitles" localSheetId="7" hidden="1">KLNG!$1:$6</definedName>
    <definedName name="Z_3EBA9B85_4961_4F08_B6DB_A7932E3C8E87_.wvu.PrintArea" localSheetId="7" hidden="1">KLNG!$A$1:$Y$156</definedName>
    <definedName name="Z_3EBA9B85_4961_4F08_B6DB_A7932E3C8E87_.wvu.PrintTitles" localSheetId="7" hidden="1">KLNG!$1:$6</definedName>
    <definedName name="Z_5BD04BE2_655B_4B68_9B34_8110AC0D71D3_.wvu.PrintArea" localSheetId="7" hidden="1">KLNG!$A$1:$Y$156</definedName>
    <definedName name="Z_5BD04BE2_655B_4B68_9B34_8110AC0D71D3_.wvu.PrintTitles" localSheetId="7" hidden="1">KLNG!$1:$6</definedName>
    <definedName name="Z_6D624395_AF45_403B_8D33_609AB279DF48_.wvu.PrintArea" localSheetId="7" hidden="1">KLNG!$A$1:$Y$156</definedName>
    <definedName name="Z_6D624395_AF45_403B_8D33_609AB279DF48_.wvu.PrintTitles" localSheetId="7" hidden="1">KLNG!$1:$6</definedName>
    <definedName name="Z_744C72EB_000E_4D33_921A_735F3BAFE2BB_.wvu.PrintArea" localSheetId="7" hidden="1">KLNG!$A$1:$Y$156</definedName>
    <definedName name="Z_744C72EB_000E_4D33_921A_735F3BAFE2BB_.wvu.PrintTitles" localSheetId="7" hidden="1">KLNG!$1:$6</definedName>
    <definedName name="Z_80116441_5BFF_47AD_88BC_69EB8473757A_.wvu.PrintArea" localSheetId="7" hidden="1">KLNG!$A$1:$Y$156</definedName>
    <definedName name="Z_80116441_5BFF_47AD_88BC_69EB8473757A_.wvu.PrintTitles" localSheetId="7" hidden="1">KLNG!$1:$6</definedName>
    <definedName name="Z_89EBBCCB_918D_4765_A67D_D20A1E9FE2EC_.wvu.PrintArea" localSheetId="7" hidden="1">KLNG!$A$1:$Y$156</definedName>
    <definedName name="Z_89EBBCCB_918D_4765_A67D_D20A1E9FE2EC_.wvu.PrintTitles" localSheetId="7" hidden="1">KLNG!$1:$6</definedName>
    <definedName name="Z_8BB79692_37D2_4233_928E_1B7DF981E8D0_.wvu.PrintArea" localSheetId="7" hidden="1">KLNG!$A$1:$Y$156</definedName>
    <definedName name="Z_8BB79692_37D2_4233_928E_1B7DF981E8D0_.wvu.PrintTitles" localSheetId="7" hidden="1">KLNG!$1:$6</definedName>
    <definedName name="Z_8F8F4B58_2069_4483_808D_F1ECB3D4D8BA_.wvu.PrintArea" localSheetId="7" hidden="1">KLNG!$A$1:$Y$156</definedName>
    <definedName name="Z_8F8F4B58_2069_4483_808D_F1ECB3D4D8BA_.wvu.PrintTitles" localSheetId="7" hidden="1">KLNG!$1:$6</definedName>
    <definedName name="Z_B3255642_8A6B_11D5_916F_005004920FCB_.wvu.PrintTitles" localSheetId="6" hidden="1">#REF!</definedName>
    <definedName name="Z_B3255642_8A6B_11D5_916F_005004920FCB_.wvu.PrintTitles" hidden="1">#REF!</definedName>
    <definedName name="Z_B75040F9_D66F_46F6_AEE8_122C2FF23415_.wvu.PrintArea" localSheetId="7" hidden="1">KLNG!$A$1:$Y$156</definedName>
    <definedName name="Z_B75040F9_D66F_46F6_AEE8_122C2FF23415_.wvu.PrintTitles" localSheetId="7" hidden="1">KLNG!$1:$6</definedName>
    <definedName name="Z_BB659917_4C33_4B6A_AE8D_A8ED4E9F8922_.wvu.PrintArea" localSheetId="7" hidden="1">KLNG!$A$1:$Y$156</definedName>
    <definedName name="Z_BB659917_4C33_4B6A_AE8D_A8ED4E9F8922_.wvu.PrintTitles" localSheetId="7" hidden="1">KLNG!$1:$6</definedName>
    <definedName name="Z_CCC5052F_31C3_4F90_9D2D_62CDEEFCE9F9_.wvu.PrintArea" localSheetId="7" hidden="1">KLNG!$A$1:$Y$156</definedName>
    <definedName name="Z_CCC5052F_31C3_4F90_9D2D_62CDEEFCE9F9_.wvu.PrintTitles" localSheetId="7" hidden="1">KLNG!$1:$6</definedName>
    <definedName name="Z_EDF75694_91AF_472A_9178_BEFDCA121851_.wvu.PrintArea" localSheetId="7" hidden="1">KLNG!$A$1:$Y$156</definedName>
    <definedName name="Z_EDF75694_91AF_472A_9178_BEFDCA121851_.wvu.PrintTitles" localSheetId="7" hidden="1">KLNG!$1:$6</definedName>
    <definedName name="Z_F43FED94_786B_4072_990C_C4B4A7ED5D62_.wvu.PrintArea" localSheetId="7" hidden="1">KLNG!$A$1:$Y$156</definedName>
    <definedName name="Z_F43FED94_786B_4072_990C_C4B4A7ED5D62_.wvu.PrintTitles" localSheetId="7" hidden="1">KLNG!$1:$6</definedName>
    <definedName name="Z_F9F7BD90_36C3_4A49_8F7E_3B8BC9E207D5_.wvu.PrintArea" localSheetId="7" hidden="1">KLNG!$A$1:$Y$156</definedName>
    <definedName name="Z_F9F7BD90_36C3_4A49_8F7E_3B8BC9E207D5_.wvu.PrintTitles" localSheetId="7" hidden="1">KLNG!$1:$6</definedName>
    <definedName name="Z_L_I_T_E_N">#N/A</definedName>
    <definedName name="ZOKI">[38]회사99!#REF!</definedName>
    <definedName name="zx" hidden="1">{"'장비'!$A$3:$M$12"}</definedName>
    <definedName name="zz" localSheetId="11">'[115]h-013211-2'!$Q$5</definedName>
    <definedName name="zz" localSheetId="8">'[116]h-013211-2'!$Q$5</definedName>
    <definedName name="zz" localSheetId="4">'[117]h-013211-2'!$Q$5</definedName>
    <definedName name="zz">#REF!</definedName>
    <definedName name="zzz" localSheetId="11" hidden="1">{#N/A,#N/A,TRUE,"Basic";#N/A,#N/A,TRUE,"EXT-TABLE";#N/A,#N/A,TRUE,"STEEL";#N/A,#N/A,TRUE,"INT-Table";#N/A,#N/A,TRUE,"STEEL";#N/A,#N/A,TRUE,"Door"}</definedName>
    <definedName name="zzz" localSheetId="8" hidden="1">{#N/A,#N/A,TRUE,"Basic";#N/A,#N/A,TRUE,"EXT-TABLE";#N/A,#N/A,TRUE,"STEEL";#N/A,#N/A,TRUE,"INT-Table";#N/A,#N/A,TRUE,"STEEL";#N/A,#N/A,TRUE,"Door"}</definedName>
    <definedName name="zzz" localSheetId="6" hidden="1">{#N/A,#N/A,TRUE,"Basic";#N/A,#N/A,TRUE,"EXT-TABLE";#N/A,#N/A,TRUE,"STEEL";#N/A,#N/A,TRUE,"INT-Table";#N/A,#N/A,TRUE,"STEEL";#N/A,#N/A,TRUE,"Door"}</definedName>
    <definedName name="zzz" localSheetId="4" hidden="1">{#N/A,#N/A,TRUE,"Basic";#N/A,#N/A,TRUE,"EXT-TABLE";#N/A,#N/A,TRUE,"STEEL";#N/A,#N/A,TRUE,"INT-Table";#N/A,#N/A,TRUE,"STEEL";#N/A,#N/A,TRUE,"Door"}</definedName>
    <definedName name="zzz" hidden="1">{#N/A,#N/A,TRUE,"Basic";#N/A,#N/A,TRUE,"EXT-TABLE";#N/A,#N/A,TRUE,"STEEL";#N/A,#N/A,TRUE,"INT-Table";#N/A,#N/A,TRUE,"STEEL";#N/A,#N/A,TRUE,"Door"}</definedName>
    <definedName name="zzz_1" hidden="1">{#N/A,#N/A,TRUE,"Basic";#N/A,#N/A,TRUE,"EXT-TABLE";#N/A,#N/A,TRUE,"STEEL";#N/A,#N/A,TRUE,"INT-Table";#N/A,#N/A,TRUE,"STEEL";#N/A,#N/A,TRUE,"Door"}</definedName>
    <definedName name="zzz_1_1" hidden="1">{#N/A,#N/A,TRUE,"Basic";#N/A,#N/A,TRUE,"EXT-TABLE";#N/A,#N/A,TRUE,"STEEL";#N/A,#N/A,TRUE,"INT-Table";#N/A,#N/A,TRUE,"STEEL";#N/A,#N/A,TRUE,"Door"}</definedName>
    <definedName name="zzz_1_2" hidden="1">{#N/A,#N/A,TRUE,"Basic";#N/A,#N/A,TRUE,"EXT-TABLE";#N/A,#N/A,TRUE,"STEEL";#N/A,#N/A,TRUE,"INT-Table";#N/A,#N/A,TRUE,"STEEL";#N/A,#N/A,TRUE,"Door"}</definedName>
    <definedName name="zzz_2" hidden="1">{#N/A,#N/A,TRUE,"Basic";#N/A,#N/A,TRUE,"EXT-TABLE";#N/A,#N/A,TRUE,"STEEL";#N/A,#N/A,TRUE,"INT-Table";#N/A,#N/A,TRUE,"STEEL";#N/A,#N/A,TRUE,"Door"}</definedName>
    <definedName name="zzz_2_1" hidden="1">{#N/A,#N/A,TRUE,"Basic";#N/A,#N/A,TRUE,"EXT-TABLE";#N/A,#N/A,TRUE,"STEEL";#N/A,#N/A,TRUE,"INT-Table";#N/A,#N/A,TRUE,"STEEL";#N/A,#N/A,TRUE,"Door"}</definedName>
    <definedName name="zzz_2_2" hidden="1">{#N/A,#N/A,TRUE,"Basic";#N/A,#N/A,TRUE,"EXT-TABLE";#N/A,#N/A,TRUE,"STEEL";#N/A,#N/A,TRUE,"INT-Table";#N/A,#N/A,TRUE,"STEEL";#N/A,#N/A,TRUE,"Door"}</definedName>
    <definedName name="zzz_3" hidden="1">{#N/A,#N/A,TRUE,"Basic";#N/A,#N/A,TRUE,"EXT-TABLE";#N/A,#N/A,TRUE,"STEEL";#N/A,#N/A,TRUE,"INT-Table";#N/A,#N/A,TRUE,"STEEL";#N/A,#N/A,TRUE,"Door"}</definedName>
    <definedName name="zzz_3_1" hidden="1">{#N/A,#N/A,TRUE,"Basic";#N/A,#N/A,TRUE,"EXT-TABLE";#N/A,#N/A,TRUE,"STEEL";#N/A,#N/A,TRUE,"INT-Table";#N/A,#N/A,TRUE,"STEEL";#N/A,#N/A,TRUE,"Door"}</definedName>
    <definedName name="zzz_3_2" hidden="1">{#N/A,#N/A,TRUE,"Basic";#N/A,#N/A,TRUE,"EXT-TABLE";#N/A,#N/A,TRUE,"STEEL";#N/A,#N/A,TRUE,"INT-Table";#N/A,#N/A,TRUE,"STEEL";#N/A,#N/A,TRUE,"Door"}</definedName>
    <definedName name="zzz_4" hidden="1">{#N/A,#N/A,TRUE,"Basic";#N/A,#N/A,TRUE,"EXT-TABLE";#N/A,#N/A,TRUE,"STEEL";#N/A,#N/A,TRUE,"INT-Table";#N/A,#N/A,TRUE,"STEEL";#N/A,#N/A,TRUE,"Door"}</definedName>
    <definedName name="zzz_4_1" hidden="1">{#N/A,#N/A,TRUE,"Basic";#N/A,#N/A,TRUE,"EXT-TABLE";#N/A,#N/A,TRUE,"STEEL";#N/A,#N/A,TRUE,"INT-Table";#N/A,#N/A,TRUE,"STEEL";#N/A,#N/A,TRUE,"Door"}</definedName>
    <definedName name="zzz_4_2" hidden="1">{#N/A,#N/A,TRUE,"Basic";#N/A,#N/A,TRUE,"EXT-TABLE";#N/A,#N/A,TRUE,"STEEL";#N/A,#N/A,TRUE,"INT-Table";#N/A,#N/A,TRUE,"STEEL";#N/A,#N/A,TRUE,"Door"}</definedName>
    <definedName name="zzz_5" hidden="1">{#N/A,#N/A,TRUE,"Basic";#N/A,#N/A,TRUE,"EXT-TABLE";#N/A,#N/A,TRUE,"STEEL";#N/A,#N/A,TRUE,"INT-Table";#N/A,#N/A,TRUE,"STEEL";#N/A,#N/A,TRUE,"Door"}</definedName>
    <definedName name="zzz_5_1" hidden="1">{#N/A,#N/A,TRUE,"Basic";#N/A,#N/A,TRUE,"EXT-TABLE";#N/A,#N/A,TRUE,"STEEL";#N/A,#N/A,TRUE,"INT-Table";#N/A,#N/A,TRUE,"STEEL";#N/A,#N/A,TRUE,"Door"}</definedName>
    <definedName name="zzz_5_2" hidden="1">{#N/A,#N/A,TRUE,"Basic";#N/A,#N/A,TRUE,"EXT-TABLE";#N/A,#N/A,TRUE,"STEEL";#N/A,#N/A,TRUE,"INT-Table";#N/A,#N/A,TRUE,"STEEL";#N/A,#N/A,TRUE,"Door"}</definedName>
    <definedName name="ㄱㄱ" hidden="1">{#N/A,#N/A,FALSE,"명세표"}</definedName>
    <definedName name="ㄱ미" localSheetId="7" hidden="1">{#N/A,#N/A,TRUE,"Basic";#N/A,#N/A,TRUE,"EXT-TABLE";#N/A,#N/A,TRUE,"STEEL";#N/A,#N/A,TRUE,"INT-Table";#N/A,#N/A,TRUE,"STEEL";#N/A,#N/A,TRUE,"Door"}</definedName>
    <definedName name="ㄱ미" localSheetId="11" hidden="1">{#N/A,#N/A,TRUE,"Basic";#N/A,#N/A,TRUE,"EXT-TABLE";#N/A,#N/A,TRUE,"STEEL";#N/A,#N/A,TRUE,"INT-Table";#N/A,#N/A,TRUE,"STEEL";#N/A,#N/A,TRUE,"Door"}</definedName>
    <definedName name="ㄱ미" localSheetId="8" hidden="1">{#N/A,#N/A,TRUE,"Basic";#N/A,#N/A,TRUE,"EXT-TABLE";#N/A,#N/A,TRUE,"STEEL";#N/A,#N/A,TRUE,"INT-Table";#N/A,#N/A,TRUE,"STEEL";#N/A,#N/A,TRUE,"Door"}</definedName>
    <definedName name="ㄱ미" localSheetId="6" hidden="1">{#N/A,#N/A,TRUE,"Basic";#N/A,#N/A,TRUE,"EXT-TABLE";#N/A,#N/A,TRUE,"STEEL";#N/A,#N/A,TRUE,"INT-Table";#N/A,#N/A,TRUE,"STEEL";#N/A,#N/A,TRUE,"Door"}</definedName>
    <definedName name="ㄱ미" localSheetId="4" hidden="1">{#N/A,#N/A,TRUE,"Basic";#N/A,#N/A,TRUE,"EXT-TABLE";#N/A,#N/A,TRUE,"STEEL";#N/A,#N/A,TRUE,"INT-Table";#N/A,#N/A,TRUE,"STEEL";#N/A,#N/A,TRUE,"Door"}</definedName>
    <definedName name="ㄱ미" hidden="1">{#N/A,#N/A,TRUE,"Basic";#N/A,#N/A,TRUE,"EXT-TABLE";#N/A,#N/A,TRUE,"STEEL";#N/A,#N/A,TRUE,"INT-Table";#N/A,#N/A,TRUE,"STEEL";#N/A,#N/A,TRUE,"Door"}</definedName>
    <definedName name="ㄱ미_1" localSheetId="7" hidden="1">{#N/A,#N/A,TRUE,"Basic";#N/A,#N/A,TRUE,"EXT-TABLE";#N/A,#N/A,TRUE,"STEEL";#N/A,#N/A,TRUE,"INT-Table";#N/A,#N/A,TRUE,"STEEL";#N/A,#N/A,TRUE,"Door"}</definedName>
    <definedName name="ㄱ미_1" localSheetId="8" hidden="1">{#N/A,#N/A,TRUE,"Basic";#N/A,#N/A,TRUE,"EXT-TABLE";#N/A,#N/A,TRUE,"STEEL";#N/A,#N/A,TRUE,"INT-Table";#N/A,#N/A,TRUE,"STEEL";#N/A,#N/A,TRUE,"Door"}</definedName>
    <definedName name="ㄱ미_1" localSheetId="6" hidden="1">{#N/A,#N/A,TRUE,"Basic";#N/A,#N/A,TRUE,"EXT-TABLE";#N/A,#N/A,TRUE,"STEEL";#N/A,#N/A,TRUE,"INT-Table";#N/A,#N/A,TRUE,"STEEL";#N/A,#N/A,TRUE,"Door"}</definedName>
    <definedName name="ㄱ미_1" hidden="1">{#N/A,#N/A,TRUE,"Basic";#N/A,#N/A,TRUE,"EXT-TABLE";#N/A,#N/A,TRUE,"STEEL";#N/A,#N/A,TRUE,"INT-Table";#N/A,#N/A,TRUE,"STEEL";#N/A,#N/A,TRUE,"Door"}</definedName>
    <definedName name="ㄱ미_1_1" hidden="1">{#N/A,#N/A,TRUE,"Basic";#N/A,#N/A,TRUE,"EXT-TABLE";#N/A,#N/A,TRUE,"STEEL";#N/A,#N/A,TRUE,"INT-Table";#N/A,#N/A,TRUE,"STEEL";#N/A,#N/A,TRUE,"Door"}</definedName>
    <definedName name="ㄱ미_1_2" hidden="1">{#N/A,#N/A,TRUE,"Basic";#N/A,#N/A,TRUE,"EXT-TABLE";#N/A,#N/A,TRUE,"STEEL";#N/A,#N/A,TRUE,"INT-Table";#N/A,#N/A,TRUE,"STEEL";#N/A,#N/A,TRUE,"Door"}</definedName>
    <definedName name="ㄱ미_2" hidden="1">{#N/A,#N/A,TRUE,"Basic";#N/A,#N/A,TRUE,"EXT-TABLE";#N/A,#N/A,TRUE,"STEEL";#N/A,#N/A,TRUE,"INT-Table";#N/A,#N/A,TRUE,"STEEL";#N/A,#N/A,TRUE,"Door"}</definedName>
    <definedName name="ㄱ미_2_1" hidden="1">{#N/A,#N/A,TRUE,"Basic";#N/A,#N/A,TRUE,"EXT-TABLE";#N/A,#N/A,TRUE,"STEEL";#N/A,#N/A,TRUE,"INT-Table";#N/A,#N/A,TRUE,"STEEL";#N/A,#N/A,TRUE,"Door"}</definedName>
    <definedName name="ㄱ미_2_2" hidden="1">{#N/A,#N/A,TRUE,"Basic";#N/A,#N/A,TRUE,"EXT-TABLE";#N/A,#N/A,TRUE,"STEEL";#N/A,#N/A,TRUE,"INT-Table";#N/A,#N/A,TRUE,"STEEL";#N/A,#N/A,TRUE,"Door"}</definedName>
    <definedName name="ㄱ미_3" hidden="1">{#N/A,#N/A,TRUE,"Basic";#N/A,#N/A,TRUE,"EXT-TABLE";#N/A,#N/A,TRUE,"STEEL";#N/A,#N/A,TRUE,"INT-Table";#N/A,#N/A,TRUE,"STEEL";#N/A,#N/A,TRUE,"Door"}</definedName>
    <definedName name="ㄱ미_3_1" hidden="1">{#N/A,#N/A,TRUE,"Basic";#N/A,#N/A,TRUE,"EXT-TABLE";#N/A,#N/A,TRUE,"STEEL";#N/A,#N/A,TRUE,"INT-Table";#N/A,#N/A,TRUE,"STEEL";#N/A,#N/A,TRUE,"Door"}</definedName>
    <definedName name="ㄱ미_3_2" hidden="1">{#N/A,#N/A,TRUE,"Basic";#N/A,#N/A,TRUE,"EXT-TABLE";#N/A,#N/A,TRUE,"STEEL";#N/A,#N/A,TRUE,"INT-Table";#N/A,#N/A,TRUE,"STEEL";#N/A,#N/A,TRUE,"Door"}</definedName>
    <definedName name="ㄱ미_4" hidden="1">{#N/A,#N/A,TRUE,"Basic";#N/A,#N/A,TRUE,"EXT-TABLE";#N/A,#N/A,TRUE,"STEEL";#N/A,#N/A,TRUE,"INT-Table";#N/A,#N/A,TRUE,"STEEL";#N/A,#N/A,TRUE,"Door"}</definedName>
    <definedName name="ㄱ미_4_1" hidden="1">{#N/A,#N/A,TRUE,"Basic";#N/A,#N/A,TRUE,"EXT-TABLE";#N/A,#N/A,TRUE,"STEEL";#N/A,#N/A,TRUE,"INT-Table";#N/A,#N/A,TRUE,"STEEL";#N/A,#N/A,TRUE,"Door"}</definedName>
    <definedName name="ㄱ미_4_2" hidden="1">{#N/A,#N/A,TRUE,"Basic";#N/A,#N/A,TRUE,"EXT-TABLE";#N/A,#N/A,TRUE,"STEEL";#N/A,#N/A,TRUE,"INT-Table";#N/A,#N/A,TRUE,"STEEL";#N/A,#N/A,TRUE,"Door"}</definedName>
    <definedName name="ㄱ미_5" hidden="1">{#N/A,#N/A,TRUE,"Basic";#N/A,#N/A,TRUE,"EXT-TABLE";#N/A,#N/A,TRUE,"STEEL";#N/A,#N/A,TRUE,"INT-Table";#N/A,#N/A,TRUE,"STEEL";#N/A,#N/A,TRUE,"Door"}</definedName>
    <definedName name="ㄱ미_5_1" hidden="1">{#N/A,#N/A,TRUE,"Basic";#N/A,#N/A,TRUE,"EXT-TABLE";#N/A,#N/A,TRUE,"STEEL";#N/A,#N/A,TRUE,"INT-Table";#N/A,#N/A,TRUE,"STEEL";#N/A,#N/A,TRUE,"Door"}</definedName>
    <definedName name="ㄱ미_5_2" hidden="1">{#N/A,#N/A,TRUE,"Basic";#N/A,#N/A,TRUE,"EXT-TABLE";#N/A,#N/A,TRUE,"STEEL";#N/A,#N/A,TRUE,"INT-Table";#N/A,#N/A,TRUE,"STEEL";#N/A,#N/A,TRUE,"Door"}</definedName>
    <definedName name="가.나.다.">[10]기준!$11:$11,[10]기준!$14:$14,[10]기준!$50:$50,[10]기준!$59:$59,[10]기준!$67:$67,[10]기준!$72:$72</definedName>
    <definedName name="감" localSheetId="7" hidden="1">{#N/A,#N/A,TRUE,"Basic";#N/A,#N/A,TRUE,"EXT-TABLE";#N/A,#N/A,TRUE,"STEEL";#N/A,#N/A,TRUE,"INT-Table";#N/A,#N/A,TRUE,"STEEL";#N/A,#N/A,TRUE,"Door"}</definedName>
    <definedName name="감" localSheetId="11" hidden="1">{#N/A,#N/A,TRUE,"Basic";#N/A,#N/A,TRUE,"EXT-TABLE";#N/A,#N/A,TRUE,"STEEL";#N/A,#N/A,TRUE,"INT-Table";#N/A,#N/A,TRUE,"STEEL";#N/A,#N/A,TRUE,"Door"}</definedName>
    <definedName name="감" localSheetId="8" hidden="1">{#N/A,#N/A,TRUE,"Basic";#N/A,#N/A,TRUE,"EXT-TABLE";#N/A,#N/A,TRUE,"STEEL";#N/A,#N/A,TRUE,"INT-Table";#N/A,#N/A,TRUE,"STEEL";#N/A,#N/A,TRUE,"Door"}</definedName>
    <definedName name="감" localSheetId="6" hidden="1">{#N/A,#N/A,TRUE,"Basic";#N/A,#N/A,TRUE,"EXT-TABLE";#N/A,#N/A,TRUE,"STEEL";#N/A,#N/A,TRUE,"INT-Table";#N/A,#N/A,TRUE,"STEEL";#N/A,#N/A,TRUE,"Door"}</definedName>
    <definedName name="감" localSheetId="4" hidden="1">{#N/A,#N/A,TRUE,"Basic";#N/A,#N/A,TRUE,"EXT-TABLE";#N/A,#N/A,TRUE,"STEEL";#N/A,#N/A,TRUE,"INT-Table";#N/A,#N/A,TRUE,"STEEL";#N/A,#N/A,TRUE,"Door"}</definedName>
    <definedName name="감" hidden="1">{#N/A,#N/A,TRUE,"Basic";#N/A,#N/A,TRUE,"EXT-TABLE";#N/A,#N/A,TRUE,"STEEL";#N/A,#N/A,TRUE,"INT-Table";#N/A,#N/A,TRUE,"STEEL";#N/A,#N/A,TRUE,"Door"}</definedName>
    <definedName name="감_1" localSheetId="7" hidden="1">{#N/A,#N/A,TRUE,"Basic";#N/A,#N/A,TRUE,"EXT-TABLE";#N/A,#N/A,TRUE,"STEEL";#N/A,#N/A,TRUE,"INT-Table";#N/A,#N/A,TRUE,"STEEL";#N/A,#N/A,TRUE,"Door"}</definedName>
    <definedName name="감_1" localSheetId="8" hidden="1">{#N/A,#N/A,TRUE,"Basic";#N/A,#N/A,TRUE,"EXT-TABLE";#N/A,#N/A,TRUE,"STEEL";#N/A,#N/A,TRUE,"INT-Table";#N/A,#N/A,TRUE,"STEEL";#N/A,#N/A,TRUE,"Door"}</definedName>
    <definedName name="감_1" localSheetId="6" hidden="1">{#N/A,#N/A,TRUE,"Basic";#N/A,#N/A,TRUE,"EXT-TABLE";#N/A,#N/A,TRUE,"STEEL";#N/A,#N/A,TRUE,"INT-Table";#N/A,#N/A,TRUE,"STEEL";#N/A,#N/A,TRUE,"Door"}</definedName>
    <definedName name="감_1" hidden="1">{#N/A,#N/A,TRUE,"Basic";#N/A,#N/A,TRUE,"EXT-TABLE";#N/A,#N/A,TRUE,"STEEL";#N/A,#N/A,TRUE,"INT-Table";#N/A,#N/A,TRUE,"STEEL";#N/A,#N/A,TRUE,"Door"}</definedName>
    <definedName name="감_1_1" hidden="1">{#N/A,#N/A,TRUE,"Basic";#N/A,#N/A,TRUE,"EXT-TABLE";#N/A,#N/A,TRUE,"STEEL";#N/A,#N/A,TRUE,"INT-Table";#N/A,#N/A,TRUE,"STEEL";#N/A,#N/A,TRUE,"Door"}</definedName>
    <definedName name="감_1_2" hidden="1">{#N/A,#N/A,TRUE,"Basic";#N/A,#N/A,TRUE,"EXT-TABLE";#N/A,#N/A,TRUE,"STEEL";#N/A,#N/A,TRUE,"INT-Table";#N/A,#N/A,TRUE,"STEEL";#N/A,#N/A,TRUE,"Door"}</definedName>
    <definedName name="감_2" hidden="1">{#N/A,#N/A,TRUE,"Basic";#N/A,#N/A,TRUE,"EXT-TABLE";#N/A,#N/A,TRUE,"STEEL";#N/A,#N/A,TRUE,"INT-Table";#N/A,#N/A,TRUE,"STEEL";#N/A,#N/A,TRUE,"Door"}</definedName>
    <definedName name="감_2_1" hidden="1">{#N/A,#N/A,TRUE,"Basic";#N/A,#N/A,TRUE,"EXT-TABLE";#N/A,#N/A,TRUE,"STEEL";#N/A,#N/A,TRUE,"INT-Table";#N/A,#N/A,TRUE,"STEEL";#N/A,#N/A,TRUE,"Door"}</definedName>
    <definedName name="감_2_2" hidden="1">{#N/A,#N/A,TRUE,"Basic";#N/A,#N/A,TRUE,"EXT-TABLE";#N/A,#N/A,TRUE,"STEEL";#N/A,#N/A,TRUE,"INT-Table";#N/A,#N/A,TRUE,"STEEL";#N/A,#N/A,TRUE,"Door"}</definedName>
    <definedName name="감_3" hidden="1">{#N/A,#N/A,TRUE,"Basic";#N/A,#N/A,TRUE,"EXT-TABLE";#N/A,#N/A,TRUE,"STEEL";#N/A,#N/A,TRUE,"INT-Table";#N/A,#N/A,TRUE,"STEEL";#N/A,#N/A,TRUE,"Door"}</definedName>
    <definedName name="감_3_1" hidden="1">{#N/A,#N/A,TRUE,"Basic";#N/A,#N/A,TRUE,"EXT-TABLE";#N/A,#N/A,TRUE,"STEEL";#N/A,#N/A,TRUE,"INT-Table";#N/A,#N/A,TRUE,"STEEL";#N/A,#N/A,TRUE,"Door"}</definedName>
    <definedName name="감_3_2" hidden="1">{#N/A,#N/A,TRUE,"Basic";#N/A,#N/A,TRUE,"EXT-TABLE";#N/A,#N/A,TRUE,"STEEL";#N/A,#N/A,TRUE,"INT-Table";#N/A,#N/A,TRUE,"STEEL";#N/A,#N/A,TRUE,"Door"}</definedName>
    <definedName name="감_4" hidden="1">{#N/A,#N/A,TRUE,"Basic";#N/A,#N/A,TRUE,"EXT-TABLE";#N/A,#N/A,TRUE,"STEEL";#N/A,#N/A,TRUE,"INT-Table";#N/A,#N/A,TRUE,"STEEL";#N/A,#N/A,TRUE,"Door"}</definedName>
    <definedName name="감_4_1" hidden="1">{#N/A,#N/A,TRUE,"Basic";#N/A,#N/A,TRUE,"EXT-TABLE";#N/A,#N/A,TRUE,"STEEL";#N/A,#N/A,TRUE,"INT-Table";#N/A,#N/A,TRUE,"STEEL";#N/A,#N/A,TRUE,"Door"}</definedName>
    <definedName name="감_4_2" hidden="1">{#N/A,#N/A,TRUE,"Basic";#N/A,#N/A,TRUE,"EXT-TABLE";#N/A,#N/A,TRUE,"STEEL";#N/A,#N/A,TRUE,"INT-Table";#N/A,#N/A,TRUE,"STEEL";#N/A,#N/A,TRUE,"Door"}</definedName>
    <definedName name="감_5" hidden="1">{#N/A,#N/A,TRUE,"Basic";#N/A,#N/A,TRUE,"EXT-TABLE";#N/A,#N/A,TRUE,"STEEL";#N/A,#N/A,TRUE,"INT-Table";#N/A,#N/A,TRUE,"STEEL";#N/A,#N/A,TRUE,"Door"}</definedName>
    <definedName name="감_5_1" hidden="1">{#N/A,#N/A,TRUE,"Basic";#N/A,#N/A,TRUE,"EXT-TABLE";#N/A,#N/A,TRUE,"STEEL";#N/A,#N/A,TRUE,"INT-Table";#N/A,#N/A,TRUE,"STEEL";#N/A,#N/A,TRUE,"Door"}</definedName>
    <definedName name="감_5_2" hidden="1">{#N/A,#N/A,TRUE,"Basic";#N/A,#N/A,TRUE,"EXT-TABLE";#N/A,#N/A,TRUE,"STEEL";#N/A,#N/A,TRUE,"INT-Table";#N/A,#N/A,TRUE,"STEEL";#N/A,#N/A,TRUE,"Door"}</definedName>
    <definedName name="갑지" localSheetId="6" hidden="1">#REF!</definedName>
    <definedName name="갑지" hidden="1">#REF!</definedName>
    <definedName name="강은성" hidden="1">{#N/A,#N/A,TRUE,"Basic";#N/A,#N/A,TRUE,"EXT-TABLE";#N/A,#N/A,TRUE,"STEEL";#N/A,#N/A,TRUE,"INT-Table";#N/A,#N/A,TRUE,"STEEL";#N/A,#N/A,TRUE,"Door"}</definedName>
    <definedName name="강재" hidden="1">{#N/A,#N/A,FALSE,"혼합골재"}</definedName>
    <definedName name="개수" localSheetId="11">#REF!</definedName>
    <definedName name="개수" localSheetId="8">#REF!</definedName>
    <definedName name="개수" localSheetId="4">#REF!</definedName>
    <definedName name="개수">#REF!</definedName>
    <definedName name="갸" hidden="1">{#N/A,#N/A,FALSE,"CCTV"}</definedName>
    <definedName name="건">#N/A</definedName>
    <definedName name="건설계약단가">#REF!</definedName>
    <definedName name="건설외주단가">#REF!</definedName>
    <definedName name="건축">#REF!</definedName>
    <definedName name="것" hidden="1">{#N/A,#N/A,FALSE,"골재소요량";#N/A,#N/A,FALSE,"골재소요량"}</definedName>
    <definedName name="겉표지" localSheetId="7" hidden="1">{#N/A,#N/A,TRUE,"Basic";#N/A,#N/A,TRUE,"EXT-TABLE";#N/A,#N/A,TRUE,"STEEL";#N/A,#N/A,TRUE,"INT-Table";#N/A,#N/A,TRUE,"STEEL";#N/A,#N/A,TRUE,"Door"}</definedName>
    <definedName name="겉표지" localSheetId="11" hidden="1">{#N/A,#N/A,TRUE,"Basic";#N/A,#N/A,TRUE,"EXT-TABLE";#N/A,#N/A,TRUE,"STEEL";#N/A,#N/A,TRUE,"INT-Table";#N/A,#N/A,TRUE,"STEEL";#N/A,#N/A,TRUE,"Door"}</definedName>
    <definedName name="겉표지" localSheetId="8" hidden="1">{#N/A,#N/A,TRUE,"Basic";#N/A,#N/A,TRUE,"EXT-TABLE";#N/A,#N/A,TRUE,"STEEL";#N/A,#N/A,TRUE,"INT-Table";#N/A,#N/A,TRUE,"STEEL";#N/A,#N/A,TRUE,"Door"}</definedName>
    <definedName name="겉표지" localSheetId="6" hidden="1">{#N/A,#N/A,TRUE,"Basic";#N/A,#N/A,TRUE,"EXT-TABLE";#N/A,#N/A,TRUE,"STEEL";#N/A,#N/A,TRUE,"INT-Table";#N/A,#N/A,TRUE,"STEEL";#N/A,#N/A,TRUE,"Door"}</definedName>
    <definedName name="겉표지" localSheetId="4" hidden="1">{#N/A,#N/A,TRUE,"Basic";#N/A,#N/A,TRUE,"EXT-TABLE";#N/A,#N/A,TRUE,"STEEL";#N/A,#N/A,TRUE,"INT-Table";#N/A,#N/A,TRUE,"STEEL";#N/A,#N/A,TRUE,"Door"}</definedName>
    <definedName name="겉표지" hidden="1">{#N/A,#N/A,TRUE,"Basic";#N/A,#N/A,TRUE,"EXT-TABLE";#N/A,#N/A,TRUE,"STEEL";#N/A,#N/A,TRUE,"INT-Table";#N/A,#N/A,TRUE,"STEEL";#N/A,#N/A,TRUE,"Door"}</definedName>
    <definedName name="겉표지_1" localSheetId="7" hidden="1">{#N/A,#N/A,TRUE,"Basic";#N/A,#N/A,TRUE,"EXT-TABLE";#N/A,#N/A,TRUE,"STEEL";#N/A,#N/A,TRUE,"INT-Table";#N/A,#N/A,TRUE,"STEEL";#N/A,#N/A,TRUE,"Door"}</definedName>
    <definedName name="겉표지_1" localSheetId="8" hidden="1">{#N/A,#N/A,TRUE,"Basic";#N/A,#N/A,TRUE,"EXT-TABLE";#N/A,#N/A,TRUE,"STEEL";#N/A,#N/A,TRUE,"INT-Table";#N/A,#N/A,TRUE,"STEEL";#N/A,#N/A,TRUE,"Door"}</definedName>
    <definedName name="겉표지_1" localSheetId="6" hidden="1">{#N/A,#N/A,TRUE,"Basic";#N/A,#N/A,TRUE,"EXT-TABLE";#N/A,#N/A,TRUE,"STEEL";#N/A,#N/A,TRUE,"INT-Table";#N/A,#N/A,TRUE,"STEEL";#N/A,#N/A,TRUE,"Door"}</definedName>
    <definedName name="겉표지_1" hidden="1">{#N/A,#N/A,TRUE,"Basic";#N/A,#N/A,TRUE,"EXT-TABLE";#N/A,#N/A,TRUE,"STEEL";#N/A,#N/A,TRUE,"INT-Table";#N/A,#N/A,TRUE,"STEEL";#N/A,#N/A,TRUE,"Door"}</definedName>
    <definedName name="겉표지_1_1" hidden="1">{#N/A,#N/A,TRUE,"Basic";#N/A,#N/A,TRUE,"EXT-TABLE";#N/A,#N/A,TRUE,"STEEL";#N/A,#N/A,TRUE,"INT-Table";#N/A,#N/A,TRUE,"STEEL";#N/A,#N/A,TRUE,"Door"}</definedName>
    <definedName name="겉표지_1_2" hidden="1">{#N/A,#N/A,TRUE,"Basic";#N/A,#N/A,TRUE,"EXT-TABLE";#N/A,#N/A,TRUE,"STEEL";#N/A,#N/A,TRUE,"INT-Table";#N/A,#N/A,TRUE,"STEEL";#N/A,#N/A,TRUE,"Door"}</definedName>
    <definedName name="겉표지_2" hidden="1">{#N/A,#N/A,TRUE,"Basic";#N/A,#N/A,TRUE,"EXT-TABLE";#N/A,#N/A,TRUE,"STEEL";#N/A,#N/A,TRUE,"INT-Table";#N/A,#N/A,TRUE,"STEEL";#N/A,#N/A,TRUE,"Door"}</definedName>
    <definedName name="겉표지_2_1" hidden="1">{#N/A,#N/A,TRUE,"Basic";#N/A,#N/A,TRUE,"EXT-TABLE";#N/A,#N/A,TRUE,"STEEL";#N/A,#N/A,TRUE,"INT-Table";#N/A,#N/A,TRUE,"STEEL";#N/A,#N/A,TRUE,"Door"}</definedName>
    <definedName name="겉표지_2_2" hidden="1">{#N/A,#N/A,TRUE,"Basic";#N/A,#N/A,TRUE,"EXT-TABLE";#N/A,#N/A,TRUE,"STEEL";#N/A,#N/A,TRUE,"INT-Table";#N/A,#N/A,TRUE,"STEEL";#N/A,#N/A,TRUE,"Door"}</definedName>
    <definedName name="겉표지_3" hidden="1">{#N/A,#N/A,TRUE,"Basic";#N/A,#N/A,TRUE,"EXT-TABLE";#N/A,#N/A,TRUE,"STEEL";#N/A,#N/A,TRUE,"INT-Table";#N/A,#N/A,TRUE,"STEEL";#N/A,#N/A,TRUE,"Door"}</definedName>
    <definedName name="겉표지_3_1" hidden="1">{#N/A,#N/A,TRUE,"Basic";#N/A,#N/A,TRUE,"EXT-TABLE";#N/A,#N/A,TRUE,"STEEL";#N/A,#N/A,TRUE,"INT-Table";#N/A,#N/A,TRUE,"STEEL";#N/A,#N/A,TRUE,"Door"}</definedName>
    <definedName name="겉표지_3_2" hidden="1">{#N/A,#N/A,TRUE,"Basic";#N/A,#N/A,TRUE,"EXT-TABLE";#N/A,#N/A,TRUE,"STEEL";#N/A,#N/A,TRUE,"INT-Table";#N/A,#N/A,TRUE,"STEEL";#N/A,#N/A,TRUE,"Door"}</definedName>
    <definedName name="겉표지_4" hidden="1">{#N/A,#N/A,TRUE,"Basic";#N/A,#N/A,TRUE,"EXT-TABLE";#N/A,#N/A,TRUE,"STEEL";#N/A,#N/A,TRUE,"INT-Table";#N/A,#N/A,TRUE,"STEEL";#N/A,#N/A,TRUE,"Door"}</definedName>
    <definedName name="겉표지_4_1" hidden="1">{#N/A,#N/A,TRUE,"Basic";#N/A,#N/A,TRUE,"EXT-TABLE";#N/A,#N/A,TRUE,"STEEL";#N/A,#N/A,TRUE,"INT-Table";#N/A,#N/A,TRUE,"STEEL";#N/A,#N/A,TRUE,"Door"}</definedName>
    <definedName name="겉표지_4_2" hidden="1">{#N/A,#N/A,TRUE,"Basic";#N/A,#N/A,TRUE,"EXT-TABLE";#N/A,#N/A,TRUE,"STEEL";#N/A,#N/A,TRUE,"INT-Table";#N/A,#N/A,TRUE,"STEEL";#N/A,#N/A,TRUE,"Door"}</definedName>
    <definedName name="겉표지_5" hidden="1">{#N/A,#N/A,TRUE,"Basic";#N/A,#N/A,TRUE,"EXT-TABLE";#N/A,#N/A,TRUE,"STEEL";#N/A,#N/A,TRUE,"INT-Table";#N/A,#N/A,TRUE,"STEEL";#N/A,#N/A,TRUE,"Door"}</definedName>
    <definedName name="겉표지_5_1" hidden="1">{#N/A,#N/A,TRUE,"Basic";#N/A,#N/A,TRUE,"EXT-TABLE";#N/A,#N/A,TRUE,"STEEL";#N/A,#N/A,TRUE,"INT-Table";#N/A,#N/A,TRUE,"STEEL";#N/A,#N/A,TRUE,"Door"}</definedName>
    <definedName name="겉표지_5_2" hidden="1">{#N/A,#N/A,TRUE,"Basic";#N/A,#N/A,TRUE,"EXT-TABLE";#N/A,#N/A,TRUE,"STEEL";#N/A,#N/A,TRUE,"INT-Table";#N/A,#N/A,TRUE,"STEEL";#N/A,#N/A,TRUE,"Door"}</definedName>
    <definedName name="겡오" hidden="1">{#N/A,#N/A,FALSE,"CCTV"}</definedName>
    <definedName name="견적" hidden="1">{#N/A,#N/A,FALSE,"CCTV"}</definedName>
    <definedName name="견적2" hidden="1">{#N/A,#N/A,FALSE,"CCTV"}</definedName>
    <definedName name="견적SHEET" hidden="1">{#N/A,#N/A,FALSE,"CCTV"}</definedName>
    <definedName name="견적내역" hidden="1">{#N/A,#N/A,FALSE,"CCTV"}</definedName>
    <definedName name="견적조건" localSheetId="6" hidden="1">[118]산근!#REF!</definedName>
    <definedName name="견적조건" hidden="1">[118]산근!#REF!</definedName>
    <definedName name="견적조건8" hidden="1">{#N/A,#N/A,FALSE,"CCTV"}</definedName>
    <definedName name="경비2차분" hidden="1">{"'장비'!$A$3:$M$12"}</definedName>
    <definedName name="경제" localSheetId="7">[112]세금자료!$A$3:$D$52</definedName>
    <definedName name="경제" localSheetId="11">[119]세금자료!$A$3:$D$52</definedName>
    <definedName name="경제" localSheetId="8">[120]세금자료!$A$3:$D$52</definedName>
    <definedName name="경제" localSheetId="4">[121]세금자료!$A$3:$D$52</definedName>
    <definedName name="경제">[117]세금자료!$A$3:$D$52</definedName>
    <definedName name="계약고">[122]요약!$K$49</definedName>
    <definedName name="계약고햔황2" localSheetId="6" hidden="1">#REF!</definedName>
    <definedName name="계약고햔황2" hidden="1">#REF!</definedName>
    <definedName name="계약고현황2" localSheetId="6" hidden="1">#REF!</definedName>
    <definedName name="계약고현황2" hidden="1">#REF!</definedName>
    <definedName name="계장">#REF!</definedName>
    <definedName name="계장공사" hidden="1">{#N/A,#N/A,FALSE,"CCTV"}</definedName>
    <definedName name="계전2" localSheetId="6" hidden="1">#REF!</definedName>
    <definedName name="계전2" hidden="1">#REF!</definedName>
    <definedName name="계획.실적A" hidden="1">{#N/A,#N/A,TRUE,"LOADCOVE";#N/A,#N/A,TRUE,"PAGE001";#N/A,#N/A,TRUE,"PAGE002";#N/A,#N/A,TRUE,"PAGE003";#N/A,#N/A,TRUE,"PAGE004";#N/A,#N/A,TRUE,"PAGE005";#N/A,#N/A,TRUE,"PAGE006";#N/A,#N/A,TRUE,"PAGE007";#N/A,#N/A,TRUE,"PAGE008";#N/A,#N/A,TRUE,"PAGE009";#N/A,#N/A,TRUE,"PAGE010";#N/A,#N/A,TRUE,"PAGE011";#N/A,#N/A,TRUE,"PAGE012";#N/A,#N/A,TRUE,"PAGE013"}</definedName>
    <definedName name="고과2">#REF!</definedName>
    <definedName name="공기">[89]입찰내역서!$T$54</definedName>
    <definedName name="공기구3" hidden="1">{#N/A,#N/A,TRUE,"LOADCOVE";#N/A,#N/A,TRUE,"PAGE001";#N/A,#N/A,TRUE,"PAGE002";#N/A,#N/A,TRUE,"PAGE003";#N/A,#N/A,TRUE,"PAGE004";#N/A,#N/A,TRUE,"PAGE005";#N/A,#N/A,TRUE,"PAGE006";#N/A,#N/A,TRUE,"PAGE007";#N/A,#N/A,TRUE,"PAGE008";#N/A,#N/A,TRUE,"PAGE009";#N/A,#N/A,TRUE,"PAGE010";#N/A,#N/A,TRUE,"PAGE011";#N/A,#N/A,TRUE,"PAGE012";#N/A,#N/A,TRUE,"PAGE013"}</definedName>
    <definedName name="공사_NDE">[123]공사비_NDE!$A$1:$K$6295</definedName>
    <definedName name="공사_PAINT">[123]공사비_NDE!$A$1:$K$6295</definedName>
    <definedName name="교대펄근집계" hidden="1">{#N/A,#N/A,FALSE,"배수1"}</definedName>
    <definedName name="교통" localSheetId="6" hidden="1">#REF!</definedName>
    <definedName name="교통" hidden="1">#REF!</definedName>
    <definedName name="구3조" hidden="1">{#N/A,#N/A,TRUE,"LOADCOVE";#N/A,#N/A,TRUE,"PAGE001";#N/A,#N/A,TRUE,"PAGE002";#N/A,#N/A,TRUE,"PAGE003";#N/A,#N/A,TRUE,"PAGE004";#N/A,#N/A,TRUE,"PAGE005";#N/A,#N/A,TRUE,"PAGE006";#N/A,#N/A,TRUE,"PAGE007";#N/A,#N/A,TRUE,"PAGE008";#N/A,#N/A,TRUE,"PAGE009";#N/A,#N/A,TRUE,"PAGE010";#N/A,#N/A,TRUE,"PAGE011";#N/A,#N/A,TRUE,"PAGE012";#N/A,#N/A,TRUE,"PAGE013"}</definedName>
    <definedName name="구조" hidden="1">{#N/A,#N/A,TRUE,"LOADCOVE";#N/A,#N/A,TRUE,"PAGE001";#N/A,#N/A,TRUE,"PAGE002";#N/A,#N/A,TRUE,"PAGE003";#N/A,#N/A,TRUE,"PAGE004";#N/A,#N/A,TRUE,"PAGE005";#N/A,#N/A,TRUE,"PAGE006";#N/A,#N/A,TRUE,"PAGE007";#N/A,#N/A,TRUE,"PAGE008";#N/A,#N/A,TRUE,"PAGE009";#N/A,#N/A,TRUE,"PAGE010";#N/A,#N/A,TRUE,"PAGE011";#N/A,#N/A,TRUE,"PAGE012";#N/A,#N/A,TRUE,"PAGE013"}</definedName>
    <definedName name="구조3" hidden="1">{#N/A,#N/A,TRUE,"LOADCOVE";#N/A,#N/A,TRUE,"PAGE001";#N/A,#N/A,TRUE,"PAGE002";#N/A,#N/A,TRUE,"PAGE003";#N/A,#N/A,TRUE,"PAGE004";#N/A,#N/A,TRUE,"PAGE005";#N/A,#N/A,TRUE,"PAGE006";#N/A,#N/A,TRUE,"PAGE007";#N/A,#N/A,TRUE,"PAGE008";#N/A,#N/A,TRUE,"PAGE009";#N/A,#N/A,TRUE,"PAGE010";#N/A,#N/A,TRUE,"PAGE011";#N/A,#N/A,TRUE,"PAGE012";#N/A,#N/A,TRUE,"PAGE013"}</definedName>
    <definedName name="구조LOAD" hidden="1">{#N/A,#N/A,TRUE,"LOADCOVE";#N/A,#N/A,TRUE,"PAGE001";#N/A,#N/A,TRUE,"PAGE002";#N/A,#N/A,TRUE,"PAGE003";#N/A,#N/A,TRUE,"PAGE004";#N/A,#N/A,TRUE,"PAGE005";#N/A,#N/A,TRUE,"PAGE006";#N/A,#N/A,TRUE,"PAGE007";#N/A,#N/A,TRUE,"PAGE008";#N/A,#N/A,TRUE,"PAGE009";#N/A,#N/A,TRUE,"PAGE010";#N/A,#N/A,TRUE,"PAGE011";#N/A,#N/A,TRUE,"PAGE012";#N/A,#N/A,TRUE,"PAGE013"}</definedName>
    <definedName name="국가">[124]입찰내역서!$T$51</definedName>
    <definedName name="금액비교" localSheetId="6" hidden="1">{#N/A,#N/A,TRUE,"Basic";#N/A,#N/A,TRUE,"EXT-TABLE";#N/A,#N/A,TRUE,"STEEL";#N/A,#N/A,TRUE,"INT-Table";#N/A,#N/A,TRUE,"STEEL";#N/A,#N/A,TRUE,"Door"}</definedName>
    <definedName name="금액비교" hidden="1">{#N/A,#N/A,TRUE,"Basic";#N/A,#N/A,TRUE,"EXT-TABLE";#N/A,#N/A,TRUE,"STEEL";#N/A,#N/A,TRUE,"INT-Table";#N/A,#N/A,TRUE,"STEEL";#N/A,#N/A,TRUE,"Door"}</definedName>
    <definedName name="기" hidden="1">{#N/A,#N/A,TRUE,"LOADCOVE";#N/A,#N/A,TRUE,"PAGE001";#N/A,#N/A,TRUE,"PAGE002";#N/A,#N/A,TRUE,"PAGE003";#N/A,#N/A,TRUE,"PAGE004";#N/A,#N/A,TRUE,"PAGE005";#N/A,#N/A,TRUE,"PAGE006";#N/A,#N/A,TRUE,"PAGE007";#N/A,#N/A,TRUE,"PAGE008";#N/A,#N/A,TRUE,"PAGE009";#N/A,#N/A,TRUE,"PAGE010";#N/A,#N/A,TRUE,"PAGE011";#N/A,#N/A,TRUE,"PAGE012";#N/A,#N/A,TRUE,"PAGE013"}</definedName>
    <definedName name="기본선표" hidden="1">{#N/A,#N/A,TRUE,"LOADCOVE";#N/A,#N/A,TRUE,"PAGE001";#N/A,#N/A,TRUE,"PAGE002";#N/A,#N/A,TRUE,"PAGE003";#N/A,#N/A,TRUE,"PAGE004";#N/A,#N/A,TRUE,"PAGE005";#N/A,#N/A,TRUE,"PAGE006";#N/A,#N/A,TRUE,"PAGE007";#N/A,#N/A,TRUE,"PAGE008";#N/A,#N/A,TRUE,"PAGE009";#N/A,#N/A,TRUE,"PAGE010";#N/A,#N/A,TRUE,"PAGE011";#N/A,#N/A,TRUE,"PAGE012";#N/A,#N/A,TRUE,"PAGE013"}</definedName>
    <definedName name="기존안" hidden="1">{#N/A,#N/A,TRUE,"Basic";#N/A,#N/A,TRUE,"EXT-TABLE";#N/A,#N/A,TRUE,"STEEL";#N/A,#N/A,TRUE,"INT-Table";#N/A,#N/A,TRUE,"STEEL";#N/A,#N/A,TRUE,"Door"}</definedName>
    <definedName name="기준환율">[89]입찰내역서!$R$11</definedName>
    <definedName name="김" localSheetId="7" hidden="1">{#N/A,#N/A,TRUE,"Basic";#N/A,#N/A,TRUE,"EXT-TABLE";#N/A,#N/A,TRUE,"STEEL";#N/A,#N/A,TRUE,"INT-Table";#N/A,#N/A,TRUE,"STEEL";#N/A,#N/A,TRUE,"Door"}</definedName>
    <definedName name="김" localSheetId="11" hidden="1">{#N/A,#N/A,TRUE,"Basic";#N/A,#N/A,TRUE,"EXT-TABLE";#N/A,#N/A,TRUE,"STEEL";#N/A,#N/A,TRUE,"INT-Table";#N/A,#N/A,TRUE,"STEEL";#N/A,#N/A,TRUE,"Door"}</definedName>
    <definedName name="김" localSheetId="8" hidden="1">{#N/A,#N/A,TRUE,"Basic";#N/A,#N/A,TRUE,"EXT-TABLE";#N/A,#N/A,TRUE,"STEEL";#N/A,#N/A,TRUE,"INT-Table";#N/A,#N/A,TRUE,"STEEL";#N/A,#N/A,TRUE,"Door"}</definedName>
    <definedName name="김" localSheetId="6" hidden="1">{#N/A,#N/A,TRUE,"Basic";#N/A,#N/A,TRUE,"EXT-TABLE";#N/A,#N/A,TRUE,"STEEL";#N/A,#N/A,TRUE,"INT-Table";#N/A,#N/A,TRUE,"STEEL";#N/A,#N/A,TRUE,"Door"}</definedName>
    <definedName name="김" localSheetId="4" hidden="1">{#N/A,#N/A,TRUE,"Basic";#N/A,#N/A,TRUE,"EXT-TABLE";#N/A,#N/A,TRUE,"STEEL";#N/A,#N/A,TRUE,"INT-Table";#N/A,#N/A,TRUE,"STEEL";#N/A,#N/A,TRUE,"Door"}</definedName>
    <definedName name="김" hidden="1">{#N/A,#N/A,TRUE,"Basic";#N/A,#N/A,TRUE,"EXT-TABLE";#N/A,#N/A,TRUE,"STEEL";#N/A,#N/A,TRUE,"INT-Table";#N/A,#N/A,TRUE,"STEEL";#N/A,#N/A,TRUE,"Door"}</definedName>
    <definedName name="김_1" localSheetId="7" hidden="1">{#N/A,#N/A,TRUE,"Basic";#N/A,#N/A,TRUE,"EXT-TABLE";#N/A,#N/A,TRUE,"STEEL";#N/A,#N/A,TRUE,"INT-Table";#N/A,#N/A,TRUE,"STEEL";#N/A,#N/A,TRUE,"Door"}</definedName>
    <definedName name="김_1" localSheetId="8" hidden="1">{#N/A,#N/A,TRUE,"Basic";#N/A,#N/A,TRUE,"EXT-TABLE";#N/A,#N/A,TRUE,"STEEL";#N/A,#N/A,TRUE,"INT-Table";#N/A,#N/A,TRUE,"STEEL";#N/A,#N/A,TRUE,"Door"}</definedName>
    <definedName name="김_1" localSheetId="6" hidden="1">{#N/A,#N/A,TRUE,"Basic";#N/A,#N/A,TRUE,"EXT-TABLE";#N/A,#N/A,TRUE,"STEEL";#N/A,#N/A,TRUE,"INT-Table";#N/A,#N/A,TRUE,"STEEL";#N/A,#N/A,TRUE,"Door"}</definedName>
    <definedName name="김_1" hidden="1">{#N/A,#N/A,TRUE,"Basic";#N/A,#N/A,TRUE,"EXT-TABLE";#N/A,#N/A,TRUE,"STEEL";#N/A,#N/A,TRUE,"INT-Table";#N/A,#N/A,TRUE,"STEEL";#N/A,#N/A,TRUE,"Door"}</definedName>
    <definedName name="김_1_1" hidden="1">{#N/A,#N/A,TRUE,"Basic";#N/A,#N/A,TRUE,"EXT-TABLE";#N/A,#N/A,TRUE,"STEEL";#N/A,#N/A,TRUE,"INT-Table";#N/A,#N/A,TRUE,"STEEL";#N/A,#N/A,TRUE,"Door"}</definedName>
    <definedName name="김_1_2" hidden="1">{#N/A,#N/A,TRUE,"Basic";#N/A,#N/A,TRUE,"EXT-TABLE";#N/A,#N/A,TRUE,"STEEL";#N/A,#N/A,TRUE,"INT-Table";#N/A,#N/A,TRUE,"STEEL";#N/A,#N/A,TRUE,"Door"}</definedName>
    <definedName name="김_2" hidden="1">{#N/A,#N/A,TRUE,"Basic";#N/A,#N/A,TRUE,"EXT-TABLE";#N/A,#N/A,TRUE,"STEEL";#N/A,#N/A,TRUE,"INT-Table";#N/A,#N/A,TRUE,"STEEL";#N/A,#N/A,TRUE,"Door"}</definedName>
    <definedName name="김_2_1" hidden="1">{#N/A,#N/A,TRUE,"Basic";#N/A,#N/A,TRUE,"EXT-TABLE";#N/A,#N/A,TRUE,"STEEL";#N/A,#N/A,TRUE,"INT-Table";#N/A,#N/A,TRUE,"STEEL";#N/A,#N/A,TRUE,"Door"}</definedName>
    <definedName name="김_2_2" hidden="1">{#N/A,#N/A,TRUE,"Basic";#N/A,#N/A,TRUE,"EXT-TABLE";#N/A,#N/A,TRUE,"STEEL";#N/A,#N/A,TRUE,"INT-Table";#N/A,#N/A,TRUE,"STEEL";#N/A,#N/A,TRUE,"Door"}</definedName>
    <definedName name="김_3" hidden="1">{#N/A,#N/A,TRUE,"Basic";#N/A,#N/A,TRUE,"EXT-TABLE";#N/A,#N/A,TRUE,"STEEL";#N/A,#N/A,TRUE,"INT-Table";#N/A,#N/A,TRUE,"STEEL";#N/A,#N/A,TRUE,"Door"}</definedName>
    <definedName name="김_3_1" hidden="1">{#N/A,#N/A,TRUE,"Basic";#N/A,#N/A,TRUE,"EXT-TABLE";#N/A,#N/A,TRUE,"STEEL";#N/A,#N/A,TRUE,"INT-Table";#N/A,#N/A,TRUE,"STEEL";#N/A,#N/A,TRUE,"Door"}</definedName>
    <definedName name="김_3_2" hidden="1">{#N/A,#N/A,TRUE,"Basic";#N/A,#N/A,TRUE,"EXT-TABLE";#N/A,#N/A,TRUE,"STEEL";#N/A,#N/A,TRUE,"INT-Table";#N/A,#N/A,TRUE,"STEEL";#N/A,#N/A,TRUE,"Door"}</definedName>
    <definedName name="김_4" hidden="1">{#N/A,#N/A,TRUE,"Basic";#N/A,#N/A,TRUE,"EXT-TABLE";#N/A,#N/A,TRUE,"STEEL";#N/A,#N/A,TRUE,"INT-Table";#N/A,#N/A,TRUE,"STEEL";#N/A,#N/A,TRUE,"Door"}</definedName>
    <definedName name="김_4_1" hidden="1">{#N/A,#N/A,TRUE,"Basic";#N/A,#N/A,TRUE,"EXT-TABLE";#N/A,#N/A,TRUE,"STEEL";#N/A,#N/A,TRUE,"INT-Table";#N/A,#N/A,TRUE,"STEEL";#N/A,#N/A,TRUE,"Door"}</definedName>
    <definedName name="김_4_2" hidden="1">{#N/A,#N/A,TRUE,"Basic";#N/A,#N/A,TRUE,"EXT-TABLE";#N/A,#N/A,TRUE,"STEEL";#N/A,#N/A,TRUE,"INT-Table";#N/A,#N/A,TRUE,"STEEL";#N/A,#N/A,TRUE,"Door"}</definedName>
    <definedName name="김_5" hidden="1">{#N/A,#N/A,TRUE,"Basic";#N/A,#N/A,TRUE,"EXT-TABLE";#N/A,#N/A,TRUE,"STEEL";#N/A,#N/A,TRUE,"INT-Table";#N/A,#N/A,TRUE,"STEEL";#N/A,#N/A,TRUE,"Door"}</definedName>
    <definedName name="김_5_1" hidden="1">{#N/A,#N/A,TRUE,"Basic";#N/A,#N/A,TRUE,"EXT-TABLE";#N/A,#N/A,TRUE,"STEEL";#N/A,#N/A,TRUE,"INT-Table";#N/A,#N/A,TRUE,"STEEL";#N/A,#N/A,TRUE,"Door"}</definedName>
    <definedName name="김_5_2" hidden="1">{#N/A,#N/A,TRUE,"Basic";#N/A,#N/A,TRUE,"EXT-TABLE";#N/A,#N/A,TRUE,"STEEL";#N/A,#N/A,TRUE,"INT-Table";#N/A,#N/A,TRUE,"STEEL";#N/A,#N/A,TRUE,"Door"}</definedName>
    <definedName name="김1" localSheetId="7" hidden="1">{#N/A,#N/A,TRUE,"Basic";#N/A,#N/A,TRUE,"EXT-TABLE";#N/A,#N/A,TRUE,"STEEL";#N/A,#N/A,TRUE,"INT-Table";#N/A,#N/A,TRUE,"STEEL";#N/A,#N/A,TRUE,"Door"}</definedName>
    <definedName name="김1" localSheetId="11" hidden="1">{#N/A,#N/A,TRUE,"Basic";#N/A,#N/A,TRUE,"EXT-TABLE";#N/A,#N/A,TRUE,"STEEL";#N/A,#N/A,TRUE,"INT-Table";#N/A,#N/A,TRUE,"STEEL";#N/A,#N/A,TRUE,"Door"}</definedName>
    <definedName name="김1" localSheetId="8" hidden="1">{#N/A,#N/A,TRUE,"Basic";#N/A,#N/A,TRUE,"EXT-TABLE";#N/A,#N/A,TRUE,"STEEL";#N/A,#N/A,TRUE,"INT-Table";#N/A,#N/A,TRUE,"STEEL";#N/A,#N/A,TRUE,"Door"}</definedName>
    <definedName name="김1" localSheetId="6" hidden="1">{#N/A,#N/A,TRUE,"Basic";#N/A,#N/A,TRUE,"EXT-TABLE";#N/A,#N/A,TRUE,"STEEL";#N/A,#N/A,TRUE,"INT-Table";#N/A,#N/A,TRUE,"STEEL";#N/A,#N/A,TRUE,"Door"}</definedName>
    <definedName name="김1" localSheetId="4" hidden="1">{#N/A,#N/A,TRUE,"Basic";#N/A,#N/A,TRUE,"EXT-TABLE";#N/A,#N/A,TRUE,"STEEL";#N/A,#N/A,TRUE,"INT-Table";#N/A,#N/A,TRUE,"STEEL";#N/A,#N/A,TRUE,"Door"}</definedName>
    <definedName name="김1" hidden="1">{#N/A,#N/A,TRUE,"Basic";#N/A,#N/A,TRUE,"EXT-TABLE";#N/A,#N/A,TRUE,"STEEL";#N/A,#N/A,TRUE,"INT-Table";#N/A,#N/A,TRUE,"STEEL";#N/A,#N/A,TRUE,"Door"}</definedName>
    <definedName name="김1_1" localSheetId="7" hidden="1">{#N/A,#N/A,TRUE,"Basic";#N/A,#N/A,TRUE,"EXT-TABLE";#N/A,#N/A,TRUE,"STEEL";#N/A,#N/A,TRUE,"INT-Table";#N/A,#N/A,TRUE,"STEEL";#N/A,#N/A,TRUE,"Door"}</definedName>
    <definedName name="김1_1" localSheetId="8" hidden="1">{#N/A,#N/A,TRUE,"Basic";#N/A,#N/A,TRUE,"EXT-TABLE";#N/A,#N/A,TRUE,"STEEL";#N/A,#N/A,TRUE,"INT-Table";#N/A,#N/A,TRUE,"STEEL";#N/A,#N/A,TRUE,"Door"}</definedName>
    <definedName name="김1_1" localSheetId="6" hidden="1">{#N/A,#N/A,TRUE,"Basic";#N/A,#N/A,TRUE,"EXT-TABLE";#N/A,#N/A,TRUE,"STEEL";#N/A,#N/A,TRUE,"INT-Table";#N/A,#N/A,TRUE,"STEEL";#N/A,#N/A,TRUE,"Door"}</definedName>
    <definedName name="김1_1" hidden="1">{#N/A,#N/A,TRUE,"Basic";#N/A,#N/A,TRUE,"EXT-TABLE";#N/A,#N/A,TRUE,"STEEL";#N/A,#N/A,TRUE,"INT-Table";#N/A,#N/A,TRUE,"STEEL";#N/A,#N/A,TRUE,"Door"}</definedName>
    <definedName name="김1_1_1" hidden="1">{#N/A,#N/A,TRUE,"Basic";#N/A,#N/A,TRUE,"EXT-TABLE";#N/A,#N/A,TRUE,"STEEL";#N/A,#N/A,TRUE,"INT-Table";#N/A,#N/A,TRUE,"STEEL";#N/A,#N/A,TRUE,"Door"}</definedName>
    <definedName name="김1_1_2" hidden="1">{#N/A,#N/A,TRUE,"Basic";#N/A,#N/A,TRUE,"EXT-TABLE";#N/A,#N/A,TRUE,"STEEL";#N/A,#N/A,TRUE,"INT-Table";#N/A,#N/A,TRUE,"STEEL";#N/A,#N/A,TRUE,"Door"}</definedName>
    <definedName name="김1_2" hidden="1">{#N/A,#N/A,TRUE,"Basic";#N/A,#N/A,TRUE,"EXT-TABLE";#N/A,#N/A,TRUE,"STEEL";#N/A,#N/A,TRUE,"INT-Table";#N/A,#N/A,TRUE,"STEEL";#N/A,#N/A,TRUE,"Door"}</definedName>
    <definedName name="김1_2_1" hidden="1">{#N/A,#N/A,TRUE,"Basic";#N/A,#N/A,TRUE,"EXT-TABLE";#N/A,#N/A,TRUE,"STEEL";#N/A,#N/A,TRUE,"INT-Table";#N/A,#N/A,TRUE,"STEEL";#N/A,#N/A,TRUE,"Door"}</definedName>
    <definedName name="김1_2_2" hidden="1">{#N/A,#N/A,TRUE,"Basic";#N/A,#N/A,TRUE,"EXT-TABLE";#N/A,#N/A,TRUE,"STEEL";#N/A,#N/A,TRUE,"INT-Table";#N/A,#N/A,TRUE,"STEEL";#N/A,#N/A,TRUE,"Door"}</definedName>
    <definedName name="김1_3" hidden="1">{#N/A,#N/A,TRUE,"Basic";#N/A,#N/A,TRUE,"EXT-TABLE";#N/A,#N/A,TRUE,"STEEL";#N/A,#N/A,TRUE,"INT-Table";#N/A,#N/A,TRUE,"STEEL";#N/A,#N/A,TRUE,"Door"}</definedName>
    <definedName name="김1_3_1" hidden="1">{#N/A,#N/A,TRUE,"Basic";#N/A,#N/A,TRUE,"EXT-TABLE";#N/A,#N/A,TRUE,"STEEL";#N/A,#N/A,TRUE,"INT-Table";#N/A,#N/A,TRUE,"STEEL";#N/A,#N/A,TRUE,"Door"}</definedName>
    <definedName name="김1_3_2" hidden="1">{#N/A,#N/A,TRUE,"Basic";#N/A,#N/A,TRUE,"EXT-TABLE";#N/A,#N/A,TRUE,"STEEL";#N/A,#N/A,TRUE,"INT-Table";#N/A,#N/A,TRUE,"STEEL";#N/A,#N/A,TRUE,"Door"}</definedName>
    <definedName name="김1_4" hidden="1">{#N/A,#N/A,TRUE,"Basic";#N/A,#N/A,TRUE,"EXT-TABLE";#N/A,#N/A,TRUE,"STEEL";#N/A,#N/A,TRUE,"INT-Table";#N/A,#N/A,TRUE,"STEEL";#N/A,#N/A,TRUE,"Door"}</definedName>
    <definedName name="김1_4_1" hidden="1">{#N/A,#N/A,TRUE,"Basic";#N/A,#N/A,TRUE,"EXT-TABLE";#N/A,#N/A,TRUE,"STEEL";#N/A,#N/A,TRUE,"INT-Table";#N/A,#N/A,TRUE,"STEEL";#N/A,#N/A,TRUE,"Door"}</definedName>
    <definedName name="김1_4_2" hidden="1">{#N/A,#N/A,TRUE,"Basic";#N/A,#N/A,TRUE,"EXT-TABLE";#N/A,#N/A,TRUE,"STEEL";#N/A,#N/A,TRUE,"INT-Table";#N/A,#N/A,TRUE,"STEEL";#N/A,#N/A,TRUE,"Door"}</definedName>
    <definedName name="김1_5" hidden="1">{#N/A,#N/A,TRUE,"Basic";#N/A,#N/A,TRUE,"EXT-TABLE";#N/A,#N/A,TRUE,"STEEL";#N/A,#N/A,TRUE,"INT-Table";#N/A,#N/A,TRUE,"STEEL";#N/A,#N/A,TRUE,"Door"}</definedName>
    <definedName name="김1_5_1" hidden="1">{#N/A,#N/A,TRUE,"Basic";#N/A,#N/A,TRUE,"EXT-TABLE";#N/A,#N/A,TRUE,"STEEL";#N/A,#N/A,TRUE,"INT-Table";#N/A,#N/A,TRUE,"STEEL";#N/A,#N/A,TRUE,"Door"}</definedName>
    <definedName name="김1_5_2" hidden="1">{#N/A,#N/A,TRUE,"Basic";#N/A,#N/A,TRUE,"EXT-TABLE";#N/A,#N/A,TRUE,"STEEL";#N/A,#N/A,TRUE,"INT-Table";#N/A,#N/A,TRUE,"STEEL";#N/A,#N/A,TRUE,"Door"}</definedName>
    <definedName name="김3" localSheetId="7" hidden="1">{#N/A,#N/A,TRUE,"Basic";#N/A,#N/A,TRUE,"EXT-TABLE";#N/A,#N/A,TRUE,"STEEL";#N/A,#N/A,TRUE,"INT-Table";#N/A,#N/A,TRUE,"STEEL";#N/A,#N/A,TRUE,"Door"}</definedName>
    <definedName name="김3" localSheetId="11" hidden="1">{#N/A,#N/A,TRUE,"Basic";#N/A,#N/A,TRUE,"EXT-TABLE";#N/A,#N/A,TRUE,"STEEL";#N/A,#N/A,TRUE,"INT-Table";#N/A,#N/A,TRUE,"STEEL";#N/A,#N/A,TRUE,"Door"}</definedName>
    <definedName name="김3" localSheetId="8" hidden="1">{#N/A,#N/A,TRUE,"Basic";#N/A,#N/A,TRUE,"EXT-TABLE";#N/A,#N/A,TRUE,"STEEL";#N/A,#N/A,TRUE,"INT-Table";#N/A,#N/A,TRUE,"STEEL";#N/A,#N/A,TRUE,"Door"}</definedName>
    <definedName name="김3" localSheetId="6" hidden="1">{#N/A,#N/A,TRUE,"Basic";#N/A,#N/A,TRUE,"EXT-TABLE";#N/A,#N/A,TRUE,"STEEL";#N/A,#N/A,TRUE,"INT-Table";#N/A,#N/A,TRUE,"STEEL";#N/A,#N/A,TRUE,"Door"}</definedName>
    <definedName name="김3" localSheetId="4" hidden="1">{#N/A,#N/A,TRUE,"Basic";#N/A,#N/A,TRUE,"EXT-TABLE";#N/A,#N/A,TRUE,"STEEL";#N/A,#N/A,TRUE,"INT-Table";#N/A,#N/A,TRUE,"STEEL";#N/A,#N/A,TRUE,"Door"}</definedName>
    <definedName name="김3" hidden="1">{#N/A,#N/A,TRUE,"Basic";#N/A,#N/A,TRUE,"EXT-TABLE";#N/A,#N/A,TRUE,"STEEL";#N/A,#N/A,TRUE,"INT-Table";#N/A,#N/A,TRUE,"STEEL";#N/A,#N/A,TRUE,"Door"}</definedName>
    <definedName name="김3_1" localSheetId="7" hidden="1">{#N/A,#N/A,TRUE,"Basic";#N/A,#N/A,TRUE,"EXT-TABLE";#N/A,#N/A,TRUE,"STEEL";#N/A,#N/A,TRUE,"INT-Table";#N/A,#N/A,TRUE,"STEEL";#N/A,#N/A,TRUE,"Door"}</definedName>
    <definedName name="김3_1" localSheetId="8" hidden="1">{#N/A,#N/A,TRUE,"Basic";#N/A,#N/A,TRUE,"EXT-TABLE";#N/A,#N/A,TRUE,"STEEL";#N/A,#N/A,TRUE,"INT-Table";#N/A,#N/A,TRUE,"STEEL";#N/A,#N/A,TRUE,"Door"}</definedName>
    <definedName name="김3_1" localSheetId="6" hidden="1">{#N/A,#N/A,TRUE,"Basic";#N/A,#N/A,TRUE,"EXT-TABLE";#N/A,#N/A,TRUE,"STEEL";#N/A,#N/A,TRUE,"INT-Table";#N/A,#N/A,TRUE,"STEEL";#N/A,#N/A,TRUE,"Door"}</definedName>
    <definedName name="김3_1" hidden="1">{#N/A,#N/A,TRUE,"Basic";#N/A,#N/A,TRUE,"EXT-TABLE";#N/A,#N/A,TRUE,"STEEL";#N/A,#N/A,TRUE,"INT-Table";#N/A,#N/A,TRUE,"STEEL";#N/A,#N/A,TRUE,"Door"}</definedName>
    <definedName name="김3_1_1" hidden="1">{#N/A,#N/A,TRUE,"Basic";#N/A,#N/A,TRUE,"EXT-TABLE";#N/A,#N/A,TRUE,"STEEL";#N/A,#N/A,TRUE,"INT-Table";#N/A,#N/A,TRUE,"STEEL";#N/A,#N/A,TRUE,"Door"}</definedName>
    <definedName name="김3_1_2" hidden="1">{#N/A,#N/A,TRUE,"Basic";#N/A,#N/A,TRUE,"EXT-TABLE";#N/A,#N/A,TRUE,"STEEL";#N/A,#N/A,TRUE,"INT-Table";#N/A,#N/A,TRUE,"STEEL";#N/A,#N/A,TRUE,"Door"}</definedName>
    <definedName name="김3_2" hidden="1">{#N/A,#N/A,TRUE,"Basic";#N/A,#N/A,TRUE,"EXT-TABLE";#N/A,#N/A,TRUE,"STEEL";#N/A,#N/A,TRUE,"INT-Table";#N/A,#N/A,TRUE,"STEEL";#N/A,#N/A,TRUE,"Door"}</definedName>
    <definedName name="김3_2_1" hidden="1">{#N/A,#N/A,TRUE,"Basic";#N/A,#N/A,TRUE,"EXT-TABLE";#N/A,#N/A,TRUE,"STEEL";#N/A,#N/A,TRUE,"INT-Table";#N/A,#N/A,TRUE,"STEEL";#N/A,#N/A,TRUE,"Door"}</definedName>
    <definedName name="김3_2_2" hidden="1">{#N/A,#N/A,TRUE,"Basic";#N/A,#N/A,TRUE,"EXT-TABLE";#N/A,#N/A,TRUE,"STEEL";#N/A,#N/A,TRUE,"INT-Table";#N/A,#N/A,TRUE,"STEEL";#N/A,#N/A,TRUE,"Door"}</definedName>
    <definedName name="김3_3" hidden="1">{#N/A,#N/A,TRUE,"Basic";#N/A,#N/A,TRUE,"EXT-TABLE";#N/A,#N/A,TRUE,"STEEL";#N/A,#N/A,TRUE,"INT-Table";#N/A,#N/A,TRUE,"STEEL";#N/A,#N/A,TRUE,"Door"}</definedName>
    <definedName name="김3_3_1" hidden="1">{#N/A,#N/A,TRUE,"Basic";#N/A,#N/A,TRUE,"EXT-TABLE";#N/A,#N/A,TRUE,"STEEL";#N/A,#N/A,TRUE,"INT-Table";#N/A,#N/A,TRUE,"STEEL";#N/A,#N/A,TRUE,"Door"}</definedName>
    <definedName name="김3_3_2" hidden="1">{#N/A,#N/A,TRUE,"Basic";#N/A,#N/A,TRUE,"EXT-TABLE";#N/A,#N/A,TRUE,"STEEL";#N/A,#N/A,TRUE,"INT-Table";#N/A,#N/A,TRUE,"STEEL";#N/A,#N/A,TRUE,"Door"}</definedName>
    <definedName name="김3_4" hidden="1">{#N/A,#N/A,TRUE,"Basic";#N/A,#N/A,TRUE,"EXT-TABLE";#N/A,#N/A,TRUE,"STEEL";#N/A,#N/A,TRUE,"INT-Table";#N/A,#N/A,TRUE,"STEEL";#N/A,#N/A,TRUE,"Door"}</definedName>
    <definedName name="김3_4_1" hidden="1">{#N/A,#N/A,TRUE,"Basic";#N/A,#N/A,TRUE,"EXT-TABLE";#N/A,#N/A,TRUE,"STEEL";#N/A,#N/A,TRUE,"INT-Table";#N/A,#N/A,TRUE,"STEEL";#N/A,#N/A,TRUE,"Door"}</definedName>
    <definedName name="김3_4_2" hidden="1">{#N/A,#N/A,TRUE,"Basic";#N/A,#N/A,TRUE,"EXT-TABLE";#N/A,#N/A,TRUE,"STEEL";#N/A,#N/A,TRUE,"INT-Table";#N/A,#N/A,TRUE,"STEEL";#N/A,#N/A,TRUE,"Door"}</definedName>
    <definedName name="김3_5" hidden="1">{#N/A,#N/A,TRUE,"Basic";#N/A,#N/A,TRUE,"EXT-TABLE";#N/A,#N/A,TRUE,"STEEL";#N/A,#N/A,TRUE,"INT-Table";#N/A,#N/A,TRUE,"STEEL";#N/A,#N/A,TRUE,"Door"}</definedName>
    <definedName name="김3_5_1" hidden="1">{#N/A,#N/A,TRUE,"Basic";#N/A,#N/A,TRUE,"EXT-TABLE";#N/A,#N/A,TRUE,"STEEL";#N/A,#N/A,TRUE,"INT-Table";#N/A,#N/A,TRUE,"STEEL";#N/A,#N/A,TRUE,"Door"}</definedName>
    <definedName name="김3_5_2" hidden="1">{#N/A,#N/A,TRUE,"Basic";#N/A,#N/A,TRUE,"EXT-TABLE";#N/A,#N/A,TRUE,"STEEL";#N/A,#N/A,TRUE,"INT-Table";#N/A,#N/A,TRUE,"STEEL";#N/A,#N/A,TRUE,"Door"}</definedName>
    <definedName name="김성룡" localSheetId="6" hidden="1">#REF!</definedName>
    <definedName name="김성룡" hidden="1">#REF!</definedName>
    <definedName name="ㄴ">#REF!</definedName>
    <definedName name="ㄴㄴ" hidden="1">{#N/A,#N/A,FALSE,"CCTV"}</definedName>
    <definedName name="ㄴㄴㄴ">#N/A</definedName>
    <definedName name="ㄴㄴㄴㄴ" localSheetId="6" hidden="1">#REF!</definedName>
    <definedName name="ㄴㄴㄴㄴ" hidden="1">#REF!</definedName>
    <definedName name="ㄴㄴㄴㄴㄴ" localSheetId="6" hidden="1">#REF!</definedName>
    <definedName name="ㄴㄴㄴㄴㄴ" hidden="1">#REF!</definedName>
    <definedName name="ㄴㄴㄴㄴㅇ">#N/A</definedName>
    <definedName name="ㄴㄴㄴㅁ">#REF!</definedName>
    <definedName name="ㄴㄴㄹ">[125]수입!#REF!</definedName>
    <definedName name="ㄴㄹㄴㄹ" hidden="1">{#N/A,#N/A,FALSE,"혼합골재"}</definedName>
    <definedName name="ㄴㄹㅇㄹㅇ" hidden="1">{#N/A,#N/A,FALSE,"2~8번"}</definedName>
    <definedName name="ㄴㅁㄹㅈㄹ" localSheetId="6" hidden="1">#REF!</definedName>
    <definedName name="ㄴㅁㄹㅈㄹ" hidden="1">#REF!</definedName>
    <definedName name="ㄴㅁㅁㄴㄴㅁ">#N/A</definedName>
    <definedName name="ㄴㅇㄹ" hidden="1">{#N/A,#N/A,FALSE,"CCTV"}</definedName>
    <definedName name="ㄴㅇㅀ" hidden="1">{#N/A,#N/A,FALSE,"토공2"}</definedName>
    <definedName name="나나" hidden="1">{#N/A,#N/A,FALSE,"2~8번"}</definedName>
    <definedName name="나나나" hidden="1">{#N/A,#N/A,FALSE,"속도"}</definedName>
    <definedName name="나나나나나" hidden="1">{#N/A,#N/A,FALSE,"2~8번"}</definedName>
    <definedName name="나나나나나나나나" hidden="1">{#N/A,#N/A,FALSE,"혼합골재"}</definedName>
    <definedName name="나나나나나나나나난" hidden="1">{#N/A,#N/A,FALSE,"표지목차"}</definedName>
    <definedName name="나나아" hidden="1">{#N/A,#N/A,FALSE,"2~8번"}</definedName>
    <definedName name="나이로" hidden="1">{#N/A,#N/A,FALSE,"속도"}</definedName>
    <definedName name="남미Site출발항공료">'[89]계약고별 차등단가'!#REF!</definedName>
    <definedName name="남미출장비">'[89]계약고별 차등단가'!#REF!</definedName>
    <definedName name="남미한국출발항공료">'[89]계약고별 차등단가'!#REF!</definedName>
    <definedName name="남미호텔비">'[89]계약고별 차등단가'!#REF!</definedName>
    <definedName name="내역" hidden="1">{#N/A,#N/A,FALSE,"CCTV"}</definedName>
    <definedName name="내역서" hidden="1">{#N/A,#N/A,FALSE,"명세표"}</definedName>
    <definedName name="내역서1"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냐" hidden="1">{#N/A,#N/A,FALSE,"혼합골재"}</definedName>
    <definedName name="ㄶ뫃ㄴㅁㄹㄴㅁㄹㄴㅇ" hidden="1">{#N/A,#N/A,FALSE,"부대2"}</definedName>
    <definedName name="ㄷㄷ">#N/A</definedName>
    <definedName name="ㄷㄷㄷ" localSheetId="11">#REF!</definedName>
    <definedName name="ㄷㄷㄷ" localSheetId="8">#REF!</definedName>
    <definedName name="ㄷㄷㄷ" localSheetId="4">#REF!</definedName>
    <definedName name="ㄷㄷㄷ">#REF!</definedName>
    <definedName name="ㄷㅎㄹㅇ" localSheetId="6" hidden="1">#REF!</definedName>
    <definedName name="ㄷㅎㄹㅇ" hidden="1">#REF!</definedName>
    <definedName name="단가" localSheetId="11">#REF!</definedName>
    <definedName name="단가" localSheetId="8">#REF!</definedName>
    <definedName name="단가" localSheetId="4">#REF!</definedName>
    <definedName name="단가">#REF!</definedName>
    <definedName name="당초계획" localSheetId="7" hidden="1">#REF!</definedName>
    <definedName name="당초계획" localSheetId="11" hidden="1">#REF!</definedName>
    <definedName name="당초계획" localSheetId="8" hidden="1">#REF!</definedName>
    <definedName name="당초계획" localSheetId="6" hidden="1">#REF!</definedName>
    <definedName name="당초계획" localSheetId="4" hidden="1">#REF!</definedName>
    <definedName name="당초계획" hidden="1">#REF!</definedName>
    <definedName name="대전" hidden="1">{#N/A,#N/A,TRUE,"LOADCOVE";#N/A,#N/A,TRUE,"PAGE001";#N/A,#N/A,TRUE,"PAGE002";#N/A,#N/A,TRUE,"PAGE003";#N/A,#N/A,TRUE,"PAGE004";#N/A,#N/A,TRUE,"PAGE005";#N/A,#N/A,TRUE,"PAGE006";#N/A,#N/A,TRUE,"PAGE007";#N/A,#N/A,TRUE,"PAGE008";#N/A,#N/A,TRUE,"PAGE009";#N/A,#N/A,TRUE,"PAGE010";#N/A,#N/A,TRUE,"PAGE011";#N/A,#N/A,TRUE,"PAGE012";#N/A,#N/A,TRUE,"PAGE013"}</definedName>
    <definedName name="대전1" hidden="1">{#N/A,#N/A,TRUE,"LOADCOVE";#N/A,#N/A,TRUE,"PAGE001";#N/A,#N/A,TRUE,"PAGE002";#N/A,#N/A,TRUE,"PAGE003";#N/A,#N/A,TRUE,"PAGE004";#N/A,#N/A,TRUE,"PAGE005";#N/A,#N/A,TRUE,"PAGE006";#N/A,#N/A,TRUE,"PAGE007";#N/A,#N/A,TRUE,"PAGE008";#N/A,#N/A,TRUE,"PAGE009";#N/A,#N/A,TRUE,"PAGE010";#N/A,#N/A,TRUE,"PAGE011";#N/A,#N/A,TRUE,"PAGE012";#N/A,#N/A,TRUE,"PAGE013"}</definedName>
    <definedName name="대책1" hidden="1">{#N/A,#N/A,TRUE,"LOADCOVE";#N/A,#N/A,TRUE,"PAGE001";#N/A,#N/A,TRUE,"PAGE002";#N/A,#N/A,TRUE,"PAGE003";#N/A,#N/A,TRUE,"PAGE004";#N/A,#N/A,TRUE,"PAGE005";#N/A,#N/A,TRUE,"PAGE006";#N/A,#N/A,TRUE,"PAGE007";#N/A,#N/A,TRUE,"PAGE008";#N/A,#N/A,TRUE,"PAGE009";#N/A,#N/A,TRUE,"PAGE010";#N/A,#N/A,TRUE,"PAGE011";#N/A,#N/A,TRUE,"PAGE012";#N/A,#N/A,TRUE,"PAGE013"}</definedName>
    <definedName name="도면외주" localSheetId="6" hidden="1">#REF!</definedName>
    <definedName name="도면외주" hidden="1">#REF!</definedName>
    <definedName name="도면용역비" localSheetId="6" hidden="1">#REF!</definedName>
    <definedName name="도면용역비" hidden="1">#REF!</definedName>
    <definedName name="동남아시아Site출발항공료">'[89]계약고별 차등단가'!#REF!</definedName>
    <definedName name="동남아시아출장비">'[89]계약고별 차등단가'!#REF!</definedName>
    <definedName name="동남아시아한국출발항공료">'[89]계약고별 차등단가'!#REF!</definedName>
    <definedName name="동남아시아호텔비">'[89]계약고별 차등단가'!#REF!</definedName>
    <definedName name="동력" hidden="1">{#N/A,#N/A,FALSE,"CCTV"}</definedName>
    <definedName name="동양종금">#REF!</definedName>
    <definedName name="되" hidden="1">{#N/A,#N/A,FALSE,"운반시간"}</definedName>
    <definedName name="두호" hidden="1">{#N/A,#N/A,FALSE,"2~8번"}</definedName>
    <definedName name="ㄹㄹㄹㄹㅀㅎ">#N/A</definedName>
    <definedName name="ㄹㅇㅁ" localSheetId="11">[112]사업부배부A!#REF!</definedName>
    <definedName name="ㄹㅇㅁ" localSheetId="8">[126]사업부배부A!#REF!</definedName>
    <definedName name="ㄹㅇㅁ" localSheetId="4">[127]사업부배부A!#REF!</definedName>
    <definedName name="ㄹㅇㅁ">[112]사업부배부A!#REF!</definedName>
    <definedName name="라마바">[10]기준!$11:$11,[10]기준!$14:$14,[10]기준!$50:$50,[10]기준!$59:$59,[10]기준!$67:$67,[10]기준!$72:$72</definedName>
    <definedName name="래그" hidden="1">{#N/A,#N/A,FALSE,"CCTV"}</definedName>
    <definedName name="러시아Site출발항공료">'[89]계약고별 차등단가'!#REF!</definedName>
    <definedName name="러시아출장비">'[89]계약고별 차등단가'!#REF!</definedName>
    <definedName name="러시아한국출발항공료">'[89]계약고별 차등단가'!#REF!</definedName>
    <definedName name="러시아호텔비">'[89]계약고별 차등단가'!#REF!</definedName>
    <definedName name="ㅀ허" hidden="1">{#N/A,#N/A,FALSE,"CCTV"}</definedName>
    <definedName name="ㅁ">#N/A</definedName>
    <definedName name="ㅁㄴㄹㄴㅁㄹㄴㅁㄻㄻㅁㅁㅁㅁ" hidden="1">{#N/A,#N/A,FALSE,"혼합골재"}</definedName>
    <definedName name="ㅁㄴㅁ" hidden="1">{#N/A,#N/A,FALSE,"CCTV"}</definedName>
    <definedName name="ㅁㄴㅁㅁ">#N/A</definedName>
    <definedName name="ㅁㄴㅇ" hidden="1">{#N/A,#N/A,FALSE,"배수1"}</definedName>
    <definedName name="ㅁㄴㅇㄹㅇㄴㄹ" hidden="1">{#N/A,#N/A,FALSE,"명세표"}</definedName>
    <definedName name="ㅁㄶㄷㅎㄴㄹㅇㄴ" hidden="1">{#N/A,#N/A,FALSE,"배수1"}</definedName>
    <definedName name="ㅁㄹ" hidden="1">{#N/A,#N/A,FALSE,"속도"}</definedName>
    <definedName name="ㅁㄹㄴㄻㄴㄹㄴㅁㄹㄴㅇㄹㄴㅇㄹ" hidden="1">{#N/A,#N/A,FALSE,"포장2"}</definedName>
    <definedName name="ㅁㄹㄴㅇㄹㄴㅁㄹ" hidden="1">{#N/A,#N/A,FALSE,"포장1";#N/A,#N/A,FALSE,"포장1"}</definedName>
    <definedName name="ㅁㄹㄴㅇㅁㄻㄹㄴㅁㄹ" hidden="1">{#N/A,#N/A,FALSE,"조골재"}</definedName>
    <definedName name="ㅁㄹㄴㅇㅎㄴㄻㄴㄹㄴㅇ" hidden="1">{#N/A,#N/A,FALSE,"부대1"}</definedName>
    <definedName name="ㅁㄹㅇㄴㅇㅁㄹㄴㄻㄴ" hidden="1">{#N/A,#N/A,FALSE,"이정표"}</definedName>
    <definedName name="ㅁㄹㅇㄹㅇㄴㄹㅇㄹㅇ" hidden="1">{#N/A,#N/A,FALSE,"표지목차"}</definedName>
    <definedName name="ㅁㄻㅁㅁㅁㄹㄴㅇㄹㅇㄴㄹㅈㄹㄴㅇ" hidden="1">{#N/A,#N/A,FALSE,"운반시간"}</definedName>
    <definedName name="ㅁㅁ">[128]수입!#REF!</definedName>
    <definedName name="ㅁㅁㅁ" localSheetId="11">#REF!</definedName>
    <definedName name="ㅁㅁㅁ" localSheetId="8">#REF!</definedName>
    <definedName name="ㅁㅁㅁ" localSheetId="4">#REF!</definedName>
    <definedName name="ㅁㅁㅁ">#REF!</definedName>
    <definedName name="ㅁㅋㄹㄴㅁㄻㄻㄴㄻ" hidden="1">{#N/A,#N/A,FALSE,"구조1"}</definedName>
    <definedName name="ㅁㅎㅎㄴㅁㄹㅈ" hidden="1">{#N/A,#N/A,FALSE,"배수2"}</definedName>
    <definedName name="만득이" hidden="1">{#N/A,#N/A,FALSE,"2~8번"}</definedName>
    <definedName name="만회대책" hidden="1">{#N/A,#N/A,TRUE,"LOADCOVE";#N/A,#N/A,TRUE,"PAGE001";#N/A,#N/A,TRUE,"PAGE002";#N/A,#N/A,TRUE,"PAGE003";#N/A,#N/A,TRUE,"PAGE004";#N/A,#N/A,TRUE,"PAGE005";#N/A,#N/A,TRUE,"PAGE006";#N/A,#N/A,TRUE,"PAGE007";#N/A,#N/A,TRUE,"PAGE008";#N/A,#N/A,TRUE,"PAGE009";#N/A,#N/A,TRUE,"PAGE010";#N/A,#N/A,TRUE,"PAGE011";#N/A,#N/A,TRUE,"PAGE012";#N/A,#N/A,TRUE,"PAGE013"}</definedName>
    <definedName name="매출원가율">[89]입찰내역서!$T$48</definedName>
    <definedName name="매출이월" hidden="1">{#N/A,#N/A,TRUE,"LOADCOVE";#N/A,#N/A,TRUE,"PAGE001";#N/A,#N/A,TRUE,"PAGE002";#N/A,#N/A,TRUE,"PAGE003";#N/A,#N/A,TRUE,"PAGE004";#N/A,#N/A,TRUE,"PAGE005";#N/A,#N/A,TRUE,"PAGE006";#N/A,#N/A,TRUE,"PAGE007";#N/A,#N/A,TRUE,"PAGE008";#N/A,#N/A,TRUE,"PAGE009";#N/A,#N/A,TRUE,"PAGE010";#N/A,#N/A,TRUE,"PAGE011";#N/A,#N/A,TRUE,"PAGE012";#N/A,#N/A,TRUE,"PAGE013"}</definedName>
    <definedName name="먁" localSheetId="11" hidden="1">#REF!</definedName>
    <definedName name="먁" localSheetId="8" hidden="1">#REF!</definedName>
    <definedName name="먁" localSheetId="6" hidden="1">#REF!</definedName>
    <definedName name="먁" hidden="1">#REF!</definedName>
    <definedName name="머" hidden="1">{#N/A,#N/A,FALSE,"명세표"}</definedName>
    <definedName name="머야">'[8]#REF'!#REF!</definedName>
    <definedName name="뭐" hidden="1">{#N/A,#N/A,FALSE,"단가표지"}</definedName>
    <definedName name="뭐라고" hidden="1">{#N/A,#N/A,TRUE,"Basic";#N/A,#N/A,TRUE,"EXT-TABLE";#N/A,#N/A,TRUE,"STEEL";#N/A,#N/A,TRUE,"INT-Table";#N/A,#N/A,TRUE,"STEEL";#N/A,#N/A,TRUE,"Door"}</definedName>
    <definedName name="뭐야" hidden="1">{#N/A,#N/A,FALSE,"속도"}</definedName>
    <definedName name="뭐지" hidden="1">{#N/A,#N/A,FALSE,"CCTV"}</definedName>
    <definedName name="미국Site출발항공료">'[89]계약고별 차등단가'!#REF!</definedName>
    <definedName name="미국출장비">'[89]계약고별 차등단가'!#REF!</definedName>
    <definedName name="미국한국출발항공료">'[89]계약고별 차등단가'!#REF!</definedName>
    <definedName name="미국호텔비">'[89]계약고별 차등단가'!#REF!</definedName>
    <definedName name="미정" hidden="1">{#N/A,#N/A,FALSE,"2~8번"}</definedName>
    <definedName name="ㅂ">#N/A</definedName>
    <definedName name="ㅂㅂ" hidden="1">{#N/A,#N/A,FALSE,"CCTV"}</definedName>
    <definedName name="ㅂㅂㅂ">#N/A</definedName>
    <definedName name="ㅂㅂㅂㅂ" hidden="1">{#N/A,#N/A,TRUE,"Basic";#N/A,#N/A,TRUE,"EXT-TABLE";#N/A,#N/A,TRUE,"STEEL";#N/A,#N/A,TRUE,"INT-Table";#N/A,#N/A,TRUE,"STEEL";#N/A,#N/A,TRUE,"Door"}</definedName>
    <definedName name="ㅂㅂㅂㅂㅂ">#N/A</definedName>
    <definedName name="ㅂㅂㅂㅂㅂㅂㅂ" hidden="1">{#N/A,#N/A,FALSE,"명세표"}</definedName>
    <definedName name="바쓔ㅜㅇ" hidden="1">{#N/A,#N/A,FALSE,"명세표"}</definedName>
    <definedName name="박성민" hidden="1">{#N/A,#N/A,TRUE,"LOADCOVE";#N/A,#N/A,TRUE,"PAGE001";#N/A,#N/A,TRUE,"PAGE002";#N/A,#N/A,TRUE,"PAGE003";#N/A,#N/A,TRUE,"PAGE004";#N/A,#N/A,TRUE,"PAGE005";#N/A,#N/A,TRUE,"PAGE006";#N/A,#N/A,TRUE,"PAGE007";#N/A,#N/A,TRUE,"PAGE008";#N/A,#N/A,TRUE,"PAGE009";#N/A,#N/A,TRUE,"PAGE010";#N/A,#N/A,TRUE,"PAGE011";#N/A,#N/A,TRUE,"PAGE012";#N/A,#N/A,TRUE,"PAGE013"}</definedName>
    <definedName name="배관">#REF!</definedName>
    <definedName name="배부기준" localSheetId="11">[127]영업소실적!#REF!</definedName>
    <definedName name="배부기준" localSheetId="8">[129]영업소실적!#REF!</definedName>
    <definedName name="배부기준" localSheetId="4">[130]영업소실적!#REF!</definedName>
    <definedName name="배부기준">[127]영업소실적!#REF!</definedName>
    <definedName name="배부내역" localSheetId="11">[45]주관사업!#REF!</definedName>
    <definedName name="배부내역" localSheetId="8">[45]주관사업!#REF!</definedName>
    <definedName name="배부내역" localSheetId="4">[45]주관사업!#REF!</definedName>
    <definedName name="배부내역">[45]주관사업!#REF!</definedName>
    <definedName name="벽강관파일" localSheetId="6" hidden="1">[14]노임단가!#REF!</definedName>
    <definedName name="벽강관파일" hidden="1">[14]노임단가!#REF!</definedName>
    <definedName name="벽체" hidden="1">{#N/A,#N/A,FALSE,"혼합골재"}</definedName>
    <definedName name="변형" hidden="1">{#N/A,#N/A,TRUE,"LOADCOVE";#N/A,#N/A,TRUE,"PAGE001";#N/A,#N/A,TRUE,"PAGE002";#N/A,#N/A,TRUE,"PAGE003";#N/A,#N/A,TRUE,"PAGE004";#N/A,#N/A,TRUE,"PAGE005";#N/A,#N/A,TRUE,"PAGE006";#N/A,#N/A,TRUE,"PAGE007";#N/A,#N/A,TRUE,"PAGE008";#N/A,#N/A,TRUE,"PAGE009";#N/A,#N/A,TRUE,"PAGE010";#N/A,#N/A,TRUE,"PAGE011";#N/A,#N/A,TRUE,"PAGE012";#N/A,#N/A,TRUE,"PAGE013"}</definedName>
    <definedName name="보조기층" hidden="1">{"'장비'!$A$3:$M$12"}</definedName>
    <definedName name="보충" localSheetId="6" hidden="1">#REF!</definedName>
    <definedName name="보충" hidden="1">#REF!</definedName>
    <definedName name="복사" localSheetId="11">#REF!</definedName>
    <definedName name="복사" localSheetId="8">#REF!</definedName>
    <definedName name="복사" localSheetId="4">#REF!</definedName>
    <definedName name="복사">#REF!</definedName>
    <definedName name="부대공사" localSheetId="6" hidden="1">#REF!</definedName>
    <definedName name="부대공사" hidden="1">#REF!</definedName>
    <definedName name="블록c" hidden="1">{#N/A,#N/A,FALSE,"전체집계표";#N/A,#N/A,FALSE,"안벽30000";#N/A,#N/A,FALSE,"안벽20000";#N/A,#N/A,FALSE,"내호안";#N/A,#N/A,FALSE,"외호안";#N/A,#N/A,FALSE,"준설토A";#N/A,#N/A,FALSE,"준설토B";#N/A,#N/A,FALSE,"적출장"}</definedName>
    <definedName name="블록k" hidden="1">{#N/A,#N/A,FALSE,"전체집계표";#N/A,#N/A,FALSE,"안벽30000";#N/A,#N/A,FALSE,"안벽20000";#N/A,#N/A,FALSE,"내호안";#N/A,#N/A,FALSE,"외호안";#N/A,#N/A,FALSE,"준설토A";#N/A,#N/A,FALSE,"준설토B";#N/A,#N/A,FALSE,"적출장"}</definedName>
    <definedName name="빈양식" hidden="1">{#N/A,#N/A,FALSE,"CCTV"}</definedName>
    <definedName name="빈칸">#REF!</definedName>
    <definedName name="빌딩" hidden="1">{#N/A,#N/A,FALSE,"CCTV"}</definedName>
    <definedName name="ㅅ" localSheetId="6" hidden="1">#REF!</definedName>
    <definedName name="ㅅ" hidden="1">#REF!</definedName>
    <definedName name="사무1">#REF!</definedName>
    <definedName name="사업">#REF!</definedName>
    <definedName name="사업계획수정" localSheetId="6" hidden="1">#REF!</definedName>
    <definedName name="사업계획수정" hidden="1">#REF!</definedName>
    <definedName name="사업메인">'[131]9-1차이내역'!#REF!</definedName>
    <definedName name="사업본부등급">#REF!</definedName>
    <definedName name="사업부양식2" localSheetId="6" hidden="1">#REF!</definedName>
    <definedName name="사업부양식2" hidden="1">#REF!</definedName>
    <definedName name="사업비최종" hidden="1">{#N/A,#N/A,FALSE,"손익표지";#N/A,#N/A,FALSE,"손익계산";#N/A,#N/A,FALSE,"일반관리비";#N/A,#N/A,FALSE,"영업외수익";#N/A,#N/A,FALSE,"영업외비용";#N/A,#N/A,FALSE,"매출액";#N/A,#N/A,FALSE,"요약손익";#N/A,#N/A,FALSE,"요약대차";#N/A,#N/A,FALSE,"매출채권현황";#N/A,#N/A,FALSE,"매출채권명세"}</definedName>
    <definedName name="사용계획">'[8]#REF'!#REF!</definedName>
    <definedName name="산출" localSheetId="11" hidden="1">#REF!</definedName>
    <definedName name="산출" localSheetId="8" hidden="1">#REF!</definedName>
    <definedName name="산출" localSheetId="6" hidden="1">#REF!</definedName>
    <definedName name="산출" hidden="1">#REF!</definedName>
    <definedName name="상각비2" localSheetId="11" hidden="1">#REF!</definedName>
    <definedName name="상각비2" localSheetId="8" hidden="1">#REF!</definedName>
    <definedName name="상각비2" localSheetId="6" hidden="1">#REF!</definedName>
    <definedName name="상각비2" hidden="1">#REF!</definedName>
    <definedName name="새것">#REF!</definedName>
    <definedName name="새안" hidden="1">{#N/A,#N/A,FALSE,"TABLE"}</definedName>
    <definedName name="샘풀카피" hidden="1">{#N/A,#N/A,FALSE,"CCTV"}</definedName>
    <definedName name="샘플카피2" hidden="1">{#N/A,#N/A,FALSE,"CCTV"}</definedName>
    <definedName name="샘플카피3" hidden="1">{#N/A,#N/A,FALSE,"CCTV"}</definedName>
    <definedName name="서울사무소운영기간">[89]입찰내역서!$T$64</definedName>
    <definedName name="석항" hidden="1">{#N/A,#N/A,FALSE,"명세표"}</definedName>
    <definedName name="설계경">#REF!</definedName>
    <definedName name="설계설명" localSheetId="6" hidden="1">#REF!</definedName>
    <definedName name="설계설명" hidden="1">#REF!</definedName>
    <definedName name="성남동_아파트__________________">[132]수주현황2월!#REF!</definedName>
    <definedName name="성우" hidden="1">{#N/A,#N/A,FALSE,"CCTV"}</definedName>
    <definedName name="손익계산서" localSheetId="6" hidden="1">#REF!</definedName>
    <definedName name="손익계산서" hidden="1">#REF!</definedName>
    <definedName name="수" localSheetId="7" hidden="1">{#N/A,#N/A,TRUE,"Basic";#N/A,#N/A,TRUE,"EXT-TABLE";#N/A,#N/A,TRUE,"STEEL";#N/A,#N/A,TRUE,"INT-Table";#N/A,#N/A,TRUE,"STEEL";#N/A,#N/A,TRUE,"Door"}</definedName>
    <definedName name="수" localSheetId="11" hidden="1">{#N/A,#N/A,TRUE,"Basic";#N/A,#N/A,TRUE,"EXT-TABLE";#N/A,#N/A,TRUE,"STEEL";#N/A,#N/A,TRUE,"INT-Table";#N/A,#N/A,TRUE,"STEEL";#N/A,#N/A,TRUE,"Door"}</definedName>
    <definedName name="수" localSheetId="8" hidden="1">{#N/A,#N/A,TRUE,"Basic";#N/A,#N/A,TRUE,"EXT-TABLE";#N/A,#N/A,TRUE,"STEEL";#N/A,#N/A,TRUE,"INT-Table";#N/A,#N/A,TRUE,"STEEL";#N/A,#N/A,TRUE,"Door"}</definedName>
    <definedName name="수" localSheetId="6" hidden="1">{#N/A,#N/A,TRUE,"Basic";#N/A,#N/A,TRUE,"EXT-TABLE";#N/A,#N/A,TRUE,"STEEL";#N/A,#N/A,TRUE,"INT-Table";#N/A,#N/A,TRUE,"STEEL";#N/A,#N/A,TRUE,"Door"}</definedName>
    <definedName name="수" localSheetId="4" hidden="1">{#N/A,#N/A,TRUE,"Basic";#N/A,#N/A,TRUE,"EXT-TABLE";#N/A,#N/A,TRUE,"STEEL";#N/A,#N/A,TRUE,"INT-Table";#N/A,#N/A,TRUE,"STEEL";#N/A,#N/A,TRUE,"Door"}</definedName>
    <definedName name="수" hidden="1">{#N/A,#N/A,TRUE,"Basic";#N/A,#N/A,TRUE,"EXT-TABLE";#N/A,#N/A,TRUE,"STEEL";#N/A,#N/A,TRUE,"INT-Table";#N/A,#N/A,TRUE,"STEEL";#N/A,#N/A,TRUE,"Door"}</definedName>
    <definedName name="수_1" localSheetId="7" hidden="1">{#N/A,#N/A,TRUE,"Basic";#N/A,#N/A,TRUE,"EXT-TABLE";#N/A,#N/A,TRUE,"STEEL";#N/A,#N/A,TRUE,"INT-Table";#N/A,#N/A,TRUE,"STEEL";#N/A,#N/A,TRUE,"Door"}</definedName>
    <definedName name="수_1" localSheetId="8" hidden="1">{#N/A,#N/A,TRUE,"Basic";#N/A,#N/A,TRUE,"EXT-TABLE";#N/A,#N/A,TRUE,"STEEL";#N/A,#N/A,TRUE,"INT-Table";#N/A,#N/A,TRUE,"STEEL";#N/A,#N/A,TRUE,"Door"}</definedName>
    <definedName name="수_1" localSheetId="6" hidden="1">{#N/A,#N/A,TRUE,"Basic";#N/A,#N/A,TRUE,"EXT-TABLE";#N/A,#N/A,TRUE,"STEEL";#N/A,#N/A,TRUE,"INT-Table";#N/A,#N/A,TRUE,"STEEL";#N/A,#N/A,TRUE,"Door"}</definedName>
    <definedName name="수_1" hidden="1">{#N/A,#N/A,TRUE,"Basic";#N/A,#N/A,TRUE,"EXT-TABLE";#N/A,#N/A,TRUE,"STEEL";#N/A,#N/A,TRUE,"INT-Table";#N/A,#N/A,TRUE,"STEEL";#N/A,#N/A,TRUE,"Door"}</definedName>
    <definedName name="수_1_1" hidden="1">{#N/A,#N/A,TRUE,"Basic";#N/A,#N/A,TRUE,"EXT-TABLE";#N/A,#N/A,TRUE,"STEEL";#N/A,#N/A,TRUE,"INT-Table";#N/A,#N/A,TRUE,"STEEL";#N/A,#N/A,TRUE,"Door"}</definedName>
    <definedName name="수_1_2" hidden="1">{#N/A,#N/A,TRUE,"Basic";#N/A,#N/A,TRUE,"EXT-TABLE";#N/A,#N/A,TRUE,"STEEL";#N/A,#N/A,TRUE,"INT-Table";#N/A,#N/A,TRUE,"STEEL";#N/A,#N/A,TRUE,"Door"}</definedName>
    <definedName name="수_2" hidden="1">{#N/A,#N/A,TRUE,"Basic";#N/A,#N/A,TRUE,"EXT-TABLE";#N/A,#N/A,TRUE,"STEEL";#N/A,#N/A,TRUE,"INT-Table";#N/A,#N/A,TRUE,"STEEL";#N/A,#N/A,TRUE,"Door"}</definedName>
    <definedName name="수_2_1" hidden="1">{#N/A,#N/A,TRUE,"Basic";#N/A,#N/A,TRUE,"EXT-TABLE";#N/A,#N/A,TRUE,"STEEL";#N/A,#N/A,TRUE,"INT-Table";#N/A,#N/A,TRUE,"STEEL";#N/A,#N/A,TRUE,"Door"}</definedName>
    <definedName name="수_2_2" hidden="1">{#N/A,#N/A,TRUE,"Basic";#N/A,#N/A,TRUE,"EXT-TABLE";#N/A,#N/A,TRUE,"STEEL";#N/A,#N/A,TRUE,"INT-Table";#N/A,#N/A,TRUE,"STEEL";#N/A,#N/A,TRUE,"Door"}</definedName>
    <definedName name="수_3" hidden="1">{#N/A,#N/A,TRUE,"Basic";#N/A,#N/A,TRUE,"EXT-TABLE";#N/A,#N/A,TRUE,"STEEL";#N/A,#N/A,TRUE,"INT-Table";#N/A,#N/A,TRUE,"STEEL";#N/A,#N/A,TRUE,"Door"}</definedName>
    <definedName name="수_3_1" hidden="1">{#N/A,#N/A,TRUE,"Basic";#N/A,#N/A,TRUE,"EXT-TABLE";#N/A,#N/A,TRUE,"STEEL";#N/A,#N/A,TRUE,"INT-Table";#N/A,#N/A,TRUE,"STEEL";#N/A,#N/A,TRUE,"Door"}</definedName>
    <definedName name="수_3_2" hidden="1">{#N/A,#N/A,TRUE,"Basic";#N/A,#N/A,TRUE,"EXT-TABLE";#N/A,#N/A,TRUE,"STEEL";#N/A,#N/A,TRUE,"INT-Table";#N/A,#N/A,TRUE,"STEEL";#N/A,#N/A,TRUE,"Door"}</definedName>
    <definedName name="수_4" hidden="1">{#N/A,#N/A,TRUE,"Basic";#N/A,#N/A,TRUE,"EXT-TABLE";#N/A,#N/A,TRUE,"STEEL";#N/A,#N/A,TRUE,"INT-Table";#N/A,#N/A,TRUE,"STEEL";#N/A,#N/A,TRUE,"Door"}</definedName>
    <definedName name="수_4_1" hidden="1">{#N/A,#N/A,TRUE,"Basic";#N/A,#N/A,TRUE,"EXT-TABLE";#N/A,#N/A,TRUE,"STEEL";#N/A,#N/A,TRUE,"INT-Table";#N/A,#N/A,TRUE,"STEEL";#N/A,#N/A,TRUE,"Door"}</definedName>
    <definedName name="수_4_2" hidden="1">{#N/A,#N/A,TRUE,"Basic";#N/A,#N/A,TRUE,"EXT-TABLE";#N/A,#N/A,TRUE,"STEEL";#N/A,#N/A,TRUE,"INT-Table";#N/A,#N/A,TRUE,"STEEL";#N/A,#N/A,TRUE,"Door"}</definedName>
    <definedName name="수_5" hidden="1">{#N/A,#N/A,TRUE,"Basic";#N/A,#N/A,TRUE,"EXT-TABLE";#N/A,#N/A,TRUE,"STEEL";#N/A,#N/A,TRUE,"INT-Table";#N/A,#N/A,TRUE,"STEEL";#N/A,#N/A,TRUE,"Door"}</definedName>
    <definedName name="수_5_1" hidden="1">{#N/A,#N/A,TRUE,"Basic";#N/A,#N/A,TRUE,"EXT-TABLE";#N/A,#N/A,TRUE,"STEEL";#N/A,#N/A,TRUE,"INT-Table";#N/A,#N/A,TRUE,"STEEL";#N/A,#N/A,TRUE,"Door"}</definedName>
    <definedName name="수_5_2" hidden="1">{#N/A,#N/A,TRUE,"Basic";#N/A,#N/A,TRUE,"EXT-TABLE";#N/A,#N/A,TRUE,"STEEL";#N/A,#N/A,TRUE,"INT-Table";#N/A,#N/A,TRUE,"STEEL";#N/A,#N/A,TRUE,"Door"}</definedName>
    <definedName name="수2" hidden="1">{#N/A,#N/A,TRUE,"LOADCOVE";#N/A,#N/A,TRUE,"PAGE001";#N/A,#N/A,TRUE,"PAGE002";#N/A,#N/A,TRUE,"PAGE003";#N/A,#N/A,TRUE,"PAGE004";#N/A,#N/A,TRUE,"PAGE005";#N/A,#N/A,TRUE,"PAGE006";#N/A,#N/A,TRUE,"PAGE007";#N/A,#N/A,TRUE,"PAGE008";#N/A,#N/A,TRUE,"PAGE009";#N/A,#N/A,TRUE,"PAGE010";#N/A,#N/A,TRUE,"PAGE011";#N/A,#N/A,TRUE,"PAGE012";#N/A,#N/A,TRUE,"PAGE013"}</definedName>
    <definedName name="수당" hidden="1">#N/A</definedName>
    <definedName name="수익" hidden="1">{#N/A,#N/A,TRUE,"LOADCOVE";#N/A,#N/A,TRUE,"PAGE001";#N/A,#N/A,TRUE,"PAGE002";#N/A,#N/A,TRUE,"PAGE003";#N/A,#N/A,TRUE,"PAGE004";#N/A,#N/A,TRUE,"PAGE005";#N/A,#N/A,TRUE,"PAGE006";#N/A,#N/A,TRUE,"PAGE007";#N/A,#N/A,TRUE,"PAGE008";#N/A,#N/A,TRUE,"PAGE009";#N/A,#N/A,TRUE,"PAGE010";#N/A,#N/A,TRUE,"PAGE011";#N/A,#N/A,TRUE,"PAGE012";#N/A,#N/A,TRUE,"PAGE013"}</definedName>
    <definedName name="수주이월" hidden="1">{#N/A,#N/A,TRUE,"LOADCOVE";#N/A,#N/A,TRUE,"PAGE001";#N/A,#N/A,TRUE,"PAGE002";#N/A,#N/A,TRUE,"PAGE003";#N/A,#N/A,TRUE,"PAGE004";#N/A,#N/A,TRUE,"PAGE005";#N/A,#N/A,TRUE,"PAGE006";#N/A,#N/A,TRUE,"PAGE007";#N/A,#N/A,TRUE,"PAGE008";#N/A,#N/A,TRUE,"PAGE009";#N/A,#N/A,TRUE,"PAGE010";#N/A,#N/A,TRUE,"PAGE011";#N/A,#N/A,TRUE,"PAGE012";#N/A,#N/A,TRUE,"PAGE013"}</definedName>
    <definedName name="승용교" hidden="1">{#N/A,#N/A,FALSE,"2~8번"}</definedName>
    <definedName name="시설실적" hidden="1">{#N/A,#N/A,TRUE,"LOADCOVE";#N/A,#N/A,TRUE,"PAGE001";#N/A,#N/A,TRUE,"PAGE002";#N/A,#N/A,TRUE,"PAGE003";#N/A,#N/A,TRUE,"PAGE004";#N/A,#N/A,TRUE,"PAGE005";#N/A,#N/A,TRUE,"PAGE006";#N/A,#N/A,TRUE,"PAGE007";#N/A,#N/A,TRUE,"PAGE008";#N/A,#N/A,TRUE,"PAGE009";#N/A,#N/A,TRUE,"PAGE010";#N/A,#N/A,TRUE,"PAGE011";#N/A,#N/A,TRUE,"PAGE012";#N/A,#N/A,TRUE,"PAGE013"}</definedName>
    <definedName name="시작일">[89]입찰내역서!$T$53</definedName>
    <definedName name="新規工事_計">#N/A</definedName>
    <definedName name="신민영" hidden="1">{#N/A,#N/A,TRUE,"Basic";#N/A,#N/A,TRUE,"EXT-TABLE";#N/A,#N/A,TRUE,"STEEL";#N/A,#N/A,TRUE,"INT-Table";#N/A,#N/A,TRUE,"STEEL";#N/A,#N/A,TRUE,"Door"}</definedName>
    <definedName name="신설" hidden="1">{#N/A,#N/A,FALSE,"명세표"}</definedName>
    <definedName name="실적2" hidden="1">{#N/A,#N/A,TRUE,"LOADCOVE";#N/A,#N/A,TRUE,"PAGE001";#N/A,#N/A,TRUE,"PAGE002";#N/A,#N/A,TRUE,"PAGE003";#N/A,#N/A,TRUE,"PAGE004";#N/A,#N/A,TRUE,"PAGE005";#N/A,#N/A,TRUE,"PAGE006";#N/A,#N/A,TRUE,"PAGE007";#N/A,#N/A,TRUE,"PAGE008";#N/A,#N/A,TRUE,"PAGE009";#N/A,#N/A,TRUE,"PAGE010";#N/A,#N/A,TRUE,"PAGE011";#N/A,#N/A,TRUE,"PAGE012";#N/A,#N/A,TRUE,"PAGE013"}</definedName>
    <definedName name="실적총괄1" localSheetId="6" hidden="1">#REF!</definedName>
    <definedName name="실적총괄1" hidden="1">#REF!</definedName>
    <definedName name="실총" localSheetId="6" hidden="1">#REF!</definedName>
    <definedName name="실총" hidden="1">#REF!</definedName>
    <definedName name="ㅇ">#N/A</definedName>
    <definedName name="ㅇㄴㅁㄴㅁㄴㅇㄴㅇㅁㄴㅇㅁㄴㅇㅁㄴㅇㅇㄴㄴㅇㅇㄴㅁ">#N/A</definedName>
    <definedName name="ㅇㄴㅇ">#N/A</definedName>
    <definedName name="ㅇㄴㅇㄴ" hidden="1">{#N/A,#N/A,FALSE,"포장2"}</definedName>
    <definedName name="ㅇㄷㄴㄶㅎ" hidden="1">{#N/A,#N/A,FALSE,"골재소요량";#N/A,#N/A,FALSE,"골재소요량"}</definedName>
    <definedName name="ㅇㄹㄹ">#N/A</definedName>
    <definedName name="ㅇ롤옹롤ㅇ" hidden="1">{#N/A,#N/A,FALSE,"운반시간"}</definedName>
    <definedName name="ㅇㅇ">#N/A</definedName>
    <definedName name="ㅇㅇㄹ" localSheetId="6" hidden="1">'[133]예산작성기준(전기)'!#REF!</definedName>
    <definedName name="ㅇㅇㄹ" hidden="1">'[133]예산작성기준(전기)'!#REF!</definedName>
    <definedName name="ㅇㅇㅇ">#N/A</definedName>
    <definedName name="ㅇㅇㅇㅇ">#N/A</definedName>
    <definedName name="ㅇ헝" hidden="1">{#N/A,#N/A,TRUE,"Basic";#N/A,#N/A,TRUE,"EXT-TABLE";#N/A,#N/A,TRUE,"STEEL";#N/A,#N/A,TRUE,"INT-Table";#N/A,#N/A,TRUE,"STEEL";#N/A,#N/A,TRUE,"Door"}</definedName>
    <definedName name="아" hidden="1">{#N/A,#N/A,FALSE,"배수2"}</definedName>
    <definedName name="아프리카Site출발항공료">'[89]계약고별 차등단가'!#REF!</definedName>
    <definedName name="아프리카출장비">'[89]계약고별 차등단가'!#REF!</definedName>
    <definedName name="아프리카한국출발항공료">'[89]계약고별 차등단가'!#REF!</definedName>
    <definedName name="아프리카호텔비">'[89]계약고별 차등단가'!#REF!</definedName>
    <definedName name="안" hidden="1">{#N/A,#N/A,FALSE,"포장2"}</definedName>
    <definedName name="야" hidden="1">{#N/A,#N/A,FALSE,"배수1"}</definedName>
    <definedName name="양식3" hidden="1">{#N/A,#N/A,TRUE,"LOADCOVE";#N/A,#N/A,TRUE,"PAGE001";#N/A,#N/A,TRUE,"PAGE002";#N/A,#N/A,TRUE,"PAGE003";#N/A,#N/A,TRUE,"PAGE004";#N/A,#N/A,TRUE,"PAGE005";#N/A,#N/A,TRUE,"PAGE006";#N/A,#N/A,TRUE,"PAGE007";#N/A,#N/A,TRUE,"PAGE008";#N/A,#N/A,TRUE,"PAGE009";#N/A,#N/A,TRUE,"PAGE010";#N/A,#N/A,TRUE,"PAGE011";#N/A,#N/A,TRUE,"PAGE012";#N/A,#N/A,TRUE,"PAGE013"}</definedName>
    <definedName name="양식4" hidden="1">{#N/A,#N/A,TRUE,"LOADCOVE";#N/A,#N/A,TRUE,"PAGE001";#N/A,#N/A,TRUE,"PAGE002";#N/A,#N/A,TRUE,"PAGE003";#N/A,#N/A,TRUE,"PAGE004";#N/A,#N/A,TRUE,"PAGE005";#N/A,#N/A,TRUE,"PAGE006";#N/A,#N/A,TRUE,"PAGE007";#N/A,#N/A,TRUE,"PAGE008";#N/A,#N/A,TRUE,"PAGE009";#N/A,#N/A,TRUE,"PAGE010";#N/A,#N/A,TRUE,"PAGE011";#N/A,#N/A,TRUE,"PAGE012";#N/A,#N/A,TRUE,"PAGE013"}</definedName>
    <definedName name="연습">#REF!</definedName>
    <definedName name="영어" hidden="1">{#N/A,#N/A,TRUE,"LOADCOVE";#N/A,#N/A,TRUE,"PAGE001";#N/A,#N/A,TRUE,"PAGE002";#N/A,#N/A,TRUE,"PAGE003";#N/A,#N/A,TRUE,"PAGE004";#N/A,#N/A,TRUE,"PAGE005";#N/A,#N/A,TRUE,"PAGE006";#N/A,#N/A,TRUE,"PAGE007";#N/A,#N/A,TRUE,"PAGE008";#N/A,#N/A,TRUE,"PAGE009";#N/A,#N/A,TRUE,"PAGE010";#N/A,#N/A,TRUE,"PAGE011";#N/A,#N/A,TRUE,"PAGE012";#N/A,#N/A,TRUE,"PAGE013"}</definedName>
    <definedName name="오세아니아Site출발항공료">'[89]계약고별 차등단가'!#REF!</definedName>
    <definedName name="오세아니아출장비">'[89]계약고별 차등단가'!#REF!</definedName>
    <definedName name="오세아니아한국출발항공료">'[89]계약고별 차등단가'!#REF!</definedName>
    <definedName name="오세아니아호텔비">'[89]계약고별 차등단가'!#REF!</definedName>
    <definedName name="옹" hidden="1">{#N/A,#N/A,FALSE,"골재소요량";#N/A,#N/A,FALSE,"골재소요량"}</definedName>
    <definedName name="옹벽" hidden="1">{#N/A,#N/A,FALSE,"혼합골재"}</definedName>
    <definedName name="옹벽수량집계표" hidden="1">{#N/A,#N/A,FALSE,"2~8번"}</definedName>
    <definedName name="옹벽수량집계표총괄" hidden="1">{#N/A,#N/A,FALSE,"혼합골재"}</definedName>
    <definedName name="完工工事_計">#N/A</definedName>
    <definedName name="왜" hidden="1">{#N/A,#N/A,FALSE,"배수2"}</definedName>
    <definedName name="외업구조LOAD" hidden="1">{#N/A,#N/A,TRUE,"LOADCOVE";#N/A,#N/A,TRUE,"PAGE001";#N/A,#N/A,TRUE,"PAGE002";#N/A,#N/A,TRUE,"PAGE003";#N/A,#N/A,TRUE,"PAGE004";#N/A,#N/A,TRUE,"PAGE005";#N/A,#N/A,TRUE,"PAGE006";#N/A,#N/A,TRUE,"PAGE007";#N/A,#N/A,TRUE,"PAGE008";#N/A,#N/A,TRUE,"PAGE009";#N/A,#N/A,TRUE,"PAGE010";#N/A,#N/A,TRUE,"PAGE011";#N/A,#N/A,TRUE,"PAGE012";#N/A,#N/A,TRUE,"PAGE013"}</definedName>
    <definedName name="외주단가">#REF!</definedName>
    <definedName name="우리" hidden="1">{#N/A,#N/A,FALSE,"CCTV"}</definedName>
    <definedName name="원가계산서" hidden="1">0</definedName>
    <definedName name="원초적계획">[134]소화실적!#REF!</definedName>
    <definedName name="월별영업" localSheetId="11">#REF!</definedName>
    <definedName name="월별영업" localSheetId="8">#REF!</definedName>
    <definedName name="월별영업" localSheetId="4">#REF!</definedName>
    <definedName name="월별영업">#REF!</definedName>
    <definedName name="유럽Site출발항공료">'[89]계약고별 차등단가'!#REF!</definedName>
    <definedName name="유럽출장비">'[89]계약고별 차등단가'!#REF!</definedName>
    <definedName name="유럽한국출발항공료">'[89]계약고별 차등단가'!#REF!</definedName>
    <definedName name="유럽호텔비">'[89]계약고별 차등단가'!#REF!</definedName>
    <definedName name="육상" hidden="1">{#N/A,#N/A,TRUE,"LOADCOVE";#N/A,#N/A,TRUE,"PAGE001";#N/A,#N/A,TRUE,"PAGE002";#N/A,#N/A,TRUE,"PAGE003";#N/A,#N/A,TRUE,"PAGE004";#N/A,#N/A,TRUE,"PAGE005";#N/A,#N/A,TRUE,"PAGE006";#N/A,#N/A,TRUE,"PAGE007";#N/A,#N/A,TRUE,"PAGE008";#N/A,#N/A,TRUE,"PAGE009";#N/A,#N/A,TRUE,"PAGE010";#N/A,#N/A,TRUE,"PAGE011";#N/A,#N/A,TRUE,"PAGE012";#N/A,#N/A,TRUE,"PAGE013"}</definedName>
    <definedName name="은" hidden="1">{#N/A,#N/A,FALSE,"구조2"}</definedName>
    <definedName name="이" hidden="1">{#N/A,#N/A,FALSE,"명세표"}</definedName>
    <definedName name="이3" hidden="1">{#N/A,#N/A,TRUE,"Basic";#N/A,#N/A,TRUE,"EXT-TABLE";#N/A,#N/A,TRUE,"STEEL";#N/A,#N/A,TRUE,"INT-Table";#N/A,#N/A,TRUE,"STEEL";#N/A,#N/A,TRUE,"Door"}</definedName>
    <definedName name="이론" hidden="1">{#N/A,#N/A,FALSE,"속도"}</definedName>
    <definedName name="이름충돌"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이승연" hidden="1">{#N/A,#N/A,FALSE,"부대1"}</definedName>
    <definedName name="이월" localSheetId="6" hidden="1">#REF!</definedName>
    <definedName name="이월" hidden="1">#REF!</definedName>
    <definedName name="이정" hidden="1">{#N/A,#N/A,FALSE,"2~8번"}</definedName>
    <definedName name="인건비_escalation">#REF!</definedName>
    <definedName name="인건비Table">'[135]2005년 표준인건비'!$B$9:$D$16</definedName>
    <definedName name="인구" localSheetId="6" hidden="1">#REF!</definedName>
    <definedName name="인구" hidden="1">#REF!</definedName>
    <definedName name="인력투입">#REF!</definedName>
    <definedName name="인원2" localSheetId="11">[136]인원계획!#REF!</definedName>
    <definedName name="인원2" localSheetId="8">[137]인원계획!#REF!</definedName>
    <definedName name="인원2" localSheetId="4">[138]인원계획!#REF!</definedName>
    <definedName name="인원2">[130]인원계획!#REF!</definedName>
    <definedName name="일본출장비">'[89]계약고별 차등단가'!#REF!</definedName>
    <definedName name="일본한국출발항공료">'[89]계약고별 차등단가'!#REF!</definedName>
    <definedName name="일본호텔비">'[89]계약고별 차등단가'!#REF!</definedName>
    <definedName name="일위대가" hidden="1">{#N/A,#N/A,FALSE,"CCTV"}</definedName>
    <definedName name="입" hidden="1">{#N/A,#N/A,FALSE,"전체집계표";#N/A,#N/A,FALSE,"안벽30000";#N/A,#N/A,FALSE,"안벽20000";#N/A,#N/A,FALSE,"내호안";#N/A,#N/A,FALSE,"외호안";#N/A,#N/A,FALSE,"준설토A";#N/A,#N/A,FALSE,"준설토B";#N/A,#N/A,FALSE,"적출장"}</definedName>
    <definedName name="입력">#N/A</definedName>
    <definedName name="입적표" hidden="1">{#N/A,#N/A,FALSE,"전체집계표";#N/A,#N/A,FALSE,"안벽30000";#N/A,#N/A,FALSE,"안벽20000";#N/A,#N/A,FALSE,"내호안";#N/A,#N/A,FALSE,"외호안";#N/A,#N/A,FALSE,"준설토A";#N/A,#N/A,FALSE,"준설토B";#N/A,#N/A,FALSE,"적출장"}</definedName>
    <definedName name="ㅈ" localSheetId="11">[35]상반기손익차2총괄!#REF!</definedName>
    <definedName name="ㅈ" localSheetId="8">[36]상반기손익차2총괄!#REF!</definedName>
    <definedName name="ㅈ" localSheetId="4">[37]상반기손익차2총괄!#REF!</definedName>
    <definedName name="ㅈ">[37]상반기손익차2총괄!#REF!</definedName>
    <definedName name="ㅈㄱㅈㄱ" hidden="1">{#N/A,#N/A,FALSE,"CCTV"}</definedName>
    <definedName name="ㅈㄷㅈㄷ">#N/A</definedName>
    <definedName name="ㅈㅈㅈ" localSheetId="11">#REF!</definedName>
    <definedName name="ㅈㅈㅈ" localSheetId="8">#REF!</definedName>
    <definedName name="ㅈㅈㅈ" localSheetId="4">#REF!</definedName>
    <definedName name="ㅈㅈㅈ">#REF!</definedName>
    <definedName name="자미" hidden="1">{#N/A,#N/A,FALSE,"명세표"}</definedName>
    <definedName name="자산" hidden="1">{#N/A,#N/A,TRUE,"LOADCOVE";#N/A,#N/A,TRUE,"PAGE001";#N/A,#N/A,TRUE,"PAGE002";#N/A,#N/A,TRUE,"PAGE003";#N/A,#N/A,TRUE,"PAGE004";#N/A,#N/A,TRUE,"PAGE005";#N/A,#N/A,TRUE,"PAGE006";#N/A,#N/A,TRUE,"PAGE007";#N/A,#N/A,TRUE,"PAGE008";#N/A,#N/A,TRUE,"PAGE009";#N/A,#N/A,TRUE,"PAGE010";#N/A,#N/A,TRUE,"PAGE011";#N/A,#N/A,TRUE,"PAGE012";#N/A,#N/A,TRUE,"PAGE013"}</definedName>
    <definedName name="자산1" hidden="1">{#N/A,#N/A,TRUE,"LOADCOVE";#N/A,#N/A,TRUE,"PAGE001";#N/A,#N/A,TRUE,"PAGE002";#N/A,#N/A,TRUE,"PAGE003";#N/A,#N/A,TRUE,"PAGE004";#N/A,#N/A,TRUE,"PAGE005";#N/A,#N/A,TRUE,"PAGE006";#N/A,#N/A,TRUE,"PAGE007";#N/A,#N/A,TRUE,"PAGE008";#N/A,#N/A,TRUE,"PAGE009";#N/A,#N/A,TRUE,"PAGE010";#N/A,#N/A,TRUE,"PAGE011";#N/A,#N/A,TRUE,"PAGE012";#N/A,#N/A,TRUE,"PAGE013"}</definedName>
    <definedName name="자운" localSheetId="6" hidden="1">#REF!</definedName>
    <definedName name="자운" hidden="1">#REF!</definedName>
    <definedName name="작성">#REF!</definedName>
    <definedName name="작업구분">#REF!</definedName>
    <definedName name="잔교" localSheetId="6" hidden="1">[14]노임단가!#REF!</definedName>
    <definedName name="잔교" hidden="1">[14]노임단가!#REF!</definedName>
    <definedName name="재정부">#REF!</definedName>
    <definedName name="저사양PC사용자">#REF!</definedName>
    <definedName name="적용환율">'[139]1.직접원가'!$T$11</definedName>
    <definedName name="적표" hidden="1">{#N/A,#N/A,FALSE,"전체집계표";#N/A,#N/A,FALSE,"안벽30000";#N/A,#N/A,FALSE,"안벽20000";#N/A,#N/A,FALSE,"내호안";#N/A,#N/A,FALSE,"외호안";#N/A,#N/A,FALSE,"준설토A";#N/A,#N/A,FALSE,"준설토B";#N/A,#N/A,FALSE,"적출장"}</definedName>
    <definedName name="전">#N/A</definedName>
    <definedName name="전계장금액" localSheetId="6" hidden="1">#REF!</definedName>
    <definedName name="전계장금액" hidden="1">#REF!</definedName>
    <definedName name="전기">#REF!</definedName>
    <definedName name="전기1" localSheetId="6" hidden="1">#REF!</definedName>
    <definedName name="전기1" hidden="1">#REF!</definedName>
    <definedName name="전기공사비교" hidden="1">{#N/A,#N/A,FALSE,"손익표지";#N/A,#N/A,FALSE,"손익계산";#N/A,#N/A,FALSE,"일반관리비";#N/A,#N/A,FALSE,"영업외수익";#N/A,#N/A,FALSE,"영업외비용";#N/A,#N/A,FALSE,"매출액";#N/A,#N/A,FALSE,"요약손익";#N/A,#N/A,FALSE,"요약대차";#N/A,#N/A,FALSE,"매출채권현황";#N/A,#N/A,FALSE,"매출채권명세"}</definedName>
    <definedName name="전기기" localSheetId="6" hidden="1">#REF!</definedName>
    <definedName name="전기기" hidden="1">#REF!</definedName>
    <definedName name="전기기기" hidden="1">{"'장비'!$A$3:$M$12"}</definedName>
    <definedName name="전기내역" hidden="1">{#N/A,#N/A,FALSE,"CCTV"}</definedName>
    <definedName name="전열" hidden="1">{#N/A,#N/A,FALSE,"CCTV"}</definedName>
    <definedName name="전체">#REF!</definedName>
    <definedName name="전체sum" localSheetId="11">#REF!</definedName>
    <definedName name="전체sum" localSheetId="8">#REF!</definedName>
    <definedName name="전체sum" localSheetId="4">#REF!</definedName>
    <definedName name="전체sum">#REF!</definedName>
    <definedName name="정하명" localSheetId="7" hidden="1">{#N/A,#N/A,TRUE,"Basic";#N/A,#N/A,TRUE,"EXT-TABLE";#N/A,#N/A,TRUE,"STEEL";#N/A,#N/A,TRUE,"INT-Table";#N/A,#N/A,TRUE,"STEEL";#N/A,#N/A,TRUE,"Door"}</definedName>
    <definedName name="정하명" localSheetId="11" hidden="1">{#N/A,#N/A,TRUE,"Basic";#N/A,#N/A,TRUE,"EXT-TABLE";#N/A,#N/A,TRUE,"STEEL";#N/A,#N/A,TRUE,"INT-Table";#N/A,#N/A,TRUE,"STEEL";#N/A,#N/A,TRUE,"Door"}</definedName>
    <definedName name="정하명" localSheetId="8" hidden="1">{#N/A,#N/A,TRUE,"Basic";#N/A,#N/A,TRUE,"EXT-TABLE";#N/A,#N/A,TRUE,"STEEL";#N/A,#N/A,TRUE,"INT-Table";#N/A,#N/A,TRUE,"STEEL";#N/A,#N/A,TRUE,"Door"}</definedName>
    <definedName name="정하명" localSheetId="4" hidden="1">{#N/A,#N/A,TRUE,"Basic";#N/A,#N/A,TRUE,"EXT-TABLE";#N/A,#N/A,TRUE,"STEEL";#N/A,#N/A,TRUE,"INT-Table";#N/A,#N/A,TRUE,"STEEL";#N/A,#N/A,TRUE,"Door"}</definedName>
    <definedName name="정하명" hidden="1">{#N/A,#N/A,TRUE,"Basic";#N/A,#N/A,TRUE,"EXT-TABLE";#N/A,#N/A,TRUE,"STEEL";#N/A,#N/A,TRUE,"INT-Table";#N/A,#N/A,TRUE,"STEEL";#N/A,#N/A,TRUE,"Door"}</definedName>
    <definedName name="제관공사" hidden="1">{#N/A,#N/A,FALSE,"CCTV"}</definedName>
    <definedName name="조직표현장" localSheetId="6" hidden="1">'[140]간접비 총괄표'!$I$10:$I$1248</definedName>
    <definedName name="조직표현장" hidden="1">'[141]간접비 총괄표'!$I$10:$I$1248</definedName>
    <definedName name="주요계약검토">#N/A</definedName>
    <definedName name="주요공정">#REF!</definedName>
    <definedName name="주택사업본부" localSheetId="11">#REF!</definedName>
    <definedName name="주택사업본부" localSheetId="8">#REF!</definedName>
    <definedName name="주택사업본부" localSheetId="4">#REF!</definedName>
    <definedName name="주택사업본부">#REF!</definedName>
    <definedName name="중국Site출발항공료">'[89]계약고별 차등단가'!#REF!</definedName>
    <definedName name="중국출장비">'[89]계약고별 차등단가'!#REF!</definedName>
    <definedName name="중국한국출발항공료">'[89]계약고별 차등단가'!#REF!</definedName>
    <definedName name="중국호텔비">'[89]계약고별 차등단가'!#REF!</definedName>
    <definedName name="중동Site출발항공료">'[89]계약고별 차등단가'!#REF!</definedName>
    <definedName name="중동출장비">'[89]계약고별 차등단가'!#REF!</definedName>
    <definedName name="중동한국출발항공료">'[89]계약고별 차등단가'!#REF!</definedName>
    <definedName name="중동호텔비">'[89]계약고별 차등단가'!#REF!</definedName>
    <definedName name="중미Site출발항공료">'[89]계약고별 차등단가'!#REF!</definedName>
    <definedName name="중미출장비">'[89]계약고별 차등단가'!#REF!</definedName>
    <definedName name="중미한국출발항공료">'[89]계약고별 차등단가'!#REF!</definedName>
    <definedName name="중미호텔비">'[89]계약고별 차등단가'!#REF!</definedName>
    <definedName name="중앙아시아Site출발항공료">'[89]계약고별 차등단가'!#REF!</definedName>
    <definedName name="중앙아시아출장비">'[89]계약고별 차등단가'!#REF!</definedName>
    <definedName name="중앙아시아한국출발항공료">'[89]계약고별 차등단가'!#REF!</definedName>
    <definedName name="중앙아시아호텔비">'[89]계약고별 차등단가'!#REF!</definedName>
    <definedName name="중점추진" hidden="1">{#N/A,#N/A,TRUE,"LOADCOVE";#N/A,#N/A,TRUE,"PAGE001";#N/A,#N/A,TRUE,"PAGE002";#N/A,#N/A,TRUE,"PAGE003";#N/A,#N/A,TRUE,"PAGE004";#N/A,#N/A,TRUE,"PAGE005";#N/A,#N/A,TRUE,"PAGE006";#N/A,#N/A,TRUE,"PAGE007";#N/A,#N/A,TRUE,"PAGE008";#N/A,#N/A,TRUE,"PAGE009";#N/A,#N/A,TRUE,"PAGE010";#N/A,#N/A,TRUE,"PAGE011";#N/A,#N/A,TRUE,"PAGE012";#N/A,#N/A,TRUE,"PAGE013"}</definedName>
    <definedName name="지사">[89]입찰내역서!$T$62</definedName>
    <definedName name="직급Table">'[135]2005년 표준인건비'!$C$35:$D$53</definedName>
    <definedName name="직원2">[142]WORKER!$B$3:$K$1111</definedName>
    <definedName name="직원조직표">#REF!</definedName>
    <definedName name="직종별SORT" localSheetId="11">#REF!</definedName>
    <definedName name="직종별SORT" localSheetId="8">#REF!</definedName>
    <definedName name="직종별SORT" localSheetId="4">#REF!</definedName>
    <definedName name="직종별SORT">#REF!</definedName>
    <definedName name="진" hidden="1">{#N/A,#N/A,FALSE,"2~8번"}</definedName>
    <definedName name="집계" hidden="1">{#N/A,#N/A,FALSE,"명세표"}</definedName>
    <definedName name="찰샇기" localSheetId="6" hidden="1">#REF!</definedName>
    <definedName name="찰샇기" hidden="1">#REF!</definedName>
    <definedName name="철골" hidden="1">{#N/A,#N/A,FALSE,"CCTV"}</definedName>
    <definedName name="철구사업본부" localSheetId="11">#REF!</definedName>
    <definedName name="철구사업본부" localSheetId="8">#REF!</definedName>
    <definedName name="철구사업본부" localSheetId="4">#REF!</definedName>
    <definedName name="철구사업본부">#REF!</definedName>
    <definedName name="첨부5" hidden="1">{#N/A,#N/A,TRUE,"LOADCOVE";#N/A,#N/A,TRUE,"PAGE001";#N/A,#N/A,TRUE,"PAGE002";#N/A,#N/A,TRUE,"PAGE003";#N/A,#N/A,TRUE,"PAGE004";#N/A,#N/A,TRUE,"PAGE005";#N/A,#N/A,TRUE,"PAGE006";#N/A,#N/A,TRUE,"PAGE007";#N/A,#N/A,TRUE,"PAGE008";#N/A,#N/A,TRUE,"PAGE009";#N/A,#N/A,TRUE,"PAGE010";#N/A,#N/A,TRUE,"PAGE011";#N/A,#N/A,TRUE,"PAGE012";#N/A,#N/A,TRUE,"PAGE013"}</definedName>
    <definedName name="청구량2" hidden="1">{#N/A,#N/A,FALSE,"CCTV"}</definedName>
    <definedName name="총괄">[100]Sheet1!$A$1:$S$1444</definedName>
    <definedName name="추진">#REF!</definedName>
    <definedName name="ㅋㅁ" hidden="1">{#N/A,#N/A,FALSE,"명세표"}</definedName>
    <definedName name="ㅋㅋㅋ" hidden="1">{#N/A,#N/A,FALSE,"명세표"}</definedName>
    <definedName name="카" hidden="1">{#N/A,#N/A,FALSE,"CCTV"}</definedName>
    <definedName name="캐나다Site출발항공료">'[89]계약고별 차등단가'!#REF!</definedName>
    <definedName name="캐나다출장비">'[89]계약고별 차등단가'!#REF!</definedName>
    <definedName name="캐나다한국출발항공료">'[89]계약고별 차등단가'!#REF!</definedName>
    <definedName name="캐나다호텔비">'[89]계약고별 차등단가'!#REF!</definedName>
    <definedName name="케이슨3" hidden="1">{#N/A,#N/A,FALSE,"전체집계표";#N/A,#N/A,FALSE,"안벽30000";#N/A,#N/A,FALSE,"안벽20000";#N/A,#N/A,FALSE,"내호안";#N/A,#N/A,FALSE,"외호안";#N/A,#N/A,FALSE,"준설토A";#N/A,#N/A,FALSE,"준설토B";#N/A,#N/A,FALSE,"적출장"}</definedName>
    <definedName name="케이슨33" hidden="1">{#N/A,#N/A,FALSE,"전체집계표";#N/A,#N/A,FALSE,"안벽30000";#N/A,#N/A,FALSE,"안벽20000";#N/A,#N/A,FALSE,"내호안";#N/A,#N/A,FALSE,"외호안";#N/A,#N/A,FALSE,"준설토A";#N/A,#N/A,FALSE,"준설토B";#N/A,#N/A,FALSE,"적출장"}</definedName>
    <definedName name="클_레_임">#N/A</definedName>
    <definedName name="ㅌㅌ" hidden="1">{#N/A,#N/A,FALSE,"명세표"}</definedName>
    <definedName name="타" hidden="1">{#N/A,#N/A,FALSE,"CCTV"}</definedName>
    <definedName name="토">#N/A</definedName>
    <definedName name="토건업체1" hidden="1">{"'장비'!$A$3:$M$12"}</definedName>
    <definedName name="토건집계표1" hidden="1">{"'장비'!$A$3:$M$12"}</definedName>
    <definedName name="토목">#REF!</definedName>
    <definedName name="토목p">#REF!</definedName>
    <definedName name="토목공사" hidden="1">{#N/A,#N/A,FALSE,"CCTV"}</definedName>
    <definedName name="토목공사계약3" hidden="1">{#N/A,#N/A,FALSE,"CCTV"}</definedName>
    <definedName name="토목이월">#REF!</definedName>
    <definedName name="토목이월1">#REF!</definedName>
    <definedName name="투자1" hidden="1">{#N/A,#N/A,TRUE,"LOADCOVE";#N/A,#N/A,TRUE,"PAGE001";#N/A,#N/A,TRUE,"PAGE002";#N/A,#N/A,TRUE,"PAGE003";#N/A,#N/A,TRUE,"PAGE004";#N/A,#N/A,TRUE,"PAGE005";#N/A,#N/A,TRUE,"PAGE006";#N/A,#N/A,TRUE,"PAGE007";#N/A,#N/A,TRUE,"PAGE008";#N/A,#N/A,TRUE,"PAGE009";#N/A,#N/A,TRUE,"PAGE010";#N/A,#N/A,TRUE,"PAGE011";#N/A,#N/A,TRUE,"PAGE012";#N/A,#N/A,TRUE,"PAGE013"}</definedName>
    <definedName name="투자5" hidden="1">{#N/A,#N/A,TRUE,"LOADCOVE";#N/A,#N/A,TRUE,"PAGE001";#N/A,#N/A,TRUE,"PAGE002";#N/A,#N/A,TRUE,"PAGE003";#N/A,#N/A,TRUE,"PAGE004";#N/A,#N/A,TRUE,"PAGE005";#N/A,#N/A,TRUE,"PAGE006";#N/A,#N/A,TRUE,"PAGE007";#N/A,#N/A,TRUE,"PAGE008";#N/A,#N/A,TRUE,"PAGE009";#N/A,#N/A,TRUE,"PAGE010";#N/A,#N/A,TRUE,"PAGE011";#N/A,#N/A,TRUE,"PAGE012";#N/A,#N/A,TRUE,"PAGE013"}</definedName>
    <definedName name="투자계획" hidden="1">{#N/A,#N/A,TRUE,"LOADCOVE";#N/A,#N/A,TRUE,"PAGE001";#N/A,#N/A,TRUE,"PAGE002";#N/A,#N/A,TRUE,"PAGE003";#N/A,#N/A,TRUE,"PAGE004";#N/A,#N/A,TRUE,"PAGE005";#N/A,#N/A,TRUE,"PAGE006";#N/A,#N/A,TRUE,"PAGE007";#N/A,#N/A,TRUE,"PAGE008";#N/A,#N/A,TRUE,"PAGE009";#N/A,#N/A,TRUE,"PAGE010";#N/A,#N/A,TRUE,"PAGE011";#N/A,#N/A,TRUE,"PAGE012";#N/A,#N/A,TRUE,"PAGE013"}</definedName>
    <definedName name="투자수정" hidden="1">{#N/A,#N/A,TRUE,"LOADCOVE";#N/A,#N/A,TRUE,"PAGE001";#N/A,#N/A,TRUE,"PAGE002";#N/A,#N/A,TRUE,"PAGE003";#N/A,#N/A,TRUE,"PAGE004";#N/A,#N/A,TRUE,"PAGE005";#N/A,#N/A,TRUE,"PAGE006";#N/A,#N/A,TRUE,"PAGE007";#N/A,#N/A,TRUE,"PAGE008";#N/A,#N/A,TRUE,"PAGE009";#N/A,#N/A,TRUE,"PAGE010";#N/A,#N/A,TRUE,"PAGE011";#N/A,#N/A,TRUE,"PAGE012";#N/A,#N/A,TRUE,"PAGE013"}</definedName>
    <definedName name="투찰예정가501" hidden="1">{"'장비'!$A$3:$M$12"}</definedName>
    <definedName name="투찰예정본부장1" hidden="1">{"'장비'!$A$3:$M$12"}</definedName>
    <definedName name="팀별" hidden="1">{#N/A,#N/A,TRUE,"LOADCOVE";#N/A,#N/A,TRUE,"PAGE001";#N/A,#N/A,TRUE,"PAGE002";#N/A,#N/A,TRUE,"PAGE003";#N/A,#N/A,TRUE,"PAGE004";#N/A,#N/A,TRUE,"PAGE005";#N/A,#N/A,TRUE,"PAGE006";#N/A,#N/A,TRUE,"PAGE007";#N/A,#N/A,TRUE,"PAGE008";#N/A,#N/A,TRUE,"PAGE009";#N/A,#N/A,TRUE,"PAGE010";#N/A,#N/A,TRUE,"PAGE011";#N/A,#N/A,TRUE,"PAGE012";#N/A,#N/A,TRUE,"PAGE013"}</definedName>
    <definedName name="ㅍ" hidden="1">{#N/A,#N/A,FALSE,"명세표"}</definedName>
    <definedName name="ㅍㅍㅍ">#N/A</definedName>
    <definedName name="파" hidden="1">{#N/A,#N/A,FALSE,"CCTV"}</definedName>
    <definedName name="파일" localSheetId="6" hidden="1">#REF!</definedName>
    <definedName name="파일" hidden="1">#REF!</definedName>
    <definedName name="페기갑지" localSheetId="6" hidden="1">#REF!</definedName>
    <definedName name="페기갑지" hidden="1">#REF!</definedName>
    <definedName name="폐기" localSheetId="6" hidden="1">#REF!</definedName>
    <definedName name="폐기" hidden="1">#REF!</definedName>
    <definedName name="표지" localSheetId="7" hidden="1">{#N/A,#N/A,TRUE,"Basic";#N/A,#N/A,TRUE,"EXT-TABLE";#N/A,#N/A,TRUE,"STEEL";#N/A,#N/A,TRUE,"INT-Table";#N/A,#N/A,TRUE,"STEEL";#N/A,#N/A,TRUE,"Door"}</definedName>
    <definedName name="표지" localSheetId="11" hidden="1">{#N/A,#N/A,TRUE,"Basic";#N/A,#N/A,TRUE,"EXT-TABLE";#N/A,#N/A,TRUE,"STEEL";#N/A,#N/A,TRUE,"INT-Table";#N/A,#N/A,TRUE,"STEEL";#N/A,#N/A,TRUE,"Door"}</definedName>
    <definedName name="표지" localSheetId="8" hidden="1">{#N/A,#N/A,TRUE,"Basic";#N/A,#N/A,TRUE,"EXT-TABLE";#N/A,#N/A,TRUE,"STEEL";#N/A,#N/A,TRUE,"INT-Table";#N/A,#N/A,TRUE,"STEEL";#N/A,#N/A,TRUE,"Door"}</definedName>
    <definedName name="표지" localSheetId="6" hidden="1">{#N/A,#N/A,TRUE,"Basic";#N/A,#N/A,TRUE,"EXT-TABLE";#N/A,#N/A,TRUE,"STEEL";#N/A,#N/A,TRUE,"INT-Table";#N/A,#N/A,TRUE,"STEEL";#N/A,#N/A,TRUE,"Door"}</definedName>
    <definedName name="표지" localSheetId="4" hidden="1">{#N/A,#N/A,TRUE,"Basic";#N/A,#N/A,TRUE,"EXT-TABLE";#N/A,#N/A,TRUE,"STEEL";#N/A,#N/A,TRUE,"INT-Table";#N/A,#N/A,TRUE,"STEEL";#N/A,#N/A,TRUE,"Door"}</definedName>
    <definedName name="표지" hidden="1">{#N/A,#N/A,TRUE,"Basic";#N/A,#N/A,TRUE,"EXT-TABLE";#N/A,#N/A,TRUE,"STEEL";#N/A,#N/A,TRUE,"INT-Table";#N/A,#N/A,TRUE,"STEEL";#N/A,#N/A,TRUE,"Door"}</definedName>
    <definedName name="표지_1" localSheetId="7" hidden="1">{#N/A,#N/A,TRUE,"Basic";#N/A,#N/A,TRUE,"EXT-TABLE";#N/A,#N/A,TRUE,"STEEL";#N/A,#N/A,TRUE,"INT-Table";#N/A,#N/A,TRUE,"STEEL";#N/A,#N/A,TRUE,"Door"}</definedName>
    <definedName name="표지_1" localSheetId="8" hidden="1">{#N/A,#N/A,TRUE,"Basic";#N/A,#N/A,TRUE,"EXT-TABLE";#N/A,#N/A,TRUE,"STEEL";#N/A,#N/A,TRUE,"INT-Table";#N/A,#N/A,TRUE,"STEEL";#N/A,#N/A,TRUE,"Door"}</definedName>
    <definedName name="표지_1" localSheetId="6" hidden="1">{#N/A,#N/A,TRUE,"Basic";#N/A,#N/A,TRUE,"EXT-TABLE";#N/A,#N/A,TRUE,"STEEL";#N/A,#N/A,TRUE,"INT-Table";#N/A,#N/A,TRUE,"STEEL";#N/A,#N/A,TRUE,"Door"}</definedName>
    <definedName name="표지_1" hidden="1">{#N/A,#N/A,TRUE,"Basic";#N/A,#N/A,TRUE,"EXT-TABLE";#N/A,#N/A,TRUE,"STEEL";#N/A,#N/A,TRUE,"INT-Table";#N/A,#N/A,TRUE,"STEEL";#N/A,#N/A,TRUE,"Door"}</definedName>
    <definedName name="표지_1_1" hidden="1">{#N/A,#N/A,TRUE,"Basic";#N/A,#N/A,TRUE,"EXT-TABLE";#N/A,#N/A,TRUE,"STEEL";#N/A,#N/A,TRUE,"INT-Table";#N/A,#N/A,TRUE,"STEEL";#N/A,#N/A,TRUE,"Door"}</definedName>
    <definedName name="표지_1_2" hidden="1">{#N/A,#N/A,TRUE,"Basic";#N/A,#N/A,TRUE,"EXT-TABLE";#N/A,#N/A,TRUE,"STEEL";#N/A,#N/A,TRUE,"INT-Table";#N/A,#N/A,TRUE,"STEEL";#N/A,#N/A,TRUE,"Door"}</definedName>
    <definedName name="표지_2" hidden="1">{#N/A,#N/A,TRUE,"Basic";#N/A,#N/A,TRUE,"EXT-TABLE";#N/A,#N/A,TRUE,"STEEL";#N/A,#N/A,TRUE,"INT-Table";#N/A,#N/A,TRUE,"STEEL";#N/A,#N/A,TRUE,"Door"}</definedName>
    <definedName name="표지_2_1" hidden="1">{#N/A,#N/A,TRUE,"Basic";#N/A,#N/A,TRUE,"EXT-TABLE";#N/A,#N/A,TRUE,"STEEL";#N/A,#N/A,TRUE,"INT-Table";#N/A,#N/A,TRUE,"STEEL";#N/A,#N/A,TRUE,"Door"}</definedName>
    <definedName name="표지_2_2" hidden="1">{#N/A,#N/A,TRUE,"Basic";#N/A,#N/A,TRUE,"EXT-TABLE";#N/A,#N/A,TRUE,"STEEL";#N/A,#N/A,TRUE,"INT-Table";#N/A,#N/A,TRUE,"STEEL";#N/A,#N/A,TRUE,"Door"}</definedName>
    <definedName name="표지_3" hidden="1">{#N/A,#N/A,TRUE,"Basic";#N/A,#N/A,TRUE,"EXT-TABLE";#N/A,#N/A,TRUE,"STEEL";#N/A,#N/A,TRUE,"INT-Table";#N/A,#N/A,TRUE,"STEEL";#N/A,#N/A,TRUE,"Door"}</definedName>
    <definedName name="표지_3_1" hidden="1">{#N/A,#N/A,TRUE,"Basic";#N/A,#N/A,TRUE,"EXT-TABLE";#N/A,#N/A,TRUE,"STEEL";#N/A,#N/A,TRUE,"INT-Table";#N/A,#N/A,TRUE,"STEEL";#N/A,#N/A,TRUE,"Door"}</definedName>
    <definedName name="표지_3_2" hidden="1">{#N/A,#N/A,TRUE,"Basic";#N/A,#N/A,TRUE,"EXT-TABLE";#N/A,#N/A,TRUE,"STEEL";#N/A,#N/A,TRUE,"INT-Table";#N/A,#N/A,TRUE,"STEEL";#N/A,#N/A,TRUE,"Door"}</definedName>
    <definedName name="표지_4" hidden="1">{#N/A,#N/A,TRUE,"Basic";#N/A,#N/A,TRUE,"EXT-TABLE";#N/A,#N/A,TRUE,"STEEL";#N/A,#N/A,TRUE,"INT-Table";#N/A,#N/A,TRUE,"STEEL";#N/A,#N/A,TRUE,"Door"}</definedName>
    <definedName name="표지_4_1" hidden="1">{#N/A,#N/A,TRUE,"Basic";#N/A,#N/A,TRUE,"EXT-TABLE";#N/A,#N/A,TRUE,"STEEL";#N/A,#N/A,TRUE,"INT-Table";#N/A,#N/A,TRUE,"STEEL";#N/A,#N/A,TRUE,"Door"}</definedName>
    <definedName name="표지_4_2" hidden="1">{#N/A,#N/A,TRUE,"Basic";#N/A,#N/A,TRUE,"EXT-TABLE";#N/A,#N/A,TRUE,"STEEL";#N/A,#N/A,TRUE,"INT-Table";#N/A,#N/A,TRUE,"STEEL";#N/A,#N/A,TRUE,"Door"}</definedName>
    <definedName name="표지_5" hidden="1">{#N/A,#N/A,TRUE,"Basic";#N/A,#N/A,TRUE,"EXT-TABLE";#N/A,#N/A,TRUE,"STEEL";#N/A,#N/A,TRUE,"INT-Table";#N/A,#N/A,TRUE,"STEEL";#N/A,#N/A,TRUE,"Door"}</definedName>
    <definedName name="표지_5_1" hidden="1">{#N/A,#N/A,TRUE,"Basic";#N/A,#N/A,TRUE,"EXT-TABLE";#N/A,#N/A,TRUE,"STEEL";#N/A,#N/A,TRUE,"INT-Table";#N/A,#N/A,TRUE,"STEEL";#N/A,#N/A,TRUE,"Door"}</definedName>
    <definedName name="표지_5_2" hidden="1">{#N/A,#N/A,TRUE,"Basic";#N/A,#N/A,TRUE,"EXT-TABLE";#N/A,#N/A,TRUE,"STEEL";#N/A,#N/A,TRUE,"INT-Table";#N/A,#N/A,TRUE,"STEEL";#N/A,#N/A,TRUE,"Door"}</definedName>
    <definedName name="표지2" localSheetId="11" hidden="1">#REF!</definedName>
    <definedName name="표지2" localSheetId="8" hidden="1">#REF!</definedName>
    <definedName name="표지2" localSheetId="6" hidden="1">#REF!</definedName>
    <definedName name="표지2" hidden="1">#REF!</definedName>
    <definedName name="프로젝트명">#REF!</definedName>
    <definedName name="플">#N/A</definedName>
    <definedName name="피복" hidden="1">{#N/A,#N/A,FALSE,"전체집계표";#N/A,#N/A,FALSE,"안벽30000";#N/A,#N/A,FALSE,"안벽20000";#N/A,#N/A,FALSE,"내호안";#N/A,#N/A,FALSE,"외호안";#N/A,#N/A,FALSE,"준설토A";#N/A,#N/A,FALSE,"준설토B";#N/A,#N/A,FALSE,"적출장"}</definedName>
    <definedName name="피복석" hidden="1">{#N/A,#N/A,FALSE,"전체집계표";#N/A,#N/A,FALSE,"안벽30000";#N/A,#N/A,FALSE,"안벽20000";#N/A,#N/A,FALSE,"내호안";#N/A,#N/A,FALSE,"외호안";#N/A,#N/A,FALSE,"준설토A";#N/A,#N/A,FALSE,"준설토B";#N/A,#N/A,FALSE,"적출장"}</definedName>
    <definedName name="ㅎㄴㄹㄴㄹㄴㅇ" hidden="1">{#N/A,#N/A,FALSE,"토공2"}</definedName>
    <definedName name="ㅎㄴㅁㄴㅇㄹㄴㅇ" hidden="1">{#N/A,#N/A,FALSE,"운반시간"}</definedName>
    <definedName name="ㅎㄴㅁㄹㄴㅁㄹㄴㅁㄹㄷㄹㄶㄴ" hidden="1">{#N/A,#N/A,FALSE,"속도"}</definedName>
    <definedName name="ㅎㄴㅁㄹㅈㅁㅎ" hidden="1">{#N/A,#N/A,FALSE,"단가표지"}</definedName>
    <definedName name="ㅎㄶ" hidden="1">{#N/A,#N/A,FALSE,"속도"}</definedName>
    <definedName name="ㅎㄹ" hidden="1">{#N/A,#N/A,FALSE,"CCTV"}</definedName>
    <definedName name="ㅎㅎ">#N/A</definedName>
    <definedName name="ㅎㅎㄴㅁㅎㄴㅁㅎ" hidden="1">{#N/A,#N/A,FALSE,"구조2"}</definedName>
    <definedName name="ㅎㅎ도호" hidden="1">{#N/A,#N/A,FALSE,"표지목차"}</definedName>
    <definedName name="하" localSheetId="6" hidden="1">{#N/A,#N/A,FALSE,"CCTV"}</definedName>
    <definedName name="하프" hidden="1">{#N/A,#N/A,FALSE,"전체집계표";#N/A,#N/A,FALSE,"안벽30000";#N/A,#N/A,FALSE,"안벽20000";#N/A,#N/A,FALSE,"내호안";#N/A,#N/A,FALSE,"외호안";#N/A,#N/A,FALSE,"준설토A";#N/A,#N/A,FALSE,"준설토B";#N/A,#N/A,FALSE,"적출장"}</definedName>
    <definedName name="하프1" hidden="1">{#N/A,#N/A,FALSE,"전체집계표";#N/A,#N/A,FALSE,"안벽30000";#N/A,#N/A,FALSE,"안벽20000";#N/A,#N/A,FALSE,"내호안";#N/A,#N/A,FALSE,"외호안";#N/A,#N/A,FALSE,"준설토A";#N/A,#N/A,FALSE,"준설토B";#N/A,#N/A,FALSE,"적출장"}</definedName>
    <definedName name="한" hidden="1">{#N/A,#N/A,FALSE,"조골재"}</definedName>
    <definedName name="한국Site출발항공료">'[89]계약고별 차등단가'!#REF!</definedName>
    <definedName name="한국호텔비">'[89]계약고별 차등단가'!#REF!</definedName>
    <definedName name="한글조직표">#REF!</definedName>
    <definedName name="한동" hidden="1">{#N/A,#N/A,FALSE,"단가표지"}</definedName>
    <definedName name="합" hidden="1">0</definedName>
    <definedName name="合____計">#N/A</definedName>
    <definedName name="해양인원" hidden="1">{#N/A,#N/A,TRUE,"LOADCOVE";#N/A,#N/A,TRUE,"PAGE001";#N/A,#N/A,TRUE,"PAGE002";#N/A,#N/A,TRUE,"PAGE003";#N/A,#N/A,TRUE,"PAGE004";#N/A,#N/A,TRUE,"PAGE005";#N/A,#N/A,TRUE,"PAGE006";#N/A,#N/A,TRUE,"PAGE007";#N/A,#N/A,TRUE,"PAGE008";#N/A,#N/A,TRUE,"PAGE009";#N/A,#N/A,TRUE,"PAGE010";#N/A,#N/A,TRUE,"PAGE011";#N/A,#N/A,TRUE,"PAGE012";#N/A,#N/A,TRUE,"PAGE013"}</definedName>
    <definedName name="해양중점3" hidden="1">{#N/A,#N/A,TRUE,"LOADCOVE";#N/A,#N/A,TRUE,"PAGE001";#N/A,#N/A,TRUE,"PAGE002";#N/A,#N/A,TRUE,"PAGE003";#N/A,#N/A,TRUE,"PAGE004";#N/A,#N/A,TRUE,"PAGE005";#N/A,#N/A,TRUE,"PAGE006";#N/A,#N/A,TRUE,"PAGE007";#N/A,#N/A,TRUE,"PAGE008";#N/A,#N/A,TRUE,"PAGE009";#N/A,#N/A,TRUE,"PAGE010";#N/A,#N/A,TRUE,"PAGE011";#N/A,#N/A,TRUE,"PAGE012";#N/A,#N/A,TRUE,"PAGE013"}</definedName>
    <definedName name="해외인원추이" localSheetId="11">[58]요약배부!#REF!</definedName>
    <definedName name="해외인원추이" localSheetId="8">[58]요약배부!#REF!</definedName>
    <definedName name="해외인원추이" localSheetId="4">[58]요약배부!#REF!</definedName>
    <definedName name="해외인원추이">[59]요약배부!#REF!</definedName>
    <definedName name="햐ㅓㅈ바허ㅏㅣ농하ㅗㅎ" hidden="1">{#N/A,#N/A,FALSE,"CCTV"}</definedName>
    <definedName name="현대리바트">[143]수입!#REF!</definedName>
    <definedName name="現代綜合商事經由分" localSheetId="11">[19]수입!#REF!</definedName>
    <definedName name="現代綜合商事經由分" localSheetId="8">[20]수입!#REF!</definedName>
    <definedName name="現代綜合商事經由分" localSheetId="4">[111]수입!#REF!</definedName>
    <definedName name="現代綜合商事經由分">[21]수입!#REF!</definedName>
    <definedName name="현장" hidden="1">'[144]BREAKDOWN(철거설치)'!$CH$24</definedName>
    <definedName name="현장시공" hidden="1">{"'장비'!$A$3:$M$12"}</definedName>
    <definedName name="현장지도" hidden="1">{"'장비'!$A$3:$M$12"}</definedName>
    <definedName name="현장투입기간">[89]입찰내역서!$T$63</definedName>
    <definedName name="현지공사비" hidden="1">{"'장비'!$A$3:$M$12"}</definedName>
    <definedName name="현지공사비총괄" hidden="1">{"'장비'!$A$3:$M$12"}</definedName>
    <definedName name="호호호" hidden="1">{#N/A,#N/A,FALSE,"명세표"}</definedName>
    <definedName name="호ㅓ" hidden="1">{#N/A,#N/A,FALSE,"CCTV"}</definedName>
    <definedName name="홍홍" hidden="1">{#N/A,#N/A,TRUE,"LOADCOVE";#N/A,#N/A,TRUE,"PAGE001";#N/A,#N/A,TRUE,"PAGE002";#N/A,#N/A,TRUE,"PAGE003";#N/A,#N/A,TRUE,"PAGE004";#N/A,#N/A,TRUE,"PAGE005";#N/A,#N/A,TRUE,"PAGE006";#N/A,#N/A,TRUE,"PAGE007";#N/A,#N/A,TRUE,"PAGE008";#N/A,#N/A,TRUE,"PAGE009";#N/A,#N/A,TRUE,"PAGE010";#N/A,#N/A,TRUE,"PAGE011";#N/A,#N/A,TRUE,"PAGE012";#N/A,#N/A,TRUE,"PAGE013"}</definedName>
    <definedName name="황보" hidden="1">{#N/A,#N/A,FALSE,"CCTV"}</definedName>
    <definedName name="효원">#REF!</definedName>
    <definedName name="ㅏㅏㅏ" hidden="1">{#N/A,#N/A,FALSE,"명세표"}</definedName>
    <definedName name="ㅏㅏㅏㅏㅏ">#N/A</definedName>
    <definedName name="ㅓㅇ롤ㅇ" hidden="1">{#N/A,#N/A,FALSE,"혼합골재"}</definedName>
    <definedName name="ㅓㅓ" hidden="1">{#N/A,#N/A,FALSE,"CCTV"}</definedName>
    <definedName name="ㅓㅓㅓ" hidden="1">{#N/A,#N/A,FALSE,"CCTV"}</definedName>
    <definedName name="ㅓㅓㅓㅓㅓ">#N/A</definedName>
    <definedName name="ㅓㅓㅗ라ㅓㄴ오라ㅓㅁㄴ오라넘오람ㄴ엄ㄴㅇㅇㄴㅁㅁㄴㅇㅇㄴㄴㅇㅁ">#N/A</definedName>
    <definedName name="ㅔㅔ" hidden="1">{#N/A,#N/A,FALSE,"명세표"}</definedName>
    <definedName name="ㅔㅔㅔ" hidden="1">{#N/A,#N/A,TRUE,"LOADCOVE";#N/A,#N/A,TRUE,"PAGE001";#N/A,#N/A,TRUE,"PAGE002";#N/A,#N/A,TRUE,"PAGE003";#N/A,#N/A,TRUE,"PAGE004";#N/A,#N/A,TRUE,"PAGE005";#N/A,#N/A,TRUE,"PAGE006";#N/A,#N/A,TRUE,"PAGE007";#N/A,#N/A,TRUE,"PAGE008";#N/A,#N/A,TRUE,"PAGE009";#N/A,#N/A,TRUE,"PAGE010";#N/A,#N/A,TRUE,"PAGE011";#N/A,#N/A,TRUE,"PAGE012";#N/A,#N/A,TRUE,"PAGE013"}</definedName>
    <definedName name="ㅗ하ㅣㄴ어ㅗ뢔ㅑㅇㅈ" hidden="1">{#N/A,#N/A,FALSE,"CCTV"}</definedName>
    <definedName name="ㅗㅗ" hidden="1">{#N/A,#N/A,FALSE,"명세표"}</definedName>
    <definedName name="ㅗㅗㅗ" hidden="1">{"'장비'!$A$3:$M$12"}</definedName>
    <definedName name="ㅗㅗㅗㅗ">#N/A</definedName>
    <definedName name="ㅛㅕㅕㅕ">#N/A</definedName>
    <definedName name="ㅜ" localSheetId="11">'[52]9-1차이내역'!#REF!</definedName>
    <definedName name="ㅜ" localSheetId="8">'[53]9-1차이내역'!#REF!</definedName>
    <definedName name="ㅜ" localSheetId="4">'[54]9-1차이내역'!#REF!</definedName>
    <definedName name="ㅜ">'[54]9-1차이내역'!#REF!</definedName>
    <definedName name="ㅜㅜㅜ">#N/A</definedName>
    <definedName name="ㅠ뮤ㅐ" localSheetId="6" hidden="1">#REF!</definedName>
    <definedName name="ㅠ뮤ㅐ" hidden="1">#REF!</definedName>
    <definedName name="ㅠㅜㅠㅜㅜㅜ">#N/A</definedName>
    <definedName name="ㅠㅠㅠ"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ㅡㅡ" hidden="1">{#N/A,#N/A,FALSE,"명세표"}</definedName>
  </definedNames>
  <calcPr calcId="162913"/>
</workbook>
</file>

<file path=xl/calcChain.xml><?xml version="1.0" encoding="utf-8"?>
<calcChain xmlns="http://schemas.openxmlformats.org/spreadsheetml/2006/main">
  <c r="J205" i="25" l="1"/>
  <c r="J204" i="25"/>
  <c r="J206" i="25" s="1"/>
  <c r="J203" i="25"/>
  <c r="J202" i="25"/>
  <c r="J196" i="25"/>
  <c r="J195" i="25"/>
  <c r="J193" i="25"/>
  <c r="J192" i="25"/>
  <c r="J190" i="25"/>
  <c r="J188" i="25"/>
  <c r="J187" i="25"/>
  <c r="J189" i="25" s="1"/>
  <c r="J182" i="25"/>
  <c r="J180" i="25"/>
  <c r="I179" i="25"/>
  <c r="J177" i="25"/>
  <c r="J176" i="25"/>
  <c r="J179" i="25" s="1"/>
  <c r="J175" i="25"/>
  <c r="J174" i="25"/>
  <c r="J173" i="25"/>
  <c r="J172" i="25"/>
  <c r="J171" i="25"/>
  <c r="J170" i="25"/>
  <c r="J169" i="25"/>
  <c r="J168" i="25"/>
  <c r="J167" i="25"/>
  <c r="J166" i="25"/>
  <c r="J164" i="25"/>
  <c r="J163" i="25"/>
  <c r="J162" i="25"/>
  <c r="J161" i="25" s="1"/>
  <c r="J165" i="25" s="1"/>
  <c r="J160" i="25"/>
  <c r="J159" i="25"/>
  <c r="J157" i="25"/>
  <c r="J156" i="25"/>
  <c r="J158" i="25" s="1"/>
  <c r="J155" i="25"/>
  <c r="J154" i="25"/>
  <c r="J152" i="25"/>
  <c r="J151" i="25"/>
  <c r="J150" i="25"/>
  <c r="J149" i="25"/>
  <c r="J148" i="25"/>
  <c r="J147" i="25"/>
  <c r="J146" i="25"/>
  <c r="J145" i="25"/>
  <c r="J144" i="25"/>
  <c r="J143" i="25"/>
  <c r="J142" i="25"/>
  <c r="J141" i="25"/>
  <c r="J140" i="25"/>
  <c r="J153" i="25" s="1"/>
  <c r="J138" i="25"/>
  <c r="J137" i="25"/>
  <c r="J136" i="25"/>
  <c r="J135" i="25"/>
  <c r="J134" i="25"/>
  <c r="G133" i="25"/>
  <c r="J133" i="25" s="1"/>
  <c r="J132" i="25"/>
  <c r="J131" i="25"/>
  <c r="J139" i="25" s="1"/>
  <c r="J129" i="25"/>
  <c r="J128" i="25"/>
  <c r="J127" i="25"/>
  <c r="J126" i="25"/>
  <c r="J125" i="25"/>
  <c r="J130" i="25" s="1"/>
  <c r="J124" i="25"/>
  <c r="J122" i="25"/>
  <c r="R121" i="25"/>
  <c r="J121" i="25"/>
  <c r="J120" i="25"/>
  <c r="J119" i="25"/>
  <c r="J118" i="25"/>
  <c r="J117" i="25"/>
  <c r="J116" i="25"/>
  <c r="J115" i="25"/>
  <c r="J114" i="25"/>
  <c r="J113" i="25"/>
  <c r="J112" i="25"/>
  <c r="J123" i="25" s="1"/>
  <c r="J110" i="25"/>
  <c r="J109" i="25"/>
  <c r="J107" i="25" s="1"/>
  <c r="J108" i="25"/>
  <c r="J106" i="25"/>
  <c r="J105" i="25"/>
  <c r="J104" i="25"/>
  <c r="J103" i="25"/>
  <c r="J102" i="25"/>
  <c r="J101" i="25"/>
  <c r="J100" i="25"/>
  <c r="J98" i="25"/>
  <c r="J97" i="25"/>
  <c r="J99" i="25" s="1"/>
  <c r="J96" i="25"/>
  <c r="J95" i="25"/>
  <c r="J94" i="25"/>
  <c r="J93" i="25"/>
  <c r="J92" i="25"/>
  <c r="J91" i="25"/>
  <c r="J90" i="25"/>
  <c r="J89" i="25"/>
  <c r="J87" i="25"/>
  <c r="J86" i="25"/>
  <c r="J85" i="25"/>
  <c r="H85" i="25"/>
  <c r="J83" i="25"/>
  <c r="J82" i="25"/>
  <c r="J81" i="25"/>
  <c r="J80" i="25"/>
  <c r="J79" i="25"/>
  <c r="J78" i="25"/>
  <c r="J77" i="25"/>
  <c r="J76" i="25"/>
  <c r="J75" i="25"/>
  <c r="J74" i="25"/>
  <c r="J73" i="25"/>
  <c r="J72" i="25"/>
  <c r="J71" i="25"/>
  <c r="J84" i="25" s="1"/>
  <c r="G71" i="25"/>
  <c r="H70" i="25"/>
  <c r="J70" i="25" s="1"/>
  <c r="J68" i="25"/>
  <c r="J67" i="25"/>
  <c r="J66" i="25"/>
  <c r="J65" i="25"/>
  <c r="J64" i="25"/>
  <c r="J63" i="25"/>
  <c r="J62" i="25"/>
  <c r="J61" i="25"/>
  <c r="G60" i="25"/>
  <c r="J60" i="25" s="1"/>
  <c r="J59" i="25"/>
  <c r="J58" i="25"/>
  <c r="J57" i="25" s="1"/>
  <c r="G56" i="25"/>
  <c r="J56" i="25" s="1"/>
  <c r="J69" i="25" s="1"/>
  <c r="J54" i="25"/>
  <c r="J53" i="25"/>
  <c r="J52" i="25"/>
  <c r="J51" i="25"/>
  <c r="G51" i="25"/>
  <c r="J50" i="25"/>
  <c r="J49" i="25"/>
  <c r="J48" i="25"/>
  <c r="J47" i="25"/>
  <c r="J46" i="25"/>
  <c r="J45" i="25"/>
  <c r="J44" i="25"/>
  <c r="J43" i="25"/>
  <c r="G43" i="25"/>
  <c r="J42" i="25"/>
  <c r="J41" i="25"/>
  <c r="J40" i="25"/>
  <c r="J39" i="25"/>
  <c r="J38" i="25"/>
  <c r="J55" i="25" s="1"/>
  <c r="I37" i="25"/>
  <c r="J36" i="25"/>
  <c r="J34" i="25"/>
  <c r="J33" i="25"/>
  <c r="J31" i="25"/>
  <c r="J30" i="25"/>
  <c r="J29" i="25"/>
  <c r="J27" i="25"/>
  <c r="J26" i="25"/>
  <c r="J25" i="25"/>
  <c r="J23" i="25"/>
  <c r="J22" i="25"/>
  <c r="J21" i="25"/>
  <c r="J20" i="25"/>
  <c r="J18" i="25"/>
  <c r="J17" i="25"/>
  <c r="J37" i="25" s="1"/>
  <c r="J16" i="25"/>
  <c r="J14" i="25"/>
  <c r="J13" i="25"/>
  <c r="J12" i="25"/>
  <c r="J11" i="25"/>
  <c r="J9" i="25"/>
  <c r="J8" i="25"/>
  <c r="J10" i="25" s="1"/>
  <c r="J7" i="25"/>
  <c r="J6" i="25"/>
  <c r="N3" i="25"/>
  <c r="J111" i="25" l="1"/>
  <c r="J88" i="25"/>
  <c r="J184" i="25" s="1"/>
  <c r="F143" i="24"/>
  <c r="M142" i="24"/>
  <c r="N142" i="24" s="1"/>
  <c r="N141" i="24"/>
  <c r="M141" i="24"/>
  <c r="M140" i="24"/>
  <c r="N140" i="24" s="1"/>
  <c r="M139" i="24"/>
  <c r="N139" i="24" s="1"/>
  <c r="N138" i="24"/>
  <c r="M138" i="24"/>
  <c r="N137" i="24"/>
  <c r="M137" i="24"/>
  <c r="M136" i="24"/>
  <c r="N136" i="24" s="1"/>
  <c r="M135" i="24"/>
  <c r="N135" i="24" s="1"/>
  <c r="N134" i="24"/>
  <c r="M134" i="24"/>
  <c r="N133" i="24"/>
  <c r="M133" i="24"/>
  <c r="M132" i="24"/>
  <c r="N132" i="24" s="1"/>
  <c r="N130" i="24" s="1"/>
  <c r="N131" i="24"/>
  <c r="M131" i="24"/>
  <c r="M130" i="24"/>
  <c r="N129" i="24"/>
  <c r="M129" i="24"/>
  <c r="N128" i="24"/>
  <c r="M128" i="24"/>
  <c r="M127" i="24"/>
  <c r="N127" i="24" s="1"/>
  <c r="M126" i="24"/>
  <c r="M125" i="24"/>
  <c r="M124" i="24"/>
  <c r="M123" i="24"/>
  <c r="M122" i="24"/>
  <c r="M121" i="24"/>
  <c r="M120" i="24"/>
  <c r="M119" i="24"/>
  <c r="M118" i="24"/>
  <c r="M117" i="24"/>
  <c r="M116" i="24"/>
  <c r="M115" i="24"/>
  <c r="M114" i="24"/>
  <c r="N114" i="24" s="1"/>
  <c r="N113" i="24"/>
  <c r="M113" i="24"/>
  <c r="M112" i="24"/>
  <c r="M111" i="24"/>
  <c r="M110" i="24"/>
  <c r="M109" i="24"/>
  <c r="M108" i="24"/>
  <c r="N107" i="24"/>
  <c r="N106" i="24" s="1"/>
  <c r="M107" i="24"/>
  <c r="M106" i="24"/>
  <c r="M105" i="24"/>
  <c r="N105" i="24" s="1"/>
  <c r="N104" i="24" s="1"/>
  <c r="M104" i="24"/>
  <c r="M103" i="24"/>
  <c r="N103" i="24" s="1"/>
  <c r="N102" i="24" s="1"/>
  <c r="M102" i="24"/>
  <c r="M101" i="24"/>
  <c r="N101" i="24" s="1"/>
  <c r="N100" i="24" s="1"/>
  <c r="M100" i="24"/>
  <c r="N99" i="24"/>
  <c r="N98" i="24" s="1"/>
  <c r="M99" i="24"/>
  <c r="M98" i="24"/>
  <c r="N97" i="24"/>
  <c r="N96" i="24" s="1"/>
  <c r="M97" i="24"/>
  <c r="M96" i="24"/>
  <c r="M95" i="24"/>
  <c r="N95" i="24" s="1"/>
  <c r="N94" i="24" s="1"/>
  <c r="M94" i="24"/>
  <c r="M93" i="24"/>
  <c r="N93" i="24" s="1"/>
  <c r="N92" i="24" s="1"/>
  <c r="M92" i="24"/>
  <c r="M91" i="24"/>
  <c r="M90" i="24"/>
  <c r="M89" i="24"/>
  <c r="N89" i="24" s="1"/>
  <c r="N88" i="24"/>
  <c r="N87" i="24" s="1"/>
  <c r="M88" i="24"/>
  <c r="M87" i="24"/>
  <c r="M86" i="24"/>
  <c r="M85" i="24"/>
  <c r="M84" i="24"/>
  <c r="N84" i="24" s="1"/>
  <c r="N83" i="24" s="1"/>
  <c r="M83" i="24"/>
  <c r="M82" i="24"/>
  <c r="M81" i="24"/>
  <c r="M80" i="24"/>
  <c r="N80" i="24" s="1"/>
  <c r="M79" i="24"/>
  <c r="M78" i="24"/>
  <c r="M77" i="24"/>
  <c r="M76" i="24"/>
  <c r="M75" i="24"/>
  <c r="M74" i="24"/>
  <c r="M73" i="24"/>
  <c r="M72" i="24"/>
  <c r="N72" i="24" s="1"/>
  <c r="N71" i="24" s="1"/>
  <c r="M71" i="24"/>
  <c r="M70" i="24"/>
  <c r="M69" i="24"/>
  <c r="M68" i="24"/>
  <c r="M67" i="24"/>
  <c r="M66" i="24"/>
  <c r="N66" i="24" s="1"/>
  <c r="N65" i="24" s="1"/>
  <c r="M65" i="24"/>
  <c r="M64" i="24"/>
  <c r="M63" i="24"/>
  <c r="N63" i="24" s="1"/>
  <c r="N62" i="24" s="1"/>
  <c r="M62" i="24"/>
  <c r="M61" i="24"/>
  <c r="M60" i="24"/>
  <c r="M59" i="24"/>
  <c r="M58" i="24"/>
  <c r="M57" i="24"/>
  <c r="N57" i="24" s="1"/>
  <c r="M56" i="24"/>
  <c r="M55" i="24"/>
  <c r="M54" i="24"/>
  <c r="N54" i="24" s="1"/>
  <c r="N53" i="24" s="1"/>
  <c r="M53" i="24"/>
  <c r="M52" i="24"/>
  <c r="N52" i="24" s="1"/>
  <c r="B52" i="24"/>
  <c r="B53" i="24" s="1"/>
  <c r="M51" i="24"/>
  <c r="M50" i="24"/>
  <c r="M49" i="24"/>
  <c r="N48" i="24" s="1"/>
  <c r="M48" i="24"/>
  <c r="M47" i="24"/>
  <c r="M46" i="24"/>
  <c r="M45" i="24"/>
  <c r="M44" i="24"/>
  <c r="M43" i="24"/>
  <c r="M42" i="24"/>
  <c r="M41" i="24"/>
  <c r="M40" i="24"/>
  <c r="M39" i="24"/>
  <c r="M38" i="24"/>
  <c r="M37" i="24"/>
  <c r="M36" i="24"/>
  <c r="M35" i="24"/>
  <c r="M34" i="24"/>
  <c r="N33" i="24" s="1"/>
  <c r="M33" i="24"/>
  <c r="M32" i="24"/>
  <c r="M31" i="24"/>
  <c r="M30" i="24"/>
  <c r="M29" i="24"/>
  <c r="M28" i="24"/>
  <c r="M27" i="24"/>
  <c r="M26" i="24"/>
  <c r="M25" i="24"/>
  <c r="M24" i="24"/>
  <c r="M23" i="24"/>
  <c r="N23" i="24" s="1"/>
  <c r="M22" i="24"/>
  <c r="M21" i="24"/>
  <c r="M20" i="24"/>
  <c r="M19" i="24"/>
  <c r="N17" i="24" s="1"/>
  <c r="M18" i="24"/>
  <c r="M17" i="24"/>
  <c r="M16" i="24"/>
  <c r="M15" i="24"/>
  <c r="M14" i="24"/>
  <c r="M13" i="24"/>
  <c r="N12" i="24" s="1"/>
  <c r="M12" i="24"/>
  <c r="M11" i="24"/>
  <c r="M10" i="24"/>
  <c r="M9" i="24"/>
  <c r="M8" i="24"/>
  <c r="N7" i="24"/>
  <c r="N6" i="24" s="1"/>
  <c r="M7" i="24"/>
  <c r="M6" i="24"/>
  <c r="M143" i="24" s="1"/>
  <c r="W176" i="23"/>
  <c r="W175" i="23"/>
  <c r="W174" i="23"/>
  <c r="M174" i="23"/>
  <c r="L174" i="23"/>
  <c r="W173" i="23"/>
  <c r="M173" i="23"/>
  <c r="L173" i="23"/>
  <c r="W172" i="23"/>
  <c r="W171" i="23"/>
  <c r="L171" i="23"/>
  <c r="M171" i="23" s="1"/>
  <c r="W170" i="23"/>
  <c r="L170" i="23"/>
  <c r="M170" i="23" s="1"/>
  <c r="W169" i="23"/>
  <c r="L169" i="23"/>
  <c r="M169" i="23" s="1"/>
  <c r="W168" i="23"/>
  <c r="M168" i="23"/>
  <c r="L168" i="23"/>
  <c r="W167" i="23"/>
  <c r="J167" i="23"/>
  <c r="L167" i="23" s="1"/>
  <c r="M167" i="23" s="1"/>
  <c r="W166" i="23"/>
  <c r="L166" i="23"/>
  <c r="M166" i="23" s="1"/>
  <c r="W165" i="23"/>
  <c r="L165" i="23"/>
  <c r="M165" i="23" s="1"/>
  <c r="M164" i="23"/>
  <c r="L164" i="23"/>
  <c r="M163" i="23"/>
  <c r="L163" i="23"/>
  <c r="M162" i="23"/>
  <c r="L162" i="23"/>
  <c r="L161" i="23"/>
  <c r="M161" i="23" s="1"/>
  <c r="L160" i="23"/>
  <c r="L159" i="23"/>
  <c r="L158" i="23"/>
  <c r="M158" i="23" s="1"/>
  <c r="M157" i="23"/>
  <c r="L157" i="23"/>
  <c r="L156" i="23"/>
  <c r="M156" i="23" s="1"/>
  <c r="L155" i="23"/>
  <c r="L154" i="23"/>
  <c r="L153" i="23"/>
  <c r="L152" i="23"/>
  <c r="L151" i="23"/>
  <c r="L150" i="23"/>
  <c r="M150" i="23" s="1"/>
  <c r="L149" i="23"/>
  <c r="L148" i="23"/>
  <c r="L147" i="23"/>
  <c r="L146" i="23"/>
  <c r="L145" i="23"/>
  <c r="M144" i="23"/>
  <c r="L144" i="23"/>
  <c r="L143" i="23"/>
  <c r="L142" i="23"/>
  <c r="L141" i="23"/>
  <c r="L140" i="23"/>
  <c r="L139" i="23"/>
  <c r="L138" i="23"/>
  <c r="L137" i="23"/>
  <c r="L136" i="23"/>
  <c r="L135" i="23"/>
  <c r="L134" i="23"/>
  <c r="L133" i="23"/>
  <c r="L132" i="23"/>
  <c r="L131" i="23"/>
  <c r="L130" i="23"/>
  <c r="L129" i="23"/>
  <c r="L128" i="23"/>
  <c r="L127" i="23"/>
  <c r="L126" i="23"/>
  <c r="L125" i="23"/>
  <c r="L124" i="23"/>
  <c r="M124" i="23" s="1"/>
  <c r="L123" i="23"/>
  <c r="L122" i="23"/>
  <c r="L121" i="23"/>
  <c r="L120" i="23"/>
  <c r="L119" i="23"/>
  <c r="L118" i="23"/>
  <c r="L117" i="23"/>
  <c r="L116" i="23"/>
  <c r="L115" i="23"/>
  <c r="L114" i="23"/>
  <c r="L113" i="23"/>
  <c r="L112" i="23"/>
  <c r="L111" i="23"/>
  <c r="L110" i="23"/>
  <c r="L109" i="23"/>
  <c r="L108" i="23"/>
  <c r="L107" i="23"/>
  <c r="L106" i="23"/>
  <c r="L105" i="23"/>
  <c r="M105" i="23" s="1"/>
  <c r="M104" i="23"/>
  <c r="L104" i="23"/>
  <c r="L103" i="23"/>
  <c r="L101" i="23"/>
  <c r="L100" i="23"/>
  <c r="L99" i="23"/>
  <c r="L98" i="23"/>
  <c r="L97" i="23"/>
  <c r="M97" i="23" s="1"/>
  <c r="L95" i="23"/>
  <c r="L96" i="23" s="1"/>
  <c r="L94" i="23"/>
  <c r="L93" i="23"/>
  <c r="M93" i="23" s="1"/>
  <c r="L92" i="23"/>
  <c r="L91" i="23"/>
  <c r="L90" i="23"/>
  <c r="L89" i="23"/>
  <c r="L88" i="23"/>
  <c r="L87" i="23"/>
  <c r="L86" i="23"/>
  <c r="L85" i="23"/>
  <c r="L84" i="23"/>
  <c r="M84" i="23" s="1"/>
  <c r="L83" i="23"/>
  <c r="L81" i="23" s="1"/>
  <c r="L82" i="23"/>
  <c r="L80" i="23"/>
  <c r="L79" i="23"/>
  <c r="L78" i="23"/>
  <c r="L77" i="23"/>
  <c r="L76" i="23"/>
  <c r="L75" i="23"/>
  <c r="L74" i="23"/>
  <c r="L73" i="23"/>
  <c r="L72" i="23"/>
  <c r="L71" i="23"/>
  <c r="L70" i="23"/>
  <c r="L69" i="23"/>
  <c r="L68" i="23"/>
  <c r="L67" i="23"/>
  <c r="L66" i="23"/>
  <c r="L65" i="23"/>
  <c r="L64" i="23"/>
  <c r="L63" i="23"/>
  <c r="L62" i="23"/>
  <c r="L61" i="23"/>
  <c r="L60" i="23"/>
  <c r="L59" i="23"/>
  <c r="L58" i="23"/>
  <c r="L57" i="23"/>
  <c r="L56" i="23"/>
  <c r="L55" i="23"/>
  <c r="L54" i="23"/>
  <c r="L53" i="23"/>
  <c r="L52" i="23"/>
  <c r="L51" i="23"/>
  <c r="L50" i="23"/>
  <c r="L49" i="23"/>
  <c r="L48" i="23"/>
  <c r="L47" i="23"/>
  <c r="L46" i="23"/>
  <c r="L45" i="23"/>
  <c r="L44" i="23"/>
  <c r="L43" i="23"/>
  <c r="L42" i="23"/>
  <c r="L41" i="23"/>
  <c r="L40" i="23"/>
  <c r="L39" i="23"/>
  <c r="L38" i="23"/>
  <c r="L37" i="23"/>
  <c r="L36" i="23"/>
  <c r="L35" i="23"/>
  <c r="L34" i="23"/>
  <c r="L33" i="23"/>
  <c r="L32" i="23"/>
  <c r="L31" i="23"/>
  <c r="L30" i="23"/>
  <c r="L29" i="23"/>
  <c r="L28" i="23"/>
  <c r="L27" i="23"/>
  <c r="L26" i="23"/>
  <c r="L25" i="23"/>
  <c r="L24" i="23"/>
  <c r="L23" i="23"/>
  <c r="L22" i="23"/>
  <c r="L21" i="23" s="1"/>
  <c r="L20" i="23"/>
  <c r="L16" i="23"/>
  <c r="L15" i="23"/>
  <c r="L14" i="23"/>
  <c r="L13" i="23"/>
  <c r="L12" i="23"/>
  <c r="I12" i="23"/>
  <c r="L11" i="23"/>
  <c r="L9" i="23"/>
  <c r="M6" i="23" s="1"/>
  <c r="L8" i="23"/>
  <c r="L7" i="23"/>
  <c r="I6" i="23"/>
  <c r="N11" i="24" l="1"/>
  <c r="B71" i="24"/>
  <c r="B83" i="24" s="1"/>
  <c r="B87" i="24" s="1"/>
  <c r="B92" i="24" s="1"/>
  <c r="B94" i="24" s="1"/>
  <c r="B96" i="24" s="1"/>
  <c r="B98" i="24" s="1"/>
  <c r="B100" i="24" s="1"/>
  <c r="B102" i="24" s="1"/>
  <c r="B104" i="24" s="1"/>
  <c r="B106" i="24" s="1"/>
  <c r="B113" i="24" s="1"/>
  <c r="B127" i="24" s="1"/>
  <c r="B129" i="24" s="1"/>
  <c r="B130" i="24" s="1"/>
  <c r="B133" i="24" s="1"/>
  <c r="B134" i="24" s="1"/>
  <c r="B135" i="24" s="1"/>
  <c r="B136" i="24" s="1"/>
  <c r="B137" i="24" s="1"/>
  <c r="B138" i="24" s="1"/>
  <c r="B139" i="24" s="1"/>
  <c r="B140" i="24" s="1"/>
  <c r="B141" i="24" s="1"/>
  <c r="B142" i="24" s="1"/>
  <c r="B65" i="24"/>
  <c r="N143" i="24"/>
  <c r="M20" i="23"/>
  <c r="M175" i="23" s="1"/>
  <c r="L6" i="23"/>
  <c r="O30" i="21"/>
  <c r="L27" i="21"/>
  <c r="L26" i="21"/>
  <c r="Q25" i="21"/>
  <c r="P25" i="21"/>
  <c r="O25" i="21"/>
  <c r="M25" i="21"/>
  <c r="L25" i="21"/>
  <c r="K25" i="21"/>
  <c r="N25" i="21" s="1"/>
  <c r="L24" i="21"/>
  <c r="Q23" i="21"/>
  <c r="P23" i="21"/>
  <c r="O23" i="21"/>
  <c r="M23" i="21"/>
  <c r="L23" i="21"/>
  <c r="K23" i="21"/>
  <c r="N23" i="21" s="1"/>
  <c r="L22" i="21"/>
  <c r="L21" i="21"/>
  <c r="L20" i="21"/>
  <c r="Q19" i="21"/>
  <c r="P19" i="21"/>
  <c r="O19" i="21"/>
  <c r="N19" i="21"/>
  <c r="M19" i="21"/>
  <c r="L19" i="21"/>
  <c r="K19" i="21"/>
  <c r="L18" i="21"/>
  <c r="Q17" i="21"/>
  <c r="P17" i="21"/>
  <c r="O17" i="21"/>
  <c r="N17" i="21"/>
  <c r="M17" i="21"/>
  <c r="L17" i="21"/>
  <c r="K17" i="21"/>
  <c r="L16" i="21"/>
  <c r="L15" i="21"/>
  <c r="L14" i="21"/>
  <c r="Q13" i="21"/>
  <c r="P13" i="21"/>
  <c r="O13" i="21"/>
  <c r="N13" i="21"/>
  <c r="M13" i="21"/>
  <c r="L13" i="21"/>
  <c r="K13" i="21"/>
  <c r="L12" i="21"/>
  <c r="Q11" i="21"/>
  <c r="P11" i="21"/>
  <c r="O11" i="21"/>
  <c r="N11" i="21"/>
  <c r="M11" i="21"/>
  <c r="L11" i="21"/>
  <c r="K11" i="21"/>
  <c r="L10" i="21"/>
  <c r="L9" i="21"/>
  <c r="L8" i="21"/>
  <c r="L7" i="21" s="1"/>
  <c r="Q7" i="21"/>
  <c r="Q31" i="21" s="1"/>
  <c r="P7" i="21"/>
  <c r="P31" i="21" s="1"/>
  <c r="O7" i="21"/>
  <c r="O31" i="21" s="1"/>
  <c r="M7" i="21"/>
  <c r="K7" i="21"/>
  <c r="N7" i="21" l="1"/>
  <c r="P30" i="21"/>
  <c r="Q30" i="21"/>
  <c r="N30" i="21" l="1"/>
  <c r="N31" i="21"/>
  <c r="L26" i="20"/>
  <c r="E26" i="20"/>
  <c r="E31" i="20" s="1"/>
  <c r="K19" i="20"/>
  <c r="L19" i="20" s="1"/>
  <c r="K18" i="20"/>
  <c r="L18" i="20" s="1"/>
  <c r="K17" i="20"/>
  <c r="L17" i="20" s="1"/>
  <c r="K16" i="20"/>
  <c r="L16" i="20" s="1"/>
  <c r="K15" i="20"/>
  <c r="L15" i="20" s="1"/>
  <c r="L29" i="20" s="1"/>
  <c r="K14" i="20"/>
  <c r="L14" i="20" s="1"/>
  <c r="K13" i="20"/>
  <c r="L13" i="20" s="1"/>
  <c r="K12" i="20"/>
  <c r="L12" i="20" s="1"/>
  <c r="K11" i="20"/>
  <c r="L10" i="20"/>
  <c r="K10" i="20"/>
  <c r="L7" i="20"/>
  <c r="L27" i="20" l="1"/>
  <c r="L31" i="20" s="1"/>
  <c r="P30" i="19" l="1"/>
  <c r="O30" i="19"/>
  <c r="L28" i="19"/>
  <c r="Q27" i="19"/>
  <c r="P27" i="19"/>
  <c r="O27" i="19"/>
  <c r="M27" i="19"/>
  <c r="L27" i="19"/>
  <c r="K27" i="19"/>
  <c r="N27" i="19" s="1"/>
  <c r="L26" i="19"/>
  <c r="Q25" i="19"/>
  <c r="P25" i="19"/>
  <c r="O25" i="19"/>
  <c r="M25" i="19"/>
  <c r="L25" i="19"/>
  <c r="K25" i="19"/>
  <c r="N25" i="19" s="1"/>
  <c r="L24" i="19"/>
  <c r="Q23" i="19"/>
  <c r="P23" i="19"/>
  <c r="O23" i="19"/>
  <c r="M23" i="19"/>
  <c r="L23" i="19"/>
  <c r="K23" i="19"/>
  <c r="N23" i="19" s="1"/>
  <c r="L22" i="19"/>
  <c r="L21" i="19"/>
  <c r="L20" i="19"/>
  <c r="L19" i="19"/>
  <c r="L18" i="19"/>
  <c r="L17" i="19" s="1"/>
  <c r="Q17" i="19"/>
  <c r="P17" i="19"/>
  <c r="O17" i="19"/>
  <c r="M17" i="19"/>
  <c r="K17" i="19"/>
  <c r="L16" i="19"/>
  <c r="L15" i="19" s="1"/>
  <c r="Q15" i="19"/>
  <c r="Q31" i="19" s="1"/>
  <c r="P15" i="19"/>
  <c r="P31" i="19" s="1"/>
  <c r="O15" i="19"/>
  <c r="O31" i="19" s="1"/>
  <c r="M15" i="19"/>
  <c r="K15" i="19"/>
  <c r="N15" i="19" s="1"/>
  <c r="L14" i="19"/>
  <c r="L13" i="19" s="1"/>
  <c r="Q13" i="19"/>
  <c r="P13" i="19"/>
  <c r="O13" i="19"/>
  <c r="M13" i="19"/>
  <c r="K13" i="19"/>
  <c r="L12" i="19"/>
  <c r="L11" i="19" s="1"/>
  <c r="Q11" i="19"/>
  <c r="P11" i="19"/>
  <c r="P32" i="19" s="1"/>
  <c r="O11" i="19"/>
  <c r="O32" i="19" s="1"/>
  <c r="M11" i="19"/>
  <c r="K11" i="19"/>
  <c r="L10" i="19"/>
  <c r="L9" i="19"/>
  <c r="L8" i="19"/>
  <c r="L7" i="19" s="1"/>
  <c r="Q7" i="19"/>
  <c r="Q32" i="19" s="1"/>
  <c r="P7" i="19"/>
  <c r="O7" i="19"/>
  <c r="M7" i="19"/>
  <c r="K7" i="19"/>
  <c r="N7" i="19" l="1"/>
  <c r="N11" i="19"/>
  <c r="N31" i="19"/>
  <c r="N13" i="19"/>
  <c r="N17" i="19"/>
  <c r="Q30" i="19"/>
  <c r="N32" i="19" l="1"/>
  <c r="N30" i="19"/>
  <c r="G148" i="18"/>
  <c r="G147" i="18"/>
  <c r="E147" i="18"/>
  <c r="M146" i="18"/>
  <c r="M145" i="18"/>
  <c r="M143" i="18"/>
  <c r="M142" i="18"/>
  <c r="M141" i="18"/>
  <c r="M140" i="18"/>
  <c r="M139" i="18"/>
  <c r="M138" i="18"/>
  <c r="O137" i="18"/>
  <c r="M137" i="18"/>
  <c r="N137" i="18" s="1"/>
  <c r="M136" i="18"/>
  <c r="M135" i="18"/>
  <c r="M134" i="18"/>
  <c r="M133" i="18"/>
  <c r="M131" i="18"/>
  <c r="O130" i="18"/>
  <c r="M130" i="18"/>
  <c r="N130" i="18" s="1"/>
  <c r="M129" i="18"/>
  <c r="O128" i="18"/>
  <c r="M128" i="18"/>
  <c r="N128" i="18" s="1"/>
  <c r="M127" i="18"/>
  <c r="M126" i="18"/>
  <c r="O125" i="18"/>
  <c r="M125" i="18"/>
  <c r="N125" i="18" s="1"/>
  <c r="O124" i="18"/>
  <c r="M124" i="18"/>
  <c r="O123" i="18"/>
  <c r="M123" i="18"/>
  <c r="M122" i="18"/>
  <c r="M121" i="18"/>
  <c r="N121" i="18" s="1"/>
  <c r="M120" i="18"/>
  <c r="N120" i="18" s="1"/>
  <c r="M119" i="18"/>
  <c r="N119" i="18" s="1"/>
  <c r="N118" i="18"/>
  <c r="M118" i="18"/>
  <c r="M117" i="18"/>
  <c r="N117" i="18" s="1"/>
  <c r="M116" i="18"/>
  <c r="N116" i="18" s="1"/>
  <c r="M115" i="18"/>
  <c r="N115" i="18" s="1"/>
  <c r="N114" i="18"/>
  <c r="M114" i="18"/>
  <c r="M113" i="18"/>
  <c r="N113" i="18" s="1"/>
  <c r="M112" i="18"/>
  <c r="N112" i="18" s="1"/>
  <c r="M111" i="18"/>
  <c r="N111" i="18" s="1"/>
  <c r="N110" i="18"/>
  <c r="M110" i="18"/>
  <c r="M109" i="18"/>
  <c r="O109" i="18" s="1"/>
  <c r="M108" i="18"/>
  <c r="N108" i="18" s="1"/>
  <c r="N107" i="18"/>
  <c r="M107" i="18"/>
  <c r="M106" i="18"/>
  <c r="N106" i="18" s="1"/>
  <c r="M105" i="18"/>
  <c r="N105" i="18" s="1"/>
  <c r="M104" i="18"/>
  <c r="N104" i="18" s="1"/>
  <c r="N103" i="18"/>
  <c r="M103" i="18"/>
  <c r="M102" i="18"/>
  <c r="N102" i="18" s="1"/>
  <c r="M101" i="18"/>
  <c r="N101" i="18" s="1"/>
  <c r="M100" i="18"/>
  <c r="N100" i="18" s="1"/>
  <c r="O100" i="18" s="1"/>
  <c r="M99" i="18"/>
  <c r="M98" i="18"/>
  <c r="M97" i="18"/>
  <c r="O96" i="18"/>
  <c r="M96" i="18"/>
  <c r="N96" i="18" s="1"/>
  <c r="M95" i="18"/>
  <c r="M94" i="18"/>
  <c r="M93" i="18"/>
  <c r="O92" i="18"/>
  <c r="M92" i="18"/>
  <c r="N92" i="18" s="1"/>
  <c r="M91" i="18"/>
  <c r="O91" i="18" s="1"/>
  <c r="M90" i="18"/>
  <c r="M89" i="18"/>
  <c r="O89" i="18" s="1"/>
  <c r="M88" i="18"/>
  <c r="N88" i="18" s="1"/>
  <c r="O87" i="18"/>
  <c r="N87" i="18"/>
  <c r="M87" i="18"/>
  <c r="M86" i="18"/>
  <c r="O86" i="18" s="1"/>
  <c r="M85" i="18"/>
  <c r="M84" i="18"/>
  <c r="M83" i="18"/>
  <c r="O82" i="18"/>
  <c r="M82" i="18"/>
  <c r="N82" i="18" s="1"/>
  <c r="O81" i="18"/>
  <c r="M81" i="18"/>
  <c r="N81" i="18" s="1"/>
  <c r="O80" i="18"/>
  <c r="M80" i="18"/>
  <c r="N80" i="18" s="1"/>
  <c r="O79" i="18"/>
  <c r="M79" i="18"/>
  <c r="N79" i="18" s="1"/>
  <c r="O78" i="18"/>
  <c r="M78" i="18"/>
  <c r="N78" i="18" s="1"/>
  <c r="M77" i="18"/>
  <c r="M76" i="18"/>
  <c r="O75" i="18"/>
  <c r="M75" i="18"/>
  <c r="N75" i="18" s="1"/>
  <c r="O74" i="18"/>
  <c r="M74" i="18"/>
  <c r="N74" i="18" s="1"/>
  <c r="O73" i="18"/>
  <c r="N73" i="18"/>
  <c r="M73" i="18"/>
  <c r="M72" i="18"/>
  <c r="O71" i="18"/>
  <c r="M71" i="18"/>
  <c r="N71" i="18" s="1"/>
  <c r="M70" i="18"/>
  <c r="N68" i="18" s="1"/>
  <c r="M69" i="18"/>
  <c r="O68" i="18"/>
  <c r="M68" i="18"/>
  <c r="M66" i="18"/>
  <c r="N66" i="18" s="1"/>
  <c r="O66" i="18" s="1"/>
  <c r="M64" i="18"/>
  <c r="N64" i="18" s="1"/>
  <c r="O64" i="18" s="1"/>
  <c r="M62" i="18"/>
  <c r="N62" i="18" s="1"/>
  <c r="O62" i="18" s="1"/>
  <c r="M60" i="18"/>
  <c r="M59" i="18"/>
  <c r="M58" i="18"/>
  <c r="O58" i="18" s="1"/>
  <c r="M56" i="18"/>
  <c r="N56" i="18" s="1"/>
  <c r="O56" i="18" s="1"/>
  <c r="M55" i="18"/>
  <c r="M54" i="18"/>
  <c r="M53" i="18"/>
  <c r="M52" i="18"/>
  <c r="N51" i="18" s="1"/>
  <c r="O51" i="18"/>
  <c r="M51" i="18"/>
  <c r="O49" i="18"/>
  <c r="M49" i="18"/>
  <c r="N49" i="18" s="1"/>
  <c r="M48" i="18"/>
  <c r="O47" i="18"/>
  <c r="N47" i="18"/>
  <c r="M47" i="18"/>
  <c r="M45" i="18"/>
  <c r="N45" i="18" s="1"/>
  <c r="O45" i="18" s="1"/>
  <c r="M44" i="18"/>
  <c r="M43" i="18"/>
  <c r="O43" i="18" s="1"/>
  <c r="M42" i="18"/>
  <c r="N42" i="18" s="1"/>
  <c r="O42" i="18" s="1"/>
  <c r="M41" i="18"/>
  <c r="O40" i="18"/>
  <c r="M40" i="18"/>
  <c r="N40" i="18" s="1"/>
  <c r="M38" i="18"/>
  <c r="M37" i="18"/>
  <c r="M36" i="18"/>
  <c r="M35" i="18"/>
  <c r="O35" i="18" s="1"/>
  <c r="M34" i="18"/>
  <c r="N34" i="18" s="1"/>
  <c r="O34" i="18" s="1"/>
  <c r="M33" i="18"/>
  <c r="N33" i="18" s="1"/>
  <c r="O33" i="18" s="1"/>
  <c r="M32" i="18"/>
  <c r="N32" i="18" s="1"/>
  <c r="O30" i="18"/>
  <c r="N30" i="18"/>
  <c r="M30" i="18"/>
  <c r="M29" i="18"/>
  <c r="N29" i="18" s="1"/>
  <c r="M28" i="18"/>
  <c r="O28" i="18" s="1"/>
  <c r="O27" i="18"/>
  <c r="N27" i="18"/>
  <c r="M27" i="18"/>
  <c r="M26" i="18"/>
  <c r="O26" i="18" s="1"/>
  <c r="M25" i="18"/>
  <c r="O25" i="18" s="1"/>
  <c r="M24" i="18"/>
  <c r="O24" i="18" s="1"/>
  <c r="M23" i="18"/>
  <c r="M22" i="18"/>
  <c r="M21" i="18"/>
  <c r="O21" i="18" s="1"/>
  <c r="M20" i="18"/>
  <c r="O20" i="18" s="1"/>
  <c r="M18" i="18"/>
  <c r="M17" i="18"/>
  <c r="M16" i="18"/>
  <c r="M15" i="18"/>
  <c r="M14" i="18"/>
  <c r="M13" i="18"/>
  <c r="M12" i="18"/>
  <c r="M11" i="18"/>
  <c r="O11" i="18" s="1"/>
  <c r="M10" i="18"/>
  <c r="O10" i="18" s="1"/>
  <c r="M9" i="18"/>
  <c r="O9" i="18" s="1"/>
  <c r="M8" i="18"/>
  <c r="O8" i="18" s="1"/>
  <c r="O32" i="18" l="1"/>
  <c r="O147" i="18" s="1"/>
  <c r="N147" i="18"/>
  <c r="N58" i="18"/>
  <c r="N10" i="18"/>
  <c r="N25" i="18"/>
  <c r="N43" i="18"/>
  <c r="N21" i="18"/>
  <c r="N91" i="18"/>
  <c r="N11" i="18"/>
  <c r="N26" i="18"/>
  <c r="N35" i="18"/>
  <c r="O88" i="18"/>
  <c r="N109" i="18"/>
  <c r="N86" i="18"/>
  <c r="N9" i="18"/>
  <c r="N20" i="18"/>
  <c r="N24" i="18"/>
  <c r="O29" i="18"/>
  <c r="O148" i="18" s="1"/>
  <c r="N89" i="18"/>
  <c r="N28" i="18"/>
  <c r="N8" i="18"/>
  <c r="N148" i="18" s="1"/>
  <c r="N149" i="18" l="1"/>
  <c r="O149" i="18"/>
  <c r="G92" i="17" l="1"/>
  <c r="G91" i="17"/>
  <c r="G93" i="17" s="1"/>
  <c r="P90" i="17"/>
  <c r="O90" i="17"/>
  <c r="N90" i="17"/>
  <c r="Q90" i="17" s="1"/>
  <c r="M90" i="17"/>
  <c r="M89" i="17"/>
  <c r="N89" i="17" s="1"/>
  <c r="N88" i="17"/>
  <c r="M88" i="17"/>
  <c r="M87" i="17"/>
  <c r="N87" i="17" s="1"/>
  <c r="M86" i="17"/>
  <c r="P86" i="17" s="1"/>
  <c r="N85" i="17"/>
  <c r="M85" i="17"/>
  <c r="M84" i="17"/>
  <c r="O83" i="17"/>
  <c r="M83" i="17"/>
  <c r="P83" i="17" s="1"/>
  <c r="M82" i="17"/>
  <c r="M81" i="17"/>
  <c r="N80" i="17"/>
  <c r="M80" i="17"/>
  <c r="M79" i="17"/>
  <c r="N79" i="17" s="1"/>
  <c r="M78" i="17"/>
  <c r="P78" i="17" s="1"/>
  <c r="N77" i="17"/>
  <c r="M77" i="17"/>
  <c r="Q76" i="17"/>
  <c r="O76" i="17"/>
  <c r="N76" i="17"/>
  <c r="M76" i="17"/>
  <c r="P76" i="17" s="1"/>
  <c r="N75" i="17"/>
  <c r="M75" i="17"/>
  <c r="M74" i="17"/>
  <c r="N74" i="17" s="1"/>
  <c r="M73" i="17"/>
  <c r="N73" i="17" s="1"/>
  <c r="Q72" i="17" s="1"/>
  <c r="O72" i="17"/>
  <c r="N72" i="17"/>
  <c r="M72" i="17"/>
  <c r="M71" i="17"/>
  <c r="M70" i="17"/>
  <c r="N70" i="17" s="1"/>
  <c r="Q67" i="17" s="1"/>
  <c r="M69" i="17"/>
  <c r="P67" i="17" s="1"/>
  <c r="M68" i="17"/>
  <c r="O67" i="17"/>
  <c r="N67" i="17"/>
  <c r="M67" i="17"/>
  <c r="M66" i="17"/>
  <c r="M65" i="17"/>
  <c r="P63" i="17" s="1"/>
  <c r="M64" i="17"/>
  <c r="Q63" i="17"/>
  <c r="O63" i="17"/>
  <c r="N63" i="17"/>
  <c r="M63" i="17"/>
  <c r="M62" i="17"/>
  <c r="M61" i="17"/>
  <c r="P59" i="17" s="1"/>
  <c r="M60" i="17"/>
  <c r="Q59" i="17"/>
  <c r="O59" i="17"/>
  <c r="N59" i="17"/>
  <c r="M59" i="17"/>
  <c r="M58" i="17"/>
  <c r="M57" i="17"/>
  <c r="M56" i="17"/>
  <c r="N56" i="17" s="1"/>
  <c r="M55" i="17"/>
  <c r="N55" i="17" s="1"/>
  <c r="Q54" i="17" s="1"/>
  <c r="O54" i="17"/>
  <c r="N54" i="17"/>
  <c r="M54" i="17"/>
  <c r="P54" i="17" s="1"/>
  <c r="N53" i="17"/>
  <c r="Q51" i="17" s="1"/>
  <c r="M53" i="17"/>
  <c r="P51" i="17"/>
  <c r="N51" i="17"/>
  <c r="M51" i="17"/>
  <c r="O51" i="17" s="1"/>
  <c r="M50" i="17"/>
  <c r="M49" i="17"/>
  <c r="P47" i="17" s="1"/>
  <c r="M48" i="17"/>
  <c r="Q47" i="17"/>
  <c r="O47" i="17"/>
  <c r="N47" i="17"/>
  <c r="M47" i="17"/>
  <c r="P46" i="17"/>
  <c r="O46" i="17"/>
  <c r="N46" i="17"/>
  <c r="Q46" i="17" s="1"/>
  <c r="M46" i="17"/>
  <c r="M45" i="17"/>
  <c r="P45" i="17" s="1"/>
  <c r="P44" i="17"/>
  <c r="M44" i="17"/>
  <c r="O44" i="17" s="1"/>
  <c r="O43" i="17"/>
  <c r="M43" i="17"/>
  <c r="P43" i="17" s="1"/>
  <c r="Q42" i="17"/>
  <c r="P42" i="17"/>
  <c r="O42" i="17"/>
  <c r="N42" i="17"/>
  <c r="M42" i="17"/>
  <c r="N41" i="17"/>
  <c r="M41" i="17"/>
  <c r="N40" i="17"/>
  <c r="M40" i="17"/>
  <c r="M39" i="17"/>
  <c r="P39" i="17" s="1"/>
  <c r="M38" i="17"/>
  <c r="N38" i="17" s="1"/>
  <c r="N37" i="17"/>
  <c r="M37" i="17"/>
  <c r="M36" i="17"/>
  <c r="N36" i="17" s="1"/>
  <c r="M35" i="17"/>
  <c r="P32" i="17" s="1"/>
  <c r="M34" i="17"/>
  <c r="N34" i="17" s="1"/>
  <c r="N33" i="17"/>
  <c r="M33" i="17"/>
  <c r="N32" i="17"/>
  <c r="M32" i="17"/>
  <c r="O32" i="17" s="1"/>
  <c r="N31" i="17"/>
  <c r="M31" i="17"/>
  <c r="M30" i="17"/>
  <c r="N30" i="17" s="1"/>
  <c r="N29" i="17"/>
  <c r="M29" i="17"/>
  <c r="N28" i="17"/>
  <c r="M28" i="17"/>
  <c r="N27" i="17"/>
  <c r="M27" i="17"/>
  <c r="M26" i="17"/>
  <c r="N26" i="17" s="1"/>
  <c r="O25" i="17"/>
  <c r="M25" i="17"/>
  <c r="P25" i="17" s="1"/>
  <c r="N24" i="17"/>
  <c r="M24" i="17"/>
  <c r="M23" i="17"/>
  <c r="N23" i="17" s="1"/>
  <c r="M22" i="17"/>
  <c r="P19" i="17" s="1"/>
  <c r="M21" i="17"/>
  <c r="O19" i="17" s="1"/>
  <c r="N20" i="17"/>
  <c r="M20" i="17"/>
  <c r="N19" i="17"/>
  <c r="M19" i="17"/>
  <c r="N18" i="17"/>
  <c r="M18" i="17"/>
  <c r="M17" i="17"/>
  <c r="N17" i="17" s="1"/>
  <c r="N16" i="17"/>
  <c r="M16" i="17"/>
  <c r="N15" i="17"/>
  <c r="M15" i="17"/>
  <c r="N14" i="17"/>
  <c r="M14" i="17"/>
  <c r="M13" i="17"/>
  <c r="N13" i="17" s="1"/>
  <c r="O12" i="17"/>
  <c r="M12" i="17"/>
  <c r="P12" i="17" s="1"/>
  <c r="N11" i="17"/>
  <c r="M11" i="17"/>
  <c r="M10" i="17"/>
  <c r="N10" i="17" s="1"/>
  <c r="M9" i="17"/>
  <c r="N9" i="17" s="1"/>
  <c r="M8" i="17"/>
  <c r="N8" i="17" s="1"/>
  <c r="O7" i="17"/>
  <c r="N7" i="17"/>
  <c r="Q7" i="17" s="1"/>
  <c r="M7" i="17"/>
  <c r="P7" i="17" s="1"/>
  <c r="O92" i="17" l="1"/>
  <c r="Q92" i="17"/>
  <c r="P91" i="17"/>
  <c r="N12" i="17"/>
  <c r="Q12" i="17" s="1"/>
  <c r="N21" i="17"/>
  <c r="Q19" i="17" s="1"/>
  <c r="Q91" i="17" s="1"/>
  <c r="Q93" i="17" s="1"/>
  <c r="N25" i="17"/>
  <c r="Q25" i="17" s="1"/>
  <c r="N43" i="17"/>
  <c r="Q43" i="17" s="1"/>
  <c r="N22" i="17"/>
  <c r="N35" i="17"/>
  <c r="Q32" i="17" s="1"/>
  <c r="N39" i="17"/>
  <c r="Q39" i="17" s="1"/>
  <c r="N45" i="17"/>
  <c r="Q45" i="17" s="1"/>
  <c r="P72" i="17"/>
  <c r="P92" i="17" s="1"/>
  <c r="N78" i="17"/>
  <c r="Q78" i="17" s="1"/>
  <c r="O39" i="17"/>
  <c r="O91" i="17" s="1"/>
  <c r="O45" i="17"/>
  <c r="O78" i="17"/>
  <c r="N44" i="17"/>
  <c r="Q44" i="17" s="1"/>
  <c r="N83" i="17"/>
  <c r="Q83" i="17" s="1"/>
  <c r="N86" i="17"/>
  <c r="Q86" i="17" s="1"/>
  <c r="O86" i="17"/>
  <c r="O93" i="17" l="1"/>
  <c r="P93" i="17"/>
  <c r="N174" i="16" l="1"/>
  <c r="M174" i="16"/>
  <c r="L174" i="16"/>
  <c r="N173" i="16"/>
  <c r="M173" i="16"/>
  <c r="L173" i="16"/>
  <c r="N172" i="16"/>
  <c r="M172" i="16"/>
  <c r="L172" i="16"/>
  <c r="N171" i="16"/>
  <c r="M171" i="16"/>
  <c r="L171" i="16"/>
  <c r="N170" i="16"/>
  <c r="M170" i="16"/>
  <c r="L170" i="16"/>
  <c r="N169" i="16"/>
  <c r="M169" i="16"/>
  <c r="L169" i="16"/>
  <c r="N168" i="16"/>
  <c r="M168" i="16"/>
  <c r="L168" i="16"/>
  <c r="N167" i="16"/>
  <c r="M167" i="16"/>
  <c r="L167" i="16"/>
  <c r="N166" i="16"/>
  <c r="M166" i="16"/>
  <c r="L166" i="16"/>
  <c r="N165" i="16"/>
  <c r="M165" i="16"/>
  <c r="L165" i="16"/>
  <c r="N164" i="16"/>
  <c r="M164" i="16"/>
  <c r="L164" i="16"/>
  <c r="N163" i="16"/>
  <c r="M163" i="16"/>
  <c r="L163" i="16"/>
  <c r="N162" i="16"/>
  <c r="M162" i="16"/>
  <c r="L162" i="16"/>
  <c r="N161" i="16"/>
  <c r="M161" i="16"/>
  <c r="L161" i="16"/>
  <c r="N160" i="16"/>
  <c r="M160" i="16"/>
  <c r="L160" i="16"/>
  <c r="N159" i="16"/>
  <c r="M159" i="16"/>
  <c r="L159" i="16"/>
  <c r="N158" i="16"/>
  <c r="M158" i="16"/>
  <c r="L158" i="16"/>
  <c r="N157" i="16"/>
  <c r="M157" i="16"/>
  <c r="L157" i="16"/>
  <c r="N156" i="16"/>
  <c r="M156" i="16"/>
  <c r="L156" i="16"/>
  <c r="N155" i="16"/>
  <c r="M155" i="16"/>
  <c r="L155" i="16"/>
  <c r="N154" i="16"/>
  <c r="M154" i="16"/>
  <c r="L154" i="16"/>
  <c r="N153" i="16"/>
  <c r="M153" i="16"/>
  <c r="L153" i="16"/>
  <c r="N152" i="16"/>
  <c r="M152" i="16"/>
  <c r="L152" i="16"/>
  <c r="N151" i="16"/>
  <c r="M151" i="16"/>
  <c r="L151" i="16"/>
  <c r="N150" i="16"/>
  <c r="M150" i="16"/>
  <c r="L150" i="16"/>
  <c r="N149" i="16"/>
  <c r="M149" i="16"/>
  <c r="L149" i="16"/>
  <c r="N148" i="16"/>
  <c r="M148" i="16"/>
  <c r="L148" i="16"/>
  <c r="N147" i="16"/>
  <c r="M147" i="16"/>
  <c r="L147" i="16"/>
  <c r="N146" i="16"/>
  <c r="M146" i="16"/>
  <c r="L146" i="16"/>
  <c r="N145" i="16"/>
  <c r="M145" i="16"/>
  <c r="L145" i="16"/>
  <c r="N144" i="16"/>
  <c r="M144" i="16"/>
  <c r="L144" i="16"/>
  <c r="N143" i="16"/>
  <c r="M143" i="16"/>
  <c r="L143" i="16"/>
  <c r="N142" i="16"/>
  <c r="M142" i="16"/>
  <c r="L142" i="16"/>
  <c r="N141" i="16"/>
  <c r="M141" i="16"/>
  <c r="L141" i="16"/>
  <c r="N140" i="16"/>
  <c r="M140" i="16"/>
  <c r="L140" i="16"/>
  <c r="L139" i="16"/>
  <c r="N138" i="16"/>
  <c r="M138" i="16"/>
  <c r="L138" i="16"/>
  <c r="N137" i="16"/>
  <c r="M137" i="16"/>
  <c r="L137" i="16"/>
  <c r="N136" i="16"/>
  <c r="M136" i="16"/>
  <c r="L136" i="16"/>
  <c r="N135" i="16"/>
  <c r="M135" i="16"/>
  <c r="L135" i="16"/>
  <c r="N134" i="16"/>
  <c r="M134" i="16"/>
  <c r="L134" i="16"/>
  <c r="N133" i="16"/>
  <c r="M133" i="16"/>
  <c r="L133" i="16"/>
  <c r="N132" i="16"/>
  <c r="M132" i="16"/>
  <c r="L132" i="16"/>
  <c r="N131" i="16"/>
  <c r="M131" i="16"/>
  <c r="L131" i="16"/>
  <c r="N130" i="16"/>
  <c r="M130" i="16"/>
  <c r="L130" i="16"/>
  <c r="N129" i="16"/>
  <c r="M129" i="16"/>
  <c r="L129" i="16"/>
  <c r="N128" i="16"/>
  <c r="M128" i="16"/>
  <c r="L128" i="16"/>
  <c r="N127" i="16"/>
  <c r="M127" i="16"/>
  <c r="L127" i="16"/>
  <c r="N126" i="16"/>
  <c r="M126" i="16"/>
  <c r="L126" i="16"/>
  <c r="N125" i="16"/>
  <c r="M125" i="16"/>
  <c r="L125" i="16"/>
  <c r="N124" i="16"/>
  <c r="M124" i="16"/>
  <c r="L124" i="16"/>
  <c r="N123" i="16"/>
  <c r="M123" i="16"/>
  <c r="L123" i="16"/>
  <c r="N122" i="16"/>
  <c r="M122" i="16"/>
  <c r="L122" i="16"/>
  <c r="N120" i="16"/>
  <c r="M120" i="16"/>
  <c r="L120" i="16"/>
  <c r="N119" i="16"/>
  <c r="M119" i="16"/>
  <c r="L119" i="16"/>
  <c r="N118" i="16"/>
  <c r="M118" i="16"/>
  <c r="L118" i="16"/>
  <c r="N117" i="16"/>
  <c r="M117" i="16"/>
  <c r="L117" i="16"/>
  <c r="N116" i="16"/>
  <c r="M116" i="16"/>
  <c r="L116" i="16"/>
  <c r="N115" i="16"/>
  <c r="M115" i="16"/>
  <c r="L115" i="16"/>
  <c r="N114" i="16"/>
  <c r="M114" i="16"/>
  <c r="L114" i="16"/>
  <c r="N113" i="16"/>
  <c r="M113" i="16"/>
  <c r="L113" i="16"/>
  <c r="N112" i="16"/>
  <c r="M112" i="16"/>
  <c r="L112" i="16"/>
  <c r="N111" i="16"/>
  <c r="M111" i="16"/>
  <c r="L111" i="16"/>
  <c r="N110" i="16"/>
  <c r="M110" i="16"/>
  <c r="L110" i="16"/>
  <c r="N109" i="16"/>
  <c r="M109" i="16"/>
  <c r="L109" i="16"/>
  <c r="N108" i="16"/>
  <c r="M108" i="16"/>
  <c r="L108" i="16"/>
  <c r="N107" i="16"/>
  <c r="M107" i="16"/>
  <c r="L107" i="16"/>
  <c r="J107" i="16"/>
  <c r="N106" i="16"/>
  <c r="M106" i="16"/>
  <c r="L106" i="16"/>
  <c r="J106" i="16"/>
  <c r="N105" i="16"/>
  <c r="M105" i="16"/>
  <c r="L105" i="16"/>
  <c r="J105" i="16"/>
  <c r="N104" i="16"/>
  <c r="M104" i="16"/>
  <c r="L104" i="16"/>
  <c r="N103" i="16"/>
  <c r="M103" i="16"/>
  <c r="L103" i="16"/>
  <c r="N102" i="16"/>
  <c r="M102" i="16"/>
  <c r="L102" i="16"/>
  <c r="N101" i="16"/>
  <c r="M101" i="16"/>
  <c r="L101" i="16"/>
  <c r="N100" i="16"/>
  <c r="M100" i="16"/>
  <c r="L100" i="16"/>
  <c r="N99" i="16"/>
  <c r="M99" i="16"/>
  <c r="L99" i="16"/>
  <c r="N98" i="16"/>
  <c r="M98" i="16"/>
  <c r="L98" i="16"/>
  <c r="N97" i="16"/>
  <c r="M97" i="16"/>
  <c r="L97" i="16"/>
  <c r="N96" i="16"/>
  <c r="M96" i="16"/>
  <c r="L96" i="16"/>
  <c r="N95" i="16"/>
  <c r="M95" i="16"/>
  <c r="L95" i="16"/>
  <c r="N94" i="16"/>
  <c r="M94" i="16"/>
  <c r="L94" i="16"/>
  <c r="N93" i="16"/>
  <c r="M93" i="16"/>
  <c r="L93" i="16"/>
  <c r="N92" i="16"/>
  <c r="M92" i="16"/>
  <c r="L92" i="16"/>
  <c r="N91" i="16"/>
  <c r="M91" i="16"/>
  <c r="L91" i="16"/>
  <c r="N90" i="16"/>
  <c r="M90" i="16"/>
  <c r="L90" i="16"/>
  <c r="N89" i="16"/>
  <c r="M89" i="16"/>
  <c r="L89" i="16"/>
  <c r="N88" i="16"/>
  <c r="M88" i="16"/>
  <c r="L88" i="16"/>
  <c r="N87" i="16"/>
  <c r="M87" i="16"/>
  <c r="L87" i="16"/>
  <c r="N86" i="16"/>
  <c r="M86" i="16"/>
  <c r="L86" i="16"/>
  <c r="N83" i="16"/>
  <c r="M83" i="16"/>
  <c r="L83" i="16"/>
  <c r="N82" i="16"/>
  <c r="M82" i="16"/>
  <c r="L82" i="16"/>
  <c r="N81" i="16"/>
  <c r="M81" i="16"/>
  <c r="L81" i="16"/>
  <c r="N80" i="16"/>
  <c r="M80" i="16"/>
  <c r="L80" i="16"/>
  <c r="N79" i="16"/>
  <c r="M79" i="16"/>
  <c r="L79" i="16"/>
  <c r="N78" i="16"/>
  <c r="M78" i="16"/>
  <c r="L78" i="16"/>
  <c r="N77" i="16"/>
  <c r="M77" i="16"/>
  <c r="L77" i="16"/>
  <c r="J77" i="16"/>
  <c r="N76" i="16"/>
  <c r="M76" i="16"/>
  <c r="L76" i="16"/>
  <c r="N75" i="16"/>
  <c r="M75" i="16"/>
  <c r="L75" i="16"/>
  <c r="N74" i="16"/>
  <c r="M74" i="16"/>
  <c r="L74" i="16"/>
  <c r="J74" i="16"/>
  <c r="N73" i="16"/>
  <c r="M73" i="16"/>
  <c r="L73" i="16"/>
  <c r="J73" i="16"/>
  <c r="N72" i="16"/>
  <c r="M72" i="16"/>
  <c r="L72" i="16"/>
  <c r="J72" i="16"/>
  <c r="N71" i="16"/>
  <c r="M71" i="16"/>
  <c r="L71" i="16"/>
  <c r="N70" i="16"/>
  <c r="M70" i="16"/>
  <c r="L70" i="16"/>
  <c r="N69" i="16"/>
  <c r="M69" i="16"/>
  <c r="L69" i="16"/>
  <c r="N68" i="16"/>
  <c r="M68" i="16"/>
  <c r="L68" i="16"/>
  <c r="N67" i="16"/>
  <c r="M67" i="16"/>
  <c r="L67" i="16"/>
  <c r="N66" i="16"/>
  <c r="M66" i="16"/>
  <c r="L66" i="16"/>
  <c r="N65" i="16"/>
  <c r="M65" i="16"/>
  <c r="L65" i="16"/>
  <c r="N64" i="16"/>
  <c r="M64" i="16"/>
  <c r="L64" i="16"/>
  <c r="N63" i="16"/>
  <c r="M63" i="16"/>
  <c r="L63" i="16"/>
  <c r="N62" i="16"/>
  <c r="M62" i="16"/>
  <c r="L62" i="16"/>
  <c r="N61" i="16"/>
  <c r="M61" i="16"/>
  <c r="L61" i="16"/>
  <c r="N60" i="16"/>
  <c r="M60" i="16"/>
  <c r="L60" i="16"/>
  <c r="N59" i="16"/>
  <c r="M59" i="16"/>
  <c r="L59" i="16"/>
  <c r="N58" i="16"/>
  <c r="M58" i="16"/>
  <c r="L58" i="16"/>
  <c r="N57" i="16"/>
  <c r="M57" i="16"/>
  <c r="L57" i="16"/>
  <c r="N56" i="16"/>
  <c r="M56" i="16"/>
  <c r="L56" i="16"/>
  <c r="N55" i="16"/>
  <c r="M55" i="16"/>
  <c r="L55" i="16"/>
  <c r="N54" i="16"/>
  <c r="M54" i="16"/>
  <c r="L54" i="16"/>
  <c r="N53" i="16"/>
  <c r="M53" i="16"/>
  <c r="L53" i="16"/>
  <c r="I53" i="16"/>
  <c r="N52" i="16"/>
  <c r="M52" i="16"/>
  <c r="L52" i="16"/>
  <c r="I52" i="16"/>
  <c r="N51" i="16"/>
  <c r="M51" i="16"/>
  <c r="L51" i="16"/>
  <c r="J51" i="16"/>
  <c r="I51" i="16"/>
  <c r="N50" i="16"/>
  <c r="M50" i="16"/>
  <c r="L50" i="16"/>
  <c r="N49" i="16"/>
  <c r="M49" i="16"/>
  <c r="L49" i="16"/>
  <c r="N48" i="16"/>
  <c r="M48" i="16"/>
  <c r="L48" i="16"/>
  <c r="N47" i="16"/>
  <c r="M47" i="16"/>
  <c r="L47" i="16"/>
  <c r="J47" i="16"/>
  <c r="N46" i="16"/>
  <c r="M46" i="16"/>
  <c r="L46" i="16"/>
  <c r="J46" i="16"/>
  <c r="N45" i="16"/>
  <c r="M45" i="16"/>
  <c r="L45" i="16"/>
  <c r="J45" i="16"/>
  <c r="N44" i="16"/>
  <c r="M44" i="16"/>
  <c r="L44" i="16"/>
  <c r="N43" i="16"/>
  <c r="M43" i="16"/>
  <c r="L43" i="16"/>
  <c r="N42" i="16"/>
  <c r="M42" i="16"/>
  <c r="L42" i="16"/>
  <c r="N41" i="16"/>
  <c r="M41" i="16"/>
  <c r="L41" i="16"/>
  <c r="N40" i="16"/>
  <c r="M40" i="16"/>
  <c r="L40" i="16"/>
  <c r="N39" i="16"/>
  <c r="M39" i="16"/>
  <c r="L39" i="16"/>
  <c r="N38" i="16"/>
  <c r="M38" i="16"/>
  <c r="L38" i="16"/>
  <c r="N37" i="16"/>
  <c r="M37" i="16"/>
  <c r="L37" i="16"/>
  <c r="N36" i="16"/>
  <c r="N32" i="16" s="1"/>
  <c r="M36" i="16"/>
  <c r="L36" i="16"/>
  <c r="J36" i="16"/>
  <c r="N35" i="16"/>
  <c r="M35" i="16"/>
  <c r="L35" i="16"/>
  <c r="J35" i="16"/>
  <c r="N34" i="16"/>
  <c r="M34" i="16"/>
  <c r="L34" i="16"/>
  <c r="J34" i="16"/>
  <c r="N33" i="16"/>
  <c r="M33" i="16"/>
  <c r="L33" i="16"/>
  <c r="J33" i="16"/>
  <c r="M32" i="16"/>
  <c r="L32" i="16"/>
  <c r="N31" i="16"/>
  <c r="M31" i="16"/>
  <c r="L31" i="16"/>
  <c r="N30" i="16"/>
  <c r="M30" i="16"/>
  <c r="L30" i="16"/>
  <c r="N29" i="16"/>
  <c r="M29" i="16"/>
  <c r="L29" i="16"/>
  <c r="N28" i="16"/>
  <c r="M28" i="16"/>
  <c r="L28" i="16"/>
  <c r="N27" i="16"/>
  <c r="M27" i="16"/>
  <c r="L27" i="16"/>
  <c r="L19" i="16" s="1"/>
  <c r="L18" i="16" s="1"/>
  <c r="L6" i="16" s="1"/>
  <c r="L175" i="16" s="1"/>
  <c r="I27" i="16"/>
  <c r="N26" i="16"/>
  <c r="M26" i="16"/>
  <c r="L26" i="16"/>
  <c r="N25" i="16"/>
  <c r="M25" i="16"/>
  <c r="L25" i="16"/>
  <c r="N24" i="16"/>
  <c r="M24" i="16"/>
  <c r="L24" i="16"/>
  <c r="N23" i="16"/>
  <c r="M23" i="16"/>
  <c r="L23" i="16"/>
  <c r="N22" i="16"/>
  <c r="M22" i="16"/>
  <c r="L22" i="16"/>
  <c r="N21" i="16"/>
  <c r="M21" i="16"/>
  <c r="L21" i="16"/>
  <c r="J21" i="16"/>
  <c r="N20" i="16"/>
  <c r="M20" i="16"/>
  <c r="L20" i="16"/>
  <c r="N19" i="16"/>
  <c r="N18" i="16" s="1"/>
  <c r="N6" i="16" s="1"/>
  <c r="N175" i="16" s="1"/>
  <c r="M19" i="16"/>
  <c r="M18" i="16" s="1"/>
  <c r="N17" i="16"/>
  <c r="M17" i="16"/>
  <c r="M15" i="16" s="1"/>
  <c r="L17" i="16"/>
  <c r="N16" i="16"/>
  <c r="M16" i="16"/>
  <c r="L16" i="16"/>
  <c r="N15" i="16"/>
  <c r="L15" i="16"/>
  <c r="N14" i="16"/>
  <c r="M14" i="16"/>
  <c r="L14" i="16"/>
  <c r="N13" i="16"/>
  <c r="M13" i="16"/>
  <c r="M12" i="16" s="1"/>
  <c r="L13" i="16"/>
  <c r="N12" i="16"/>
  <c r="L12" i="16"/>
  <c r="N11" i="16"/>
  <c r="M11" i="16"/>
  <c r="L11" i="16"/>
  <c r="N10" i="16"/>
  <c r="M10" i="16"/>
  <c r="L10" i="16"/>
  <c r="N9" i="16"/>
  <c r="M9" i="16"/>
  <c r="M7" i="16" s="1"/>
  <c r="L9" i="16"/>
  <c r="N8" i="16"/>
  <c r="M8" i="16"/>
  <c r="L8" i="16"/>
  <c r="N7" i="16"/>
  <c r="L7" i="16"/>
  <c r="M6" i="16" l="1"/>
  <c r="M175" i="16" s="1"/>
  <c r="F150" i="15" l="1"/>
  <c r="F149" i="15"/>
  <c r="F151" i="15" s="1"/>
  <c r="R148" i="15"/>
  <c r="Q148" i="15"/>
  <c r="F148" i="15"/>
  <c r="R147" i="15"/>
  <c r="Q147" i="15"/>
  <c r="F147" i="15"/>
  <c r="R146" i="15"/>
  <c r="F146" i="15"/>
  <c r="R145" i="15"/>
  <c r="Q145" i="15"/>
  <c r="F145" i="15"/>
  <c r="R144" i="15"/>
  <c r="F144" i="15"/>
  <c r="R143" i="15"/>
  <c r="F143" i="15"/>
  <c r="R142" i="15"/>
  <c r="Q142" i="15"/>
  <c r="F142" i="15"/>
  <c r="R141" i="15"/>
  <c r="F141" i="15"/>
  <c r="F140" i="15"/>
  <c r="F139" i="15"/>
  <c r="R138" i="15"/>
  <c r="Q138" i="15"/>
  <c r="F138" i="15"/>
  <c r="R137" i="15"/>
  <c r="F137" i="15"/>
  <c r="R136" i="15"/>
  <c r="F136" i="15"/>
  <c r="R135" i="15"/>
  <c r="Q135" i="15"/>
  <c r="F135" i="15"/>
  <c r="R134" i="15"/>
  <c r="Q134" i="15"/>
  <c r="F134" i="15"/>
  <c r="R133" i="15"/>
  <c r="R150" i="15" s="1"/>
  <c r="Q133" i="15"/>
  <c r="F133" i="15"/>
  <c r="R132" i="15"/>
  <c r="Q132" i="15"/>
  <c r="F132" i="15"/>
  <c r="R131" i="15"/>
  <c r="Q131" i="15"/>
  <c r="F131" i="15"/>
  <c r="R130" i="15"/>
  <c r="Q130" i="15"/>
  <c r="F130" i="15"/>
  <c r="R129" i="15"/>
  <c r="F129" i="15"/>
  <c r="R128" i="15"/>
  <c r="Q128" i="15"/>
  <c r="F128" i="15"/>
  <c r="R127" i="15"/>
  <c r="R149" i="15" s="1"/>
  <c r="F127" i="15"/>
  <c r="P126" i="15"/>
  <c r="O126" i="15"/>
  <c r="N126" i="15"/>
  <c r="M126" i="15"/>
  <c r="L126" i="15"/>
  <c r="Q124" i="15" s="1"/>
  <c r="L125" i="15"/>
  <c r="L124" i="15"/>
  <c r="P123" i="15"/>
  <c r="O123" i="15"/>
  <c r="N123" i="15"/>
  <c r="M123" i="15"/>
  <c r="L123" i="15"/>
  <c r="L122" i="15"/>
  <c r="R121" i="15"/>
  <c r="Q121" i="15"/>
  <c r="Q146" i="15" s="1"/>
  <c r="M121" i="15"/>
  <c r="L121" i="15"/>
  <c r="P119" i="15"/>
  <c r="O119" i="15"/>
  <c r="N119" i="15"/>
  <c r="M119" i="15"/>
  <c r="L119" i="15"/>
  <c r="L118" i="15"/>
  <c r="Q117" i="15"/>
  <c r="L117" i="15"/>
  <c r="P115" i="15"/>
  <c r="O115" i="15"/>
  <c r="N115" i="15"/>
  <c r="M115" i="15"/>
  <c r="L115" i="15"/>
  <c r="R114" i="15"/>
  <c r="Q114" i="15"/>
  <c r="Q144" i="15" s="1"/>
  <c r="L114" i="15"/>
  <c r="P113" i="15"/>
  <c r="O113" i="15"/>
  <c r="N113" i="15"/>
  <c r="M113" i="15"/>
  <c r="L113" i="15"/>
  <c r="R112" i="15"/>
  <c r="Q112" i="15"/>
  <c r="L112" i="15"/>
  <c r="P111" i="15"/>
  <c r="O111" i="15"/>
  <c r="N111" i="15"/>
  <c r="M111" i="15"/>
  <c r="L111" i="15"/>
  <c r="R110" i="15"/>
  <c r="Q110" i="15"/>
  <c r="L110" i="15"/>
  <c r="P109" i="15"/>
  <c r="O109" i="15"/>
  <c r="N109" i="15"/>
  <c r="M109" i="15"/>
  <c r="L109" i="15"/>
  <c r="R108" i="15"/>
  <c r="Q108" i="15"/>
  <c r="L108" i="15"/>
  <c r="P107" i="15"/>
  <c r="O107" i="15"/>
  <c r="N107" i="15"/>
  <c r="M107" i="15"/>
  <c r="L107" i="15"/>
  <c r="Q104" i="15" s="1"/>
  <c r="Q143" i="15" s="1"/>
  <c r="L106" i="15"/>
  <c r="L105" i="15"/>
  <c r="R104" i="15"/>
  <c r="L104" i="15"/>
  <c r="P102" i="15"/>
  <c r="O102" i="15"/>
  <c r="N102" i="15"/>
  <c r="M102" i="15"/>
  <c r="L102" i="15"/>
  <c r="R101" i="15"/>
  <c r="Q101" i="15"/>
  <c r="L101" i="15"/>
  <c r="P100" i="15"/>
  <c r="O100" i="15"/>
  <c r="N100" i="15"/>
  <c r="M100" i="15"/>
  <c r="L100" i="15"/>
  <c r="R99" i="15"/>
  <c r="Q99" i="15"/>
  <c r="L99" i="15"/>
  <c r="P98" i="15"/>
  <c r="O98" i="15"/>
  <c r="N98" i="15"/>
  <c r="M98" i="15"/>
  <c r="L98" i="15"/>
  <c r="R97" i="15"/>
  <c r="Q97" i="15"/>
  <c r="L97" i="15"/>
  <c r="P96" i="15"/>
  <c r="O96" i="15"/>
  <c r="N96" i="15"/>
  <c r="M96" i="15"/>
  <c r="L96" i="15"/>
  <c r="R95" i="15"/>
  <c r="Q95" i="15"/>
  <c r="L95" i="15"/>
  <c r="P94" i="15"/>
  <c r="O94" i="15"/>
  <c r="N94" i="15"/>
  <c r="M94" i="15"/>
  <c r="L94" i="15"/>
  <c r="Q93" i="15"/>
  <c r="L93" i="15"/>
  <c r="P92" i="15"/>
  <c r="O92" i="15"/>
  <c r="N92" i="15"/>
  <c r="M92" i="15"/>
  <c r="L92" i="15"/>
  <c r="Q91" i="15"/>
  <c r="L91" i="15"/>
  <c r="P90" i="15"/>
  <c r="O90" i="15"/>
  <c r="N90" i="15"/>
  <c r="M90" i="15"/>
  <c r="L90" i="15"/>
  <c r="Q89" i="15"/>
  <c r="L89" i="15"/>
  <c r="P88" i="15"/>
  <c r="O88" i="15"/>
  <c r="N88" i="15"/>
  <c r="M88" i="15"/>
  <c r="L88" i="15"/>
  <c r="R87" i="15"/>
  <c r="R140" i="15" s="1"/>
  <c r="Q87" i="15"/>
  <c r="P87" i="15"/>
  <c r="L87" i="15"/>
  <c r="P86" i="15"/>
  <c r="O86" i="15"/>
  <c r="N86" i="15"/>
  <c r="M86" i="15"/>
  <c r="L86" i="15"/>
  <c r="R85" i="15"/>
  <c r="Q85" i="15"/>
  <c r="L85" i="15"/>
  <c r="P84" i="15"/>
  <c r="O84" i="15"/>
  <c r="N84" i="15"/>
  <c r="M84" i="15"/>
  <c r="L84" i="15"/>
  <c r="R83" i="15"/>
  <c r="Q83" i="15"/>
  <c r="Q141" i="15" s="1"/>
  <c r="L83" i="15"/>
  <c r="P82" i="15"/>
  <c r="O82" i="15"/>
  <c r="N82" i="15"/>
  <c r="M82" i="15"/>
  <c r="L82" i="15"/>
  <c r="R80" i="15"/>
  <c r="Q80" i="15"/>
  <c r="P80" i="15"/>
  <c r="L80" i="15"/>
  <c r="P79" i="15"/>
  <c r="O79" i="15"/>
  <c r="N79" i="15"/>
  <c r="M79" i="15"/>
  <c r="Q78" i="15" s="1"/>
  <c r="L79" i="15"/>
  <c r="R78" i="15"/>
  <c r="M78" i="15"/>
  <c r="L78" i="15"/>
  <c r="P77" i="15"/>
  <c r="O77" i="15"/>
  <c r="N77" i="15"/>
  <c r="M77" i="15"/>
  <c r="L77" i="15"/>
  <c r="R76" i="15"/>
  <c r="Q76" i="15"/>
  <c r="L76" i="15"/>
  <c r="P75" i="15"/>
  <c r="O75" i="15"/>
  <c r="N75" i="15"/>
  <c r="M75" i="15"/>
  <c r="L75" i="15"/>
  <c r="L74" i="15"/>
  <c r="P73" i="15"/>
  <c r="O73" i="15"/>
  <c r="N73" i="15"/>
  <c r="M73" i="15"/>
  <c r="L73" i="15"/>
  <c r="Q71" i="15" s="1"/>
  <c r="L72" i="15"/>
  <c r="R71" i="15"/>
  <c r="L71" i="15"/>
  <c r="P70" i="15"/>
  <c r="O70" i="15"/>
  <c r="N70" i="15"/>
  <c r="M70" i="15"/>
  <c r="Q69" i="15" s="1"/>
  <c r="L70" i="15"/>
  <c r="R69" i="15"/>
  <c r="M69" i="15"/>
  <c r="L69" i="15"/>
  <c r="P68" i="15"/>
  <c r="O68" i="15"/>
  <c r="N68" i="15"/>
  <c r="M68" i="15"/>
  <c r="L68" i="15"/>
  <c r="Q65" i="15" s="1"/>
  <c r="Q140" i="15" s="1"/>
  <c r="L67" i="15"/>
  <c r="L66" i="15"/>
  <c r="R65" i="15"/>
  <c r="L65" i="15"/>
  <c r="P63" i="15"/>
  <c r="O63" i="15"/>
  <c r="N63" i="15"/>
  <c r="M63" i="15"/>
  <c r="L63" i="15"/>
  <c r="Q62" i="15" s="1"/>
  <c r="R62" i="15"/>
  <c r="L62" i="15"/>
  <c r="P61" i="15"/>
  <c r="O61" i="15"/>
  <c r="N61" i="15"/>
  <c r="M61" i="15"/>
  <c r="L61" i="15"/>
  <c r="R60" i="15"/>
  <c r="Q60" i="15"/>
  <c r="L60" i="15"/>
  <c r="P59" i="15"/>
  <c r="O59" i="15"/>
  <c r="N59" i="15"/>
  <c r="M59" i="15"/>
  <c r="L59" i="15"/>
  <c r="R58" i="15"/>
  <c r="Q58" i="15"/>
  <c r="L58" i="15"/>
  <c r="P57" i="15"/>
  <c r="O57" i="15"/>
  <c r="N57" i="15"/>
  <c r="M57" i="15"/>
  <c r="L57" i="15"/>
  <c r="Q56" i="15"/>
  <c r="R56" i="15" s="1"/>
  <c r="R139" i="15" s="1"/>
  <c r="L56" i="15"/>
  <c r="P55" i="15"/>
  <c r="O55" i="15"/>
  <c r="N55" i="15"/>
  <c r="M55" i="15"/>
  <c r="L55" i="15"/>
  <c r="R54" i="15"/>
  <c r="Q54" i="15"/>
  <c r="L54" i="15"/>
  <c r="P53" i="15"/>
  <c r="O53" i="15"/>
  <c r="N53" i="15"/>
  <c r="M53" i="15"/>
  <c r="L53" i="15"/>
  <c r="R52" i="15"/>
  <c r="Q52" i="15"/>
  <c r="L52" i="15"/>
  <c r="P51" i="15"/>
  <c r="O51" i="15"/>
  <c r="N51" i="15"/>
  <c r="M51" i="15"/>
  <c r="L51" i="15"/>
  <c r="L50" i="15"/>
  <c r="R49" i="15"/>
  <c r="Q49" i="15"/>
  <c r="L49" i="15"/>
  <c r="P48" i="15"/>
  <c r="O48" i="15"/>
  <c r="N48" i="15"/>
  <c r="M48" i="15"/>
  <c r="L48" i="15"/>
  <c r="R47" i="15"/>
  <c r="Q47" i="15"/>
  <c r="Q139" i="15" s="1"/>
  <c r="P47" i="15"/>
  <c r="L47" i="15"/>
  <c r="P46" i="15"/>
  <c r="O46" i="15"/>
  <c r="N46" i="15"/>
  <c r="M46" i="15"/>
  <c r="L46" i="15"/>
  <c r="Q42" i="15" s="1"/>
  <c r="Q137" i="15" s="1"/>
  <c r="L45" i="15"/>
  <c r="P44" i="15"/>
  <c r="L44" i="15"/>
  <c r="L43" i="15"/>
  <c r="R42" i="15"/>
  <c r="P42" i="15"/>
  <c r="M42" i="15"/>
  <c r="L42" i="15"/>
  <c r="P40" i="15"/>
  <c r="O40" i="15"/>
  <c r="N40" i="15"/>
  <c r="L40" i="15"/>
  <c r="R39" i="15"/>
  <c r="Q39" i="15"/>
  <c r="L39" i="15"/>
  <c r="P38" i="15"/>
  <c r="O38" i="15"/>
  <c r="N38" i="15"/>
  <c r="L38" i="15"/>
  <c r="R37" i="15"/>
  <c r="Q37" i="15"/>
  <c r="Q136" i="15" s="1"/>
  <c r="L37" i="15"/>
  <c r="P36" i="15"/>
  <c r="O36" i="15"/>
  <c r="N36" i="15"/>
  <c r="L36" i="15"/>
  <c r="R35" i="15"/>
  <c r="Q35" i="15"/>
  <c r="L35" i="15"/>
  <c r="P34" i="15"/>
  <c r="O34" i="15"/>
  <c r="N34" i="15"/>
  <c r="M34" i="15"/>
  <c r="L34" i="15"/>
  <c r="R33" i="15"/>
  <c r="Q33" i="15"/>
  <c r="L33" i="15"/>
  <c r="P32" i="15"/>
  <c r="O32" i="15"/>
  <c r="N32" i="15"/>
  <c r="M32" i="15"/>
  <c r="L32" i="15"/>
  <c r="R31" i="15"/>
  <c r="Q31" i="15"/>
  <c r="L31" i="15"/>
  <c r="P29" i="15"/>
  <c r="O29" i="15"/>
  <c r="N29" i="15"/>
  <c r="M29" i="15"/>
  <c r="L29" i="15"/>
  <c r="R28" i="15"/>
  <c r="Q28" i="15"/>
  <c r="L28" i="15"/>
  <c r="P26" i="15"/>
  <c r="O26" i="15"/>
  <c r="N26" i="15"/>
  <c r="M26" i="15"/>
  <c r="L26" i="15"/>
  <c r="R25" i="15"/>
  <c r="Q25" i="15"/>
  <c r="L25" i="15"/>
  <c r="P24" i="15"/>
  <c r="O24" i="15"/>
  <c r="N24" i="15"/>
  <c r="M24" i="15"/>
  <c r="L24" i="15"/>
  <c r="R23" i="15"/>
  <c r="Q23" i="15"/>
  <c r="L23" i="15"/>
  <c r="P22" i="15"/>
  <c r="O22" i="15"/>
  <c r="N22" i="15"/>
  <c r="M22" i="15"/>
  <c r="M149" i="15" s="1"/>
  <c r="L22" i="15"/>
  <c r="Q18" i="15" s="1"/>
  <c r="Q129" i="15" s="1"/>
  <c r="L21" i="15"/>
  <c r="L20" i="15"/>
  <c r="P19" i="15"/>
  <c r="L19" i="15"/>
  <c r="R18" i="15"/>
  <c r="P18" i="15"/>
  <c r="M18" i="15"/>
  <c r="L18" i="15"/>
  <c r="P16" i="15"/>
  <c r="O16" i="15"/>
  <c r="N16" i="15"/>
  <c r="M16" i="15"/>
  <c r="L16" i="15"/>
  <c r="R15" i="15"/>
  <c r="Q15" i="15"/>
  <c r="L15" i="15"/>
  <c r="P14" i="15"/>
  <c r="O14" i="15"/>
  <c r="N14" i="15"/>
  <c r="M14" i="15"/>
  <c r="L14" i="15"/>
  <c r="R13" i="15"/>
  <c r="Q13" i="15"/>
  <c r="L13" i="15"/>
  <c r="P12" i="15"/>
  <c r="O12" i="15"/>
  <c r="N12" i="15"/>
  <c r="M12" i="15"/>
  <c r="L12" i="15"/>
  <c r="Q8" i="15" s="1"/>
  <c r="Q127" i="15" s="1"/>
  <c r="L11" i="15"/>
  <c r="L10" i="15"/>
  <c r="L9" i="15"/>
  <c r="R8" i="15"/>
  <c r="P8" i="15"/>
  <c r="L8" i="15"/>
  <c r="R151" i="15" l="1"/>
  <c r="Q150" i="15"/>
  <c r="Q149" i="15"/>
  <c r="Y149" i="15" l="1"/>
  <c r="Y147" i="15" s="1"/>
  <c r="Q151" i="15"/>
  <c r="F121" i="14" l="1"/>
  <c r="F120" i="14"/>
  <c r="F119" i="14"/>
  <c r="N118" i="14"/>
  <c r="M118" i="14"/>
  <c r="R118" i="14" s="1"/>
  <c r="L118" i="14"/>
  <c r="R117" i="14"/>
  <c r="N117" i="14"/>
  <c r="M117" i="14"/>
  <c r="L117" i="14"/>
  <c r="N116" i="14"/>
  <c r="M116" i="14"/>
  <c r="R116" i="14" s="1"/>
  <c r="L116" i="14"/>
  <c r="N115" i="14"/>
  <c r="L115" i="14"/>
  <c r="N114" i="14"/>
  <c r="L114" i="14"/>
  <c r="N113" i="14"/>
  <c r="M113" i="14"/>
  <c r="R113" i="14" s="1"/>
  <c r="L113" i="14"/>
  <c r="R112" i="14"/>
  <c r="N112" i="14"/>
  <c r="M112" i="14"/>
  <c r="L112" i="14"/>
  <c r="L110" i="14"/>
  <c r="M108" i="14" s="1"/>
  <c r="R108" i="14" s="1"/>
  <c r="N109" i="14"/>
  <c r="N110" i="14" s="1"/>
  <c r="L109" i="14"/>
  <c r="N108" i="14"/>
  <c r="L108" i="14"/>
  <c r="L107" i="14"/>
  <c r="M105" i="14" s="1"/>
  <c r="R105" i="14" s="1"/>
  <c r="N106" i="14"/>
  <c r="N107" i="14" s="1"/>
  <c r="L106" i="14"/>
  <c r="N105" i="14"/>
  <c r="L105" i="14"/>
  <c r="N104" i="14"/>
  <c r="M104" i="14"/>
  <c r="R104" i="14" s="1"/>
  <c r="L104" i="14"/>
  <c r="R103" i="14"/>
  <c r="N103" i="14"/>
  <c r="M103" i="14"/>
  <c r="L103" i="14"/>
  <c r="N102" i="14"/>
  <c r="M102" i="14"/>
  <c r="R102" i="14" s="1"/>
  <c r="L102" i="14"/>
  <c r="N101" i="14"/>
  <c r="L101" i="14"/>
  <c r="N100" i="14"/>
  <c r="L100" i="14"/>
  <c r="N99" i="14"/>
  <c r="M99" i="14"/>
  <c r="R99" i="14" s="1"/>
  <c r="L99" i="14"/>
  <c r="N98" i="14"/>
  <c r="L98" i="14"/>
  <c r="N97" i="14"/>
  <c r="L97" i="14"/>
  <c r="N96" i="14"/>
  <c r="L96" i="14"/>
  <c r="N95" i="14"/>
  <c r="L95" i="14"/>
  <c r="N94" i="14"/>
  <c r="L94" i="14"/>
  <c r="N93" i="14"/>
  <c r="L93" i="14"/>
  <c r="N92" i="14"/>
  <c r="L92" i="14"/>
  <c r="N91" i="14"/>
  <c r="L91" i="14"/>
  <c r="N90" i="14"/>
  <c r="L90" i="14"/>
  <c r="N89" i="14"/>
  <c r="L89" i="14"/>
  <c r="N88" i="14"/>
  <c r="L88" i="14"/>
  <c r="N87" i="14"/>
  <c r="L87" i="14"/>
  <c r="R86" i="14"/>
  <c r="N86" i="14"/>
  <c r="M86" i="14"/>
  <c r="L86" i="14"/>
  <c r="L85" i="14"/>
  <c r="M78" i="14" s="1"/>
  <c r="N84" i="14"/>
  <c r="L84" i="14"/>
  <c r="N83" i="14"/>
  <c r="L83" i="14"/>
  <c r="N82" i="14"/>
  <c r="L82" i="14"/>
  <c r="N81" i="14"/>
  <c r="L81" i="14"/>
  <c r="N80" i="14"/>
  <c r="N85" i="14" s="1"/>
  <c r="L80" i="14"/>
  <c r="N79" i="14"/>
  <c r="L79" i="14"/>
  <c r="N78" i="14"/>
  <c r="L78" i="14"/>
  <c r="R77" i="14"/>
  <c r="N77" i="14"/>
  <c r="M77" i="14"/>
  <c r="L77" i="14"/>
  <c r="N76" i="14"/>
  <c r="M76" i="14"/>
  <c r="R76" i="14" s="1"/>
  <c r="L76" i="14"/>
  <c r="N75" i="14"/>
  <c r="L75" i="14"/>
  <c r="N74" i="14"/>
  <c r="L74" i="14"/>
  <c r="N73" i="14"/>
  <c r="L73" i="14"/>
  <c r="N72" i="14"/>
  <c r="M72" i="14"/>
  <c r="R72" i="14" s="1"/>
  <c r="L72" i="14"/>
  <c r="N71" i="14"/>
  <c r="L71" i="14"/>
  <c r="N70" i="14"/>
  <c r="L70" i="14"/>
  <c r="N69" i="14"/>
  <c r="L69" i="14"/>
  <c r="N68" i="14"/>
  <c r="M68" i="14"/>
  <c r="M120" i="14" s="1"/>
  <c r="L68" i="14"/>
  <c r="L67" i="14"/>
  <c r="N66" i="14"/>
  <c r="N67" i="14" s="1"/>
  <c r="L66" i="14"/>
  <c r="N65" i="14"/>
  <c r="M65" i="14"/>
  <c r="R65" i="14" s="1"/>
  <c r="L65" i="14"/>
  <c r="L64" i="14"/>
  <c r="N63" i="14"/>
  <c r="L63" i="14"/>
  <c r="N62" i="14"/>
  <c r="L62" i="14"/>
  <c r="N61" i="14"/>
  <c r="L61" i="14"/>
  <c r="N60" i="14"/>
  <c r="L60" i="14"/>
  <c r="N59" i="14"/>
  <c r="N64" i="14" s="1"/>
  <c r="L59" i="14"/>
  <c r="N58" i="14"/>
  <c r="M58" i="14"/>
  <c r="R58" i="14" s="1"/>
  <c r="L58" i="14"/>
  <c r="L57" i="14"/>
  <c r="N56" i="14"/>
  <c r="L56" i="14"/>
  <c r="N55" i="14"/>
  <c r="L55" i="14"/>
  <c r="N54" i="14"/>
  <c r="L54" i="14"/>
  <c r="N53" i="14"/>
  <c r="L53" i="14"/>
  <c r="N52" i="14"/>
  <c r="L52" i="14"/>
  <c r="N51" i="14"/>
  <c r="L51" i="14"/>
  <c r="N50" i="14"/>
  <c r="L50" i="14"/>
  <c r="N49" i="14"/>
  <c r="L49" i="14"/>
  <c r="N48" i="14"/>
  <c r="L48" i="14"/>
  <c r="N47" i="14"/>
  <c r="L47" i="14"/>
  <c r="N46" i="14"/>
  <c r="L46" i="14"/>
  <c r="N45" i="14"/>
  <c r="L45" i="14"/>
  <c r="N44" i="14"/>
  <c r="L44" i="14"/>
  <c r="N43" i="14"/>
  <c r="L43" i="14"/>
  <c r="N42" i="14"/>
  <c r="L42" i="14"/>
  <c r="N41" i="14"/>
  <c r="L41" i="14"/>
  <c r="N40" i="14"/>
  <c r="N57" i="14" s="1"/>
  <c r="L40" i="14"/>
  <c r="N39" i="14"/>
  <c r="M39" i="14"/>
  <c r="R39" i="14" s="1"/>
  <c r="L39" i="14"/>
  <c r="L38" i="14"/>
  <c r="L37" i="14"/>
  <c r="L36" i="14"/>
  <c r="N35" i="14"/>
  <c r="L35" i="14"/>
  <c r="N34" i="14"/>
  <c r="L34" i="14"/>
  <c r="N33" i="14"/>
  <c r="N38" i="14" s="1"/>
  <c r="M33" i="14"/>
  <c r="R33" i="14" s="1"/>
  <c r="L33" i="14"/>
  <c r="R32" i="14"/>
  <c r="N32" i="14"/>
  <c r="M32" i="14"/>
  <c r="L32" i="14"/>
  <c r="L31" i="14"/>
  <c r="N30" i="14"/>
  <c r="L30" i="14"/>
  <c r="N29" i="14"/>
  <c r="L29" i="14"/>
  <c r="N28" i="14"/>
  <c r="L28" i="14"/>
  <c r="N27" i="14"/>
  <c r="N31" i="14" s="1"/>
  <c r="M27" i="14"/>
  <c r="R27" i="14" s="1"/>
  <c r="L27" i="14"/>
  <c r="R26" i="14"/>
  <c r="N26" i="14"/>
  <c r="M26" i="14"/>
  <c r="L26" i="14"/>
  <c r="R25" i="14"/>
  <c r="L25" i="14"/>
  <c r="M21" i="14" s="1"/>
  <c r="L24" i="14"/>
  <c r="L23" i="14"/>
  <c r="L22" i="14"/>
  <c r="L21" i="14"/>
  <c r="N20" i="14"/>
  <c r="M20" i="14"/>
  <c r="R20" i="14" s="1"/>
  <c r="L20" i="14"/>
  <c r="R19" i="14"/>
  <c r="N19" i="14"/>
  <c r="M19" i="14"/>
  <c r="L19" i="14"/>
  <c r="L18" i="14"/>
  <c r="M16" i="14" s="1"/>
  <c r="R16" i="14" s="1"/>
  <c r="N17" i="14"/>
  <c r="N18" i="14" s="1"/>
  <c r="L17" i="14"/>
  <c r="N16" i="14"/>
  <c r="L16" i="14"/>
  <c r="L15" i="14"/>
  <c r="M13" i="14" s="1"/>
  <c r="R13" i="14" s="1"/>
  <c r="N14" i="14"/>
  <c r="N15" i="14" s="1"/>
  <c r="L14" i="14"/>
  <c r="N13" i="14"/>
  <c r="L13" i="14"/>
  <c r="L12" i="14"/>
  <c r="M7" i="14" s="1"/>
  <c r="L11" i="14"/>
  <c r="L10" i="14"/>
  <c r="L9" i="14"/>
  <c r="L8" i="14"/>
  <c r="AA7" i="14"/>
  <c r="L7" i="14"/>
  <c r="N21" i="14" l="1"/>
  <c r="N25" i="14" s="1"/>
  <c r="R21" i="14"/>
  <c r="W121" i="14"/>
  <c r="N7" i="14"/>
  <c r="N12" i="14" s="1"/>
  <c r="AH116" i="14"/>
  <c r="R7" i="14"/>
  <c r="R78" i="14"/>
  <c r="R119" i="14" s="1"/>
  <c r="M119" i="14"/>
  <c r="M121" i="14" s="1"/>
  <c r="R68" i="14"/>
  <c r="R120" i="14" s="1"/>
  <c r="AH117" i="14" l="1"/>
  <c r="E88" i="13" l="1"/>
  <c r="M86" i="13"/>
  <c r="J83" i="13"/>
  <c r="J84" i="13" s="1"/>
  <c r="A83" i="13"/>
  <c r="J82" i="13"/>
  <c r="H80" i="13"/>
  <c r="I79" i="13"/>
  <c r="I80" i="13" s="1"/>
  <c r="G79" i="13"/>
  <c r="J78" i="13"/>
  <c r="G78" i="13"/>
  <c r="J77" i="13"/>
  <c r="G77" i="13"/>
  <c r="J76" i="13"/>
  <c r="J80" i="13" s="1"/>
  <c r="G76" i="13"/>
  <c r="G80" i="13" s="1"/>
  <c r="H74" i="13"/>
  <c r="J73" i="13"/>
  <c r="J74" i="13" s="1"/>
  <c r="J85" i="13" s="1"/>
  <c r="G73" i="13"/>
  <c r="J72" i="13"/>
  <c r="G72" i="13"/>
  <c r="I71" i="13"/>
  <c r="G71" i="13"/>
  <c r="I70" i="13"/>
  <c r="I74" i="13" s="1"/>
  <c r="I85" i="13" s="1"/>
  <c r="G70" i="13"/>
  <c r="G74" i="13" s="1"/>
  <c r="G85" i="13" s="1"/>
  <c r="H69" i="13"/>
  <c r="G69" i="13"/>
  <c r="J67" i="13"/>
  <c r="I67" i="13"/>
  <c r="H67" i="13"/>
  <c r="G67" i="13"/>
  <c r="J65" i="13"/>
  <c r="G65" i="13"/>
  <c r="J57" i="13"/>
  <c r="G57" i="13"/>
  <c r="J56" i="13"/>
  <c r="G56" i="13"/>
  <c r="J55" i="13"/>
  <c r="G55" i="13"/>
  <c r="J54" i="13"/>
  <c r="G54" i="13"/>
  <c r="J53" i="13"/>
  <c r="G53" i="13"/>
  <c r="J52" i="13"/>
  <c r="G52" i="13"/>
  <c r="G58" i="13" s="1"/>
  <c r="J51" i="13"/>
  <c r="G51" i="13"/>
  <c r="J50" i="13"/>
  <c r="G50" i="13"/>
  <c r="J49" i="13"/>
  <c r="J58" i="13" s="1"/>
  <c r="G49" i="13"/>
  <c r="H48" i="13"/>
  <c r="G48" i="13"/>
  <c r="H47" i="13"/>
  <c r="G47" i="13"/>
  <c r="I46" i="13"/>
  <c r="I58" i="13" s="1"/>
  <c r="G46" i="13"/>
  <c r="H45" i="13"/>
  <c r="G45" i="13"/>
  <c r="H44" i="13"/>
  <c r="G44" i="13"/>
  <c r="H43" i="13"/>
  <c r="G43" i="13"/>
  <c r="H42" i="13"/>
  <c r="G42" i="13"/>
  <c r="H41" i="13"/>
  <c r="G41" i="13"/>
  <c r="H40" i="13"/>
  <c r="G40" i="13"/>
  <c r="H39" i="13"/>
  <c r="G39" i="13"/>
  <c r="H38" i="13"/>
  <c r="G38" i="13"/>
  <c r="H37" i="13"/>
  <c r="G37" i="13"/>
  <c r="H36" i="13"/>
  <c r="G36" i="13"/>
  <c r="H35" i="13"/>
  <c r="G35" i="13"/>
  <c r="H34" i="13"/>
  <c r="G34" i="13"/>
  <c r="H33" i="13"/>
  <c r="G33" i="13"/>
  <c r="H32" i="13"/>
  <c r="G32" i="13"/>
  <c r="H31" i="13"/>
  <c r="G31" i="13"/>
  <c r="H30" i="13"/>
  <c r="G30" i="13"/>
  <c r="H29" i="13"/>
  <c r="G29" i="13"/>
  <c r="H28" i="13"/>
  <c r="G28" i="13"/>
  <c r="H27" i="13"/>
  <c r="G27" i="13"/>
  <c r="H26" i="13"/>
  <c r="G26" i="13"/>
  <c r="H25" i="13"/>
  <c r="G25" i="13"/>
  <c r="H24" i="13"/>
  <c r="G24" i="13"/>
  <c r="H23" i="13"/>
  <c r="G23" i="13"/>
  <c r="H22" i="13"/>
  <c r="G22" i="13"/>
  <c r="H21" i="13"/>
  <c r="G21" i="13"/>
  <c r="H20" i="13"/>
  <c r="H58" i="13" s="1"/>
  <c r="G20" i="13"/>
  <c r="J18" i="13"/>
  <c r="J17" i="13"/>
  <c r="G17" i="13"/>
  <c r="J16" i="13"/>
  <c r="G16" i="13"/>
  <c r="J15" i="13"/>
  <c r="G15" i="13"/>
  <c r="J14" i="13"/>
  <c r="G14" i="13"/>
  <c r="H13" i="13"/>
  <c r="G13" i="13"/>
  <c r="H12" i="13"/>
  <c r="G12" i="13"/>
  <c r="H10" i="13"/>
  <c r="G10" i="13"/>
  <c r="H9" i="13"/>
  <c r="G9" i="13"/>
  <c r="H8" i="13"/>
  <c r="G8" i="13"/>
  <c r="A8" i="13"/>
  <c r="A9" i="13" s="1"/>
  <c r="A10" i="13" s="1"/>
  <c r="A11" i="13" s="1"/>
  <c r="A12" i="13" s="1"/>
  <c r="A13" i="13" s="1"/>
  <c r="A14" i="13" s="1"/>
  <c r="A15" i="13" s="1"/>
  <c r="A16" i="13" s="1"/>
  <c r="A17" i="13" s="1"/>
  <c r="A20" i="13" s="1"/>
  <c r="A21" i="13" s="1"/>
  <c r="A22" i="13" s="1"/>
  <c r="A23" i="13" s="1"/>
  <c r="A24" i="13" s="1"/>
  <c r="A25" i="13" s="1"/>
  <c r="A26" i="13" s="1"/>
  <c r="A27" i="13" s="1"/>
  <c r="A28" i="13" s="1"/>
  <c r="A29" i="13" s="1"/>
  <c r="A30" i="13" s="1"/>
  <c r="A31" i="13" s="1"/>
  <c r="A32" i="13" s="1"/>
  <c r="A33" i="13" s="1"/>
  <c r="A34" i="13" s="1"/>
  <c r="A35" i="13" s="1"/>
  <c r="A36" i="13" s="1"/>
  <c r="A37" i="13" s="1"/>
  <c r="A38" i="13" s="1"/>
  <c r="A39" i="13" s="1"/>
  <c r="A40" i="13" s="1"/>
  <c r="A41" i="13" s="1"/>
  <c r="A42" i="13" s="1"/>
  <c r="A43" i="13" s="1"/>
  <c r="A44" i="13" s="1"/>
  <c r="A45" i="13" s="1"/>
  <c r="A46" i="13" s="1"/>
  <c r="A47" i="13" s="1"/>
  <c r="A48" i="13" s="1"/>
  <c r="A49" i="13" s="1"/>
  <c r="A50" i="13" s="1"/>
  <c r="A51" i="13" s="1"/>
  <c r="A52" i="13" s="1"/>
  <c r="A53" i="13" s="1"/>
  <c r="A54" i="13" s="1"/>
  <c r="A55" i="13" s="1"/>
  <c r="A56" i="13" s="1"/>
  <c r="A57" i="13" s="1"/>
  <c r="A60" i="13" s="1"/>
  <c r="A61" i="13" s="1"/>
  <c r="A62" i="13" s="1"/>
  <c r="A63" i="13" s="1"/>
  <c r="A64" i="13" s="1"/>
  <c r="A65" i="13" s="1"/>
  <c r="A66" i="13" s="1"/>
  <c r="A69" i="13" s="1"/>
  <c r="A70" i="13" s="1"/>
  <c r="A71" i="13" s="1"/>
  <c r="A72" i="13" s="1"/>
  <c r="A73" i="13" s="1"/>
  <c r="A76" i="13" s="1"/>
  <c r="A77" i="13" s="1"/>
  <c r="A78" i="13" s="1"/>
  <c r="H7" i="13"/>
  <c r="H18" i="13" s="1"/>
  <c r="G7" i="13"/>
  <c r="A7" i="13"/>
  <c r="I6" i="13"/>
  <c r="I18" i="13" s="1"/>
  <c r="G6" i="13"/>
  <c r="G18" i="13" s="1"/>
  <c r="H85" i="13" l="1"/>
  <c r="H98" i="12" l="1"/>
  <c r="H97" i="12"/>
  <c r="H99" i="12" s="1"/>
  <c r="N94" i="12"/>
  <c r="O94" i="12" s="1"/>
  <c r="N93" i="12"/>
  <c r="O93" i="12" s="1"/>
  <c r="O92" i="12"/>
  <c r="N92" i="12"/>
  <c r="N91" i="12"/>
  <c r="O91" i="12" s="1"/>
  <c r="L91" i="12"/>
  <c r="N89" i="12"/>
  <c r="O89" i="12" s="1"/>
  <c r="N88" i="12"/>
  <c r="N90" i="12" s="1"/>
  <c r="O87" i="12"/>
  <c r="N87" i="12"/>
  <c r="N82" i="12"/>
  <c r="O82" i="12" s="1"/>
  <c r="N81" i="12"/>
  <c r="O81" i="12" s="1"/>
  <c r="O80" i="12"/>
  <c r="N80" i="12"/>
  <c r="N79" i="12"/>
  <c r="O79" i="12" s="1"/>
  <c r="N78" i="12"/>
  <c r="O78" i="12" s="1"/>
  <c r="N77" i="12"/>
  <c r="O77" i="12" s="1"/>
  <c r="O76" i="12"/>
  <c r="N76" i="12"/>
  <c r="N75" i="12"/>
  <c r="O75" i="12" s="1"/>
  <c r="N73" i="12"/>
  <c r="N74" i="12" s="1"/>
  <c r="O72" i="12"/>
  <c r="N72" i="12"/>
  <c r="N70" i="12"/>
  <c r="O70" i="12" s="1"/>
  <c r="N69" i="12"/>
  <c r="O69" i="12" s="1"/>
  <c r="N68" i="12"/>
  <c r="O68" i="12" s="1"/>
  <c r="N66" i="12"/>
  <c r="O66" i="12" s="1"/>
  <c r="N65" i="12"/>
  <c r="N67" i="12" s="1"/>
  <c r="N64" i="12"/>
  <c r="O64" i="12" s="1"/>
  <c r="O63" i="12"/>
  <c r="N63" i="12"/>
  <c r="N62" i="12"/>
  <c r="O62" i="12" s="1"/>
  <c r="N61" i="12"/>
  <c r="O61" i="12" s="1"/>
  <c r="N60" i="12"/>
  <c r="O60" i="12" s="1"/>
  <c r="O58" i="12"/>
  <c r="N58" i="12"/>
  <c r="O57" i="12"/>
  <c r="N57" i="12"/>
  <c r="N53" i="12"/>
  <c r="O53" i="12" s="1"/>
  <c r="O52" i="12"/>
  <c r="N52" i="12"/>
  <c r="N51" i="12"/>
  <c r="O51" i="12" s="1"/>
  <c r="N50" i="12"/>
  <c r="O50" i="12" s="1"/>
  <c r="O54" i="12" s="1"/>
  <c r="N49" i="12"/>
  <c r="O49" i="12" s="1"/>
  <c r="O48" i="12"/>
  <c r="N48" i="12"/>
  <c r="N47" i="12"/>
  <c r="O47" i="12" s="1"/>
  <c r="N46" i="12"/>
  <c r="O46" i="12" s="1"/>
  <c r="N45" i="12"/>
  <c r="O45" i="12" s="1"/>
  <c r="O44" i="12"/>
  <c r="N44" i="12"/>
  <c r="N42" i="12"/>
  <c r="O42" i="12" s="1"/>
  <c r="N41" i="12"/>
  <c r="N43" i="12" s="1"/>
  <c r="O40" i="12"/>
  <c r="N40" i="12"/>
  <c r="N39" i="12"/>
  <c r="O39" i="12" s="1"/>
  <c r="N38" i="12"/>
  <c r="O38" i="12" s="1"/>
  <c r="N37" i="12"/>
  <c r="O37" i="12" s="1"/>
  <c r="O36" i="12"/>
  <c r="N36" i="12"/>
  <c r="N34" i="12"/>
  <c r="O34" i="12" s="1"/>
  <c r="N33" i="12"/>
  <c r="O33" i="12" s="1"/>
  <c r="O32" i="12"/>
  <c r="N32" i="12"/>
  <c r="N31" i="12"/>
  <c r="O31" i="12" s="1"/>
  <c r="N30" i="12"/>
  <c r="O30" i="12" s="1"/>
  <c r="N29" i="12"/>
  <c r="O29" i="12" s="1"/>
  <c r="O28" i="12"/>
  <c r="N28" i="12"/>
  <c r="N35" i="12" s="1"/>
  <c r="N26" i="12"/>
  <c r="O26" i="12" s="1"/>
  <c r="N25" i="12"/>
  <c r="O25" i="12" s="1"/>
  <c r="O24" i="12"/>
  <c r="N24" i="12"/>
  <c r="N23" i="12"/>
  <c r="O23" i="12" s="1"/>
  <c r="N22" i="12"/>
  <c r="O22" i="12" s="1"/>
  <c r="N21" i="12"/>
  <c r="O20" i="12"/>
  <c r="N20" i="12"/>
  <c r="N19" i="12"/>
  <c r="O19" i="12" s="1"/>
  <c r="N18" i="12"/>
  <c r="O18" i="12" s="1"/>
  <c r="N17" i="12"/>
  <c r="O17" i="12" s="1"/>
  <c r="O16" i="12"/>
  <c r="N16" i="12"/>
  <c r="N15" i="12"/>
  <c r="O15" i="12" s="1"/>
  <c r="N14" i="12"/>
  <c r="O14" i="12" s="1"/>
  <c r="N13" i="12"/>
  <c r="O13" i="12" s="1"/>
  <c r="O12" i="12"/>
  <c r="N12" i="12"/>
  <c r="O10" i="12"/>
  <c r="N10" i="12"/>
  <c r="N9" i="12"/>
  <c r="O9" i="12" s="1"/>
  <c r="N8" i="12"/>
  <c r="N98" i="12" s="1"/>
  <c r="A3" i="12"/>
  <c r="O27" i="12" l="1"/>
  <c r="O74" i="12"/>
  <c r="O35" i="12"/>
  <c r="O21" i="12"/>
  <c r="O83" i="12"/>
  <c r="O8" i="12"/>
  <c r="O98" i="12" s="1"/>
  <c r="O41" i="12"/>
  <c r="O43" i="12" s="1"/>
  <c r="O73" i="12"/>
  <c r="O88" i="12"/>
  <c r="O90" i="12" s="1"/>
  <c r="N54" i="12"/>
  <c r="O65" i="12"/>
  <c r="O67" i="12" s="1"/>
  <c r="N27" i="12"/>
  <c r="N97" i="12" s="1"/>
  <c r="N99" i="12" s="1"/>
  <c r="N83" i="12"/>
  <c r="O97" i="12" l="1"/>
  <c r="O99" i="12" s="1"/>
  <c r="Y82" i="11" l="1"/>
  <c r="X82" i="11"/>
  <c r="W82" i="11"/>
  <c r="U82" i="11"/>
  <c r="O82" i="11"/>
  <c r="G82" i="11"/>
  <c r="Y81" i="11"/>
  <c r="X81" i="11"/>
  <c r="W81" i="11"/>
  <c r="U81" i="11"/>
  <c r="O81" i="11"/>
  <c r="G81" i="11"/>
  <c r="Y80" i="11"/>
  <c r="X80" i="11"/>
  <c r="W80" i="11"/>
  <c r="U80" i="11"/>
  <c r="O80" i="11"/>
  <c r="G80" i="11"/>
  <c r="Y79" i="11"/>
  <c r="X79" i="11"/>
  <c r="W79" i="11"/>
  <c r="U79" i="11"/>
  <c r="O79" i="11"/>
  <c r="G79" i="11"/>
  <c r="Y78" i="11"/>
  <c r="X78" i="11"/>
  <c r="W78" i="11"/>
  <c r="V78" i="11"/>
  <c r="Z78" i="11" s="1"/>
  <c r="U78" i="11"/>
  <c r="P78" i="11"/>
  <c r="O78" i="11"/>
  <c r="G78" i="11"/>
  <c r="Y77" i="11"/>
  <c r="X77" i="11"/>
  <c r="W77" i="11"/>
  <c r="U77" i="11"/>
  <c r="O77" i="11"/>
  <c r="G77" i="11"/>
  <c r="Z75" i="11"/>
  <c r="V75" i="11"/>
  <c r="U75" i="11"/>
  <c r="V74" i="11"/>
  <c r="Z74" i="11" s="1"/>
  <c r="U74" i="11"/>
  <c r="V73" i="11"/>
  <c r="Z73" i="11" s="1"/>
  <c r="U73" i="11"/>
  <c r="V72" i="11"/>
  <c r="Z72" i="11" s="1"/>
  <c r="U72" i="11"/>
  <c r="P72" i="11"/>
  <c r="O72" i="11"/>
  <c r="V71" i="11"/>
  <c r="Z71" i="11" s="1"/>
  <c r="U71" i="11"/>
  <c r="P71" i="11"/>
  <c r="O71" i="11"/>
  <c r="Z70" i="11"/>
  <c r="P70" i="11"/>
  <c r="O70" i="11"/>
  <c r="Z69" i="11"/>
  <c r="P69" i="11"/>
  <c r="O69" i="11"/>
  <c r="V68" i="11"/>
  <c r="Z68" i="11" s="1"/>
  <c r="U68" i="11"/>
  <c r="P68" i="11"/>
  <c r="O68" i="11"/>
  <c r="V67" i="11"/>
  <c r="Z67" i="11" s="1"/>
  <c r="U67" i="11"/>
  <c r="P67" i="11"/>
  <c r="O67" i="11"/>
  <c r="V66" i="11"/>
  <c r="Z66" i="11" s="1"/>
  <c r="U66" i="11"/>
  <c r="P66" i="11"/>
  <c r="O66" i="11"/>
  <c r="Z65" i="11"/>
  <c r="V65" i="11"/>
  <c r="U65" i="11"/>
  <c r="P65" i="11"/>
  <c r="P81" i="11" s="1"/>
  <c r="O65" i="11"/>
  <c r="Z64" i="11"/>
  <c r="V64" i="11"/>
  <c r="U64" i="11"/>
  <c r="P64" i="11"/>
  <c r="O64" i="11"/>
  <c r="Z63" i="11"/>
  <c r="O63" i="11"/>
  <c r="Z62" i="11"/>
  <c r="O62" i="11"/>
  <c r="V61" i="11"/>
  <c r="Z61" i="11" s="1"/>
  <c r="U61" i="11"/>
  <c r="P61" i="11"/>
  <c r="O61" i="11"/>
  <c r="V60" i="11"/>
  <c r="Z60" i="11" s="1"/>
  <c r="U60" i="11"/>
  <c r="P60" i="11"/>
  <c r="O60" i="11"/>
  <c r="V59" i="11"/>
  <c r="Z59" i="11" s="1"/>
  <c r="U59" i="11"/>
  <c r="P59" i="11"/>
  <c r="Z58" i="11"/>
  <c r="V58" i="11"/>
  <c r="U58" i="11"/>
  <c r="P58" i="11"/>
  <c r="V57" i="11"/>
  <c r="Z57" i="11" s="1"/>
  <c r="U57" i="11"/>
  <c r="P57" i="11"/>
  <c r="Z56" i="11"/>
  <c r="V56" i="11"/>
  <c r="U56" i="11"/>
  <c r="P56" i="11"/>
  <c r="V55" i="11"/>
  <c r="Z55" i="11" s="1"/>
  <c r="U55" i="11"/>
  <c r="P55" i="11"/>
  <c r="Z54" i="11"/>
  <c r="V54" i="11"/>
  <c r="U54" i="11"/>
  <c r="P54" i="11"/>
  <c r="V53" i="11"/>
  <c r="Z53" i="11" s="1"/>
  <c r="U53" i="11"/>
  <c r="P53" i="11"/>
  <c r="Z52" i="11"/>
  <c r="V52" i="11"/>
  <c r="U52" i="11"/>
  <c r="P52" i="11"/>
  <c r="V51" i="11"/>
  <c r="Z51" i="11" s="1"/>
  <c r="U51" i="11"/>
  <c r="P51" i="11"/>
  <c r="Z50" i="11"/>
  <c r="V50" i="11"/>
  <c r="U50" i="11"/>
  <c r="P50" i="11"/>
  <c r="V49" i="11"/>
  <c r="Z49" i="11" s="1"/>
  <c r="U49" i="11"/>
  <c r="P49" i="11"/>
  <c r="Z48" i="11"/>
  <c r="V48" i="11"/>
  <c r="U48" i="11"/>
  <c r="P48" i="11"/>
  <c r="V47" i="11"/>
  <c r="Z47" i="11" s="1"/>
  <c r="U47" i="11"/>
  <c r="P47" i="11"/>
  <c r="Z46" i="11"/>
  <c r="V46" i="11"/>
  <c r="U46" i="11"/>
  <c r="P46" i="11"/>
  <c r="V45" i="11"/>
  <c r="Z45" i="11" s="1"/>
  <c r="U45" i="11"/>
  <c r="P45" i="11"/>
  <c r="Z44" i="11"/>
  <c r="V44" i="11"/>
  <c r="U44" i="11"/>
  <c r="P44" i="11"/>
  <c r="V43" i="11"/>
  <c r="V79" i="11" s="1"/>
  <c r="Z79" i="11" s="1"/>
  <c r="U43" i="11"/>
  <c r="P43" i="11"/>
  <c r="Z42" i="11"/>
  <c r="V42" i="11"/>
  <c r="U42" i="11"/>
  <c r="P42" i="11"/>
  <c r="V41" i="11"/>
  <c r="Z41" i="11" s="1"/>
  <c r="U41" i="11"/>
  <c r="P41" i="11"/>
  <c r="Z40" i="11"/>
  <c r="V40" i="11"/>
  <c r="U40" i="11"/>
  <c r="P40" i="11"/>
  <c r="V39" i="11"/>
  <c r="Z39" i="11" s="1"/>
  <c r="U39" i="11"/>
  <c r="P39" i="11"/>
  <c r="Z38" i="11"/>
  <c r="V38" i="11"/>
  <c r="U38" i="11"/>
  <c r="P38" i="11"/>
  <c r="V37" i="11"/>
  <c r="Z37" i="11" s="1"/>
  <c r="U37" i="11"/>
  <c r="P37" i="11"/>
  <c r="Z36" i="11"/>
  <c r="V36" i="11"/>
  <c r="U36" i="11"/>
  <c r="P36" i="11"/>
  <c r="V35" i="11"/>
  <c r="Z35" i="11" s="1"/>
  <c r="U35" i="11"/>
  <c r="P35" i="11"/>
  <c r="Z34" i="11"/>
  <c r="V34" i="11"/>
  <c r="U34" i="11"/>
  <c r="P34" i="11"/>
  <c r="Z33" i="11"/>
  <c r="V33" i="11"/>
  <c r="P33" i="11"/>
  <c r="Z32" i="11"/>
  <c r="V32" i="11"/>
  <c r="P32" i="11"/>
  <c r="Z31" i="11"/>
  <c r="V31" i="11"/>
  <c r="P31" i="11"/>
  <c r="Z30" i="11"/>
  <c r="V30" i="11"/>
  <c r="P30" i="11"/>
  <c r="Z29" i="11"/>
  <c r="V29" i="11"/>
  <c r="U29" i="11"/>
  <c r="P29" i="11"/>
  <c r="O29" i="11"/>
  <c r="U28" i="11"/>
  <c r="O28" i="11"/>
  <c r="U27" i="11"/>
  <c r="O27" i="11"/>
  <c r="Z26" i="11"/>
  <c r="V26" i="11"/>
  <c r="U26" i="11"/>
  <c r="P26" i="11"/>
  <c r="O26" i="11"/>
  <c r="Z25" i="11"/>
  <c r="V25" i="11"/>
  <c r="V80" i="11" s="1"/>
  <c r="Z80" i="11" s="1"/>
  <c r="U25" i="11"/>
  <c r="P25" i="11"/>
  <c r="O25" i="11"/>
  <c r="Z24" i="11"/>
  <c r="V24" i="11"/>
  <c r="U24" i="11"/>
  <c r="P24" i="11"/>
  <c r="O24" i="11"/>
  <c r="Z23" i="11"/>
  <c r="V23" i="11"/>
  <c r="U23" i="11"/>
  <c r="P23" i="11"/>
  <c r="O23" i="11"/>
  <c r="V22" i="11"/>
  <c r="Z22" i="11" s="1"/>
  <c r="U22" i="11"/>
  <c r="P22" i="11"/>
  <c r="O22" i="11"/>
  <c r="V21" i="11"/>
  <c r="Z21" i="11" s="1"/>
  <c r="U21" i="11"/>
  <c r="P21" i="11"/>
  <c r="P79" i="11" s="1"/>
  <c r="O21" i="11"/>
  <c r="U20" i="11"/>
  <c r="O20" i="11"/>
  <c r="U19" i="11"/>
  <c r="O19" i="11"/>
  <c r="U18" i="11"/>
  <c r="O18" i="11"/>
  <c r="U17" i="11"/>
  <c r="O17" i="11"/>
  <c r="V16" i="11"/>
  <c r="Z16" i="11" s="1"/>
  <c r="U16" i="11"/>
  <c r="P16" i="11"/>
  <c r="O16" i="11"/>
  <c r="U15" i="11"/>
  <c r="O15" i="11"/>
  <c r="U14" i="11"/>
  <c r="O14" i="11"/>
  <c r="U13" i="11"/>
  <c r="O13" i="11"/>
  <c r="U12" i="11"/>
  <c r="O12" i="11"/>
  <c r="V11" i="11"/>
  <c r="V77" i="11" s="1"/>
  <c r="Z77" i="11" s="1"/>
  <c r="U11" i="11"/>
  <c r="P11" i="11"/>
  <c r="P77" i="11" s="1"/>
  <c r="O11" i="11"/>
  <c r="Z10" i="11"/>
  <c r="V10" i="11"/>
  <c r="U10" i="11"/>
  <c r="P10" i="11"/>
  <c r="O10" i="11"/>
  <c r="Z9" i="11"/>
  <c r="V9" i="11"/>
  <c r="V81" i="11" s="1"/>
  <c r="Z81" i="11" s="1"/>
  <c r="U9" i="11"/>
  <c r="P9" i="11"/>
  <c r="O9" i="11"/>
  <c r="Z8" i="11"/>
  <c r="V8" i="11"/>
  <c r="U8" i="11"/>
  <c r="P8" i="11"/>
  <c r="O8" i="11"/>
  <c r="Z7" i="11"/>
  <c r="V7" i="11"/>
  <c r="U7" i="11"/>
  <c r="P7" i="11"/>
  <c r="P80" i="11" s="1"/>
  <c r="O7" i="11"/>
  <c r="AE4" i="11"/>
  <c r="P82" i="11" l="1"/>
  <c r="V82" i="11"/>
  <c r="Z11" i="11"/>
  <c r="Z43" i="11"/>
  <c r="V84" i="11" l="1"/>
  <c r="Z82" i="11"/>
  <c r="J614" i="10" l="1"/>
  <c r="J613" i="10"/>
  <c r="J612" i="10"/>
  <c r="J611" i="10"/>
  <c r="J610" i="10"/>
  <c r="J608" i="10"/>
  <c r="C608" i="10"/>
  <c r="J607" i="10"/>
  <c r="C607" i="10"/>
  <c r="J605" i="10"/>
  <c r="C605" i="10"/>
  <c r="C604" i="10"/>
  <c r="J602" i="10"/>
  <c r="C602" i="10"/>
  <c r="C601" i="10"/>
  <c r="J601" i="10" s="1"/>
  <c r="C599" i="10"/>
  <c r="J599" i="10" s="1"/>
  <c r="C598" i="10"/>
  <c r="J596" i="10"/>
  <c r="C596" i="10"/>
  <c r="J595" i="10"/>
  <c r="C595" i="10"/>
  <c r="J593" i="10"/>
  <c r="C593" i="10"/>
  <c r="C592" i="10"/>
  <c r="J590" i="10"/>
  <c r="C590" i="10"/>
  <c r="C589" i="10"/>
  <c r="J589" i="10" s="1"/>
  <c r="C587" i="10"/>
  <c r="J587" i="10" s="1"/>
  <c r="C586" i="10"/>
  <c r="J584" i="10"/>
  <c r="C584" i="10"/>
  <c r="J583" i="10"/>
  <c r="C583" i="10"/>
  <c r="J581" i="10"/>
  <c r="C581" i="10"/>
  <c r="C580" i="10"/>
  <c r="J578" i="10"/>
  <c r="C578" i="10"/>
  <c r="C577" i="10"/>
  <c r="J577" i="10" s="1"/>
  <c r="C575" i="10"/>
  <c r="J575" i="10" s="1"/>
  <c r="C574" i="10"/>
  <c r="P572" i="10"/>
  <c r="P571" i="10"/>
  <c r="Q571" i="10" s="1"/>
  <c r="Q570" i="10"/>
  <c r="Q572" i="10" s="1"/>
  <c r="P570" i="10"/>
  <c r="P568" i="10"/>
  <c r="Q568" i="10" s="1"/>
  <c r="P567" i="10"/>
  <c r="Q567" i="10" s="1"/>
  <c r="Q569" i="10" s="1"/>
  <c r="AJ566" i="10"/>
  <c r="C566" i="10"/>
  <c r="P564" i="10"/>
  <c r="Q564" i="10" s="1"/>
  <c r="N563" i="10"/>
  <c r="M563" i="10"/>
  <c r="P563" i="10" s="1"/>
  <c r="Q563" i="10" s="1"/>
  <c r="P562" i="10"/>
  <c r="P561" i="10"/>
  <c r="C561" i="10"/>
  <c r="P560" i="10"/>
  <c r="Q560" i="10" s="1"/>
  <c r="Q559" i="10"/>
  <c r="P559" i="10"/>
  <c r="Q558" i="10"/>
  <c r="P558" i="10"/>
  <c r="AJ557" i="10"/>
  <c r="P557" i="10"/>
  <c r="C557" i="10"/>
  <c r="Q556" i="10"/>
  <c r="P556" i="10"/>
  <c r="Q555" i="10"/>
  <c r="Q557" i="10" s="1"/>
  <c r="P555" i="10"/>
  <c r="P553" i="10"/>
  <c r="Q553" i="10" s="1"/>
  <c r="Q552" i="10"/>
  <c r="Q554" i="10" s="1"/>
  <c r="P552" i="10"/>
  <c r="AJ551" i="10"/>
  <c r="C551" i="10"/>
  <c r="P550" i="10"/>
  <c r="Q550" i="10" s="1"/>
  <c r="Q549" i="10"/>
  <c r="P549" i="10"/>
  <c r="Q548" i="10"/>
  <c r="P548" i="10"/>
  <c r="Q547" i="10"/>
  <c r="P547" i="10"/>
  <c r="P546" i="10"/>
  <c r="Q546" i="10" s="1"/>
  <c r="N545" i="10"/>
  <c r="P545" i="10" s="1"/>
  <c r="P551" i="10" s="1"/>
  <c r="M545" i="10"/>
  <c r="Q544" i="10"/>
  <c r="P544" i="10"/>
  <c r="P543" i="10"/>
  <c r="Q542" i="10"/>
  <c r="P542" i="10"/>
  <c r="Q541" i="10"/>
  <c r="P541" i="10"/>
  <c r="P539" i="10"/>
  <c r="Q539" i="10" s="1"/>
  <c r="Q540" i="10" s="1"/>
  <c r="Q538" i="10"/>
  <c r="P538" i="10"/>
  <c r="Q536" i="10"/>
  <c r="P536" i="10"/>
  <c r="P535" i="10"/>
  <c r="C534" i="10"/>
  <c r="P533" i="10"/>
  <c r="Q533" i="10" s="1"/>
  <c r="P532" i="10"/>
  <c r="P534" i="10" s="1"/>
  <c r="P531" i="10"/>
  <c r="C531" i="10"/>
  <c r="Q530" i="10"/>
  <c r="P530" i="10"/>
  <c r="Q529" i="10"/>
  <c r="Q531" i="10" s="1"/>
  <c r="P529" i="10"/>
  <c r="AJ528" i="10"/>
  <c r="P528" i="10"/>
  <c r="C528" i="10"/>
  <c r="Q527" i="10"/>
  <c r="P527" i="10"/>
  <c r="Q526" i="10"/>
  <c r="Q528" i="10" s="1"/>
  <c r="P526" i="10"/>
  <c r="P525" i="10"/>
  <c r="Q524" i="10"/>
  <c r="P524" i="10"/>
  <c r="Q523" i="10"/>
  <c r="P523" i="10"/>
  <c r="AJ522" i="10"/>
  <c r="C522" i="10"/>
  <c r="Q521" i="10"/>
  <c r="P521" i="10"/>
  <c r="Q520" i="10"/>
  <c r="P520" i="10"/>
  <c r="Q519" i="10"/>
  <c r="P519" i="10"/>
  <c r="P518" i="10"/>
  <c r="Q518" i="10" s="1"/>
  <c r="Q517" i="10"/>
  <c r="P517" i="10"/>
  <c r="N516" i="10"/>
  <c r="M516" i="10"/>
  <c r="P516" i="10" s="1"/>
  <c r="Q516" i="10" s="1"/>
  <c r="P515" i="10"/>
  <c r="Q514" i="10"/>
  <c r="P514" i="10"/>
  <c r="Q513" i="10"/>
  <c r="P513" i="10"/>
  <c r="Q512" i="10"/>
  <c r="P512" i="10"/>
  <c r="P511" i="10"/>
  <c r="Q510" i="10"/>
  <c r="P510" i="10"/>
  <c r="Q509" i="10"/>
  <c r="Q511" i="10" s="1"/>
  <c r="P509" i="10"/>
  <c r="AJ508" i="10"/>
  <c r="P508" i="10"/>
  <c r="C508" i="10"/>
  <c r="Q506" i="10"/>
  <c r="P506" i="10"/>
  <c r="Q505" i="10"/>
  <c r="Q508" i="10" s="1"/>
  <c r="P505" i="10"/>
  <c r="Q504" i="10"/>
  <c r="P503" i="10"/>
  <c r="Q503" i="10" s="1"/>
  <c r="Q502" i="10"/>
  <c r="P502" i="10"/>
  <c r="P504" i="10" s="1"/>
  <c r="AJ501" i="10"/>
  <c r="P501" i="10"/>
  <c r="C501" i="10"/>
  <c r="P500" i="10"/>
  <c r="Q500" i="10" s="1"/>
  <c r="Q499" i="10"/>
  <c r="Q501" i="10" s="1"/>
  <c r="P499" i="10"/>
  <c r="Q497" i="10"/>
  <c r="P497" i="10"/>
  <c r="P496" i="10"/>
  <c r="AJ495" i="10"/>
  <c r="P495" i="10"/>
  <c r="C495" i="10"/>
  <c r="Q494" i="10"/>
  <c r="P494" i="10"/>
  <c r="P493" i="10"/>
  <c r="Q493" i="10" s="1"/>
  <c r="Q495" i="10" s="1"/>
  <c r="AJ492" i="10"/>
  <c r="C492" i="10"/>
  <c r="Q491" i="10"/>
  <c r="P491" i="10"/>
  <c r="P490" i="10"/>
  <c r="Q490" i="10" s="1"/>
  <c r="AJ489" i="10"/>
  <c r="C489" i="10"/>
  <c r="Q488" i="10"/>
  <c r="P488" i="10"/>
  <c r="P487" i="10"/>
  <c r="Q487" i="10" s="1"/>
  <c r="Q489" i="10" s="1"/>
  <c r="AJ486" i="10"/>
  <c r="C486" i="10"/>
  <c r="Q485" i="10"/>
  <c r="N485" i="10"/>
  <c r="M485" i="10"/>
  <c r="P485" i="10" s="1"/>
  <c r="N484" i="10"/>
  <c r="P484" i="10" s="1"/>
  <c r="Q484" i="10" s="1"/>
  <c r="P483" i="10"/>
  <c r="Q483" i="10" s="1"/>
  <c r="N483" i="10"/>
  <c r="N482" i="10"/>
  <c r="P482" i="10" s="1"/>
  <c r="AJ481" i="10"/>
  <c r="C481" i="10"/>
  <c r="N480" i="10"/>
  <c r="M480" i="10"/>
  <c r="P480" i="10" s="1"/>
  <c r="Q480" i="10" s="1"/>
  <c r="P479" i="10"/>
  <c r="Q479" i="10" s="1"/>
  <c r="P478" i="10"/>
  <c r="Q478" i="10" s="1"/>
  <c r="P477" i="10"/>
  <c r="Q477" i="10" s="1"/>
  <c r="Q476" i="10"/>
  <c r="P476" i="10"/>
  <c r="P475" i="10"/>
  <c r="AJ474" i="10"/>
  <c r="Q474" i="10"/>
  <c r="C474" i="10"/>
  <c r="P473" i="10"/>
  <c r="Q473" i="10" s="1"/>
  <c r="P472" i="10"/>
  <c r="Q472" i="10" s="1"/>
  <c r="M472" i="10"/>
  <c r="M471" i="10"/>
  <c r="P471" i="10" s="1"/>
  <c r="Q471" i="10" s="1"/>
  <c r="Q470" i="10"/>
  <c r="P470" i="10"/>
  <c r="M470" i="10"/>
  <c r="AJ469" i="10"/>
  <c r="C469" i="10"/>
  <c r="P468" i="10"/>
  <c r="Q468" i="10" s="1"/>
  <c r="M467" i="10"/>
  <c r="P467" i="10" s="1"/>
  <c r="AJ466" i="10"/>
  <c r="C466" i="10"/>
  <c r="N465" i="10"/>
  <c r="M465" i="10"/>
  <c r="P465" i="10" s="1"/>
  <c r="Q465" i="10" s="1"/>
  <c r="P464" i="10"/>
  <c r="Q464" i="10" s="1"/>
  <c r="P463" i="10"/>
  <c r="AJ462" i="10"/>
  <c r="C462" i="10"/>
  <c r="P461" i="10"/>
  <c r="Q461" i="10" s="1"/>
  <c r="P460" i="10"/>
  <c r="Q460" i="10" s="1"/>
  <c r="P459" i="10"/>
  <c r="Q459" i="10" s="1"/>
  <c r="N459" i="10"/>
  <c r="M459" i="10"/>
  <c r="P458" i="10"/>
  <c r="Q458" i="10" s="1"/>
  <c r="N458" i="10"/>
  <c r="M458" i="10"/>
  <c r="P457" i="10"/>
  <c r="Q457" i="10" s="1"/>
  <c r="Q462" i="10" s="1"/>
  <c r="N457" i="10"/>
  <c r="M457" i="10"/>
  <c r="P455" i="10"/>
  <c r="Q455" i="10" s="1"/>
  <c r="Q454" i="10"/>
  <c r="Q456" i="10" s="1"/>
  <c r="P454" i="10"/>
  <c r="AJ453" i="10"/>
  <c r="C453" i="10"/>
  <c r="M451" i="10"/>
  <c r="P451" i="10" s="1"/>
  <c r="AJ450" i="10"/>
  <c r="P450" i="10"/>
  <c r="C450" i="10"/>
  <c r="Q449" i="10"/>
  <c r="P449" i="10"/>
  <c r="Q448" i="10"/>
  <c r="Q450" i="10" s="1"/>
  <c r="P448" i="10"/>
  <c r="AJ447" i="10"/>
  <c r="C447" i="10"/>
  <c r="Q446" i="10"/>
  <c r="P446" i="10"/>
  <c r="P445" i="10"/>
  <c r="AJ444" i="10"/>
  <c r="C444" i="10"/>
  <c r="Q443" i="10"/>
  <c r="P443" i="10"/>
  <c r="P442" i="10"/>
  <c r="P444" i="10" s="1"/>
  <c r="AJ441" i="10"/>
  <c r="C441" i="10"/>
  <c r="Q440" i="10"/>
  <c r="P440" i="10"/>
  <c r="P439" i="10"/>
  <c r="Q439" i="10" s="1"/>
  <c r="Q441" i="10" s="1"/>
  <c r="AJ438" i="10"/>
  <c r="P438" i="10"/>
  <c r="C438" i="10"/>
  <c r="Q437" i="10"/>
  <c r="P437" i="10"/>
  <c r="Q436" i="10"/>
  <c r="Q438" i="10" s="1"/>
  <c r="P436" i="10"/>
  <c r="AJ435" i="10"/>
  <c r="P435" i="10"/>
  <c r="C435" i="10"/>
  <c r="Q434" i="10"/>
  <c r="P434" i="10"/>
  <c r="P433" i="10"/>
  <c r="Q433" i="10" s="1"/>
  <c r="Q435" i="10" s="1"/>
  <c r="AJ432" i="10"/>
  <c r="P432" i="10"/>
  <c r="C432" i="10"/>
  <c r="Q431" i="10"/>
  <c r="P431" i="10"/>
  <c r="P430" i="10"/>
  <c r="Q430" i="10" s="1"/>
  <c r="AJ429" i="10"/>
  <c r="C429" i="10"/>
  <c r="Q428" i="10"/>
  <c r="P428" i="10"/>
  <c r="P427" i="10"/>
  <c r="P429" i="10" s="1"/>
  <c r="AJ426" i="10"/>
  <c r="P426" i="10"/>
  <c r="C426" i="10"/>
  <c r="Q425" i="10"/>
  <c r="P425" i="10"/>
  <c r="Q424" i="10"/>
  <c r="Q426" i="10" s="1"/>
  <c r="P424" i="10"/>
  <c r="AJ423" i="10"/>
  <c r="C423" i="10"/>
  <c r="Q422" i="10"/>
  <c r="P422" i="10"/>
  <c r="P421" i="10"/>
  <c r="AJ420" i="10"/>
  <c r="C420" i="10"/>
  <c r="Q419" i="10"/>
  <c r="P419" i="10"/>
  <c r="P418" i="10"/>
  <c r="P420" i="10" s="1"/>
  <c r="AJ417" i="10"/>
  <c r="C417" i="10"/>
  <c r="Q416" i="10"/>
  <c r="P416" i="10"/>
  <c r="P415" i="10"/>
  <c r="P417" i="10" s="1"/>
  <c r="Q414" i="10"/>
  <c r="P414" i="10"/>
  <c r="AJ413" i="10"/>
  <c r="C413" i="10"/>
  <c r="P412" i="10"/>
  <c r="Q412" i="10" s="1"/>
  <c r="P411" i="10"/>
  <c r="Q411" i="10" s="1"/>
  <c r="Q410" i="10"/>
  <c r="P410" i="10"/>
  <c r="Q409" i="10"/>
  <c r="P409" i="10"/>
  <c r="P408" i="10"/>
  <c r="P407" i="10"/>
  <c r="Q407" i="10" s="1"/>
  <c r="N406" i="10"/>
  <c r="M406" i="10"/>
  <c r="P406" i="10" s="1"/>
  <c r="Q406" i="10" s="1"/>
  <c r="P405" i="10"/>
  <c r="Q405" i="10" s="1"/>
  <c r="P404" i="10"/>
  <c r="Q404" i="10" s="1"/>
  <c r="P403" i="10"/>
  <c r="AJ402" i="10"/>
  <c r="C402" i="10"/>
  <c r="Q401" i="10"/>
  <c r="P401" i="10"/>
  <c r="P400" i="10"/>
  <c r="P402" i="10" s="1"/>
  <c r="AJ399" i="10"/>
  <c r="C399" i="10"/>
  <c r="P398" i="10"/>
  <c r="Q398" i="10" s="1"/>
  <c r="P397" i="10"/>
  <c r="P399" i="10" s="1"/>
  <c r="AJ396" i="10"/>
  <c r="C396" i="10"/>
  <c r="P395" i="10"/>
  <c r="Q395" i="10" s="1"/>
  <c r="Q396" i="10" s="1"/>
  <c r="Q394" i="10"/>
  <c r="P394" i="10"/>
  <c r="AJ393" i="10"/>
  <c r="C393" i="10"/>
  <c r="P392" i="10"/>
  <c r="Q392" i="10" s="1"/>
  <c r="P391" i="10"/>
  <c r="P393" i="10" s="1"/>
  <c r="AJ390" i="10"/>
  <c r="C390" i="10"/>
  <c r="Q389" i="10"/>
  <c r="P389" i="10"/>
  <c r="P388" i="10"/>
  <c r="P390" i="10" s="1"/>
  <c r="AJ387" i="10"/>
  <c r="C387" i="10"/>
  <c r="P386" i="10"/>
  <c r="Q386" i="10" s="1"/>
  <c r="P385" i="10"/>
  <c r="P387" i="10" s="1"/>
  <c r="AJ384" i="10"/>
  <c r="C384" i="10"/>
  <c r="P383" i="10"/>
  <c r="Q383" i="10" s="1"/>
  <c r="Q382" i="10"/>
  <c r="Q384" i="10" s="1"/>
  <c r="P382" i="10"/>
  <c r="P384" i="10" s="1"/>
  <c r="AJ381" i="10"/>
  <c r="C381" i="10"/>
  <c r="P380" i="10"/>
  <c r="Q380" i="10" s="1"/>
  <c r="P379" i="10"/>
  <c r="AJ378" i="10"/>
  <c r="C378" i="10"/>
  <c r="Q377" i="10"/>
  <c r="P377" i="10"/>
  <c r="P376" i="10"/>
  <c r="P378" i="10" s="1"/>
  <c r="P375" i="10"/>
  <c r="P374" i="10"/>
  <c r="Q374" i="10" s="1"/>
  <c r="P373" i="10"/>
  <c r="Q373" i="10" s="1"/>
  <c r="Q375" i="10" s="1"/>
  <c r="AJ372" i="10"/>
  <c r="C372" i="10"/>
  <c r="P370" i="10"/>
  <c r="AJ369" i="10"/>
  <c r="C369" i="10"/>
  <c r="P368" i="10"/>
  <c r="Q368" i="10" s="1"/>
  <c r="P367" i="10"/>
  <c r="Q367" i="10" s="1"/>
  <c r="P366" i="10"/>
  <c r="Q366" i="10" s="1"/>
  <c r="P365" i="10"/>
  <c r="Q364" i="10"/>
  <c r="P364" i="10"/>
  <c r="N363" i="10"/>
  <c r="M363" i="10"/>
  <c r="P362" i="10"/>
  <c r="Q361" i="10"/>
  <c r="P361" i="10"/>
  <c r="Q360" i="10"/>
  <c r="P360" i="10"/>
  <c r="Q359" i="10"/>
  <c r="P359" i="10"/>
  <c r="P358" i="10"/>
  <c r="C358" i="10"/>
  <c r="P357" i="10"/>
  <c r="Q357" i="10" s="1"/>
  <c r="P356" i="10"/>
  <c r="O356" i="10"/>
  <c r="Q355" i="10"/>
  <c r="P355" i="10"/>
  <c r="AJ354" i="10"/>
  <c r="P354" i="10"/>
  <c r="C354" i="10"/>
  <c r="P353" i="10"/>
  <c r="Q353" i="10" s="1"/>
  <c r="P352" i="10"/>
  <c r="Q352" i="10" s="1"/>
  <c r="Q354" i="10" s="1"/>
  <c r="C351" i="10"/>
  <c r="P349" i="10"/>
  <c r="Q345" i="10"/>
  <c r="P344" i="10"/>
  <c r="Q344" i="10" s="1"/>
  <c r="P343" i="10"/>
  <c r="Q343" i="10" s="1"/>
  <c r="AJ342" i="10"/>
  <c r="Q342" i="10"/>
  <c r="P342" i="10"/>
  <c r="C342" i="10"/>
  <c r="P341" i="10"/>
  <c r="Q341" i="10" s="1"/>
  <c r="P340" i="10"/>
  <c r="Q340" i="10" s="1"/>
  <c r="AJ339" i="10"/>
  <c r="P339" i="10"/>
  <c r="C339" i="10"/>
  <c r="Q338" i="10"/>
  <c r="P338" i="10"/>
  <c r="P337" i="10"/>
  <c r="Q337" i="10" s="1"/>
  <c r="Q339" i="10" s="1"/>
  <c r="AJ336" i="10"/>
  <c r="C336" i="10"/>
  <c r="P335" i="10"/>
  <c r="Q335" i="10" s="1"/>
  <c r="Q336" i="10" s="1"/>
  <c r="P334" i="10"/>
  <c r="Q334" i="10" s="1"/>
  <c r="P333" i="10"/>
  <c r="Q333" i="10" s="1"/>
  <c r="AJ332" i="10"/>
  <c r="C332" i="10"/>
  <c r="P331" i="10"/>
  <c r="Q331" i="10" s="1"/>
  <c r="P330" i="10"/>
  <c r="Q330" i="10" s="1"/>
  <c r="P329" i="10"/>
  <c r="Q329" i="10" s="1"/>
  <c r="P328" i="10"/>
  <c r="Q328" i="10" s="1"/>
  <c r="C327" i="10"/>
  <c r="P326" i="10"/>
  <c r="Q326" i="10" s="1"/>
  <c r="P325" i="10"/>
  <c r="AJ324" i="10"/>
  <c r="C324" i="10"/>
  <c r="P323" i="10"/>
  <c r="Q323" i="10" s="1"/>
  <c r="Q322" i="10"/>
  <c r="P322" i="10"/>
  <c r="AJ321" i="10"/>
  <c r="C321" i="10"/>
  <c r="P320" i="10"/>
  <c r="Q320" i="10" s="1"/>
  <c r="P319" i="10"/>
  <c r="Q317" i="10"/>
  <c r="P317" i="10"/>
  <c r="Q316" i="10"/>
  <c r="Q318" i="10" s="1"/>
  <c r="P316" i="10"/>
  <c r="P318" i="10" s="1"/>
  <c r="AJ315" i="10"/>
  <c r="Q315" i="10"/>
  <c r="P315" i="10"/>
  <c r="C315" i="10"/>
  <c r="Q314" i="10"/>
  <c r="P314" i="10"/>
  <c r="Q313" i="10"/>
  <c r="P313" i="10"/>
  <c r="AJ312" i="10"/>
  <c r="Q312" i="10"/>
  <c r="P312" i="10"/>
  <c r="C312" i="10"/>
  <c r="Q311" i="10"/>
  <c r="P311" i="10"/>
  <c r="Q310" i="10"/>
  <c r="P310" i="10"/>
  <c r="P309" i="10"/>
  <c r="Q308" i="10"/>
  <c r="Q309" i="10" s="1"/>
  <c r="P308" i="10"/>
  <c r="Q307" i="10"/>
  <c r="P307" i="10"/>
  <c r="P305" i="10"/>
  <c r="Q305" i="10" s="1"/>
  <c r="Q304" i="10"/>
  <c r="P304" i="10"/>
  <c r="AJ303" i="10"/>
  <c r="C303" i="10"/>
  <c r="P302" i="10"/>
  <c r="P303" i="10" s="1"/>
  <c r="Q301" i="10"/>
  <c r="P301" i="10"/>
  <c r="C300" i="10"/>
  <c r="P299" i="10"/>
  <c r="Q299" i="10" s="1"/>
  <c r="P298" i="10"/>
  <c r="P300" i="10" s="1"/>
  <c r="AJ297" i="10"/>
  <c r="C297" i="10"/>
  <c r="P296" i="10"/>
  <c r="Q296" i="10" s="1"/>
  <c r="Q297" i="10" s="1"/>
  <c r="Q295" i="10"/>
  <c r="P295" i="10"/>
  <c r="P294" i="10"/>
  <c r="C294" i="10"/>
  <c r="Q292" i="10"/>
  <c r="Q294" i="10" s="1"/>
  <c r="P292" i="10"/>
  <c r="AJ291" i="10"/>
  <c r="P291" i="10"/>
  <c r="C291" i="10"/>
  <c r="Q290" i="10"/>
  <c r="P290" i="10"/>
  <c r="Q289" i="10"/>
  <c r="P289" i="10"/>
  <c r="P288" i="10"/>
  <c r="Q288" i="10" s="1"/>
  <c r="Q287" i="10"/>
  <c r="P287" i="10"/>
  <c r="Q286" i="10"/>
  <c r="Q291" i="10" s="1"/>
  <c r="P286" i="10"/>
  <c r="AJ285" i="10"/>
  <c r="C285" i="10"/>
  <c r="P284" i="10"/>
  <c r="O284" i="10"/>
  <c r="Q284" i="10" s="1"/>
  <c r="P283" i="10"/>
  <c r="O283" i="10"/>
  <c r="Q283" i="10" s="1"/>
  <c r="P282" i="10"/>
  <c r="O282" i="10"/>
  <c r="Q282" i="10" s="1"/>
  <c r="P281" i="10"/>
  <c r="Q281" i="10" s="1"/>
  <c r="P280" i="10"/>
  <c r="Q280" i="10" s="1"/>
  <c r="AJ279" i="10"/>
  <c r="P279" i="10"/>
  <c r="C279" i="10"/>
  <c r="P278" i="10"/>
  <c r="O278" i="10"/>
  <c r="Q278" i="10" s="1"/>
  <c r="P277" i="10"/>
  <c r="O277" i="10"/>
  <c r="Q277" i="10" s="1"/>
  <c r="P276" i="10"/>
  <c r="Q276" i="10" s="1"/>
  <c r="Q279" i="10" s="1"/>
  <c r="O276" i="10"/>
  <c r="Q275" i="10"/>
  <c r="P275" i="10"/>
  <c r="Q274" i="10"/>
  <c r="P274" i="10"/>
  <c r="P273" i="10"/>
  <c r="Q272" i="10"/>
  <c r="Q273" i="10" s="1"/>
  <c r="P272" i="10"/>
  <c r="AJ271" i="10"/>
  <c r="C271" i="10"/>
  <c r="P270" i="10"/>
  <c r="Q270" i="10" s="1"/>
  <c r="N269" i="10"/>
  <c r="P269" i="10" s="1"/>
  <c r="Q269" i="10" s="1"/>
  <c r="P268" i="10"/>
  <c r="Q268" i="10" s="1"/>
  <c r="P267" i="10"/>
  <c r="Q267" i="10" s="1"/>
  <c r="Q266" i="10"/>
  <c r="P266" i="10"/>
  <c r="P265" i="10"/>
  <c r="Q265" i="10" s="1"/>
  <c r="P264" i="10"/>
  <c r="Q264" i="10" s="1"/>
  <c r="M263" i="10"/>
  <c r="P263" i="10" s="1"/>
  <c r="P271" i="10" s="1"/>
  <c r="Q262" i="10"/>
  <c r="P262" i="10"/>
  <c r="Q261" i="10"/>
  <c r="P261" i="10"/>
  <c r="C260" i="10"/>
  <c r="P259" i="10"/>
  <c r="Q259" i="10" s="1"/>
  <c r="P258" i="10"/>
  <c r="Q258" i="10" s="1"/>
  <c r="P257" i="10"/>
  <c r="Q257" i="10" s="1"/>
  <c r="P256" i="10"/>
  <c r="Q256" i="10" s="1"/>
  <c r="Q255" i="10"/>
  <c r="P255" i="10"/>
  <c r="N254" i="10"/>
  <c r="M254" i="10"/>
  <c r="P254" i="10" s="1"/>
  <c r="Q254" i="10" s="1"/>
  <c r="P253" i="10"/>
  <c r="Q253" i="10" s="1"/>
  <c r="P252" i="10"/>
  <c r="Q252" i="10" s="1"/>
  <c r="Q260" i="10" s="1"/>
  <c r="P251" i="10"/>
  <c r="Q251" i="10" s="1"/>
  <c r="P250" i="10"/>
  <c r="Q250" i="10" s="1"/>
  <c r="P248" i="10"/>
  <c r="Q248" i="10" s="1"/>
  <c r="P247" i="10"/>
  <c r="Q247" i="10" s="1"/>
  <c r="Q249" i="10" s="1"/>
  <c r="AJ246" i="10"/>
  <c r="C246" i="10"/>
  <c r="Q245" i="10"/>
  <c r="P245" i="10"/>
  <c r="P244" i="10"/>
  <c r="Q244" i="10" s="1"/>
  <c r="P243" i="10"/>
  <c r="Q243" i="10" s="1"/>
  <c r="Q242" i="10"/>
  <c r="P242" i="10"/>
  <c r="P240" i="10"/>
  <c r="Q240" i="10" s="1"/>
  <c r="P239" i="10"/>
  <c r="Q239" i="10" s="1"/>
  <c r="P238" i="10"/>
  <c r="Q238" i="10" s="1"/>
  <c r="P237" i="10"/>
  <c r="P246" i="10" s="1"/>
  <c r="Q236" i="10"/>
  <c r="P236" i="10"/>
  <c r="AJ235" i="10"/>
  <c r="C235" i="10"/>
  <c r="P234" i="10"/>
  <c r="Q234" i="10" s="1"/>
  <c r="P233" i="10"/>
  <c r="AJ232" i="10"/>
  <c r="C232" i="10"/>
  <c r="Q231" i="10"/>
  <c r="P231" i="10"/>
  <c r="P230" i="10"/>
  <c r="P232" i="10" s="1"/>
  <c r="AJ229" i="10"/>
  <c r="C229" i="10"/>
  <c r="P228" i="10"/>
  <c r="Q228" i="10" s="1"/>
  <c r="P227" i="10"/>
  <c r="P229" i="10" s="1"/>
  <c r="AJ226" i="10"/>
  <c r="Q226" i="10"/>
  <c r="C226" i="10"/>
  <c r="P225" i="10"/>
  <c r="Q225" i="10" s="1"/>
  <c r="Q224" i="10"/>
  <c r="P224" i="10"/>
  <c r="P223" i="10"/>
  <c r="Q223" i="10" s="1"/>
  <c r="P222" i="10"/>
  <c r="Q221" i="10"/>
  <c r="P221" i="10"/>
  <c r="N220" i="10"/>
  <c r="P220" i="10" s="1"/>
  <c r="Q220" i="10" s="1"/>
  <c r="M220" i="10"/>
  <c r="Q219" i="10"/>
  <c r="P219" i="10"/>
  <c r="Q218" i="10"/>
  <c r="P218" i="10"/>
  <c r="P217" i="10"/>
  <c r="Q216" i="10"/>
  <c r="P216" i="10"/>
  <c r="Q215" i="10"/>
  <c r="Q217" i="10" s="1"/>
  <c r="P215" i="10"/>
  <c r="AJ214" i="10"/>
  <c r="P214" i="10"/>
  <c r="C214" i="10"/>
  <c r="Q213" i="10"/>
  <c r="P213" i="10"/>
  <c r="Q212" i="10"/>
  <c r="Q214" i="10" s="1"/>
  <c r="P212" i="10"/>
  <c r="Q211" i="10"/>
  <c r="P211" i="10"/>
  <c r="C211" i="10"/>
  <c r="P210" i="10"/>
  <c r="Q210" i="10" s="1"/>
  <c r="P209" i="10"/>
  <c r="Q209" i="10" s="1"/>
  <c r="AJ208" i="10"/>
  <c r="P208" i="10"/>
  <c r="C208" i="10"/>
  <c r="P207" i="10"/>
  <c r="Q207" i="10" s="1"/>
  <c r="Q208" i="10" s="1"/>
  <c r="P206" i="10"/>
  <c r="Q206" i="10" s="1"/>
  <c r="P205" i="10"/>
  <c r="Q205" i="10" s="1"/>
  <c r="Q204" i="10"/>
  <c r="P204" i="10"/>
  <c r="C204" i="10"/>
  <c r="Q203" i="10"/>
  <c r="P203" i="10"/>
  <c r="Q202" i="10"/>
  <c r="P202" i="10"/>
  <c r="AJ201" i="10"/>
  <c r="Q201" i="10"/>
  <c r="P201" i="10"/>
  <c r="C201" i="10"/>
  <c r="Q200" i="10"/>
  <c r="P200" i="10"/>
  <c r="Q199" i="10"/>
  <c r="P199" i="10"/>
  <c r="P198" i="10"/>
  <c r="C198" i="10"/>
  <c r="Q197" i="10"/>
  <c r="P197" i="10"/>
  <c r="P196" i="10"/>
  <c r="Q196" i="10" s="1"/>
  <c r="Q198" i="10" s="1"/>
  <c r="AJ195" i="10"/>
  <c r="Q195" i="10"/>
  <c r="C195" i="10"/>
  <c r="P194" i="10"/>
  <c r="Q194" i="10" s="1"/>
  <c r="P193" i="10"/>
  <c r="Q193" i="10" s="1"/>
  <c r="AJ189" i="10"/>
  <c r="C189" i="10"/>
  <c r="P188" i="10"/>
  <c r="Q188" i="10" s="1"/>
  <c r="P187" i="10"/>
  <c r="Q187" i="10" s="1"/>
  <c r="P186" i="10"/>
  <c r="Q186" i="10" s="1"/>
  <c r="P185" i="10"/>
  <c r="P184" i="10"/>
  <c r="Q184" i="10" s="1"/>
  <c r="N183" i="10"/>
  <c r="M183" i="10"/>
  <c r="P183" i="10" s="1"/>
  <c r="P189" i="10" s="1"/>
  <c r="Q182" i="10"/>
  <c r="P182" i="10"/>
  <c r="P181" i="10"/>
  <c r="Q181" i="10" s="1"/>
  <c r="Q180" i="10"/>
  <c r="P180" i="10"/>
  <c r="Q179" i="10"/>
  <c r="P179" i="10"/>
  <c r="Q178" i="10"/>
  <c r="C178" i="10"/>
  <c r="P177" i="10"/>
  <c r="Q177" i="10" s="1"/>
  <c r="P176" i="10"/>
  <c r="Q176" i="10" s="1"/>
  <c r="P175" i="10"/>
  <c r="Q175" i="10" s="1"/>
  <c r="P174" i="10"/>
  <c r="Q174" i="10" s="1"/>
  <c r="P173" i="10"/>
  <c r="Q173" i="10" s="1"/>
  <c r="P172" i="10"/>
  <c r="Q172" i="10" s="1"/>
  <c r="N172" i="10"/>
  <c r="M172" i="10"/>
  <c r="P171" i="10"/>
  <c r="Q171" i="10" s="1"/>
  <c r="Q170" i="10"/>
  <c r="P170" i="10"/>
  <c r="P169" i="10"/>
  <c r="Q169" i="10" s="1"/>
  <c r="P168" i="10"/>
  <c r="Q168" i="10" s="1"/>
  <c r="AJ167" i="10"/>
  <c r="C167" i="10"/>
  <c r="P166" i="10"/>
  <c r="Q166" i="10" s="1"/>
  <c r="P165" i="10"/>
  <c r="Q165" i="10" s="1"/>
  <c r="P164" i="10"/>
  <c r="Q164" i="10" s="1"/>
  <c r="Q163" i="10"/>
  <c r="P163" i="10"/>
  <c r="N162" i="10"/>
  <c r="P162" i="10" s="1"/>
  <c r="P161" i="10"/>
  <c r="Q161" i="10" s="1"/>
  <c r="Q160" i="10"/>
  <c r="P160" i="10"/>
  <c r="P159" i="10"/>
  <c r="Q159" i="10" s="1"/>
  <c r="M159" i="10"/>
  <c r="M158" i="10"/>
  <c r="P158" i="10" s="1"/>
  <c r="Q158" i="10" s="1"/>
  <c r="P157" i="10"/>
  <c r="AJ156" i="10"/>
  <c r="C156" i="10"/>
  <c r="P155" i="10"/>
  <c r="Q155" i="10" s="1"/>
  <c r="P154" i="10"/>
  <c r="P156" i="10" s="1"/>
  <c r="AJ153" i="10"/>
  <c r="C153" i="10"/>
  <c r="P152" i="10"/>
  <c r="Q152" i="10" s="1"/>
  <c r="P151" i="10"/>
  <c r="P153" i="10" s="1"/>
  <c r="AJ150" i="10"/>
  <c r="C150" i="10"/>
  <c r="P149" i="10"/>
  <c r="Q149" i="10" s="1"/>
  <c r="P148" i="10"/>
  <c r="Q148" i="10" s="1"/>
  <c r="P146" i="10"/>
  <c r="Q146" i="10" s="1"/>
  <c r="P145" i="10"/>
  <c r="Q145" i="10" s="1"/>
  <c r="Q147" i="10" s="1"/>
  <c r="Q144" i="10"/>
  <c r="P144" i="10"/>
  <c r="P143" i="10"/>
  <c r="Q143" i="10" s="1"/>
  <c r="P142" i="10"/>
  <c r="Q142" i="10" s="1"/>
  <c r="P140" i="10"/>
  <c r="Q140" i="10" s="1"/>
  <c r="P139" i="10"/>
  <c r="P137" i="10"/>
  <c r="Q137" i="10" s="1"/>
  <c r="P136" i="10"/>
  <c r="P138" i="10" s="1"/>
  <c r="P134" i="10"/>
  <c r="Q134" i="10" s="1"/>
  <c r="P133" i="10"/>
  <c r="AJ132" i="10"/>
  <c r="C132" i="10"/>
  <c r="P131" i="10"/>
  <c r="Q131" i="10" s="1"/>
  <c r="P130" i="10"/>
  <c r="Q130" i="10" s="1"/>
  <c r="Q132" i="10" s="1"/>
  <c r="AJ129" i="10"/>
  <c r="Q129" i="10"/>
  <c r="C129" i="10"/>
  <c r="P128" i="10"/>
  <c r="Q128" i="10" s="1"/>
  <c r="P127" i="10"/>
  <c r="Q127" i="10" s="1"/>
  <c r="P126" i="10"/>
  <c r="P125" i="10"/>
  <c r="Q125" i="10" s="1"/>
  <c r="P124" i="10"/>
  <c r="Q124" i="10" s="1"/>
  <c r="Q126" i="10" s="1"/>
  <c r="P122" i="10"/>
  <c r="Q122" i="10" s="1"/>
  <c r="P121" i="10"/>
  <c r="P123" i="10" s="1"/>
  <c r="P120" i="10"/>
  <c r="C120" i="10"/>
  <c r="P119" i="10"/>
  <c r="Q119" i="10" s="1"/>
  <c r="P118" i="10"/>
  <c r="Q118" i="10" s="1"/>
  <c r="Q120" i="10" s="1"/>
  <c r="Q116" i="10"/>
  <c r="P116" i="10"/>
  <c r="Q115" i="10"/>
  <c r="Q117" i="10" s="1"/>
  <c r="P115" i="10"/>
  <c r="P117" i="10" s="1"/>
  <c r="AJ114" i="10"/>
  <c r="Q114" i="10"/>
  <c r="P114" i="10"/>
  <c r="C114" i="10"/>
  <c r="P110" i="10"/>
  <c r="AJ109" i="10"/>
  <c r="C109" i="10"/>
  <c r="Q108" i="10"/>
  <c r="P108" i="10"/>
  <c r="P107" i="10"/>
  <c r="P106" i="10"/>
  <c r="Q105" i="10"/>
  <c r="Q106" i="10" s="1"/>
  <c r="P105" i="10"/>
  <c r="Q104" i="10"/>
  <c r="P104" i="10"/>
  <c r="P103" i="10"/>
  <c r="P102" i="10"/>
  <c r="Q102" i="10" s="1"/>
  <c r="Q103" i="10" s="1"/>
  <c r="Q101" i="10"/>
  <c r="P101" i="10"/>
  <c r="Q99" i="10"/>
  <c r="P99" i="10"/>
  <c r="P98" i="10"/>
  <c r="P96" i="10"/>
  <c r="Q96" i="10" s="1"/>
  <c r="Q98" i="10" s="1"/>
  <c r="Q94" i="10"/>
  <c r="P94" i="10"/>
  <c r="P93" i="10"/>
  <c r="P95" i="10" s="1"/>
  <c r="AJ92" i="10"/>
  <c r="C92" i="10"/>
  <c r="Q91" i="10"/>
  <c r="P91" i="10"/>
  <c r="P90" i="10"/>
  <c r="P92" i="10" s="1"/>
  <c r="Q73" i="10"/>
  <c r="P73" i="10"/>
  <c r="Q72" i="10"/>
  <c r="P72" i="10"/>
  <c r="P71" i="10"/>
  <c r="Q71" i="10" s="1"/>
  <c r="Q70" i="10"/>
  <c r="Q74" i="10" s="1"/>
  <c r="P70" i="10"/>
  <c r="P74" i="10" s="1"/>
  <c r="Q69" i="10"/>
  <c r="P69" i="10"/>
  <c r="Q68" i="10"/>
  <c r="P68" i="10"/>
  <c r="AJ67" i="10"/>
  <c r="Q67" i="10"/>
  <c r="P67" i="10"/>
  <c r="C67" i="10"/>
  <c r="Q66" i="10"/>
  <c r="P66" i="10"/>
  <c r="Q65" i="10"/>
  <c r="P65" i="10"/>
  <c r="AJ64" i="10"/>
  <c r="C64" i="10"/>
  <c r="Q63" i="10"/>
  <c r="P63" i="10"/>
  <c r="Q62" i="10"/>
  <c r="P62" i="10"/>
  <c r="P61" i="10"/>
  <c r="Q61" i="10" s="1"/>
  <c r="N60" i="10"/>
  <c r="P60" i="10" s="1"/>
  <c r="Q60" i="10" s="1"/>
  <c r="Q64" i="10" s="1"/>
  <c r="M60" i="10"/>
  <c r="Q59" i="10"/>
  <c r="P59" i="10"/>
  <c r="AJ58" i="10"/>
  <c r="C58" i="10"/>
  <c r="Q57" i="10"/>
  <c r="P57" i="10"/>
  <c r="Q56" i="10"/>
  <c r="P56" i="10"/>
  <c r="P55" i="10"/>
  <c r="Q55" i="10" s="1"/>
  <c r="M54" i="10"/>
  <c r="P54" i="10" s="1"/>
  <c r="Q54" i="10" s="1"/>
  <c r="Q58" i="10" s="1"/>
  <c r="P53" i="10"/>
  <c r="Q53" i="10" s="1"/>
  <c r="M53" i="10"/>
  <c r="AJ52" i="10"/>
  <c r="Q52" i="10"/>
  <c r="P52" i="10"/>
  <c r="C52" i="10"/>
  <c r="Q51" i="10"/>
  <c r="P51" i="10"/>
  <c r="Q50" i="10"/>
  <c r="P50" i="10"/>
  <c r="AJ49" i="10"/>
  <c r="Q49" i="10"/>
  <c r="P49" i="10"/>
  <c r="C49" i="10"/>
  <c r="Q48" i="10"/>
  <c r="P48" i="10"/>
  <c r="Q47" i="10"/>
  <c r="P47" i="10"/>
  <c r="AJ46" i="10"/>
  <c r="Q46" i="10"/>
  <c r="P46" i="10"/>
  <c r="C46" i="10"/>
  <c r="Q45" i="10"/>
  <c r="P45" i="10"/>
  <c r="Q44" i="10"/>
  <c r="P44" i="10"/>
  <c r="P42" i="10"/>
  <c r="Q41" i="10"/>
  <c r="P41" i="10"/>
  <c r="AJ40" i="10"/>
  <c r="C40" i="10"/>
  <c r="P39" i="10"/>
  <c r="Q39" i="10" s="1"/>
  <c r="Q38" i="10"/>
  <c r="P38" i="10"/>
  <c r="P36" i="10"/>
  <c r="Q36" i="10" s="1"/>
  <c r="P35" i="10"/>
  <c r="P37" i="10" s="1"/>
  <c r="Q33" i="10"/>
  <c r="P33" i="10"/>
  <c r="P32" i="10"/>
  <c r="P34" i="10" s="1"/>
  <c r="AJ31" i="10"/>
  <c r="P31" i="10"/>
  <c r="C31" i="10"/>
  <c r="Q30" i="10"/>
  <c r="P30" i="10"/>
  <c r="P29" i="10"/>
  <c r="Q29" i="10" s="1"/>
  <c r="AJ28" i="10"/>
  <c r="P28" i="10"/>
  <c r="C28" i="10"/>
  <c r="Q27" i="10"/>
  <c r="P27" i="10"/>
  <c r="P26" i="10"/>
  <c r="Q26" i="10" s="1"/>
  <c r="Q25" i="10"/>
  <c r="P25" i="10"/>
  <c r="AJ24" i="10"/>
  <c r="P24" i="10"/>
  <c r="C24" i="10"/>
  <c r="P23" i="10"/>
  <c r="Q23" i="10" s="1"/>
  <c r="P22" i="10"/>
  <c r="Q22" i="10" s="1"/>
  <c r="Q24" i="10" s="1"/>
  <c r="AJ21" i="10"/>
  <c r="P21" i="10"/>
  <c r="C21" i="10"/>
  <c r="Q20" i="10"/>
  <c r="P20" i="10"/>
  <c r="P19" i="10"/>
  <c r="Q19" i="10" s="1"/>
  <c r="Q21" i="10" s="1"/>
  <c r="AJ18" i="10"/>
  <c r="C18" i="10"/>
  <c r="P17" i="10"/>
  <c r="Q16" i="10"/>
  <c r="P16" i="10"/>
  <c r="P15" i="10"/>
  <c r="Q15" i="10" s="1"/>
  <c r="P14" i="10"/>
  <c r="Q14" i="10" s="1"/>
  <c r="P13" i="10"/>
  <c r="Q13" i="10" s="1"/>
  <c r="P12" i="10"/>
  <c r="Q12" i="10" s="1"/>
  <c r="Q11" i="10"/>
  <c r="P11" i="10"/>
  <c r="P10" i="10"/>
  <c r="Q10" i="10" s="1"/>
  <c r="N10" i="10"/>
  <c r="M10" i="10"/>
  <c r="P9" i="10"/>
  <c r="Q9" i="10" s="1"/>
  <c r="Q8" i="10"/>
  <c r="P8" i="10"/>
  <c r="P18" i="10" s="1"/>
  <c r="X91" i="9"/>
  <c r="W91" i="9"/>
  <c r="V91" i="9"/>
  <c r="U91" i="9"/>
  <c r="T91" i="9"/>
  <c r="R91" i="9"/>
  <c r="Q91" i="9"/>
  <c r="P91" i="9"/>
  <c r="N90" i="9"/>
  <c r="L90" i="9"/>
  <c r="N89" i="9"/>
  <c r="M89" i="9"/>
  <c r="L89" i="9"/>
  <c r="N88" i="9"/>
  <c r="L88" i="9"/>
  <c r="M88" i="9" s="1"/>
  <c r="M90" i="9" s="1"/>
  <c r="N87" i="9"/>
  <c r="N91" i="9" s="1"/>
  <c r="N86" i="9"/>
  <c r="L86" i="9"/>
  <c r="L87" i="9" s="1"/>
  <c r="L91" i="9" s="1"/>
  <c r="X84" i="9"/>
  <c r="W84" i="9"/>
  <c r="V84" i="9"/>
  <c r="U84" i="9"/>
  <c r="T84" i="9"/>
  <c r="R84" i="9"/>
  <c r="Q84" i="9"/>
  <c r="P84" i="9"/>
  <c r="N82" i="9"/>
  <c r="L82" i="9"/>
  <c r="M82" i="9" s="1"/>
  <c r="N81" i="9"/>
  <c r="M81" i="9"/>
  <c r="L81" i="9"/>
  <c r="D81" i="9"/>
  <c r="C81" i="9"/>
  <c r="N80" i="9"/>
  <c r="L80" i="9"/>
  <c r="M80" i="9" s="1"/>
  <c r="D80" i="9"/>
  <c r="C80" i="9"/>
  <c r="N79" i="9"/>
  <c r="L79" i="9"/>
  <c r="M79" i="9" s="1"/>
  <c r="D79" i="9"/>
  <c r="C79" i="9"/>
  <c r="N78" i="9"/>
  <c r="L78" i="9"/>
  <c r="M78" i="9" s="1"/>
  <c r="D78" i="9"/>
  <c r="C78" i="9"/>
  <c r="N77" i="9"/>
  <c r="N83" i="9" s="1"/>
  <c r="L77" i="9"/>
  <c r="M77" i="9" s="1"/>
  <c r="N76" i="9"/>
  <c r="L76" i="9"/>
  <c r="L83" i="9" s="1"/>
  <c r="D76" i="9"/>
  <c r="C76" i="9"/>
  <c r="N74" i="9"/>
  <c r="L74" i="9"/>
  <c r="M74" i="9" s="1"/>
  <c r="D74" i="9"/>
  <c r="C74" i="9"/>
  <c r="N73" i="9"/>
  <c r="L73" i="9"/>
  <c r="M73" i="9" s="1"/>
  <c r="D73" i="9"/>
  <c r="C73" i="9"/>
  <c r="N72" i="9"/>
  <c r="L72" i="9"/>
  <c r="M72" i="9" s="1"/>
  <c r="D72" i="9"/>
  <c r="C72" i="9"/>
  <c r="N71" i="9"/>
  <c r="L71" i="9"/>
  <c r="M71" i="9" s="1"/>
  <c r="D71" i="9"/>
  <c r="C71" i="9"/>
  <c r="N70" i="9"/>
  <c r="L70" i="9"/>
  <c r="M70" i="9" s="1"/>
  <c r="D70" i="9"/>
  <c r="C70" i="9"/>
  <c r="N69" i="9"/>
  <c r="M69" i="9"/>
  <c r="L69" i="9"/>
  <c r="N68" i="9"/>
  <c r="L68" i="9"/>
  <c r="M68" i="9" s="1"/>
  <c r="D68" i="9"/>
  <c r="C68" i="9"/>
  <c r="N67" i="9"/>
  <c r="M67" i="9"/>
  <c r="L67" i="9"/>
  <c r="D67" i="9"/>
  <c r="C67" i="9"/>
  <c r="N66" i="9"/>
  <c r="M66" i="9"/>
  <c r="L66" i="9"/>
  <c r="D66" i="9"/>
  <c r="C66" i="9"/>
  <c r="N65" i="9"/>
  <c r="N75" i="9" s="1"/>
  <c r="N84" i="9" s="1"/>
  <c r="M65" i="9"/>
  <c r="L65" i="9"/>
  <c r="L75" i="9" s="1"/>
  <c r="D65" i="9"/>
  <c r="C65" i="9"/>
  <c r="X63" i="9"/>
  <c r="W63" i="9"/>
  <c r="V63" i="9"/>
  <c r="U63" i="9"/>
  <c r="T63" i="9"/>
  <c r="R63" i="9"/>
  <c r="Q63" i="9"/>
  <c r="P63" i="9"/>
  <c r="N61" i="9"/>
  <c r="M61" i="9"/>
  <c r="L61" i="9"/>
  <c r="D61" i="9"/>
  <c r="C61" i="9"/>
  <c r="N60" i="9"/>
  <c r="M60" i="9"/>
  <c r="L60" i="9"/>
  <c r="D60" i="9"/>
  <c r="C60" i="9"/>
  <c r="N59" i="9"/>
  <c r="L59" i="9"/>
  <c r="M59" i="9" s="1"/>
  <c r="D59" i="9"/>
  <c r="C59" i="9"/>
  <c r="N58" i="9"/>
  <c r="M58" i="9"/>
  <c r="L58" i="9"/>
  <c r="N57" i="9"/>
  <c r="L57" i="9"/>
  <c r="M57" i="9" s="1"/>
  <c r="D57" i="9"/>
  <c r="C57" i="9"/>
  <c r="N56" i="9"/>
  <c r="M56" i="9"/>
  <c r="L56" i="9"/>
  <c r="D56" i="9"/>
  <c r="C56" i="9"/>
  <c r="N55" i="9"/>
  <c r="L55" i="9"/>
  <c r="M55" i="9" s="1"/>
  <c r="N54" i="9"/>
  <c r="M54" i="9"/>
  <c r="L54" i="9"/>
  <c r="D54" i="9"/>
  <c r="C54" i="9"/>
  <c r="N53" i="9"/>
  <c r="L53" i="9"/>
  <c r="M53" i="9" s="1"/>
  <c r="D53" i="9"/>
  <c r="C53" i="9"/>
  <c r="N52" i="9"/>
  <c r="M52" i="9"/>
  <c r="L52" i="9"/>
  <c r="N51" i="9"/>
  <c r="L51" i="9"/>
  <c r="M51" i="9" s="1"/>
  <c r="N50" i="9"/>
  <c r="M50" i="9"/>
  <c r="L50" i="9"/>
  <c r="N49" i="9"/>
  <c r="L49" i="9"/>
  <c r="M49" i="9" s="1"/>
  <c r="D49" i="9"/>
  <c r="C49" i="9"/>
  <c r="N48" i="9"/>
  <c r="M48" i="9"/>
  <c r="L48" i="9"/>
  <c r="D48" i="9"/>
  <c r="C48" i="9"/>
  <c r="N47" i="9"/>
  <c r="L47" i="9"/>
  <c r="M47" i="9" s="1"/>
  <c r="N46" i="9"/>
  <c r="N62" i="9" s="1"/>
  <c r="M46" i="9"/>
  <c r="L46" i="9"/>
  <c r="L62" i="9" s="1"/>
  <c r="D46" i="9"/>
  <c r="C46" i="9"/>
  <c r="N45" i="9"/>
  <c r="N44" i="9"/>
  <c r="M44" i="9"/>
  <c r="L44" i="9"/>
  <c r="N43" i="9"/>
  <c r="L43" i="9"/>
  <c r="M43" i="9" s="1"/>
  <c r="N42" i="9"/>
  <c r="M42" i="9"/>
  <c r="L42" i="9"/>
  <c r="N41" i="9"/>
  <c r="L41" i="9"/>
  <c r="M41" i="9" s="1"/>
  <c r="D41" i="9"/>
  <c r="C41" i="9"/>
  <c r="N40" i="9"/>
  <c r="M40" i="9"/>
  <c r="L40" i="9"/>
  <c r="N39" i="9"/>
  <c r="L39" i="9"/>
  <c r="M39" i="9" s="1"/>
  <c r="N38" i="9"/>
  <c r="M38" i="9"/>
  <c r="L38" i="9"/>
  <c r="N37" i="9"/>
  <c r="L37" i="9"/>
  <c r="M37" i="9" s="1"/>
  <c r="D37" i="9"/>
  <c r="C37" i="9"/>
  <c r="N36" i="9"/>
  <c r="M36" i="9"/>
  <c r="L36" i="9"/>
  <c r="D36" i="9"/>
  <c r="C36" i="9"/>
  <c r="N35" i="9"/>
  <c r="L35" i="9"/>
  <c r="L45" i="9" s="1"/>
  <c r="D35" i="9"/>
  <c r="C35" i="9"/>
  <c r="X33" i="9"/>
  <c r="W33" i="9"/>
  <c r="V33" i="9"/>
  <c r="U33" i="9"/>
  <c r="T33" i="9"/>
  <c r="R33" i="9"/>
  <c r="Q33" i="9"/>
  <c r="P33" i="9"/>
  <c r="L32" i="9"/>
  <c r="N31" i="9"/>
  <c r="M31" i="9"/>
  <c r="L31" i="9"/>
  <c r="N30" i="9"/>
  <c r="N32" i="9" s="1"/>
  <c r="L30" i="9"/>
  <c r="M30" i="9" s="1"/>
  <c r="M32" i="9" s="1"/>
  <c r="D30" i="9"/>
  <c r="C30" i="9"/>
  <c r="N28" i="9"/>
  <c r="L28" i="9"/>
  <c r="M28" i="9" s="1"/>
  <c r="D28" i="9"/>
  <c r="C28" i="9"/>
  <c r="N27" i="9"/>
  <c r="N29" i="9" s="1"/>
  <c r="N33" i="9" s="1"/>
  <c r="M27" i="9"/>
  <c r="L27" i="9"/>
  <c r="C27" i="9"/>
  <c r="N26" i="9"/>
  <c r="L26" i="9"/>
  <c r="L29" i="9" s="1"/>
  <c r="L33" i="9" s="1"/>
  <c r="D26" i="9"/>
  <c r="C26" i="9"/>
  <c r="N22" i="9"/>
  <c r="N23" i="9" s="1"/>
  <c r="L22" i="9"/>
  <c r="L23" i="9" s="1"/>
  <c r="D22" i="9"/>
  <c r="C22" i="9"/>
  <c r="N20" i="9"/>
  <c r="L20" i="9"/>
  <c r="M20" i="9" s="1"/>
  <c r="D20" i="9"/>
  <c r="C20" i="9"/>
  <c r="N19" i="9"/>
  <c r="L19" i="9"/>
  <c r="M19" i="9" s="1"/>
  <c r="D19" i="9"/>
  <c r="C19" i="9"/>
  <c r="N18" i="9"/>
  <c r="L18" i="9"/>
  <c r="M18" i="9" s="1"/>
  <c r="N17" i="9"/>
  <c r="L17" i="9"/>
  <c r="M17" i="9" s="1"/>
  <c r="D17" i="9"/>
  <c r="C17" i="9"/>
  <c r="N16" i="9"/>
  <c r="N21" i="9" s="1"/>
  <c r="L16" i="9"/>
  <c r="M16" i="9" s="1"/>
  <c r="M21" i="9" s="1"/>
  <c r="D16" i="9"/>
  <c r="C16" i="9"/>
  <c r="N15" i="9"/>
  <c r="M15" i="9"/>
  <c r="L15" i="9"/>
  <c r="C7" i="9"/>
  <c r="M66" i="8"/>
  <c r="M65" i="8"/>
  <c r="K65" i="8"/>
  <c r="K66" i="8" s="1"/>
  <c r="M63" i="8"/>
  <c r="K63" i="8"/>
  <c r="L63" i="8" s="1"/>
  <c r="M62" i="8"/>
  <c r="K62" i="8"/>
  <c r="L62" i="8" s="1"/>
  <c r="M61" i="8"/>
  <c r="K61" i="8"/>
  <c r="K64" i="8" s="1"/>
  <c r="M60" i="8"/>
  <c r="K60" i="8"/>
  <c r="L60" i="8" s="1"/>
  <c r="M59" i="8"/>
  <c r="K59" i="8"/>
  <c r="L59" i="8" s="1"/>
  <c r="M58" i="8"/>
  <c r="M64" i="8" s="1"/>
  <c r="L58" i="8"/>
  <c r="K58" i="8"/>
  <c r="M56" i="8"/>
  <c r="K56" i="8"/>
  <c r="L56" i="8" s="1"/>
  <c r="M55" i="8"/>
  <c r="K55" i="8"/>
  <c r="L55" i="8" s="1"/>
  <c r="M54" i="8"/>
  <c r="K54" i="8"/>
  <c r="L54" i="8" s="1"/>
  <c r="M53" i="8"/>
  <c r="K53" i="8"/>
  <c r="L53" i="8" s="1"/>
  <c r="M52" i="8"/>
  <c r="K52" i="8"/>
  <c r="L52" i="8" s="1"/>
  <c r="X51" i="8"/>
  <c r="M51" i="8"/>
  <c r="M57" i="8" s="1"/>
  <c r="K51" i="8"/>
  <c r="K57" i="8" s="1"/>
  <c r="K67" i="8" s="1"/>
  <c r="M47" i="8"/>
  <c r="M48" i="8" s="1"/>
  <c r="K47" i="8"/>
  <c r="K48" i="8" s="1"/>
  <c r="M45" i="8"/>
  <c r="K45" i="8"/>
  <c r="L45" i="8" s="1"/>
  <c r="M44" i="8"/>
  <c r="L44" i="8"/>
  <c r="K44" i="8"/>
  <c r="X43" i="8"/>
  <c r="M43" i="8"/>
  <c r="K43" i="8"/>
  <c r="L43" i="8" s="1"/>
  <c r="X42" i="8"/>
  <c r="M42" i="8"/>
  <c r="L42" i="8"/>
  <c r="K42" i="8"/>
  <c r="X41" i="8"/>
  <c r="M41" i="8"/>
  <c r="K41" i="8"/>
  <c r="L41" i="8" s="1"/>
  <c r="M40" i="8"/>
  <c r="K40" i="8"/>
  <c r="L40" i="8" s="1"/>
  <c r="X39" i="8"/>
  <c r="M39" i="8"/>
  <c r="K39" i="8"/>
  <c r="L39" i="8" s="1"/>
  <c r="M38" i="8"/>
  <c r="M46" i="8" s="1"/>
  <c r="K38" i="8"/>
  <c r="K46" i="8" s="1"/>
  <c r="X36" i="8"/>
  <c r="M36" i="8"/>
  <c r="K36" i="8"/>
  <c r="L36" i="8" s="1"/>
  <c r="X35" i="8"/>
  <c r="M35" i="8"/>
  <c r="L35" i="8"/>
  <c r="K35" i="8"/>
  <c r="X34" i="8"/>
  <c r="M34" i="8"/>
  <c r="K34" i="8"/>
  <c r="L34" i="8" s="1"/>
  <c r="X33" i="8"/>
  <c r="M33" i="8"/>
  <c r="L33" i="8"/>
  <c r="K33" i="8"/>
  <c r="X32" i="8"/>
  <c r="M32" i="8"/>
  <c r="K32" i="8"/>
  <c r="L32" i="8" s="1"/>
  <c r="X31" i="8"/>
  <c r="M31" i="8"/>
  <c r="L31" i="8"/>
  <c r="K31" i="8"/>
  <c r="X30" i="8"/>
  <c r="M30" i="8"/>
  <c r="K30" i="8"/>
  <c r="L30" i="8" s="1"/>
  <c r="X29" i="8"/>
  <c r="M29" i="8"/>
  <c r="L29" i="8"/>
  <c r="K29" i="8"/>
  <c r="X28" i="8"/>
  <c r="M28" i="8"/>
  <c r="K28" i="8"/>
  <c r="L28" i="8" s="1"/>
  <c r="X27" i="8"/>
  <c r="M27" i="8"/>
  <c r="L27" i="8"/>
  <c r="K27" i="8"/>
  <c r="X26" i="8"/>
  <c r="M26" i="8"/>
  <c r="K26" i="8"/>
  <c r="L26" i="8" s="1"/>
  <c r="X25" i="8"/>
  <c r="M25" i="8"/>
  <c r="M37" i="8" s="1"/>
  <c r="L25" i="8"/>
  <c r="K25" i="8"/>
  <c r="K37" i="8" s="1"/>
  <c r="K49" i="8" s="1"/>
  <c r="W23" i="8"/>
  <c r="V23" i="8"/>
  <c r="U23" i="8"/>
  <c r="T23" i="8"/>
  <c r="S23" i="8"/>
  <c r="M21" i="8"/>
  <c r="K21" i="8"/>
  <c r="L21" i="8" s="1"/>
  <c r="X20" i="8"/>
  <c r="M20" i="8"/>
  <c r="K20" i="8"/>
  <c r="L20" i="8" s="1"/>
  <c r="X19" i="8"/>
  <c r="M19" i="8"/>
  <c r="M22" i="8" s="1"/>
  <c r="K19" i="8"/>
  <c r="K22" i="8" s="1"/>
  <c r="M18" i="8"/>
  <c r="M23" i="8" s="1"/>
  <c r="M17" i="8"/>
  <c r="X16" i="8"/>
  <c r="M16" i="8"/>
  <c r="K16" i="8"/>
  <c r="L16" i="8" s="1"/>
  <c r="X15" i="8"/>
  <c r="M15" i="8"/>
  <c r="K15" i="8"/>
  <c r="L15" i="8" s="1"/>
  <c r="X14" i="8"/>
  <c r="M14" i="8"/>
  <c r="K14" i="8"/>
  <c r="K18" i="8" s="1"/>
  <c r="K23" i="8" s="1"/>
  <c r="M10" i="8"/>
  <c r="M11" i="8" s="1"/>
  <c r="K10" i="8"/>
  <c r="K11" i="8" s="1"/>
  <c r="L9" i="8"/>
  <c r="X8" i="8"/>
  <c r="M8" i="8"/>
  <c r="M9" i="8" s="1"/>
  <c r="K8" i="8"/>
  <c r="X7" i="8"/>
  <c r="K7" i="8"/>
  <c r="K9" i="8" s="1"/>
  <c r="K12" i="8" s="1"/>
  <c r="K68" i="8" s="1"/>
  <c r="Y124" i="7"/>
  <c r="Y122" i="7"/>
  <c r="Y116" i="7"/>
  <c r="Y114" i="7"/>
  <c r="Y112" i="7"/>
  <c r="AL110" i="7"/>
  <c r="AO110" i="7" s="1"/>
  <c r="AL109" i="7"/>
  <c r="AL108" i="7"/>
  <c r="AO108" i="7" s="1"/>
  <c r="AO106" i="7"/>
  <c r="AL106" i="7"/>
  <c r="AO104" i="7"/>
  <c r="AL104" i="7"/>
  <c r="AL101" i="7"/>
  <c r="AO101" i="7" s="1"/>
  <c r="AL99" i="7"/>
  <c r="AO99" i="7" s="1"/>
  <c r="AO114" i="7" s="1"/>
  <c r="AL97" i="7"/>
  <c r="AL96" i="7"/>
  <c r="AO93" i="7"/>
  <c r="AL91" i="7"/>
  <c r="AO91" i="7" s="1"/>
  <c r="AO116" i="7" s="1"/>
  <c r="AL89" i="7"/>
  <c r="AO89" i="7" s="1"/>
  <c r="AL87" i="7"/>
  <c r="AO87" i="7" s="1"/>
  <c r="AL86" i="7"/>
  <c r="AL85" i="7"/>
  <c r="AL84" i="7"/>
  <c r="AL83" i="7"/>
  <c r="AL82" i="7"/>
  <c r="AL81" i="7"/>
  <c r="AO81" i="7" s="1"/>
  <c r="AL80" i="7"/>
  <c r="AL79" i="7"/>
  <c r="AO79" i="7" s="1"/>
  <c r="AL77" i="7"/>
  <c r="AO77" i="7" s="1"/>
  <c r="AL75" i="7"/>
  <c r="AO75" i="7" s="1"/>
  <c r="AL73" i="7"/>
  <c r="AO73" i="7" s="1"/>
  <c r="AL71" i="7"/>
  <c r="AO71" i="7" s="1"/>
  <c r="AL69" i="7"/>
  <c r="AO69" i="7" s="1"/>
  <c r="AL68" i="7"/>
  <c r="AL67" i="7"/>
  <c r="AL66" i="7"/>
  <c r="AO66" i="7" s="1"/>
  <c r="AL65" i="7"/>
  <c r="AL64" i="7"/>
  <c r="AL63" i="7"/>
  <c r="AL62" i="7"/>
  <c r="AL61" i="7"/>
  <c r="AO61" i="7" s="1"/>
  <c r="AL59" i="7"/>
  <c r="AO59" i="7" s="1"/>
  <c r="AL57" i="7"/>
  <c r="AO57" i="7" s="1"/>
  <c r="AL54" i="7"/>
  <c r="AO54" i="7" s="1"/>
  <c r="AL53" i="7"/>
  <c r="AL52" i="7"/>
  <c r="AO52" i="7" s="1"/>
  <c r="AL51" i="7"/>
  <c r="AL50" i="7"/>
  <c r="AL49" i="7"/>
  <c r="AL48" i="7"/>
  <c r="AO48" i="7" s="1"/>
  <c r="AL47" i="7"/>
  <c r="AL46" i="7"/>
  <c r="AL45" i="7"/>
  <c r="AO45" i="7" s="1"/>
  <c r="AL43" i="7"/>
  <c r="AO43" i="7" s="1"/>
  <c r="AL42" i="7"/>
  <c r="AL41" i="7"/>
  <c r="AL40" i="7"/>
  <c r="AL39" i="7"/>
  <c r="AL38" i="7"/>
  <c r="AO37" i="7"/>
  <c r="AO124" i="7" s="1"/>
  <c r="AL37" i="7"/>
  <c r="AL36" i="7"/>
  <c r="AL35" i="7"/>
  <c r="AL34" i="7"/>
  <c r="AL33" i="7"/>
  <c r="AL32" i="7"/>
  <c r="AL31" i="7"/>
  <c r="AO31" i="7" s="1"/>
  <c r="AL30" i="7"/>
  <c r="AL29" i="7"/>
  <c r="AL28" i="7"/>
  <c r="AL27" i="7"/>
  <c r="AL26" i="7"/>
  <c r="AL25" i="7"/>
  <c r="AL24" i="7"/>
  <c r="AO24" i="7" s="1"/>
  <c r="AL22" i="7"/>
  <c r="AO21" i="7"/>
  <c r="AO122" i="7" s="1"/>
  <c r="AL21" i="7"/>
  <c r="Y118" i="7" l="1"/>
  <c r="Q319" i="10"/>
  <c r="Q321" i="10" s="1"/>
  <c r="P321" i="10"/>
  <c r="P58" i="10"/>
  <c r="Q133" i="10"/>
  <c r="Q135" i="10" s="1"/>
  <c r="P135" i="10"/>
  <c r="P235" i="10"/>
  <c r="Q233" i="10"/>
  <c r="Q235" i="10" s="1"/>
  <c r="Q157" i="10"/>
  <c r="Q167" i="10" s="1"/>
  <c r="P167" i="10"/>
  <c r="Q28" i="10"/>
  <c r="Q139" i="10"/>
  <c r="Q141" i="10" s="1"/>
  <c r="P141" i="10"/>
  <c r="Q150" i="10"/>
  <c r="P43" i="10"/>
  <c r="Q42" i="10"/>
  <c r="Q43" i="10" s="1"/>
  <c r="Q40" i="10"/>
  <c r="P598" i="10"/>
  <c r="P574" i="10"/>
  <c r="Q263" i="10"/>
  <c r="P327" i="10"/>
  <c r="Q421" i="10"/>
  <c r="Q423" i="10" s="1"/>
  <c r="P423" i="10"/>
  <c r="Q432" i="10"/>
  <c r="Q445" i="10"/>
  <c r="Q447" i="10" s="1"/>
  <c r="P447" i="10"/>
  <c r="Q332" i="10"/>
  <c r="Q611" i="10" s="1"/>
  <c r="Q467" i="10"/>
  <c r="Q469" i="10" s="1"/>
  <c r="P469" i="10"/>
  <c r="Q482" i="10"/>
  <c r="Q486" i="10" s="1"/>
  <c r="P486" i="10"/>
  <c r="P64" i="10"/>
  <c r="P111" i="10"/>
  <c r="Q110" i="10"/>
  <c r="Q111" i="10" s="1"/>
  <c r="P381" i="10"/>
  <c r="Q379" i="10"/>
  <c r="Q381" i="10" s="1"/>
  <c r="Q18" i="10"/>
  <c r="Q107" i="10"/>
  <c r="Q109" i="10" s="1"/>
  <c r="P109" i="10"/>
  <c r="P612" i="10" s="1"/>
  <c r="P260" i="10"/>
  <c r="P453" i="10"/>
  <c r="P604" i="10" s="1"/>
  <c r="Q451" i="10"/>
  <c r="Q453" i="10" s="1"/>
  <c r="Q31" i="10"/>
  <c r="Q285" i="10"/>
  <c r="Q306" i="10"/>
  <c r="Q324" i="10"/>
  <c r="Q403" i="10"/>
  <c r="Q413" i="10" s="1"/>
  <c r="P413" i="10"/>
  <c r="P132" i="10"/>
  <c r="Q136" i="10"/>
  <c r="Q138" i="10" s="1"/>
  <c r="Q151" i="10"/>
  <c r="Q153" i="10" s="1"/>
  <c r="P590" i="10"/>
  <c r="P129" i="10"/>
  <c r="P178" i="10"/>
  <c r="P226" i="10"/>
  <c r="Q325" i="10"/>
  <c r="Q327" i="10" s="1"/>
  <c r="P345" i="10"/>
  <c r="Q385" i="10"/>
  <c r="Q387" i="10" s="1"/>
  <c r="Q427" i="10"/>
  <c r="Q429" i="10" s="1"/>
  <c r="P441" i="10"/>
  <c r="P466" i="10"/>
  <c r="P474" i="10"/>
  <c r="Q492" i="10"/>
  <c r="P554" i="10"/>
  <c r="J574" i="10"/>
  <c r="P575" i="10"/>
  <c r="J586" i="10"/>
  <c r="J598" i="10"/>
  <c r="P599" i="10"/>
  <c r="P605" i="10"/>
  <c r="J615" i="10"/>
  <c r="P351" i="10"/>
  <c r="Q349" i="10"/>
  <c r="Q351" i="10" s="1"/>
  <c r="Q35" i="10"/>
  <c r="Q37" i="10" s="1"/>
  <c r="Q121" i="10"/>
  <c r="Q123" i="10" s="1"/>
  <c r="Q154" i="10"/>
  <c r="Q156" i="10" s="1"/>
  <c r="Q183" i="10"/>
  <c r="Q189" i="10" s="1"/>
  <c r="P195" i="10"/>
  <c r="P611" i="10" s="1"/>
  <c r="Q227" i="10"/>
  <c r="Q229" i="10" s="1"/>
  <c r="Q271" i="10"/>
  <c r="P297" i="10"/>
  <c r="P587" i="10" s="1"/>
  <c r="Q298" i="10"/>
  <c r="Q300" i="10" s="1"/>
  <c r="Q302" i="10"/>
  <c r="P306" i="10"/>
  <c r="P332" i="10"/>
  <c r="P336" i="10"/>
  <c r="P363" i="10"/>
  <c r="Q363" i="10" s="1"/>
  <c r="P396" i="10"/>
  <c r="Q397" i="10"/>
  <c r="Q399" i="10" s="1"/>
  <c r="P492" i="10"/>
  <c r="P498" i="10"/>
  <c r="Q496" i="10"/>
  <c r="Q498" i="10" s="1"/>
  <c r="P522" i="10"/>
  <c r="P607" i="10" s="1"/>
  <c r="Q515" i="10"/>
  <c r="Q522" i="10" s="1"/>
  <c r="Q525" i="10"/>
  <c r="Q543" i="10"/>
  <c r="Q545" i="10"/>
  <c r="Q561" i="10"/>
  <c r="P577" i="10"/>
  <c r="P583" i="10"/>
  <c r="P589" i="10"/>
  <c r="P596" i="10"/>
  <c r="P595" i="10"/>
  <c r="P601" i="10"/>
  <c r="P608" i="10"/>
  <c r="Q90" i="10"/>
  <c r="Q92" i="10" s="1"/>
  <c r="Q612" i="10" s="1"/>
  <c r="Q230" i="10"/>
  <c r="Q232" i="10" s="1"/>
  <c r="Q613" i="10" s="1"/>
  <c r="Q237" i="10"/>
  <c r="Q246" i="10" s="1"/>
  <c r="Q362" i="10"/>
  <c r="Q369" i="10" s="1"/>
  <c r="Q376" i="10"/>
  <c r="Q378" i="10" s="1"/>
  <c r="Q400" i="10"/>
  <c r="Q402" i="10" s="1"/>
  <c r="Q415" i="10"/>
  <c r="Q417" i="10" s="1"/>
  <c r="Q418" i="10"/>
  <c r="Q420" i="10" s="1"/>
  <c r="Q442" i="10"/>
  <c r="Q444" i="10" s="1"/>
  <c r="Q475" i="10"/>
  <c r="Q481" i="10" s="1"/>
  <c r="P481" i="10"/>
  <c r="P537" i="10"/>
  <c r="Q535" i="10"/>
  <c r="Q537" i="10" s="1"/>
  <c r="P569" i="10"/>
  <c r="P40" i="10"/>
  <c r="P147" i="10"/>
  <c r="P249" i="10"/>
  <c r="P324" i="10"/>
  <c r="P584" i="10" s="1"/>
  <c r="P613" i="10"/>
  <c r="Q391" i="10"/>
  <c r="Q393" i="10" s="1"/>
  <c r="P489" i="10"/>
  <c r="Q551" i="10"/>
  <c r="Q303" i="10"/>
  <c r="P372" i="10"/>
  <c r="P593" i="10" s="1"/>
  <c r="Q370" i="10"/>
  <c r="Q372" i="10" s="1"/>
  <c r="Q614" i="10" s="1"/>
  <c r="P462" i="10"/>
  <c r="P566" i="10"/>
  <c r="Q562" i="10"/>
  <c r="Q566" i="10" s="1"/>
  <c r="Q93" i="10"/>
  <c r="Q95" i="10" s="1"/>
  <c r="Q32" i="10"/>
  <c r="Q34" i="10" s="1"/>
  <c r="P150" i="10"/>
  <c r="P581" i="10" s="1"/>
  <c r="P285" i="10"/>
  <c r="P586" i="10" s="1"/>
  <c r="Q356" i="10"/>
  <c r="Q358" i="10" s="1"/>
  <c r="Q388" i="10"/>
  <c r="Q390" i="10" s="1"/>
  <c r="P456" i="10"/>
  <c r="P540" i="10"/>
  <c r="P578" i="10"/>
  <c r="P602" i="10"/>
  <c r="Q463" i="10"/>
  <c r="Q466" i="10" s="1"/>
  <c r="Q532" i="10"/>
  <c r="Q534" i="10" s="1"/>
  <c r="J580" i="10"/>
  <c r="J592" i="10"/>
  <c r="J604" i="10"/>
  <c r="M62" i="9"/>
  <c r="N24" i="9"/>
  <c r="N63" i="9"/>
  <c r="L84" i="9"/>
  <c r="L63" i="9"/>
  <c r="M75" i="9"/>
  <c r="M22" i="9"/>
  <c r="M23" i="9" s="1"/>
  <c r="M24" i="9" s="1"/>
  <c r="M76" i="9"/>
  <c r="M83" i="9" s="1"/>
  <c r="L21" i="9"/>
  <c r="L24" i="9" s="1"/>
  <c r="M35" i="9"/>
  <c r="M45" i="9" s="1"/>
  <c r="M26" i="9"/>
  <c r="M29" i="9" s="1"/>
  <c r="M33" i="9" s="1"/>
  <c r="M86" i="9"/>
  <c r="M87" i="9" s="1"/>
  <c r="M91" i="9" s="1"/>
  <c r="M67" i="8"/>
  <c r="M12" i="8"/>
  <c r="L46" i="8"/>
  <c r="L37" i="8"/>
  <c r="L49" i="8" s="1"/>
  <c r="M49" i="8"/>
  <c r="L10" i="8"/>
  <c r="L11" i="8" s="1"/>
  <c r="L12" i="8" s="1"/>
  <c r="L47" i="8"/>
  <c r="L48" i="8" s="1"/>
  <c r="L61" i="8"/>
  <c r="L64" i="8" s="1"/>
  <c r="L14" i="8"/>
  <c r="L18" i="8" s="1"/>
  <c r="L19" i="8"/>
  <c r="L22" i="8" s="1"/>
  <c r="L51" i="8"/>
  <c r="L57" i="8" s="1"/>
  <c r="L65" i="8"/>
  <c r="L66" i="8" s="1"/>
  <c r="AO112" i="7"/>
  <c r="AO118" i="7" s="1"/>
  <c r="S56" i="5"/>
  <c r="P610" i="10" l="1"/>
  <c r="P615" i="10"/>
  <c r="P614" i="10"/>
  <c r="Q615" i="10"/>
  <c r="Q610" i="10"/>
  <c r="P580" i="10"/>
  <c r="P369" i="10"/>
  <c r="P592" i="10" s="1"/>
  <c r="M92" i="9"/>
  <c r="M84" i="9"/>
  <c r="M63" i="9"/>
  <c r="L92" i="9"/>
  <c r="N92" i="9"/>
  <c r="L67" i="8"/>
  <c r="L23" i="8"/>
  <c r="L68" i="8" s="1"/>
  <c r="M68" i="8"/>
  <c r="R7" i="5"/>
  <c r="R8" i="5"/>
  <c r="R9" i="5"/>
  <c r="R15" i="5"/>
  <c r="R23" i="5"/>
  <c r="R24" i="5"/>
  <c r="R25" i="5"/>
  <c r="R28" i="5"/>
  <c r="R50" i="5"/>
  <c r="R62" i="5"/>
  <c r="Q58" i="5" l="1"/>
  <c r="Q57" i="5" s="1"/>
  <c r="Q65" i="5"/>
  <c r="Q64" i="5" s="1"/>
  <c r="Q62" i="5"/>
  <c r="Q39" i="5"/>
  <c r="Q37" i="5" s="1"/>
  <c r="Q22" i="5"/>
  <c r="Q30" i="5"/>
  <c r="Q48" i="5"/>
  <c r="Q26" i="5" l="1"/>
  <c r="Q6" i="5"/>
  <c r="T73" i="5" l="1"/>
  <c r="T72" i="5"/>
  <c r="J72" i="5"/>
  <c r="J71" i="5"/>
  <c r="S61" i="5" l="1"/>
  <c r="S67" i="5" l="1"/>
  <c r="S63" i="5" l="1"/>
  <c r="S60" i="5"/>
  <c r="S62" i="5"/>
  <c r="S59" i="5"/>
  <c r="S58" i="5"/>
  <c r="S66" i="5"/>
  <c r="S65" i="5"/>
  <c r="S64" i="5" s="1"/>
  <c r="S57" i="5" l="1"/>
  <c r="S46" i="5"/>
  <c r="S44" i="5"/>
  <c r="S40" i="5"/>
  <c r="S55" i="5" l="1"/>
  <c r="S54" i="5"/>
  <c r="S53" i="5"/>
  <c r="S52" i="5"/>
  <c r="S47" i="5"/>
  <c r="S45" i="5"/>
  <c r="S43" i="5"/>
  <c r="S42" i="5"/>
  <c r="S41" i="5"/>
  <c r="S39" i="5"/>
  <c r="S36" i="5"/>
  <c r="S35" i="5"/>
  <c r="S34" i="5"/>
  <c r="S33" i="5"/>
  <c r="S18" i="5"/>
  <c r="S17" i="5"/>
  <c r="S16" i="5"/>
  <c r="S72" i="5" l="1"/>
  <c r="J73" i="5"/>
  <c r="S38" i="5" l="1"/>
  <c r="S37" i="5" s="1"/>
  <c r="S9" i="5"/>
  <c r="P32" i="5" l="1"/>
  <c r="R32" i="5" s="1"/>
  <c r="S32" i="5" l="1"/>
  <c r="S31" i="5"/>
  <c r="S30" i="5" s="1"/>
  <c r="S73" i="5" l="1"/>
  <c r="S25" i="5"/>
  <c r="S24" i="5"/>
  <c r="S23" i="5"/>
  <c r="S8" i="5"/>
  <c r="S29" i="5"/>
  <c r="S51" i="5"/>
  <c r="S49" i="5"/>
  <c r="S28" i="5"/>
  <c r="S27" i="5"/>
  <c r="S21" i="5"/>
  <c r="S20" i="5"/>
  <c r="S19" i="5" s="1"/>
  <c r="S15" i="5"/>
  <c r="S14" i="5"/>
  <c r="S13" i="5" s="1"/>
  <c r="S12" i="5"/>
  <c r="S11" i="5"/>
  <c r="S10" i="5" l="1"/>
  <c r="S22" i="5"/>
  <c r="S26" i="5"/>
  <c r="S50" i="5"/>
  <c r="S48" i="5" s="1"/>
  <c r="S7" i="5"/>
  <c r="S6" i="5" l="1"/>
  <c r="T71" i="5"/>
  <c r="T74" i="5" s="1"/>
  <c r="J74" i="5"/>
  <c r="S71" i="5" l="1"/>
  <c r="S74" i="5" s="1"/>
</calcChain>
</file>

<file path=xl/comments1.xml><?xml version="1.0" encoding="utf-8"?>
<comments xmlns="http://schemas.openxmlformats.org/spreadsheetml/2006/main">
  <authors>
    <author>HEC</author>
  </authors>
  <commentList>
    <comment ref="P18" authorId="0" shapeId="0">
      <text>
        <r>
          <rPr>
            <b/>
            <sz val="9"/>
            <color indexed="81"/>
            <rFont val="Tahoma"/>
            <family val="2"/>
          </rPr>
          <t>HEC:</t>
        </r>
        <r>
          <rPr>
            <sz val="9"/>
            <color indexed="81"/>
            <rFont val="Tahoma"/>
            <family val="2"/>
          </rPr>
          <t xml:space="preserve">
Cablt Pit</t>
        </r>
      </text>
    </comment>
    <comment ref="P19" authorId="0" shapeId="0">
      <text>
        <r>
          <rPr>
            <b/>
            <sz val="9"/>
            <color indexed="81"/>
            <rFont val="Tahoma"/>
            <family val="2"/>
          </rPr>
          <t>HEC:</t>
        </r>
        <r>
          <rPr>
            <sz val="9"/>
            <color indexed="81"/>
            <rFont val="Tahoma"/>
            <family val="2"/>
          </rPr>
          <t xml:space="preserve">
Cylinder Room</t>
        </r>
      </text>
    </comment>
    <comment ref="M42" authorId="0" shapeId="0">
      <text>
        <r>
          <rPr>
            <b/>
            <sz val="9"/>
            <color indexed="81"/>
            <rFont val="Tahoma"/>
            <family val="2"/>
          </rPr>
          <t>HEC:</t>
        </r>
        <r>
          <rPr>
            <sz val="9"/>
            <color indexed="81"/>
            <rFont val="Tahoma"/>
            <family val="2"/>
          </rPr>
          <t xml:space="preserve">
HV + LV + Capacitor</t>
        </r>
      </text>
    </comment>
    <comment ref="P44" authorId="0" shapeId="0">
      <text>
        <r>
          <rPr>
            <b/>
            <sz val="9"/>
            <color indexed="81"/>
            <rFont val="Tahoma"/>
            <family val="2"/>
          </rPr>
          <t>HEC:</t>
        </r>
        <r>
          <rPr>
            <sz val="9"/>
            <color indexed="81"/>
            <rFont val="Tahoma"/>
            <family val="2"/>
          </rPr>
          <t xml:space="preserve">
Rack Room + Battery Room</t>
        </r>
      </text>
    </comment>
    <comment ref="P47" authorId="0" shapeId="0">
      <text>
        <r>
          <rPr>
            <b/>
            <sz val="9"/>
            <color indexed="81"/>
            <rFont val="Tahoma"/>
            <family val="2"/>
          </rPr>
          <t>HEC:</t>
        </r>
        <r>
          <rPr>
            <sz val="9"/>
            <color indexed="81"/>
            <rFont val="Tahoma"/>
            <family val="2"/>
          </rPr>
          <t xml:space="preserve">
Intake Platform</t>
        </r>
      </text>
    </comment>
  </commentList>
</comments>
</file>

<file path=xl/comments2.xml><?xml version="1.0" encoding="utf-8"?>
<comments xmlns="http://schemas.openxmlformats.org/spreadsheetml/2006/main">
  <authors>
    <author>Hec</author>
  </authors>
  <commentList>
    <comment ref="E5" authorId="0" shapeId="0">
      <text>
        <r>
          <rPr>
            <b/>
            <sz val="11"/>
            <color indexed="81"/>
            <rFont val="맑은 고딕"/>
            <family val="3"/>
            <charset val="129"/>
            <scheme val="major"/>
          </rPr>
          <t>Hec:</t>
        </r>
        <r>
          <rPr>
            <sz val="11"/>
            <color indexed="81"/>
            <rFont val="맑은 고딕"/>
            <family val="3"/>
            <charset val="129"/>
            <scheme val="major"/>
          </rPr>
          <t xml:space="preserve">
도면 있음 : 푸른색
도면 없음 : 붉은색</t>
        </r>
      </text>
    </comment>
    <comment ref="E72" authorId="0" shapeId="0">
      <text>
        <r>
          <rPr>
            <b/>
            <sz val="11"/>
            <color indexed="81"/>
            <rFont val="Tahoma"/>
            <family val="2"/>
          </rPr>
          <t>Hec:</t>
        </r>
        <r>
          <rPr>
            <sz val="11"/>
            <color indexed="81"/>
            <rFont val="Tahoma"/>
            <family val="2"/>
          </rPr>
          <t xml:space="preserve">
</t>
        </r>
        <r>
          <rPr>
            <sz val="11"/>
            <color indexed="81"/>
            <rFont val="돋움"/>
            <family val="3"/>
            <charset val="129"/>
          </rPr>
          <t>구조도면만</t>
        </r>
        <r>
          <rPr>
            <sz val="11"/>
            <color indexed="81"/>
            <rFont val="Tahoma"/>
            <family val="2"/>
          </rPr>
          <t xml:space="preserve"> </t>
        </r>
        <r>
          <rPr>
            <sz val="11"/>
            <color indexed="81"/>
            <rFont val="돋움"/>
            <family val="3"/>
            <charset val="129"/>
          </rPr>
          <t>존재</t>
        </r>
      </text>
    </comment>
  </commentList>
</comments>
</file>

<file path=xl/comments3.xml><?xml version="1.0" encoding="utf-8"?>
<comments xmlns="http://schemas.openxmlformats.org/spreadsheetml/2006/main">
  <authors>
    <author>Sanghum CHO</author>
  </authors>
  <commentList>
    <comment ref="O66" authorId="0" shapeId="0">
      <text>
        <r>
          <rPr>
            <b/>
            <sz val="9"/>
            <color indexed="81"/>
            <rFont val="Tahoma"/>
            <family val="2"/>
          </rPr>
          <t>Sanghum CHO:</t>
        </r>
        <r>
          <rPr>
            <sz val="9"/>
            <color indexed="81"/>
            <rFont val="Tahoma"/>
            <family val="2"/>
          </rPr>
          <t xml:space="preserve">
Initial : 1 NOS</t>
        </r>
      </text>
    </comment>
  </commentList>
</comments>
</file>

<file path=xl/comments4.xml><?xml version="1.0" encoding="utf-8"?>
<comments xmlns="http://schemas.openxmlformats.org/spreadsheetml/2006/main">
  <authors>
    <author>HEC</author>
  </authors>
  <commentList>
    <comment ref="A2" authorId="0" shapeId="0">
      <text>
        <r>
          <rPr>
            <b/>
            <sz val="9"/>
            <color indexed="81"/>
            <rFont val="돋움"/>
            <family val="3"/>
            <charset val="129"/>
          </rPr>
          <t>정식</t>
        </r>
        <r>
          <rPr>
            <b/>
            <sz val="9"/>
            <color indexed="81"/>
            <rFont val="Tahoma"/>
            <family val="2"/>
          </rPr>
          <t xml:space="preserve"> </t>
        </r>
        <r>
          <rPr>
            <b/>
            <sz val="9"/>
            <color indexed="81"/>
            <rFont val="돋움"/>
            <family val="3"/>
            <charset val="129"/>
          </rPr>
          <t>명칭</t>
        </r>
        <r>
          <rPr>
            <b/>
            <sz val="9"/>
            <color indexed="81"/>
            <rFont val="Tahoma"/>
            <family val="2"/>
          </rPr>
          <t xml:space="preserve"> </t>
        </r>
        <r>
          <rPr>
            <b/>
            <sz val="9"/>
            <color indexed="81"/>
            <rFont val="돋움"/>
            <family val="3"/>
            <charset val="129"/>
          </rPr>
          <t>확인</t>
        </r>
        <r>
          <rPr>
            <b/>
            <sz val="9"/>
            <color indexed="81"/>
            <rFont val="Tahoma"/>
            <family val="2"/>
          </rPr>
          <t xml:space="preserve"> </t>
        </r>
        <r>
          <rPr>
            <b/>
            <sz val="9"/>
            <color indexed="81"/>
            <rFont val="돋움"/>
            <family val="3"/>
            <charset val="129"/>
          </rPr>
          <t xml:space="preserve">필요
</t>
        </r>
        <r>
          <rPr>
            <b/>
            <sz val="9"/>
            <color indexed="81"/>
            <rFont val="Tahoma"/>
            <family val="2"/>
          </rPr>
          <t>by PM</t>
        </r>
      </text>
    </comment>
    <comment ref="Q5" authorId="0" shapeId="0">
      <text>
        <r>
          <rPr>
            <b/>
            <sz val="9"/>
            <color indexed="81"/>
            <rFont val="돋움"/>
            <family val="3"/>
            <charset val="129"/>
          </rPr>
          <t>특별한</t>
        </r>
        <r>
          <rPr>
            <b/>
            <sz val="9"/>
            <color indexed="81"/>
            <rFont val="Tahoma"/>
            <family val="2"/>
          </rPr>
          <t xml:space="preserve"> </t>
        </r>
        <r>
          <rPr>
            <b/>
            <sz val="9"/>
            <color indexed="81"/>
            <rFont val="돋움"/>
            <family val="3"/>
            <charset val="129"/>
          </rPr>
          <t>언급이</t>
        </r>
        <r>
          <rPr>
            <b/>
            <sz val="9"/>
            <color indexed="81"/>
            <rFont val="Tahoma"/>
            <family val="2"/>
          </rPr>
          <t xml:space="preserve"> </t>
        </r>
        <r>
          <rPr>
            <b/>
            <sz val="9"/>
            <color indexed="81"/>
            <rFont val="돋움"/>
            <family val="3"/>
            <charset val="129"/>
          </rPr>
          <t>없는</t>
        </r>
        <r>
          <rPr>
            <b/>
            <sz val="9"/>
            <color indexed="81"/>
            <rFont val="Tahoma"/>
            <family val="2"/>
          </rPr>
          <t xml:space="preserve"> </t>
        </r>
        <r>
          <rPr>
            <b/>
            <sz val="9"/>
            <color indexed="81"/>
            <rFont val="돋움"/>
            <family val="3"/>
            <charset val="129"/>
          </rPr>
          <t>경우</t>
        </r>
        <r>
          <rPr>
            <b/>
            <sz val="9"/>
            <color indexed="81"/>
            <rFont val="Tahoma"/>
            <family val="2"/>
          </rPr>
          <t>, 
FEED DWG</t>
        </r>
        <r>
          <rPr>
            <b/>
            <sz val="9"/>
            <color indexed="81"/>
            <rFont val="돋움"/>
            <family val="3"/>
            <charset val="129"/>
          </rPr>
          <t>에</t>
        </r>
        <r>
          <rPr>
            <b/>
            <sz val="9"/>
            <color indexed="81"/>
            <rFont val="Tahoma"/>
            <family val="2"/>
          </rPr>
          <t xml:space="preserve"> </t>
        </r>
        <r>
          <rPr>
            <b/>
            <sz val="9"/>
            <color indexed="81"/>
            <rFont val="돋움"/>
            <family val="3"/>
            <charset val="129"/>
          </rPr>
          <t>표현된</t>
        </r>
        <r>
          <rPr>
            <b/>
            <sz val="9"/>
            <color indexed="81"/>
            <rFont val="Tahoma"/>
            <family val="2"/>
          </rPr>
          <t xml:space="preserve"> Eave Height </t>
        </r>
        <r>
          <rPr>
            <b/>
            <sz val="9"/>
            <color indexed="81"/>
            <rFont val="돋움"/>
            <family val="3"/>
            <charset val="129"/>
          </rPr>
          <t xml:space="preserve">기준이므로
</t>
        </r>
        <r>
          <rPr>
            <b/>
            <sz val="9"/>
            <color indexed="81"/>
            <rFont val="Tahoma"/>
            <family val="2"/>
          </rPr>
          <t>FEED Building List(GMTP-FEED-AR-LST-004)</t>
        </r>
        <r>
          <rPr>
            <b/>
            <sz val="9"/>
            <color indexed="81"/>
            <rFont val="돋움"/>
            <family val="3"/>
            <charset val="129"/>
          </rPr>
          <t>에</t>
        </r>
        <r>
          <rPr>
            <b/>
            <sz val="9"/>
            <color indexed="81"/>
            <rFont val="Tahoma"/>
            <family val="2"/>
          </rPr>
          <t xml:space="preserve"> </t>
        </r>
        <r>
          <rPr>
            <b/>
            <sz val="9"/>
            <color indexed="81"/>
            <rFont val="돋움"/>
            <family val="3"/>
            <charset val="129"/>
          </rPr>
          <t>표기된</t>
        </r>
        <r>
          <rPr>
            <b/>
            <sz val="9"/>
            <color indexed="81"/>
            <rFont val="Tahoma"/>
            <family val="2"/>
          </rPr>
          <t xml:space="preserve"> </t>
        </r>
        <r>
          <rPr>
            <b/>
            <sz val="9"/>
            <color indexed="81"/>
            <rFont val="돋움"/>
            <family val="3"/>
            <charset val="129"/>
          </rPr>
          <t>높이와</t>
        </r>
        <r>
          <rPr>
            <b/>
            <sz val="9"/>
            <color indexed="81"/>
            <rFont val="Tahoma"/>
            <family val="2"/>
          </rPr>
          <t xml:space="preserve"> </t>
        </r>
        <r>
          <rPr>
            <b/>
            <sz val="9"/>
            <color indexed="81"/>
            <rFont val="돋움"/>
            <family val="3"/>
            <charset val="129"/>
          </rPr>
          <t>상이할</t>
        </r>
        <r>
          <rPr>
            <b/>
            <sz val="9"/>
            <color indexed="81"/>
            <rFont val="Tahoma"/>
            <family val="2"/>
          </rPr>
          <t xml:space="preserve"> </t>
        </r>
        <r>
          <rPr>
            <b/>
            <sz val="9"/>
            <color indexed="81"/>
            <rFont val="돋움"/>
            <family val="3"/>
            <charset val="129"/>
          </rPr>
          <t>수</t>
        </r>
        <r>
          <rPr>
            <b/>
            <sz val="9"/>
            <color indexed="81"/>
            <rFont val="Tahoma"/>
            <family val="2"/>
          </rPr>
          <t xml:space="preserve"> </t>
        </r>
        <r>
          <rPr>
            <b/>
            <sz val="9"/>
            <color indexed="81"/>
            <rFont val="돋움"/>
            <family val="3"/>
            <charset val="129"/>
          </rPr>
          <t>있음</t>
        </r>
      </text>
    </comment>
    <comment ref="Q10" authorId="0" shapeId="0">
      <text>
        <r>
          <rPr>
            <b/>
            <sz val="9"/>
            <color indexed="81"/>
            <rFont val="Tahoma"/>
            <family val="2"/>
          </rPr>
          <t>FEED Building List(GMTP-FEED-AR-LST-004)</t>
        </r>
        <r>
          <rPr>
            <b/>
            <sz val="9"/>
            <color indexed="81"/>
            <rFont val="돋움"/>
            <family val="3"/>
            <charset val="129"/>
          </rPr>
          <t>의</t>
        </r>
        <r>
          <rPr>
            <b/>
            <sz val="9"/>
            <color indexed="81"/>
            <rFont val="Tahoma"/>
            <family val="2"/>
          </rPr>
          <t xml:space="preserve"> Total Height </t>
        </r>
        <r>
          <rPr>
            <b/>
            <sz val="9"/>
            <color indexed="81"/>
            <rFont val="돋움"/>
            <family val="3"/>
            <charset val="129"/>
          </rPr>
          <t>기준</t>
        </r>
      </text>
    </comment>
    <comment ref="Q13" authorId="0" shapeId="0">
      <text>
        <r>
          <rPr>
            <b/>
            <sz val="9"/>
            <color indexed="81"/>
            <rFont val="Tahoma"/>
            <family val="2"/>
          </rPr>
          <t>FEED Building List(GMTP-FEED-AR-LST-004)</t>
        </r>
        <r>
          <rPr>
            <b/>
            <sz val="9"/>
            <color indexed="81"/>
            <rFont val="돋움"/>
            <family val="3"/>
            <charset val="129"/>
          </rPr>
          <t>의</t>
        </r>
        <r>
          <rPr>
            <b/>
            <sz val="9"/>
            <color indexed="81"/>
            <rFont val="Tahoma"/>
            <family val="2"/>
          </rPr>
          <t xml:space="preserve"> Total Height </t>
        </r>
        <r>
          <rPr>
            <b/>
            <sz val="9"/>
            <color indexed="81"/>
            <rFont val="돋움"/>
            <family val="3"/>
            <charset val="129"/>
          </rPr>
          <t>기준</t>
        </r>
      </text>
    </comment>
    <comment ref="Y22" authorId="0" shapeId="0">
      <text>
        <r>
          <rPr>
            <b/>
            <sz val="9"/>
            <color indexed="81"/>
            <rFont val="돋움"/>
            <family val="3"/>
            <charset val="129"/>
          </rPr>
          <t>확인필요</t>
        </r>
        <r>
          <rPr>
            <sz val="9"/>
            <color indexed="81"/>
            <rFont val="Tahoma"/>
            <family val="2"/>
          </rPr>
          <t xml:space="preserve">
</t>
        </r>
      </text>
    </comment>
  </commentList>
</comments>
</file>

<file path=xl/sharedStrings.xml><?xml version="1.0" encoding="utf-8"?>
<sst xmlns="http://schemas.openxmlformats.org/spreadsheetml/2006/main" count="13504" uniqueCount="6012">
  <si>
    <t>NO.</t>
  </si>
  <si>
    <t>Unit</t>
  </si>
  <si>
    <t>NOS</t>
  </si>
  <si>
    <t>Size</t>
  </si>
  <si>
    <t>Pile Spec.</t>
  </si>
  <si>
    <t>Sanitary</t>
  </si>
  <si>
    <t>Type</t>
  </si>
  <si>
    <t>Story</t>
  </si>
  <si>
    <t>Volume
(m3)</t>
  </si>
  <si>
    <t>O</t>
  </si>
  <si>
    <t>BUILDING LIST</t>
    <phoneticPr fontId="6" type="noConversion"/>
  </si>
  <si>
    <t>Rev.A</t>
    <phoneticPr fontId="6" type="noConversion"/>
  </si>
  <si>
    <t>WBS</t>
    <phoneticPr fontId="6" type="noConversion"/>
  </si>
  <si>
    <t>Name</t>
    <phoneticPr fontId="6" type="noConversion"/>
  </si>
  <si>
    <t>Structure</t>
  </si>
  <si>
    <t>Total Floor
Area (m2)</t>
  </si>
  <si>
    <t>Seismic Condtion</t>
  </si>
  <si>
    <t>Blast</t>
  </si>
  <si>
    <t>OHC, Hoist
(ton)</t>
  </si>
  <si>
    <t>Plot Plan
No.</t>
  </si>
  <si>
    <t>Equipemt</t>
    <phoneticPr fontId="6" type="noConversion"/>
  </si>
  <si>
    <t>REMARK</t>
    <phoneticPr fontId="6" type="noConversion"/>
  </si>
  <si>
    <t>Basement</t>
  </si>
  <si>
    <t>Floor (F)</t>
  </si>
  <si>
    <t>W (m)</t>
  </si>
  <si>
    <t>L (m)</t>
  </si>
  <si>
    <t>H (m)</t>
  </si>
  <si>
    <t>Deduction</t>
    <phoneticPr fontId="27" type="noConversion"/>
  </si>
  <si>
    <t>Seismic Response (Cs)</t>
  </si>
  <si>
    <t>Special
Frame</t>
  </si>
  <si>
    <t>Resis/Resil</t>
  </si>
  <si>
    <t>Pso</t>
  </si>
  <si>
    <t>Duration</t>
  </si>
  <si>
    <t>(Main/Aux.)</t>
    <phoneticPr fontId="27" type="noConversion"/>
  </si>
  <si>
    <t>1200-K-001</t>
  </si>
  <si>
    <t>BD</t>
    <phoneticPr fontId="27" type="noConversion"/>
  </si>
  <si>
    <t>RC</t>
    <phoneticPr fontId="27" type="noConversion"/>
  </si>
  <si>
    <t>O</t>
    <phoneticPr fontId="27" type="noConversion"/>
  </si>
  <si>
    <t>Ground</t>
    <phoneticPr fontId="27" type="noConversion"/>
  </si>
  <si>
    <t>1200-K-002</t>
  </si>
  <si>
    <t>Canteen/LNG Hall</t>
    <phoneticPr fontId="27" type="noConversion"/>
  </si>
  <si>
    <t>1200-K-003</t>
  </si>
  <si>
    <t>Maintenance Workshop</t>
    <phoneticPr fontId="27" type="noConversion"/>
  </si>
  <si>
    <t>15/2.5 ton OHC</t>
    <phoneticPr fontId="27" type="noConversion"/>
  </si>
  <si>
    <t>1200-K-004</t>
  </si>
  <si>
    <t>Ground</t>
    <phoneticPr fontId="27" type="noConversion"/>
  </si>
  <si>
    <t>1000-K-001</t>
  </si>
  <si>
    <t>Fire Station /Medical Center Building</t>
    <phoneticPr fontId="27" type="noConversion"/>
  </si>
  <si>
    <t>1200-K-005</t>
  </si>
  <si>
    <t>1200-K-006</t>
  </si>
  <si>
    <t>Entrance Guard House #2</t>
    <phoneticPr fontId="27" type="noConversion"/>
  </si>
  <si>
    <t>RC</t>
    <phoneticPr fontId="27" type="noConversion"/>
  </si>
  <si>
    <t>0300-K-001</t>
  </si>
  <si>
    <t>0300-K-002</t>
  </si>
  <si>
    <t>Instrument /Substation Building</t>
    <phoneticPr fontId="27" type="noConversion"/>
  </si>
  <si>
    <t>10 kPa</t>
    <phoneticPr fontId="27" type="noConversion"/>
  </si>
  <si>
    <t>0.054 sec</t>
    <phoneticPr fontId="27" type="noConversion"/>
  </si>
  <si>
    <t>1400-K-001</t>
  </si>
  <si>
    <t>Jetty Control Building</t>
    <phoneticPr fontId="27" type="noConversion"/>
  </si>
  <si>
    <t>O</t>
    <phoneticPr fontId="27" type="noConversion"/>
  </si>
  <si>
    <t>0100-K-001</t>
  </si>
  <si>
    <t>1300-K-001</t>
  </si>
  <si>
    <t>Instrument Air System Shelter</t>
    <phoneticPr fontId="27" type="noConversion"/>
  </si>
  <si>
    <t>5 ton OHC</t>
    <phoneticPr fontId="27" type="noConversion"/>
  </si>
  <si>
    <t>0500-K-001</t>
  </si>
  <si>
    <t>Chlorinator Shelter</t>
    <phoneticPr fontId="27" type="noConversion"/>
  </si>
  <si>
    <t>PS</t>
    <phoneticPr fontId="27" type="noConversion"/>
  </si>
  <si>
    <t>1000-K-002</t>
  </si>
  <si>
    <t>Diesel Driven Fire Water Pump House</t>
    <phoneticPr fontId="27" type="noConversion"/>
  </si>
  <si>
    <t>0600-K-001</t>
  </si>
  <si>
    <t>Utility Pump Shelter</t>
    <phoneticPr fontId="27" type="noConversion"/>
  </si>
  <si>
    <t>PS</t>
    <phoneticPr fontId="27" type="noConversion"/>
  </si>
  <si>
    <t>8 ton Hoist</t>
    <phoneticPr fontId="27" type="noConversion"/>
  </si>
  <si>
    <t>0500-K-002</t>
  </si>
  <si>
    <t>OS</t>
    <phoneticPr fontId="27" type="noConversion"/>
  </si>
  <si>
    <t>0100-K-002</t>
  </si>
  <si>
    <t>Analyzer Shelter</t>
    <phoneticPr fontId="27" type="noConversion"/>
  </si>
  <si>
    <t>1500-K-001</t>
  </si>
  <si>
    <t>LNG Truck Loading Shelter</t>
    <phoneticPr fontId="27" type="noConversion"/>
  </si>
  <si>
    <t>1500-K-002</t>
  </si>
  <si>
    <t>RC</t>
    <phoneticPr fontId="27" type="noConversion"/>
  </si>
  <si>
    <t>1500-K-003</t>
  </si>
  <si>
    <t>0100-K-003
0100-K-004</t>
    <phoneticPr fontId="27" type="noConversion"/>
  </si>
  <si>
    <t>Seawater Outfall Analyzer Shelter-1 and 2</t>
    <phoneticPr fontId="27" type="noConversion"/>
  </si>
  <si>
    <t>1400-K-002
1400-K-003
1400-K-004</t>
    <phoneticPr fontId="27" type="noConversion"/>
  </si>
  <si>
    <t>Guard House for Berth#1, Berth#2, Berth#3</t>
    <phoneticPr fontId="27" type="noConversion"/>
  </si>
  <si>
    <t>O</t>
    <phoneticPr fontId="27" type="noConversion"/>
  </si>
  <si>
    <t>0100-K-005</t>
  </si>
  <si>
    <t>Utility Area Analyzer Shelter</t>
    <phoneticPr fontId="27" type="noConversion"/>
  </si>
  <si>
    <t>1200-K-007</t>
  </si>
  <si>
    <t>Garbage Storage#1</t>
    <phoneticPr fontId="27" type="noConversion"/>
  </si>
  <si>
    <t>1400-K-005</t>
  </si>
  <si>
    <t>Jetty Instrument/ Substation Building</t>
    <phoneticPr fontId="27" type="noConversion"/>
  </si>
  <si>
    <t>1200-K-008</t>
  </si>
  <si>
    <t>Garbage Storage#2</t>
    <phoneticPr fontId="27" type="noConversion"/>
  </si>
  <si>
    <t>Building</t>
    <phoneticPr fontId="6" type="noConversion"/>
  </si>
  <si>
    <t>Open Shelter</t>
    <phoneticPr fontId="6" type="noConversion"/>
  </si>
  <si>
    <t>Partially Open Shelter</t>
    <phoneticPr fontId="6" type="noConversion"/>
  </si>
  <si>
    <t>Total</t>
    <phoneticPr fontId="6" type="noConversion"/>
  </si>
  <si>
    <t>* Note :</t>
    <phoneticPr fontId="6" type="noConversion"/>
  </si>
  <si>
    <t>1. B : Building, OS : Open Shleter, PS : Partially Open Shelter, FN : Foundation</t>
    <phoneticPr fontId="6" type="noConversion"/>
  </si>
  <si>
    <r>
      <t xml:space="preserve">2. Remark </t>
    </r>
    <r>
      <rPr>
        <sz val="14"/>
        <rFont val="돋움"/>
        <family val="3"/>
        <charset val="129"/>
      </rPr>
      <t>란은</t>
    </r>
    <r>
      <rPr>
        <sz val="14"/>
        <rFont val="Arial"/>
        <family val="2"/>
      </rPr>
      <t xml:space="preserve"> </t>
    </r>
    <r>
      <rPr>
        <sz val="14"/>
        <rFont val="돋움"/>
        <family val="3"/>
        <charset val="129"/>
      </rPr>
      <t>최종</t>
    </r>
    <r>
      <rPr>
        <sz val="14"/>
        <rFont val="Arial"/>
        <family val="2"/>
      </rPr>
      <t xml:space="preserve"> </t>
    </r>
    <r>
      <rPr>
        <sz val="14"/>
        <rFont val="돋움"/>
        <family val="3"/>
        <charset val="129"/>
      </rPr>
      <t>수정</t>
    </r>
    <r>
      <rPr>
        <sz val="14"/>
        <rFont val="Arial"/>
        <family val="2"/>
      </rPr>
      <t xml:space="preserve"> </t>
    </r>
    <r>
      <rPr>
        <sz val="14"/>
        <rFont val="돋움"/>
        <family val="3"/>
        <charset val="129"/>
      </rPr>
      <t>사항을</t>
    </r>
    <r>
      <rPr>
        <sz val="14"/>
        <rFont val="Arial"/>
        <family val="2"/>
      </rPr>
      <t xml:space="preserve"> </t>
    </r>
    <r>
      <rPr>
        <sz val="14"/>
        <rFont val="돋움"/>
        <family val="3"/>
        <charset val="129"/>
      </rPr>
      <t>기입하며</t>
    </r>
    <r>
      <rPr>
        <sz val="14"/>
        <rFont val="Arial"/>
        <family val="2"/>
      </rPr>
      <t xml:space="preserve">, </t>
    </r>
    <r>
      <rPr>
        <sz val="14"/>
        <rFont val="돋움"/>
        <family val="3"/>
        <charset val="129"/>
      </rPr>
      <t>주요</t>
    </r>
    <r>
      <rPr>
        <sz val="14"/>
        <rFont val="Arial"/>
        <family val="2"/>
      </rPr>
      <t xml:space="preserve"> </t>
    </r>
    <r>
      <rPr>
        <sz val="14"/>
        <rFont val="돋움"/>
        <family val="3"/>
        <charset val="129"/>
      </rPr>
      <t>수정사항은</t>
    </r>
    <r>
      <rPr>
        <sz val="14"/>
        <rFont val="Arial"/>
        <family val="2"/>
      </rPr>
      <t xml:space="preserve"> History Memo</t>
    </r>
  </si>
  <si>
    <t>Platform</t>
    <phoneticPr fontId="27" type="noConversion"/>
  </si>
  <si>
    <t>Owner Parking Garage</t>
  </si>
  <si>
    <t>Parking Shelter</t>
  </si>
  <si>
    <t>Laboratory</t>
  </si>
  <si>
    <t>OS</t>
    <phoneticPr fontId="6" type="noConversion"/>
  </si>
  <si>
    <t>BD</t>
    <phoneticPr fontId="6" type="noConversion"/>
  </si>
  <si>
    <t>RC</t>
    <phoneticPr fontId="6" type="noConversion"/>
  </si>
  <si>
    <t>2nd</t>
    <phoneticPr fontId="27" type="noConversion"/>
  </si>
  <si>
    <t>3rd</t>
    <phoneticPr fontId="27" type="noConversion"/>
  </si>
  <si>
    <t>2nd</t>
    <phoneticPr fontId="27" type="noConversion"/>
  </si>
  <si>
    <t>RC+ST</t>
    <phoneticPr fontId="27" type="noConversion"/>
  </si>
  <si>
    <t>RC+ST</t>
    <phoneticPr fontId="27" type="noConversion"/>
  </si>
  <si>
    <t>ST</t>
    <phoneticPr fontId="6" type="noConversion"/>
  </si>
  <si>
    <t>ST</t>
    <phoneticPr fontId="6" type="noConversion"/>
  </si>
  <si>
    <t>ST</t>
    <phoneticPr fontId="27" type="noConversion"/>
  </si>
  <si>
    <t>ST</t>
    <phoneticPr fontId="27" type="noConversion"/>
  </si>
  <si>
    <t>ST</t>
    <phoneticPr fontId="6" type="noConversion"/>
  </si>
  <si>
    <r>
      <t xml:space="preserve">Project Name : </t>
    </r>
    <r>
      <rPr>
        <sz val="18"/>
        <color rgb="FF0070C0"/>
        <rFont val="Arial"/>
        <family val="2"/>
      </rPr>
      <t xml:space="preserve">[P-GMTP3] Map Ta Phut Industrial Port Phase III </t>
    </r>
    <phoneticPr fontId="6" type="noConversion"/>
  </si>
  <si>
    <t>Guard House</t>
    <phoneticPr fontId="6" type="noConversion"/>
  </si>
  <si>
    <t>Launching Station</t>
    <phoneticPr fontId="6" type="noConversion"/>
  </si>
  <si>
    <t>RC</t>
    <phoneticPr fontId="6" type="noConversion"/>
  </si>
  <si>
    <t>BD</t>
    <phoneticPr fontId="6" type="noConversion"/>
  </si>
  <si>
    <t>O</t>
    <phoneticPr fontId="6" type="noConversion"/>
  </si>
  <si>
    <t>O</t>
    <phoneticPr fontId="6" type="noConversion"/>
  </si>
  <si>
    <t>BD</t>
    <phoneticPr fontId="6" type="noConversion"/>
  </si>
  <si>
    <t>ST</t>
    <phoneticPr fontId="6" type="noConversion"/>
  </si>
  <si>
    <t>P1-2006.01-5950-101-0
B1-2006.01-010-201</t>
    <phoneticPr fontId="6" type="noConversion"/>
  </si>
  <si>
    <t>P1-2006.01-5950-101-0</t>
    <phoneticPr fontId="6" type="noConversion"/>
  </si>
  <si>
    <t>Analyzer Shelter</t>
    <phoneticPr fontId="6" type="noConversion"/>
  </si>
  <si>
    <t>P1-2006.01-5950-101-0
Typical Details Guard House</t>
    <phoneticPr fontId="6" type="noConversion"/>
  </si>
  <si>
    <t>Receiving &amp; Metering Station</t>
    <phoneticPr fontId="6" type="noConversion"/>
  </si>
  <si>
    <t>Metering Station Building</t>
    <phoneticPr fontId="6" type="noConversion"/>
  </si>
  <si>
    <t>Water Storage Tank Shelter</t>
    <phoneticPr fontId="6" type="noConversion"/>
  </si>
  <si>
    <t>30/5 ton OHC</t>
    <phoneticPr fontId="27" type="noConversion"/>
  </si>
  <si>
    <t>Main Entrance Guard House #1</t>
    <phoneticPr fontId="27" type="noConversion"/>
  </si>
  <si>
    <t>LNG Truck Loading Control Building</t>
    <phoneticPr fontId="27" type="noConversion"/>
  </si>
  <si>
    <t>Guard House of LNG Truck Station</t>
    <phoneticPr fontId="27" type="noConversion"/>
  </si>
  <si>
    <t>Water Storage Tank Shelter</t>
    <phoneticPr fontId="6" type="noConversion"/>
  </si>
  <si>
    <t>20 ton OHC</t>
    <phoneticPr fontId="27" type="noConversion"/>
  </si>
  <si>
    <r>
      <t xml:space="preserve">Hoist </t>
    </r>
    <r>
      <rPr>
        <sz val="11"/>
        <color rgb="FFFF0000"/>
        <rFont val="돋움"/>
        <family val="3"/>
        <charset val="129"/>
      </rPr>
      <t>수량</t>
    </r>
    <r>
      <rPr>
        <sz val="11"/>
        <color rgb="FFFF0000"/>
        <rFont val="Arial"/>
        <family val="2"/>
      </rPr>
      <t xml:space="preserve"> </t>
    </r>
    <r>
      <rPr>
        <sz val="11"/>
        <color rgb="FFFF0000"/>
        <rFont val="돋움"/>
        <family val="3"/>
        <charset val="129"/>
      </rPr>
      <t>확인요망</t>
    </r>
    <r>
      <rPr>
        <sz val="11"/>
        <color rgb="FFFF0000"/>
        <rFont val="Arial"/>
        <family val="2"/>
      </rPr>
      <t>(</t>
    </r>
    <r>
      <rPr>
        <sz val="11"/>
        <color rgb="FFFF0000"/>
        <rFont val="돋움"/>
        <family val="3"/>
        <charset val="129"/>
      </rPr>
      <t>건축도면</t>
    </r>
    <r>
      <rPr>
        <sz val="11"/>
        <color rgb="FFFF0000"/>
        <rFont val="Arial"/>
        <family val="2"/>
      </rPr>
      <t xml:space="preserve">(5Ea), Data Sheet(1Ea)) </t>
    </r>
    <phoneticPr fontId="6" type="noConversion"/>
  </si>
  <si>
    <t>Fire
Proofing</t>
    <phoneticPr fontId="6" type="noConversion"/>
  </si>
  <si>
    <r>
      <t xml:space="preserve">Seawater Intake </t>
    </r>
    <r>
      <rPr>
        <sz val="11"/>
        <color rgb="FFFF0000"/>
        <rFont val="돋움"/>
        <family val="3"/>
        <charset val="129"/>
      </rPr>
      <t>구조물</t>
    </r>
    <r>
      <rPr>
        <sz val="11"/>
        <color rgb="FFFF0000"/>
        <rFont val="Arial"/>
        <family val="2"/>
      </rPr>
      <t xml:space="preserve"> </t>
    </r>
    <r>
      <rPr>
        <sz val="11"/>
        <color rgb="FFFF0000"/>
        <rFont val="돋움"/>
        <family val="3"/>
        <charset val="129"/>
      </rPr>
      <t>상부에</t>
    </r>
    <r>
      <rPr>
        <sz val="11"/>
        <color rgb="FFFF0000"/>
        <rFont val="Arial"/>
        <family val="2"/>
      </rPr>
      <t xml:space="preserve"> </t>
    </r>
    <r>
      <rPr>
        <sz val="11"/>
        <color rgb="FFFF0000"/>
        <rFont val="돋움"/>
        <family val="3"/>
        <charset val="129"/>
      </rPr>
      <t>놓인는</t>
    </r>
    <r>
      <rPr>
        <sz val="11"/>
        <color rgb="FFFF0000"/>
        <rFont val="Arial"/>
        <family val="2"/>
      </rPr>
      <t xml:space="preserve"> </t>
    </r>
    <r>
      <rPr>
        <sz val="11"/>
        <color rgb="FFFF0000"/>
        <rFont val="돋움"/>
        <family val="3"/>
        <charset val="129"/>
      </rPr>
      <t>것으로</t>
    </r>
    <r>
      <rPr>
        <sz val="11"/>
        <color rgb="FFFF0000"/>
        <rFont val="Arial"/>
        <family val="2"/>
      </rPr>
      <t xml:space="preserve"> </t>
    </r>
    <r>
      <rPr>
        <sz val="11"/>
        <color rgb="FFFF0000"/>
        <rFont val="돋움"/>
        <family val="3"/>
        <charset val="129"/>
      </rPr>
      <t>파악됨</t>
    </r>
    <r>
      <rPr>
        <sz val="11"/>
        <color rgb="FFFF0000"/>
        <rFont val="Arial"/>
        <family val="2"/>
      </rPr>
      <t>. CV</t>
    </r>
    <r>
      <rPr>
        <sz val="11"/>
        <color rgb="FFFF0000"/>
        <rFont val="돋움"/>
        <family val="3"/>
        <charset val="129"/>
      </rPr>
      <t>와</t>
    </r>
    <r>
      <rPr>
        <sz val="11"/>
        <color rgb="FFFF0000"/>
        <rFont val="Arial"/>
        <family val="2"/>
      </rPr>
      <t xml:space="preserve"> Scope </t>
    </r>
    <r>
      <rPr>
        <sz val="11"/>
        <color rgb="FFFF0000"/>
        <rFont val="돋움"/>
        <family val="3"/>
        <charset val="129"/>
      </rPr>
      <t>협의요망</t>
    </r>
    <r>
      <rPr>
        <sz val="11"/>
        <color rgb="FFFF0000"/>
        <rFont val="Arial"/>
        <family val="2"/>
      </rPr>
      <t xml:space="preserve">(Pile, </t>
    </r>
    <r>
      <rPr>
        <sz val="11"/>
        <color rgb="FFFF0000"/>
        <rFont val="돋움"/>
        <family val="3"/>
        <charset val="129"/>
      </rPr>
      <t>기초</t>
    </r>
    <r>
      <rPr>
        <sz val="11"/>
        <color rgb="FFFF0000"/>
        <rFont val="Arial"/>
        <family val="2"/>
      </rPr>
      <t>, Ground Slab, Pump FDN, Anchorbolt</t>
    </r>
    <r>
      <rPr>
        <sz val="11"/>
        <color rgb="FFFF0000"/>
        <rFont val="돋움"/>
        <family val="3"/>
        <charset val="129"/>
      </rPr>
      <t>등</t>
    </r>
    <r>
      <rPr>
        <sz val="11"/>
        <color rgb="FFFF0000"/>
        <rFont val="Arial"/>
        <family val="2"/>
      </rPr>
      <t>...)</t>
    </r>
    <phoneticPr fontId="6" type="noConversion"/>
  </si>
  <si>
    <r>
      <rPr>
        <sz val="11"/>
        <color rgb="FFFF0000"/>
        <rFont val="돋움"/>
        <family val="3"/>
        <charset val="129"/>
      </rPr>
      <t>지붕</t>
    </r>
    <r>
      <rPr>
        <sz val="11"/>
        <color rgb="FFFF0000"/>
        <rFont val="Arial"/>
        <family val="2"/>
      </rPr>
      <t xml:space="preserve"> </t>
    </r>
    <r>
      <rPr>
        <sz val="11"/>
        <color rgb="FFFF0000"/>
        <rFont val="돋움"/>
        <family val="3"/>
        <charset val="129"/>
      </rPr>
      <t>철골</t>
    </r>
    <r>
      <rPr>
        <sz val="11"/>
        <color rgb="FFFF0000"/>
        <rFont val="Arial"/>
        <family val="2"/>
      </rPr>
      <t xml:space="preserve"> Frame</t>
    </r>
    <r>
      <rPr>
        <sz val="11"/>
        <color rgb="FFFF0000"/>
        <rFont val="돋움"/>
        <family val="3"/>
        <charset val="129"/>
      </rPr>
      <t>을</t>
    </r>
    <r>
      <rPr>
        <sz val="11"/>
        <color rgb="FFFF0000"/>
        <rFont val="Arial"/>
        <family val="2"/>
      </rPr>
      <t xml:space="preserve"> </t>
    </r>
    <r>
      <rPr>
        <sz val="11"/>
        <color rgb="FFFF0000"/>
        <rFont val="돋움"/>
        <family val="3"/>
        <charset val="129"/>
      </rPr>
      <t>제외한</t>
    </r>
    <r>
      <rPr>
        <sz val="11"/>
        <color rgb="FFFF0000"/>
        <rFont val="Arial"/>
        <family val="2"/>
      </rPr>
      <t xml:space="preserve"> </t>
    </r>
    <r>
      <rPr>
        <sz val="11"/>
        <color rgb="FFFF0000"/>
        <rFont val="돋움"/>
        <family val="3"/>
        <charset val="129"/>
      </rPr>
      <t>구조가</t>
    </r>
    <r>
      <rPr>
        <sz val="11"/>
        <color rgb="FFFF0000"/>
        <rFont val="Arial"/>
        <family val="2"/>
      </rPr>
      <t xml:space="preserve"> R.C Frame</t>
    </r>
    <r>
      <rPr>
        <sz val="11"/>
        <color rgb="FFFF0000"/>
        <rFont val="돋움"/>
        <family val="3"/>
        <charset val="129"/>
      </rPr>
      <t>인지</t>
    </r>
    <r>
      <rPr>
        <sz val="11"/>
        <color rgb="FFFF0000"/>
        <rFont val="Arial"/>
        <family val="2"/>
      </rPr>
      <t xml:space="preserve"> Steel Frame</t>
    </r>
    <r>
      <rPr>
        <sz val="11"/>
        <color rgb="FFFF0000"/>
        <rFont val="돋움"/>
        <family val="3"/>
        <charset val="129"/>
      </rPr>
      <t>인지</t>
    </r>
    <r>
      <rPr>
        <sz val="11"/>
        <color rgb="FFFF0000"/>
        <rFont val="Arial"/>
        <family val="2"/>
      </rPr>
      <t xml:space="preserve"> </t>
    </r>
    <r>
      <rPr>
        <sz val="11"/>
        <color rgb="FFFF0000"/>
        <rFont val="돋움"/>
        <family val="3"/>
        <charset val="129"/>
      </rPr>
      <t>확인필요</t>
    </r>
    <r>
      <rPr>
        <sz val="11"/>
        <color rgb="FFFF0000"/>
        <rFont val="Arial"/>
        <family val="2"/>
      </rPr>
      <t xml:space="preserve"> </t>
    </r>
    <phoneticPr fontId="6" type="noConversion"/>
  </si>
  <si>
    <t>PS</t>
    <phoneticPr fontId="27" type="noConversion"/>
  </si>
  <si>
    <t>PS</t>
    <phoneticPr fontId="6" type="noConversion"/>
  </si>
  <si>
    <t>CCR : Ergonomic Design</t>
    <phoneticPr fontId="6" type="noConversion"/>
  </si>
  <si>
    <t>JCR : Ergonomic Design</t>
    <phoneticPr fontId="6" type="noConversion"/>
  </si>
  <si>
    <t>BOQ Breakdown</t>
    <phoneticPr fontId="6" type="noConversion"/>
  </si>
  <si>
    <t>Section</t>
    <phoneticPr fontId="6" type="noConversion"/>
  </si>
  <si>
    <t>Sub-section</t>
    <phoneticPr fontId="6" type="noConversion"/>
  </si>
  <si>
    <t>C</t>
    <phoneticPr fontId="6" type="noConversion"/>
  </si>
  <si>
    <t>Terminal Facilities
(Including Jetty Topsides)</t>
    <phoneticPr fontId="6" type="noConversion"/>
  </si>
  <si>
    <t>Administration Area</t>
    <phoneticPr fontId="6" type="noConversion"/>
  </si>
  <si>
    <t>C2</t>
    <phoneticPr fontId="6" type="noConversion"/>
  </si>
  <si>
    <t>C</t>
    <phoneticPr fontId="6" type="noConversion"/>
  </si>
  <si>
    <t>C1</t>
    <phoneticPr fontId="6" type="noConversion"/>
  </si>
  <si>
    <t>Process Area</t>
    <phoneticPr fontId="6" type="noConversion"/>
  </si>
  <si>
    <t>C</t>
    <phoneticPr fontId="27" type="noConversion"/>
  </si>
  <si>
    <t>Terminal Facilities
(Including Jetty Topsides)</t>
    <phoneticPr fontId="27" type="noConversion"/>
  </si>
  <si>
    <t>C1</t>
    <phoneticPr fontId="27" type="noConversion"/>
  </si>
  <si>
    <t>Process Area</t>
    <phoneticPr fontId="27" type="noConversion"/>
  </si>
  <si>
    <t>C</t>
    <phoneticPr fontId="27" type="noConversion"/>
  </si>
  <si>
    <t>C2</t>
    <phoneticPr fontId="27" type="noConversion"/>
  </si>
  <si>
    <t>Administration Area</t>
    <phoneticPr fontId="27" type="noConversion"/>
  </si>
  <si>
    <t>F</t>
    <phoneticPr fontId="27" type="noConversion"/>
  </si>
  <si>
    <t>F3</t>
    <phoneticPr fontId="27" type="noConversion"/>
  </si>
  <si>
    <t>Gas Pipeline and 
Related Facilities</t>
    <phoneticPr fontId="27" type="noConversion"/>
  </si>
  <si>
    <t>Gas Export Receving Station</t>
    <phoneticPr fontId="27" type="noConversion"/>
  </si>
  <si>
    <t>F</t>
    <phoneticPr fontId="6" type="noConversion"/>
  </si>
  <si>
    <t>Gas Pipeline and 
Related Facilities</t>
    <phoneticPr fontId="6" type="noConversion"/>
  </si>
  <si>
    <t>F3</t>
    <phoneticPr fontId="6" type="noConversion"/>
  </si>
  <si>
    <t>Gas Export Receving Station</t>
    <phoneticPr fontId="6" type="noConversion"/>
  </si>
  <si>
    <t>F1</t>
    <phoneticPr fontId="27" type="noConversion"/>
  </si>
  <si>
    <t>Gas Export Launching Station</t>
    <phoneticPr fontId="27" type="noConversion"/>
  </si>
  <si>
    <t>Base Bid에는 Analyzer Shelter 추가해야함, Alternative Bid로 Package Type으로 변경 시 CV Scope</t>
    <phoneticPr fontId="6" type="noConversion"/>
  </si>
  <si>
    <t>8.5 /
9.67 
(GIS Room)</t>
    <phoneticPr fontId="27" type="noConversion"/>
  </si>
  <si>
    <t>TBD</t>
    <phoneticPr fontId="27" type="noConversion"/>
  </si>
  <si>
    <t>TBD</t>
    <phoneticPr fontId="27" type="noConversion"/>
  </si>
  <si>
    <t>TBD</t>
    <phoneticPr fontId="27" type="noConversion"/>
  </si>
  <si>
    <t>-</t>
    <phoneticPr fontId="27" type="noConversion"/>
  </si>
  <si>
    <t>Terminal Facilities
(Including Jetty Topsides)</t>
    <phoneticPr fontId="6" type="noConversion"/>
  </si>
  <si>
    <t>C2</t>
    <phoneticPr fontId="6" type="noConversion"/>
  </si>
  <si>
    <t>Administration Area</t>
    <phoneticPr fontId="6" type="noConversion"/>
  </si>
  <si>
    <t>Administration Building (including CCR)</t>
    <phoneticPr fontId="6" type="noConversion"/>
  </si>
  <si>
    <t>BD</t>
    <phoneticPr fontId="6" type="noConversion"/>
  </si>
  <si>
    <t>RC</t>
    <phoneticPr fontId="6" type="noConversion"/>
  </si>
  <si>
    <t>-</t>
    <phoneticPr fontId="6" type="noConversion"/>
  </si>
  <si>
    <t>Total</t>
    <phoneticPr fontId="27" type="noConversion"/>
  </si>
  <si>
    <t>O</t>
    <phoneticPr fontId="27" type="noConversion"/>
  </si>
  <si>
    <r>
      <t xml:space="preserve">Building </t>
    </r>
    <r>
      <rPr>
        <sz val="11"/>
        <color rgb="FFFF0000"/>
        <rFont val="돋움"/>
        <family val="3"/>
        <charset val="129"/>
      </rPr>
      <t>내에</t>
    </r>
    <r>
      <rPr>
        <sz val="11"/>
        <color rgb="FFFF0000"/>
        <rFont val="Arial"/>
        <family val="2"/>
      </rPr>
      <t xml:space="preserve"> Laboratory</t>
    </r>
    <r>
      <rPr>
        <sz val="11"/>
        <color rgb="FFFF0000"/>
        <rFont val="돋움"/>
        <family val="3"/>
        <charset val="129"/>
      </rPr>
      <t>가</t>
    </r>
    <r>
      <rPr>
        <sz val="11"/>
        <color rgb="FFFF0000"/>
        <rFont val="Arial"/>
        <family val="2"/>
      </rPr>
      <t xml:space="preserve"> </t>
    </r>
    <r>
      <rPr>
        <sz val="11"/>
        <color rgb="FFFF0000"/>
        <rFont val="돋움"/>
        <family val="3"/>
        <charset val="129"/>
      </rPr>
      <t>있음</t>
    </r>
    <phoneticPr fontId="6" type="noConversion"/>
  </si>
  <si>
    <t>C</t>
    <phoneticPr fontId="6" type="noConversion"/>
  </si>
  <si>
    <t>Terminal Facilities
(Including Jetty Topsides)</t>
    <phoneticPr fontId="6" type="noConversion"/>
  </si>
  <si>
    <t>C2</t>
    <phoneticPr fontId="6" type="noConversion"/>
  </si>
  <si>
    <t>Administration Area</t>
    <phoneticPr fontId="6" type="noConversion"/>
  </si>
  <si>
    <t>Warehouse</t>
    <phoneticPr fontId="27" type="noConversion"/>
  </si>
  <si>
    <t>BD</t>
    <phoneticPr fontId="27" type="noConversion"/>
  </si>
  <si>
    <t>RC</t>
    <phoneticPr fontId="27" type="noConversion"/>
  </si>
  <si>
    <t>X</t>
    <phoneticPr fontId="27" type="noConversion"/>
  </si>
  <si>
    <t>O</t>
    <phoneticPr fontId="27" type="noConversion"/>
  </si>
  <si>
    <r>
      <t>3. EPCC ITB Part C_Section I
   EPCC ITB_Part C_General Project Information and Summary of Scope of Work, 70 page. 
 : Equipment: Refer to “GMTP-FEED-MG-DS-017, Data Sheet for Hoist &amp; Cranes”  : GMTP-FEED-MG-DS-017 Data Sheet for Hoist &amp; Crane</t>
    </r>
    <r>
      <rPr>
        <sz val="11"/>
        <color rgb="FFFF0000"/>
        <rFont val="돋움"/>
        <family val="3"/>
        <charset val="129"/>
      </rPr>
      <t>에는</t>
    </r>
    <r>
      <rPr>
        <sz val="11"/>
        <color rgb="FFFF0000"/>
        <rFont val="Arial"/>
        <family val="2"/>
      </rPr>
      <t xml:space="preserve"> Warehouse </t>
    </r>
    <r>
      <rPr>
        <sz val="11"/>
        <color rgb="FFFF0000"/>
        <rFont val="돋움"/>
        <family val="3"/>
        <charset val="129"/>
      </rPr>
      <t>관련</t>
    </r>
    <r>
      <rPr>
        <sz val="11"/>
        <color rgb="FFFF0000"/>
        <rFont val="Arial"/>
        <family val="2"/>
      </rPr>
      <t xml:space="preserve"> Hoist</t>
    </r>
    <r>
      <rPr>
        <sz val="11"/>
        <color rgb="FFFF0000"/>
        <rFont val="돋움"/>
        <family val="3"/>
        <charset val="129"/>
      </rPr>
      <t>나</t>
    </r>
    <r>
      <rPr>
        <sz val="11"/>
        <color rgb="FFFF0000"/>
        <rFont val="Arial"/>
        <family val="2"/>
      </rPr>
      <t xml:space="preserve"> Crane</t>
    </r>
    <r>
      <rPr>
        <sz val="11"/>
        <color rgb="FFFF0000"/>
        <rFont val="돋움"/>
        <family val="3"/>
        <charset val="129"/>
      </rPr>
      <t>이</t>
    </r>
    <r>
      <rPr>
        <sz val="11"/>
        <color rgb="FFFF0000"/>
        <rFont val="Arial"/>
        <family val="2"/>
      </rPr>
      <t xml:space="preserve"> </t>
    </r>
    <r>
      <rPr>
        <sz val="11"/>
        <color rgb="FFFF0000"/>
        <rFont val="돋움"/>
        <family val="3"/>
        <charset val="129"/>
      </rPr>
      <t>없음</t>
    </r>
    <phoneticPr fontId="6" type="noConversion"/>
  </si>
  <si>
    <t>GIS Building</t>
    <phoneticPr fontId="27" type="noConversion"/>
  </si>
  <si>
    <t>BD</t>
    <phoneticPr fontId="27" type="noConversion"/>
  </si>
  <si>
    <t>5 ton OHC</t>
    <phoneticPr fontId="27" type="noConversion"/>
  </si>
  <si>
    <t>10 kPa</t>
    <phoneticPr fontId="6" type="noConversion"/>
  </si>
  <si>
    <t>0.054 sec</t>
    <phoneticPr fontId="6" type="noConversion"/>
  </si>
  <si>
    <t>C</t>
    <phoneticPr fontId="6" type="noConversion"/>
  </si>
  <si>
    <t>RC</t>
    <phoneticPr fontId="27" type="noConversion"/>
  </si>
  <si>
    <t>O</t>
    <phoneticPr fontId="6" type="noConversion"/>
  </si>
  <si>
    <t>10 kPa</t>
    <phoneticPr fontId="6" type="noConversion"/>
  </si>
  <si>
    <t>0.054 sec</t>
    <phoneticPr fontId="6" type="noConversion"/>
  </si>
  <si>
    <t>C1</t>
    <phoneticPr fontId="6" type="noConversion"/>
  </si>
  <si>
    <t>Process Area</t>
    <phoneticPr fontId="6" type="noConversion"/>
  </si>
  <si>
    <t>BOG &amp; SOG Compressor Shelter</t>
    <phoneticPr fontId="27" type="noConversion"/>
  </si>
  <si>
    <t>50/5 ton OHC</t>
    <phoneticPr fontId="27" type="noConversion"/>
  </si>
  <si>
    <t>Seawater Intake Pump Shelter</t>
    <phoneticPr fontId="27" type="noConversion"/>
  </si>
  <si>
    <t>RC+ST</t>
    <phoneticPr fontId="27" type="noConversion"/>
  </si>
  <si>
    <t>Process Area</t>
    <phoneticPr fontId="6" type="noConversion"/>
  </si>
  <si>
    <t>RC</t>
    <phoneticPr fontId="27" type="noConversion"/>
  </si>
  <si>
    <t>O</t>
    <phoneticPr fontId="6" type="noConversion"/>
  </si>
  <si>
    <t>O</t>
    <phoneticPr fontId="6" type="noConversion"/>
  </si>
  <si>
    <t>10 kPa</t>
    <phoneticPr fontId="6" type="noConversion"/>
  </si>
  <si>
    <t>0.054 sec</t>
    <phoneticPr fontId="6" type="noConversion"/>
  </si>
  <si>
    <t>O</t>
    <phoneticPr fontId="6" type="noConversion"/>
  </si>
  <si>
    <t>ITB Document No.</t>
    <phoneticPr fontId="6" type="noConversion"/>
  </si>
  <si>
    <r>
      <rPr>
        <sz val="11"/>
        <color rgb="FFFF0000"/>
        <rFont val="Arial"/>
        <family val="2"/>
      </rPr>
      <t>Base Bid</t>
    </r>
    <r>
      <rPr>
        <sz val="11"/>
        <color rgb="FFFF0000"/>
        <rFont val="돋움"/>
        <family val="3"/>
        <charset val="129"/>
      </rPr>
      <t>에는</t>
    </r>
    <r>
      <rPr>
        <sz val="11"/>
        <color rgb="FFFF0000"/>
        <rFont val="Arial"/>
        <family val="2"/>
      </rPr>
      <t xml:space="preserve"> Analyzer Shelter </t>
    </r>
    <r>
      <rPr>
        <sz val="11"/>
        <color rgb="FFFF0000"/>
        <rFont val="돋움"/>
        <family val="3"/>
        <charset val="129"/>
      </rPr>
      <t>추가해야함</t>
    </r>
    <r>
      <rPr>
        <sz val="11"/>
        <color rgb="FFFF0000"/>
        <rFont val="Arial"/>
        <family val="2"/>
      </rPr>
      <t>, Alternative Bid</t>
    </r>
    <r>
      <rPr>
        <sz val="11"/>
        <color rgb="FFFF0000"/>
        <rFont val="돋움"/>
        <family val="3"/>
        <charset val="129"/>
      </rPr>
      <t>시에는</t>
    </r>
    <r>
      <rPr>
        <sz val="11"/>
        <color rgb="FFFF0000"/>
        <rFont val="Arial"/>
        <family val="2"/>
      </rPr>
      <t xml:space="preserve"> Package Type</t>
    </r>
    <r>
      <rPr>
        <sz val="11"/>
        <color rgb="FFFF0000"/>
        <rFont val="돋움"/>
        <family val="3"/>
        <charset val="129"/>
      </rPr>
      <t>으로</t>
    </r>
    <r>
      <rPr>
        <sz val="11"/>
        <color rgb="FFFF0000"/>
        <rFont val="Arial"/>
        <family val="2"/>
      </rPr>
      <t xml:space="preserve"> CV Scope</t>
    </r>
    <r>
      <rPr>
        <sz val="11"/>
        <color theme="1"/>
        <rFont val="Arial"/>
        <family val="2"/>
      </rPr>
      <t xml:space="preserve">
</t>
    </r>
    <phoneticPr fontId="6" type="noConversion"/>
  </si>
  <si>
    <t>P1-2006.01-5950-101-0
B1-2006.01-010-501</t>
    <phoneticPr fontId="6" type="noConversion"/>
  </si>
  <si>
    <t>P1-2006.01-5950-101-0
B1-2006.01-010-201</t>
    <phoneticPr fontId="6" type="noConversion"/>
  </si>
  <si>
    <t>Gas Pipeline and 
Related Facilities</t>
    <phoneticPr fontId="6" type="noConversion"/>
  </si>
  <si>
    <t>F3</t>
    <phoneticPr fontId="6" type="noConversion"/>
  </si>
  <si>
    <t>Gas Export Receving Station</t>
    <phoneticPr fontId="6" type="noConversion"/>
  </si>
  <si>
    <t>F1</t>
    <phoneticPr fontId="6" type="noConversion"/>
  </si>
  <si>
    <t>Gas Export Launching Station</t>
    <phoneticPr fontId="6" type="noConversion"/>
  </si>
  <si>
    <t>Launching Station</t>
    <phoneticPr fontId="6" type="noConversion"/>
  </si>
  <si>
    <t>O</t>
    <phoneticPr fontId="27" type="noConversion"/>
  </si>
  <si>
    <t>P1-2006.01-5950-001-1
B1-2006.01-010-001
B1-2006.01-010-002
B1-2006.01-010-003
B1-2006.01-010-004
B1-2006.01-010-005
B1-2006.01-010-006
B1-2006.01-010-007
B1-2006.01-010-008
B1-2006.01-010-009
B1-2006.01-010-010
B1-2006.01-010-011
B1-2006.01-010-012
B1-2006.01-010-013</t>
    <phoneticPr fontId="6" type="noConversion"/>
  </si>
  <si>
    <t>Ergonomic</t>
    <phoneticPr fontId="6" type="noConversion"/>
  </si>
  <si>
    <t>GMTP-FEED-A1-1200-AR-014</t>
    <phoneticPr fontId="6" type="noConversion"/>
  </si>
  <si>
    <t>GMTP-FEED-A1-1200-AR-035</t>
    <phoneticPr fontId="6" type="noConversion"/>
  </si>
  <si>
    <t>GMTP-FEED-A1-1200-AR-016</t>
    <phoneticPr fontId="6" type="noConversion"/>
  </si>
  <si>
    <t>GMTP-FEED-A1-1200-AR-017</t>
    <phoneticPr fontId="6" type="noConversion"/>
  </si>
  <si>
    <t>GMTP-FEED-A1-1200-AR-015</t>
    <phoneticPr fontId="6" type="noConversion"/>
  </si>
  <si>
    <t>GMTP-FEED-A1-1200-AR-013</t>
    <phoneticPr fontId="6" type="noConversion"/>
  </si>
  <si>
    <t>GMTP-FEED-A1-1200-AR-034</t>
    <phoneticPr fontId="6" type="noConversion"/>
  </si>
  <si>
    <t>GMTP-FEED-A1-1200-AR-029</t>
    <phoneticPr fontId="6" type="noConversion"/>
  </si>
  <si>
    <t>GMTP-FEED-A1-1200-AR-018</t>
    <phoneticPr fontId="6" type="noConversion"/>
  </si>
  <si>
    <t>GMTP-FEED-A1-1200-AR-012</t>
    <phoneticPr fontId="6" type="noConversion"/>
  </si>
  <si>
    <t>GMTP-FEED-A1-1200-AR-023</t>
    <phoneticPr fontId="6" type="noConversion"/>
  </si>
  <si>
    <t>GMTP-FEED-A1-1200-AR-019</t>
    <phoneticPr fontId="6" type="noConversion"/>
  </si>
  <si>
    <t>GMTP-FEED-A1-1200-AR-020</t>
    <phoneticPr fontId="6" type="noConversion"/>
  </si>
  <si>
    <t>GMTP-FEED-A1-1200-AR-021</t>
    <phoneticPr fontId="6" type="noConversion"/>
  </si>
  <si>
    <t>GMTP-FEED-A1-1200-AR-033</t>
    <phoneticPr fontId="6" type="noConversion"/>
  </si>
  <si>
    <t>GMTP-FEED-A1-1200-AR-022</t>
    <phoneticPr fontId="6" type="noConversion"/>
  </si>
  <si>
    <t>GMTP-FEED-A1-1200-AR-024</t>
    <phoneticPr fontId="6" type="noConversion"/>
  </si>
  <si>
    <t>GMTP-FEED-A1-1200-AR-026</t>
    <phoneticPr fontId="6" type="noConversion"/>
  </si>
  <si>
    <t>GMTP-FEED-A1-1200-AR-027</t>
    <phoneticPr fontId="6" type="noConversion"/>
  </si>
  <si>
    <t>GMTP-FEED-A1-1200-AR-028</t>
    <phoneticPr fontId="6" type="noConversion"/>
  </si>
  <si>
    <t>GMTP-FEED-A1-1200-AR-030</t>
    <phoneticPr fontId="6" type="noConversion"/>
  </si>
  <si>
    <t>GMTP-FEED-A1-1200-AR-031</t>
    <phoneticPr fontId="6" type="noConversion"/>
  </si>
  <si>
    <t>GMTP-FEED-A1-1200-AR-032</t>
    <phoneticPr fontId="6" type="noConversion"/>
  </si>
  <si>
    <t>GMTP-FEED-A1-1200-AR-036</t>
    <phoneticPr fontId="6" type="noConversion"/>
  </si>
  <si>
    <t>GMTP-FEED-A1-1200-AR-037</t>
    <phoneticPr fontId="6" type="noConversion"/>
  </si>
  <si>
    <t>GMTP-FEED-A1-1200-AR-038</t>
    <phoneticPr fontId="6" type="noConversion"/>
  </si>
  <si>
    <t>-</t>
    <phoneticPr fontId="6" type="noConversion"/>
  </si>
  <si>
    <t>Control Building</t>
    <phoneticPr fontId="27" type="noConversion"/>
  </si>
  <si>
    <r>
      <t>-</t>
    </r>
    <r>
      <rPr>
        <sz val="11"/>
        <color rgb="FFFF0000"/>
        <rFont val="돋움"/>
        <family val="3"/>
        <charset val="129"/>
      </rPr>
      <t>위치</t>
    </r>
    <r>
      <rPr>
        <sz val="11"/>
        <color rgb="FFFF0000"/>
        <rFont val="Arial"/>
        <family val="2"/>
      </rPr>
      <t xml:space="preserve"> : </t>
    </r>
    <r>
      <rPr>
        <sz val="11"/>
        <color rgb="FFFF0000"/>
        <rFont val="돋움"/>
        <family val="3"/>
        <charset val="129"/>
      </rPr>
      <t>미정</t>
    </r>
    <r>
      <rPr>
        <sz val="11"/>
        <color rgb="FFFF0000"/>
        <rFont val="Arial"/>
        <family val="2"/>
      </rPr>
      <t xml:space="preserve">, </t>
    </r>
    <r>
      <rPr>
        <sz val="11"/>
        <color rgb="FFFF0000"/>
        <rFont val="돋움"/>
        <family val="3"/>
        <charset val="129"/>
      </rPr>
      <t>발주처</t>
    </r>
    <r>
      <rPr>
        <sz val="11"/>
        <color rgb="FFFF0000"/>
        <rFont val="Arial"/>
        <family val="2"/>
      </rPr>
      <t xml:space="preserve"> Clarification</t>
    </r>
    <r>
      <rPr>
        <sz val="11"/>
        <color rgb="FFFF0000"/>
        <rFont val="돋움"/>
        <family val="3"/>
        <charset val="129"/>
      </rPr>
      <t>중</t>
    </r>
    <r>
      <rPr>
        <sz val="11"/>
        <color rgb="FFFF0000"/>
        <rFont val="Arial"/>
        <family val="2"/>
      </rPr>
      <t>(2022.11.04)
-Size</t>
    </r>
    <r>
      <rPr>
        <sz val="11"/>
        <color rgb="FFFF0000"/>
        <rFont val="돋움"/>
        <family val="3"/>
        <charset val="129"/>
      </rPr>
      <t>는</t>
    </r>
    <r>
      <rPr>
        <sz val="11"/>
        <color rgb="FFFF0000"/>
        <rFont val="Arial"/>
        <family val="2"/>
      </rPr>
      <t xml:space="preserve"> PTT Project </t>
    </r>
    <r>
      <rPr>
        <sz val="11"/>
        <color rgb="FFFF0000"/>
        <rFont val="돋움"/>
        <family val="3"/>
        <charset val="129"/>
      </rPr>
      <t>참조</t>
    </r>
    <phoneticPr fontId="6" type="noConversion"/>
  </si>
  <si>
    <r>
      <t xml:space="preserve">-Shetler </t>
    </r>
    <r>
      <rPr>
        <sz val="11"/>
        <color rgb="FFFF0000"/>
        <rFont val="돋움"/>
        <family val="3"/>
        <charset val="129"/>
      </rPr>
      <t>여부</t>
    </r>
    <r>
      <rPr>
        <sz val="11"/>
        <color rgb="FFFF0000"/>
        <rFont val="Arial"/>
        <family val="2"/>
      </rPr>
      <t xml:space="preserve"> </t>
    </r>
    <r>
      <rPr>
        <sz val="11"/>
        <color rgb="FFFF0000"/>
        <rFont val="돋움"/>
        <family val="3"/>
        <charset val="129"/>
      </rPr>
      <t>미정</t>
    </r>
    <r>
      <rPr>
        <sz val="11"/>
        <color rgb="FFFF0000"/>
        <rFont val="Arial"/>
        <family val="2"/>
      </rPr>
      <t xml:space="preserve">, </t>
    </r>
    <r>
      <rPr>
        <sz val="11"/>
        <color rgb="FFFF0000"/>
        <rFont val="돋움"/>
        <family val="3"/>
        <charset val="129"/>
      </rPr>
      <t>발주처</t>
    </r>
    <r>
      <rPr>
        <sz val="11"/>
        <color rgb="FFFF0000"/>
        <rFont val="Arial"/>
        <family val="2"/>
      </rPr>
      <t xml:space="preserve"> Clarification</t>
    </r>
    <r>
      <rPr>
        <sz val="11"/>
        <color rgb="FFFF0000"/>
        <rFont val="돋움"/>
        <family val="3"/>
        <charset val="129"/>
      </rPr>
      <t>중</t>
    </r>
    <r>
      <rPr>
        <sz val="11"/>
        <color rgb="FFFF0000"/>
        <rFont val="Arial"/>
        <family val="2"/>
      </rPr>
      <t>(2022.11.04)
-Size</t>
    </r>
    <r>
      <rPr>
        <sz val="11"/>
        <color rgb="FFFF0000"/>
        <rFont val="돋움"/>
        <family val="3"/>
        <charset val="129"/>
      </rPr>
      <t>는</t>
    </r>
    <r>
      <rPr>
        <sz val="11"/>
        <color rgb="FFFF0000"/>
        <rFont val="Arial"/>
        <family val="2"/>
      </rPr>
      <t xml:space="preserve"> PTT Project </t>
    </r>
    <r>
      <rPr>
        <sz val="11"/>
        <color rgb="FFFF0000"/>
        <rFont val="돋움"/>
        <family val="3"/>
        <charset val="129"/>
      </rPr>
      <t>참조</t>
    </r>
    <phoneticPr fontId="6" type="noConversion"/>
  </si>
  <si>
    <t>-Laboratory Building 여부 발주처 Clarification중(2022.11.04)
- Size는 YLNG Laboratory 참조</t>
    <phoneticPr fontId="6" type="noConversion"/>
  </si>
  <si>
    <t>B1-2006.01-010-401-0
B1-2006.01-010-402-0
B1-2006.01-010-403-0
B1-2006.01-010-404-0
B1-2006.01-010-405-0
B1-2006.01-010-406-0
B1-2006.01-010-407-0
B1-2006.01-010-408-0
B1-2006.01-010-409-0
B1-2006.01-010-410-0
B1-2006.01-010-411-0
B1-2006.01-010-412-0
B1-2006.01-010-413-0</t>
    <phoneticPr fontId="6" type="noConversion"/>
  </si>
  <si>
    <t>Outside Panel Shelter</t>
    <phoneticPr fontId="6" type="noConversion"/>
  </si>
  <si>
    <t>PS</t>
    <phoneticPr fontId="6" type="noConversion"/>
  </si>
  <si>
    <t>ST</t>
    <phoneticPr fontId="6" type="noConversion"/>
  </si>
  <si>
    <t>GMTP-FEED-A3-1300-CS-138-T0</t>
    <phoneticPr fontId="6" type="noConversion"/>
  </si>
  <si>
    <t>Marine Area쪽 Panel Shelter로 해당 Shelter 관련 Inform은 IOM으로 확인 중, 
Building List 및 BOQ상엔 Analyzer Shelter 3동 적용</t>
    <phoneticPr fontId="6" type="noConversion"/>
  </si>
  <si>
    <t>HPC Project</t>
    <phoneticPr fontId="27" type="noConversion"/>
  </si>
  <si>
    <t>DI-AR-A02</t>
  </si>
  <si>
    <t>ARCHITECTURAL DESIGN INSTRUCTION</t>
    <phoneticPr fontId="27" type="noConversion"/>
  </si>
  <si>
    <t>Discipline :  Architectural Design</t>
    <phoneticPr fontId="27" type="noConversion"/>
  </si>
  <si>
    <t>2019-06-25</t>
    <phoneticPr fontId="27" type="noConversion"/>
  </si>
  <si>
    <t>5. Building List</t>
    <phoneticPr fontId="27" type="noConversion"/>
  </si>
  <si>
    <t>HPC Project Building &amp; Shelter List (PKG-1)</t>
    <phoneticPr fontId="27" type="noConversion"/>
  </si>
  <si>
    <t>19010 HPC Project PKG1</t>
    <phoneticPr fontId="27" type="noConversion"/>
  </si>
  <si>
    <t>* TBD : To Be Delivered</t>
    <phoneticPr fontId="27" type="noConversion"/>
  </si>
  <si>
    <t>* Start (Piling)</t>
    <phoneticPr fontId="27" type="noConversion"/>
  </si>
  <si>
    <t>* Start</t>
    <phoneticPr fontId="27" type="noConversion"/>
  </si>
  <si>
    <t>NO.</t>
    <phoneticPr fontId="27" type="noConversion"/>
  </si>
  <si>
    <t>Name</t>
    <phoneticPr fontId="27" type="noConversion"/>
  </si>
  <si>
    <t>인허가 진행 현황</t>
    <phoneticPr fontId="27" type="noConversion"/>
  </si>
  <si>
    <t>Unit</t>
    <phoneticPr fontId="27" type="noConversion"/>
  </si>
  <si>
    <t>Type</t>
    <phoneticPr fontId="27" type="noConversion"/>
  </si>
  <si>
    <t>Q'Y</t>
    <phoneticPr fontId="27" type="noConversion"/>
  </si>
  <si>
    <t>Structure</t>
    <phoneticPr fontId="27" type="noConversion"/>
  </si>
  <si>
    <t>Size</t>
    <phoneticPr fontId="27" type="noConversion"/>
  </si>
  <si>
    <r>
      <t>Total Floor Area (m</t>
    </r>
    <r>
      <rPr>
        <b/>
        <vertAlign val="superscript"/>
        <sz val="7"/>
        <color theme="1"/>
        <rFont val="맑은 고딕"/>
        <family val="3"/>
        <charset val="129"/>
        <scheme val="minor"/>
      </rPr>
      <t>2</t>
    </r>
    <r>
      <rPr>
        <b/>
        <sz val="7"/>
        <color theme="1"/>
        <rFont val="맑은 고딕"/>
        <family val="3"/>
        <charset val="129"/>
        <scheme val="minor"/>
      </rPr>
      <t>)</t>
    </r>
    <phoneticPr fontId="27" type="noConversion"/>
  </si>
  <si>
    <t>Material</t>
    <phoneticPr fontId="27" type="noConversion"/>
  </si>
  <si>
    <t>Crane/
Hoist
Capacity
(Ton)</t>
    <phoneticPr fontId="27" type="noConversion"/>
  </si>
  <si>
    <t>Equip. Inform Plan Date</t>
    <phoneticPr fontId="27" type="noConversion"/>
  </si>
  <si>
    <t>Inform
Required
Date</t>
    <phoneticPr fontId="27" type="noConversion"/>
  </si>
  <si>
    <t>IFC DWG
Issue Schedule</t>
    <phoneticPr fontId="27" type="noConversion"/>
  </si>
  <si>
    <t>Construction
Schedule
(U/G)</t>
    <phoneticPr fontId="27" type="noConversion"/>
  </si>
  <si>
    <t>Construction
Schedule
(A/G)</t>
    <phoneticPr fontId="27" type="noConversion"/>
  </si>
  <si>
    <t>Remark
(Critical Control Point)</t>
    <phoneticPr fontId="27" type="noConversion"/>
  </si>
  <si>
    <t>Floor
(F)</t>
    <phoneticPr fontId="27" type="noConversion"/>
  </si>
  <si>
    <t>W(m)</t>
    <phoneticPr fontId="27" type="noConversion"/>
  </si>
  <si>
    <t>L(m)</t>
    <phoneticPr fontId="27" type="noConversion"/>
  </si>
  <si>
    <t>H(m)</t>
    <phoneticPr fontId="27" type="noConversion"/>
  </si>
  <si>
    <r>
      <t>Area
(m</t>
    </r>
    <r>
      <rPr>
        <b/>
        <vertAlign val="superscript"/>
        <sz val="7"/>
        <color theme="1"/>
        <rFont val="맑은 고딕"/>
        <family val="3"/>
        <charset val="129"/>
        <scheme val="minor"/>
      </rPr>
      <t>2</t>
    </r>
    <r>
      <rPr>
        <b/>
        <sz val="7"/>
        <color theme="1"/>
        <rFont val="맑은 고딕"/>
        <family val="3"/>
        <charset val="129"/>
        <scheme val="minor"/>
      </rPr>
      <t>)</t>
    </r>
    <phoneticPr fontId="27" type="noConversion"/>
  </si>
  <si>
    <t>Wall</t>
    <phoneticPr fontId="27" type="noConversion"/>
  </si>
  <si>
    <t>Roof</t>
    <phoneticPr fontId="27" type="noConversion"/>
  </si>
  <si>
    <t>Items</t>
    <phoneticPr fontId="27" type="noConversion"/>
  </si>
  <si>
    <t>P.O
Issued</t>
    <phoneticPr fontId="27" type="noConversion"/>
  </si>
  <si>
    <t>VP
(Plan)</t>
    <phoneticPr fontId="27" type="noConversion"/>
  </si>
  <si>
    <t>VP
(Actual)</t>
    <phoneticPr fontId="27" type="noConversion"/>
  </si>
  <si>
    <t>Site Delivery 
(Erection)
Date</t>
    <phoneticPr fontId="27" type="noConversion"/>
  </si>
  <si>
    <t>Building</t>
    <phoneticPr fontId="27" type="noConversion"/>
  </si>
  <si>
    <t>Process Control Building</t>
    <phoneticPr fontId="27" type="noConversion"/>
  </si>
  <si>
    <t>Common</t>
    <phoneticPr fontId="27" type="noConversion"/>
  </si>
  <si>
    <t>Building</t>
    <phoneticPr fontId="27" type="noConversion"/>
  </si>
  <si>
    <t>- Elec. Equip. Panel
- C&amp;I Equip.
- HVAC Equip.
- Etc. (TBD)</t>
    <phoneticPr fontId="27" type="noConversion"/>
  </si>
  <si>
    <t>설계일정 중점관리 필요</t>
    <phoneticPr fontId="27" type="noConversion"/>
  </si>
  <si>
    <t>3차 인허가 제출 예정</t>
    <phoneticPr fontId="27" type="noConversion"/>
  </si>
  <si>
    <t>20년1월 초 예상</t>
    <phoneticPr fontId="27" type="noConversion"/>
  </si>
  <si>
    <t>154kV GIS &amp; Monomer Substation</t>
    <phoneticPr fontId="27" type="noConversion"/>
  </si>
  <si>
    <t>- Elec. Equip. Panel
- T/R
- GIS Elec. Equip.
- EDG Equip.</t>
    <phoneticPr fontId="27" type="noConversion"/>
  </si>
  <si>
    <t>2차 인허가 제출</t>
    <phoneticPr fontId="27" type="noConversion"/>
  </si>
  <si>
    <t>(19.11.04)</t>
    <phoneticPr fontId="27" type="noConversion"/>
  </si>
  <si>
    <t>승인접수 대기 중</t>
    <phoneticPr fontId="27" type="noConversion"/>
  </si>
  <si>
    <t>TR</t>
    <phoneticPr fontId="27" type="noConversion"/>
  </si>
  <si>
    <t>TR</t>
    <phoneticPr fontId="27" type="noConversion"/>
  </si>
  <si>
    <t>LCC Polymer &amp; Monomer Substation</t>
    <phoneticPr fontId="27" type="noConversion"/>
  </si>
  <si>
    <t>RC</t>
    <phoneticPr fontId="27" type="noConversion"/>
  </si>
  <si>
    <t>- Elec. Equip. Panel
 - T/R</t>
    <phoneticPr fontId="27" type="noConversion"/>
  </si>
  <si>
    <t>2차 인허가 제출</t>
    <phoneticPr fontId="27" type="noConversion"/>
  </si>
  <si>
    <t>승인접수 대기 중</t>
    <phoneticPr fontId="27" type="noConversion"/>
  </si>
  <si>
    <t>Maintenance Shop &amp; Building</t>
    <phoneticPr fontId="27" type="noConversion"/>
  </si>
  <si>
    <t>STEEL</t>
    <phoneticPr fontId="27" type="noConversion"/>
  </si>
  <si>
    <t>Clading</t>
    <phoneticPr fontId="27" type="noConversion"/>
  </si>
  <si>
    <t>Clading</t>
    <phoneticPr fontId="27" type="noConversion"/>
  </si>
  <si>
    <t>OHC
-15Ton x 2ea
-5&amp;15Ton x 1ea
-10Ton x 1ea
-5Ton x 2ea</t>
    <phoneticPr fontId="27" type="noConversion"/>
  </si>
  <si>
    <t>TBD</t>
    <phoneticPr fontId="27" type="noConversion"/>
  </si>
  <si>
    <t>Workshop area 최대확보 필요</t>
    <phoneticPr fontId="27" type="noConversion"/>
  </si>
  <si>
    <t>4차 인허가 제출 예정</t>
    <phoneticPr fontId="27" type="noConversion"/>
  </si>
  <si>
    <t>20년2월초 예상</t>
  </si>
  <si>
    <t>R</t>
    <phoneticPr fontId="27" type="noConversion"/>
  </si>
  <si>
    <t>5차 인허가 제출 예정</t>
    <phoneticPr fontId="27" type="noConversion"/>
  </si>
  <si>
    <t>STEEL</t>
    <phoneticPr fontId="27" type="noConversion"/>
  </si>
  <si>
    <t>H</t>
    <phoneticPr fontId="27" type="noConversion"/>
  </si>
  <si>
    <t>TBD</t>
    <phoneticPr fontId="27" type="noConversion"/>
  </si>
  <si>
    <t>20년3월초 예상</t>
    <phoneticPr fontId="27" type="noConversion"/>
  </si>
  <si>
    <t>Subcontractor Building</t>
    <phoneticPr fontId="27" type="noConversion"/>
  </si>
  <si>
    <t>Building</t>
    <phoneticPr fontId="27" type="noConversion"/>
  </si>
  <si>
    <t>RC</t>
    <phoneticPr fontId="27" type="noConversion"/>
  </si>
  <si>
    <t>Laboratory</t>
    <phoneticPr fontId="27" type="noConversion"/>
  </si>
  <si>
    <t>- Laboratory Room Layout
- Lab. Equipment Arrangement Plan</t>
    <phoneticPr fontId="27" type="noConversion"/>
  </si>
  <si>
    <t>Lab. equipment data 접수일정 관리 필요</t>
    <phoneticPr fontId="27" type="noConversion"/>
  </si>
  <si>
    <t>20년1월 초 예상</t>
    <phoneticPr fontId="27" type="noConversion"/>
  </si>
  <si>
    <t>Catalyst Warehouse</t>
    <phoneticPr fontId="27" type="noConversion"/>
  </si>
  <si>
    <t>5차 인허가 제출 예정</t>
    <phoneticPr fontId="27" type="noConversion"/>
  </si>
  <si>
    <t>STEEL</t>
    <phoneticPr fontId="27" type="noConversion"/>
  </si>
  <si>
    <t>RC/ Clading</t>
    <phoneticPr fontId="27" type="noConversion"/>
  </si>
  <si>
    <t>H</t>
    <phoneticPr fontId="27" type="noConversion"/>
  </si>
  <si>
    <t>20년3월초 예상</t>
    <phoneticPr fontId="27" type="noConversion"/>
  </si>
  <si>
    <t>RC</t>
    <phoneticPr fontId="27" type="noConversion"/>
  </si>
  <si>
    <t>Waste Material Warehouse with Empty Cylinder Area
폐기물 보관장 w/ 공실린더 저장소</t>
    <phoneticPr fontId="27" type="noConversion"/>
  </si>
  <si>
    <t>20년3월초 예상</t>
    <phoneticPr fontId="27" type="noConversion"/>
  </si>
  <si>
    <t>Operator Shelter (ECU)</t>
    <phoneticPr fontId="27" type="noConversion"/>
  </si>
  <si>
    <t>#1ECU</t>
    <phoneticPr fontId="27" type="noConversion"/>
  </si>
  <si>
    <t>Operator Shelter (PGH)</t>
    <phoneticPr fontId="27" type="noConversion"/>
  </si>
  <si>
    <t>#1PGH</t>
    <phoneticPr fontId="27" type="noConversion"/>
  </si>
  <si>
    <t>Utility Substation</t>
    <phoneticPr fontId="27" type="noConversion"/>
  </si>
  <si>
    <t>Utility</t>
    <phoneticPr fontId="27" type="noConversion"/>
  </si>
  <si>
    <t>2차 인허가 제출</t>
    <phoneticPr fontId="27" type="noConversion"/>
  </si>
  <si>
    <t>(19.11.04)</t>
    <phoneticPr fontId="27" type="noConversion"/>
  </si>
  <si>
    <t>TR</t>
    <phoneticPr fontId="27" type="noConversion"/>
  </si>
  <si>
    <t>Fire Water Pump House</t>
    <phoneticPr fontId="27" type="noConversion"/>
  </si>
  <si>
    <t>6차 인허가 제출 예정</t>
  </si>
  <si>
    <t>20년3월말 예상</t>
  </si>
  <si>
    <t>Raw Water Treatment PKG. Building</t>
    <phoneticPr fontId="27" type="noConversion"/>
  </si>
  <si>
    <t>Building</t>
    <phoneticPr fontId="27" type="noConversion"/>
  </si>
  <si>
    <t>STEEL</t>
    <phoneticPr fontId="27" type="noConversion"/>
  </si>
  <si>
    <t>HOLD</t>
    <phoneticPr fontId="27" type="noConversion"/>
  </si>
  <si>
    <t>Clading</t>
    <phoneticPr fontId="27" type="noConversion"/>
  </si>
  <si>
    <t>HOIST</t>
    <phoneticPr fontId="27" type="noConversion"/>
  </si>
  <si>
    <t>- Raw Water Treatment PKG.</t>
    <phoneticPr fontId="27" type="noConversion"/>
  </si>
  <si>
    <t>Waste Water Treatment Building</t>
    <phoneticPr fontId="27" type="noConversion"/>
  </si>
  <si>
    <t>- Waste Water Treatment PKG.</t>
    <phoneticPr fontId="27" type="noConversion"/>
  </si>
  <si>
    <t>Stabilizer Warehouse</t>
    <phoneticPr fontId="27" type="noConversion"/>
  </si>
  <si>
    <t>5차 인허가 제출 예정</t>
    <phoneticPr fontId="27" type="noConversion"/>
  </si>
  <si>
    <t>Operator Shleter (Utility)</t>
    <phoneticPr fontId="27" type="noConversion"/>
  </si>
  <si>
    <t xml:space="preserve">방사선 동위원소 저장소 </t>
    <phoneticPr fontId="27" type="noConversion"/>
  </si>
  <si>
    <t>Chemical Injection Package Building (Utility)</t>
    <phoneticPr fontId="27" type="noConversion"/>
  </si>
  <si>
    <t>HOLD</t>
    <phoneticPr fontId="27" type="noConversion"/>
  </si>
  <si>
    <t>Offsite Substation</t>
    <phoneticPr fontId="27" type="noConversion"/>
  </si>
  <si>
    <t>Offisite</t>
    <phoneticPr fontId="27" type="noConversion"/>
  </si>
  <si>
    <t>- Elec. Equip. Panel
- T/R</t>
    <phoneticPr fontId="27" type="noConversion"/>
  </si>
  <si>
    <t>Chemical Injection Package Building (Offsite)</t>
    <phoneticPr fontId="27" type="noConversion"/>
  </si>
  <si>
    <t>Substation(#9 Jetty)</t>
    <phoneticPr fontId="27" type="noConversion"/>
  </si>
  <si>
    <t>#9 Jetty</t>
    <phoneticPr fontId="27" type="noConversion"/>
  </si>
  <si>
    <t>Guard House(#9 Jetty)</t>
    <phoneticPr fontId="27" type="noConversion"/>
  </si>
  <si>
    <t>FDN</t>
    <phoneticPr fontId="27" type="noConversion"/>
  </si>
  <si>
    <t>PRFAB</t>
    <phoneticPr fontId="27" type="noConversion"/>
  </si>
  <si>
    <t>기존 해상출하 사무실 증축(New Jetty)
Bert Substation Building(Extension)</t>
    <phoneticPr fontId="27" type="noConversion"/>
  </si>
  <si>
    <t>미정</t>
    <phoneticPr fontId="27" type="noConversion"/>
  </si>
  <si>
    <t>1(기존)</t>
    <phoneticPr fontId="27" type="noConversion"/>
  </si>
  <si>
    <t>TBD</t>
    <phoneticPr fontId="27" type="noConversion"/>
  </si>
  <si>
    <t>4차 인허가 제출 예정</t>
    <phoneticPr fontId="27" type="noConversion"/>
  </si>
  <si>
    <t>2(기존)</t>
    <phoneticPr fontId="27" type="noConversion"/>
  </si>
  <si>
    <t>3(기존)</t>
    <phoneticPr fontId="27" type="noConversion"/>
  </si>
  <si>
    <t>2(신규)</t>
    <phoneticPr fontId="27" type="noConversion"/>
  </si>
  <si>
    <t>3(신규)</t>
    <phoneticPr fontId="27" type="noConversion"/>
  </si>
  <si>
    <t>Shelter</t>
    <phoneticPr fontId="27" type="noConversion"/>
  </si>
  <si>
    <t>Cracked Gas Compressor(PC-M10-301) Shelter</t>
    <phoneticPr fontId="27" type="noConversion"/>
  </si>
  <si>
    <t>#1ECU</t>
    <phoneticPr fontId="27" type="noConversion"/>
  </si>
  <si>
    <t>OHC</t>
    <phoneticPr fontId="27" type="noConversion"/>
  </si>
  <si>
    <t>- Cracked Gas Comp. PKG</t>
    <phoneticPr fontId="27" type="noConversion"/>
  </si>
  <si>
    <t xml:space="preserve">Ethylene &amp; Propylene Refri. Comp. Shelter(PC-M10-501, 601) </t>
    <phoneticPr fontId="27" type="noConversion"/>
  </si>
  <si>
    <t>- Etylene Refrigeneration Comp. PKG
- Propylene Refrigeration Comp. PKG</t>
    <phoneticPr fontId="27" type="noConversion"/>
  </si>
  <si>
    <t>PSA Shelter</t>
    <phoneticPr fontId="27" type="noConversion"/>
  </si>
  <si>
    <t>4차 인허가 제출 예정</t>
  </si>
  <si>
    <t>Shelter</t>
    <phoneticPr fontId="27" type="noConversion"/>
  </si>
  <si>
    <t>TBC Make-up House</t>
    <phoneticPr fontId="27" type="noConversion"/>
  </si>
  <si>
    <t>건물삭제예상</t>
    <phoneticPr fontId="27" type="noConversion"/>
  </si>
  <si>
    <t>#1BDU</t>
    <phoneticPr fontId="27" type="noConversion"/>
  </si>
  <si>
    <t>Butadiene Compressor(PC-M14-107) Shelter</t>
    <phoneticPr fontId="27" type="noConversion"/>
  </si>
  <si>
    <t>Clading</t>
    <phoneticPr fontId="27" type="noConversion"/>
  </si>
  <si>
    <t>OHC</t>
    <phoneticPr fontId="27" type="noConversion"/>
  </si>
  <si>
    <t>- BD Gas Comp. PKG</t>
    <phoneticPr fontId="27" type="noConversion"/>
  </si>
  <si>
    <t>20년3월초 예상</t>
    <phoneticPr fontId="27" type="noConversion"/>
  </si>
  <si>
    <t>HDC Offgas Compressor(PC-M11-001) Shelter</t>
    <phoneticPr fontId="27" type="noConversion"/>
  </si>
  <si>
    <t>#1OTU</t>
    <phoneticPr fontId="27" type="noConversion"/>
  </si>
  <si>
    <t>OHC</t>
    <phoneticPr fontId="27" type="noConversion"/>
  </si>
  <si>
    <t>- HDC Offgas Comp. PKG</t>
    <phoneticPr fontId="27" type="noConversion"/>
  </si>
  <si>
    <t>Sub Total (Building)</t>
    <phoneticPr fontId="27" type="noConversion"/>
  </si>
  <si>
    <t>Sub Total (Shelter)</t>
    <phoneticPr fontId="27" type="noConversion"/>
  </si>
  <si>
    <t>Sub Total (Foundation)</t>
    <phoneticPr fontId="27" type="noConversion"/>
  </si>
  <si>
    <t>Total</t>
    <phoneticPr fontId="27" type="noConversion"/>
  </si>
  <si>
    <t>Sub Total (RC)</t>
    <phoneticPr fontId="27" type="noConversion"/>
  </si>
  <si>
    <t>Sub Total (STEEL)</t>
    <phoneticPr fontId="27" type="noConversion"/>
  </si>
  <si>
    <t>HPC Project Building &amp; Structure List (PKG-2)</t>
    <phoneticPr fontId="27" type="noConversion"/>
  </si>
  <si>
    <t>15040 현대케미칼 HPC Project</t>
    <phoneticPr fontId="27" type="noConversion"/>
  </si>
  <si>
    <t>NO.</t>
    <phoneticPr fontId="81" type="noConversion"/>
  </si>
  <si>
    <t>Name of Structure</t>
    <phoneticPr fontId="81" type="noConversion"/>
  </si>
  <si>
    <t>인허가 진행 현황</t>
    <phoneticPr fontId="27" type="noConversion"/>
  </si>
  <si>
    <t>Process
Area</t>
    <phoneticPr fontId="81" type="noConversion"/>
  </si>
  <si>
    <t>Structure
 Type</t>
    <phoneticPr fontId="81" type="noConversion"/>
  </si>
  <si>
    <t>Size (meters)</t>
    <phoneticPr fontId="81" type="noConversion"/>
  </si>
  <si>
    <t>Ground
Floor Area</t>
    <phoneticPr fontId="81" type="noConversion"/>
  </si>
  <si>
    <t>Total Area</t>
    <phoneticPr fontId="81" type="noConversion"/>
  </si>
  <si>
    <t>Volumn</t>
    <phoneticPr fontId="81" type="noConversion"/>
  </si>
  <si>
    <t>Story</t>
    <phoneticPr fontId="81" type="noConversion"/>
  </si>
  <si>
    <t>Material</t>
    <phoneticPr fontId="81" type="noConversion"/>
  </si>
  <si>
    <t>Crane/Hoist
Capacity
(Ton)</t>
    <phoneticPr fontId="81" type="noConversion"/>
  </si>
  <si>
    <t>Equip. Inform Plan Date</t>
    <phoneticPr fontId="81" type="noConversion"/>
  </si>
  <si>
    <t>Inform
Required
Date</t>
    <phoneticPr fontId="27" type="noConversion"/>
  </si>
  <si>
    <t>IFC Dwg Issue Schedule</t>
    <phoneticPr fontId="27" type="noConversion"/>
  </si>
  <si>
    <t>Construction Schedule</t>
    <phoneticPr fontId="27" type="noConversion"/>
  </si>
  <si>
    <t>Remark
(Critical Control Point)</t>
    <phoneticPr fontId="27" type="noConversion"/>
  </si>
  <si>
    <t>(Width x Length x Height)</t>
    <phoneticPr fontId="81" type="noConversion"/>
  </si>
  <si>
    <r>
      <t>(m</t>
    </r>
    <r>
      <rPr>
        <b/>
        <vertAlign val="superscript"/>
        <sz val="10"/>
        <rFont val="맑은 고딕"/>
        <family val="3"/>
        <charset val="129"/>
        <scheme val="minor"/>
      </rPr>
      <t>2</t>
    </r>
    <r>
      <rPr>
        <b/>
        <sz val="10"/>
        <rFont val="맑은 고딕"/>
        <family val="3"/>
        <charset val="129"/>
        <scheme val="minor"/>
      </rPr>
      <t>)</t>
    </r>
    <phoneticPr fontId="81" type="noConversion"/>
  </si>
  <si>
    <r>
      <t>(m</t>
    </r>
    <r>
      <rPr>
        <b/>
        <vertAlign val="superscript"/>
        <sz val="10"/>
        <rFont val="맑은 고딕"/>
        <family val="3"/>
        <charset val="129"/>
        <scheme val="minor"/>
      </rPr>
      <t>3</t>
    </r>
    <r>
      <rPr>
        <b/>
        <sz val="10"/>
        <rFont val="맑은 고딕"/>
        <family val="3"/>
        <charset val="129"/>
        <scheme val="minor"/>
      </rPr>
      <t>)</t>
    </r>
    <phoneticPr fontId="81" type="noConversion"/>
  </si>
  <si>
    <t>Floor</t>
    <phoneticPr fontId="81" type="noConversion"/>
  </si>
  <si>
    <t>Wall</t>
    <phoneticPr fontId="81" type="noConversion"/>
  </si>
  <si>
    <t>Roof</t>
    <phoneticPr fontId="81" type="noConversion"/>
  </si>
  <si>
    <t>Items</t>
    <phoneticPr fontId="81" type="noConversion"/>
  </si>
  <si>
    <t>P.O
Issued</t>
    <phoneticPr fontId="81" type="noConversion"/>
  </si>
  <si>
    <t>VP
(Plan)</t>
    <phoneticPr fontId="81" type="noConversion"/>
  </si>
  <si>
    <t>VP
(Actual)</t>
    <phoneticPr fontId="81" type="noConversion"/>
  </si>
  <si>
    <t>Site Delivery 
(Erection)</t>
    <phoneticPr fontId="81" type="noConversion"/>
  </si>
  <si>
    <t>Foundation</t>
    <phoneticPr fontId="27" type="noConversion"/>
  </si>
  <si>
    <t>Steel</t>
    <phoneticPr fontId="27" type="noConversion"/>
  </si>
  <si>
    <t>BUIDLING</t>
    <phoneticPr fontId="81" type="noConversion"/>
  </si>
  <si>
    <t>Extruder Building</t>
    <phoneticPr fontId="27" type="noConversion"/>
  </si>
  <si>
    <t>건축허가 2차
(진행중)</t>
    <phoneticPr fontId="27" type="noConversion"/>
  </si>
  <si>
    <t>#2HDPE
#2PP</t>
    <phoneticPr fontId="27" type="noConversion"/>
  </si>
  <si>
    <t>x</t>
    <phoneticPr fontId="27" type="noConversion"/>
  </si>
  <si>
    <t>RC</t>
    <phoneticPr fontId="27" type="noConversion"/>
  </si>
  <si>
    <t>Cladding</t>
    <phoneticPr fontId="27" type="noConversion"/>
  </si>
  <si>
    <t>RC &amp; Cladding</t>
    <phoneticPr fontId="27" type="noConversion"/>
  </si>
  <si>
    <t>Hoist 27EA
1~30</t>
    <phoneticPr fontId="27" type="noConversion"/>
  </si>
  <si>
    <t>- Extruder PKG
- Pellet Hopper
- Powder Hopper
- Bag Filter Fuffer Drum
- Stabilizer Hopper
- Vent Gas Bag Filter
- Stabilizer Mixer
- Side Feed Stock Hopper</t>
    <phoneticPr fontId="27" type="noConversion"/>
  </si>
  <si>
    <t>#2HDPE &amp; #2PP 
Combined Building
including Hot Oil Unit Shelter</t>
    <phoneticPr fontId="27" type="noConversion"/>
  </si>
  <si>
    <t>Low Polymer House</t>
    <phoneticPr fontId="27" type="noConversion"/>
  </si>
  <si>
    <t>건축허가 2차
위험물 인허가
(진행중)</t>
    <phoneticPr fontId="27" type="noConversion"/>
  </si>
  <si>
    <t>#2HDPE</t>
    <phoneticPr fontId="27" type="noConversion"/>
  </si>
  <si>
    <t>RC &amp;
Steel</t>
    <phoneticPr fontId="27" type="noConversion"/>
  </si>
  <si>
    <t>Cladding</t>
    <phoneticPr fontId="27" type="noConversion"/>
  </si>
  <si>
    <t>Hoist 1EA
1</t>
    <phoneticPr fontId="27" type="noConversion"/>
  </si>
  <si>
    <t>- Flake Hopper
- LMP Flaker
- Flake Crusher</t>
    <phoneticPr fontId="27" type="noConversion"/>
  </si>
  <si>
    <t>Sub-total</t>
    <phoneticPr fontId="27" type="noConversion"/>
  </si>
  <si>
    <t>#2HDPE</t>
    <phoneticPr fontId="27" type="noConversion"/>
  </si>
  <si>
    <t>TEAL House</t>
    <phoneticPr fontId="27" type="noConversion"/>
  </si>
  <si>
    <t>#2PP</t>
    <phoneticPr fontId="27" type="noConversion"/>
  </si>
  <si>
    <t>RC + Steel</t>
    <phoneticPr fontId="27" type="noConversion"/>
  </si>
  <si>
    <t>x</t>
    <phoneticPr fontId="27" type="noConversion"/>
  </si>
  <si>
    <t>Cladding</t>
    <phoneticPr fontId="27" type="noConversion"/>
  </si>
  <si>
    <t>-</t>
    <phoneticPr fontId="27" type="noConversion"/>
  </si>
  <si>
    <t>- AT-Catalyst Drum
- TEAL Metering Drum
- Exhaust Oil Drum
- TEAL Seal Oil Pot
- TEAL Metering Pump
- Exhaust Oil Pump
- TEAL Filter</t>
    <phoneticPr fontId="27" type="noConversion"/>
  </si>
  <si>
    <t>-</t>
    <phoneticPr fontId="27" type="noConversion"/>
  </si>
  <si>
    <t>by Civil</t>
    <phoneticPr fontId="27" type="noConversion"/>
  </si>
  <si>
    <t>#2PP</t>
    <phoneticPr fontId="27" type="noConversion"/>
  </si>
  <si>
    <t>Total</t>
    <phoneticPr fontId="81" type="noConversion"/>
  </si>
  <si>
    <t>SHELTER</t>
    <phoneticPr fontId="81" type="noConversion"/>
  </si>
  <si>
    <t>Catalyst Shelter</t>
    <phoneticPr fontId="27" type="noConversion"/>
  </si>
  <si>
    <t>건축허가 2차
위험물 인허가
(진행중)</t>
    <phoneticPr fontId="27" type="noConversion"/>
  </si>
  <si>
    <t>Hoist 6EA
0.5~3</t>
    <phoneticPr fontId="27" type="noConversion"/>
  </si>
  <si>
    <t>- AT Charge Drum
 - Catalyst Preperation Drum
 - Catalyst Transfer Pump
 - AT Feed pump
 - Catalyst Feed Pump</t>
    <phoneticPr fontId="27" type="noConversion"/>
  </si>
  <si>
    <t>Separator Shelter</t>
    <phoneticPr fontId="27" type="noConversion"/>
  </si>
  <si>
    <t>SRC + Steel</t>
    <phoneticPr fontId="27" type="noConversion"/>
  </si>
  <si>
    <t>X</t>
  </si>
  <si>
    <t>RC &amp; Steel</t>
    <phoneticPr fontId="27" type="noConversion"/>
  </si>
  <si>
    <t>-</t>
    <phoneticPr fontId="27" type="noConversion"/>
  </si>
  <si>
    <t>Over Head Crane
12</t>
    <phoneticPr fontId="27" type="noConversion"/>
  </si>
  <si>
    <t>- Centrifuge
 - Mother Liquor Drum
 - Dryer Gas Scrubber</t>
    <phoneticPr fontId="27" type="noConversion"/>
  </si>
  <si>
    <t>Hot Oil Unit Shelter</t>
    <phoneticPr fontId="27" type="noConversion"/>
  </si>
  <si>
    <t>추가 인허가 대상(건축)</t>
    <phoneticPr fontId="27" type="noConversion"/>
  </si>
  <si>
    <t>x</t>
    <phoneticPr fontId="27" type="noConversion"/>
  </si>
  <si>
    <t>- Hot Oil Unit</t>
    <phoneticPr fontId="27" type="noConversion"/>
  </si>
  <si>
    <t>Scrap &amp; Powder Shelter</t>
    <phoneticPr fontId="27" type="noConversion"/>
  </si>
  <si>
    <t>추가 인허가 대상(건축)</t>
    <phoneticPr fontId="27" type="noConversion"/>
  </si>
  <si>
    <t>N/A</t>
    <phoneticPr fontId="27" type="noConversion"/>
  </si>
  <si>
    <t>N/A</t>
    <phoneticPr fontId="27" type="noConversion"/>
  </si>
  <si>
    <t>Catalyst Preparation Shelter</t>
    <phoneticPr fontId="27" type="noConversion"/>
  </si>
  <si>
    <t>Steel</t>
    <phoneticPr fontId="27" type="noConversion"/>
  </si>
  <si>
    <t>Steel</t>
    <phoneticPr fontId="27" type="noConversion"/>
  </si>
  <si>
    <t>Hoist 1EA
1</t>
    <phoneticPr fontId="27" type="noConversion"/>
  </si>
  <si>
    <t>- Catalyst Dispersion Drum
- Oil Grease Drum
- Hydraulic Oil Surge Drum
- Donor Holding Drum
- Liquid Additive Surge Drum
- Donor Loading Pump
- Donor Feed Pump
- Jacket Water Cir. Pump
- Grease Loading Pump</t>
    <phoneticPr fontId="27" type="noConversion"/>
  </si>
  <si>
    <t>CO Cylinder Shelter</t>
    <phoneticPr fontId="27" type="noConversion"/>
  </si>
  <si>
    <t>Operator Shelter</t>
    <phoneticPr fontId="27" type="noConversion"/>
  </si>
  <si>
    <t>추가 인허가 대상(건축)</t>
    <phoneticPr fontId="27" type="noConversion"/>
  </si>
  <si>
    <t>Later</t>
    <phoneticPr fontId="27" type="noConversion"/>
  </si>
  <si>
    <t>Sub-total</t>
    <phoneticPr fontId="27" type="noConversion"/>
  </si>
  <si>
    <t>Total</t>
    <phoneticPr fontId="81" type="noConversion"/>
  </si>
  <si>
    <t>EQUIPMENT STRUCTURE</t>
    <phoneticPr fontId="81" type="noConversion"/>
  </si>
  <si>
    <t>Hexane Dryer Structure</t>
    <phoneticPr fontId="27" type="noConversion"/>
  </si>
  <si>
    <t>공작물축조신고 3차 (10/08)
위험물 인허가 (진행중)
고압내진대상</t>
    <phoneticPr fontId="27" type="noConversion"/>
  </si>
  <si>
    <t>- Hexane Dryer
- Hexane Strainer
- Reactivation Gas Cooler</t>
    <phoneticPr fontId="27" type="noConversion"/>
  </si>
  <si>
    <t>FDN 설계용 기계
inform 접수완료</t>
    <phoneticPr fontId="27" type="noConversion"/>
  </si>
  <si>
    <t>Polymerizer Structure</t>
    <phoneticPr fontId="27" type="noConversion"/>
  </si>
  <si>
    <t>공작물축조신고 3차 (10/08)
위험물 인허가 (진행중)
고압내진대상</t>
    <phoneticPr fontId="27" type="noConversion"/>
  </si>
  <si>
    <t>- Polymerizer
- Flash Drum
- Slurry Cooler</t>
    <phoneticPr fontId="27" type="noConversion"/>
  </si>
  <si>
    <t>Powder Mist Separator Structure</t>
    <phoneticPr fontId="27" type="noConversion"/>
  </si>
  <si>
    <t>위험물 인허가 (진행중)</t>
    <phoneticPr fontId="27" type="noConversion"/>
  </si>
  <si>
    <t>- Power Mist Separator
- Blower After Cooler
- Transfer Gas Cooler</t>
    <phoneticPr fontId="27" type="noConversion"/>
  </si>
  <si>
    <t>Rotary Dryer Structure</t>
    <phoneticPr fontId="27" type="noConversion"/>
  </si>
  <si>
    <t>- Rotary Dryer</t>
    <phoneticPr fontId="27" type="noConversion"/>
  </si>
  <si>
    <t>Decanter Structure</t>
    <phoneticPr fontId="27" type="noConversion"/>
  </si>
  <si>
    <t>공작물축조신고 3차 (10/08)
위험물 인허가 (진행중)</t>
    <phoneticPr fontId="27" type="noConversion"/>
  </si>
  <si>
    <t>- NaOH Decanter
- Hexane Decanter</t>
    <phoneticPr fontId="27" type="noConversion"/>
  </si>
  <si>
    <t>Hexane Stripper Structure</t>
    <phoneticPr fontId="27" type="noConversion"/>
  </si>
  <si>
    <t>- Hexane Stripper</t>
    <phoneticPr fontId="27" type="noConversion"/>
  </si>
  <si>
    <t>Hexane Dehydrator Structure</t>
    <phoneticPr fontId="27" type="noConversion"/>
  </si>
  <si>
    <t xml:space="preserve">- Hexane Dehydrator
- Hexane Stripper
- Hexane Dehydrator Reboiler
- Crude Hexane Reboiler </t>
    <phoneticPr fontId="27" type="noConversion"/>
  </si>
  <si>
    <t>2nd Flash Drum Structure</t>
    <phoneticPr fontId="27" type="noConversion"/>
  </si>
  <si>
    <t>- 2nd Flash Drum</t>
    <phoneticPr fontId="27" type="noConversion"/>
  </si>
  <si>
    <t>Pellet Silo Structure</t>
    <phoneticPr fontId="27" type="noConversion"/>
  </si>
  <si>
    <t>공작물축조신고 3차 (10/08)</t>
    <phoneticPr fontId="27" type="noConversion"/>
  </si>
  <si>
    <t>- Pellet Silo
- Silo Bag Filter</t>
    <phoneticPr fontId="27" type="noConversion"/>
  </si>
  <si>
    <t>PB-M22-2001 VALVE PLATFORM</t>
    <phoneticPr fontId="27" type="noConversion"/>
  </si>
  <si>
    <t>- 1st Recycle Gas Blower</t>
    <phoneticPr fontId="27" type="noConversion"/>
  </si>
  <si>
    <t>접수 완료</t>
    <phoneticPr fontId="27" type="noConversion"/>
  </si>
  <si>
    <t>PB-M22-2002 VALVE PLATFORM</t>
    <phoneticPr fontId="27" type="noConversion"/>
  </si>
  <si>
    <t>ULTRA SCREEN STRUCTURE</t>
    <phoneticPr fontId="27" type="noConversion"/>
  </si>
  <si>
    <t>- Ultra Screen</t>
    <phoneticPr fontId="27" type="noConversion"/>
  </si>
  <si>
    <t>#2HDPE</t>
  </si>
  <si>
    <t>Loop Reactor Structure</t>
    <phoneticPr fontId="27" type="noConversion"/>
  </si>
  <si>
    <t>RC + Steel</t>
    <phoneticPr fontId="27" type="noConversion"/>
  </si>
  <si>
    <t>- Loop Reactor
- Reactor Surge Drum
- Propylene Vaporizer</t>
    <phoneticPr fontId="27" type="noConversion"/>
  </si>
  <si>
    <t>by Civil</t>
    <phoneticPr fontId="27" type="noConversion"/>
  </si>
  <si>
    <t>Gas Phase Reactor &amp; Dryer Structure</t>
    <phoneticPr fontId="27" type="noConversion"/>
  </si>
  <si>
    <t>- Gas Phase Reactor
- Dryer
- Steamer
- Recycle Gas Filter
- Recycle Propylene Scrubber
- Propylene Condenser
- Circulation Gas Cooler
- Dryer Cyclone</t>
    <phoneticPr fontId="27" type="noConversion"/>
  </si>
  <si>
    <t>Blowdown System Structure</t>
    <phoneticPr fontId="27" type="noConversion"/>
  </si>
  <si>
    <t>RC + Steel</t>
    <phoneticPr fontId="27" type="noConversion"/>
  </si>
  <si>
    <t>- Blowdown Vessel
- Flare Guard Cyclone
- Nitrogen Heater</t>
    <phoneticPr fontId="27" type="noConversion"/>
  </si>
  <si>
    <t>Gas Water Separator Structure</t>
    <phoneticPr fontId="27" type="noConversion"/>
  </si>
  <si>
    <t>위험물 인허가 (진행중)
추가 인허가 대상(공작물)</t>
    <phoneticPr fontId="27" type="noConversion"/>
  </si>
  <si>
    <t>- Off Gas Cooler
- Water Collector
- Condensate Drain Pot</t>
    <phoneticPr fontId="27" type="noConversion"/>
  </si>
  <si>
    <t>Powder Silo Structure</t>
    <phoneticPr fontId="27" type="noConversion"/>
  </si>
  <si>
    <t>- Powder Silo</t>
    <phoneticPr fontId="27" type="noConversion"/>
  </si>
  <si>
    <t>Pellet Silo Structure</t>
    <phoneticPr fontId="27" type="noConversion"/>
  </si>
  <si>
    <t>공작물축조신고 3차 (10/08)</t>
    <phoneticPr fontId="27" type="noConversion"/>
  </si>
  <si>
    <t>#2PP</t>
    <phoneticPr fontId="27" type="noConversion"/>
  </si>
  <si>
    <t>- Pellet Silo
- Silo Bag Filter</t>
    <phoneticPr fontId="27" type="noConversion"/>
  </si>
  <si>
    <t>Oil Treating Drum Structure</t>
    <phoneticPr fontId="27" type="noConversion"/>
  </si>
  <si>
    <t>위험물 인허가 (진행중)</t>
    <phoneticPr fontId="27" type="noConversion"/>
  </si>
  <si>
    <t>- Oil Treating Drum</t>
    <phoneticPr fontId="27" type="noConversion"/>
  </si>
  <si>
    <t>Guard Filter Structure</t>
    <phoneticPr fontId="27" type="noConversion"/>
  </si>
  <si>
    <t>- Blower Guard Filter
- Blower After Cooler</t>
    <phoneticPr fontId="27" type="noConversion"/>
  </si>
  <si>
    <t>Sub-total</t>
    <phoneticPr fontId="27" type="noConversion"/>
  </si>
  <si>
    <t>#2PP</t>
  </si>
  <si>
    <t>Bagging Silo Structure</t>
    <phoneticPr fontId="27" type="noConversion"/>
  </si>
  <si>
    <t>건축허가 1차</t>
    <phoneticPr fontId="27" type="noConversion"/>
  </si>
  <si>
    <t>A/W</t>
    <phoneticPr fontId="27" type="noConversion"/>
  </si>
  <si>
    <t>- Bagging Silo</t>
    <phoneticPr fontId="27" type="noConversion"/>
  </si>
  <si>
    <t>by Vendor</t>
    <phoneticPr fontId="27" type="noConversion"/>
  </si>
  <si>
    <t>FDN 설계용 기계
inform 접수완료</t>
    <phoneticPr fontId="27" type="noConversion"/>
  </si>
  <si>
    <t>PIPE RACK</t>
    <phoneticPr fontId="81" type="noConversion"/>
  </si>
  <si>
    <t>Main Pipe Rack</t>
    <phoneticPr fontId="27" type="noConversion"/>
  </si>
  <si>
    <t>공작물축조신고 3차 (10/08)
위험물 인허가 (진행중)
고압내진대상</t>
    <phoneticPr fontId="27" type="noConversion"/>
  </si>
  <si>
    <t>#2HDPE</t>
    <phoneticPr fontId="27" type="noConversion"/>
  </si>
  <si>
    <t>- Hydrogen Buffer Drum
- Propylene Vaporizer
- Condensers
- Coolers
- Flash Heater
- Preheater</t>
    <phoneticPr fontId="27" type="noConversion"/>
  </si>
  <si>
    <t>Sub Pipe Rack-1</t>
    <phoneticPr fontId="27" type="noConversion"/>
  </si>
  <si>
    <t>공작물축조신고 3차 (10/08)
위험물 인허가 (진행중)</t>
    <phoneticPr fontId="27" type="noConversion"/>
  </si>
  <si>
    <t>N/A</t>
    <phoneticPr fontId="27" type="noConversion"/>
  </si>
  <si>
    <t>Sub Pipe Rack-2</t>
  </si>
  <si>
    <t>Sub Pipe Rack-3</t>
  </si>
  <si>
    <t>공작물축조신고 3차 (10/08)
고압내진대상</t>
    <phoneticPr fontId="27" type="noConversion"/>
  </si>
  <si>
    <t>Sub Pipe Rack-4</t>
    <phoneticPr fontId="27" type="noConversion"/>
  </si>
  <si>
    <t>Extrusion Area Pipe Rack</t>
    <phoneticPr fontId="27" type="noConversion"/>
  </si>
  <si>
    <t>추가 인허가 대상(공작물)</t>
    <phoneticPr fontId="27" type="noConversion"/>
  </si>
  <si>
    <t>Main Pipe Rack</t>
    <phoneticPr fontId="27" type="noConversion"/>
  </si>
  <si>
    <t>Sub Pipe Rack-1</t>
    <phoneticPr fontId="27" type="noConversion"/>
  </si>
  <si>
    <t>Sub Pipe Rack-4</t>
  </si>
  <si>
    <t>Sub Pipe Rack-5</t>
  </si>
  <si>
    <t>Tankage Area Pipe Rack</t>
    <phoneticPr fontId="27" type="noConversion"/>
  </si>
  <si>
    <t>Tankage</t>
    <phoneticPr fontId="27" type="noConversion"/>
  </si>
  <si>
    <t>Total</t>
    <phoneticPr fontId="81" type="noConversion"/>
  </si>
  <si>
    <t>Grand Total</t>
    <phoneticPr fontId="81" type="noConversion"/>
  </si>
  <si>
    <t>HPC Project Building &amp; Shelter List (PKG-3)</t>
    <phoneticPr fontId="27" type="noConversion"/>
  </si>
  <si>
    <t>190040 HPC Project</t>
    <phoneticPr fontId="27" type="noConversion"/>
  </si>
  <si>
    <t>인허가 진행 현황</t>
    <phoneticPr fontId="27" type="noConversion"/>
  </si>
  <si>
    <t>진행 여부</t>
    <phoneticPr fontId="27" type="noConversion"/>
  </si>
  <si>
    <t>Structure
 Type</t>
    <phoneticPr fontId="81" type="noConversion"/>
  </si>
  <si>
    <t>IFC DWG
Issue Schedule</t>
    <phoneticPr fontId="27" type="noConversion"/>
  </si>
  <si>
    <t>Construction
Schedule
(U/G)</t>
    <phoneticPr fontId="27" type="noConversion"/>
  </si>
  <si>
    <t>Construction
Schedule
(A/G)</t>
    <phoneticPr fontId="27" type="noConversion"/>
  </si>
  <si>
    <t>Polymer Substation</t>
    <phoneticPr fontId="27" type="noConversion"/>
  </si>
  <si>
    <t>완료</t>
    <phoneticPr fontId="27" type="noConversion"/>
  </si>
  <si>
    <t>LDPE</t>
    <phoneticPr fontId="27" type="noConversion"/>
  </si>
  <si>
    <t>1</t>
  </si>
  <si>
    <t>- Electrical Panel
 - HVAC Equip.
 - T/R</t>
    <phoneticPr fontId="27" type="noConversion"/>
  </si>
  <si>
    <t>2</t>
  </si>
  <si>
    <t>3</t>
  </si>
  <si>
    <t>4</t>
  </si>
  <si>
    <t>PX Main Storage Building</t>
    <phoneticPr fontId="27" type="noConversion"/>
  </si>
  <si>
    <t>- PX HVAC PKG</t>
    <phoneticPr fontId="27" type="noConversion"/>
  </si>
  <si>
    <t>New Fire Station</t>
  </si>
  <si>
    <t>x</t>
    <phoneticPr fontId="27" type="noConversion"/>
  </si>
  <si>
    <t>Extrusion Building</t>
    <phoneticPr fontId="27" type="noConversion"/>
  </si>
  <si>
    <t>RC,Steel</t>
    <phoneticPr fontId="27" type="noConversion"/>
  </si>
  <si>
    <t>LDPE</t>
    <phoneticPr fontId="27" type="noConversion"/>
  </si>
  <si>
    <t>HDPE &amp; PP Extrusion Building</t>
    <phoneticPr fontId="27" type="noConversion"/>
  </si>
  <si>
    <t>HDPE, PP</t>
    <phoneticPr fontId="27" type="noConversion"/>
  </si>
  <si>
    <t>BP &amp; Hyper Compressor Shelter</t>
  </si>
  <si>
    <t>LDPE</t>
  </si>
  <si>
    <t>Steel</t>
    <phoneticPr fontId="27" type="noConversion"/>
  </si>
  <si>
    <t>- BP &amp; HYPER Comp.
 - Pre Heater</t>
    <phoneticPr fontId="27" type="noConversion"/>
  </si>
  <si>
    <t>Peroxide Dosing Shelter</t>
  </si>
  <si>
    <t>RC, Steel</t>
    <phoneticPr fontId="27" type="noConversion"/>
  </si>
  <si>
    <t>- Solvent Day Storage Tank
 - Solvent Cooler
 - etc, (TBD)</t>
    <phoneticPr fontId="27" type="noConversion"/>
  </si>
  <si>
    <t>Thermal Oil Unit Shelter</t>
  </si>
  <si>
    <t>- Thermal Oil PKG</t>
    <phoneticPr fontId="27" type="noConversion"/>
  </si>
  <si>
    <t>Ethylene Boosting Comp. Shelter</t>
    <phoneticPr fontId="27" type="noConversion"/>
  </si>
  <si>
    <t>HDPE</t>
    <phoneticPr fontId="27" type="noConversion"/>
  </si>
  <si>
    <t>HDPE</t>
    <phoneticPr fontId="27" type="noConversion"/>
  </si>
  <si>
    <t>PP, HDPE</t>
  </si>
  <si>
    <t>VA Purification Structure</t>
    <phoneticPr fontId="27" type="noConversion"/>
  </si>
  <si>
    <t>LDPE</t>
    <phoneticPr fontId="27" type="noConversion"/>
  </si>
  <si>
    <t>VA Recovery Structure</t>
    <phoneticPr fontId="27" type="noConversion"/>
  </si>
  <si>
    <t>HP Recycle Gas Treatment Structure</t>
    <phoneticPr fontId="27" type="noConversion"/>
  </si>
  <si>
    <t>LDPE</t>
    <phoneticPr fontId="27" type="noConversion"/>
  </si>
  <si>
    <t>RC, Steel</t>
    <phoneticPr fontId="27" type="noConversion"/>
  </si>
  <si>
    <t>Water Handling Structure</t>
    <phoneticPr fontId="27" type="noConversion"/>
  </si>
  <si>
    <t>x</t>
    <phoneticPr fontId="27" type="noConversion"/>
  </si>
  <si>
    <t>HP Nitrogen Degassing Structure</t>
    <phoneticPr fontId="27" type="noConversion"/>
  </si>
  <si>
    <t>Polymerization Structure</t>
    <phoneticPr fontId="27" type="noConversion"/>
  </si>
  <si>
    <t>Silo Structure (LDPE/EVA)</t>
    <phoneticPr fontId="27" type="noConversion"/>
  </si>
  <si>
    <t>Waste Air Blower Structure</t>
    <phoneticPr fontId="27" type="noConversion"/>
  </si>
  <si>
    <t>LDPE</t>
    <phoneticPr fontId="27" type="noConversion"/>
  </si>
  <si>
    <t>Refrigerator Adsorption Chilling Unit Structure(PKG)</t>
    <phoneticPr fontId="27" type="noConversion"/>
  </si>
  <si>
    <t xml:space="preserve"> Sub-total</t>
    <phoneticPr fontId="27" type="noConversion"/>
  </si>
  <si>
    <t>PP Purification Structure-1</t>
    <phoneticPr fontId="27" type="noConversion"/>
  </si>
  <si>
    <t>PP</t>
    <phoneticPr fontId="27" type="noConversion"/>
  </si>
  <si>
    <t>PP Purification Structure-2</t>
    <phoneticPr fontId="27" type="noConversion"/>
  </si>
  <si>
    <t>PP</t>
    <phoneticPr fontId="27" type="noConversion"/>
  </si>
  <si>
    <t>HDPE Purification Structure</t>
    <phoneticPr fontId="27" type="noConversion"/>
  </si>
  <si>
    <t>HDPE</t>
    <phoneticPr fontId="27" type="noConversion"/>
  </si>
  <si>
    <t>PP Vent Recovery Structure</t>
    <phoneticPr fontId="27" type="noConversion"/>
  </si>
  <si>
    <t>HDPE Vent Recovery Structure</t>
    <phoneticPr fontId="27" type="noConversion"/>
  </si>
  <si>
    <t>PP Reaction</t>
    <phoneticPr fontId="27" type="noConversion"/>
  </si>
  <si>
    <t>PP Cycle Gas Comp. Structure</t>
    <phoneticPr fontId="27" type="noConversion"/>
  </si>
  <si>
    <t>HDPE Reaction</t>
    <phoneticPr fontId="27" type="noConversion"/>
  </si>
  <si>
    <t>HDPE Cycle Gas Comp. Structure</t>
    <phoneticPr fontId="27" type="noConversion"/>
  </si>
  <si>
    <t>HDPE</t>
    <phoneticPr fontId="27" type="noConversion"/>
  </si>
  <si>
    <t>x</t>
    <phoneticPr fontId="27" type="noConversion"/>
  </si>
  <si>
    <t>Steel</t>
    <phoneticPr fontId="27" type="noConversion"/>
  </si>
  <si>
    <t>HDPE &amp; PP Seed Bed Silo Structure</t>
    <phoneticPr fontId="27" type="noConversion"/>
  </si>
  <si>
    <t>HDPE &amp; PP Product Silo Structure</t>
    <phoneticPr fontId="27" type="noConversion"/>
  </si>
  <si>
    <t>PP Vent Condenser Structure</t>
    <phoneticPr fontId="27" type="noConversion"/>
  </si>
  <si>
    <t>Total</t>
    <phoneticPr fontId="81" type="noConversion"/>
  </si>
  <si>
    <t>PIPERACK</t>
    <phoneticPr fontId="81" type="noConversion"/>
  </si>
  <si>
    <t>NS Main Piperack (501)</t>
    <phoneticPr fontId="27" type="noConversion"/>
  </si>
  <si>
    <t>EW Main Piperack (502)</t>
    <phoneticPr fontId="27" type="noConversion"/>
  </si>
  <si>
    <t>Steel</t>
    <phoneticPr fontId="27" type="noConversion"/>
  </si>
  <si>
    <t>x</t>
    <phoneticPr fontId="27" type="noConversion"/>
  </si>
  <si>
    <t>Sub Piperack-1 (503)</t>
    <phoneticPr fontId="27" type="noConversion"/>
  </si>
  <si>
    <t>Sub Piperack-2 (504)</t>
    <phoneticPr fontId="27" type="noConversion"/>
  </si>
  <si>
    <t>LDPE</t>
    <phoneticPr fontId="27" type="noConversion"/>
  </si>
  <si>
    <t>Sub Piperack-3 (505)</t>
    <phoneticPr fontId="27" type="noConversion"/>
  </si>
  <si>
    <t>Sub Piperack-4 (506)</t>
    <phoneticPr fontId="27" type="noConversion"/>
  </si>
  <si>
    <t>x</t>
    <phoneticPr fontId="27" type="noConversion"/>
  </si>
  <si>
    <t>Sub Piperack-5 (507)</t>
    <phoneticPr fontId="27" type="noConversion"/>
  </si>
  <si>
    <t>LDPE</t>
    <phoneticPr fontId="27" type="noConversion"/>
  </si>
  <si>
    <t>Sub Piperack-6 (508)</t>
    <phoneticPr fontId="27" type="noConversion"/>
  </si>
  <si>
    <t>Sub Piperack-7 (509)</t>
    <phoneticPr fontId="27" type="noConversion"/>
  </si>
  <si>
    <t>HDPE &amp; PP Main Piperack</t>
    <phoneticPr fontId="27" type="noConversion"/>
  </si>
  <si>
    <t>HDPE Sub Piperack - 1</t>
    <phoneticPr fontId="27" type="noConversion"/>
  </si>
  <si>
    <t>HDPE Sub Piperack - 2</t>
    <phoneticPr fontId="27" type="noConversion"/>
  </si>
  <si>
    <t>PP Sub Piperack - 3</t>
    <phoneticPr fontId="27" type="noConversion"/>
  </si>
  <si>
    <t>PP</t>
    <phoneticPr fontId="27" type="noConversion"/>
  </si>
  <si>
    <t>Steel</t>
    <phoneticPr fontId="27" type="noConversion"/>
  </si>
  <si>
    <t>x</t>
    <phoneticPr fontId="27" type="noConversion"/>
  </si>
  <si>
    <t>PP Sub Piperack - 4</t>
    <phoneticPr fontId="27" type="noConversion"/>
  </si>
  <si>
    <t>PP</t>
    <phoneticPr fontId="27" type="noConversion"/>
  </si>
  <si>
    <t>Steel</t>
    <phoneticPr fontId="27" type="noConversion"/>
  </si>
  <si>
    <t>x</t>
    <phoneticPr fontId="27" type="noConversion"/>
  </si>
  <si>
    <t>x</t>
    <phoneticPr fontId="27" type="noConversion"/>
  </si>
  <si>
    <t>x</t>
    <phoneticPr fontId="27" type="noConversion"/>
  </si>
  <si>
    <t>MISC. Local P/F &amp; T-Support</t>
    <phoneticPr fontId="81" type="noConversion"/>
  </si>
  <si>
    <t>LDPE Local P/F &amp; T-Support</t>
    <phoneticPr fontId="27" type="noConversion"/>
  </si>
  <si>
    <t>x</t>
    <phoneticPr fontId="27" type="noConversion"/>
  </si>
  <si>
    <t>Sub-total</t>
    <phoneticPr fontId="27" type="noConversion"/>
  </si>
  <si>
    <t>HPDE Local P/F &amp; T-Support</t>
    <phoneticPr fontId="27" type="noConversion"/>
  </si>
  <si>
    <t>HDPE</t>
    <phoneticPr fontId="27" type="noConversion"/>
  </si>
  <si>
    <t>Steel</t>
    <phoneticPr fontId="27" type="noConversion"/>
  </si>
  <si>
    <t>x</t>
    <phoneticPr fontId="27" type="noConversion"/>
  </si>
  <si>
    <t>PP Local P/F &amp; T-Support</t>
    <phoneticPr fontId="27" type="noConversion"/>
  </si>
  <si>
    <t>Grand Total</t>
    <phoneticPr fontId="81" type="noConversion"/>
  </si>
  <si>
    <t xml:space="preserve">7.4.2 BOQ Summary </t>
    <phoneticPr fontId="81" type="noConversion"/>
  </si>
  <si>
    <t>A. List of Buildings (Base)</t>
    <phoneticPr fontId="81" type="noConversion"/>
  </si>
  <si>
    <t>Rev.S</t>
    <phoneticPr fontId="81" type="noConversion"/>
  </si>
  <si>
    <t xml:space="preserve">Project : [LINE] LOTTE Indonesia NEW Ethylene Complex Project </t>
    <phoneticPr fontId="81" type="noConversion"/>
  </si>
  <si>
    <t>← 유관부서 확인 요청</t>
    <phoneticPr fontId="81" type="noConversion"/>
  </si>
  <si>
    <t>Disicipline : Architecture</t>
  </si>
  <si>
    <t>구조계산</t>
    <phoneticPr fontId="81" type="noConversion"/>
  </si>
  <si>
    <t>FRAME SKETCH</t>
    <phoneticPr fontId="81" type="noConversion"/>
  </si>
  <si>
    <t>물량산정</t>
    <phoneticPr fontId="81" type="noConversion"/>
  </si>
  <si>
    <t>SCHEDULE</t>
    <phoneticPr fontId="81" type="noConversion"/>
  </si>
  <si>
    <t>AREA</t>
    <phoneticPr fontId="81" type="noConversion"/>
  </si>
  <si>
    <t>Unit</t>
    <phoneticPr fontId="81" type="noConversion"/>
  </si>
  <si>
    <t>WP Breakdown</t>
    <phoneticPr fontId="81" type="noConversion"/>
  </si>
  <si>
    <t>ITB 
BLDG List 
No.</t>
    <phoneticPr fontId="94" type="noConversion"/>
  </si>
  <si>
    <t>WBS No</t>
    <phoneticPr fontId="81" type="noConversion"/>
  </si>
  <si>
    <t>Related
Equip.</t>
    <phoneticPr fontId="94" type="noConversion"/>
  </si>
  <si>
    <t>Building &amp; Shelter Name</t>
    <phoneticPr fontId="27" type="noConversion"/>
  </si>
  <si>
    <t>BLDG/ 
SLTR
(Note.1)</t>
    <phoneticPr fontId="81" type="noConversion"/>
  </si>
  <si>
    <t>NOS</t>
    <phoneticPr fontId="27" type="noConversion"/>
  </si>
  <si>
    <t>Structure
Type</t>
    <phoneticPr fontId="27" type="noConversion"/>
  </si>
  <si>
    <t>적용. Size</t>
    <phoneticPr fontId="81" type="noConversion"/>
  </si>
  <si>
    <t>VOLUMN</t>
    <phoneticPr fontId="81" type="noConversion"/>
  </si>
  <si>
    <t>Soil Report</t>
    <phoneticPr fontId="94" type="noConversion"/>
  </si>
  <si>
    <t>Pile
(CFA)</t>
    <phoneticPr fontId="81" type="noConversion"/>
  </si>
  <si>
    <t>Ergonomic</t>
    <phoneticPr fontId="81" type="noConversion"/>
  </si>
  <si>
    <t>LEED</t>
    <phoneticPr fontId="81" type="noConversion"/>
  </si>
  <si>
    <t>HVAC Room
(WxLxH)</t>
    <phoneticPr fontId="81" type="noConversion"/>
  </si>
  <si>
    <t>Sanitary</t>
    <phoneticPr fontId="27" type="noConversion"/>
  </si>
  <si>
    <t>Blast Resistant</t>
    <phoneticPr fontId="81" type="noConversion"/>
  </si>
  <si>
    <t>Fire Proofing</t>
    <phoneticPr fontId="81" type="noConversion"/>
  </si>
  <si>
    <t>Fire Rating</t>
    <phoneticPr fontId="81" type="noConversion"/>
  </si>
  <si>
    <t>OHC, Hoist</t>
  </si>
  <si>
    <t>Pile 
length</t>
    <phoneticPr fontId="27" type="noConversion"/>
  </si>
  <si>
    <t>Dwg</t>
    <phoneticPr fontId="81" type="noConversion"/>
  </si>
  <si>
    <t>Plot 
Plan</t>
    <phoneticPr fontId="27" type="noConversion"/>
  </si>
  <si>
    <t>REMARK</t>
  </si>
  <si>
    <t>주형</t>
    <phoneticPr fontId="27" type="noConversion"/>
  </si>
  <si>
    <t>HEC</t>
    <phoneticPr fontId="27" type="noConversion"/>
  </si>
  <si>
    <t>1차 물량</t>
    <phoneticPr fontId="27" type="noConversion"/>
  </si>
  <si>
    <t>2차 물량</t>
    <phoneticPr fontId="27" type="noConversion"/>
  </si>
  <si>
    <t>Unit Code</t>
    <phoneticPr fontId="81" type="noConversion"/>
  </si>
  <si>
    <t>Floor</t>
  </si>
  <si>
    <t>W(m)</t>
  </si>
  <si>
    <t>L(m)</t>
  </si>
  <si>
    <t>H(m)</t>
  </si>
  <si>
    <t>Area(G)</t>
  </si>
  <si>
    <t>지하수위</t>
    <phoneticPr fontId="94" type="noConversion"/>
  </si>
  <si>
    <t>N치 (GL -2m)</t>
    <phoneticPr fontId="94" type="noConversion"/>
  </si>
  <si>
    <t>IBC Type of Construction</t>
    <phoneticPr fontId="81" type="noConversion"/>
  </si>
  <si>
    <t xml:space="preserve"> Exterior Walls (Hr)</t>
    <phoneticPr fontId="81" type="noConversion"/>
  </si>
  <si>
    <t>Interior Wall (Hr)</t>
    <phoneticPr fontId="81" type="noConversion"/>
  </si>
  <si>
    <t>Roof (Hr)</t>
    <phoneticPr fontId="81" type="noConversion"/>
  </si>
  <si>
    <t>Plan</t>
    <phoneticPr fontId="81" type="noConversion"/>
  </si>
  <si>
    <t>Actual</t>
    <phoneticPr fontId="81" type="noConversion"/>
  </si>
  <si>
    <t>Group A</t>
    <phoneticPr fontId="81" type="noConversion"/>
  </si>
  <si>
    <t>Work Package-1 (NCC)</t>
    <phoneticPr fontId="94" type="noConversion"/>
  </si>
  <si>
    <t>WP-1b</t>
  </si>
  <si>
    <t>P1.01</t>
    <phoneticPr fontId="27" type="noConversion"/>
  </si>
  <si>
    <t>SBS01</t>
    <phoneticPr fontId="27" type="noConversion"/>
  </si>
  <si>
    <t>SBS01</t>
  </si>
  <si>
    <t>Substation for NCC(1b)</t>
    <phoneticPr fontId="81" type="noConversion"/>
  </si>
  <si>
    <t>B</t>
    <phoneticPr fontId="81" type="noConversion"/>
  </si>
  <si>
    <t>RC</t>
    <phoneticPr fontId="81" type="noConversion"/>
  </si>
  <si>
    <t>Ground</t>
    <phoneticPr fontId="81" type="noConversion"/>
  </si>
  <si>
    <t>O</t>
    <phoneticPr fontId="27" type="noConversion"/>
  </si>
  <si>
    <t>X</t>
    <phoneticPr fontId="27" type="noConversion"/>
  </si>
  <si>
    <t>X</t>
    <phoneticPr fontId="27" type="noConversion"/>
  </si>
  <si>
    <t>EDG Room Crane/Hoist 적용 여부 확인 요청(by EL/MR)</t>
    <phoneticPr fontId="27" type="noConversion"/>
  </si>
  <si>
    <t>Typical Substation
GSE-000-DC-1-000x</t>
  </si>
  <si>
    <t>ITB Building List
Part2_Scope of work
A9-3_Work package Map</t>
    <phoneticPr fontId="27" type="noConversion"/>
  </si>
  <si>
    <t>Battery Room(add)</t>
    <phoneticPr fontId="81" type="noConversion"/>
  </si>
  <si>
    <t>Size 반영 (IOM-AR-0013 EL Comment)</t>
  </si>
  <si>
    <t>Cylinder Room(add)</t>
    <phoneticPr fontId="81" type="noConversion"/>
  </si>
  <si>
    <t>*Reduce Area : SWGR 내 Cylinder 설치 공제면적임</t>
    <phoneticPr fontId="81" type="noConversion"/>
  </si>
  <si>
    <t>Reduce Area *</t>
    <phoneticPr fontId="81" type="noConversion"/>
  </si>
  <si>
    <r>
      <rPr>
        <strike/>
        <sz val="10"/>
        <rFont val="맑은 고딕"/>
        <family val="3"/>
        <charset val="129"/>
        <scheme val="minor"/>
      </rPr>
      <t>IOM-EL-0101에 따른 면적변경(20191126)</t>
    </r>
    <r>
      <rPr>
        <sz val="10"/>
        <rFont val="맑은 고딕"/>
        <family val="3"/>
        <charset val="129"/>
        <scheme val="minor"/>
      </rPr>
      <t xml:space="preserve">
</t>
    </r>
    <r>
      <rPr>
        <strike/>
        <sz val="10"/>
        <rFont val="맑은 고딕"/>
        <family val="3"/>
        <charset val="129"/>
        <scheme val="minor"/>
      </rPr>
      <t>IOM-EL-0107에 따른 면적변경(20191205)</t>
    </r>
    <r>
      <rPr>
        <sz val="10"/>
        <rFont val="맑은 고딕"/>
        <family val="3"/>
        <charset val="129"/>
        <scheme val="minor"/>
      </rPr>
      <t xml:space="preserve">
IOM-EL-0117에 따른 면적변경(20191219)</t>
    </r>
    <phoneticPr fontId="27" type="noConversion"/>
  </si>
  <si>
    <t>TR-1</t>
    <phoneticPr fontId="81" type="noConversion"/>
  </si>
  <si>
    <t>EDG Crane/Hoist 적용 고려에 따른 Height 증가(5.0m → 7.0m, 20191127)</t>
    <phoneticPr fontId="27" type="noConversion"/>
  </si>
  <si>
    <t>TR-2</t>
  </si>
  <si>
    <t>TR-3</t>
    <phoneticPr fontId="27" type="noConversion"/>
  </si>
  <si>
    <t>Capacitor Bank</t>
    <phoneticPr fontId="81" type="noConversion"/>
  </si>
  <si>
    <t>EDG</t>
    <phoneticPr fontId="81" type="noConversion"/>
  </si>
  <si>
    <t>Fuel Oil Tank</t>
    <phoneticPr fontId="81" type="noConversion"/>
  </si>
  <si>
    <t>Sum</t>
    <phoneticPr fontId="81" type="noConversion"/>
  </si>
  <si>
    <t>WP-1a</t>
  </si>
  <si>
    <t>P1.02</t>
    <phoneticPr fontId="27" type="noConversion"/>
  </si>
  <si>
    <t>IRB01</t>
    <phoneticPr fontId="27" type="noConversion"/>
  </si>
  <si>
    <t>IRB01A</t>
    <phoneticPr fontId="27" type="noConversion"/>
  </si>
  <si>
    <t>NCC RIE-1a</t>
    <phoneticPr fontId="81" type="noConversion"/>
  </si>
  <si>
    <t>FN</t>
  </si>
  <si>
    <t>RC</t>
    <phoneticPr fontId="94" type="noConversion"/>
  </si>
  <si>
    <t>Ground</t>
  </si>
  <si>
    <t>Typical RIB
GSE-000-DC-1-001x</t>
  </si>
  <si>
    <t>IOM-AR-0008 계장팀 답변</t>
    <phoneticPr fontId="81" type="noConversion"/>
  </si>
  <si>
    <t>Size 수정 IOM-CI-0025</t>
    <phoneticPr fontId="81" type="noConversion"/>
  </si>
  <si>
    <t>P1.03</t>
    <phoneticPr fontId="27" type="noConversion"/>
  </si>
  <si>
    <t>PGC01</t>
    <phoneticPr fontId="27" type="noConversion"/>
  </si>
  <si>
    <t>10-C-301</t>
    <phoneticPr fontId="27" type="noConversion"/>
  </si>
  <si>
    <t>Process Gas Compressor(PGC) Shelter(1b)</t>
    <phoneticPr fontId="81" type="noConversion"/>
  </si>
  <si>
    <t>PS</t>
    <phoneticPr fontId="94" type="noConversion"/>
  </si>
  <si>
    <t>ST</t>
    <phoneticPr fontId="94" type="noConversion"/>
  </si>
  <si>
    <t>Ground</t>
    <phoneticPr fontId="6" type="noConversion"/>
  </si>
  <si>
    <t>Ground</t>
    <phoneticPr fontId="27" type="noConversion"/>
  </si>
  <si>
    <t>1. Item Name : Overhdead Crane 
2. Type : Double Girder type
3. Lifting Capacity : Main 40 ton / Aux. 5 ton
4. Crane Own Weight : 18.8 ton</t>
    <phoneticPr fontId="27" type="noConversion"/>
  </si>
  <si>
    <t>O</t>
    <phoneticPr fontId="81" type="noConversion"/>
  </si>
  <si>
    <t>O</t>
    <phoneticPr fontId="27" type="noConversion"/>
  </si>
  <si>
    <t>Part2_Scope of work
IOM-MR-0012 반영</t>
    <phoneticPr fontId="27" type="noConversion"/>
  </si>
  <si>
    <t>1st Floor</t>
    <phoneticPr fontId="27" type="noConversion"/>
  </si>
  <si>
    <t>Wall Opening height = 3m</t>
    <phoneticPr fontId="27" type="noConversion"/>
  </si>
  <si>
    <t>MR inform에 따른 Size반영(MR, 20200925)</t>
    <phoneticPr fontId="81" type="noConversion"/>
  </si>
  <si>
    <t>P1.04</t>
    <phoneticPr fontId="27" type="noConversion"/>
  </si>
  <si>
    <t>PRC01</t>
    <phoneticPr fontId="27" type="noConversion"/>
  </si>
  <si>
    <t>10-C-601
10-C-501</t>
    <phoneticPr fontId="27" type="noConversion"/>
  </si>
  <si>
    <t>Propylene Refrigerant Compressor(PRC) &amp; Ethylene Refrigerant Compressor(ERC) Shelter(1b)</t>
    <phoneticPr fontId="81" type="noConversion"/>
  </si>
  <si>
    <t>Ground</t>
    <phoneticPr fontId="27" type="noConversion"/>
  </si>
  <si>
    <t xml:space="preserve">1. Item Name : Overhdead Crane 
2. Type : Double Girder type
3. Lifting Capacity : Main 40 ton / Aux. 5 ton
4. Crane Own Weight : 15.6 ton
</t>
    <phoneticPr fontId="27" type="noConversion"/>
  </si>
  <si>
    <t>Part2_Scope of work
IOM-MR-0012 반영</t>
    <phoneticPr fontId="27" type="noConversion"/>
  </si>
  <si>
    <t>1st Floor</t>
    <phoneticPr fontId="27" type="noConversion"/>
  </si>
  <si>
    <t>MR inform에 따른 Size반영(MR, 20200925)</t>
  </si>
  <si>
    <t>P1.05</t>
    <phoneticPr fontId="27" type="noConversion"/>
  </si>
  <si>
    <t>PSA01</t>
    <phoneticPr fontId="27" type="noConversion"/>
  </si>
  <si>
    <t>10-C-401 
10-C-402</t>
    <phoneticPr fontId="27" type="noConversion"/>
  </si>
  <si>
    <t>PSA Reject Gas Compressor and Methane Expander / Recompressor Shelter(1b)</t>
    <phoneticPr fontId="81" type="noConversion"/>
  </si>
  <si>
    <t xml:space="preserve">1. Item Name : Overhdead Crane 
2. Type : Single Girder type
3. Lifting Capacity : 5 ton (maintenance point : compressor - 3.5 ton, motor not considered)
4. Crane Own Weight : 5 ton
</t>
    <phoneticPr fontId="27" type="noConversion"/>
  </si>
  <si>
    <t>O</t>
    <phoneticPr fontId="81" type="noConversion"/>
  </si>
  <si>
    <t>PRE BORING</t>
    <phoneticPr fontId="81" type="noConversion"/>
  </si>
  <si>
    <t>Wall Opening height = 3m</t>
    <phoneticPr fontId="27" type="noConversion"/>
  </si>
  <si>
    <t>Sum</t>
    <phoneticPr fontId="81" type="noConversion"/>
  </si>
  <si>
    <t>P1.06</t>
    <phoneticPr fontId="27" type="noConversion"/>
  </si>
  <si>
    <t>C-401</t>
    <phoneticPr fontId="27" type="noConversion"/>
  </si>
  <si>
    <t>Methane Expander / Recompressor Shelter</t>
    <phoneticPr fontId="81" type="noConversion"/>
  </si>
  <si>
    <t>Part2_Scope of work</t>
    <phoneticPr fontId="27" type="noConversion"/>
  </si>
  <si>
    <t>IOM-MR-0012 반영</t>
    <phoneticPr fontId="27" type="noConversion"/>
  </si>
  <si>
    <t>P1.07</t>
    <phoneticPr fontId="27" type="noConversion"/>
  </si>
  <si>
    <t>LAB</t>
    <phoneticPr fontId="81" type="noConversion"/>
  </si>
  <si>
    <t>B</t>
    <phoneticPr fontId="94" type="noConversion"/>
  </si>
  <si>
    <t>RC</t>
    <phoneticPr fontId="94" type="noConversion"/>
  </si>
  <si>
    <t>O</t>
    <phoneticPr fontId="27" type="noConversion"/>
  </si>
  <si>
    <t>Plot Plan(Only 평면)</t>
    <phoneticPr fontId="27" type="noConversion"/>
  </si>
  <si>
    <t>Plot Plan(190322)</t>
    <phoneticPr fontId="27" type="noConversion"/>
  </si>
  <si>
    <t>발주처 reply 에 따라 삭제</t>
    <phoneticPr fontId="27" type="noConversion"/>
  </si>
  <si>
    <t>Sum</t>
    <phoneticPr fontId="81" type="noConversion"/>
  </si>
  <si>
    <t>OPR01</t>
    <phoneticPr fontId="27" type="noConversion"/>
  </si>
  <si>
    <t>Operator Shelter(1b)</t>
    <phoneticPr fontId="81" type="noConversion"/>
  </si>
  <si>
    <t>FN</t>
    <phoneticPr fontId="94" type="noConversion"/>
  </si>
  <si>
    <t>X</t>
    <phoneticPr fontId="27" type="noConversion"/>
  </si>
  <si>
    <t>X</t>
    <phoneticPr fontId="81" type="noConversion"/>
  </si>
  <si>
    <t>P1.</t>
    <phoneticPr fontId="27" type="noConversion"/>
  </si>
  <si>
    <t>Analyzer House</t>
    <phoneticPr fontId="81" type="noConversion"/>
  </si>
  <si>
    <t>CS</t>
    <phoneticPr fontId="81" type="noConversion"/>
  </si>
  <si>
    <t>LINE-SP-AR-301_SPECIFICATION FOR ARCHITECTURE WORK_0</t>
    <phoneticPr fontId="27" type="noConversion"/>
  </si>
  <si>
    <t xml:space="preserve">Shelter 유무 확인 요망 </t>
    <phoneticPr fontId="27" type="noConversion"/>
  </si>
  <si>
    <t>Sum</t>
    <phoneticPr fontId="81" type="noConversion"/>
  </si>
  <si>
    <t>WSS01</t>
    <phoneticPr fontId="27" type="noConversion"/>
  </si>
  <si>
    <t>Waste Storage Shelter(1b)</t>
    <phoneticPr fontId="94" type="noConversion"/>
  </si>
  <si>
    <t>OS</t>
    <phoneticPr fontId="27" type="noConversion"/>
  </si>
  <si>
    <t>Ground</t>
    <phoneticPr fontId="81" type="noConversion"/>
  </si>
  <si>
    <t>LINE-SP-AR-301_SPECIFICATION FOR ARCHITECTURE WORK_0</t>
    <phoneticPr fontId="27" type="noConversion"/>
  </si>
  <si>
    <t>Unit 당 1개소 반영(4th Owner reply, IOM-PM-0050, by PM)</t>
    <phoneticPr fontId="27" type="noConversion"/>
  </si>
  <si>
    <t>Proposal Basis(PM협의 완료)에 따른 건물개소 확정(190823)</t>
    <phoneticPr fontId="27" type="noConversion"/>
  </si>
  <si>
    <t>P1.08</t>
    <phoneticPr fontId="27" type="noConversion"/>
  </si>
  <si>
    <t>IRB01</t>
    <phoneticPr fontId="27" type="noConversion"/>
  </si>
  <si>
    <t>IRB01B</t>
    <phoneticPr fontId="27" type="noConversion"/>
  </si>
  <si>
    <t>NCC RIE-1b</t>
    <phoneticPr fontId="81" type="noConversion"/>
  </si>
  <si>
    <t>IOM-AR-0008 계장팀 답변</t>
    <phoneticPr fontId="81" type="noConversion"/>
  </si>
  <si>
    <t>P1.09</t>
    <phoneticPr fontId="27" type="noConversion"/>
  </si>
  <si>
    <t>EF01</t>
    <phoneticPr fontId="27" type="noConversion"/>
  </si>
  <si>
    <t>Elevator for Furnace(1a)</t>
    <phoneticPr fontId="81" type="noConversion"/>
  </si>
  <si>
    <t>CS</t>
    <phoneticPr fontId="27" type="noConversion"/>
  </si>
  <si>
    <t>Work Package-4 (Utility, Offsite)</t>
    <phoneticPr fontId="27" type="noConversion"/>
  </si>
  <si>
    <t>WP-4</t>
  </si>
  <si>
    <t>P4.01</t>
    <phoneticPr fontId="27" type="noConversion"/>
  </si>
  <si>
    <t>MCB01</t>
    <phoneticPr fontId="27" type="noConversion"/>
  </si>
  <si>
    <t>MCB04</t>
    <phoneticPr fontId="27" type="noConversion"/>
  </si>
  <si>
    <t>Main Control Building</t>
    <phoneticPr fontId="81" type="noConversion"/>
  </si>
  <si>
    <t>B</t>
    <phoneticPr fontId="81" type="noConversion"/>
  </si>
  <si>
    <t>RC</t>
    <phoneticPr fontId="81" type="noConversion"/>
  </si>
  <si>
    <t>GSE-000-DC-1-017x</t>
    <phoneticPr fontId="27" type="noConversion"/>
  </si>
  <si>
    <t>ITB Building List
Part2_Scope of work
A9-3_Work package Map
Plot Plan(190322)</t>
    <phoneticPr fontId="27" type="noConversion"/>
  </si>
  <si>
    <t>1st  Floor</t>
    <phoneticPr fontId="27" type="noConversion"/>
  </si>
  <si>
    <t>SOW 상으로는 Package-4
Plat Plan 상으로는 Package-4
ITB Building List 상으로는 Package-6</t>
    <phoneticPr fontId="27" type="noConversion"/>
  </si>
  <si>
    <t>Cylinder Room(add)</t>
    <phoneticPr fontId="81" type="noConversion"/>
  </si>
  <si>
    <t>Access floor h:1,200</t>
    <phoneticPr fontId="27" type="noConversion"/>
  </si>
  <si>
    <t>Comm .Room(add)</t>
    <phoneticPr fontId="81" type="noConversion"/>
  </si>
  <si>
    <t>IOM-AR-0009 Comment(SE,HV,EL) 반영</t>
    <phoneticPr fontId="81" type="noConversion"/>
  </si>
  <si>
    <t>Battery Room(add)</t>
    <phoneticPr fontId="81" type="noConversion"/>
  </si>
  <si>
    <t>TCM OWNER 추가 Inform, PM Ratio 적용 의사결정 반영(32%증가, 191014)</t>
    <phoneticPr fontId="81" type="noConversion"/>
  </si>
  <si>
    <t>Sum</t>
  </si>
  <si>
    <t>P4.02</t>
    <phoneticPr fontId="27" type="noConversion"/>
  </si>
  <si>
    <t>MSS01</t>
    <phoneticPr fontId="27" type="noConversion"/>
  </si>
  <si>
    <t>SBS04A</t>
    <phoneticPr fontId="27" type="noConversion"/>
  </si>
  <si>
    <t xml:space="preserve">Main Substation </t>
    <phoneticPr fontId="81" type="noConversion"/>
  </si>
  <si>
    <t>B</t>
    <phoneticPr fontId="81" type="noConversion"/>
  </si>
  <si>
    <t>Cylinder Room</t>
    <phoneticPr fontId="27" type="noConversion"/>
  </si>
  <si>
    <t>SOW 상으로는 Package-4
A9-3_상으로는 Package-4
Plat Plan 상으로는 Package-4
ITB Building List 상으로는 Package-6</t>
    <phoneticPr fontId="27" type="noConversion"/>
  </si>
  <si>
    <t>*Reduce Area</t>
    <phoneticPr fontId="27" type="noConversion"/>
  </si>
  <si>
    <t>Size 반영 (IOM-AR-0013 EL Comment)</t>
    <phoneticPr fontId="81" type="noConversion"/>
  </si>
  <si>
    <t>TR</t>
  </si>
  <si>
    <t>*Reduce Area : SWGR 내 Cylinder 설치 공제면적임</t>
    <phoneticPr fontId="81" type="noConversion"/>
  </si>
  <si>
    <r>
      <rPr>
        <strike/>
        <sz val="10"/>
        <rFont val="맑은 고딕"/>
        <family val="3"/>
        <charset val="129"/>
        <scheme val="minor"/>
      </rPr>
      <t>IOM-EL-0101에 따른 면적변경(20191126)</t>
    </r>
    <r>
      <rPr>
        <sz val="10"/>
        <rFont val="맑은 고딕"/>
        <family val="3"/>
        <charset val="129"/>
        <scheme val="minor"/>
      </rPr>
      <t xml:space="preserve">
IOM-EL-0117에 따른 면적변경(20191219)</t>
    </r>
    <phoneticPr fontId="27" type="noConversion"/>
  </si>
  <si>
    <t>P4.03</t>
    <phoneticPr fontId="27" type="noConversion"/>
  </si>
  <si>
    <t>SBS05 &amp; IRB05</t>
    <phoneticPr fontId="27" type="noConversion"/>
  </si>
  <si>
    <t>IRB04A</t>
    <phoneticPr fontId="27" type="noConversion"/>
  </si>
  <si>
    <r>
      <rPr>
        <strike/>
        <sz val="11"/>
        <rFont val="맑은 고딕"/>
        <family val="3"/>
        <charset val="129"/>
        <scheme val="minor"/>
      </rPr>
      <t>RIB for WWT</t>
    </r>
    <r>
      <rPr>
        <sz val="11"/>
        <rFont val="맑은 고딕"/>
        <family val="3"/>
        <charset val="129"/>
        <scheme val="minor"/>
      </rPr>
      <t xml:space="preserve">
RIE WWT</t>
    </r>
    <phoneticPr fontId="94" type="noConversion"/>
  </si>
  <si>
    <t>RC</t>
  </si>
  <si>
    <t>X</t>
    <phoneticPr fontId="27" type="noConversion"/>
  </si>
  <si>
    <t>X</t>
    <phoneticPr fontId="27" type="noConversion"/>
  </si>
  <si>
    <t>X</t>
    <phoneticPr fontId="27" type="noConversion"/>
  </si>
  <si>
    <t>Typical Substation
GSE-000-DC-1-000x</t>
    <phoneticPr fontId="27" type="noConversion"/>
  </si>
  <si>
    <t>O</t>
    <phoneticPr fontId="27" type="noConversion"/>
  </si>
  <si>
    <t>WWT Substation에 미포함으로 동수 추가 및 건물명 변경 (IOM-AR-0013 CI Comment)</t>
    <phoneticPr fontId="81" type="noConversion"/>
  </si>
  <si>
    <t>P4.04</t>
    <phoneticPr fontId="27" type="noConversion"/>
  </si>
  <si>
    <t>SBS06 &amp; IRB06</t>
    <phoneticPr fontId="27" type="noConversion"/>
  </si>
  <si>
    <t>Substation for CW/SW &amp; RIB for CW/SW</t>
    <phoneticPr fontId="27" type="noConversion"/>
  </si>
  <si>
    <t>B</t>
    <phoneticPr fontId="94" type="noConversion"/>
  </si>
  <si>
    <t>RC</t>
    <phoneticPr fontId="94" type="noConversion"/>
  </si>
  <si>
    <t>Cable Cellar
(Substation)</t>
    <phoneticPr fontId="27" type="noConversion"/>
  </si>
  <si>
    <t>O</t>
    <phoneticPr fontId="27" type="noConversion"/>
  </si>
  <si>
    <t>X</t>
    <phoneticPr fontId="27" type="noConversion"/>
  </si>
  <si>
    <t>X</t>
    <phoneticPr fontId="27" type="noConversion"/>
  </si>
  <si>
    <t>X</t>
    <phoneticPr fontId="27" type="noConversion"/>
  </si>
  <si>
    <t>ITB Building List
Part2_Scope of work
A9-3_Work package Map
Plot Plan(190322)</t>
    <phoneticPr fontId="27" type="noConversion"/>
  </si>
  <si>
    <t>Gound Floor
(RIB)</t>
    <phoneticPr fontId="27" type="noConversion"/>
  </si>
  <si>
    <t xml:space="preserve"> 전기 Interface Clarification Meeting MOM  및 전기팀 구두 전달에 따라 삭제</t>
    <phoneticPr fontId="27" type="noConversion"/>
  </si>
  <si>
    <t>1st Floor (Substation)</t>
    <phoneticPr fontId="27" type="noConversion"/>
  </si>
  <si>
    <t>TR area for SBS06</t>
    <phoneticPr fontId="27" type="noConversion"/>
  </si>
  <si>
    <t>TR area for SBS06</t>
    <phoneticPr fontId="27" type="noConversion"/>
  </si>
  <si>
    <t>Sum</t>
    <phoneticPr fontId="81" type="noConversion"/>
  </si>
  <si>
    <t>P4.05</t>
    <phoneticPr fontId="81" type="noConversion"/>
  </si>
  <si>
    <t>FPS01</t>
    <phoneticPr fontId="27" type="noConversion"/>
  </si>
  <si>
    <t>Foam Package Shelter-1</t>
    <phoneticPr fontId="81" type="noConversion"/>
  </si>
  <si>
    <t>PS</t>
    <phoneticPr fontId="94" type="noConversion"/>
  </si>
  <si>
    <t>Ground  Floor</t>
    <phoneticPr fontId="81" type="noConversion"/>
  </si>
  <si>
    <t>X</t>
    <phoneticPr fontId="81" type="noConversion"/>
  </si>
  <si>
    <t>ITB Building List</t>
    <phoneticPr fontId="27" type="noConversion"/>
  </si>
  <si>
    <t>1st  Floor</t>
    <phoneticPr fontId="81" type="noConversion"/>
  </si>
  <si>
    <t>1st Floor 삭제 확인 완료(SF)</t>
    <phoneticPr fontId="81" type="noConversion"/>
  </si>
  <si>
    <t>PKG4 → PKG5 이동(IOM-AR-0011 SF Comment)</t>
    <phoneticPr fontId="81" type="noConversion"/>
  </si>
  <si>
    <t>P4.06</t>
    <phoneticPr fontId="81" type="noConversion"/>
  </si>
  <si>
    <t>FPS02</t>
    <phoneticPr fontId="27" type="noConversion"/>
  </si>
  <si>
    <t>Foam Package Shelter-2</t>
    <phoneticPr fontId="81" type="noConversion"/>
  </si>
  <si>
    <t>PS</t>
    <phoneticPr fontId="27" type="noConversion"/>
  </si>
  <si>
    <t>Ground  Floor</t>
    <phoneticPr fontId="81" type="noConversion"/>
  </si>
  <si>
    <t>O</t>
    <phoneticPr fontId="27" type="noConversion"/>
  </si>
  <si>
    <t>X</t>
    <phoneticPr fontId="27" type="noConversion"/>
  </si>
  <si>
    <t>ITB Building List</t>
    <phoneticPr fontId="27" type="noConversion"/>
  </si>
  <si>
    <t>1st Floor 삭제 확인 완료(SF)</t>
    <phoneticPr fontId="81" type="noConversion"/>
  </si>
  <si>
    <t>P4.07</t>
  </si>
  <si>
    <t>FPS03</t>
    <phoneticPr fontId="27" type="noConversion"/>
  </si>
  <si>
    <t>Foam Package Shelter-3</t>
    <phoneticPr fontId="81" type="noConversion"/>
  </si>
  <si>
    <t>Ground  Floor</t>
    <phoneticPr fontId="81" type="noConversion"/>
  </si>
  <si>
    <t>X</t>
    <phoneticPr fontId="81" type="noConversion"/>
  </si>
  <si>
    <t>O</t>
    <phoneticPr fontId="27" type="noConversion"/>
  </si>
  <si>
    <t>ITB Building List</t>
    <phoneticPr fontId="27" type="noConversion"/>
  </si>
  <si>
    <t>Sum</t>
    <phoneticPr fontId="81" type="noConversion"/>
  </si>
  <si>
    <t>PKG4 → PKG5 이동(IOM-AR-0011 SF Comment)</t>
    <phoneticPr fontId="81" type="noConversion"/>
  </si>
  <si>
    <t>P4.08</t>
  </si>
  <si>
    <t>FPS04</t>
    <phoneticPr fontId="27" type="noConversion"/>
  </si>
  <si>
    <t>Foam Package Shelter-4</t>
    <phoneticPr fontId="81" type="noConversion"/>
  </si>
  <si>
    <t>Ground  Floor</t>
    <phoneticPr fontId="81" type="noConversion"/>
  </si>
  <si>
    <t>ITB Building List</t>
    <phoneticPr fontId="27" type="noConversion"/>
  </si>
  <si>
    <t>1st  Floor</t>
    <phoneticPr fontId="81" type="noConversion"/>
  </si>
  <si>
    <t>1st Floor 삭제 확인 완료(SF)</t>
    <phoneticPr fontId="81" type="noConversion"/>
  </si>
  <si>
    <t>PKG4 → PKG5 이동(IOM-AR-0011 SF Comment)</t>
    <phoneticPr fontId="81" type="noConversion"/>
  </si>
  <si>
    <t>P4.09</t>
  </si>
  <si>
    <t>FPS05</t>
    <phoneticPr fontId="27" type="noConversion"/>
  </si>
  <si>
    <t>Foam Package Shelter-5</t>
    <phoneticPr fontId="81" type="noConversion"/>
  </si>
  <si>
    <t>PS</t>
    <phoneticPr fontId="27" type="noConversion"/>
  </si>
  <si>
    <t>Ground  Floor</t>
    <phoneticPr fontId="81" type="noConversion"/>
  </si>
  <si>
    <t>X</t>
    <phoneticPr fontId="81" type="noConversion"/>
  </si>
  <si>
    <t>O</t>
    <phoneticPr fontId="81" type="noConversion"/>
  </si>
  <si>
    <t>1st Floor 삭제 확인 완료(SF)</t>
    <phoneticPr fontId="81" type="noConversion"/>
  </si>
  <si>
    <t>P4.04</t>
    <phoneticPr fontId="27" type="noConversion"/>
  </si>
  <si>
    <t>UFR01</t>
    <phoneticPr fontId="27" type="noConversion"/>
  </si>
  <si>
    <t>UFR04</t>
    <phoneticPr fontId="27" type="noConversion"/>
  </si>
  <si>
    <t>81-W-1002 &amp;
81-W-1003</t>
    <phoneticPr fontId="27" type="noConversion"/>
  </si>
  <si>
    <t>Demineralization Package &amp; Condensate Polishing Package Shelter</t>
    <phoneticPr fontId="94" type="noConversion"/>
  </si>
  <si>
    <t>ST</t>
    <phoneticPr fontId="94" type="noConversion"/>
  </si>
  <si>
    <t>Ground  Floor</t>
    <phoneticPr fontId="81" type="noConversion"/>
  </si>
  <si>
    <t>ITB Building List
A9-3_Work package Map
IOM-MR-0012 반영</t>
    <phoneticPr fontId="27" type="noConversion"/>
  </si>
  <si>
    <t>Wall opening height = 3m</t>
    <phoneticPr fontId="27" type="noConversion"/>
  </si>
  <si>
    <t>Proposal Basis(PM협의 완료)에 따른 WP no. 확정(190823)</t>
    <phoneticPr fontId="81" type="noConversion"/>
  </si>
  <si>
    <t>P4.10</t>
    <phoneticPr fontId="27" type="noConversion"/>
  </si>
  <si>
    <t>ECS01</t>
    <phoneticPr fontId="27" type="noConversion"/>
  </si>
  <si>
    <t>82-W-0002</t>
    <phoneticPr fontId="27" type="noConversion"/>
  </si>
  <si>
    <t>Electro chlorination Shelter</t>
    <phoneticPr fontId="81" type="noConversion"/>
  </si>
  <si>
    <t>B</t>
    <phoneticPr fontId="27" type="noConversion"/>
  </si>
  <si>
    <t>Ground  Floor</t>
    <phoneticPr fontId="81" type="noConversion"/>
  </si>
  <si>
    <t>O</t>
    <phoneticPr fontId="27" type="noConversion"/>
  </si>
  <si>
    <t>Monorail Hoist
TR Length : 45,000 mm, Lifting Height : 9,000 mm
Lifting Capacity : 1 Ton
Hoist Own Weight : 1 ton</t>
    <phoneticPr fontId="27" type="noConversion"/>
  </si>
  <si>
    <t>ITB Building List
IOM-MR-0012 반영</t>
    <phoneticPr fontId="27" type="noConversion"/>
  </si>
  <si>
    <t>IOM-MR-0027 에 따라 삭제</t>
    <phoneticPr fontId="81" type="noConversion"/>
  </si>
  <si>
    <t>Proposal Basis(PM협의 완료)에 따른 건물이동확정(WP4 → WP7, 190823)</t>
    <phoneticPr fontId="81" type="noConversion"/>
  </si>
  <si>
    <t>P4.12</t>
    <phoneticPr fontId="27" type="noConversion"/>
  </si>
  <si>
    <t>RFS01</t>
    <phoneticPr fontId="27" type="noConversion"/>
  </si>
  <si>
    <t>82-W-0002</t>
    <phoneticPr fontId="27" type="noConversion"/>
  </si>
  <si>
    <t>Rectifier Shelter -1</t>
    <phoneticPr fontId="94" type="noConversion"/>
  </si>
  <si>
    <t>CS</t>
    <phoneticPr fontId="27" type="noConversion"/>
  </si>
  <si>
    <t>ST</t>
    <phoneticPr fontId="94" type="noConversion"/>
  </si>
  <si>
    <t>IOM-MR-0012 반영</t>
    <phoneticPr fontId="27" type="noConversion"/>
  </si>
  <si>
    <t>P4.13</t>
    <phoneticPr fontId="27" type="noConversion"/>
  </si>
  <si>
    <t>ECS02</t>
    <phoneticPr fontId="27" type="noConversion"/>
  </si>
  <si>
    <t>82-W-1002</t>
    <phoneticPr fontId="27" type="noConversion"/>
  </si>
  <si>
    <t>Electro chlorination Shelter-2</t>
    <phoneticPr fontId="94" type="noConversion"/>
  </si>
  <si>
    <t>PS</t>
    <phoneticPr fontId="81" type="noConversion"/>
  </si>
  <si>
    <t>IOM-MR-0012 반영</t>
    <phoneticPr fontId="27" type="noConversion"/>
  </si>
  <si>
    <t>P4.14</t>
    <phoneticPr fontId="27" type="noConversion"/>
  </si>
  <si>
    <t>RFS02</t>
    <phoneticPr fontId="27" type="noConversion"/>
  </si>
  <si>
    <t>82-W-1002</t>
    <phoneticPr fontId="27" type="noConversion"/>
  </si>
  <si>
    <t>Rectifier Shelter-2</t>
    <phoneticPr fontId="94" type="noConversion"/>
  </si>
  <si>
    <t>CS</t>
    <phoneticPr fontId="81" type="noConversion"/>
  </si>
  <si>
    <t>Sum</t>
    <phoneticPr fontId="81" type="noConversion"/>
  </si>
  <si>
    <t>P4.15</t>
    <phoneticPr fontId="27" type="noConversion"/>
  </si>
  <si>
    <t>DHS01</t>
    <phoneticPr fontId="27" type="noConversion"/>
  </si>
  <si>
    <t>83-W-0001</t>
    <phoneticPr fontId="27" type="noConversion"/>
  </si>
  <si>
    <t>Dehydrator Shelter</t>
    <phoneticPr fontId="94" type="noConversion"/>
  </si>
  <si>
    <t>PS</t>
    <phoneticPr fontId="81" type="noConversion"/>
  </si>
  <si>
    <t>P4.05</t>
    <phoneticPr fontId="27" type="noConversion"/>
  </si>
  <si>
    <t>CSR01</t>
    <phoneticPr fontId="27" type="noConversion"/>
  </si>
  <si>
    <t>CSR04</t>
    <phoneticPr fontId="27" type="noConversion"/>
  </si>
  <si>
    <t>Shelter for Chemical Injection Package in Raw Water Treatment Package</t>
    <phoneticPr fontId="94" type="noConversion"/>
  </si>
  <si>
    <t>ITB Building List
A9-3_Work package Map</t>
    <phoneticPr fontId="27" type="noConversion"/>
  </si>
  <si>
    <t>IOM-MR-0012 반영
Wall Opening height = 3m</t>
  </si>
  <si>
    <t>MR Inform에 따른 Size 반영(20191219)</t>
    <phoneticPr fontId="27" type="noConversion"/>
  </si>
  <si>
    <t>P4.17</t>
    <phoneticPr fontId="27" type="noConversion"/>
  </si>
  <si>
    <t>CPP01</t>
    <phoneticPr fontId="27" type="noConversion"/>
  </si>
  <si>
    <t>81-W-1003</t>
    <phoneticPr fontId="27" type="noConversion"/>
  </si>
  <si>
    <t>Condensate Polishing Package
Shelter</t>
    <phoneticPr fontId="27" type="noConversion"/>
  </si>
  <si>
    <t>PS</t>
    <phoneticPr fontId="27" type="noConversion"/>
  </si>
  <si>
    <t>ST</t>
    <phoneticPr fontId="27" type="noConversion"/>
  </si>
  <si>
    <t>Sum</t>
    <phoneticPr fontId="81" type="noConversion"/>
  </si>
  <si>
    <t>P4.06</t>
    <phoneticPr fontId="27" type="noConversion"/>
  </si>
  <si>
    <t>CSW01</t>
    <phoneticPr fontId="27" type="noConversion"/>
  </si>
  <si>
    <t>CSW04</t>
    <phoneticPr fontId="27" type="noConversion"/>
  </si>
  <si>
    <t>88-W-0001</t>
    <phoneticPr fontId="27" type="noConversion"/>
  </si>
  <si>
    <t>Chemical shelter for Waste Water Treatment Package</t>
    <phoneticPr fontId="94" type="noConversion"/>
  </si>
  <si>
    <t>X</t>
    <phoneticPr fontId="27" type="noConversion"/>
  </si>
  <si>
    <t xml:space="preserve">1. Item Name : Monorail Hoist
2. Type : -
3. Lifting Capacity : 1 ton
4. Crane Own Weight : 1 ton
</t>
    <phoneticPr fontId="27" type="noConversion"/>
  </si>
  <si>
    <t>ITB Building List</t>
    <phoneticPr fontId="27" type="noConversion"/>
  </si>
  <si>
    <t>PRE BORING</t>
    <phoneticPr fontId="81" type="noConversion"/>
  </si>
  <si>
    <r>
      <t>Wall Opening height = 3m</t>
    </r>
    <r>
      <rPr>
        <sz val="10"/>
        <rFont val="맑은 고딕"/>
        <family val="3"/>
        <charset val="129"/>
        <scheme val="minor"/>
      </rPr>
      <t xml:space="preserve">
Option-14로 변경</t>
    </r>
    <phoneticPr fontId="27" type="noConversion"/>
  </si>
  <si>
    <t>P4.19</t>
    <phoneticPr fontId="27" type="noConversion"/>
  </si>
  <si>
    <t>BCS01</t>
    <phoneticPr fontId="27" type="noConversion"/>
  </si>
  <si>
    <t>88-W-0001</t>
    <phoneticPr fontId="27" type="noConversion"/>
  </si>
  <si>
    <t>BOG Compressor Shelter For New ET
Tank</t>
    <phoneticPr fontId="94" type="noConversion"/>
  </si>
  <si>
    <t>PS</t>
    <phoneticPr fontId="27" type="noConversion"/>
  </si>
  <si>
    <t>O</t>
    <phoneticPr fontId="27" type="noConversion"/>
  </si>
  <si>
    <t xml:space="preserve"> EOT Crane (ME-0000) 
10 ton, 1 EA</t>
    <phoneticPr fontId="27" type="noConversion"/>
  </si>
  <si>
    <t>ITB Building List</t>
    <phoneticPr fontId="27" type="noConversion"/>
  </si>
  <si>
    <t>P4.07</t>
    <phoneticPr fontId="27" type="noConversion"/>
  </si>
  <si>
    <t>GTG04</t>
    <phoneticPr fontId="27" type="noConversion"/>
  </si>
  <si>
    <t>81-W-2001</t>
    <phoneticPr fontId="81" type="noConversion"/>
  </si>
  <si>
    <t>Shelter for F.F Skid in GTG Package</t>
    <phoneticPr fontId="94" type="noConversion"/>
  </si>
  <si>
    <t>O</t>
    <phoneticPr fontId="27" type="noConversion"/>
  </si>
  <si>
    <t>Part2_Scope of work
A9-3_Work package Map</t>
    <phoneticPr fontId="27" type="noConversion"/>
  </si>
  <si>
    <t>IOM-MR-0012 반영
Wall Opening height = 3m</t>
    <phoneticPr fontId="27" type="noConversion"/>
  </si>
  <si>
    <t>Sum</t>
    <phoneticPr fontId="81" type="noConversion"/>
  </si>
  <si>
    <t>주간공정회의 결과에 따른 건물 삭제(PM의사결정, 20191211)</t>
    <phoneticPr fontId="81" type="noConversion"/>
  </si>
  <si>
    <t>P4.21</t>
    <phoneticPr fontId="27" type="noConversion"/>
  </si>
  <si>
    <t>Methane Compressor Shelter(for GTG Fuel Supply)</t>
    <phoneticPr fontId="94" type="noConversion"/>
  </si>
  <si>
    <t>PS</t>
    <phoneticPr fontId="27" type="noConversion"/>
  </si>
  <si>
    <t>ST</t>
    <phoneticPr fontId="94" type="noConversion"/>
  </si>
  <si>
    <t>Ground</t>
    <phoneticPr fontId="81" type="noConversion"/>
  </si>
  <si>
    <t>O</t>
    <phoneticPr fontId="27" type="noConversion"/>
  </si>
  <si>
    <t>X</t>
    <phoneticPr fontId="27" type="noConversion"/>
  </si>
  <si>
    <t>Part2_Scope of work</t>
    <phoneticPr fontId="27" type="noConversion"/>
  </si>
  <si>
    <t>IOM-MR-0012 반영</t>
    <phoneticPr fontId="27" type="noConversion"/>
  </si>
  <si>
    <t>P4</t>
    <phoneticPr fontId="27" type="noConversion"/>
  </si>
  <si>
    <t>IA / PA Shelter</t>
    <phoneticPr fontId="94" type="noConversion"/>
  </si>
  <si>
    <t>PS</t>
    <phoneticPr fontId="27" type="noConversion"/>
  </si>
  <si>
    <t>ST</t>
    <phoneticPr fontId="94" type="noConversion"/>
  </si>
  <si>
    <t>Ground</t>
    <phoneticPr fontId="81" type="noConversion"/>
  </si>
  <si>
    <t>A9-3_Work package Map</t>
    <phoneticPr fontId="27" type="noConversion"/>
  </si>
  <si>
    <t>Sum</t>
    <phoneticPr fontId="81" type="noConversion"/>
  </si>
  <si>
    <t>P4.08</t>
    <phoneticPr fontId="27" type="noConversion"/>
  </si>
  <si>
    <t>FWP04</t>
    <phoneticPr fontId="27" type="noConversion"/>
  </si>
  <si>
    <t>89-OC-001</t>
    <phoneticPr fontId="81" type="noConversion"/>
  </si>
  <si>
    <t>Firewater Pump Shelter</t>
    <phoneticPr fontId="94" type="noConversion"/>
  </si>
  <si>
    <t>PS</t>
    <phoneticPr fontId="27" type="noConversion"/>
  </si>
  <si>
    <t>Ground</t>
    <phoneticPr fontId="81" type="noConversion"/>
  </si>
  <si>
    <t>X</t>
    <phoneticPr fontId="27" type="noConversion"/>
  </si>
  <si>
    <t xml:space="preserve">1. Item Name : Overhdead Crane 
2. Type : Single Girder type
3. Lifting Capacity : 5 ton
4. Crane Own Weight : 3.5 ton
</t>
    <phoneticPr fontId="81" type="noConversion"/>
  </si>
  <si>
    <t>X</t>
    <phoneticPr fontId="81" type="noConversion"/>
  </si>
  <si>
    <t>A9-3_Work package Map</t>
    <phoneticPr fontId="27" type="noConversion"/>
  </si>
  <si>
    <t>(89-P-0001A/B, 0002A/B, 0003A/B/C)</t>
    <phoneticPr fontId="81" type="noConversion"/>
  </si>
  <si>
    <t>Building Type 변경(업무협의_E(AR,SE,MR)_20190830)</t>
    <phoneticPr fontId="27" type="noConversion"/>
  </si>
  <si>
    <t>P4.09</t>
    <phoneticPr fontId="27" type="noConversion"/>
  </si>
  <si>
    <t>WSS04</t>
    <phoneticPr fontId="27" type="noConversion"/>
  </si>
  <si>
    <t>Waste Storage Shelter</t>
    <phoneticPr fontId="94" type="noConversion"/>
  </si>
  <si>
    <t>Ground</t>
    <phoneticPr fontId="81" type="noConversion"/>
  </si>
  <si>
    <t>O</t>
    <phoneticPr fontId="27" type="noConversion"/>
  </si>
  <si>
    <t>X</t>
    <phoneticPr fontId="27" type="noConversion"/>
  </si>
  <si>
    <t>X</t>
    <phoneticPr fontId="81" type="noConversion"/>
  </si>
  <si>
    <t>LINE-SP-AR-301_SPECIFICATION FOR ARCHITECTURE WORK_0</t>
    <phoneticPr fontId="27" type="noConversion"/>
  </si>
  <si>
    <t>P4.10</t>
  </si>
  <si>
    <t>Operator Shelter</t>
    <phoneticPr fontId="94" type="noConversion"/>
  </si>
  <si>
    <t>X</t>
    <phoneticPr fontId="27" type="noConversion"/>
  </si>
  <si>
    <t>LINE-SP-AR-301_SPECIFICATION FOR ARCHITECTURE WORK_0</t>
    <phoneticPr fontId="27" type="noConversion"/>
  </si>
  <si>
    <t>IOM-AR-0013 PM Comment에 따라 삭제</t>
    <phoneticPr fontId="81" type="noConversion"/>
  </si>
  <si>
    <t>P4.11</t>
  </si>
  <si>
    <t>Guard House</t>
    <phoneticPr fontId="81" type="noConversion"/>
  </si>
  <si>
    <t>RC</t>
    <phoneticPr fontId="94" type="noConversion"/>
  </si>
  <si>
    <t>GSE-000-DC-1-011x</t>
    <phoneticPr fontId="27" type="noConversion"/>
  </si>
  <si>
    <t>LINE-SP-AR-301_SPECIFICATION FOR ARCHITECTURE WORK_0</t>
    <phoneticPr fontId="27" type="noConversion"/>
  </si>
  <si>
    <t>IOM-AR-0013 PM Comment에 따라 삭제</t>
    <phoneticPr fontId="81" type="noConversion"/>
  </si>
  <si>
    <t>P4.25</t>
    <phoneticPr fontId="27" type="noConversion"/>
  </si>
  <si>
    <t>Pump Shelter</t>
    <phoneticPr fontId="94" type="noConversion"/>
  </si>
  <si>
    <t>Ground</t>
    <phoneticPr fontId="81" type="noConversion"/>
  </si>
  <si>
    <t>Shelter 유무 확인 요망</t>
    <phoneticPr fontId="27" type="noConversion"/>
  </si>
  <si>
    <t>MR 팀 의견에 따라 삭제</t>
    <phoneticPr fontId="27" type="noConversion"/>
  </si>
  <si>
    <t>P4.26</t>
    <phoneticPr fontId="27" type="noConversion"/>
  </si>
  <si>
    <t>Raw water Treatment shelter</t>
    <phoneticPr fontId="94" type="noConversion"/>
  </si>
  <si>
    <t>A9-3_Appendix-2_Work Package Map</t>
    <phoneticPr fontId="27" type="noConversion"/>
  </si>
  <si>
    <t>IOM-MR-0012 반영</t>
  </si>
  <si>
    <t>Sum</t>
    <phoneticPr fontId="81" type="noConversion"/>
  </si>
  <si>
    <t>P4.27</t>
    <phoneticPr fontId="27" type="noConversion"/>
  </si>
  <si>
    <t>Demiwater treatment shelter</t>
    <phoneticPr fontId="94" type="noConversion"/>
  </si>
  <si>
    <t>CS</t>
    <phoneticPr fontId="27" type="noConversion"/>
  </si>
  <si>
    <t>Ground</t>
    <phoneticPr fontId="81" type="noConversion"/>
  </si>
  <si>
    <t>A9-3_Appendix-2_Work Package Map</t>
    <phoneticPr fontId="27" type="noConversion"/>
  </si>
  <si>
    <t>P4.10</t>
    <phoneticPr fontId="81" type="noConversion"/>
  </si>
  <si>
    <t>CPS04</t>
    <phoneticPr fontId="27" type="noConversion"/>
  </si>
  <si>
    <t>Car Parking Shelter</t>
    <phoneticPr fontId="81" type="noConversion"/>
  </si>
  <si>
    <t>OS</t>
    <phoneticPr fontId="27" type="noConversion"/>
  </si>
  <si>
    <t>ST</t>
    <phoneticPr fontId="27" type="noConversion"/>
  </si>
  <si>
    <t>O</t>
    <phoneticPr fontId="27" type="noConversion"/>
  </si>
  <si>
    <t>X</t>
    <phoneticPr fontId="81" type="noConversion"/>
  </si>
  <si>
    <t>X</t>
    <phoneticPr fontId="27" type="noConversion"/>
  </si>
  <si>
    <t>A9-3_Work package Map</t>
    <phoneticPr fontId="27" type="noConversion"/>
  </si>
  <si>
    <t>주차대수 : 2EA(Parking Sunshade 2EA 반영</t>
    <phoneticPr fontId="27" type="noConversion"/>
  </si>
  <si>
    <t>Sum</t>
    <phoneticPr fontId="81" type="noConversion"/>
  </si>
  <si>
    <t>P4.11</t>
    <phoneticPr fontId="81" type="noConversion"/>
  </si>
  <si>
    <t>ACS04</t>
    <phoneticPr fontId="27" type="noConversion"/>
  </si>
  <si>
    <t>84-W-0001A/B/C/D</t>
    <phoneticPr fontId="27" type="noConversion"/>
  </si>
  <si>
    <t>Air Compressor Shelter</t>
    <phoneticPr fontId="81" type="noConversion"/>
  </si>
  <si>
    <t>Ground</t>
    <phoneticPr fontId="27" type="noConversion"/>
  </si>
  <si>
    <t>O</t>
    <phoneticPr fontId="27" type="noConversion"/>
  </si>
  <si>
    <t xml:space="preserve">1. Item Name : Overhdead Crane 
2. Type : Single Girder type
3. Lifting Capacity : 5 ton
4. Crane Own Weight : 7 ton
</t>
    <phoneticPr fontId="27" type="noConversion"/>
  </si>
  <si>
    <t>IOM-MR-0012 반영
IOM-AR-0008 PI Comment 반영</t>
    <phoneticPr fontId="27" type="noConversion"/>
  </si>
  <si>
    <t>Intake air filter FDN 물량 AR 반영</t>
    <phoneticPr fontId="27" type="noConversion"/>
  </si>
  <si>
    <t>P4.12</t>
    <phoneticPr fontId="27" type="noConversion"/>
  </si>
  <si>
    <t>IAC04</t>
    <phoneticPr fontId="27" type="noConversion"/>
  </si>
  <si>
    <t>84-W-0004</t>
    <phoneticPr fontId="27" type="noConversion"/>
  </si>
  <si>
    <t>IA Boosting Compressor Shelter</t>
    <phoneticPr fontId="81" type="noConversion"/>
  </si>
  <si>
    <t>PS</t>
    <phoneticPr fontId="27" type="noConversion"/>
  </si>
  <si>
    <t>Ground</t>
    <phoneticPr fontId="27" type="noConversion"/>
  </si>
  <si>
    <t xml:space="preserve">1. Item Name : Monorail Hoist
2. Type : -
3. Lifting Capacity : 1 ton
4. Crane Own Weight : 1 ton
</t>
    <phoneticPr fontId="27" type="noConversion"/>
  </si>
  <si>
    <t>O</t>
    <phoneticPr fontId="81" type="noConversion"/>
  </si>
  <si>
    <t>O</t>
    <phoneticPr fontId="81" type="noConversion"/>
  </si>
  <si>
    <t>IOM-MR-0012 반영</t>
    <phoneticPr fontId="27" type="noConversion"/>
  </si>
  <si>
    <t>Wall Opening height = 3m</t>
    <phoneticPr fontId="27" type="noConversion"/>
  </si>
  <si>
    <t>P4.13</t>
    <phoneticPr fontId="81" type="noConversion"/>
  </si>
  <si>
    <t>SBS04B</t>
    <phoneticPr fontId="27" type="noConversion"/>
  </si>
  <si>
    <r>
      <rPr>
        <strike/>
        <sz val="11"/>
        <rFont val="맑은 고딕"/>
        <family val="3"/>
        <charset val="129"/>
        <scheme val="minor"/>
      </rPr>
      <t>Utility Substation</t>
    </r>
    <r>
      <rPr>
        <sz val="11"/>
        <rFont val="맑은 고딕"/>
        <family val="3"/>
        <charset val="129"/>
        <scheme val="minor"/>
      </rPr>
      <t xml:space="preserve">
UT Substation</t>
    </r>
    <phoneticPr fontId="81" type="noConversion"/>
  </si>
  <si>
    <t>O</t>
    <phoneticPr fontId="27" type="noConversion"/>
  </si>
  <si>
    <t>X</t>
    <phoneticPr fontId="27" type="noConversion"/>
  </si>
  <si>
    <t>EDG Room Crane/Hoist 적용 여부 확인 요청(by EL/MR)</t>
    <phoneticPr fontId="27" type="noConversion"/>
  </si>
  <si>
    <t>O</t>
    <phoneticPr fontId="81" type="noConversion"/>
  </si>
  <si>
    <t>전기팀 Interface Clarification Meeting MOM  관련 구두 전달.</t>
    <phoneticPr fontId="27" type="noConversion"/>
  </si>
  <si>
    <t>TR-1</t>
    <phoneticPr fontId="81" type="noConversion"/>
  </si>
  <si>
    <t>Size 반영 (IOM-AR-0013 EL Comment)</t>
    <phoneticPr fontId="81" type="noConversion"/>
  </si>
  <si>
    <t>*Reduce Area : SWGR 내 Cylinder 설치 공제면적임</t>
    <phoneticPr fontId="81" type="noConversion"/>
  </si>
  <si>
    <t>Cylinder Room</t>
    <phoneticPr fontId="27" type="noConversion"/>
  </si>
  <si>
    <r>
      <rPr>
        <strike/>
        <sz val="10"/>
        <rFont val="맑은 고딕"/>
        <family val="3"/>
        <charset val="129"/>
        <scheme val="minor"/>
      </rPr>
      <t>IOM-EL-0101에 따른 면적변경(20191126)</t>
    </r>
    <r>
      <rPr>
        <sz val="10"/>
        <rFont val="맑은 고딕"/>
        <family val="3"/>
        <charset val="129"/>
        <scheme val="minor"/>
      </rPr>
      <t xml:space="preserve">
IOM-EL-0117에 따른 면적변경(20191219)</t>
    </r>
    <phoneticPr fontId="27" type="noConversion"/>
  </si>
  <si>
    <t>*Reduce Area</t>
    <phoneticPr fontId="27" type="noConversion"/>
  </si>
  <si>
    <t>EDG Crane/Hoist 적용 고려에 따른 Height 증가(5.0m → 7.0m, 20191127)</t>
    <phoneticPr fontId="27" type="noConversion"/>
  </si>
  <si>
    <t>Capacitor Bank</t>
    <phoneticPr fontId="81" type="noConversion"/>
  </si>
  <si>
    <t>IOM-EL-0134에 따른 SBS04B/C 통합</t>
    <phoneticPr fontId="81" type="noConversion"/>
  </si>
  <si>
    <t>SF Cylinder Room Inform 반영(20200423)</t>
    <phoneticPr fontId="81" type="noConversion"/>
  </si>
  <si>
    <t>Fuel Oil Tank</t>
    <phoneticPr fontId="81" type="noConversion"/>
  </si>
  <si>
    <t>Added Room</t>
    <phoneticPr fontId="81" type="noConversion"/>
  </si>
  <si>
    <t>EDG</t>
    <phoneticPr fontId="81" type="noConversion"/>
  </si>
  <si>
    <t>P4.14</t>
    <phoneticPr fontId="81" type="noConversion"/>
  </si>
  <si>
    <t>SBS04C</t>
    <phoneticPr fontId="27" type="noConversion"/>
  </si>
  <si>
    <t>Substation for Cooling tower-1</t>
    <phoneticPr fontId="81" type="noConversion"/>
  </si>
  <si>
    <t>X</t>
    <phoneticPr fontId="27" type="noConversion"/>
  </si>
  <si>
    <t>EDG Room Crane/Hoist 적용 여부 확인 요청(by EL/MR)</t>
    <phoneticPr fontId="27" type="noConversion"/>
  </si>
  <si>
    <t>Battery Room</t>
    <phoneticPr fontId="81" type="noConversion"/>
  </si>
  <si>
    <t>Size 반영 (IOM-AR-0013 EL Comment)</t>
    <phoneticPr fontId="81" type="noConversion"/>
  </si>
  <si>
    <t>PRE-BORING</t>
    <phoneticPr fontId="81" type="noConversion"/>
  </si>
  <si>
    <t>*Reduce Area : SWGR 내 Cylinder 설치 공제면적임</t>
    <phoneticPr fontId="81" type="noConversion"/>
  </si>
  <si>
    <t>IOM-EL-0101에 따른 면적변경(20191126)
IOM-EL-0117에 따른 면적변경(20191219)</t>
    <phoneticPr fontId="27" type="noConversion"/>
  </si>
  <si>
    <t>EDG Crane/Hoist 적용 고려에 따른 Height 증가(5.0m → 7.0m, 20191127)</t>
    <phoneticPr fontId="27" type="noConversion"/>
  </si>
  <si>
    <t>IOM-EL-0134에 따른 SBS04B/C 통합</t>
    <phoneticPr fontId="81" type="noConversion"/>
  </si>
  <si>
    <t>Capacitor Bank</t>
    <phoneticPr fontId="81" type="noConversion"/>
  </si>
  <si>
    <t>Added Room</t>
    <phoneticPr fontId="81" type="noConversion"/>
  </si>
  <si>
    <t>Fuel Oil Tank</t>
    <phoneticPr fontId="81" type="noConversion"/>
  </si>
  <si>
    <t>EDG</t>
    <phoneticPr fontId="81" type="noConversion"/>
  </si>
  <si>
    <t>P4.15</t>
    <phoneticPr fontId="81" type="noConversion"/>
  </si>
  <si>
    <t>SBS04D</t>
    <phoneticPr fontId="27" type="noConversion"/>
  </si>
  <si>
    <t>Substation for Cooling tower-2</t>
    <phoneticPr fontId="81" type="noConversion"/>
  </si>
  <si>
    <t>B</t>
    <phoneticPr fontId="81" type="noConversion"/>
  </si>
  <si>
    <t>EDG Room Crane/Hoist 적용 여부 확인 요청(by EL/MR)</t>
    <phoneticPr fontId="27" type="noConversion"/>
  </si>
  <si>
    <t>Battery Room</t>
    <phoneticPr fontId="81" type="noConversion"/>
  </si>
  <si>
    <r>
      <rPr>
        <strike/>
        <sz val="10"/>
        <rFont val="맑은 고딕"/>
        <family val="3"/>
        <charset val="129"/>
        <scheme val="minor"/>
      </rPr>
      <t>IOM-EL-0101에 따른 면적변경(20191126)</t>
    </r>
    <r>
      <rPr>
        <sz val="10"/>
        <rFont val="맑은 고딕"/>
        <family val="3"/>
        <charset val="129"/>
        <scheme val="minor"/>
      </rPr>
      <t xml:space="preserve">
IOM-EL-0117에 따른 면적변경(20191219)</t>
    </r>
    <phoneticPr fontId="27" type="noConversion"/>
  </si>
  <si>
    <t>EDG Crane/Hoist 적용 고려에 따른 Height 증가(5.0m → 7.0m, 20191127)</t>
    <phoneticPr fontId="27" type="noConversion"/>
  </si>
  <si>
    <t>*Reduce Area</t>
    <phoneticPr fontId="27" type="noConversion"/>
  </si>
  <si>
    <t>EDG</t>
    <phoneticPr fontId="81" type="noConversion"/>
  </si>
  <si>
    <t>P4.23</t>
    <phoneticPr fontId="81" type="noConversion"/>
  </si>
  <si>
    <t>88-W-0002</t>
    <phoneticPr fontId="27" type="noConversion"/>
  </si>
  <si>
    <t>Compressor Shelter</t>
    <phoneticPr fontId="94" type="noConversion"/>
  </si>
  <si>
    <t>MS Inform 반영</t>
    <phoneticPr fontId="81" type="noConversion"/>
  </si>
  <si>
    <t>Building Name 최종 확인 요청 (by MS/MR)</t>
    <phoneticPr fontId="81" type="noConversion"/>
  </si>
  <si>
    <t>삭제 (IOM-AR-0011 MS Comment)</t>
    <phoneticPr fontId="81" type="noConversion"/>
  </si>
  <si>
    <t>P4.16</t>
    <phoneticPr fontId="81" type="noConversion"/>
  </si>
  <si>
    <t>CTC04</t>
    <phoneticPr fontId="27" type="noConversion"/>
  </si>
  <si>
    <t>Cooling Tower Chemical House</t>
    <phoneticPr fontId="94" type="noConversion"/>
  </si>
  <si>
    <t>CS</t>
    <phoneticPr fontId="27" type="noConversion"/>
  </si>
  <si>
    <t>O</t>
    <phoneticPr fontId="27" type="noConversion"/>
  </si>
  <si>
    <t>X</t>
    <phoneticPr fontId="27" type="noConversion"/>
  </si>
  <si>
    <t>X</t>
    <phoneticPr fontId="27" type="noConversion"/>
  </si>
  <si>
    <t>공정 팀 Inform</t>
    <phoneticPr fontId="27" type="noConversion"/>
  </si>
  <si>
    <t>P4.17</t>
    <phoneticPr fontId="81" type="noConversion"/>
  </si>
  <si>
    <t>SWT04</t>
    <phoneticPr fontId="27" type="noConversion"/>
  </si>
  <si>
    <t>83-W-0003</t>
  </si>
  <si>
    <t>Shelter for Chemical Injection Package in Sea Water Treatment Package</t>
    <phoneticPr fontId="94" type="noConversion"/>
  </si>
  <si>
    <t>Ground</t>
    <phoneticPr fontId="81" type="noConversion"/>
  </si>
  <si>
    <t>1st Floor</t>
    <phoneticPr fontId="81" type="noConversion"/>
  </si>
  <si>
    <t>주간공정회의 결과에 따른 건물 삭제(PM의사결정, 20191211)
IOM-MR-0079에 따른 재 추가(20200106)</t>
    <phoneticPr fontId="81" type="noConversion"/>
  </si>
  <si>
    <t>PS</t>
  </si>
  <si>
    <t>P4.18</t>
    <phoneticPr fontId="81" type="noConversion"/>
  </si>
  <si>
    <t>SWD04</t>
    <phoneticPr fontId="27" type="noConversion"/>
  </si>
  <si>
    <t>83-W-0004</t>
  </si>
  <si>
    <t>Shelter for Chemical Injection Package in Sea Water Desalination Package</t>
    <phoneticPr fontId="94" type="noConversion"/>
  </si>
  <si>
    <t>Wall Opening height = 3m</t>
    <phoneticPr fontId="27" type="noConversion"/>
  </si>
  <si>
    <t>Sum</t>
    <phoneticPr fontId="81" type="noConversion"/>
  </si>
  <si>
    <t>P4.19</t>
  </si>
  <si>
    <t>RO04</t>
    <phoneticPr fontId="27" type="noConversion"/>
  </si>
  <si>
    <t>Shelter for RO Membrane Package in Sea Water Desalination Package</t>
    <phoneticPr fontId="81" type="noConversion"/>
  </si>
  <si>
    <t>PS</t>
    <phoneticPr fontId="27" type="noConversion"/>
  </si>
  <si>
    <t>ST</t>
    <phoneticPr fontId="94" type="noConversion"/>
  </si>
  <si>
    <t>Ground</t>
    <phoneticPr fontId="81" type="noConversion"/>
  </si>
  <si>
    <t>O</t>
    <phoneticPr fontId="27" type="noConversion"/>
  </si>
  <si>
    <t>O</t>
    <phoneticPr fontId="81" type="noConversion"/>
  </si>
  <si>
    <t>IOM-MR-0012 반영</t>
    <phoneticPr fontId="27" type="noConversion"/>
  </si>
  <si>
    <t>Wall Opening height = 3m</t>
    <phoneticPr fontId="27" type="noConversion"/>
  </si>
  <si>
    <t>주간공정회의 결과에 따른 건물 삭제(PM의사결정, 20191211)</t>
    <phoneticPr fontId="81" type="noConversion"/>
  </si>
  <si>
    <t>P4.20</t>
  </si>
  <si>
    <t>DSH04</t>
    <phoneticPr fontId="27" type="noConversion"/>
  </si>
  <si>
    <t>83-W-0005</t>
  </si>
  <si>
    <t>Shelter for Dewatering and Sludge Hopper</t>
    <phoneticPr fontId="27" type="noConversion"/>
  </si>
  <si>
    <t>B</t>
    <phoneticPr fontId="27" type="noConversion"/>
  </si>
  <si>
    <t>RC</t>
    <phoneticPr fontId="94" type="noConversion"/>
  </si>
  <si>
    <t>O</t>
    <phoneticPr fontId="27" type="noConversion"/>
  </si>
  <si>
    <t>X</t>
    <phoneticPr fontId="27" type="noConversion"/>
  </si>
  <si>
    <t>1. Item Name : Monorail Hoist
2. Type : -
3. Lifting Capacity : 1 ton
4. Crane Own Weight : -</t>
    <phoneticPr fontId="27" type="noConversion"/>
  </si>
  <si>
    <t>O</t>
    <phoneticPr fontId="81" type="noConversion"/>
  </si>
  <si>
    <t>O</t>
    <phoneticPr fontId="81" type="noConversion"/>
  </si>
  <si>
    <t>Sum</t>
    <phoneticPr fontId="81" type="noConversion"/>
  </si>
  <si>
    <t>P4.21</t>
    <phoneticPr fontId="81" type="noConversion"/>
  </si>
  <si>
    <t>ADS04</t>
    <phoneticPr fontId="27" type="noConversion"/>
  </si>
  <si>
    <t>88-W-0002</t>
    <phoneticPr fontId="27" type="noConversion"/>
  </si>
  <si>
    <t>Sulfuric Acid Dosing Skid and Tank Shelter</t>
    <phoneticPr fontId="94" type="noConversion"/>
  </si>
  <si>
    <t>CS</t>
    <phoneticPr fontId="81" type="noConversion"/>
  </si>
  <si>
    <t>O</t>
    <phoneticPr fontId="81" type="noConversion"/>
  </si>
  <si>
    <t>MS Inform 반영.</t>
    <phoneticPr fontId="81" type="noConversion"/>
  </si>
  <si>
    <t>주간공정회의 결과에 따른 건물 삭제(PM의사결정, 20191211)</t>
    <phoneticPr fontId="81" type="noConversion"/>
  </si>
  <si>
    <t>P4.22</t>
    <phoneticPr fontId="81" type="noConversion"/>
  </si>
  <si>
    <t>IRB01</t>
    <phoneticPr fontId="27" type="noConversion"/>
  </si>
  <si>
    <t>IRB04B</t>
    <phoneticPr fontId="27" type="noConversion"/>
  </si>
  <si>
    <t>Utility RIE</t>
    <phoneticPr fontId="81" type="noConversion"/>
  </si>
  <si>
    <t>RC</t>
    <phoneticPr fontId="94" type="noConversion"/>
  </si>
  <si>
    <t>IOM-AR-0008 계장팀 답변</t>
    <phoneticPr fontId="81" type="noConversion"/>
  </si>
  <si>
    <t>Size 수정 IOM-CI-0025</t>
    <phoneticPr fontId="81" type="noConversion"/>
  </si>
  <si>
    <t>Sum</t>
    <phoneticPr fontId="81" type="noConversion"/>
  </si>
  <si>
    <t>P4.25</t>
    <phoneticPr fontId="81" type="noConversion"/>
  </si>
  <si>
    <t>88-W-0001</t>
    <phoneticPr fontId="81" type="noConversion"/>
  </si>
  <si>
    <t>CTBD RO Unit Shelter
(Option)</t>
    <phoneticPr fontId="81" type="noConversion"/>
  </si>
  <si>
    <t>PS</t>
    <phoneticPr fontId="81" type="noConversion"/>
  </si>
  <si>
    <t>ST</t>
    <phoneticPr fontId="81" type="noConversion"/>
  </si>
  <si>
    <t>IOM-MR-27 에 따라 추가</t>
    <phoneticPr fontId="81" type="noConversion"/>
  </si>
  <si>
    <t>PRE-BORING</t>
    <phoneticPr fontId="81" type="noConversion"/>
  </si>
  <si>
    <t>Proposal Basis(PM협의 완료)에 따른 건물삭제(190823)</t>
    <phoneticPr fontId="27" type="noConversion"/>
  </si>
  <si>
    <t>P4.23</t>
    <phoneticPr fontId="27" type="noConversion"/>
  </si>
  <si>
    <t>SBS04E</t>
    <phoneticPr fontId="27" type="noConversion"/>
  </si>
  <si>
    <t>Substation for WWT, Dehydrator Shelter</t>
    <phoneticPr fontId="81" type="noConversion"/>
  </si>
  <si>
    <t>B</t>
    <phoneticPr fontId="81" type="noConversion"/>
  </si>
  <si>
    <t>X</t>
    <phoneticPr fontId="81" type="noConversion"/>
  </si>
  <si>
    <t>Size 반영 (IOM-AR-0013 EL Comment)</t>
    <phoneticPr fontId="27" type="noConversion"/>
  </si>
  <si>
    <t>TR</t>
    <phoneticPr fontId="81" type="noConversion"/>
  </si>
  <si>
    <t>IOM-EL-0101에 따른 면적변경(20191126)</t>
    <phoneticPr fontId="27" type="noConversion"/>
  </si>
  <si>
    <t>EDG Crane/Hoist 적용 고려에 따른 Height 증가(5.0m → 7.0m, 20191127)</t>
    <phoneticPr fontId="27" type="noConversion"/>
  </si>
  <si>
    <t>Capacitor Bank</t>
    <phoneticPr fontId="81" type="noConversion"/>
  </si>
  <si>
    <t>EDG</t>
  </si>
  <si>
    <t>Sum</t>
    <phoneticPr fontId="27" type="noConversion"/>
  </si>
  <si>
    <t>P4.24</t>
    <phoneticPr fontId="27" type="noConversion"/>
  </si>
  <si>
    <t>GDH01</t>
    <phoneticPr fontId="27" type="noConversion"/>
  </si>
  <si>
    <t>SGH04</t>
    <phoneticPr fontId="27" type="noConversion"/>
  </si>
  <si>
    <t>Sub-Gate House(1~5)</t>
    <phoneticPr fontId="81" type="noConversion"/>
  </si>
  <si>
    <t>Ground</t>
    <phoneticPr fontId="81" type="noConversion"/>
  </si>
  <si>
    <t>GSE-000-DC-1-01x</t>
    <phoneticPr fontId="27" type="noConversion"/>
  </si>
  <si>
    <t>ITB Building List
Part2_Scope of work
A9-3_Work package Map</t>
    <phoneticPr fontId="27" type="noConversion"/>
  </si>
  <si>
    <t>WP6 → WP4로 이동(Proposal Basis, PM협의 완료,190823)</t>
    <phoneticPr fontId="27" type="noConversion"/>
  </si>
  <si>
    <t>P4.25</t>
    <phoneticPr fontId="27" type="noConversion"/>
  </si>
  <si>
    <t>WT04</t>
    <phoneticPr fontId="27" type="noConversion"/>
  </si>
  <si>
    <t>Watchtower (1~8)</t>
    <phoneticPr fontId="81" type="noConversion"/>
  </si>
  <si>
    <t>OS</t>
    <phoneticPr fontId="94" type="noConversion"/>
  </si>
  <si>
    <t>ST</t>
    <phoneticPr fontId="94" type="noConversion"/>
  </si>
  <si>
    <t>Support</t>
    <phoneticPr fontId="27" type="noConversion"/>
  </si>
  <si>
    <t>Part2_Scope of work
Owner Reply(8thj)</t>
    <phoneticPr fontId="27" type="noConversion"/>
  </si>
  <si>
    <t>Guard Room</t>
    <phoneticPr fontId="81" type="noConversion"/>
  </si>
  <si>
    <t>건물개소 수정(6 → 8, Proposal Basis &amp; IOM-PM-0050, PM협의 완료,190823)</t>
    <phoneticPr fontId="27" type="noConversion"/>
  </si>
  <si>
    <t>P4.26</t>
    <phoneticPr fontId="27" type="noConversion"/>
  </si>
  <si>
    <t>Methane Compressor Shelter(for GTG Fuel Supply)</t>
    <phoneticPr fontId="94" type="noConversion"/>
  </si>
  <si>
    <r>
      <rPr>
        <strike/>
        <sz val="10"/>
        <rFont val="맑은 고딕"/>
        <family val="3"/>
        <charset val="129"/>
        <scheme val="minor"/>
      </rPr>
      <t>IOM-MR-0012 반영 삭제</t>
    </r>
    <r>
      <rPr>
        <sz val="10"/>
        <rFont val="맑은 고딕"/>
        <family val="3"/>
        <charset val="129"/>
        <scheme val="minor"/>
      </rPr>
      <t xml:space="preserve">
IOM-MR-0054 입찰물량 설계검증결과에 따른 MR추가 반영, 191021</t>
    </r>
    <phoneticPr fontId="27" type="noConversion"/>
  </si>
  <si>
    <t>Sum</t>
    <phoneticPr fontId="81" type="noConversion"/>
  </si>
  <si>
    <t>주간공정회의 결과에 따른 건물면적변경(MR, 20191210)</t>
    <phoneticPr fontId="81" type="noConversion"/>
  </si>
  <si>
    <t>P4.27</t>
    <phoneticPr fontId="27" type="noConversion"/>
  </si>
  <si>
    <t>SBS04F</t>
    <phoneticPr fontId="81" type="noConversion"/>
  </si>
  <si>
    <t>RW Substation</t>
    <phoneticPr fontId="94" type="noConversion"/>
  </si>
  <si>
    <t>B</t>
  </si>
  <si>
    <t>RC</t>
    <phoneticPr fontId="94" type="noConversion"/>
  </si>
  <si>
    <t>X</t>
    <phoneticPr fontId="27" type="noConversion"/>
  </si>
  <si>
    <t>IOM-EL-0134에 따른 추가</t>
    <phoneticPr fontId="81" type="noConversion"/>
  </si>
  <si>
    <t>TR-1</t>
  </si>
  <si>
    <t>SF Cylinder Room Inform 반영(20200423)</t>
  </si>
  <si>
    <t>RIB 추가 반영(CI Comment, IOM-AR-0042)</t>
    <phoneticPr fontId="81" type="noConversion"/>
  </si>
  <si>
    <t>Battery Room</t>
  </si>
  <si>
    <t>Cylinder Room(add)</t>
  </si>
  <si>
    <t>Added Room</t>
  </si>
  <si>
    <t>Fuel Oil Tank</t>
  </si>
  <si>
    <t>Capacitor Bank</t>
  </si>
  <si>
    <t>RIB</t>
    <phoneticPr fontId="81" type="noConversion"/>
  </si>
  <si>
    <t>Sum</t>
    <phoneticPr fontId="81" type="noConversion"/>
  </si>
  <si>
    <t>P4.26</t>
    <phoneticPr fontId="27" type="noConversion"/>
  </si>
  <si>
    <t>Air Dryer Shelter</t>
    <phoneticPr fontId="81" type="noConversion"/>
  </si>
  <si>
    <t>ST</t>
  </si>
  <si>
    <t>Owner Building List(190819)</t>
    <phoneticPr fontId="27" type="noConversion"/>
  </si>
  <si>
    <t>Dryer Package 없는 것으로 설계 진행 협의 완료(MS, 전화협의, 190828)</t>
    <phoneticPr fontId="27" type="noConversion"/>
  </si>
  <si>
    <t>Group B</t>
    <phoneticPr fontId="27" type="noConversion"/>
  </si>
  <si>
    <t>Work Package-2 (PP, PE)</t>
    <phoneticPr fontId="27" type="noConversion"/>
  </si>
  <si>
    <t>WP-2PP</t>
    <phoneticPr fontId="27" type="noConversion"/>
  </si>
  <si>
    <t>P2.01</t>
    <phoneticPr fontId="27" type="noConversion"/>
  </si>
  <si>
    <t>SBS07</t>
    <phoneticPr fontId="27" type="noConversion"/>
  </si>
  <si>
    <t>SBS02A</t>
    <phoneticPr fontId="27" type="noConversion"/>
  </si>
  <si>
    <t>Substation for PP</t>
    <phoneticPr fontId="94" type="noConversion"/>
  </si>
  <si>
    <t>B</t>
    <phoneticPr fontId="81" type="noConversion"/>
  </si>
  <si>
    <t>Ground</t>
    <phoneticPr fontId="27" type="noConversion"/>
  </si>
  <si>
    <t>X</t>
    <phoneticPr fontId="27" type="noConversion"/>
  </si>
  <si>
    <t>ITB Building List
Part2_Scope of work
A9-3_Work package Map</t>
    <phoneticPr fontId="27" type="noConversion"/>
  </si>
  <si>
    <t>TR-1</t>
    <phoneticPr fontId="27" type="noConversion"/>
  </si>
  <si>
    <t>07-LCC-PP-250K-ELP-001_GENERAL PLOT</t>
    <phoneticPr fontId="27" type="noConversion"/>
  </si>
  <si>
    <t>TR-2</t>
    <phoneticPr fontId="27" type="noConversion"/>
  </si>
  <si>
    <t>Battery Room</t>
    <phoneticPr fontId="81" type="noConversion"/>
  </si>
  <si>
    <t xml:space="preserve">*Reduce Area : SWGR 내 Cylinder 설치 공제면적임
</t>
    <phoneticPr fontId="81" type="noConversion"/>
  </si>
  <si>
    <t>IOM-EL-0101에 따른 면적변경(20191126)
IOM-EL-0107에 따른 면적변경(20191205)</t>
    <phoneticPr fontId="27" type="noConversion"/>
  </si>
  <si>
    <t>Reduce Area *</t>
    <phoneticPr fontId="81" type="noConversion"/>
  </si>
  <si>
    <t>Added Room</t>
    <phoneticPr fontId="81" type="noConversion"/>
  </si>
  <si>
    <t>IOM-EL-0134에 따른 SBS02A/B 통합</t>
    <phoneticPr fontId="81" type="noConversion"/>
  </si>
  <si>
    <t>WP-2PE</t>
    <phoneticPr fontId="27" type="noConversion"/>
  </si>
  <si>
    <t>P2.02</t>
    <phoneticPr fontId="27" type="noConversion"/>
  </si>
  <si>
    <t>SBS02B</t>
    <phoneticPr fontId="27" type="noConversion"/>
  </si>
  <si>
    <r>
      <t>Substation for PE</t>
    </r>
    <r>
      <rPr>
        <sz val="11"/>
        <rFont val="맑은 고딕"/>
        <family val="3"/>
        <charset val="129"/>
        <scheme val="minor"/>
      </rPr>
      <t xml:space="preserve">
PE/PP Substation</t>
    </r>
    <phoneticPr fontId="94" type="noConversion"/>
  </si>
  <si>
    <t>B</t>
    <phoneticPr fontId="81" type="noConversion"/>
  </si>
  <si>
    <t>RC</t>
    <phoneticPr fontId="94" type="noConversion"/>
  </si>
  <si>
    <t>Ground</t>
    <phoneticPr fontId="27" type="noConversion"/>
  </si>
  <si>
    <t>TR-1</t>
    <phoneticPr fontId="27" type="noConversion"/>
  </si>
  <si>
    <t xml:space="preserve">*Reduce Area : SWGR 내 Cylinder 설치 공제면적임
</t>
    <phoneticPr fontId="81" type="noConversion"/>
  </si>
  <si>
    <t>Battery Room</t>
    <phoneticPr fontId="81" type="noConversion"/>
  </si>
  <si>
    <t>IOM-EL-0101에 따른 면적변경(20191126)
IOM-EL-0107에 따른 면적변경(20191205)</t>
    <phoneticPr fontId="27" type="noConversion"/>
  </si>
  <si>
    <t>Cylinder Room(add)</t>
    <phoneticPr fontId="81" type="noConversion"/>
  </si>
  <si>
    <t>EDG Crane/Hoist 적용 고려에 따른 Height 증가(5.0m → 7.0m, 20191127)</t>
    <phoneticPr fontId="27" type="noConversion"/>
  </si>
  <si>
    <t>Reduce Area *</t>
    <phoneticPr fontId="81" type="noConversion"/>
  </si>
  <si>
    <t>IOM-EL-0134에 따른 SBS02A/B 통합</t>
    <phoneticPr fontId="81" type="noConversion"/>
  </si>
  <si>
    <t>Added Room</t>
    <phoneticPr fontId="81" type="noConversion"/>
  </si>
  <si>
    <t>Fuel Oil Tank</t>
    <phoneticPr fontId="81" type="noConversion"/>
  </si>
  <si>
    <t>Capacitor Bank</t>
    <phoneticPr fontId="81" type="noConversion"/>
  </si>
  <si>
    <t>P2.</t>
    <phoneticPr fontId="27" type="noConversion"/>
  </si>
  <si>
    <t>PCB01</t>
    <phoneticPr fontId="27" type="noConversion"/>
  </si>
  <si>
    <t>PP Control Building</t>
    <phoneticPr fontId="27" type="noConversion"/>
  </si>
  <si>
    <t>B</t>
    <phoneticPr fontId="27" type="noConversion"/>
  </si>
  <si>
    <t>O</t>
    <phoneticPr fontId="27" type="noConversion"/>
  </si>
  <si>
    <t>GSE-320-DC-1-0101</t>
    <phoneticPr fontId="27" type="noConversion"/>
  </si>
  <si>
    <t>ITB Building List
A9-3_Work package Map</t>
    <phoneticPr fontId="27" type="noConversion"/>
  </si>
  <si>
    <t>WP-2PE</t>
    <phoneticPr fontId="27" type="noConversion"/>
  </si>
  <si>
    <t>P2.03</t>
    <phoneticPr fontId="27" type="noConversion"/>
  </si>
  <si>
    <t>ETB01</t>
    <phoneticPr fontId="27" type="noConversion"/>
  </si>
  <si>
    <t>EB02A</t>
    <phoneticPr fontId="27" type="noConversion"/>
  </si>
  <si>
    <t>Extrusion Building-1_PP</t>
    <phoneticPr fontId="94" type="noConversion"/>
  </si>
  <si>
    <t>B</t>
    <phoneticPr fontId="27" type="noConversion"/>
  </si>
  <si>
    <t>X</t>
    <phoneticPr fontId="27" type="noConversion"/>
  </si>
  <si>
    <t>X</t>
    <phoneticPr fontId="27" type="noConversion"/>
  </si>
  <si>
    <t>Monorail Hoists</t>
    <phoneticPr fontId="27" type="noConversion"/>
  </si>
  <si>
    <t>X</t>
    <phoneticPr fontId="81" type="noConversion"/>
  </si>
  <si>
    <t>1st  Floor</t>
    <phoneticPr fontId="27" type="noConversion"/>
  </si>
  <si>
    <t>05-HDPE-250K-ELP-101_EQUIPMENT LAYOUT DWG FOR 1ST FLOOR VIEW</t>
    <phoneticPr fontId="27" type="noConversion"/>
  </si>
  <si>
    <t>2nd Floor</t>
    <phoneticPr fontId="27" type="noConversion"/>
  </si>
  <si>
    <t>Hoist inform 요청(by MR)</t>
    <phoneticPr fontId="81" type="noConversion"/>
  </si>
  <si>
    <t>3rd Floor</t>
    <phoneticPr fontId="27" type="noConversion"/>
  </si>
  <si>
    <t>TACE Building Size 반영(190827)</t>
    <phoneticPr fontId="27" type="noConversion"/>
  </si>
  <si>
    <t>4th Floor</t>
    <phoneticPr fontId="27" type="noConversion"/>
  </si>
  <si>
    <t>면적 Optimization 반영(IOM-MR-0043, 20191211)</t>
    <phoneticPr fontId="81" type="noConversion"/>
  </si>
  <si>
    <t>Sum</t>
    <phoneticPr fontId="81" type="noConversion"/>
  </si>
  <si>
    <t>WP-2PP</t>
    <phoneticPr fontId="27" type="noConversion"/>
  </si>
  <si>
    <t>P2.04</t>
    <phoneticPr fontId="27" type="noConversion"/>
  </si>
  <si>
    <t>ETB02</t>
    <phoneticPr fontId="27" type="noConversion"/>
  </si>
  <si>
    <t>EB02B</t>
    <phoneticPr fontId="27" type="noConversion"/>
  </si>
  <si>
    <t>Extrusion Building-2_PE</t>
    <phoneticPr fontId="94" type="noConversion"/>
  </si>
  <si>
    <t>RC/Steel</t>
    <phoneticPr fontId="94" type="noConversion"/>
  </si>
  <si>
    <t>Ground</t>
    <phoneticPr fontId="81" type="noConversion"/>
  </si>
  <si>
    <t>O</t>
    <phoneticPr fontId="27" type="noConversion"/>
  </si>
  <si>
    <t>Monorail Hoists</t>
    <phoneticPr fontId="27" type="noConversion"/>
  </si>
  <si>
    <t>X</t>
    <phoneticPr fontId="81" type="noConversion"/>
  </si>
  <si>
    <t>X</t>
    <phoneticPr fontId="27" type="noConversion"/>
  </si>
  <si>
    <t>ITB Building List
Part2_Scope of work
A9-3_Work package Map</t>
    <phoneticPr fontId="27" type="noConversion"/>
  </si>
  <si>
    <t>07-LCC-PP-250K-ELP-001_GENERAL PLOT</t>
    <phoneticPr fontId="27" type="noConversion"/>
  </si>
  <si>
    <t>2nd Floor</t>
    <phoneticPr fontId="27" type="noConversion"/>
  </si>
  <si>
    <t>Hoist inform 요청(by MR)</t>
    <phoneticPr fontId="81" type="noConversion"/>
  </si>
  <si>
    <t>3rd Floor</t>
    <phoneticPr fontId="27" type="noConversion"/>
  </si>
  <si>
    <t>TACE Building Size 반영(190827)</t>
    <phoneticPr fontId="27" type="noConversion"/>
  </si>
  <si>
    <t>4th Floor</t>
    <phoneticPr fontId="27" type="noConversion"/>
  </si>
  <si>
    <t>면적 Optimization 반영(IOM-MR-0043, 20191211)</t>
    <phoneticPr fontId="81" type="noConversion"/>
  </si>
  <si>
    <t>WP-2창고</t>
    <phoneticPr fontId="27" type="noConversion"/>
  </si>
  <si>
    <t>P2.05</t>
    <phoneticPr fontId="27" type="noConversion"/>
  </si>
  <si>
    <t>PWH01</t>
  </si>
  <si>
    <t>PPW02</t>
    <phoneticPr fontId="27" type="noConversion"/>
  </si>
  <si>
    <t>PE/PP Warehouse</t>
    <phoneticPr fontId="94" type="noConversion"/>
  </si>
  <si>
    <t>Ground</t>
    <phoneticPr fontId="81" type="noConversion"/>
  </si>
  <si>
    <t>GSE-320-DC-1-0111</t>
    <phoneticPr fontId="27" type="noConversion"/>
  </si>
  <si>
    <t>ITB Building List
Part2_Scope of work 
Plot Plan(190322)</t>
    <phoneticPr fontId="27" type="noConversion"/>
  </si>
  <si>
    <t>Ground
(입하장)</t>
    <phoneticPr fontId="81" type="noConversion"/>
  </si>
  <si>
    <t>Proposal Basis(PM협의 완료)에 따른 건물명 수정(190823)</t>
    <phoneticPr fontId="27" type="noConversion"/>
  </si>
  <si>
    <t>Ground
(입하장내 사무실) 2층</t>
    <phoneticPr fontId="81" type="noConversion"/>
  </si>
  <si>
    <t>Gound
(출하장)</t>
    <phoneticPr fontId="81" type="noConversion"/>
  </si>
  <si>
    <t>사무실(2F)</t>
    <phoneticPr fontId="81" type="noConversion"/>
  </si>
  <si>
    <t>Sum</t>
    <phoneticPr fontId="81" type="noConversion"/>
  </si>
  <si>
    <t>WP-2PP</t>
    <phoneticPr fontId="27" type="noConversion"/>
  </si>
  <si>
    <t>P2.06</t>
    <phoneticPr fontId="27" type="noConversion"/>
  </si>
  <si>
    <t>PSS01</t>
    <phoneticPr fontId="27" type="noConversion"/>
  </si>
  <si>
    <t>PSS02</t>
    <phoneticPr fontId="27" type="noConversion"/>
  </si>
  <si>
    <t>Peroxide Storage Shelter_PP</t>
    <phoneticPr fontId="94" type="noConversion"/>
  </si>
  <si>
    <t>CS</t>
    <phoneticPr fontId="94" type="noConversion"/>
  </si>
  <si>
    <t xml:space="preserve">ITB Building List
Part2_Scope of work </t>
    <phoneticPr fontId="27" type="noConversion"/>
  </si>
  <si>
    <t>Proposal Basis(PM협의 완료)에 따른 건물확정(190823)</t>
  </si>
  <si>
    <t>주간공정회의 결과에 따른 건물 삭제(PM의사결정, 20191211)</t>
    <phoneticPr fontId="81" type="noConversion"/>
  </si>
  <si>
    <t>WP-2PP</t>
    <phoneticPr fontId="27" type="noConversion"/>
  </si>
  <si>
    <t>P2.07</t>
    <phoneticPr fontId="27" type="noConversion"/>
  </si>
  <si>
    <t>LBS01</t>
    <phoneticPr fontId="27" type="noConversion"/>
  </si>
  <si>
    <t>COB02</t>
    <phoneticPr fontId="27" type="noConversion"/>
  </si>
  <si>
    <t>CO Bottles Shed_PP</t>
    <phoneticPr fontId="81" type="noConversion"/>
  </si>
  <si>
    <t>PS</t>
    <phoneticPr fontId="94" type="noConversion"/>
  </si>
  <si>
    <t>ITB Building List</t>
    <phoneticPr fontId="27" type="noConversion"/>
  </si>
  <si>
    <t>Proposal Basis(PM협의 완료)에 따른 건물확정(190823)</t>
    <phoneticPr fontId="27" type="noConversion"/>
  </si>
  <si>
    <t>P2.08</t>
    <phoneticPr fontId="27" type="noConversion"/>
  </si>
  <si>
    <t>RGC02</t>
    <phoneticPr fontId="27" type="noConversion"/>
  </si>
  <si>
    <t>32-C-301
32-PK-301</t>
    <phoneticPr fontId="27" type="noConversion"/>
  </si>
  <si>
    <t>RG Compressor Shelter_PP</t>
    <phoneticPr fontId="81" type="noConversion"/>
  </si>
  <si>
    <t>ST</t>
    <phoneticPr fontId="27" type="noConversion"/>
  </si>
  <si>
    <t>Part2_Scope of work</t>
    <phoneticPr fontId="27" type="noConversion"/>
  </si>
  <si>
    <t>Size 반영 (By MR Comment 2019.8.7)
OHC, Hoist Inform 요청 (by MR)</t>
    <phoneticPr fontId="81" type="noConversion"/>
  </si>
  <si>
    <t>WP-2PE</t>
    <phoneticPr fontId="27" type="noConversion"/>
  </si>
  <si>
    <t>P2.09</t>
    <phoneticPr fontId="27" type="noConversion"/>
  </si>
  <si>
    <t>CDS02</t>
    <phoneticPr fontId="27" type="noConversion"/>
  </si>
  <si>
    <t>Centrifuge &amp; Dry Shelter_PE</t>
    <phoneticPr fontId="81" type="noConversion"/>
  </si>
  <si>
    <t>OS</t>
    <phoneticPr fontId="27" type="noConversion"/>
  </si>
  <si>
    <t>PI Comment 반영(190828, email)</t>
    <phoneticPr fontId="27" type="noConversion"/>
  </si>
  <si>
    <t>P2.10</t>
    <phoneticPr fontId="27" type="noConversion"/>
  </si>
  <si>
    <t>Catalyst Shelter_PP</t>
    <phoneticPr fontId="81" type="noConversion"/>
  </si>
  <si>
    <t>CS</t>
    <phoneticPr fontId="27" type="noConversion"/>
  </si>
  <si>
    <t>A9-3_Work package Map</t>
    <phoneticPr fontId="27" type="noConversion"/>
  </si>
  <si>
    <t>P2.11</t>
    <phoneticPr fontId="27" type="noConversion"/>
  </si>
  <si>
    <t>Catalyst Shelter_PE</t>
    <phoneticPr fontId="81" type="noConversion"/>
  </si>
  <si>
    <t>TES01</t>
    <phoneticPr fontId="27" type="noConversion"/>
  </si>
  <si>
    <t>TPP02</t>
    <phoneticPr fontId="27" type="noConversion"/>
  </si>
  <si>
    <t>TEAL Shelter for PP</t>
    <phoneticPr fontId="94" type="noConversion"/>
  </si>
  <si>
    <t>ITB Building List
A9-3_Work package Map</t>
    <phoneticPr fontId="27" type="noConversion"/>
  </si>
  <si>
    <t>TPE02</t>
    <phoneticPr fontId="27" type="noConversion"/>
  </si>
  <si>
    <t>TEAL Shelter for PE</t>
    <phoneticPr fontId="94" type="noConversion"/>
  </si>
  <si>
    <t>CS</t>
    <phoneticPr fontId="94" type="noConversion"/>
  </si>
  <si>
    <t>P2.14</t>
    <phoneticPr fontId="27" type="noConversion"/>
  </si>
  <si>
    <t>Car Parking Shelter</t>
    <phoneticPr fontId="81" type="noConversion"/>
  </si>
  <si>
    <t>Shelter 유무 확인 요망</t>
    <phoneticPr fontId="27" type="noConversion"/>
  </si>
  <si>
    <t>7월 10일 building list 협의에서 삭제</t>
    <phoneticPr fontId="81" type="noConversion"/>
  </si>
  <si>
    <t>P2.12</t>
    <phoneticPr fontId="27" type="noConversion"/>
  </si>
  <si>
    <t>IRB02A</t>
    <phoneticPr fontId="27" type="noConversion"/>
  </si>
  <si>
    <t>PP RIE</t>
    <phoneticPr fontId="81" type="noConversion"/>
  </si>
  <si>
    <t>CI팀 요청으로 추가(5/29)</t>
    <phoneticPr fontId="27" type="noConversion"/>
  </si>
  <si>
    <t>Size 수정 IOM-CI-0025</t>
    <phoneticPr fontId="81" type="noConversion"/>
  </si>
  <si>
    <t>Sum</t>
    <phoneticPr fontId="27" type="noConversion"/>
  </si>
  <si>
    <t>WP-2PE</t>
    <phoneticPr fontId="27" type="noConversion"/>
  </si>
  <si>
    <t>P2.13</t>
    <phoneticPr fontId="27" type="noConversion"/>
  </si>
  <si>
    <t>IRB02B</t>
    <phoneticPr fontId="27" type="noConversion"/>
  </si>
  <si>
    <t>PE RIE</t>
    <phoneticPr fontId="81" type="noConversion"/>
  </si>
  <si>
    <t>RC</t>
    <phoneticPr fontId="94" type="noConversion"/>
  </si>
  <si>
    <t>O</t>
    <phoneticPr fontId="27" type="noConversion"/>
  </si>
  <si>
    <t>X</t>
    <phoneticPr fontId="27" type="noConversion"/>
  </si>
  <si>
    <t>CI팀 요청으로 추가(5/29)</t>
    <phoneticPr fontId="27" type="noConversion"/>
  </si>
  <si>
    <t>Size 수정 IOM-CI-0025</t>
    <phoneticPr fontId="81" type="noConversion"/>
  </si>
  <si>
    <t>WP-2PE</t>
    <phoneticPr fontId="27" type="noConversion"/>
  </si>
  <si>
    <t>P2.14</t>
    <phoneticPr fontId="27" type="noConversion"/>
  </si>
  <si>
    <t>PPE02A</t>
    <phoneticPr fontId="27" type="noConversion"/>
  </si>
  <si>
    <t>Polymerization Shelter for PE</t>
    <phoneticPr fontId="81" type="noConversion"/>
  </si>
  <si>
    <t>PS</t>
    <phoneticPr fontId="94" type="noConversion"/>
  </si>
  <si>
    <t>X</t>
    <phoneticPr fontId="27" type="noConversion"/>
  </si>
  <si>
    <t>05-HDPE-250K-ELP-101 반영</t>
    <phoneticPr fontId="27" type="noConversion"/>
  </si>
  <si>
    <t>토목팀과 Scope 협의 필요.
Proposal Basis(PM협의 완료)에 따른 건물확정
Reference dim. 기입( UGCC, 190827)
SGCCUP Building Size 반영(190903)</t>
    <phoneticPr fontId="27" type="noConversion"/>
  </si>
  <si>
    <t>주간공정회의 결과에 따른 건물 삭제(PM의사결정, 20191211)</t>
  </si>
  <si>
    <t>WP-2PE</t>
    <phoneticPr fontId="27" type="noConversion"/>
  </si>
  <si>
    <t>P2.15</t>
    <phoneticPr fontId="27" type="noConversion"/>
  </si>
  <si>
    <t>PPE02B</t>
    <phoneticPr fontId="27" type="noConversion"/>
  </si>
  <si>
    <t>Z-710, TK-710, C-710</t>
    <phoneticPr fontId="27" type="noConversion"/>
  </si>
  <si>
    <t>Low polymer house for PE</t>
    <phoneticPr fontId="81" type="noConversion"/>
  </si>
  <si>
    <t>CS</t>
    <phoneticPr fontId="94" type="noConversion"/>
  </si>
  <si>
    <t>X</t>
    <phoneticPr fontId="27" type="noConversion"/>
  </si>
  <si>
    <t>X</t>
    <phoneticPr fontId="81" type="noConversion"/>
  </si>
  <si>
    <t>05-HDPE-250K-ELP-101 반영</t>
    <phoneticPr fontId="27" type="noConversion"/>
  </si>
  <si>
    <t>1st Floor</t>
  </si>
  <si>
    <t>2nd Floor</t>
  </si>
  <si>
    <t>3th Floor</t>
  </si>
  <si>
    <t>WP-2PP</t>
    <phoneticPr fontId="27" type="noConversion"/>
  </si>
  <si>
    <t>P2.16</t>
    <phoneticPr fontId="27" type="noConversion"/>
  </si>
  <si>
    <t>CPSPP02</t>
    <phoneticPr fontId="27" type="noConversion"/>
  </si>
  <si>
    <t>Catalyst Preparation Shelter for PP</t>
    <phoneticPr fontId="81" type="noConversion"/>
  </si>
  <si>
    <t>07-LCC-PP-250K-ELP-001_GENERAL PLOT</t>
    <phoneticPr fontId="27" type="noConversion"/>
  </si>
  <si>
    <t>1st Floor</t>
    <phoneticPr fontId="27" type="noConversion"/>
  </si>
  <si>
    <t>Sum</t>
    <phoneticPr fontId="81" type="noConversion"/>
  </si>
  <si>
    <t>P2.17A</t>
    <phoneticPr fontId="27" type="noConversion"/>
  </si>
  <si>
    <t>WSS02</t>
    <phoneticPr fontId="27" type="noConversion"/>
  </si>
  <si>
    <t>Waste Storage Shelter</t>
    <phoneticPr fontId="94" type="noConversion"/>
  </si>
  <si>
    <t>OS</t>
    <phoneticPr fontId="27" type="noConversion"/>
  </si>
  <si>
    <t>X</t>
    <phoneticPr fontId="27" type="noConversion"/>
  </si>
  <si>
    <t>4th Owner reply 에 따라 모든 Pacage 반영</t>
    <phoneticPr fontId="27" type="noConversion"/>
  </si>
  <si>
    <t>Proposal Basis(PM협의 완료)에 따른 건물개소 확정</t>
    <phoneticPr fontId="27" type="noConversion"/>
  </si>
  <si>
    <t>P2.17B</t>
    <phoneticPr fontId="27" type="noConversion"/>
  </si>
  <si>
    <t>WSS02</t>
    <phoneticPr fontId="27" type="noConversion"/>
  </si>
  <si>
    <t>X</t>
    <phoneticPr fontId="81" type="noConversion"/>
  </si>
  <si>
    <t>Proposal Basis(PM협의 완료)에 따른 건물개소 확정</t>
    <phoneticPr fontId="27" type="noConversion"/>
  </si>
  <si>
    <t>P2.21</t>
    <phoneticPr fontId="27" type="noConversion"/>
  </si>
  <si>
    <t>Cooling Tower Chemical House for BD/BTX/PE/PP</t>
    <phoneticPr fontId="94" type="noConversion"/>
  </si>
  <si>
    <t>OS</t>
    <phoneticPr fontId="27" type="noConversion"/>
  </si>
  <si>
    <t>ST</t>
    <phoneticPr fontId="94" type="noConversion"/>
  </si>
  <si>
    <t>Pkg. 2 인지 3인지 발주처 확인 중</t>
    <phoneticPr fontId="27" type="noConversion"/>
  </si>
  <si>
    <t>PKG.4 로 이동</t>
    <phoneticPr fontId="81" type="noConversion"/>
  </si>
  <si>
    <t>P2.</t>
    <phoneticPr fontId="27" type="noConversion"/>
  </si>
  <si>
    <t>Substation for Cooling Tower</t>
    <phoneticPr fontId="94" type="noConversion"/>
  </si>
  <si>
    <t>IOM-AR-0011 PR Comment로 WP4로 이동</t>
    <phoneticPr fontId="81" type="noConversion"/>
  </si>
  <si>
    <t>P2.18</t>
    <phoneticPr fontId="27" type="noConversion"/>
  </si>
  <si>
    <t>CGBS02</t>
    <phoneticPr fontId="27" type="noConversion"/>
  </si>
  <si>
    <t>32-C-401</t>
    <phoneticPr fontId="81" type="noConversion"/>
  </si>
  <si>
    <t>Circulation Gas Blower Shelter_PP</t>
    <phoneticPr fontId="81" type="noConversion"/>
  </si>
  <si>
    <t>ST</t>
    <phoneticPr fontId="81" type="noConversion"/>
  </si>
  <si>
    <t>O</t>
    <phoneticPr fontId="27" type="noConversion"/>
  </si>
  <si>
    <t xml:space="preserve">1. Item Name : Overhdead Crane (32-OC-XXX)
2. Type : TBD
3. Lifting Capacity : 2 ton
4. Crane Own Weight : 3 ton
</t>
    <phoneticPr fontId="81" type="noConversion"/>
  </si>
  <si>
    <t>Shelter 추가 (By MR Comment 2019.8.7)</t>
    <phoneticPr fontId="81" type="noConversion"/>
  </si>
  <si>
    <t>P2.19</t>
    <phoneticPr fontId="27" type="noConversion"/>
  </si>
  <si>
    <t>Truck Scale Control Shelter_PP</t>
    <phoneticPr fontId="27" type="noConversion"/>
  </si>
  <si>
    <t>OS</t>
    <phoneticPr fontId="81" type="noConversion"/>
  </si>
  <si>
    <t>Ground</t>
    <phoneticPr fontId="81" type="noConversion"/>
  </si>
  <si>
    <t>O</t>
    <phoneticPr fontId="81" type="noConversion"/>
  </si>
  <si>
    <t>X</t>
    <phoneticPr fontId="81" type="noConversion"/>
  </si>
  <si>
    <t>X</t>
    <phoneticPr fontId="81" type="noConversion"/>
  </si>
  <si>
    <t>X</t>
    <phoneticPr fontId="81" type="noConversion"/>
  </si>
  <si>
    <t>X</t>
    <phoneticPr fontId="81" type="noConversion"/>
  </si>
  <si>
    <t>CI 작성 발주처 TCM Comment 사항(20190924)</t>
    <phoneticPr fontId="81" type="noConversion"/>
  </si>
  <si>
    <t>IOM-PI-0082에 따른 건물 Size 수정(20191129)</t>
    <phoneticPr fontId="81" type="noConversion"/>
  </si>
  <si>
    <t>WP-2PE</t>
  </si>
  <si>
    <t>P2.20</t>
    <phoneticPr fontId="81" type="noConversion"/>
  </si>
  <si>
    <t>CH02</t>
    <phoneticPr fontId="81" type="noConversion"/>
  </si>
  <si>
    <t>Catalyst House PE</t>
    <phoneticPr fontId="81" type="noConversion"/>
  </si>
  <si>
    <t>PS</t>
    <phoneticPr fontId="81" type="noConversion"/>
  </si>
  <si>
    <t>주간공정회의 결과에 따른 건물 추가(20191210)</t>
    <phoneticPr fontId="81" type="noConversion"/>
  </si>
  <si>
    <t>P2(4PE) Project 실행면적 반영</t>
  </si>
  <si>
    <t>PS</t>
    <phoneticPr fontId="81" type="noConversion"/>
  </si>
  <si>
    <t>Work Package-3 (BD,TBA,GHU,BTX)</t>
    <phoneticPr fontId="27" type="noConversion"/>
  </si>
  <si>
    <t>WP-3BD</t>
    <phoneticPr fontId="27" type="noConversion"/>
  </si>
  <si>
    <t>P3.01</t>
    <phoneticPr fontId="27" type="noConversion"/>
  </si>
  <si>
    <t>SBS02</t>
    <phoneticPr fontId="27" type="noConversion"/>
  </si>
  <si>
    <t>SBS03</t>
    <phoneticPr fontId="27" type="noConversion"/>
  </si>
  <si>
    <t>Substation for BD/TBA/BTX</t>
    <phoneticPr fontId="81" type="noConversion"/>
  </si>
  <si>
    <t>RC</t>
    <phoneticPr fontId="94" type="noConversion"/>
  </si>
  <si>
    <t>Ground</t>
    <phoneticPr fontId="27" type="noConversion"/>
  </si>
  <si>
    <t>O</t>
    <phoneticPr fontId="27" type="noConversion"/>
  </si>
  <si>
    <t>X</t>
    <phoneticPr fontId="27" type="noConversion"/>
  </si>
  <si>
    <t>X</t>
    <phoneticPr fontId="27" type="noConversion"/>
  </si>
  <si>
    <t>EDG Room Crane/Hoist 적용 여부 확인 요청(by EL/MR)</t>
    <phoneticPr fontId="27" type="noConversion"/>
  </si>
  <si>
    <t>ITB Building List
Part2_Scope of work
A9-3_Work package Map
Plot Plan(190322)</t>
    <phoneticPr fontId="27" type="noConversion"/>
  </si>
  <si>
    <t>TR-1</t>
    <phoneticPr fontId="27" type="noConversion"/>
  </si>
  <si>
    <t>Size 반영 (IOM-AR-0013 EL Comment)</t>
    <phoneticPr fontId="81" type="noConversion"/>
  </si>
  <si>
    <t>TR-2</t>
    <phoneticPr fontId="27" type="noConversion"/>
  </si>
  <si>
    <t>*Reduce Area : SWGR 내 Cylinder 설치 공제면적임</t>
    <phoneticPr fontId="81" type="noConversion"/>
  </si>
  <si>
    <t>TR-3</t>
    <phoneticPr fontId="27" type="noConversion"/>
  </si>
  <si>
    <r>
      <rPr>
        <strike/>
        <sz val="10"/>
        <rFont val="맑은 고딕"/>
        <family val="3"/>
        <charset val="129"/>
        <scheme val="minor"/>
      </rPr>
      <t>IOM-EL-0101에 따른 면적변경(20191126)</t>
    </r>
    <r>
      <rPr>
        <sz val="10"/>
        <rFont val="맑은 고딕"/>
        <family val="3"/>
        <charset val="129"/>
        <scheme val="minor"/>
      </rPr>
      <t xml:space="preserve">
IOM-EL-0117에 따른 면적변경(20191219)</t>
    </r>
    <phoneticPr fontId="27" type="noConversion"/>
  </si>
  <si>
    <t>Cylinder Room(add)</t>
    <phoneticPr fontId="81" type="noConversion"/>
  </si>
  <si>
    <t>Reduce Area *</t>
    <phoneticPr fontId="81" type="noConversion"/>
  </si>
  <si>
    <t>Fuel Oil Tank</t>
    <phoneticPr fontId="81" type="noConversion"/>
  </si>
  <si>
    <t>Sum</t>
    <phoneticPr fontId="81" type="noConversion"/>
  </si>
  <si>
    <t>WP-3BD</t>
    <phoneticPr fontId="27" type="noConversion"/>
  </si>
  <si>
    <t>P3.02</t>
    <phoneticPr fontId="27" type="noConversion"/>
  </si>
  <si>
    <t>IRB02</t>
    <phoneticPr fontId="27" type="noConversion"/>
  </si>
  <si>
    <t>IRB03A</t>
    <phoneticPr fontId="27" type="noConversion"/>
  </si>
  <si>
    <t>BD RIE</t>
    <phoneticPr fontId="81" type="noConversion"/>
  </si>
  <si>
    <t>O</t>
    <phoneticPr fontId="27" type="noConversion"/>
  </si>
  <si>
    <t>X</t>
    <phoneticPr fontId="27" type="noConversion"/>
  </si>
  <si>
    <t>Access floor h:1,500</t>
    <phoneticPr fontId="27" type="noConversion"/>
  </si>
  <si>
    <t>Sum</t>
    <phoneticPr fontId="81" type="noConversion"/>
  </si>
  <si>
    <t>ITB Building List.(To be updated during execution phase)
A9-3_Work package Map(Package3)</t>
    <phoneticPr fontId="27" type="noConversion"/>
  </si>
  <si>
    <t>P3.03</t>
    <phoneticPr fontId="27" type="noConversion"/>
  </si>
  <si>
    <t>BTX_Recycle Compressor Shelter</t>
    <phoneticPr fontId="81" type="noConversion"/>
  </si>
  <si>
    <t>PS</t>
    <phoneticPr fontId="27" type="noConversion"/>
  </si>
  <si>
    <t>ST</t>
    <phoneticPr fontId="27" type="noConversion"/>
  </si>
  <si>
    <t>Ground</t>
    <phoneticPr fontId="27" type="noConversion"/>
  </si>
  <si>
    <t>X</t>
    <phoneticPr fontId="27" type="noConversion"/>
  </si>
  <si>
    <t>Part2_Scope of work</t>
    <phoneticPr fontId="27" type="noConversion"/>
  </si>
  <si>
    <t>Shelter 필요(IOM-AR-0001_PI팀 회신반영)</t>
    <phoneticPr fontId="27" type="noConversion"/>
  </si>
  <si>
    <t>삭제 (MR Comment by 2019.8.7)</t>
    <phoneticPr fontId="81" type="noConversion"/>
  </si>
  <si>
    <t>WP-3BD</t>
  </si>
  <si>
    <t>P3.03</t>
    <phoneticPr fontId="27" type="noConversion"/>
  </si>
  <si>
    <t>BTD03</t>
    <phoneticPr fontId="27" type="noConversion"/>
  </si>
  <si>
    <t>21-C-107</t>
    <phoneticPr fontId="27" type="noConversion"/>
  </si>
  <si>
    <t>BD_Butadiene Gas Compressor Shelter</t>
    <phoneticPr fontId="81" type="noConversion"/>
  </si>
  <si>
    <t>PS</t>
    <phoneticPr fontId="27" type="noConversion"/>
  </si>
  <si>
    <t>X</t>
    <phoneticPr fontId="27" type="noConversion"/>
  </si>
  <si>
    <t xml:space="preserve">1. Item Name : Overhdead Crane
2. Type : Single Girder Overhead Crane
3. Lifting Capacity : 5 ton
4. Crane Own Weight : 3.8 ton
</t>
    <phoneticPr fontId="81" type="noConversion"/>
  </si>
  <si>
    <t>X</t>
    <phoneticPr fontId="81" type="noConversion"/>
  </si>
  <si>
    <t>WP-3BTX</t>
    <phoneticPr fontId="27" type="noConversion"/>
  </si>
  <si>
    <t>P3.04</t>
  </si>
  <si>
    <t>WSS03</t>
    <phoneticPr fontId="27" type="noConversion"/>
  </si>
  <si>
    <t>Waste Storage Shelter</t>
    <phoneticPr fontId="94" type="noConversion"/>
  </si>
  <si>
    <t>ST</t>
    <phoneticPr fontId="94" type="noConversion"/>
  </si>
  <si>
    <t>4th Owner reply 에 따라 모든 Package 반영</t>
    <phoneticPr fontId="27" type="noConversion"/>
  </si>
  <si>
    <t>Proposal Basis(PM협의 완료)에 따른 건물개소 확정</t>
    <phoneticPr fontId="27" type="noConversion"/>
  </si>
  <si>
    <t>WP-3BD</t>
    <phoneticPr fontId="27" type="noConversion"/>
  </si>
  <si>
    <t>Proposal Basis(PM협의 완료)에 따른 건물개소 확정</t>
    <phoneticPr fontId="27" type="noConversion"/>
  </si>
  <si>
    <t>WP-3TBA</t>
    <phoneticPr fontId="27" type="noConversion"/>
  </si>
  <si>
    <t>ST</t>
    <phoneticPr fontId="94" type="noConversion"/>
  </si>
  <si>
    <t>Ground</t>
    <phoneticPr fontId="81" type="noConversion"/>
  </si>
  <si>
    <t>Sum</t>
    <phoneticPr fontId="81" type="noConversion"/>
  </si>
  <si>
    <t>Proposal Basis(PM협의 완료)에 따른 건물개소 확정</t>
    <phoneticPr fontId="27" type="noConversion"/>
  </si>
  <si>
    <t>WP-3BTX</t>
  </si>
  <si>
    <t>P3.05</t>
  </si>
  <si>
    <t>IRB01</t>
    <phoneticPr fontId="27" type="noConversion"/>
  </si>
  <si>
    <t>IRB03B</t>
    <phoneticPr fontId="27" type="noConversion"/>
  </si>
  <si>
    <t xml:space="preserve">BTX RIE </t>
    <phoneticPr fontId="81" type="noConversion"/>
  </si>
  <si>
    <t>RC</t>
    <phoneticPr fontId="94" type="noConversion"/>
  </si>
  <si>
    <t>O</t>
    <phoneticPr fontId="27" type="noConversion"/>
  </si>
  <si>
    <t>IOM-AR-0008 계장팀 답변</t>
    <phoneticPr fontId="81" type="noConversion"/>
  </si>
  <si>
    <t>Sum</t>
    <phoneticPr fontId="81" type="noConversion"/>
  </si>
  <si>
    <t>WP-3BTX</t>
    <phoneticPr fontId="81" type="noConversion"/>
  </si>
  <si>
    <t>P3.06</t>
  </si>
  <si>
    <t>HD2R03</t>
    <phoneticPr fontId="27" type="noConversion"/>
  </si>
  <si>
    <t>26-K-201</t>
    <phoneticPr fontId="81" type="noConversion"/>
  </si>
  <si>
    <t>HD2 Recycle Compressor Shelter</t>
    <phoneticPr fontId="81" type="noConversion"/>
  </si>
  <si>
    <t>PS</t>
    <phoneticPr fontId="81" type="noConversion"/>
  </si>
  <si>
    <t>ST</t>
    <phoneticPr fontId="81" type="noConversion"/>
  </si>
  <si>
    <t>Ground</t>
    <phoneticPr fontId="81" type="noConversion"/>
  </si>
  <si>
    <t>X</t>
    <phoneticPr fontId="27" type="noConversion"/>
  </si>
  <si>
    <t xml:space="preserve">1. Item Name : Overhdead Crane (826-OC-001)
2. Type : TBD
3. Lifting Capacity : 2 ton
4. Crane Own Weight : 3.5 ton
</t>
    <phoneticPr fontId="81" type="noConversion"/>
  </si>
  <si>
    <t>추가 (By MR Comment 2019.8.7)</t>
  </si>
  <si>
    <t>1st  Floor</t>
  </si>
  <si>
    <t>WP-3BTX</t>
    <phoneticPr fontId="27" type="noConversion"/>
  </si>
  <si>
    <t>P3.07</t>
    <phoneticPr fontId="81" type="noConversion"/>
  </si>
  <si>
    <t>Operator Shelter(BD/TBA/BTX)</t>
    <phoneticPr fontId="81" type="noConversion"/>
  </si>
  <si>
    <t>FN</t>
    <phoneticPr fontId="94" type="noConversion"/>
  </si>
  <si>
    <t>RC</t>
    <phoneticPr fontId="94" type="noConversion"/>
  </si>
  <si>
    <t>O</t>
    <phoneticPr fontId="27" type="noConversion"/>
  </si>
  <si>
    <t>추가 (By PM Comment 2019.10.2)</t>
    <phoneticPr fontId="81" type="noConversion"/>
  </si>
  <si>
    <t>WP-3BD</t>
    <phoneticPr fontId="27" type="noConversion"/>
  </si>
  <si>
    <t>P3.07</t>
    <phoneticPr fontId="81" type="noConversion"/>
  </si>
  <si>
    <t>OPR01</t>
    <phoneticPr fontId="27" type="noConversion"/>
  </si>
  <si>
    <t>Operator Shelter(BD/TBA/BTX)</t>
    <phoneticPr fontId="81" type="noConversion"/>
  </si>
  <si>
    <t>FN</t>
    <phoneticPr fontId="94" type="noConversion"/>
  </si>
  <si>
    <t>RC</t>
    <phoneticPr fontId="94" type="noConversion"/>
  </si>
  <si>
    <t>추가 (By PM Comment 2019.10.2)</t>
    <phoneticPr fontId="81" type="noConversion"/>
  </si>
  <si>
    <t>WP-3BD</t>
    <phoneticPr fontId="27" type="noConversion"/>
  </si>
  <si>
    <t>P3.08</t>
    <phoneticPr fontId="81" type="noConversion"/>
  </si>
  <si>
    <t>TBC03</t>
    <phoneticPr fontId="81" type="noConversion"/>
  </si>
  <si>
    <t xml:space="preserve">TBC Make up Shelter
</t>
    <phoneticPr fontId="81" type="noConversion"/>
  </si>
  <si>
    <t>CS</t>
    <phoneticPr fontId="81" type="noConversion"/>
  </si>
  <si>
    <t>X</t>
    <phoneticPr fontId="81" type="noConversion"/>
  </si>
  <si>
    <t>Owner Building List Update에 의한 건물 추가(20191211)</t>
    <phoneticPr fontId="81" type="noConversion"/>
  </si>
  <si>
    <t>Work Package-5 (Tankage)</t>
    <phoneticPr fontId="27" type="noConversion"/>
  </si>
  <si>
    <t>WP-5</t>
    <phoneticPr fontId="27" type="noConversion"/>
  </si>
  <si>
    <t>P5.01</t>
    <phoneticPr fontId="27" type="noConversion"/>
  </si>
  <si>
    <t>SBS04 &amp; IRB04</t>
    <phoneticPr fontId="27" type="noConversion"/>
  </si>
  <si>
    <t>SBS05</t>
    <phoneticPr fontId="27" type="noConversion"/>
  </si>
  <si>
    <t xml:space="preserve">Substation for Tank </t>
    <phoneticPr fontId="94" type="noConversion"/>
  </si>
  <si>
    <t>B</t>
    <phoneticPr fontId="81" type="noConversion"/>
  </si>
  <si>
    <t>X</t>
    <phoneticPr fontId="27" type="noConversion"/>
  </si>
  <si>
    <t>ITB Building List
Part2_Scope of work
Plot Plan(190322)</t>
    <phoneticPr fontId="27" type="noConversion"/>
  </si>
  <si>
    <t>TR-1</t>
    <phoneticPr fontId="27" type="noConversion"/>
  </si>
  <si>
    <t>Proposal Basis(PM협의 완료)에 따른 건물확정(190823)</t>
    <phoneticPr fontId="27" type="noConversion"/>
  </si>
  <si>
    <t>*Reduce Area : SWGR 내 Cylinder 설치 공제면적임</t>
  </si>
  <si>
    <t>EDG Crane/Hoist 적용 고려에 따른 Height 증가(5.0m → 7.0m, 20191127)</t>
    <phoneticPr fontId="27" type="noConversion"/>
  </si>
  <si>
    <t>WP-5</t>
    <phoneticPr fontId="27" type="noConversion"/>
  </si>
  <si>
    <t>P5.02</t>
    <phoneticPr fontId="27" type="noConversion"/>
  </si>
  <si>
    <t>LCS01</t>
    <phoneticPr fontId="27" type="noConversion"/>
  </si>
  <si>
    <t>BOG05A</t>
    <phoneticPr fontId="27" type="noConversion"/>
  </si>
  <si>
    <t>86-C-0001A/B/C</t>
    <phoneticPr fontId="27" type="noConversion"/>
  </si>
  <si>
    <t>LPG BOG Compressor Shelter</t>
    <phoneticPr fontId="94" type="noConversion"/>
  </si>
  <si>
    <t>PS</t>
    <phoneticPr fontId="27" type="noConversion"/>
  </si>
  <si>
    <t>ST</t>
    <phoneticPr fontId="27" type="noConversion"/>
  </si>
  <si>
    <t>Ground Floor</t>
    <phoneticPr fontId="81" type="noConversion"/>
  </si>
  <si>
    <t xml:space="preserve">1. Item Name : Overhdead Crane (86-OH-0001)
2. Type : TBD
3. Lifting Capacity : 5 ton
4. Crane Own Weight : 10 ton
</t>
    <phoneticPr fontId="81" type="noConversion"/>
  </si>
  <si>
    <t xml:space="preserve">ITB Building List
Part2_Scope of work </t>
    <phoneticPr fontId="27" type="noConversion"/>
  </si>
  <si>
    <t>Size 반영 (MR Comment 2019.8.7)</t>
    <phoneticPr fontId="81" type="noConversion"/>
  </si>
  <si>
    <t>Sum</t>
    <phoneticPr fontId="81" type="noConversion"/>
  </si>
  <si>
    <t>P5.03</t>
    <phoneticPr fontId="27" type="noConversion"/>
  </si>
  <si>
    <t>PCS01</t>
    <phoneticPr fontId="27" type="noConversion"/>
  </si>
  <si>
    <t>BOG05B</t>
    <phoneticPr fontId="27" type="noConversion"/>
  </si>
  <si>
    <t>86-C-1001A/B</t>
    <phoneticPr fontId="27" type="noConversion"/>
  </si>
  <si>
    <t>Propylene BOG Compressor Shelter</t>
    <phoneticPr fontId="94" type="noConversion"/>
  </si>
  <si>
    <t>PS</t>
    <phoneticPr fontId="94" type="noConversion"/>
  </si>
  <si>
    <t>Ground  Floor</t>
    <phoneticPr fontId="81" type="noConversion"/>
  </si>
  <si>
    <t xml:space="preserve">1. Item Name : Overhdead Crane (86-OH-0002)
2. Type : TBD
3. Lifting Capacity : 3 ton
4. Crane Own Weight : 4.5 ton
</t>
    <phoneticPr fontId="81" type="noConversion"/>
  </si>
  <si>
    <t>Size 반영 (MR Comment 2019.8.7)</t>
    <phoneticPr fontId="81" type="noConversion"/>
  </si>
  <si>
    <t>P5.04</t>
    <phoneticPr fontId="27" type="noConversion"/>
  </si>
  <si>
    <t>BOG05C</t>
    <phoneticPr fontId="27" type="noConversion"/>
  </si>
  <si>
    <t>86-C-1002A/B</t>
    <phoneticPr fontId="27" type="noConversion"/>
  </si>
  <si>
    <t>Ethylene BOG Compressor Shelter</t>
    <phoneticPr fontId="81" type="noConversion"/>
  </si>
  <si>
    <t>ST</t>
    <phoneticPr fontId="27" type="noConversion"/>
  </si>
  <si>
    <t xml:space="preserve">1. Item Name : Overhdead Crane (86-OH-0003)
2. Type : TBD
3. Lifting Capacity : 3 ton
4. Crane Own Weight : 4.5 ton
</t>
    <phoneticPr fontId="81" type="noConversion"/>
  </si>
  <si>
    <t>1st  Floor</t>
    <phoneticPr fontId="81" type="noConversion"/>
  </si>
  <si>
    <t>P5.05</t>
    <phoneticPr fontId="27" type="noConversion"/>
  </si>
  <si>
    <t>TLS01</t>
    <phoneticPr fontId="27" type="noConversion"/>
  </si>
  <si>
    <t>TLS01</t>
    <phoneticPr fontId="27" type="noConversion"/>
  </si>
  <si>
    <t>Truck Loading Shelter</t>
    <phoneticPr fontId="94" type="noConversion"/>
  </si>
  <si>
    <t>PS</t>
    <phoneticPr fontId="94" type="noConversion"/>
  </si>
  <si>
    <t>ST</t>
    <phoneticPr fontId="94" type="noConversion"/>
  </si>
  <si>
    <t>Package-4에서 Package-5로 변경</t>
    <phoneticPr fontId="27" type="noConversion"/>
  </si>
  <si>
    <t>Proposal Basis(PM협의 완료)에 따른 건물확정(190823)
3차TCM반영([LINE-LCC-COM-BID-0138,20200427)</t>
    <phoneticPr fontId="27" type="noConversion"/>
  </si>
  <si>
    <t>WP-5</t>
    <phoneticPr fontId="27" type="noConversion"/>
  </si>
  <si>
    <t>P5.06</t>
    <phoneticPr fontId="27" type="noConversion"/>
  </si>
  <si>
    <t>WSS05</t>
    <phoneticPr fontId="27" type="noConversion"/>
  </si>
  <si>
    <t>X</t>
    <phoneticPr fontId="27" type="noConversion"/>
  </si>
  <si>
    <t>X</t>
    <phoneticPr fontId="81" type="noConversion"/>
  </si>
  <si>
    <t>Unit 당 1개소 반영(4th Owner reply)</t>
    <phoneticPr fontId="81" type="noConversion"/>
  </si>
  <si>
    <t>Sum</t>
    <phoneticPr fontId="81" type="noConversion"/>
  </si>
  <si>
    <t>P5.07</t>
    <phoneticPr fontId="27" type="noConversion"/>
  </si>
  <si>
    <t>IRB05</t>
    <phoneticPr fontId="27" type="noConversion"/>
  </si>
  <si>
    <t xml:space="preserve">Tank RIE </t>
    <phoneticPr fontId="81" type="noConversion"/>
  </si>
  <si>
    <t>X</t>
    <phoneticPr fontId="27" type="noConversion"/>
  </si>
  <si>
    <t>P5.08</t>
    <phoneticPr fontId="27" type="noConversion"/>
  </si>
  <si>
    <t>FPS01</t>
    <phoneticPr fontId="27" type="noConversion"/>
  </si>
  <si>
    <t>FPS05A</t>
    <phoneticPr fontId="27" type="noConversion"/>
  </si>
  <si>
    <t>ITB Building List</t>
    <phoneticPr fontId="27" type="noConversion"/>
  </si>
  <si>
    <t>PKG4 → PKG5 이동(IOM-AR-0011 SF Comment)</t>
    <phoneticPr fontId="81" type="noConversion"/>
  </si>
  <si>
    <t>P5.09</t>
  </si>
  <si>
    <t>FPS02</t>
    <phoneticPr fontId="27" type="noConversion"/>
  </si>
  <si>
    <t>FPS05B</t>
    <phoneticPr fontId="27" type="noConversion"/>
  </si>
  <si>
    <t>Foam Package Shelter-2</t>
    <phoneticPr fontId="81" type="noConversion"/>
  </si>
  <si>
    <t>Ground  Floor</t>
    <phoneticPr fontId="81" type="noConversion"/>
  </si>
  <si>
    <t>PKG4 → PKG5 이동(IOM-AR-0011 SF Comment)</t>
    <phoneticPr fontId="81" type="noConversion"/>
  </si>
  <si>
    <t>P5.10</t>
  </si>
  <si>
    <t>FPS03</t>
    <phoneticPr fontId="27" type="noConversion"/>
  </si>
  <si>
    <t>FPS06C</t>
    <phoneticPr fontId="27" type="noConversion"/>
  </si>
  <si>
    <t>Foam Package Shelter-3</t>
    <phoneticPr fontId="81" type="noConversion"/>
  </si>
  <si>
    <t>P5.11</t>
  </si>
  <si>
    <t>FPS04</t>
    <phoneticPr fontId="27" type="noConversion"/>
  </si>
  <si>
    <t>FPS06D</t>
    <phoneticPr fontId="27" type="noConversion"/>
  </si>
  <si>
    <t>Foam Package Shelter-4</t>
    <phoneticPr fontId="81" type="noConversion"/>
  </si>
  <si>
    <t>X</t>
    <phoneticPr fontId="27" type="noConversion"/>
  </si>
  <si>
    <t>1st Floor 삭제 확인 완료(SF)</t>
    <phoneticPr fontId="81" type="noConversion"/>
  </si>
  <si>
    <t>Sum</t>
    <phoneticPr fontId="81" type="noConversion"/>
  </si>
  <si>
    <t>PKG4 → PKG5 이동(IOM-AR-0011 SF Comment)</t>
    <phoneticPr fontId="81" type="noConversion"/>
  </si>
  <si>
    <t>P5.12</t>
  </si>
  <si>
    <t>FPS07E</t>
    <phoneticPr fontId="27" type="noConversion"/>
  </si>
  <si>
    <t>ST</t>
    <phoneticPr fontId="94" type="noConversion"/>
  </si>
  <si>
    <t>Ground  Floor</t>
    <phoneticPr fontId="81" type="noConversion"/>
  </si>
  <si>
    <t>O</t>
    <phoneticPr fontId="27" type="noConversion"/>
  </si>
  <si>
    <t>X</t>
    <phoneticPr fontId="27" type="noConversion"/>
  </si>
  <si>
    <t>X</t>
    <phoneticPr fontId="27" type="noConversion"/>
  </si>
  <si>
    <t>X</t>
    <phoneticPr fontId="81" type="noConversion"/>
  </si>
  <si>
    <t>O</t>
    <phoneticPr fontId="81" type="noConversion"/>
  </si>
  <si>
    <t>1st Floor 삭제 확인 완료(SF)</t>
    <phoneticPr fontId="81" type="noConversion"/>
  </si>
  <si>
    <t>PKG4 → PKG5 이동(IOM-AR-0011 SF Comment)</t>
    <phoneticPr fontId="81" type="noConversion"/>
  </si>
  <si>
    <t>WP-5</t>
    <phoneticPr fontId="27" type="noConversion"/>
  </si>
  <si>
    <t>P5.13</t>
    <phoneticPr fontId="27" type="noConversion"/>
  </si>
  <si>
    <t>Truck Scale Control Shelter</t>
    <phoneticPr fontId="27" type="noConversion"/>
  </si>
  <si>
    <t>OS</t>
    <phoneticPr fontId="81" type="noConversion"/>
  </si>
  <si>
    <t>ST</t>
    <phoneticPr fontId="27" type="noConversion"/>
  </si>
  <si>
    <t>X</t>
    <phoneticPr fontId="81" type="noConversion"/>
  </si>
  <si>
    <t>CI 작성 발주처 TCM Comment 사항(20190924)</t>
    <phoneticPr fontId="81" type="noConversion"/>
  </si>
  <si>
    <t>IOM-PI-0082에 따른 건물 Size 수정(20191129)</t>
    <phoneticPr fontId="81" type="noConversion"/>
  </si>
  <si>
    <t>Work Package-6 (Building)</t>
    <phoneticPr fontId="27" type="noConversion"/>
  </si>
  <si>
    <t>WP-6</t>
  </si>
  <si>
    <t>P6.01</t>
    <phoneticPr fontId="27" type="noConversion"/>
  </si>
  <si>
    <t>MGH01</t>
    <phoneticPr fontId="27" type="noConversion"/>
  </si>
  <si>
    <t>MGH06</t>
    <phoneticPr fontId="27" type="noConversion"/>
  </si>
  <si>
    <t>Main Gate House</t>
    <phoneticPr fontId="81" type="noConversion"/>
  </si>
  <si>
    <t>B</t>
    <phoneticPr fontId="94" type="noConversion"/>
  </si>
  <si>
    <t>RC</t>
    <phoneticPr fontId="27" type="noConversion"/>
  </si>
  <si>
    <t>O</t>
    <phoneticPr fontId="27" type="noConversion"/>
  </si>
  <si>
    <t>GSE-000-DC-1-010x</t>
    <phoneticPr fontId="27" type="noConversion"/>
  </si>
  <si>
    <t>O</t>
    <phoneticPr fontId="27" type="noConversion"/>
  </si>
  <si>
    <t>ITB Building List
Part2_Scope of work
A9-3_Work package Map, 
Access floor h:800</t>
    <phoneticPr fontId="27" type="noConversion"/>
  </si>
  <si>
    <t>TCM OWNER 추가 Inform, PM Ratio 적용 의사결정 반영(39%증가, 191014)</t>
    <phoneticPr fontId="81" type="noConversion"/>
  </si>
  <si>
    <t>P6.02</t>
    <phoneticPr fontId="27" type="noConversion"/>
  </si>
  <si>
    <t>GDH01</t>
    <phoneticPr fontId="27" type="noConversion"/>
  </si>
  <si>
    <t>Sub-Gate House(1~5)</t>
    <phoneticPr fontId="81" type="noConversion"/>
  </si>
  <si>
    <t>RC</t>
    <phoneticPr fontId="94" type="noConversion"/>
  </si>
  <si>
    <t>Ground</t>
    <phoneticPr fontId="81" type="noConversion"/>
  </si>
  <si>
    <t>O</t>
    <phoneticPr fontId="27" type="noConversion"/>
  </si>
  <si>
    <t>GSE-000-DC-1-01x</t>
    <phoneticPr fontId="81" type="noConversion"/>
  </si>
  <si>
    <t>ITB Building List
Part2_Scope of work
A9-3_Work package Map</t>
    <phoneticPr fontId="27" type="noConversion"/>
  </si>
  <si>
    <t>WP6 → WP4로 이동(Proposal Basis, PM협의 완료,190823)</t>
    <phoneticPr fontId="27" type="noConversion"/>
  </si>
  <si>
    <t>ADN01</t>
    <phoneticPr fontId="27" type="noConversion"/>
  </si>
  <si>
    <t>ADM06</t>
    <phoneticPr fontId="27" type="noConversion"/>
  </si>
  <si>
    <t>Administration Building</t>
    <phoneticPr fontId="94" type="noConversion"/>
  </si>
  <si>
    <t>GSE-000-DC-1-012x</t>
    <phoneticPr fontId="27" type="noConversion"/>
  </si>
  <si>
    <t>ITB Building List
Part2_Scope of work
A9-3_Work package Map
Plot Plan(190322), Access floor h:800</t>
    <phoneticPr fontId="27" type="noConversion"/>
  </si>
  <si>
    <t>1st  Floor</t>
    <phoneticPr fontId="27" type="noConversion"/>
  </si>
  <si>
    <t>Cylinder Room</t>
  </si>
  <si>
    <t>TR 설치X (IOM-AR-0013 EL Comment)</t>
  </si>
  <si>
    <t>EDG</t>
    <phoneticPr fontId="27" type="noConversion"/>
  </si>
  <si>
    <t>TCM OWNER 추가 Inform, PM Ratio 적용 의사결정 반영(35%증가, 191014)</t>
  </si>
  <si>
    <t>TR</t>
    <phoneticPr fontId="27" type="noConversion"/>
  </si>
  <si>
    <t>IOM-EL-0101 SF Comment에 따른 Cylinder Room 추가(20191126)</t>
  </si>
  <si>
    <t>Sum</t>
    <phoneticPr fontId="81" type="noConversion"/>
  </si>
  <si>
    <t>IOM-EL-0103에 따른 EDG Room 추가(20191127)</t>
    <phoneticPr fontId="27" type="noConversion"/>
  </si>
  <si>
    <t>P6.03</t>
    <phoneticPr fontId="27" type="noConversion"/>
  </si>
  <si>
    <t>CTN01</t>
    <phoneticPr fontId="27" type="noConversion"/>
  </si>
  <si>
    <t>CTN06</t>
    <phoneticPr fontId="27" type="noConversion"/>
  </si>
  <si>
    <t>Canteen</t>
    <phoneticPr fontId="81" type="noConversion"/>
  </si>
  <si>
    <t>B</t>
    <phoneticPr fontId="81" type="noConversion"/>
  </si>
  <si>
    <t>GSE-000-DC-1-013x</t>
    <phoneticPr fontId="27" type="noConversion"/>
  </si>
  <si>
    <t>P6.04</t>
    <phoneticPr fontId="27" type="noConversion"/>
  </si>
  <si>
    <t>MJD01</t>
    <phoneticPr fontId="27" type="noConversion"/>
  </si>
  <si>
    <t>MJD06</t>
    <phoneticPr fontId="27" type="noConversion"/>
  </si>
  <si>
    <t>Masjid (Prayer's Room)</t>
    <phoneticPr fontId="81" type="noConversion"/>
  </si>
  <si>
    <t>RC</t>
    <phoneticPr fontId="81" type="noConversion"/>
  </si>
  <si>
    <t>Ground</t>
    <phoneticPr fontId="81" type="noConversion"/>
  </si>
  <si>
    <t>GSE-000-DC-1-014x</t>
    <phoneticPr fontId="27" type="noConversion"/>
  </si>
  <si>
    <t>TCM OWNER 추가 Inform, PM Ratio 적용 의사결정 반영(14%증가, 191014)</t>
    <phoneticPr fontId="81" type="noConversion"/>
  </si>
  <si>
    <t>P6.05</t>
    <phoneticPr fontId="27" type="noConversion"/>
  </si>
  <si>
    <t>FSH01</t>
    <phoneticPr fontId="27" type="noConversion"/>
  </si>
  <si>
    <t>FSH06</t>
    <phoneticPr fontId="27" type="noConversion"/>
  </si>
  <si>
    <t>Fire Station &amp; HSE Office</t>
    <phoneticPr fontId="81" type="noConversion"/>
  </si>
  <si>
    <t>B</t>
    <phoneticPr fontId="81" type="noConversion"/>
  </si>
  <si>
    <t>GSE-000-DC-1-015x</t>
    <phoneticPr fontId="27" type="noConversion"/>
  </si>
  <si>
    <t>ITB Building List
Part2_Scope of work
A9-3_Work package Map
Plot Plan(190322), Access floor h:800</t>
    <phoneticPr fontId="27" type="noConversion"/>
  </si>
  <si>
    <t>Ground</t>
    <phoneticPr fontId="27" type="noConversion"/>
  </si>
  <si>
    <t>TCM OWNER 추가 Inform, PM Ratio 적용 의사결정 반영(74%증가, 191014)</t>
    <phoneticPr fontId="81" type="noConversion"/>
  </si>
  <si>
    <t>1st  Floor</t>
    <phoneticPr fontId="27" type="noConversion"/>
  </si>
  <si>
    <t>P6.06</t>
    <phoneticPr fontId="27" type="noConversion"/>
  </si>
  <si>
    <t>LAB01</t>
    <phoneticPr fontId="27" type="noConversion"/>
  </si>
  <si>
    <t>LAB06</t>
    <phoneticPr fontId="27" type="noConversion"/>
  </si>
  <si>
    <t>Laboratory Building</t>
    <phoneticPr fontId="81" type="noConversion"/>
  </si>
  <si>
    <t>GSE-000-DC-1-016x</t>
    <phoneticPr fontId="27" type="noConversion"/>
  </si>
  <si>
    <t>Building Size 변경(HV Comment, 7/4)</t>
    <phoneticPr fontId="81" type="noConversion"/>
  </si>
  <si>
    <t>Added Room(HVAC)</t>
    <phoneticPr fontId="81" type="noConversion"/>
  </si>
  <si>
    <t>Office</t>
    <phoneticPr fontId="81" type="noConversion"/>
  </si>
  <si>
    <t>IOM-HV-0034에 따른 Building Size 변경(20191126)</t>
  </si>
  <si>
    <t>Ground
(Cylinder Area)</t>
    <phoneticPr fontId="27" type="noConversion"/>
  </si>
  <si>
    <t>TQ 5차 접수 및 HVAC Room 높이에 따른 높이반영(5m → 6.3m, 20191128)</t>
  </si>
  <si>
    <t>발주처 인원산정기준 변경((HEC) 4차 TCM Clarification Sheet_r1_부서표시, 20.12.23)</t>
    <phoneticPr fontId="81" type="noConversion"/>
  </si>
  <si>
    <t>P6.07</t>
    <phoneticPr fontId="27" type="noConversion"/>
  </si>
  <si>
    <t>MWS01</t>
    <phoneticPr fontId="27" type="noConversion"/>
  </si>
  <si>
    <t>MWS06</t>
    <phoneticPr fontId="27" type="noConversion"/>
  </si>
  <si>
    <t>Maintenance Shop</t>
    <phoneticPr fontId="81" type="noConversion"/>
  </si>
  <si>
    <t>CS</t>
    <phoneticPr fontId="81" type="noConversion"/>
  </si>
  <si>
    <t>ST</t>
    <phoneticPr fontId="81" type="noConversion"/>
  </si>
  <si>
    <t>X</t>
    <phoneticPr fontId="27" type="noConversion"/>
  </si>
  <si>
    <t>1. Item Name : Overhdead Crane 
2. Type : TBD
3. Lifting Capacity : Main 15 ton / Aux. 5 ton
4. Crane Own Weight : TBD</t>
    <phoneticPr fontId="27" type="noConversion"/>
  </si>
  <si>
    <t>GSE-000-DC-1-020x</t>
    <phoneticPr fontId="27" type="noConversion"/>
  </si>
  <si>
    <t>O</t>
    <phoneticPr fontId="27" type="noConversion"/>
  </si>
  <si>
    <t>ITB Building List
Part2_Scope of work
A9-3_Work package Map
Plot Plan(190322)</t>
    <phoneticPr fontId="27" type="noConversion"/>
  </si>
  <si>
    <t>TR 설치X (IOM-AR-0013 EL Comment)</t>
    <phoneticPr fontId="27" type="noConversion"/>
  </si>
  <si>
    <t>1st  Floor</t>
    <phoneticPr fontId="27" type="noConversion"/>
  </si>
  <si>
    <t>TCM OWNER 추가 Inform, PM Ratio 적용 의사결정 반영(91%증가, 191014)</t>
    <phoneticPr fontId="81" type="noConversion"/>
  </si>
  <si>
    <t>Cylinder Room</t>
    <phoneticPr fontId="27" type="noConversion"/>
  </si>
  <si>
    <t>P6.08</t>
    <phoneticPr fontId="27" type="noConversion"/>
  </si>
  <si>
    <t>CSS01</t>
    <phoneticPr fontId="27" type="noConversion"/>
  </si>
  <si>
    <t>CSS06</t>
    <phoneticPr fontId="27" type="noConversion"/>
  </si>
  <si>
    <t>Chemical Warehouse</t>
    <phoneticPr fontId="81" type="noConversion"/>
  </si>
  <si>
    <t>CS</t>
    <phoneticPr fontId="27" type="noConversion"/>
  </si>
  <si>
    <t>ST</t>
    <phoneticPr fontId="94" type="noConversion"/>
  </si>
  <si>
    <t>Ground</t>
    <phoneticPr fontId="81" type="noConversion"/>
  </si>
  <si>
    <t>O</t>
    <phoneticPr fontId="81" type="noConversion"/>
  </si>
  <si>
    <t>GSE-000-DC-1-021x</t>
    <phoneticPr fontId="27" type="noConversion"/>
  </si>
  <si>
    <t>O</t>
    <phoneticPr fontId="27" type="noConversion"/>
  </si>
  <si>
    <t>ITB Building List
Part2_Scope of work
A9-3_Work package Map
Plot Plan(190322)</t>
    <phoneticPr fontId="27" type="noConversion"/>
  </si>
  <si>
    <t>Added(Office)</t>
    <phoneticPr fontId="81" type="noConversion"/>
  </si>
  <si>
    <t>발주처 인원산정기준 변경((HEC) 4차 TCM Clarification Sheet_r1_부서표시, 20.12.23)</t>
  </si>
  <si>
    <t>P6.09</t>
    <phoneticPr fontId="27" type="noConversion"/>
  </si>
  <si>
    <t>MWH01</t>
    <phoneticPr fontId="27" type="noConversion"/>
  </si>
  <si>
    <t>MWH06</t>
    <phoneticPr fontId="27" type="noConversion"/>
  </si>
  <si>
    <t>Material Warehouse</t>
    <phoneticPr fontId="81" type="noConversion"/>
  </si>
  <si>
    <t>GSE-000-DC-1-022x</t>
    <phoneticPr fontId="27" type="noConversion"/>
  </si>
  <si>
    <t>P6.10</t>
    <phoneticPr fontId="27" type="noConversion"/>
  </si>
  <si>
    <t>CPS06</t>
    <phoneticPr fontId="27" type="noConversion"/>
  </si>
  <si>
    <t>Car Parking Shelter</t>
    <phoneticPr fontId="81" type="noConversion"/>
  </si>
  <si>
    <t>X</t>
    <phoneticPr fontId="27" type="noConversion"/>
  </si>
  <si>
    <t>Plot Plan(190322)</t>
    <phoneticPr fontId="27" type="noConversion"/>
  </si>
  <si>
    <t>주차대수 : 148EA(Parking Sunshade 15EA 반영, IOM-PI-0082 확인, 20191129)</t>
    <phoneticPr fontId="27" type="noConversion"/>
  </si>
  <si>
    <t>P6.12</t>
    <phoneticPr fontId="27" type="noConversion"/>
  </si>
  <si>
    <t>Watchtower (1~6)</t>
    <phoneticPr fontId="81" type="noConversion"/>
  </si>
  <si>
    <t>OS</t>
    <phoneticPr fontId="94" type="noConversion"/>
  </si>
  <si>
    <t>Support</t>
    <phoneticPr fontId="81" type="noConversion"/>
  </si>
  <si>
    <t>건물개소 수정(6 → 8, Proposal Basis &amp; IOM-PM-0050, PM협의 완료,190823)</t>
    <phoneticPr fontId="27" type="noConversion"/>
  </si>
  <si>
    <t>P6.11</t>
    <phoneticPr fontId="27" type="noConversion"/>
  </si>
  <si>
    <t>WSS06</t>
    <phoneticPr fontId="27" type="noConversion"/>
  </si>
  <si>
    <t>Ground</t>
    <phoneticPr fontId="81" type="noConversion"/>
  </si>
  <si>
    <t>LINE-SP-AR-301_SPECIFICATION FOR ARCHITECTURE WORK_0</t>
    <phoneticPr fontId="27" type="noConversion"/>
  </si>
  <si>
    <t>P6.12</t>
    <phoneticPr fontId="27" type="noConversion"/>
  </si>
  <si>
    <t>RIB06</t>
    <phoneticPr fontId="27" type="noConversion"/>
  </si>
  <si>
    <t>SW RIB</t>
    <phoneticPr fontId="94" type="noConversion"/>
  </si>
  <si>
    <t>건물 추가 (IOM-AR-0011 CI Comment)</t>
    <phoneticPr fontId="27" type="noConversion"/>
  </si>
  <si>
    <t>WP6 → WP7 로 이동(CI 요청 191015)</t>
    <phoneticPr fontId="27" type="noConversion"/>
  </si>
  <si>
    <t>Work Package-7(JETTY&amp;Sea water intake/outfall)</t>
    <phoneticPr fontId="27" type="noConversion"/>
  </si>
  <si>
    <t>WP-7</t>
  </si>
  <si>
    <t>P7.01</t>
    <phoneticPr fontId="27" type="noConversion"/>
  </si>
  <si>
    <t>JCR07</t>
    <phoneticPr fontId="27" type="noConversion"/>
  </si>
  <si>
    <r>
      <rPr>
        <strike/>
        <sz val="11"/>
        <rFont val="맑은 고딕"/>
        <family val="3"/>
        <charset val="129"/>
        <scheme val="minor"/>
      </rPr>
      <t>Jetty Control Room</t>
    </r>
    <r>
      <rPr>
        <sz val="11"/>
        <rFont val="맑은 고딕"/>
        <family val="3"/>
        <charset val="129"/>
        <scheme val="minor"/>
      </rPr>
      <t xml:space="preserve">
Operator House (in Jetty Platform)</t>
    </r>
    <phoneticPr fontId="81" type="noConversion"/>
  </si>
  <si>
    <t>X</t>
    <phoneticPr fontId="81" type="noConversion"/>
  </si>
  <si>
    <t>Part2_Scope of work
Plot Plan(190322)</t>
    <phoneticPr fontId="27" type="noConversion"/>
  </si>
  <si>
    <r>
      <t>PKG Type Jetty 구조물</t>
    </r>
    <r>
      <rPr>
        <strike/>
        <sz val="10"/>
        <rFont val="맑은 고딕"/>
        <family val="3"/>
        <charset val="129"/>
        <scheme val="minor"/>
      </rPr>
      <t>로 건축 Scope 제외</t>
    </r>
    <r>
      <rPr>
        <sz val="10"/>
        <rFont val="맑은 고딕"/>
        <family val="3"/>
        <charset val="129"/>
        <scheme val="minor"/>
      </rPr>
      <t xml:space="preserve">
(동수 산정 시 포함,190827)</t>
    </r>
    <phoneticPr fontId="81" type="noConversion"/>
  </si>
  <si>
    <t>Proposal Basis(PM협의 완료)에 따른 건물명 수정(190827)
FN → CS로 수정(건축 물량 추가 예정, 190828)</t>
    <phoneticPr fontId="27" type="noConversion"/>
  </si>
  <si>
    <t>CI Comment에 따른 건물명 변경(20191209)</t>
    <phoneticPr fontId="27" type="noConversion"/>
  </si>
  <si>
    <t>P7.02</t>
    <phoneticPr fontId="27" type="noConversion"/>
  </si>
  <si>
    <t>SW Pump</t>
    <phoneticPr fontId="81" type="noConversion"/>
  </si>
  <si>
    <t>PS</t>
    <phoneticPr fontId="27" type="noConversion"/>
  </si>
  <si>
    <t>Shelter 유무 확인 필요(by MR)</t>
    <phoneticPr fontId="27" type="noConversion"/>
  </si>
  <si>
    <t>삭제 (By MR Comment 2019.8.7)</t>
    <phoneticPr fontId="81" type="noConversion"/>
  </si>
  <si>
    <t>P7.02</t>
    <phoneticPr fontId="27" type="noConversion"/>
  </si>
  <si>
    <t>SBS07A</t>
    <phoneticPr fontId="27" type="noConversion"/>
  </si>
  <si>
    <t>SW Substation</t>
    <phoneticPr fontId="94" type="noConversion"/>
  </si>
  <si>
    <t>O</t>
    <phoneticPr fontId="81" type="noConversion"/>
  </si>
  <si>
    <t>Size 반영 (IOM-AR-0013 EL Comment)</t>
    <phoneticPr fontId="81" type="noConversion"/>
  </si>
  <si>
    <t>IOM-EL-0101에 따른 면적변경(20191126)</t>
    <phoneticPr fontId="27" type="noConversion"/>
  </si>
  <si>
    <t>TR-2</t>
    <phoneticPr fontId="81" type="noConversion"/>
  </si>
  <si>
    <t>Added Room</t>
    <phoneticPr fontId="81" type="noConversion"/>
  </si>
  <si>
    <t>P7.04</t>
    <phoneticPr fontId="27" type="noConversion"/>
  </si>
  <si>
    <t>Loading Arm Shelter</t>
    <phoneticPr fontId="81" type="noConversion"/>
  </si>
  <si>
    <t>Shelter Size 확인 요청(by MR)</t>
    <phoneticPr fontId="27" type="noConversion"/>
  </si>
  <si>
    <t>P7.03</t>
    <phoneticPr fontId="27" type="noConversion"/>
  </si>
  <si>
    <t>WSS07</t>
    <phoneticPr fontId="27" type="noConversion"/>
  </si>
  <si>
    <t>P7.04</t>
    <phoneticPr fontId="27" type="noConversion"/>
  </si>
  <si>
    <t>FPS01</t>
    <phoneticPr fontId="27" type="noConversion"/>
  </si>
  <si>
    <t>FPS07A</t>
    <phoneticPr fontId="27" type="noConversion"/>
  </si>
  <si>
    <t>Foam Package Shelter-6</t>
    <phoneticPr fontId="94" type="noConversion"/>
  </si>
  <si>
    <t>Ground  Floor</t>
    <phoneticPr fontId="81" type="noConversion"/>
  </si>
  <si>
    <t>X</t>
    <phoneticPr fontId="27" type="noConversion"/>
  </si>
  <si>
    <t>ITB Building List</t>
    <phoneticPr fontId="27" type="noConversion"/>
  </si>
  <si>
    <t>IOM-AR-0008 안전팀 답변
1st Floor 삭제 확인 완료(SF)</t>
    <phoneticPr fontId="81" type="noConversion"/>
  </si>
  <si>
    <t>주간공정회의 결과에 따른 건물 삭제(PM의사결정, 20191210)</t>
    <phoneticPr fontId="81" type="noConversion"/>
  </si>
  <si>
    <t>P7.05</t>
    <phoneticPr fontId="27" type="noConversion"/>
  </si>
  <si>
    <t>FPS01</t>
    <phoneticPr fontId="27" type="noConversion"/>
  </si>
  <si>
    <t>FPS07B</t>
    <phoneticPr fontId="27" type="noConversion"/>
  </si>
  <si>
    <t>Foam Package Shelter-7</t>
    <phoneticPr fontId="94" type="noConversion"/>
  </si>
  <si>
    <t>PS</t>
    <phoneticPr fontId="94" type="noConversion"/>
  </si>
  <si>
    <t>X</t>
    <phoneticPr fontId="27" type="noConversion"/>
  </si>
  <si>
    <t>주간공정회의 결과에 따른 건물 삭제(PM의사결정, 20191210)</t>
    <phoneticPr fontId="81" type="noConversion"/>
  </si>
  <si>
    <t>P7.08</t>
    <phoneticPr fontId="27" type="noConversion"/>
  </si>
  <si>
    <t>Foam Package Shelter-8</t>
    <phoneticPr fontId="94" type="noConversion"/>
  </si>
  <si>
    <t>Ground  Floor</t>
    <phoneticPr fontId="81" type="noConversion"/>
  </si>
  <si>
    <t>X</t>
    <phoneticPr fontId="27" type="noConversion"/>
  </si>
  <si>
    <t>X</t>
    <phoneticPr fontId="81" type="noConversion"/>
  </si>
  <si>
    <t>ITB Building List</t>
    <phoneticPr fontId="27" type="noConversion"/>
  </si>
  <si>
    <t>1st  Floor</t>
    <phoneticPr fontId="81" type="noConversion"/>
  </si>
  <si>
    <t>Foam Package 수량변경(4→2, SF)</t>
    <phoneticPr fontId="81" type="noConversion"/>
  </si>
  <si>
    <t>Sum</t>
    <phoneticPr fontId="81" type="noConversion"/>
  </si>
  <si>
    <t>P7.09</t>
    <phoneticPr fontId="27" type="noConversion"/>
  </si>
  <si>
    <t>FPS01</t>
    <phoneticPr fontId="27" type="noConversion"/>
  </si>
  <si>
    <t>Foam Package Shelter-9</t>
    <phoneticPr fontId="94" type="noConversion"/>
  </si>
  <si>
    <t>O</t>
    <phoneticPr fontId="27" type="noConversion"/>
  </si>
  <si>
    <t>1st  Floor</t>
    <phoneticPr fontId="81" type="noConversion"/>
  </si>
  <si>
    <t>Foam Package 수량변경(4→2, SF)</t>
    <phoneticPr fontId="81" type="noConversion"/>
  </si>
  <si>
    <t>P7.08</t>
    <phoneticPr fontId="27" type="noConversion"/>
  </si>
  <si>
    <t>Operator Shelter</t>
    <phoneticPr fontId="81" type="noConversion"/>
  </si>
  <si>
    <t>X</t>
    <phoneticPr fontId="27" type="noConversion"/>
  </si>
  <si>
    <t>Plot Plan(190322)</t>
    <phoneticPr fontId="27" type="noConversion"/>
  </si>
  <si>
    <t>빌딩 개소 확인 요청(by PM)
 - HEC : Operator Shelter : Package-1/4/7,  3동
 - 발주처 : Operator Shelter : Package-1(1b),  3동</t>
  </si>
  <si>
    <t>IOM-AR-0013 PM Comment에 따라 삭제</t>
    <phoneticPr fontId="81" type="noConversion"/>
  </si>
  <si>
    <t>P7.06</t>
    <phoneticPr fontId="27" type="noConversion"/>
  </si>
  <si>
    <t>SBS07B</t>
    <phoneticPr fontId="27" type="noConversion"/>
  </si>
  <si>
    <t>Jetty Substation</t>
    <phoneticPr fontId="81" type="noConversion"/>
  </si>
  <si>
    <t>B</t>
    <phoneticPr fontId="94" type="noConversion"/>
  </si>
  <si>
    <t>Size 기입(IOM-AR-0013 EL Comment)</t>
    <phoneticPr fontId="81" type="noConversion"/>
  </si>
  <si>
    <t>TR 설치X (IOM-AR-0013 EL Comment)</t>
    <phoneticPr fontId="27" type="noConversion"/>
  </si>
  <si>
    <r>
      <rPr>
        <strike/>
        <sz val="10"/>
        <rFont val="맑은 고딕"/>
        <family val="3"/>
        <charset val="129"/>
        <scheme val="minor"/>
      </rPr>
      <t>IOM-EL-0101에 따른 면적변경(20191126)</t>
    </r>
    <r>
      <rPr>
        <sz val="10"/>
        <rFont val="맑은 고딕"/>
        <family val="3"/>
        <charset val="129"/>
        <scheme val="minor"/>
      </rPr>
      <t xml:space="preserve">
IOM-EL-0107에 따른 면적변경(20191205)
CI Comment에 따른 RIB 추가(20191209)</t>
    </r>
    <phoneticPr fontId="27" type="noConversion"/>
  </si>
  <si>
    <t>2nd Floor
(new RIB)</t>
    <phoneticPr fontId="81" type="noConversion"/>
  </si>
  <si>
    <t>P7.05</t>
    <phoneticPr fontId="27" type="noConversion"/>
  </si>
  <si>
    <t>OS RIB</t>
    <phoneticPr fontId="81" type="noConversion"/>
  </si>
  <si>
    <t>WP6 → WP4로 이동(Proposal Basis, PM협의 완료,190823)</t>
    <phoneticPr fontId="81" type="noConversion"/>
  </si>
  <si>
    <t>P7.07</t>
    <phoneticPr fontId="27" type="noConversion"/>
  </si>
  <si>
    <t>ECS01</t>
    <phoneticPr fontId="27" type="noConversion"/>
  </si>
  <si>
    <t>ECS07</t>
    <phoneticPr fontId="27" type="noConversion"/>
  </si>
  <si>
    <t>82-W-0002</t>
    <phoneticPr fontId="27" type="noConversion"/>
  </si>
  <si>
    <t>Electro chlorination Shelter</t>
    <phoneticPr fontId="81" type="noConversion"/>
  </si>
  <si>
    <t xml:space="preserve">1. Item Name : Monorail Hoist
2. Type : -
3. Lifting Capacity : 1 ton
4. Crane Own Weight : -
</t>
    <phoneticPr fontId="27" type="noConversion"/>
  </si>
  <si>
    <t>ITB Building List
IOM-MR-0012 반영</t>
    <phoneticPr fontId="81" type="noConversion"/>
  </si>
  <si>
    <r>
      <rPr>
        <strike/>
        <sz val="10"/>
        <rFont val="맑은 고딕"/>
        <family val="3"/>
        <charset val="129"/>
        <scheme val="minor"/>
      </rPr>
      <t>IOM-MR-0027 에 따라 삭제</t>
    </r>
    <r>
      <rPr>
        <sz val="10"/>
        <rFont val="맑은 고딕"/>
        <family val="3"/>
        <charset val="129"/>
        <scheme val="minor"/>
      </rPr>
      <t xml:space="preserve">
재생성 (By MR Comment 2019.8.7)</t>
    </r>
    <phoneticPr fontId="81" type="noConversion"/>
  </si>
  <si>
    <t>LSW07</t>
    <phoneticPr fontId="27" type="noConversion"/>
  </si>
  <si>
    <t>82-W-0005A/B/C/DE/S</t>
    <phoneticPr fontId="81" type="noConversion"/>
  </si>
  <si>
    <t>LOOP-1 (NCC DIRECT COOLING) SW filter Shelter</t>
    <phoneticPr fontId="94" type="noConversion"/>
  </si>
  <si>
    <t>ST</t>
    <phoneticPr fontId="94" type="noConversion"/>
  </si>
  <si>
    <t>Ground</t>
    <phoneticPr fontId="81" type="noConversion"/>
  </si>
  <si>
    <t xml:space="preserve">1. Item Name : Monorail Hoist
2. Type : -
3. Lifting Capacity : 1.5 ton
4. Crane Own Weight : 1 ton
</t>
    <phoneticPr fontId="27" type="noConversion"/>
  </si>
  <si>
    <t>O</t>
    <phoneticPr fontId="81" type="noConversion"/>
  </si>
  <si>
    <t>Platform</t>
    <phoneticPr fontId="81" type="noConversion"/>
  </si>
  <si>
    <t>IOM-MR-0027 에 따라 삭제
재생성 (By MR Comment 2019.8.7)</t>
    <phoneticPr fontId="81" type="noConversion"/>
  </si>
  <si>
    <t>주간공정회의 결과에 따른 건물 삭제(PM의사결정, 20191210)</t>
    <phoneticPr fontId="81" type="noConversion"/>
  </si>
  <si>
    <t>P7.09</t>
    <phoneticPr fontId="27" type="noConversion"/>
  </si>
  <si>
    <t>X</t>
    <phoneticPr fontId="27" type="noConversion"/>
  </si>
  <si>
    <t>WP6 → WP4로 이동(Proposal Basis, PM협의 완료,190823)</t>
    <phoneticPr fontId="27" type="noConversion"/>
  </si>
  <si>
    <t>WP6 → WP7 로 이동(CI 요청 191015)</t>
    <phoneticPr fontId="27" type="noConversion"/>
  </si>
  <si>
    <t>IOM-EL-0101 SF Comment에 따른 Cylinder Room 추가(20191126)</t>
    <phoneticPr fontId="27" type="noConversion"/>
  </si>
  <si>
    <t>CI Comment에 따른 건물면적 변경(20191209)</t>
    <phoneticPr fontId="27" type="noConversion"/>
  </si>
  <si>
    <t>P7.09</t>
    <phoneticPr fontId="27" type="noConversion"/>
  </si>
  <si>
    <t>SW RIE</t>
    <phoneticPr fontId="81" type="noConversion"/>
  </si>
  <si>
    <t>FN</t>
    <phoneticPr fontId="94" type="noConversion"/>
  </si>
  <si>
    <t>Ground</t>
    <phoneticPr fontId="81" type="noConversion"/>
  </si>
  <si>
    <t>Proposal Basis(PM협의 완료)에 따른 건물추가(190823)</t>
    <phoneticPr fontId="81" type="noConversion"/>
  </si>
  <si>
    <t>Sum</t>
    <phoneticPr fontId="81" type="noConversion"/>
  </si>
  <si>
    <t>P6 OS RIE와 동일건물로 판명, 이동 완료(CI 협의완료, 190828)</t>
    <phoneticPr fontId="27" type="noConversion"/>
  </si>
  <si>
    <t>P7.10</t>
    <phoneticPr fontId="27" type="noConversion"/>
  </si>
  <si>
    <t>Jetty RIE</t>
    <phoneticPr fontId="81" type="noConversion"/>
  </si>
  <si>
    <t>RC</t>
    <phoneticPr fontId="94" type="noConversion"/>
  </si>
  <si>
    <t>O</t>
    <phoneticPr fontId="27" type="noConversion"/>
  </si>
  <si>
    <t>Proposal Basis(PM협의 완료)에 따른 건물추가(190823)</t>
    <phoneticPr fontId="81" type="noConversion"/>
  </si>
  <si>
    <t>Sum</t>
    <phoneticPr fontId="81" type="noConversion"/>
  </si>
  <si>
    <t>P7.01 Jetty Control Room으로 대체(CI 협의완료, 190828)</t>
    <phoneticPr fontId="81" type="noConversion"/>
  </si>
  <si>
    <t>WP-1a</t>
    <phoneticPr fontId="81" type="noConversion"/>
  </si>
  <si>
    <t>BLDG Total(B,CS)</t>
    <phoneticPr fontId="81" type="noConversion"/>
  </si>
  <si>
    <t>SHELTER Total(OS,PS,FN)</t>
    <phoneticPr fontId="81" type="noConversion"/>
  </si>
  <si>
    <t>WP-1b</t>
    <phoneticPr fontId="81" type="noConversion"/>
  </si>
  <si>
    <t>BLDG Total(B,CS)</t>
    <phoneticPr fontId="81" type="noConversion"/>
  </si>
  <si>
    <t>SHELTER Total(OS,PS,FN)</t>
    <phoneticPr fontId="81" type="noConversion"/>
  </si>
  <si>
    <t>WP-4</t>
    <phoneticPr fontId="81" type="noConversion"/>
  </si>
  <si>
    <t>SHELTER Total(OS,PS,FN)</t>
    <phoneticPr fontId="81" type="noConversion"/>
  </si>
  <si>
    <t>WP-2PE</t>
    <phoneticPr fontId="81" type="noConversion"/>
  </si>
  <si>
    <t>BLDG Total(B,CS)</t>
    <phoneticPr fontId="81" type="noConversion"/>
  </si>
  <si>
    <t>WP-2PP</t>
    <phoneticPr fontId="81" type="noConversion"/>
  </si>
  <si>
    <t>BLDG Total(B,CS)</t>
    <phoneticPr fontId="81" type="noConversion"/>
  </si>
  <si>
    <t>WP-2창고</t>
    <phoneticPr fontId="81" type="noConversion"/>
  </si>
  <si>
    <t>WP-3BD</t>
    <phoneticPr fontId="81" type="noConversion"/>
  </si>
  <si>
    <t>WP-3BTX</t>
    <phoneticPr fontId="81" type="noConversion"/>
  </si>
  <si>
    <t>WP-3TBA</t>
    <phoneticPr fontId="81" type="noConversion"/>
  </si>
  <si>
    <t>SHELTER Total(OS,PS,FN)</t>
    <phoneticPr fontId="81" type="noConversion"/>
  </si>
  <si>
    <t>WP-5</t>
    <phoneticPr fontId="81" type="noConversion"/>
  </si>
  <si>
    <t>WP-6</t>
    <phoneticPr fontId="81" type="noConversion"/>
  </si>
  <si>
    <t>WP-7</t>
    <phoneticPr fontId="81" type="noConversion"/>
  </si>
  <si>
    <t>SHELTER Total(OS,PS,FN)</t>
    <phoneticPr fontId="81" type="noConversion"/>
  </si>
  <si>
    <t>ALL WORK PACKAGE</t>
    <phoneticPr fontId="81" type="noConversion"/>
  </si>
  <si>
    <t>BLDG Total</t>
  </si>
  <si>
    <t>CS SHELTER Total</t>
    <phoneticPr fontId="81" type="noConversion"/>
  </si>
  <si>
    <t>CS</t>
    <phoneticPr fontId="81" type="noConversion"/>
  </si>
  <si>
    <t>PS SHELTER Total</t>
    <phoneticPr fontId="94" type="noConversion"/>
  </si>
  <si>
    <t>PS</t>
    <phoneticPr fontId="81" type="noConversion"/>
  </si>
  <si>
    <t>OS SHELTER Total</t>
    <phoneticPr fontId="81" type="noConversion"/>
  </si>
  <si>
    <t>OS</t>
    <phoneticPr fontId="81" type="noConversion"/>
  </si>
  <si>
    <t>Foundation Total</t>
    <phoneticPr fontId="81" type="noConversion"/>
  </si>
  <si>
    <t>FN</t>
    <phoneticPr fontId="81" type="noConversion"/>
  </si>
  <si>
    <t>GRAND TOTAL</t>
  </si>
  <si>
    <t>* Note :</t>
    <phoneticPr fontId="27" type="noConversion"/>
  </si>
  <si>
    <t>1. B : Building,  OS : Open Shelter, CS : Closed Shelter, PS : Partially Open Shelter FN : Foundation</t>
    <phoneticPr fontId="81" type="noConversion"/>
  </si>
  <si>
    <t xml:space="preserve">7.4.2 BOQ Summary </t>
  </si>
  <si>
    <t>A. List of Buildings &amp; Shelter</t>
  </si>
  <si>
    <r>
      <t>N</t>
    </r>
    <r>
      <rPr>
        <b/>
        <sz val="14"/>
        <color indexed="8"/>
        <rFont val="Arial"/>
        <family val="2"/>
      </rPr>
      <t>ong Faab Receiving Teminal Project</t>
    </r>
    <phoneticPr fontId="81" type="noConversion"/>
  </si>
  <si>
    <t>Discipline : Architecture</t>
  </si>
  <si>
    <t>BOQ</t>
    <phoneticPr fontId="81" type="noConversion"/>
  </si>
  <si>
    <r>
      <t>D</t>
    </r>
    <r>
      <rPr>
        <sz val="10"/>
        <rFont val="Arial"/>
        <family val="2"/>
      </rPr>
      <t xml:space="preserve">WG </t>
    </r>
    <r>
      <rPr>
        <sz val="10"/>
        <rFont val="돋움"/>
        <family val="3"/>
        <charset val="129"/>
      </rPr>
      <t>유무</t>
    </r>
    <phoneticPr fontId="81" type="noConversion"/>
  </si>
  <si>
    <t>NO.</t>
    <phoneticPr fontId="15" type="noConversion"/>
  </si>
  <si>
    <t>Unit</t>
    <phoneticPr fontId="81" type="noConversion"/>
  </si>
  <si>
    <t>Building Name</t>
  </si>
  <si>
    <t>BD./ Shelter(OS,CS,PS) /FDN /Structrue</t>
    <phoneticPr fontId="15" type="noConversion"/>
  </si>
  <si>
    <t>NOS</t>
    <phoneticPr fontId="15" type="noConversion"/>
  </si>
  <si>
    <t>Structure</t>
    <phoneticPr fontId="15" type="noConversion"/>
  </si>
  <si>
    <t>Initial Size</t>
    <phoneticPr fontId="81" type="noConversion"/>
  </si>
  <si>
    <t>Basic Total
Area
(m2)</t>
    <phoneticPr fontId="81" type="noConversion"/>
  </si>
  <si>
    <t>Basic Total
Area
(m2)</t>
    <phoneticPr fontId="15" type="noConversion"/>
  </si>
  <si>
    <t>HVAC
Added
(m2)</t>
    <phoneticPr fontId="15" type="noConversion"/>
  </si>
  <si>
    <t>SE
Added
(m2)</t>
    <phoneticPr fontId="15" type="noConversion"/>
  </si>
  <si>
    <t>EL
Added
(m2)</t>
    <phoneticPr fontId="15" type="noConversion"/>
  </si>
  <si>
    <t>Grand Total
Area
(m2)</t>
    <phoneticPr fontId="15" type="noConversion"/>
  </si>
  <si>
    <r>
      <t xml:space="preserve">Blast Resistance 
</t>
    </r>
    <r>
      <rPr>
        <b/>
        <sz val="10"/>
        <rFont val="돋움"/>
        <family val="3"/>
        <charset val="129"/>
      </rPr>
      <t>여부</t>
    </r>
    <phoneticPr fontId="15" type="noConversion"/>
  </si>
  <si>
    <t>Fire
Proofing</t>
    <phoneticPr fontId="15" type="noConversion"/>
  </si>
  <si>
    <t>NFPA 59A 
Class A</t>
    <phoneticPr fontId="15" type="noConversion"/>
  </si>
  <si>
    <t>OHC, Hoist
(Capa.)</t>
    <phoneticPr fontId="15" type="noConversion"/>
  </si>
  <si>
    <t>REMARK</t>
    <phoneticPr fontId="15" type="noConversion"/>
  </si>
  <si>
    <t>ITB Crane</t>
    <phoneticPr fontId="81" type="noConversion"/>
  </si>
  <si>
    <r>
      <t>F</t>
    </r>
    <r>
      <rPr>
        <b/>
        <sz val="10"/>
        <rFont val="Arial"/>
        <family val="2"/>
      </rPr>
      <t>rame</t>
    </r>
    <phoneticPr fontId="81" type="noConversion"/>
  </si>
  <si>
    <r>
      <t>W</t>
    </r>
    <r>
      <rPr>
        <b/>
        <sz val="10"/>
        <rFont val="Arial"/>
        <family val="2"/>
      </rPr>
      <t>all</t>
    </r>
    <phoneticPr fontId="81" type="noConversion"/>
  </si>
  <si>
    <r>
      <t>R</t>
    </r>
    <r>
      <rPr>
        <b/>
        <sz val="10"/>
        <rFont val="Arial"/>
        <family val="2"/>
      </rPr>
      <t>oof</t>
    </r>
    <phoneticPr fontId="81" type="noConversion"/>
  </si>
  <si>
    <t>W(m)</t>
    <phoneticPr fontId="29" type="noConversion"/>
  </si>
  <si>
    <t>L(m)</t>
    <phoneticPr fontId="29" type="noConversion"/>
  </si>
  <si>
    <t>H(m)</t>
    <phoneticPr fontId="29" type="noConversion"/>
  </si>
  <si>
    <t>Area(G)</t>
    <phoneticPr fontId="29" type="noConversion"/>
  </si>
  <si>
    <t>W(m)</t>
    <phoneticPr fontId="29" type="noConversion"/>
  </si>
  <si>
    <t>REMARKS</t>
  </si>
  <si>
    <t>O</t>
    <phoneticPr fontId="81" type="noConversion"/>
  </si>
  <si>
    <t>WBS03</t>
    <phoneticPr fontId="81" type="noConversion"/>
  </si>
  <si>
    <t>BOG Compressor Shelter</t>
    <phoneticPr fontId="81" type="noConversion"/>
  </si>
  <si>
    <t>PS</t>
    <phoneticPr fontId="81" type="noConversion"/>
  </si>
  <si>
    <t>Steel+RC</t>
    <phoneticPr fontId="81" type="noConversion"/>
  </si>
  <si>
    <t>Aluminized 
steel siding</t>
    <phoneticPr fontId="81" type="noConversion"/>
  </si>
  <si>
    <t>Aluminized 
steel roofing</t>
    <phoneticPr fontId="81" type="noConversion"/>
  </si>
  <si>
    <t>30 tons crane</t>
    <phoneticPr fontId="81" type="noConversion"/>
  </si>
  <si>
    <r>
      <t xml:space="preserve">1602088-A3-32016-0100-AR-001
</t>
    </r>
    <r>
      <rPr>
        <b/>
        <sz val="10"/>
        <rFont val="Arial"/>
        <family val="2"/>
      </rPr>
      <t xml:space="preserve">[IOM-MR-0017] H </t>
    </r>
    <r>
      <rPr>
        <b/>
        <sz val="10"/>
        <rFont val="돋움"/>
        <family val="3"/>
        <charset val="129"/>
      </rPr>
      <t>변경</t>
    </r>
    <r>
      <rPr>
        <b/>
        <sz val="10"/>
        <rFont val="Arial"/>
        <family val="2"/>
      </rPr>
      <t xml:space="preserve">, crane capa </t>
    </r>
    <r>
      <rPr>
        <b/>
        <sz val="10"/>
        <rFont val="돋움"/>
        <family val="3"/>
        <charset val="129"/>
      </rPr>
      <t>변경</t>
    </r>
    <r>
      <rPr>
        <b/>
        <sz val="10"/>
        <rFont val="Arial"/>
        <family val="2"/>
      </rPr>
      <t xml:space="preserve"> (50 </t>
    </r>
    <r>
      <rPr>
        <b/>
        <sz val="10"/>
        <rFont val="돋움"/>
        <family val="3"/>
        <charset val="129"/>
      </rPr>
      <t>→</t>
    </r>
    <r>
      <rPr>
        <b/>
        <sz val="10"/>
        <rFont val="Arial"/>
        <family val="2"/>
      </rPr>
      <t xml:space="preserve"> 5 ton)</t>
    </r>
    <r>
      <rPr>
        <b/>
        <sz val="10"/>
        <rFont val="돋움"/>
        <family val="3"/>
        <charset val="129"/>
      </rPr>
      <t xml:space="preserve">
</t>
    </r>
    <r>
      <rPr>
        <b/>
        <sz val="10"/>
        <rFont val="Arial"/>
        <family val="2"/>
      </rPr>
      <t xml:space="preserve">[IOM-MR-0041] crane capa </t>
    </r>
    <r>
      <rPr>
        <b/>
        <sz val="10"/>
        <rFont val="돋움"/>
        <family val="3"/>
        <charset val="129"/>
      </rPr>
      <t>변경</t>
    </r>
    <r>
      <rPr>
        <b/>
        <sz val="10"/>
        <rFont val="Arial"/>
        <family val="2"/>
      </rPr>
      <t xml:space="preserve"> (5 </t>
    </r>
    <r>
      <rPr>
        <b/>
        <sz val="10"/>
        <rFont val="돋움"/>
        <family val="3"/>
        <charset val="129"/>
      </rPr>
      <t>→</t>
    </r>
    <r>
      <rPr>
        <b/>
        <sz val="10"/>
        <rFont val="Arial"/>
        <family val="2"/>
      </rPr>
      <t xml:space="preserve"> 30 ton)</t>
    </r>
    <phoneticPr fontId="81" type="noConversion"/>
  </si>
  <si>
    <t>Send Out Gas Compressor Shelter</t>
    <phoneticPr fontId="81" type="noConversion"/>
  </si>
  <si>
    <t>PS</t>
    <phoneticPr fontId="81" type="noConversion"/>
  </si>
  <si>
    <t>Steel+RC</t>
    <phoneticPr fontId="81" type="noConversion"/>
  </si>
  <si>
    <t>Aluminized 
steel siding</t>
    <phoneticPr fontId="81" type="noConversion"/>
  </si>
  <si>
    <t>50 tons crane</t>
    <phoneticPr fontId="81" type="noConversion"/>
  </si>
  <si>
    <r>
      <t xml:space="preserve">1602088-A3-32016-0100-AR-002
</t>
    </r>
    <r>
      <rPr>
        <b/>
        <sz val="10"/>
        <rFont val="Arial"/>
        <family val="2"/>
      </rPr>
      <t xml:space="preserve">[IOM-MR-0017] H </t>
    </r>
    <r>
      <rPr>
        <b/>
        <sz val="10"/>
        <rFont val="돋움"/>
        <family val="3"/>
        <charset val="129"/>
      </rPr>
      <t>변경</t>
    </r>
    <r>
      <rPr>
        <b/>
        <sz val="10"/>
        <rFont val="Arial"/>
        <family val="2"/>
      </rPr>
      <t xml:space="preserve">, crane capa </t>
    </r>
    <r>
      <rPr>
        <b/>
        <sz val="10"/>
        <rFont val="돋움"/>
        <family val="3"/>
        <charset val="129"/>
      </rPr>
      <t>변경</t>
    </r>
    <r>
      <rPr>
        <b/>
        <sz val="10"/>
        <rFont val="Arial"/>
        <family val="2"/>
      </rPr>
      <t xml:space="preserve"> (50 </t>
    </r>
    <r>
      <rPr>
        <b/>
        <sz val="10"/>
        <rFont val="돋움"/>
        <family val="3"/>
        <charset val="129"/>
      </rPr>
      <t>→</t>
    </r>
    <r>
      <rPr>
        <b/>
        <sz val="10"/>
        <rFont val="Arial"/>
        <family val="2"/>
      </rPr>
      <t xml:space="preserve"> 5 ton)</t>
    </r>
    <r>
      <rPr>
        <b/>
        <sz val="10"/>
        <rFont val="돋움"/>
        <family val="3"/>
        <charset val="129"/>
      </rPr>
      <t xml:space="preserve">
</t>
    </r>
    <r>
      <rPr>
        <b/>
        <sz val="10"/>
        <color rgb="FFFF0000"/>
        <rFont val="Arial"/>
        <family val="2"/>
      </rPr>
      <t xml:space="preserve">[IOM-MR-0041] Crane capa </t>
    </r>
    <r>
      <rPr>
        <b/>
        <sz val="10"/>
        <color rgb="FFFF0000"/>
        <rFont val="돋움"/>
        <family val="3"/>
        <charset val="129"/>
      </rPr>
      <t>변경</t>
    </r>
    <r>
      <rPr>
        <b/>
        <sz val="10"/>
        <color rgb="FFFF0000"/>
        <rFont val="Arial"/>
        <family val="2"/>
      </rPr>
      <t xml:space="preserve"> (10 </t>
    </r>
    <r>
      <rPr>
        <b/>
        <sz val="10"/>
        <color rgb="FFFF0000"/>
        <rFont val="돋움"/>
        <family val="3"/>
        <charset val="129"/>
      </rPr>
      <t>→</t>
    </r>
    <r>
      <rPr>
        <b/>
        <sz val="10"/>
        <color rgb="FFFF0000"/>
        <rFont val="Arial"/>
        <family val="2"/>
      </rPr>
      <t xml:space="preserve"> 50 ton)
Shelter Height </t>
    </r>
    <r>
      <rPr>
        <b/>
        <sz val="10"/>
        <color rgb="FFFF0000"/>
        <rFont val="돋움"/>
        <family val="3"/>
        <charset val="129"/>
      </rPr>
      <t>변경</t>
    </r>
    <r>
      <rPr>
        <b/>
        <sz val="10"/>
        <color rgb="FFFF0000"/>
        <rFont val="Arial"/>
        <family val="2"/>
      </rPr>
      <t xml:space="preserve"> (13.4 </t>
    </r>
    <r>
      <rPr>
        <b/>
        <sz val="10"/>
        <color rgb="FFFF0000"/>
        <rFont val="돋움"/>
        <family val="3"/>
        <charset val="129"/>
      </rPr>
      <t>→</t>
    </r>
    <r>
      <rPr>
        <b/>
        <sz val="10"/>
        <color rgb="FFFF0000"/>
        <rFont val="Arial"/>
        <family val="2"/>
      </rPr>
      <t xml:space="preserve"> 13.9 m)</t>
    </r>
    <phoneticPr fontId="81" type="noConversion"/>
  </si>
  <si>
    <t>X</t>
    <phoneticPr fontId="81" type="noConversion"/>
  </si>
  <si>
    <t>Analyzer FDN (0100-K-003)</t>
    <phoneticPr fontId="81" type="noConversion"/>
  </si>
  <si>
    <t>FDN</t>
    <phoneticPr fontId="81" type="noConversion"/>
  </si>
  <si>
    <t>-</t>
    <phoneticPr fontId="81" type="noConversion"/>
  </si>
  <si>
    <r>
      <t>1602088-A3-32016-0100-AR-004
(DWG</t>
    </r>
    <r>
      <rPr>
        <sz val="10"/>
        <rFont val="돋움"/>
        <family val="3"/>
        <charset val="129"/>
      </rPr>
      <t>은</t>
    </r>
    <r>
      <rPr>
        <sz val="10"/>
        <rFont val="Arial"/>
        <family val="2"/>
      </rPr>
      <t xml:space="preserve"> </t>
    </r>
    <r>
      <rPr>
        <sz val="10"/>
        <rFont val="돋움"/>
        <family val="3"/>
        <charset val="129"/>
      </rPr>
      <t>없으나</t>
    </r>
    <r>
      <rPr>
        <sz val="10"/>
        <rFont val="Arial"/>
        <family val="2"/>
      </rPr>
      <t>, ITB Building List</t>
    </r>
    <r>
      <rPr>
        <sz val="10"/>
        <rFont val="돋움"/>
        <family val="3"/>
        <charset val="129"/>
      </rPr>
      <t>에는</t>
    </r>
    <r>
      <rPr>
        <sz val="10"/>
        <rFont val="Arial"/>
        <family val="2"/>
      </rPr>
      <t xml:space="preserve"> </t>
    </r>
    <r>
      <rPr>
        <sz val="10"/>
        <rFont val="돋움"/>
        <family val="3"/>
        <charset val="129"/>
      </rPr>
      <t>존재</t>
    </r>
    <r>
      <rPr>
        <sz val="10"/>
        <rFont val="Arial"/>
        <family val="2"/>
      </rPr>
      <t xml:space="preserve">)
</t>
    </r>
    <r>
      <rPr>
        <b/>
        <sz val="10"/>
        <rFont val="Arial"/>
        <family val="2"/>
      </rPr>
      <t xml:space="preserve">3 sides only metal sidings
IOM-CI-0025 size </t>
    </r>
    <r>
      <rPr>
        <b/>
        <sz val="10"/>
        <rFont val="돋움"/>
        <family val="3"/>
        <charset val="129"/>
      </rPr>
      <t>변경</t>
    </r>
    <r>
      <rPr>
        <b/>
        <sz val="10"/>
        <rFont val="Arial"/>
        <family val="2"/>
      </rPr>
      <t xml:space="preserve"> (Eq. no. 0100-K-003)
FDN type </t>
    </r>
    <r>
      <rPr>
        <b/>
        <sz val="10"/>
        <rFont val="돋움"/>
        <family val="3"/>
        <charset val="129"/>
      </rPr>
      <t>으로</t>
    </r>
    <r>
      <rPr>
        <b/>
        <sz val="10"/>
        <rFont val="Arial"/>
        <family val="2"/>
      </rPr>
      <t xml:space="preserve"> </t>
    </r>
    <r>
      <rPr>
        <b/>
        <sz val="10"/>
        <rFont val="돋움"/>
        <family val="3"/>
        <charset val="129"/>
      </rPr>
      <t>변경</t>
    </r>
    <r>
      <rPr>
        <b/>
        <sz val="10"/>
        <rFont val="Arial"/>
        <family val="2"/>
      </rPr>
      <t xml:space="preserve">, size </t>
    </r>
    <r>
      <rPr>
        <b/>
        <sz val="10"/>
        <rFont val="돋움"/>
        <family val="3"/>
        <charset val="129"/>
      </rPr>
      <t>변경</t>
    </r>
    <r>
      <rPr>
        <b/>
        <sz val="10"/>
        <rFont val="Arial"/>
        <family val="2"/>
      </rPr>
      <t xml:space="preserve"> (Mail 170626)</t>
    </r>
    <phoneticPr fontId="81" type="noConversion"/>
  </si>
  <si>
    <t>WBS01</t>
    <phoneticPr fontId="81" type="noConversion"/>
  </si>
  <si>
    <t>Sampling Shelter</t>
    <phoneticPr fontId="81" type="noConversion"/>
  </si>
  <si>
    <t>Steel</t>
    <phoneticPr fontId="81" type="noConversion"/>
  </si>
  <si>
    <t>Aluminized 
steel roofing</t>
    <phoneticPr fontId="81" type="noConversion"/>
  </si>
  <si>
    <r>
      <t>1602088-A3-32016-0100-AR-005
Concrete slab foundation
(DWG</t>
    </r>
    <r>
      <rPr>
        <sz val="10"/>
        <rFont val="돋움"/>
        <family val="3"/>
        <charset val="129"/>
      </rPr>
      <t>은</t>
    </r>
    <r>
      <rPr>
        <sz val="10"/>
        <rFont val="Arial"/>
        <family val="2"/>
      </rPr>
      <t xml:space="preserve"> </t>
    </r>
    <r>
      <rPr>
        <sz val="10"/>
        <rFont val="돋움"/>
        <family val="3"/>
        <charset val="129"/>
      </rPr>
      <t>없으나</t>
    </r>
    <r>
      <rPr>
        <sz val="10"/>
        <rFont val="Arial"/>
        <family val="2"/>
      </rPr>
      <t>, ITB Building List</t>
    </r>
    <r>
      <rPr>
        <sz val="10"/>
        <rFont val="돋움"/>
        <family val="3"/>
        <charset val="129"/>
      </rPr>
      <t>에는</t>
    </r>
    <r>
      <rPr>
        <sz val="10"/>
        <rFont val="Arial"/>
        <family val="2"/>
      </rPr>
      <t xml:space="preserve"> </t>
    </r>
    <r>
      <rPr>
        <sz val="10"/>
        <rFont val="돋움"/>
        <family val="3"/>
        <charset val="129"/>
      </rPr>
      <t>존재</t>
    </r>
    <r>
      <rPr>
        <sz val="10"/>
        <rFont val="Arial"/>
        <family val="2"/>
      </rPr>
      <t xml:space="preserve">)
</t>
    </r>
    <r>
      <rPr>
        <b/>
        <sz val="10"/>
        <rFont val="Arial"/>
        <family val="2"/>
      </rPr>
      <t>3 sides only metal sidings
WBS01 : Addendum #7 Foundation type</t>
    </r>
    <r>
      <rPr>
        <b/>
        <sz val="10"/>
        <rFont val="돋움"/>
        <family val="3"/>
        <charset val="129"/>
      </rPr>
      <t>으로</t>
    </r>
    <r>
      <rPr>
        <b/>
        <sz val="10"/>
        <rFont val="Arial"/>
        <family val="2"/>
      </rPr>
      <t xml:space="preserve"> </t>
    </r>
    <r>
      <rPr>
        <b/>
        <sz val="10"/>
        <rFont val="돋움"/>
        <family val="3"/>
        <charset val="129"/>
      </rPr>
      <t>유추</t>
    </r>
    <phoneticPr fontId="81" type="noConversion"/>
  </si>
  <si>
    <t>WBS07</t>
    <phoneticPr fontId="81" type="noConversion"/>
  </si>
  <si>
    <t>GIS Building_(Option)</t>
    <phoneticPr fontId="81" type="noConversion"/>
  </si>
  <si>
    <t xml:space="preserve">RC </t>
  </si>
  <si>
    <t>R.C Block</t>
    <phoneticPr fontId="81" type="noConversion"/>
  </si>
  <si>
    <t>R.C. roof</t>
    <phoneticPr fontId="81" type="noConversion"/>
  </si>
  <si>
    <t>10 tons crane</t>
    <phoneticPr fontId="81" type="noConversion"/>
  </si>
  <si>
    <r>
      <t xml:space="preserve">1602088-A3-32016-0300-AR-002
[IOM-MR-0027] crane capa 5-&gt;10 ton
[IOM-HV-0009] HVAC Room </t>
    </r>
    <r>
      <rPr>
        <sz val="10"/>
        <rFont val="돋움"/>
        <family val="3"/>
        <charset val="129"/>
      </rPr>
      <t>크기</t>
    </r>
    <r>
      <rPr>
        <sz val="10"/>
        <rFont val="Arial"/>
        <family val="2"/>
      </rPr>
      <t xml:space="preserve"> </t>
    </r>
    <r>
      <rPr>
        <sz val="10"/>
        <rFont val="돋움"/>
        <family val="3"/>
        <charset val="129"/>
      </rPr>
      <t>증가에</t>
    </r>
    <r>
      <rPr>
        <sz val="10"/>
        <rFont val="Arial"/>
        <family val="2"/>
      </rPr>
      <t xml:space="preserve"> </t>
    </r>
    <r>
      <rPr>
        <sz val="10"/>
        <rFont val="돋움"/>
        <family val="3"/>
        <charset val="129"/>
      </rPr>
      <t>따른</t>
    </r>
    <r>
      <rPr>
        <sz val="10"/>
        <rFont val="Arial"/>
        <family val="2"/>
      </rPr>
      <t xml:space="preserve"> story </t>
    </r>
    <r>
      <rPr>
        <sz val="10"/>
        <rFont val="돋움"/>
        <family val="3"/>
        <charset val="129"/>
      </rPr>
      <t>신설</t>
    </r>
    <r>
      <rPr>
        <sz val="10"/>
        <rFont val="Arial"/>
        <family val="2"/>
      </rPr>
      <t xml:space="preserve"> (11 x 3.5 </t>
    </r>
    <r>
      <rPr>
        <sz val="10"/>
        <rFont val="돋움"/>
        <family val="3"/>
        <charset val="129"/>
      </rPr>
      <t>→</t>
    </r>
    <r>
      <rPr>
        <sz val="11"/>
        <color theme="1"/>
        <rFont val="맑은 고딕"/>
        <family val="2"/>
        <scheme val="minor"/>
      </rPr>
      <t xml:space="preserve"> 12.5 x 7.5)</t>
    </r>
    <r>
      <rPr>
        <sz val="10"/>
        <rFont val="Arial"/>
        <family val="2"/>
      </rPr>
      <t xml:space="preserve">
Addendum #7 GIS room height </t>
    </r>
    <r>
      <rPr>
        <sz val="10"/>
        <rFont val="돋움"/>
        <family val="3"/>
        <charset val="129"/>
      </rPr>
      <t>변경</t>
    </r>
    <r>
      <rPr>
        <sz val="10"/>
        <rFont val="돋움"/>
        <family val="3"/>
        <charset val="129"/>
      </rPr>
      <t xml:space="preserve">
</t>
    </r>
    <r>
      <rPr>
        <sz val="10"/>
        <rFont val="Arial"/>
        <family val="2"/>
      </rPr>
      <t>Non-Blast</t>
    </r>
    <r>
      <rPr>
        <sz val="10"/>
        <rFont val="돋움"/>
        <family val="3"/>
        <charset val="129"/>
      </rPr>
      <t>로</t>
    </r>
    <r>
      <rPr>
        <sz val="10"/>
        <rFont val="Arial"/>
        <family val="2"/>
      </rPr>
      <t xml:space="preserve"> </t>
    </r>
    <r>
      <rPr>
        <sz val="10"/>
        <rFont val="돋움"/>
        <family val="3"/>
        <charset val="129"/>
      </rPr>
      <t>적용</t>
    </r>
    <r>
      <rPr>
        <sz val="10"/>
        <rFont val="Arial"/>
        <family val="2"/>
      </rPr>
      <t xml:space="preserve"> (NF-RTC-0465, PM</t>
    </r>
    <r>
      <rPr>
        <sz val="10"/>
        <rFont val="돋움"/>
        <family val="3"/>
        <charset val="129"/>
      </rPr>
      <t>과</t>
    </r>
    <r>
      <rPr>
        <sz val="10"/>
        <rFont val="Arial"/>
        <family val="2"/>
      </rPr>
      <t xml:space="preserve"> </t>
    </r>
    <r>
      <rPr>
        <sz val="10"/>
        <rFont val="돋움"/>
        <family val="3"/>
        <charset val="129"/>
      </rPr>
      <t>협의</t>
    </r>
    <r>
      <rPr>
        <sz val="10"/>
        <rFont val="Arial"/>
        <family val="2"/>
      </rPr>
      <t xml:space="preserve">)
[IOM-FF-0031] H 1.2m </t>
    </r>
    <r>
      <rPr>
        <sz val="10"/>
        <rFont val="돋움"/>
        <family val="3"/>
        <charset val="129"/>
      </rPr>
      <t>증가</t>
    </r>
    <phoneticPr fontId="81" type="noConversion"/>
  </si>
  <si>
    <t>Steel+RC</t>
    <phoneticPr fontId="81" type="noConversion"/>
  </si>
  <si>
    <t>TR</t>
    <phoneticPr fontId="81" type="noConversion"/>
  </si>
  <si>
    <t>HVAC</t>
    <phoneticPr fontId="81" type="noConversion"/>
  </si>
  <si>
    <t>HVAC</t>
    <phoneticPr fontId="81" type="noConversion"/>
  </si>
  <si>
    <t>WBS03</t>
    <phoneticPr fontId="81" type="noConversion"/>
  </si>
  <si>
    <t>Instrument/Substation Building</t>
    <phoneticPr fontId="81" type="noConversion"/>
  </si>
  <si>
    <t>Blast 
Resistance 
Wall</t>
    <phoneticPr fontId="81" type="noConversion"/>
  </si>
  <si>
    <t>R.C. roof</t>
    <phoneticPr fontId="81" type="noConversion"/>
  </si>
  <si>
    <r>
      <t xml:space="preserve">1602088-A3-32016-0300-AR-003
[IOM-HV-0009] HVAC Room size </t>
    </r>
    <r>
      <rPr>
        <sz val="10"/>
        <rFont val="돋움"/>
        <family val="3"/>
        <charset val="129"/>
      </rPr>
      <t>증가</t>
    </r>
    <phoneticPr fontId="81" type="noConversion"/>
  </si>
  <si>
    <t>Aluminized 
steel roofing</t>
    <phoneticPr fontId="81" type="noConversion"/>
  </si>
  <si>
    <t>TR-1</t>
    <phoneticPr fontId="81" type="noConversion"/>
  </si>
  <si>
    <t>TR-2</t>
    <phoneticPr fontId="81" type="noConversion"/>
  </si>
  <si>
    <t>WBS02</t>
    <phoneticPr fontId="81" type="noConversion"/>
  </si>
  <si>
    <t>Chlorinator shelter</t>
    <phoneticPr fontId="81" type="noConversion"/>
  </si>
  <si>
    <t>OS</t>
    <phoneticPr fontId="81" type="noConversion"/>
  </si>
  <si>
    <t>-</t>
    <phoneticPr fontId="81" type="noConversion"/>
  </si>
  <si>
    <t>2.5 ton hoist
1 ton hoist</t>
    <phoneticPr fontId="81" type="noConversion"/>
  </si>
  <si>
    <r>
      <t xml:space="preserve">1602088-A3-32016-0500-AR-001
(DWG은 없으나, ITB Building List에는 존재)
[IOM-MR-0008]로 인해 건물 size 증가
</t>
    </r>
    <r>
      <rPr>
        <b/>
        <sz val="10"/>
        <rFont val="맑은 고딕"/>
        <family val="3"/>
        <charset val="129"/>
      </rPr>
      <t xml:space="preserve">[IOM-MR-0017] H 변경, crane capa 변경 (none → 10 ton)
[IOM-MR-0027] crane capa 변경 (10 → 5 ton)
</t>
    </r>
    <r>
      <rPr>
        <b/>
        <sz val="10"/>
        <color rgb="FFFF0000"/>
        <rFont val="맑은 고딕"/>
        <family val="3"/>
        <charset val="129"/>
      </rPr>
      <t>[IOM-MR-0041] size 변경, hoist 로 변경</t>
    </r>
    <phoneticPr fontId="81" type="noConversion"/>
  </si>
  <si>
    <t>WBS03</t>
    <phoneticPr fontId="81" type="noConversion"/>
  </si>
  <si>
    <t>Diesel Engine House For Fire Water Pump (Onshore)A/B</t>
    <phoneticPr fontId="81" type="noConversion"/>
  </si>
  <si>
    <t xml:space="preserve">RC </t>
    <phoneticPr fontId="81" type="noConversion"/>
  </si>
  <si>
    <t>R.C Block</t>
    <phoneticPr fontId="81" type="noConversion"/>
  </si>
  <si>
    <t>R.C. roof</t>
    <phoneticPr fontId="81" type="noConversion"/>
  </si>
  <si>
    <r>
      <t xml:space="preserve">1602088-A3-32016-0500-AR-002-01 &amp; 03
Addendum No.1 에 명칭 변경 요청
Hoist 로 변경 (E-mail2017.0619 / IOM-MR-0034)
[IOM-MR-0034] H 변경
</t>
    </r>
    <r>
      <rPr>
        <b/>
        <sz val="10"/>
        <color rgb="FFFF0000"/>
        <rFont val="맑은 고딕"/>
        <family val="3"/>
        <charset val="129"/>
      </rPr>
      <t>[IOM-MR-0041] Crane 제거</t>
    </r>
    <phoneticPr fontId="81" type="noConversion"/>
  </si>
  <si>
    <t>O</t>
    <phoneticPr fontId="81" type="noConversion"/>
  </si>
  <si>
    <t>Diesel Engine House For Fire Water Pump (Onshore)C</t>
    <phoneticPr fontId="81" type="noConversion"/>
  </si>
  <si>
    <t>B</t>
    <phoneticPr fontId="81" type="noConversion"/>
  </si>
  <si>
    <t xml:space="preserve">RC </t>
    <phoneticPr fontId="81" type="noConversion"/>
  </si>
  <si>
    <t>O</t>
    <phoneticPr fontId="81" type="noConversion"/>
  </si>
  <si>
    <t>WBS01</t>
    <phoneticPr fontId="81" type="noConversion"/>
  </si>
  <si>
    <t>Diesel Engine House For Fire Water Pump (Offshore)D</t>
    <phoneticPr fontId="81" type="noConversion"/>
  </si>
  <si>
    <t xml:space="preserve">RC </t>
    <phoneticPr fontId="81" type="noConversion"/>
  </si>
  <si>
    <t>R.C Block</t>
    <phoneticPr fontId="81" type="noConversion"/>
  </si>
  <si>
    <r>
      <t xml:space="preserve">1602088-A3-32016-0500-AR-002-01 &amp; 03
Addendum No.1 에 명칭 변경 요청
Hoist 로 변경 (E-mail2017.0619 / IOM-MR-0034)
[IOM-MR-0034] H 변경
</t>
    </r>
    <r>
      <rPr>
        <b/>
        <sz val="10"/>
        <color rgb="FFFF0000"/>
        <rFont val="맑은 고딕"/>
        <family val="3"/>
        <charset val="129"/>
      </rPr>
      <t>[IOM-MR-0041] Crane 제거</t>
    </r>
    <phoneticPr fontId="81" type="noConversion"/>
  </si>
  <si>
    <t>WBS03</t>
    <phoneticPr fontId="81" type="noConversion"/>
  </si>
  <si>
    <t>Seawater Intake Pump Shelter</t>
    <phoneticPr fontId="81" type="noConversion"/>
  </si>
  <si>
    <t>30 tons crane</t>
    <phoneticPr fontId="81" type="noConversion"/>
  </si>
  <si>
    <r>
      <t xml:space="preserve">1602088-A3-32016-0500-AR-003
</t>
    </r>
    <r>
      <rPr>
        <b/>
        <sz val="10"/>
        <rFont val="Arial"/>
        <family val="2"/>
      </rPr>
      <t xml:space="preserve">[IOM-MR-0017] size </t>
    </r>
    <r>
      <rPr>
        <b/>
        <sz val="10"/>
        <rFont val="돋움"/>
        <family val="3"/>
        <charset val="129"/>
      </rPr>
      <t xml:space="preserve">변경
</t>
    </r>
    <r>
      <rPr>
        <b/>
        <sz val="10"/>
        <rFont val="Arial"/>
        <family val="2"/>
      </rPr>
      <t xml:space="preserve">[IOM-MR-0034] W, H </t>
    </r>
    <r>
      <rPr>
        <b/>
        <sz val="10"/>
        <rFont val="돋움"/>
        <family val="3"/>
        <charset val="129"/>
      </rPr>
      <t>변경</t>
    </r>
    <phoneticPr fontId="81" type="noConversion"/>
  </si>
  <si>
    <t>Jetty Control Building</t>
    <phoneticPr fontId="81" type="noConversion"/>
  </si>
  <si>
    <t>R.C</t>
    <phoneticPr fontId="81" type="noConversion"/>
  </si>
  <si>
    <r>
      <t xml:space="preserve">1602088-A3-32016-1200-AR-001
</t>
    </r>
    <r>
      <rPr>
        <b/>
        <sz val="10"/>
        <rFont val="Arial"/>
        <family val="2"/>
      </rPr>
      <t xml:space="preserve">[IOM-FF-0031] H 1.2m </t>
    </r>
    <r>
      <rPr>
        <b/>
        <sz val="10"/>
        <rFont val="돋움"/>
        <family val="3"/>
        <charset val="129"/>
      </rPr>
      <t>증가</t>
    </r>
    <phoneticPr fontId="81" type="noConversion"/>
  </si>
  <si>
    <t>Instrument Air System Shelter</t>
    <phoneticPr fontId="81" type="noConversion"/>
  </si>
  <si>
    <t>5 tons crane</t>
    <phoneticPr fontId="81" type="noConversion"/>
  </si>
  <si>
    <r>
      <t>1602088-A3-32016-1300-AR-001
(Air Compressor Shelter</t>
    </r>
    <r>
      <rPr>
        <sz val="10"/>
        <rFont val="돋움"/>
        <family val="3"/>
        <charset val="129"/>
      </rPr>
      <t>임</t>
    </r>
    <r>
      <rPr>
        <sz val="10"/>
        <rFont val="Arial"/>
        <family val="2"/>
      </rPr>
      <t xml:space="preserve">)
</t>
    </r>
    <r>
      <rPr>
        <b/>
        <sz val="10"/>
        <rFont val="Arial"/>
        <family val="2"/>
      </rPr>
      <t>Addendum #7 Building List</t>
    </r>
    <r>
      <rPr>
        <b/>
        <sz val="10"/>
        <rFont val="돋움"/>
        <family val="3"/>
        <charset val="129"/>
      </rPr>
      <t>에</t>
    </r>
    <r>
      <rPr>
        <b/>
        <sz val="10"/>
        <rFont val="Arial"/>
        <family val="2"/>
      </rPr>
      <t xml:space="preserve"> size </t>
    </r>
    <r>
      <rPr>
        <b/>
        <sz val="10"/>
        <rFont val="돋움"/>
        <family val="3"/>
        <charset val="129"/>
      </rPr>
      <t xml:space="preserve">변경
</t>
    </r>
    <r>
      <rPr>
        <b/>
        <sz val="10"/>
        <rFont val="Arial"/>
        <family val="2"/>
      </rPr>
      <t xml:space="preserve">Addundum #11 Building Size </t>
    </r>
    <r>
      <rPr>
        <b/>
        <sz val="10"/>
        <rFont val="돋움"/>
        <family val="3"/>
        <charset val="129"/>
      </rPr>
      <t>변경</t>
    </r>
    <phoneticPr fontId="81" type="noConversion"/>
  </si>
  <si>
    <t>WBS04</t>
    <phoneticPr fontId="81" type="noConversion"/>
  </si>
  <si>
    <t>Main Building</t>
    <phoneticPr fontId="81" type="noConversion"/>
  </si>
  <si>
    <t>R.C</t>
    <phoneticPr fontId="81" type="noConversion"/>
  </si>
  <si>
    <t>R.C. roof
Space Frame</t>
    <phoneticPr fontId="81" type="noConversion"/>
  </si>
  <si>
    <t>Base</t>
  </si>
  <si>
    <t>외경 : 44.5m
내경 : 26m
각도 : 156도 (0.87π)</t>
  </si>
  <si>
    <t>Base</t>
    <phoneticPr fontId="81" type="noConversion"/>
  </si>
  <si>
    <r>
      <rPr>
        <sz val="11"/>
        <rFont val="돋움"/>
        <family val="3"/>
        <charset val="129"/>
      </rPr>
      <t>외경</t>
    </r>
    <r>
      <rPr>
        <sz val="11"/>
        <color theme="1"/>
        <rFont val="맑은 고딕"/>
        <family val="2"/>
        <scheme val="minor"/>
      </rPr>
      <t xml:space="preserve"> : 44.5m
</t>
    </r>
    <r>
      <rPr>
        <sz val="11"/>
        <rFont val="돋움"/>
        <family val="3"/>
        <charset val="129"/>
      </rPr>
      <t>내경</t>
    </r>
    <r>
      <rPr>
        <sz val="11"/>
        <color theme="1"/>
        <rFont val="맑은 고딕"/>
        <family val="2"/>
        <scheme val="minor"/>
      </rPr>
      <t xml:space="preserve"> : 26m
</t>
    </r>
    <r>
      <rPr>
        <sz val="11"/>
        <rFont val="돋움"/>
        <family val="3"/>
        <charset val="129"/>
      </rPr>
      <t>각도</t>
    </r>
    <r>
      <rPr>
        <sz val="11"/>
        <color theme="1"/>
        <rFont val="맑은 고딕"/>
        <family val="2"/>
        <scheme val="minor"/>
      </rPr>
      <t xml:space="preserve"> : 156</t>
    </r>
    <r>
      <rPr>
        <sz val="11"/>
        <rFont val="돋움"/>
        <family val="3"/>
        <charset val="129"/>
      </rPr>
      <t>도</t>
    </r>
    <r>
      <rPr>
        <sz val="11"/>
        <color theme="1"/>
        <rFont val="맑은 고딕"/>
        <family val="2"/>
        <scheme val="minor"/>
      </rPr>
      <t xml:space="preserve"> (0.87</t>
    </r>
    <r>
      <rPr>
        <sz val="11"/>
        <rFont val="Arial"/>
        <family val="2"/>
      </rPr>
      <t>π</t>
    </r>
    <r>
      <rPr>
        <sz val="7.7"/>
        <rFont val="Calibri"/>
        <family val="2"/>
      </rPr>
      <t>)</t>
    </r>
    <phoneticPr fontId="81" type="noConversion"/>
  </si>
  <si>
    <t>Detailed DWGs</t>
    <phoneticPr fontId="81" type="noConversion"/>
  </si>
  <si>
    <t>D = 44.5m
원형 건물</t>
  </si>
  <si>
    <r>
      <t xml:space="preserve">D = 44.5m
</t>
    </r>
    <r>
      <rPr>
        <sz val="11"/>
        <rFont val="돋움"/>
        <family val="3"/>
        <charset val="129"/>
      </rPr>
      <t>원형</t>
    </r>
    <r>
      <rPr>
        <sz val="11"/>
        <color theme="1"/>
        <rFont val="맑은 고딕"/>
        <family val="2"/>
        <scheme val="minor"/>
      </rPr>
      <t xml:space="preserve"> </t>
    </r>
    <r>
      <rPr>
        <sz val="11"/>
        <rFont val="돋움"/>
        <family val="3"/>
        <charset val="129"/>
      </rPr>
      <t>건물</t>
    </r>
    <phoneticPr fontId="81" type="noConversion"/>
  </si>
  <si>
    <t>WBS04</t>
    <phoneticPr fontId="81" type="noConversion"/>
  </si>
  <si>
    <t>Fire Station &amp; First Aid Building (Support Building)</t>
    <phoneticPr fontId="81" type="noConversion"/>
  </si>
  <si>
    <t>Metal Sheet Roof</t>
    <phoneticPr fontId="81" type="noConversion"/>
  </si>
  <si>
    <t>LAB &amp; Warehouse</t>
    <phoneticPr fontId="81" type="noConversion"/>
  </si>
  <si>
    <t>TR Yard</t>
    <phoneticPr fontId="81" type="noConversion"/>
  </si>
  <si>
    <t>Steel</t>
    <phoneticPr fontId="81" type="noConversion"/>
  </si>
  <si>
    <t>NFLNG-1602088-A1-32016-1200-ST-LA-S6-009-R0</t>
    <phoneticPr fontId="81" type="noConversion"/>
  </si>
  <si>
    <t>Main Gate House</t>
    <phoneticPr fontId="81" type="noConversion"/>
  </si>
  <si>
    <t>R.C roof</t>
    <phoneticPr fontId="81" type="noConversion"/>
  </si>
  <si>
    <t>NFLNG-1602088-A1-32016-1200-ST-LA-S8-101-R0</t>
    <phoneticPr fontId="81" type="noConversion"/>
  </si>
  <si>
    <t>Secondary Gate House-1</t>
    <phoneticPr fontId="81" type="noConversion"/>
  </si>
  <si>
    <t>NFLNG-1602088-A1-32016-1200-ST-LA-S8-201-R0</t>
    <phoneticPr fontId="81" type="noConversion"/>
  </si>
  <si>
    <t>Secondary Gate House-2</t>
    <phoneticPr fontId="81" type="noConversion"/>
  </si>
  <si>
    <t>NFLNG-1602088-A1-32016-1200-ST-LA-S8-301-R0</t>
    <phoneticPr fontId="81" type="noConversion"/>
  </si>
  <si>
    <t>Car Parking Shelter-1</t>
    <phoneticPr fontId="81" type="noConversion"/>
  </si>
  <si>
    <t>NFLNG-1602088-A1-32016-1200-AR-GF-L2-010.9-R0
NFLNG-1602088-A1-32016-1200-ST-LA-S10-301-R0
NFLNG-1602088-A1-32016-1200-AR-MB-A9-003,004</t>
    <phoneticPr fontId="81" type="noConversion"/>
  </si>
  <si>
    <t>Car Parking Shelter-2</t>
    <phoneticPr fontId="81" type="noConversion"/>
  </si>
  <si>
    <t>Car Parking Shelter-3</t>
    <phoneticPr fontId="81" type="noConversion"/>
  </si>
  <si>
    <t>Car Parking Shelter-4</t>
    <phoneticPr fontId="81" type="noConversion"/>
  </si>
  <si>
    <t>NFLNG-1602088-A1-32016-1200-AR-GF-L2-010.11-R0
NFLNG-1602088-A1-32016-1200-ST-LA-S10-301-R0
NFLNG-1602088-A1-32016-1200-AR-MB-A9-005</t>
    <phoneticPr fontId="81" type="noConversion"/>
  </si>
  <si>
    <t>Car Parking Shelter-5</t>
    <phoneticPr fontId="81" type="noConversion"/>
  </si>
  <si>
    <t>Car Parking Shelter-6</t>
    <phoneticPr fontId="81" type="noConversion"/>
  </si>
  <si>
    <t>NFLNG-1602088-A1-32016-1200-AR-GF-L2-010.12-R0
NFLNG-1602088-A1-32016-1200-ST-LA-S10-301-R0
NFLNG-1602088-A1-32016-1200-AR-MB-A9-006</t>
    <phoneticPr fontId="81" type="noConversion"/>
  </si>
  <si>
    <t>Car Parking Shelter-7</t>
    <phoneticPr fontId="81" type="noConversion"/>
  </si>
  <si>
    <t>Car Parking Shelter-8</t>
    <phoneticPr fontId="81" type="noConversion"/>
  </si>
  <si>
    <t>NFLNG-1602088-A1-32016-1200-ST-LA-S10-301-R0
NFLNG-1602088-A1-32016-1200-AR-MB-A9-007</t>
    <phoneticPr fontId="81" type="noConversion"/>
  </si>
  <si>
    <t>Smoking Area</t>
    <phoneticPr fontId="81" type="noConversion"/>
  </si>
  <si>
    <t>NFLNG-1602088-A1-32016-1200-AR-GF-L3-009.1-R0</t>
  </si>
  <si>
    <t>Seating 1</t>
    <phoneticPr fontId="81" type="noConversion"/>
  </si>
  <si>
    <t>NFLNG-1602088-A1-32016-1200-AR-GF-L3-010.1-R0</t>
  </si>
  <si>
    <t>Seating 2</t>
    <phoneticPr fontId="81" type="noConversion"/>
  </si>
  <si>
    <t>Seating 3</t>
    <phoneticPr fontId="81" type="noConversion"/>
  </si>
  <si>
    <r>
      <rPr>
        <strike/>
        <sz val="10"/>
        <rFont val="Arial"/>
        <family val="2"/>
      </rPr>
      <t>NFLNG-1602088-A1-32016-1200-AR-GF-L3-010.2-R0</t>
    </r>
    <r>
      <rPr>
        <sz val="10"/>
        <rFont val="Arial"/>
        <family val="2"/>
      </rPr>
      <t xml:space="preserve">
</t>
    </r>
    <r>
      <rPr>
        <b/>
        <sz val="10"/>
        <rFont val="돋움"/>
        <family val="3"/>
        <charset val="129"/>
      </rPr>
      <t>도면</t>
    </r>
    <r>
      <rPr>
        <b/>
        <sz val="10"/>
        <rFont val="Arial"/>
        <family val="2"/>
      </rPr>
      <t xml:space="preserve"> </t>
    </r>
    <r>
      <rPr>
        <b/>
        <sz val="10"/>
        <rFont val="돋움"/>
        <family val="3"/>
        <charset val="129"/>
      </rPr>
      <t>상</t>
    </r>
    <r>
      <rPr>
        <b/>
        <sz val="10"/>
        <rFont val="Arial"/>
        <family val="2"/>
      </rPr>
      <t xml:space="preserve"> Canceled</t>
    </r>
    <r>
      <rPr>
        <b/>
        <sz val="10"/>
        <rFont val="돋움"/>
        <family val="3"/>
        <charset val="129"/>
      </rPr>
      <t>로</t>
    </r>
    <r>
      <rPr>
        <b/>
        <sz val="10"/>
        <rFont val="Arial"/>
        <family val="2"/>
      </rPr>
      <t xml:space="preserve"> </t>
    </r>
    <r>
      <rPr>
        <b/>
        <sz val="10"/>
        <rFont val="돋움"/>
        <family val="3"/>
        <charset val="129"/>
      </rPr>
      <t>표기되어있음</t>
    </r>
    <phoneticPr fontId="81" type="noConversion"/>
  </si>
  <si>
    <t>Bicycle Parking Type -1</t>
    <phoneticPr fontId="81" type="noConversion"/>
  </si>
  <si>
    <t>NFLNG-1602088-A1-32016-1200-AR-GF-L3-013.1-R0</t>
  </si>
  <si>
    <t>Bicycle Parking Type -2</t>
    <phoneticPr fontId="81" type="noConversion"/>
  </si>
  <si>
    <t>NFLNG-1602088-A1-32016-1200-AR-GF-L3-013.2-R0</t>
  </si>
  <si>
    <t>Public W.C</t>
    <phoneticPr fontId="81" type="noConversion"/>
  </si>
  <si>
    <t>NFLNG-1602088-A1-32016-1200-ST-LA-S8-001-R0</t>
  </si>
  <si>
    <t>Plant Nursery Glasshouse</t>
    <phoneticPr fontId="81" type="noConversion"/>
  </si>
  <si>
    <r>
      <rPr>
        <sz val="10"/>
        <rFont val="돋움"/>
        <family val="3"/>
        <charset val="129"/>
      </rPr>
      <t>도면</t>
    </r>
    <r>
      <rPr>
        <sz val="10"/>
        <rFont val="Arial"/>
        <family val="2"/>
      </rPr>
      <t xml:space="preserve"> </t>
    </r>
    <r>
      <rPr>
        <sz val="10"/>
        <rFont val="돋움"/>
        <family val="3"/>
        <charset val="129"/>
      </rPr>
      <t>없음</t>
    </r>
    <phoneticPr fontId="81" type="noConversion"/>
  </si>
  <si>
    <t>Drop-off Pavilion</t>
    <phoneticPr fontId="81" type="noConversion"/>
  </si>
  <si>
    <t>NFLNG-1602088-A1-32016-1200-AR-GF-L2-010.4-R0
NFLNG-1602088-A1-32016-1200-AR-GF-L3-007.1-R0</t>
    <phoneticPr fontId="81" type="noConversion"/>
  </si>
  <si>
    <t>Garbage Storage</t>
    <phoneticPr fontId="81" type="noConversion"/>
  </si>
  <si>
    <t>NFLNG-1602088-A1-32016-1200-AR-SB-A9-009-R0</t>
    <phoneticPr fontId="81" type="noConversion"/>
  </si>
  <si>
    <t>Jetty Guard House</t>
    <phoneticPr fontId="81" type="noConversion"/>
  </si>
  <si>
    <r>
      <t>Plot Plan</t>
    </r>
    <r>
      <rPr>
        <sz val="10"/>
        <rFont val="돋움"/>
        <family val="3"/>
        <charset val="129"/>
      </rPr>
      <t>상에는</t>
    </r>
    <r>
      <rPr>
        <sz val="10"/>
        <rFont val="Arial"/>
        <family val="2"/>
      </rPr>
      <t xml:space="preserve"> </t>
    </r>
    <r>
      <rPr>
        <sz val="10"/>
        <rFont val="돋움"/>
        <family val="3"/>
        <charset val="129"/>
      </rPr>
      <t>존재하나</t>
    </r>
    <r>
      <rPr>
        <sz val="10"/>
        <rFont val="Arial"/>
        <family val="2"/>
      </rPr>
      <t xml:space="preserve">, </t>
    </r>
    <r>
      <rPr>
        <sz val="10"/>
        <rFont val="돋움"/>
        <family val="3"/>
        <charset val="129"/>
      </rPr>
      <t>도면과</t>
    </r>
    <r>
      <rPr>
        <sz val="10"/>
        <rFont val="Arial"/>
        <family val="2"/>
      </rPr>
      <t xml:space="preserve"> Building List</t>
    </r>
    <r>
      <rPr>
        <sz val="10"/>
        <rFont val="돋움"/>
        <family val="3"/>
        <charset val="129"/>
      </rPr>
      <t>에는</t>
    </r>
    <r>
      <rPr>
        <sz val="10"/>
        <rFont val="Arial"/>
        <family val="2"/>
      </rPr>
      <t xml:space="preserve"> </t>
    </r>
    <r>
      <rPr>
        <sz val="10"/>
        <rFont val="돋움"/>
        <family val="3"/>
        <charset val="129"/>
      </rPr>
      <t>없음</t>
    </r>
    <r>
      <rPr>
        <sz val="10"/>
        <rFont val="Arial"/>
        <family val="2"/>
      </rPr>
      <t>.</t>
    </r>
    <phoneticPr fontId="81" type="noConversion"/>
  </si>
  <si>
    <t>Pump Room</t>
    <phoneticPr fontId="81" type="noConversion"/>
  </si>
  <si>
    <t>NFLNG-1602088-A1-32016-1200-AR-SB-A9-008-R0</t>
    <phoneticPr fontId="81" type="noConversion"/>
  </si>
  <si>
    <t>WBS01</t>
    <phoneticPr fontId="81" type="noConversion"/>
  </si>
  <si>
    <t>WWT #1 
Sanitary Sewage Treatment Package #1 (1110-U-001)</t>
    <phoneticPr fontId="81" type="noConversion"/>
  </si>
  <si>
    <t>Aluminized 
steel roofing</t>
  </si>
  <si>
    <t>1 ton hoist</t>
    <phoneticPr fontId="81" type="noConversion"/>
  </si>
  <si>
    <r>
      <t>도면 없음
[IOM-MR-0008]로 추가 요청</t>
    </r>
    <r>
      <rPr>
        <sz val="10"/>
        <rFont val="맑은 고딕"/>
        <family val="3"/>
        <charset val="129"/>
      </rPr>
      <t xml:space="preserve">
</t>
    </r>
    <r>
      <rPr>
        <b/>
        <sz val="10"/>
        <rFont val="맑은 고딕"/>
        <family val="3"/>
        <charset val="129"/>
      </rPr>
      <t>[IOM-MR-0017] 삭제 요청</t>
    </r>
    <phoneticPr fontId="81" type="noConversion"/>
  </si>
  <si>
    <t>WWT #2
Sanitary Sewage Treatment Package #2 (1110-U-004)</t>
    <phoneticPr fontId="81" type="noConversion"/>
  </si>
  <si>
    <r>
      <rPr>
        <strike/>
        <sz val="10"/>
        <rFont val="맑은 고딕"/>
        <family val="3"/>
        <charset val="129"/>
      </rPr>
      <t>도면 없음
[IOM-MR-0008]로 추가 요청</t>
    </r>
    <r>
      <rPr>
        <sz val="10"/>
        <rFont val="맑은 고딕"/>
        <family val="3"/>
        <charset val="129"/>
      </rPr>
      <t xml:space="preserve">
</t>
    </r>
    <r>
      <rPr>
        <b/>
        <sz val="10"/>
        <rFont val="맑은 고딕"/>
        <family val="3"/>
        <charset val="129"/>
      </rPr>
      <t>[IOM-MR-0017] 삭제 요청</t>
    </r>
    <phoneticPr fontId="81" type="noConversion"/>
  </si>
  <si>
    <r>
      <t>WWT #2 
Administration Building 
Sanitary Sewage Treatment Package</t>
    </r>
    <r>
      <rPr>
        <b/>
        <sz val="10"/>
        <rFont val="Arial"/>
        <family val="2"/>
      </rPr>
      <t>(1110-U-005)</t>
    </r>
    <phoneticPr fontId="81" type="noConversion"/>
  </si>
  <si>
    <t>1 ton hoist</t>
    <phoneticPr fontId="81" type="noConversion"/>
  </si>
  <si>
    <r>
      <rPr>
        <sz val="10"/>
        <rFont val="돋움"/>
        <family val="3"/>
        <charset val="129"/>
      </rPr>
      <t>도면</t>
    </r>
    <r>
      <rPr>
        <sz val="10"/>
        <rFont val="Arial"/>
        <family val="2"/>
      </rPr>
      <t xml:space="preserve"> </t>
    </r>
    <r>
      <rPr>
        <sz val="10"/>
        <rFont val="돋움"/>
        <family val="3"/>
        <charset val="129"/>
      </rPr>
      <t xml:space="preserve">없음
</t>
    </r>
    <r>
      <rPr>
        <sz val="10"/>
        <rFont val="Arial"/>
        <family val="2"/>
      </rPr>
      <t>[IOM-MR-0008]</t>
    </r>
    <r>
      <rPr>
        <sz val="10"/>
        <rFont val="돋움"/>
        <family val="3"/>
        <charset val="129"/>
      </rPr>
      <t>로</t>
    </r>
    <r>
      <rPr>
        <sz val="10"/>
        <rFont val="Arial"/>
        <family val="2"/>
      </rPr>
      <t xml:space="preserve"> </t>
    </r>
    <r>
      <rPr>
        <sz val="10"/>
        <rFont val="돋움"/>
        <family val="3"/>
        <charset val="129"/>
      </rPr>
      <t>추가</t>
    </r>
    <r>
      <rPr>
        <sz val="10"/>
        <rFont val="Arial"/>
        <family val="2"/>
      </rPr>
      <t xml:space="preserve"> </t>
    </r>
    <r>
      <rPr>
        <sz val="10"/>
        <rFont val="돋움"/>
        <family val="3"/>
        <charset val="129"/>
      </rPr>
      <t xml:space="preserve">요청
</t>
    </r>
    <r>
      <rPr>
        <sz val="10"/>
        <rFont val="맑은 고딕"/>
        <family val="3"/>
        <charset val="129"/>
        <scheme val="major"/>
      </rPr>
      <t xml:space="preserve">[IOM-AR-0004] Dimension 증가 (추가 증가 예상)
</t>
    </r>
    <r>
      <rPr>
        <b/>
        <sz val="10"/>
        <rFont val="맑은 고딕"/>
        <family val="3"/>
        <charset val="129"/>
        <scheme val="major"/>
      </rPr>
      <t>[IOM-MR-0017] Equipement ID 변경
[IOM-MR-0023] W (17 →</t>
    </r>
    <r>
      <rPr>
        <b/>
        <sz val="11"/>
        <rFont val="맑은 고딕"/>
        <family val="3"/>
        <charset val="129"/>
        <scheme val="major"/>
      </rPr>
      <t xml:space="preserve"> 12m) 감소</t>
    </r>
    <phoneticPr fontId="81" type="noConversion"/>
  </si>
  <si>
    <t>WBS02</t>
    <phoneticPr fontId="81" type="noConversion"/>
  </si>
  <si>
    <t>Seawater Outfall Analyzer FDN (AH-02)</t>
    <phoneticPr fontId="81" type="noConversion"/>
  </si>
  <si>
    <t>RC</t>
    <phoneticPr fontId="81" type="noConversion"/>
  </si>
  <si>
    <r>
      <t xml:space="preserve">Addendum No.1 </t>
    </r>
    <r>
      <rPr>
        <sz val="10"/>
        <rFont val="돋움"/>
        <family val="3"/>
        <charset val="129"/>
      </rPr>
      <t>에</t>
    </r>
    <r>
      <rPr>
        <sz val="10"/>
        <rFont val="Arial"/>
        <family val="2"/>
      </rPr>
      <t xml:space="preserve"> Building List</t>
    </r>
    <r>
      <rPr>
        <sz val="10"/>
        <rFont val="돋움"/>
        <family val="3"/>
        <charset val="129"/>
      </rPr>
      <t>에</t>
    </r>
    <r>
      <rPr>
        <sz val="10"/>
        <rFont val="Arial"/>
        <family val="2"/>
      </rPr>
      <t xml:space="preserve"> </t>
    </r>
    <r>
      <rPr>
        <sz val="10"/>
        <rFont val="돋움"/>
        <family val="3"/>
        <charset val="129"/>
      </rPr>
      <t xml:space="preserve">추가됨
</t>
    </r>
    <r>
      <rPr>
        <sz val="10"/>
        <rFont val="Arial"/>
        <family val="2"/>
      </rPr>
      <t xml:space="preserve">3 sides only metal sidings
</t>
    </r>
    <r>
      <rPr>
        <b/>
        <sz val="10"/>
        <rFont val="Arial"/>
        <family val="2"/>
      </rPr>
      <t xml:space="preserve">IOM-CI-0025 size </t>
    </r>
    <r>
      <rPr>
        <b/>
        <sz val="10"/>
        <rFont val="돋움"/>
        <family val="3"/>
        <charset val="129"/>
      </rPr>
      <t>변경</t>
    </r>
    <r>
      <rPr>
        <b/>
        <sz val="10"/>
        <rFont val="Arial"/>
        <family val="2"/>
      </rPr>
      <t xml:space="preserve"> (Eq. no. AH-02)
FDN type </t>
    </r>
    <r>
      <rPr>
        <b/>
        <sz val="10"/>
        <rFont val="돋움"/>
        <family val="3"/>
        <charset val="129"/>
      </rPr>
      <t>으로</t>
    </r>
    <r>
      <rPr>
        <b/>
        <sz val="10"/>
        <rFont val="Arial"/>
        <family val="2"/>
      </rPr>
      <t xml:space="preserve"> </t>
    </r>
    <r>
      <rPr>
        <b/>
        <sz val="10"/>
        <rFont val="돋움"/>
        <family val="3"/>
        <charset val="129"/>
      </rPr>
      <t>변경</t>
    </r>
    <r>
      <rPr>
        <b/>
        <sz val="10"/>
        <rFont val="Arial"/>
        <family val="2"/>
      </rPr>
      <t xml:space="preserve">, size </t>
    </r>
    <r>
      <rPr>
        <b/>
        <sz val="10"/>
        <rFont val="돋움"/>
        <family val="3"/>
        <charset val="129"/>
      </rPr>
      <t>변경</t>
    </r>
    <r>
      <rPr>
        <b/>
        <sz val="10"/>
        <rFont val="Arial"/>
        <family val="2"/>
      </rPr>
      <t xml:space="preserve"> (Mail 170626)</t>
    </r>
    <phoneticPr fontId="81" type="noConversion"/>
  </si>
  <si>
    <t>Gas Turbine Generator Shelter</t>
    <phoneticPr fontId="81" type="noConversion"/>
  </si>
  <si>
    <t>CS</t>
    <phoneticPr fontId="81" type="noConversion"/>
  </si>
  <si>
    <t>Aluminized 
steel siding with sound proofing materials</t>
    <phoneticPr fontId="81" type="noConversion"/>
  </si>
  <si>
    <t>50 tons crane</t>
    <phoneticPr fontId="81" type="noConversion"/>
  </si>
  <si>
    <r>
      <t xml:space="preserve">Addendum No.1 </t>
    </r>
    <r>
      <rPr>
        <sz val="10"/>
        <rFont val="돋움"/>
        <family val="3"/>
        <charset val="129"/>
      </rPr>
      <t>에</t>
    </r>
    <r>
      <rPr>
        <sz val="10"/>
        <rFont val="Arial"/>
        <family val="2"/>
      </rPr>
      <t xml:space="preserve"> Building List</t>
    </r>
    <r>
      <rPr>
        <sz val="10"/>
        <rFont val="돋움"/>
        <family val="3"/>
        <charset val="129"/>
      </rPr>
      <t>에</t>
    </r>
    <r>
      <rPr>
        <sz val="10"/>
        <rFont val="Arial"/>
        <family val="2"/>
      </rPr>
      <t xml:space="preserve"> </t>
    </r>
    <r>
      <rPr>
        <sz val="10"/>
        <rFont val="돋움"/>
        <family val="3"/>
        <charset val="129"/>
      </rPr>
      <t xml:space="preserve">추가됨
</t>
    </r>
    <r>
      <rPr>
        <sz val="10"/>
        <rFont val="Arial"/>
        <family val="2"/>
      </rPr>
      <t xml:space="preserve">acoustic insulation to reduce the noise less than 75 db
</t>
    </r>
    <r>
      <rPr>
        <b/>
        <sz val="10"/>
        <rFont val="Arial"/>
        <family val="2"/>
      </rPr>
      <t xml:space="preserve">[IOM-MR-0017] size, NOS </t>
    </r>
    <r>
      <rPr>
        <b/>
        <sz val="10"/>
        <rFont val="돋움"/>
        <family val="3"/>
        <charset val="129"/>
      </rPr>
      <t>변경</t>
    </r>
    <r>
      <rPr>
        <b/>
        <sz val="10"/>
        <rFont val="Arial"/>
        <family val="2"/>
      </rPr>
      <t xml:space="preserve">, crane capa </t>
    </r>
    <r>
      <rPr>
        <b/>
        <sz val="10"/>
        <rFont val="돋움"/>
        <family val="3"/>
        <charset val="129"/>
      </rPr>
      <t>변경</t>
    </r>
    <r>
      <rPr>
        <b/>
        <sz val="10"/>
        <rFont val="Arial"/>
        <family val="2"/>
      </rPr>
      <t xml:space="preserve"> (40 </t>
    </r>
    <r>
      <rPr>
        <b/>
        <sz val="10"/>
        <rFont val="돋움"/>
        <family val="3"/>
        <charset val="129"/>
      </rPr>
      <t>→</t>
    </r>
    <r>
      <rPr>
        <b/>
        <sz val="10"/>
        <rFont val="Arial"/>
        <family val="2"/>
      </rPr>
      <t xml:space="preserve"> 20 ton)</t>
    </r>
    <r>
      <rPr>
        <b/>
        <sz val="10"/>
        <rFont val="돋움"/>
        <family val="3"/>
        <charset val="129"/>
      </rPr>
      <t xml:space="preserve">
</t>
    </r>
    <r>
      <rPr>
        <b/>
        <sz val="10"/>
        <rFont val="Arial"/>
        <family val="2"/>
      </rPr>
      <t xml:space="preserve">[IOM-AR-0004-MR reply] size </t>
    </r>
    <r>
      <rPr>
        <b/>
        <sz val="10"/>
        <rFont val="돋움"/>
        <family val="3"/>
        <charset val="129"/>
      </rPr>
      <t>변경</t>
    </r>
    <r>
      <rPr>
        <b/>
        <sz val="10"/>
        <rFont val="Arial"/>
        <family val="2"/>
      </rPr>
      <t xml:space="preserve"> (28 </t>
    </r>
    <r>
      <rPr>
        <b/>
        <sz val="10"/>
        <rFont val="돋움"/>
        <family val="3"/>
        <charset val="129"/>
      </rPr>
      <t>→</t>
    </r>
    <r>
      <rPr>
        <b/>
        <sz val="10"/>
        <rFont val="Arial"/>
        <family val="2"/>
      </rPr>
      <t xml:space="preserve"> 20m)
[IOM-MR-0034] H </t>
    </r>
    <r>
      <rPr>
        <b/>
        <sz val="10"/>
        <rFont val="돋움"/>
        <family val="3"/>
        <charset val="129"/>
      </rPr>
      <t xml:space="preserve">변경
</t>
    </r>
    <r>
      <rPr>
        <b/>
        <sz val="10"/>
        <color rgb="FFFF0000"/>
        <rFont val="Arial"/>
        <family val="2"/>
      </rPr>
      <t xml:space="preserve">[IOM-MR-0041] crane capa </t>
    </r>
    <r>
      <rPr>
        <b/>
        <sz val="10"/>
        <color rgb="FFFF0000"/>
        <rFont val="돋움"/>
        <family val="3"/>
        <charset val="129"/>
      </rPr>
      <t>변경</t>
    </r>
    <r>
      <rPr>
        <b/>
        <sz val="10"/>
        <color rgb="FFFF0000"/>
        <rFont val="Arial"/>
        <family val="2"/>
      </rPr>
      <t xml:space="preserve"> (20 </t>
    </r>
    <r>
      <rPr>
        <b/>
        <sz val="10"/>
        <color rgb="FFFF0000"/>
        <rFont val="돋움"/>
        <family val="3"/>
        <charset val="129"/>
      </rPr>
      <t>→</t>
    </r>
    <r>
      <rPr>
        <b/>
        <sz val="10"/>
        <color rgb="FFFF0000"/>
        <rFont val="Arial"/>
        <family val="2"/>
      </rPr>
      <t xml:space="preserve"> 50 ton), shelter height </t>
    </r>
    <r>
      <rPr>
        <b/>
        <sz val="10"/>
        <color rgb="FFFF0000"/>
        <rFont val="돋움"/>
        <family val="3"/>
        <charset val="129"/>
      </rPr>
      <t>변경</t>
    </r>
    <r>
      <rPr>
        <b/>
        <sz val="10"/>
        <color rgb="FFFF0000"/>
        <rFont val="Arial"/>
        <family val="2"/>
      </rPr>
      <t xml:space="preserve"> (15.2 </t>
    </r>
    <r>
      <rPr>
        <b/>
        <sz val="10"/>
        <color rgb="FFFF0000"/>
        <rFont val="돋움"/>
        <family val="3"/>
        <charset val="129"/>
      </rPr>
      <t>→</t>
    </r>
    <r>
      <rPr>
        <b/>
        <sz val="10"/>
        <color rgb="FFFF0000"/>
        <rFont val="Arial"/>
        <family val="2"/>
      </rPr>
      <t xml:space="preserve"> 15.7m)</t>
    </r>
    <phoneticPr fontId="81" type="noConversion"/>
  </si>
  <si>
    <t>Seawater Outfall Neutralization Chemical Injection Package Shelter</t>
    <phoneticPr fontId="81" type="noConversion"/>
  </si>
  <si>
    <r>
      <t xml:space="preserve">IOM-SE-0009 </t>
    </r>
    <r>
      <rPr>
        <sz val="10"/>
        <rFont val="돋움"/>
        <family val="3"/>
        <charset val="129"/>
      </rPr>
      <t>추가</t>
    </r>
    <r>
      <rPr>
        <sz val="10"/>
        <rFont val="Arial"/>
        <family val="2"/>
      </rPr>
      <t xml:space="preserve"> </t>
    </r>
    <r>
      <rPr>
        <sz val="10"/>
        <rFont val="돋움"/>
        <family val="3"/>
        <charset val="129"/>
      </rPr>
      <t xml:space="preserve">요청
</t>
    </r>
    <r>
      <rPr>
        <b/>
        <sz val="10"/>
        <rFont val="Arial"/>
        <family val="2"/>
      </rPr>
      <t>[IOM-MR-0017] Hoist inform</t>
    </r>
    <phoneticPr fontId="81" type="noConversion"/>
  </si>
  <si>
    <t>Analyzer FDN (AH-01)</t>
    <phoneticPr fontId="81" type="noConversion"/>
  </si>
  <si>
    <t>FDN</t>
    <phoneticPr fontId="81" type="noConversion"/>
  </si>
  <si>
    <r>
      <t xml:space="preserve">IOM-CI-0025 </t>
    </r>
    <r>
      <rPr>
        <sz val="10"/>
        <rFont val="돋움"/>
        <family val="3"/>
        <charset val="129"/>
      </rPr>
      <t>추가</t>
    </r>
    <r>
      <rPr>
        <sz val="10"/>
        <rFont val="Arial"/>
        <family val="2"/>
      </rPr>
      <t xml:space="preserve"> </t>
    </r>
    <r>
      <rPr>
        <sz val="10"/>
        <rFont val="돋움"/>
        <family val="3"/>
        <charset val="129"/>
      </rPr>
      <t>요청</t>
    </r>
    <r>
      <rPr>
        <sz val="10"/>
        <rFont val="Arial"/>
        <family val="2"/>
      </rPr>
      <t xml:space="preserve"> (Eq. no. AH-01)
FDN type </t>
    </r>
    <r>
      <rPr>
        <sz val="10"/>
        <rFont val="돋움"/>
        <family val="3"/>
        <charset val="129"/>
      </rPr>
      <t>으로</t>
    </r>
    <r>
      <rPr>
        <sz val="10"/>
        <rFont val="Arial"/>
        <family val="2"/>
      </rPr>
      <t xml:space="preserve"> </t>
    </r>
    <r>
      <rPr>
        <sz val="10"/>
        <rFont val="돋움"/>
        <family val="3"/>
        <charset val="129"/>
      </rPr>
      <t>변경</t>
    </r>
    <r>
      <rPr>
        <sz val="10"/>
        <rFont val="Arial"/>
        <family val="2"/>
      </rPr>
      <t xml:space="preserve">, size </t>
    </r>
    <r>
      <rPr>
        <sz val="10"/>
        <rFont val="돋움"/>
        <family val="3"/>
        <charset val="129"/>
      </rPr>
      <t>변경</t>
    </r>
    <r>
      <rPr>
        <sz val="10"/>
        <rFont val="Arial"/>
        <family val="2"/>
      </rPr>
      <t xml:space="preserve"> (Mail 170626)</t>
    </r>
    <phoneticPr fontId="81" type="noConversion"/>
  </si>
  <si>
    <t>Analyzer shelter (AH-03)</t>
    <phoneticPr fontId="81" type="noConversion"/>
  </si>
  <si>
    <t>Aluminized 
steel siding</t>
  </si>
  <si>
    <r>
      <t xml:space="preserve">IOM-CI-0025 </t>
    </r>
    <r>
      <rPr>
        <sz val="10"/>
        <rFont val="돋움"/>
        <family val="3"/>
        <charset val="129"/>
      </rPr>
      <t>추가</t>
    </r>
    <r>
      <rPr>
        <sz val="10"/>
        <rFont val="Arial"/>
        <family val="2"/>
      </rPr>
      <t xml:space="preserve"> </t>
    </r>
    <r>
      <rPr>
        <sz val="10"/>
        <rFont val="돋움"/>
        <family val="3"/>
        <charset val="129"/>
      </rPr>
      <t>요청</t>
    </r>
    <r>
      <rPr>
        <sz val="10"/>
        <rFont val="Arial"/>
        <family val="2"/>
      </rPr>
      <t xml:space="preserve"> (Eq. no. AH-03)
</t>
    </r>
    <r>
      <rPr>
        <b/>
        <sz val="10"/>
        <rFont val="Arial"/>
        <family val="2"/>
      </rPr>
      <t xml:space="preserve">Addendum #7 : Instrument Air system shelter </t>
    </r>
    <r>
      <rPr>
        <b/>
        <sz val="10"/>
        <rFont val="돋움"/>
        <family val="3"/>
        <charset val="129"/>
      </rPr>
      <t>내부로</t>
    </r>
    <phoneticPr fontId="81" type="noConversion"/>
  </si>
  <si>
    <t>Analyzer shelter (AH-04)</t>
    <phoneticPr fontId="81" type="noConversion"/>
  </si>
  <si>
    <r>
      <t xml:space="preserve">IOM-CI-0025 </t>
    </r>
    <r>
      <rPr>
        <sz val="10"/>
        <rFont val="돋움"/>
        <family val="3"/>
        <charset val="129"/>
      </rPr>
      <t>추가</t>
    </r>
    <r>
      <rPr>
        <sz val="10"/>
        <rFont val="Arial"/>
        <family val="2"/>
      </rPr>
      <t xml:space="preserve"> </t>
    </r>
    <r>
      <rPr>
        <sz val="10"/>
        <rFont val="돋움"/>
        <family val="3"/>
        <charset val="129"/>
      </rPr>
      <t>요청</t>
    </r>
    <r>
      <rPr>
        <sz val="10"/>
        <rFont val="Arial"/>
        <family val="2"/>
      </rPr>
      <t xml:space="preserve"> (Eq. no. AH-04)
</t>
    </r>
    <r>
      <rPr>
        <b/>
        <sz val="10"/>
        <rFont val="Arial"/>
        <family val="2"/>
      </rPr>
      <t xml:space="preserve">IOM-CI-0031 </t>
    </r>
    <r>
      <rPr>
        <b/>
        <sz val="10"/>
        <rFont val="돋움"/>
        <family val="3"/>
        <charset val="129"/>
      </rPr>
      <t>제거</t>
    </r>
    <r>
      <rPr>
        <b/>
        <sz val="10"/>
        <rFont val="Arial"/>
        <family val="2"/>
      </rPr>
      <t xml:space="preserve"> </t>
    </r>
    <r>
      <rPr>
        <b/>
        <sz val="10"/>
        <rFont val="돋움"/>
        <family val="3"/>
        <charset val="129"/>
      </rPr>
      <t>요청</t>
    </r>
    <r>
      <rPr>
        <b/>
        <sz val="10"/>
        <rFont val="Arial"/>
        <family val="2"/>
      </rPr>
      <t xml:space="preserve"> (Addendum #7)</t>
    </r>
    <phoneticPr fontId="81" type="noConversion"/>
  </si>
  <si>
    <t>CEMS FDN (AH-05)</t>
    <phoneticPr fontId="81" type="noConversion"/>
  </si>
  <si>
    <r>
      <t xml:space="preserve">IOM-CI-0025 </t>
    </r>
    <r>
      <rPr>
        <sz val="10"/>
        <rFont val="돋움"/>
        <family val="3"/>
        <charset val="129"/>
      </rPr>
      <t>추가</t>
    </r>
    <r>
      <rPr>
        <sz val="10"/>
        <rFont val="Arial"/>
        <family val="2"/>
      </rPr>
      <t xml:space="preserve"> </t>
    </r>
    <r>
      <rPr>
        <sz val="10"/>
        <rFont val="돋움"/>
        <family val="3"/>
        <charset val="129"/>
      </rPr>
      <t>요청</t>
    </r>
    <r>
      <rPr>
        <sz val="10"/>
        <rFont val="Arial"/>
        <family val="2"/>
      </rPr>
      <t xml:space="preserve"> (Eq. no. AH-05)
FDN type </t>
    </r>
    <r>
      <rPr>
        <sz val="10"/>
        <rFont val="돋움"/>
        <family val="3"/>
        <charset val="129"/>
      </rPr>
      <t>으로</t>
    </r>
    <r>
      <rPr>
        <sz val="10"/>
        <rFont val="Arial"/>
        <family val="2"/>
      </rPr>
      <t xml:space="preserve"> </t>
    </r>
    <r>
      <rPr>
        <sz val="10"/>
        <rFont val="돋움"/>
        <family val="3"/>
        <charset val="129"/>
      </rPr>
      <t>변경</t>
    </r>
    <r>
      <rPr>
        <sz val="10"/>
        <rFont val="Arial"/>
        <family val="2"/>
      </rPr>
      <t xml:space="preserve">, size </t>
    </r>
    <r>
      <rPr>
        <sz val="10"/>
        <rFont val="돋움"/>
        <family val="3"/>
        <charset val="129"/>
      </rPr>
      <t>변경</t>
    </r>
    <r>
      <rPr>
        <sz val="10"/>
        <rFont val="Arial"/>
        <family val="2"/>
      </rPr>
      <t xml:space="preserve"> (Mail 170626)</t>
    </r>
    <phoneticPr fontId="81" type="noConversion"/>
  </si>
  <si>
    <t>Utility Pump Shelter</t>
    <phoneticPr fontId="81" type="noConversion"/>
  </si>
  <si>
    <t>3.5 ton hoist</t>
    <phoneticPr fontId="81" type="noConversion"/>
  </si>
  <si>
    <r>
      <t>Addendum #7 Building List</t>
    </r>
    <r>
      <rPr>
        <sz val="10"/>
        <rFont val="돋움"/>
        <family val="3"/>
        <charset val="129"/>
      </rPr>
      <t>에</t>
    </r>
    <r>
      <rPr>
        <sz val="10"/>
        <rFont val="Arial"/>
        <family val="2"/>
      </rPr>
      <t xml:space="preserve"> </t>
    </r>
    <r>
      <rPr>
        <sz val="10"/>
        <rFont val="돋움"/>
        <family val="3"/>
        <charset val="129"/>
      </rPr>
      <t>추가됨</t>
    </r>
    <r>
      <rPr>
        <sz val="10"/>
        <rFont val="Arial"/>
        <family val="2"/>
      </rPr>
      <t xml:space="preserve">.
IOM-MR-0034 crane capa </t>
    </r>
    <r>
      <rPr>
        <sz val="10"/>
        <rFont val="돋움"/>
        <family val="3"/>
        <charset val="129"/>
      </rPr>
      <t>증가</t>
    </r>
    <r>
      <rPr>
        <sz val="10"/>
        <rFont val="Arial"/>
        <family val="2"/>
      </rPr>
      <t xml:space="preserve"> </t>
    </r>
    <r>
      <rPr>
        <sz val="10"/>
        <rFont val="돋움"/>
        <family val="3"/>
        <charset val="129"/>
      </rPr>
      <t>요청</t>
    </r>
    <r>
      <rPr>
        <sz val="10"/>
        <rFont val="Arial"/>
        <family val="2"/>
      </rPr>
      <t xml:space="preserve"> (2 </t>
    </r>
    <r>
      <rPr>
        <sz val="10"/>
        <rFont val="돋움"/>
        <family val="3"/>
        <charset val="129"/>
      </rPr>
      <t>→</t>
    </r>
    <r>
      <rPr>
        <sz val="10"/>
        <rFont val="Arial"/>
        <family val="2"/>
      </rPr>
      <t xml:space="preserve"> 3.5 ton)</t>
    </r>
    <r>
      <rPr>
        <sz val="10"/>
        <rFont val="돋움"/>
        <family val="3"/>
        <charset val="129"/>
      </rPr>
      <t xml:space="preserve">
</t>
    </r>
    <r>
      <rPr>
        <sz val="10"/>
        <rFont val="Arial"/>
        <family val="2"/>
      </rPr>
      <t xml:space="preserve">[IOM-MR-0034] H </t>
    </r>
    <r>
      <rPr>
        <sz val="10"/>
        <rFont val="돋움"/>
        <family val="3"/>
        <charset val="129"/>
      </rPr>
      <t>변경</t>
    </r>
    <phoneticPr fontId="81" type="noConversion"/>
  </si>
  <si>
    <t>Analyzer Rack FDN (0500-AT-002~005)</t>
    <phoneticPr fontId="81" type="noConversion"/>
  </si>
  <si>
    <r>
      <rPr>
        <sz val="10"/>
        <rFont val="돋움"/>
        <family val="3"/>
        <charset val="129"/>
      </rPr>
      <t>추가</t>
    </r>
    <r>
      <rPr>
        <sz val="10"/>
        <rFont val="Arial"/>
        <family val="2"/>
      </rPr>
      <t xml:space="preserve"> </t>
    </r>
    <r>
      <rPr>
        <sz val="10"/>
        <rFont val="돋움"/>
        <family val="3"/>
        <charset val="129"/>
      </rPr>
      <t>요청</t>
    </r>
    <r>
      <rPr>
        <sz val="10"/>
        <rFont val="Arial"/>
        <family val="2"/>
      </rPr>
      <t xml:space="preserve"> (Mail 170626)</t>
    </r>
    <phoneticPr fontId="81" type="noConversion"/>
  </si>
  <si>
    <t>Cold Utilization Pump Shelter No.1</t>
    <phoneticPr fontId="81" type="noConversion"/>
  </si>
  <si>
    <t>Aluminized steel roofing</t>
    <phoneticPr fontId="81" type="noConversion"/>
  </si>
  <si>
    <r>
      <rPr>
        <b/>
        <sz val="10"/>
        <rFont val="돋움"/>
        <family val="3"/>
        <charset val="129"/>
      </rPr>
      <t>추가</t>
    </r>
    <r>
      <rPr>
        <b/>
        <sz val="10"/>
        <rFont val="Arial"/>
        <family val="2"/>
      </rPr>
      <t xml:space="preserve"> </t>
    </r>
    <r>
      <rPr>
        <b/>
        <sz val="10"/>
        <rFont val="돋움"/>
        <family val="3"/>
        <charset val="129"/>
      </rPr>
      <t>요청</t>
    </r>
    <r>
      <rPr>
        <b/>
        <sz val="10"/>
        <rFont val="Arial"/>
        <family val="2"/>
      </rPr>
      <t xml:space="preserve"> (Addendum #11), [IOM-MR-0038]
</t>
    </r>
    <r>
      <rPr>
        <b/>
        <sz val="10"/>
        <color rgb="FFFF0000"/>
        <rFont val="Arial"/>
        <family val="2"/>
      </rPr>
      <t xml:space="preserve">[IOM-MR-0041] size </t>
    </r>
    <r>
      <rPr>
        <b/>
        <sz val="10"/>
        <color rgb="FFFF0000"/>
        <rFont val="돋움"/>
        <family val="3"/>
        <charset val="129"/>
      </rPr>
      <t>변경</t>
    </r>
    <r>
      <rPr>
        <b/>
        <sz val="10"/>
        <color rgb="FFFF0000"/>
        <rFont val="Arial"/>
        <family val="2"/>
      </rPr>
      <t xml:space="preserve">, hoist (2 </t>
    </r>
    <r>
      <rPr>
        <b/>
        <sz val="10"/>
        <color rgb="FFFF0000"/>
        <rFont val="돋움"/>
        <family val="3"/>
        <charset val="129"/>
      </rPr>
      <t>→</t>
    </r>
    <r>
      <rPr>
        <b/>
        <sz val="10"/>
        <color rgb="FFFF0000"/>
        <rFont val="Arial"/>
        <family val="2"/>
      </rPr>
      <t xml:space="preserve"> 3.5 ton)</t>
    </r>
    <phoneticPr fontId="81" type="noConversion"/>
  </si>
  <si>
    <t>Cold Utilization Pump Shelter No.2</t>
    <phoneticPr fontId="81" type="noConversion"/>
  </si>
  <si>
    <t>2 ton hoist</t>
    <phoneticPr fontId="81" type="noConversion"/>
  </si>
  <si>
    <r>
      <rPr>
        <b/>
        <sz val="10"/>
        <rFont val="돋움"/>
        <family val="3"/>
        <charset val="129"/>
      </rPr>
      <t>추가</t>
    </r>
    <r>
      <rPr>
        <b/>
        <sz val="10"/>
        <rFont val="Arial"/>
        <family val="2"/>
      </rPr>
      <t xml:space="preserve"> </t>
    </r>
    <r>
      <rPr>
        <b/>
        <sz val="10"/>
        <rFont val="돋움"/>
        <family val="3"/>
        <charset val="129"/>
      </rPr>
      <t>요청</t>
    </r>
    <r>
      <rPr>
        <b/>
        <sz val="10"/>
        <rFont val="Arial"/>
        <family val="2"/>
      </rPr>
      <t xml:space="preserve"> (Addendum #11), [IOM-MR-0038]
</t>
    </r>
    <r>
      <rPr>
        <b/>
        <sz val="10"/>
        <color rgb="FFFF0000"/>
        <rFont val="Arial"/>
        <family val="2"/>
      </rPr>
      <t xml:space="preserve">[IOM-MR-0041] size </t>
    </r>
    <r>
      <rPr>
        <b/>
        <sz val="10"/>
        <color rgb="FFFF0000"/>
        <rFont val="돋움"/>
        <family val="3"/>
        <charset val="129"/>
      </rPr>
      <t>변경</t>
    </r>
    <phoneticPr fontId="81" type="noConversion"/>
  </si>
  <si>
    <t>BLDG Total</t>
    <phoneticPr fontId="15" type="noConversion"/>
  </si>
  <si>
    <t>CS Shelter Total</t>
    <phoneticPr fontId="15" type="noConversion"/>
  </si>
  <si>
    <t>OS Shelter Total</t>
    <phoneticPr fontId="15" type="noConversion"/>
  </si>
  <si>
    <t>PS Shelter Total</t>
    <phoneticPr fontId="15" type="noConversion"/>
  </si>
  <si>
    <t>FDN Total</t>
    <phoneticPr fontId="81" type="noConversion"/>
  </si>
  <si>
    <t>GRAND TOTAL</t>
    <phoneticPr fontId="15" type="noConversion"/>
  </si>
  <si>
    <t>Abbreviation
- OS: Open Shelter,  PS: Partial Shelter,  CS: Close Shelter, B: Building, FDN : FDN Only</t>
    <phoneticPr fontId="81" type="noConversion"/>
  </si>
  <si>
    <r>
      <t xml:space="preserve">* Plot Plan </t>
    </r>
    <r>
      <rPr>
        <sz val="11"/>
        <rFont val="돋움"/>
        <family val="3"/>
        <charset val="129"/>
      </rPr>
      <t>상의</t>
    </r>
    <r>
      <rPr>
        <sz val="11"/>
        <rFont val="Arial"/>
        <family val="2"/>
      </rPr>
      <t xml:space="preserve"> Sampling Shelter </t>
    </r>
    <r>
      <rPr>
        <sz val="11"/>
        <rFont val="돋움"/>
        <family val="3"/>
        <charset val="129"/>
      </rPr>
      <t>위치</t>
    </r>
    <r>
      <rPr>
        <sz val="11"/>
        <rFont val="Arial"/>
        <family val="2"/>
      </rPr>
      <t xml:space="preserve"> </t>
    </r>
    <r>
      <rPr>
        <sz val="11"/>
        <rFont val="돋움"/>
        <family val="3"/>
        <charset val="129"/>
      </rPr>
      <t>지정</t>
    </r>
    <r>
      <rPr>
        <sz val="11"/>
        <rFont val="Arial"/>
        <family val="2"/>
      </rPr>
      <t xml:space="preserve"> </t>
    </r>
    <r>
      <rPr>
        <sz val="11"/>
        <rFont val="돋움"/>
        <family val="3"/>
        <charset val="129"/>
      </rPr>
      <t>필요</t>
    </r>
    <phoneticPr fontId="81" type="noConversion"/>
  </si>
  <si>
    <r>
      <t xml:space="preserve">* "By owner" </t>
    </r>
    <r>
      <rPr>
        <sz val="11"/>
        <rFont val="돋움"/>
        <family val="3"/>
        <charset val="129"/>
      </rPr>
      <t>가</t>
    </r>
    <r>
      <rPr>
        <sz val="11"/>
        <rFont val="Arial"/>
        <family val="2"/>
      </rPr>
      <t xml:space="preserve"> </t>
    </r>
    <r>
      <rPr>
        <sz val="11"/>
        <rFont val="돋움"/>
        <family val="3"/>
        <charset val="129"/>
      </rPr>
      <t>명시된</t>
    </r>
    <r>
      <rPr>
        <sz val="11"/>
        <rFont val="Arial"/>
        <family val="2"/>
      </rPr>
      <t xml:space="preserve"> </t>
    </r>
    <r>
      <rPr>
        <sz val="11"/>
        <rFont val="돋움"/>
        <family val="3"/>
        <charset val="129"/>
      </rPr>
      <t>건물에</t>
    </r>
    <r>
      <rPr>
        <sz val="11"/>
        <rFont val="Arial"/>
        <family val="2"/>
      </rPr>
      <t xml:space="preserve"> </t>
    </r>
    <r>
      <rPr>
        <sz val="11"/>
        <rFont val="돋움"/>
        <family val="3"/>
        <charset val="129"/>
      </rPr>
      <t>대한</t>
    </r>
    <r>
      <rPr>
        <sz val="11"/>
        <rFont val="Arial"/>
        <family val="2"/>
      </rPr>
      <t xml:space="preserve"> TQ </t>
    </r>
    <r>
      <rPr>
        <sz val="11"/>
        <rFont val="돋움"/>
        <family val="3"/>
        <charset val="129"/>
      </rPr>
      <t>진행</t>
    </r>
    <r>
      <rPr>
        <sz val="11"/>
        <rFont val="Arial"/>
        <family val="2"/>
      </rPr>
      <t xml:space="preserve"> </t>
    </r>
    <r>
      <rPr>
        <sz val="11"/>
        <rFont val="돋움"/>
        <family val="3"/>
        <charset val="129"/>
      </rPr>
      <t>중</t>
    </r>
    <phoneticPr fontId="81" type="noConversion"/>
  </si>
  <si>
    <t>Revision History</t>
    <phoneticPr fontId="81" type="noConversion"/>
  </si>
  <si>
    <t>Revision No.</t>
    <phoneticPr fontId="81" type="noConversion"/>
  </si>
  <si>
    <t>Date</t>
    <phoneticPr fontId="81" type="noConversion"/>
  </si>
  <si>
    <t>Discription</t>
    <phoneticPr fontId="81" type="noConversion"/>
  </si>
  <si>
    <t>Rev.A</t>
    <phoneticPr fontId="81" type="noConversion"/>
  </si>
  <si>
    <t>2017. 04. 24.</t>
    <phoneticPr fontId="81" type="noConversion"/>
  </si>
  <si>
    <t>Pre-BOQ (initial)</t>
    <phoneticPr fontId="81" type="noConversion"/>
  </si>
  <si>
    <t>Rev.B</t>
    <phoneticPr fontId="81" type="noConversion"/>
  </si>
  <si>
    <t>2017. 05. 31.</t>
    <phoneticPr fontId="81" type="noConversion"/>
  </si>
  <si>
    <r>
      <t>5</t>
    </r>
    <r>
      <rPr>
        <sz val="10"/>
        <rFont val="돋움"/>
        <family val="3"/>
        <charset val="129"/>
      </rPr>
      <t>월</t>
    </r>
    <r>
      <rPr>
        <sz val="10"/>
        <rFont val="Arial"/>
        <family val="2"/>
      </rPr>
      <t xml:space="preserve"> 29</t>
    </r>
    <r>
      <rPr>
        <sz val="10"/>
        <rFont val="돋움"/>
        <family val="3"/>
        <charset val="129"/>
      </rPr>
      <t>일</t>
    </r>
    <r>
      <rPr>
        <sz val="10"/>
        <rFont val="Arial"/>
        <family val="2"/>
      </rPr>
      <t xml:space="preserve"> IOM</t>
    </r>
    <r>
      <rPr>
        <sz val="10"/>
        <rFont val="돋움"/>
        <family val="3"/>
        <charset val="129"/>
      </rPr>
      <t>까지</t>
    </r>
    <r>
      <rPr>
        <sz val="10"/>
        <rFont val="Arial"/>
        <family val="2"/>
      </rPr>
      <t xml:space="preserve"> </t>
    </r>
    <r>
      <rPr>
        <sz val="10"/>
        <rFont val="돋움"/>
        <family val="3"/>
        <charset val="129"/>
      </rPr>
      <t>반영된</t>
    </r>
    <r>
      <rPr>
        <sz val="10"/>
        <rFont val="Arial"/>
        <family val="2"/>
      </rPr>
      <t xml:space="preserve"> </t>
    </r>
    <r>
      <rPr>
        <sz val="10"/>
        <rFont val="돋움"/>
        <family val="3"/>
        <charset val="129"/>
      </rPr>
      <t>사항</t>
    </r>
    <r>
      <rPr>
        <sz val="10"/>
        <rFont val="Arial"/>
        <family val="2"/>
      </rPr>
      <t>. Addendum #5</t>
    </r>
    <r>
      <rPr>
        <sz val="10"/>
        <rFont val="돋움"/>
        <family val="3"/>
        <charset val="129"/>
      </rPr>
      <t>까지</t>
    </r>
    <r>
      <rPr>
        <sz val="10"/>
        <rFont val="Arial"/>
        <family val="2"/>
      </rPr>
      <t xml:space="preserve"> </t>
    </r>
    <r>
      <rPr>
        <sz val="10"/>
        <rFont val="돋움"/>
        <family val="3"/>
        <charset val="129"/>
      </rPr>
      <t>반영
각종</t>
    </r>
    <r>
      <rPr>
        <sz val="10"/>
        <rFont val="Arial"/>
        <family val="2"/>
      </rPr>
      <t xml:space="preserve"> shelter, building size </t>
    </r>
    <r>
      <rPr>
        <sz val="10"/>
        <rFont val="돋움"/>
        <family val="3"/>
        <charset val="129"/>
      </rPr>
      <t xml:space="preserve">변경
</t>
    </r>
    <r>
      <rPr>
        <sz val="10"/>
        <rFont val="Arial"/>
        <family val="2"/>
      </rPr>
      <t xml:space="preserve">No. 41 ~ 50 building </t>
    </r>
    <r>
      <rPr>
        <sz val="10"/>
        <rFont val="돋움"/>
        <family val="3"/>
        <charset val="129"/>
      </rPr>
      <t>추가</t>
    </r>
    <r>
      <rPr>
        <sz val="10"/>
        <rFont val="Arial"/>
        <family val="2"/>
      </rPr>
      <t xml:space="preserve"> (41, 42</t>
    </r>
    <r>
      <rPr>
        <sz val="10"/>
        <rFont val="돋움"/>
        <family val="3"/>
        <charset val="129"/>
      </rPr>
      <t>번은</t>
    </r>
    <r>
      <rPr>
        <sz val="10"/>
        <rFont val="Arial"/>
        <family val="2"/>
      </rPr>
      <t xml:space="preserve"> </t>
    </r>
    <r>
      <rPr>
        <sz val="10"/>
        <rFont val="돋움"/>
        <family val="3"/>
        <charset val="129"/>
      </rPr>
      <t>중간에</t>
    </r>
    <r>
      <rPr>
        <sz val="10"/>
        <rFont val="Arial"/>
        <family val="2"/>
      </rPr>
      <t xml:space="preserve"> </t>
    </r>
    <r>
      <rPr>
        <sz val="10"/>
        <rFont val="돋움"/>
        <family val="3"/>
        <charset val="129"/>
      </rPr>
      <t>삭제요청</t>
    </r>
    <r>
      <rPr>
        <sz val="10"/>
        <rFont val="Arial"/>
        <family val="2"/>
      </rPr>
      <t>)</t>
    </r>
    <phoneticPr fontId="81" type="noConversion"/>
  </si>
  <si>
    <t>Rev.C</t>
    <phoneticPr fontId="81" type="noConversion"/>
  </si>
  <si>
    <t>2017. 06. 01.</t>
    <phoneticPr fontId="81" type="noConversion"/>
  </si>
  <si>
    <r>
      <t>Rev.C</t>
    </r>
    <r>
      <rPr>
        <sz val="10"/>
        <rFont val="돋움"/>
        <family val="3"/>
        <charset val="129"/>
      </rPr>
      <t>에서</t>
    </r>
    <r>
      <rPr>
        <sz val="10"/>
        <rFont val="Arial"/>
        <family val="2"/>
      </rPr>
      <t xml:space="preserve"> Jetty Guard House </t>
    </r>
    <r>
      <rPr>
        <sz val="10"/>
        <rFont val="돋움"/>
        <family val="3"/>
        <charset val="129"/>
      </rPr>
      <t>물량</t>
    </r>
    <r>
      <rPr>
        <sz val="10"/>
        <rFont val="Arial"/>
        <family val="2"/>
      </rPr>
      <t xml:space="preserve"> </t>
    </r>
    <r>
      <rPr>
        <sz val="10"/>
        <rFont val="돋움"/>
        <family val="3"/>
        <charset val="129"/>
      </rPr>
      <t>추가</t>
    </r>
    <phoneticPr fontId="81" type="noConversion"/>
  </si>
  <si>
    <t>Rev.D</t>
    <phoneticPr fontId="81" type="noConversion"/>
  </si>
  <si>
    <t>2017. 06. 19.</t>
    <phoneticPr fontId="81" type="noConversion"/>
  </si>
  <si>
    <r>
      <t>6</t>
    </r>
    <r>
      <rPr>
        <sz val="10"/>
        <rFont val="돋움"/>
        <family val="3"/>
        <charset val="129"/>
      </rPr>
      <t>월</t>
    </r>
    <r>
      <rPr>
        <sz val="10"/>
        <rFont val="Arial"/>
        <family val="2"/>
      </rPr>
      <t xml:space="preserve"> 14</t>
    </r>
    <r>
      <rPr>
        <sz val="10"/>
        <rFont val="돋움"/>
        <family val="3"/>
        <charset val="129"/>
      </rPr>
      <t>일</t>
    </r>
    <r>
      <rPr>
        <sz val="10"/>
        <rFont val="Arial"/>
        <family val="2"/>
      </rPr>
      <t xml:space="preserve"> IOM</t>
    </r>
    <r>
      <rPr>
        <sz val="10"/>
        <rFont val="돋움"/>
        <family val="3"/>
        <charset val="129"/>
      </rPr>
      <t>까지</t>
    </r>
    <r>
      <rPr>
        <sz val="10"/>
        <rFont val="Arial"/>
        <family val="2"/>
      </rPr>
      <t xml:space="preserve"> </t>
    </r>
    <r>
      <rPr>
        <sz val="10"/>
        <rFont val="돋움"/>
        <family val="3"/>
        <charset val="129"/>
      </rPr>
      <t>반영된</t>
    </r>
    <r>
      <rPr>
        <sz val="10"/>
        <rFont val="Arial"/>
        <family val="2"/>
      </rPr>
      <t xml:space="preserve"> </t>
    </r>
    <r>
      <rPr>
        <sz val="10"/>
        <rFont val="돋움"/>
        <family val="3"/>
        <charset val="129"/>
      </rPr>
      <t>사항</t>
    </r>
    <r>
      <rPr>
        <sz val="10"/>
        <rFont val="Arial"/>
        <family val="2"/>
      </rPr>
      <t xml:space="preserve"> : Addendum #7</t>
    </r>
    <r>
      <rPr>
        <sz val="10"/>
        <rFont val="돋움"/>
        <family val="3"/>
        <charset val="129"/>
      </rPr>
      <t>까지</t>
    </r>
    <r>
      <rPr>
        <sz val="10"/>
        <rFont val="Arial"/>
        <family val="2"/>
      </rPr>
      <t xml:space="preserve"> </t>
    </r>
    <r>
      <rPr>
        <sz val="10"/>
        <rFont val="돋움"/>
        <family val="3"/>
        <charset val="129"/>
      </rPr>
      <t>반영</t>
    </r>
    <r>
      <rPr>
        <sz val="10"/>
        <rFont val="Arial"/>
        <family val="2"/>
      </rPr>
      <t xml:space="preserve">
Sampling shelter : Jetty</t>
    </r>
    <r>
      <rPr>
        <sz val="10"/>
        <rFont val="돋움"/>
        <family val="3"/>
        <charset val="129"/>
      </rPr>
      <t>로</t>
    </r>
    <r>
      <rPr>
        <sz val="10"/>
        <rFont val="Arial"/>
        <family val="2"/>
      </rPr>
      <t xml:space="preserve"> </t>
    </r>
    <r>
      <rPr>
        <sz val="10"/>
        <rFont val="돋움"/>
        <family val="3"/>
        <charset val="129"/>
      </rPr>
      <t>추정</t>
    </r>
    <r>
      <rPr>
        <sz val="10"/>
        <rFont val="Arial"/>
        <family val="2"/>
      </rPr>
      <t xml:space="preserve"> (Building List</t>
    </r>
    <r>
      <rPr>
        <sz val="10"/>
        <rFont val="돋움"/>
        <family val="3"/>
        <charset val="129"/>
      </rPr>
      <t>에서</t>
    </r>
    <r>
      <rPr>
        <sz val="10"/>
        <rFont val="Arial"/>
        <family val="2"/>
      </rPr>
      <t xml:space="preserve"> FDN type </t>
    </r>
    <r>
      <rPr>
        <sz val="10"/>
        <rFont val="돋움"/>
        <family val="3"/>
        <charset val="129"/>
      </rPr>
      <t>참조</t>
    </r>
    <r>
      <rPr>
        <sz val="10"/>
        <rFont val="Arial"/>
        <family val="2"/>
      </rPr>
      <t>)
GIS  : Non-blast</t>
    </r>
    <r>
      <rPr>
        <sz val="10"/>
        <rFont val="돋움"/>
        <family val="3"/>
        <charset val="129"/>
      </rPr>
      <t>로</t>
    </r>
    <r>
      <rPr>
        <sz val="10"/>
        <rFont val="Arial"/>
        <family val="2"/>
      </rPr>
      <t xml:space="preserve"> </t>
    </r>
    <r>
      <rPr>
        <sz val="10"/>
        <rFont val="돋움"/>
        <family val="3"/>
        <charset val="129"/>
      </rPr>
      <t xml:space="preserve">적용
</t>
    </r>
    <r>
      <rPr>
        <sz val="10"/>
        <rFont val="Arial"/>
        <family val="2"/>
      </rPr>
      <t xml:space="preserve">Building / shelter </t>
    </r>
    <r>
      <rPr>
        <sz val="10"/>
        <rFont val="돋움"/>
        <family val="3"/>
        <charset val="129"/>
      </rPr>
      <t>변동사항</t>
    </r>
    <r>
      <rPr>
        <sz val="10"/>
        <rFont val="Arial"/>
        <family val="2"/>
      </rPr>
      <t xml:space="preserve"> : </t>
    </r>
    <r>
      <rPr>
        <sz val="10"/>
        <rFont val="돋움"/>
        <family val="3"/>
        <charset val="129"/>
      </rPr>
      <t>위의</t>
    </r>
    <r>
      <rPr>
        <sz val="10"/>
        <rFont val="Arial"/>
        <family val="2"/>
      </rPr>
      <t xml:space="preserve"> Remark</t>
    </r>
    <r>
      <rPr>
        <sz val="10"/>
        <rFont val="돋움"/>
        <family val="3"/>
        <charset val="129"/>
      </rPr>
      <t>사항</t>
    </r>
    <r>
      <rPr>
        <sz val="10"/>
        <rFont val="Arial"/>
        <family val="2"/>
      </rPr>
      <t xml:space="preserve"> </t>
    </r>
    <r>
      <rPr>
        <sz val="10"/>
        <rFont val="돋움"/>
        <family val="3"/>
        <charset val="129"/>
      </rPr>
      <t xml:space="preserve">확인
</t>
    </r>
    <r>
      <rPr>
        <sz val="10"/>
        <rFont val="Arial"/>
        <family val="2"/>
      </rPr>
      <t>AH-02</t>
    </r>
    <r>
      <rPr>
        <sz val="10"/>
        <rFont val="돋움"/>
        <family val="3"/>
        <charset val="129"/>
      </rPr>
      <t>는</t>
    </r>
    <r>
      <rPr>
        <sz val="10"/>
        <rFont val="Arial"/>
        <family val="2"/>
      </rPr>
      <t xml:space="preserve"> FDN type</t>
    </r>
    <r>
      <rPr>
        <sz val="10"/>
        <rFont val="돋움"/>
        <family val="3"/>
        <charset val="129"/>
      </rPr>
      <t>에서</t>
    </r>
    <r>
      <rPr>
        <sz val="10"/>
        <rFont val="Arial"/>
        <family val="2"/>
      </rPr>
      <t xml:space="preserve"> Shelter type</t>
    </r>
    <r>
      <rPr>
        <sz val="10"/>
        <rFont val="돋움"/>
        <family val="3"/>
        <charset val="129"/>
      </rPr>
      <t>으로</t>
    </r>
    <r>
      <rPr>
        <sz val="10"/>
        <rFont val="Arial"/>
        <family val="2"/>
      </rPr>
      <t xml:space="preserve"> </t>
    </r>
    <r>
      <rPr>
        <sz val="10"/>
        <rFont val="돋움"/>
        <family val="3"/>
        <charset val="129"/>
      </rPr>
      <t xml:space="preserve">변경
</t>
    </r>
    <r>
      <rPr>
        <sz val="10"/>
        <rFont val="Arial"/>
        <family val="2"/>
      </rPr>
      <t xml:space="preserve">HVAC Room size </t>
    </r>
    <r>
      <rPr>
        <sz val="10"/>
        <rFont val="돋움"/>
        <family val="3"/>
        <charset val="129"/>
      </rPr>
      <t>조정</t>
    </r>
    <r>
      <rPr>
        <sz val="10"/>
        <rFont val="Arial"/>
        <family val="2"/>
      </rPr>
      <t xml:space="preserve"> </t>
    </r>
    <r>
      <rPr>
        <sz val="10"/>
        <rFont val="돋움"/>
        <family val="3"/>
        <charset val="129"/>
      </rPr>
      <t xml:space="preserve">반영
</t>
    </r>
    <r>
      <rPr>
        <sz val="10"/>
        <rFont val="Arial"/>
        <family val="2"/>
      </rPr>
      <t>GTG</t>
    </r>
    <r>
      <rPr>
        <sz val="10"/>
        <rFont val="돋움"/>
        <family val="3"/>
        <charset val="129"/>
      </rPr>
      <t>는</t>
    </r>
    <r>
      <rPr>
        <sz val="10"/>
        <rFont val="Arial"/>
        <family val="2"/>
      </rPr>
      <t xml:space="preserve"> FP </t>
    </r>
    <r>
      <rPr>
        <sz val="10"/>
        <rFont val="돋움"/>
        <family val="3"/>
        <charset val="129"/>
      </rPr>
      <t>적용</t>
    </r>
    <r>
      <rPr>
        <sz val="10"/>
        <rFont val="Arial"/>
        <family val="2"/>
      </rPr>
      <t xml:space="preserve"> X</t>
    </r>
    <phoneticPr fontId="81" type="noConversion"/>
  </si>
  <si>
    <t>Rev.E</t>
    <phoneticPr fontId="81" type="noConversion"/>
  </si>
  <si>
    <t>2017. 06. 30.</t>
    <phoneticPr fontId="81" type="noConversion"/>
  </si>
  <si>
    <r>
      <rPr>
        <sz val="10"/>
        <rFont val="돋움"/>
        <family val="3"/>
        <charset val="129"/>
      </rPr>
      <t>일부</t>
    </r>
    <r>
      <rPr>
        <sz val="10"/>
        <rFont val="Arial"/>
        <family val="2"/>
      </rPr>
      <t xml:space="preserve"> </t>
    </r>
    <r>
      <rPr>
        <sz val="10"/>
        <rFont val="돋움"/>
        <family val="3"/>
        <charset val="129"/>
      </rPr>
      <t>미반영분</t>
    </r>
    <r>
      <rPr>
        <sz val="10"/>
        <rFont val="Arial"/>
        <family val="2"/>
      </rPr>
      <t xml:space="preserve"> </t>
    </r>
    <r>
      <rPr>
        <sz val="10"/>
        <rFont val="돋움"/>
        <family val="3"/>
        <charset val="129"/>
      </rPr>
      <t xml:space="preserve">반영
</t>
    </r>
    <r>
      <rPr>
        <sz val="10"/>
        <rFont val="Arial"/>
        <family val="2"/>
      </rPr>
      <t xml:space="preserve">- GTG </t>
    </r>
    <r>
      <rPr>
        <sz val="10"/>
        <rFont val="돋움"/>
        <family val="3"/>
        <charset val="129"/>
      </rPr>
      <t>물량</t>
    </r>
    <r>
      <rPr>
        <sz val="10"/>
        <rFont val="Arial"/>
        <family val="2"/>
      </rPr>
      <t xml:space="preserve"> </t>
    </r>
    <r>
      <rPr>
        <sz val="10"/>
        <rFont val="돋움"/>
        <family val="3"/>
        <charset val="129"/>
      </rPr>
      <t>변경</t>
    </r>
    <r>
      <rPr>
        <sz val="10"/>
        <rFont val="Arial"/>
        <family val="2"/>
      </rPr>
      <t xml:space="preserve"> </t>
    </r>
    <r>
      <rPr>
        <sz val="10"/>
        <rFont val="돋움"/>
        <family val="3"/>
        <charset val="129"/>
      </rPr>
      <t>및</t>
    </r>
    <r>
      <rPr>
        <sz val="10"/>
        <rFont val="Arial"/>
        <family val="2"/>
      </rPr>
      <t xml:space="preserve"> Item </t>
    </r>
    <r>
      <rPr>
        <sz val="10"/>
        <rFont val="돋움"/>
        <family val="3"/>
        <charset val="129"/>
      </rPr>
      <t>추가</t>
    </r>
    <phoneticPr fontId="81" type="noConversion"/>
  </si>
  <si>
    <t>Rev.F</t>
    <phoneticPr fontId="81" type="noConversion"/>
  </si>
  <si>
    <t>2017. 07. 04.</t>
    <phoneticPr fontId="81" type="noConversion"/>
  </si>
  <si>
    <t>TQ Response (7월 4일) 반영
Addendum #11 반영</t>
    <phoneticPr fontId="81" type="noConversion"/>
  </si>
  <si>
    <t>Rev.G</t>
    <phoneticPr fontId="81" type="noConversion"/>
  </si>
  <si>
    <t>2017. 08. 08.</t>
    <phoneticPr fontId="81" type="noConversion"/>
  </si>
  <si>
    <t>Addendum #12 (7월 31일) 반영
Dike, Sump 추가 (Utility Pump shelter, Cold Utilization Shelter) from SE team
IOM-MR-0041 적용 (~8월 7일)
내부검증 변경</t>
    <phoneticPr fontId="81" type="noConversion"/>
  </si>
  <si>
    <t>Rev.H</t>
    <phoneticPr fontId="81" type="noConversion"/>
  </si>
  <si>
    <t>2017. 09. 08.</t>
    <phoneticPr fontId="81" type="noConversion"/>
  </si>
  <si>
    <t>내부검증 변경 : Rebar : GIS(0.18 -&gt; 0.13), ISB / JCB (0.18 -&gt; 0.17)</t>
    <phoneticPr fontId="81" type="noConversion"/>
  </si>
  <si>
    <t>Rev.I</t>
    <phoneticPr fontId="81" type="noConversion"/>
  </si>
  <si>
    <t>2017. 09. 12.</t>
    <phoneticPr fontId="81" type="noConversion"/>
  </si>
  <si>
    <t>Excavation 높이 : 0.5m 감소
Pile F1 제거 : BOG, SOG, Chlorinator Shelter
ISB rebar ratio 조정 : 0.17 -&gt; 0.165
46번 건물 : Human Error로 인한 Concrete, Earth work 물량 조정</t>
    <phoneticPr fontId="81" type="noConversion"/>
  </si>
  <si>
    <t>Rev.J</t>
    <phoneticPr fontId="81" type="noConversion"/>
  </si>
  <si>
    <t>2017. 09. 27.</t>
    <phoneticPr fontId="81" type="noConversion"/>
  </si>
  <si>
    <t>PTTLNG Workshop 실시 후 물량증감 조치 (17.09.22 실시 분)</t>
    <phoneticPr fontId="81" type="noConversion"/>
  </si>
  <si>
    <t xml:space="preserve">7.4.2 BOQ Summary </t>
    <phoneticPr fontId="81" type="noConversion"/>
  </si>
  <si>
    <t>04.09.2018 Rev.G</t>
    <phoneticPr fontId="129" type="noConversion"/>
  </si>
  <si>
    <t>Unit</t>
    <phoneticPr fontId="81" type="noConversion"/>
  </si>
  <si>
    <t>ITB-Master BLDG List Number</t>
    <phoneticPr fontId="94" type="noConversion"/>
  </si>
  <si>
    <t>WBS No</t>
    <phoneticPr fontId="81" type="noConversion"/>
  </si>
  <si>
    <t>Building
Number</t>
    <phoneticPr fontId="81" type="noConversion"/>
  </si>
  <si>
    <t>BLDG/ 
SLTR</t>
    <phoneticPr fontId="81" type="noConversion"/>
  </si>
  <si>
    <r>
      <rPr>
        <b/>
        <sz val="12"/>
        <rFont val="돋움"/>
        <family val="3"/>
        <charset val="129"/>
      </rPr>
      <t>적용</t>
    </r>
    <r>
      <rPr>
        <b/>
        <sz val="12"/>
        <rFont val="Arial"/>
        <family val="2"/>
      </rPr>
      <t>. Size</t>
    </r>
    <phoneticPr fontId="81" type="noConversion"/>
  </si>
  <si>
    <t>VOLUMN</t>
    <phoneticPr fontId="81" type="noConversion"/>
  </si>
  <si>
    <t>Soil Report</t>
    <phoneticPr fontId="94" type="noConversion"/>
  </si>
  <si>
    <t>Ergonomic</t>
    <phoneticPr fontId="81" type="noConversion"/>
  </si>
  <si>
    <t>LEED</t>
    <phoneticPr fontId="81" type="noConversion"/>
  </si>
  <si>
    <t>HVAC Room
(WxLxH)</t>
    <phoneticPr fontId="81" type="noConversion"/>
  </si>
  <si>
    <t>Blast Resistant</t>
    <phoneticPr fontId="81" type="noConversion"/>
  </si>
  <si>
    <t>Fire Proofing</t>
    <phoneticPr fontId="81" type="noConversion"/>
  </si>
  <si>
    <t>Fire Rating</t>
    <phoneticPr fontId="81" type="noConversion"/>
  </si>
  <si>
    <t>Blast</t>
    <phoneticPr fontId="81" type="noConversion"/>
  </si>
  <si>
    <t>ITB Dwg No.</t>
    <phoneticPr fontId="81" type="noConversion"/>
  </si>
  <si>
    <t>Architectural DWG
STATUS</t>
    <phoneticPr fontId="27" type="noConversion"/>
  </si>
  <si>
    <t>Unit Code</t>
    <phoneticPr fontId="81" type="noConversion"/>
  </si>
  <si>
    <t>지하수위</t>
    <phoneticPr fontId="94" type="noConversion"/>
  </si>
  <si>
    <r>
      <t>N</t>
    </r>
    <r>
      <rPr>
        <b/>
        <sz val="11"/>
        <rFont val="돋움"/>
        <family val="3"/>
        <charset val="129"/>
      </rPr>
      <t>치</t>
    </r>
    <r>
      <rPr>
        <b/>
        <sz val="11"/>
        <rFont val="Arial"/>
        <family val="2"/>
      </rPr>
      <t xml:space="preserve"> (GL -2m)</t>
    </r>
    <phoneticPr fontId="94" type="noConversion"/>
  </si>
  <si>
    <t>IBC Type of Construction</t>
    <phoneticPr fontId="81" type="noConversion"/>
  </si>
  <si>
    <t xml:space="preserve"> Exterior Walls (Hr)</t>
    <phoneticPr fontId="81" type="noConversion"/>
  </si>
  <si>
    <t>Interior Wall (Hr)</t>
    <phoneticPr fontId="81" type="noConversion"/>
  </si>
  <si>
    <t>Roof (Hr)</t>
    <phoneticPr fontId="81" type="noConversion"/>
  </si>
  <si>
    <t>Group A
(PP4)</t>
    <phoneticPr fontId="27" type="noConversion"/>
  </si>
  <si>
    <t>Chromatograph (Analysis) Shelter</t>
    <phoneticPr fontId="27" type="noConversion"/>
  </si>
  <si>
    <t>STL</t>
    <phoneticPr fontId="27" type="noConversion"/>
  </si>
  <si>
    <t>GROUND</t>
    <phoneticPr fontId="27" type="noConversion"/>
  </si>
  <si>
    <r>
      <t xml:space="preserve">IOM-AR-0003 </t>
    </r>
    <r>
      <rPr>
        <sz val="10"/>
        <rFont val="돋움"/>
        <family val="3"/>
        <charset val="129"/>
      </rPr>
      <t>삭제</t>
    </r>
    <r>
      <rPr>
        <sz val="10"/>
        <rFont val="Arial"/>
        <family val="2"/>
      </rPr>
      <t>(PM</t>
    </r>
    <r>
      <rPr>
        <sz val="10"/>
        <rFont val="돋움"/>
        <family val="3"/>
        <charset val="129"/>
      </rPr>
      <t>요청</t>
    </r>
    <r>
      <rPr>
        <sz val="10"/>
        <rFont val="Arial"/>
        <family val="2"/>
      </rPr>
      <t xml:space="preserve">)
</t>
    </r>
    <r>
      <rPr>
        <sz val="10"/>
        <rFont val="돋움"/>
        <family val="3"/>
        <charset val="129"/>
      </rPr>
      <t>토목팀에</t>
    </r>
    <r>
      <rPr>
        <sz val="10"/>
        <rFont val="Arial"/>
        <family val="2"/>
      </rPr>
      <t xml:space="preserve"> </t>
    </r>
    <r>
      <rPr>
        <sz val="10"/>
        <rFont val="돋움"/>
        <family val="3"/>
        <charset val="129"/>
      </rPr>
      <t>업무</t>
    </r>
    <r>
      <rPr>
        <sz val="10"/>
        <rFont val="Arial"/>
        <family val="2"/>
      </rPr>
      <t xml:space="preserve"> </t>
    </r>
    <r>
      <rPr>
        <sz val="10"/>
        <rFont val="돋움"/>
        <family val="3"/>
        <charset val="129"/>
      </rPr>
      <t>조정</t>
    </r>
    <r>
      <rPr>
        <sz val="10"/>
        <rFont val="Arial"/>
        <family val="2"/>
      </rPr>
      <t xml:space="preserve"> </t>
    </r>
    <r>
      <rPr>
        <sz val="10"/>
        <rFont val="돋움"/>
        <family val="3"/>
        <charset val="129"/>
      </rPr>
      <t>요청</t>
    </r>
    <r>
      <rPr>
        <sz val="10"/>
        <rFont val="Arial"/>
        <family val="2"/>
      </rPr>
      <t xml:space="preserve"> </t>
    </r>
    <r>
      <rPr>
        <sz val="10"/>
        <rFont val="돋움"/>
        <family val="3"/>
        <charset val="129"/>
      </rPr>
      <t>예정</t>
    </r>
    <phoneticPr fontId="27" type="noConversion"/>
  </si>
  <si>
    <t>CO Bottle Shelter</t>
    <phoneticPr fontId="27" type="noConversion"/>
  </si>
  <si>
    <t>SLTR</t>
    <phoneticPr fontId="27" type="noConversion"/>
  </si>
  <si>
    <r>
      <t xml:space="preserve">Size : Plot </t>
    </r>
    <r>
      <rPr>
        <sz val="10"/>
        <rFont val="돋움"/>
        <family val="3"/>
        <charset val="129"/>
      </rPr>
      <t>참조</t>
    </r>
    <r>
      <rPr>
        <sz val="10"/>
        <rFont val="Arial"/>
        <family val="2"/>
      </rPr>
      <t xml:space="preserve"> (Height </t>
    </r>
    <r>
      <rPr>
        <sz val="10"/>
        <rFont val="돋움"/>
        <family val="3"/>
        <charset val="129"/>
      </rPr>
      <t>가정</t>
    </r>
    <r>
      <rPr>
        <sz val="10"/>
        <rFont val="Arial"/>
        <family val="2"/>
      </rPr>
      <t>)</t>
    </r>
    <phoneticPr fontId="27" type="noConversion"/>
  </si>
  <si>
    <t>Catalyst Preparation Shelter</t>
    <phoneticPr fontId="27" type="noConversion"/>
  </si>
  <si>
    <t>O</t>
    <phoneticPr fontId="27" type="noConversion"/>
  </si>
  <si>
    <t>Hoist
1ea-10tonf</t>
    <phoneticPr fontId="27" type="noConversion"/>
  </si>
  <si>
    <t xml:space="preserve">Cocatalyst Area Shelter </t>
    <phoneticPr fontId="27" type="noConversion"/>
  </si>
  <si>
    <t>RC+STL</t>
    <phoneticPr fontId="27" type="noConversion"/>
  </si>
  <si>
    <t>N2 Compressor Shelter</t>
    <phoneticPr fontId="27" type="noConversion"/>
  </si>
  <si>
    <t>Extrusion Building</t>
    <phoneticPr fontId="27" type="noConversion"/>
  </si>
  <si>
    <t>BLDG</t>
    <phoneticPr fontId="27" type="noConversion"/>
  </si>
  <si>
    <t>Ground</t>
    <phoneticPr fontId="27" type="noConversion"/>
  </si>
  <si>
    <t>Hoist
1ea-1.0tonf/
1ea-3.0 tonf /
1ea-5tonf /
5ea-10tonf /
1ea-15tonf /
1ea-20tonf</t>
    <phoneticPr fontId="27" type="noConversion"/>
  </si>
  <si>
    <r>
      <t xml:space="preserve">TACE </t>
    </r>
    <r>
      <rPr>
        <sz val="11"/>
        <rFont val="돋움"/>
        <family val="3"/>
        <charset val="129"/>
      </rPr>
      <t>물량</t>
    </r>
    <r>
      <rPr>
        <sz val="11"/>
        <rFont val="Arial"/>
        <family val="2"/>
      </rPr>
      <t xml:space="preserve"> </t>
    </r>
    <r>
      <rPr>
        <sz val="11"/>
        <rFont val="돋움"/>
        <family val="3"/>
        <charset val="129"/>
      </rPr>
      <t>입력</t>
    </r>
    <r>
      <rPr>
        <sz val="11"/>
        <rFont val="Arial"/>
        <family val="2"/>
      </rPr>
      <t xml:space="preserve"> </t>
    </r>
    <r>
      <rPr>
        <sz val="11"/>
        <rFont val="돋움"/>
        <family val="3"/>
        <charset val="129"/>
      </rPr>
      <t>예정</t>
    </r>
    <r>
      <rPr>
        <sz val="11"/>
        <rFont val="Arial"/>
        <family val="2"/>
      </rPr>
      <t xml:space="preserve"> by HEC</t>
    </r>
    <phoneticPr fontId="27" type="noConversion"/>
  </si>
  <si>
    <r>
      <t xml:space="preserve">Size : Plot </t>
    </r>
    <r>
      <rPr>
        <sz val="10"/>
        <rFont val="돋움"/>
        <family val="3"/>
        <charset val="129"/>
      </rPr>
      <t>참조</t>
    </r>
    <r>
      <rPr>
        <sz val="10"/>
        <rFont val="Arial"/>
        <family val="2"/>
      </rPr>
      <t xml:space="preserve"> (Height </t>
    </r>
    <r>
      <rPr>
        <sz val="10"/>
        <rFont val="돋움"/>
        <family val="3"/>
        <charset val="129"/>
      </rPr>
      <t>및</t>
    </r>
    <r>
      <rPr>
        <sz val="10"/>
        <rFont val="Arial"/>
        <family val="2"/>
      </rPr>
      <t xml:space="preserve"> 2</t>
    </r>
    <r>
      <rPr>
        <sz val="10"/>
        <rFont val="돋움"/>
        <family val="3"/>
        <charset val="129"/>
      </rPr>
      <t>층이상</t>
    </r>
    <r>
      <rPr>
        <sz val="10"/>
        <rFont val="Arial"/>
        <family val="2"/>
      </rPr>
      <t xml:space="preserve"> </t>
    </r>
    <r>
      <rPr>
        <sz val="10"/>
        <rFont val="돋움"/>
        <family val="3"/>
        <charset val="129"/>
      </rPr>
      <t>가정</t>
    </r>
    <r>
      <rPr>
        <sz val="10"/>
        <rFont val="Arial"/>
        <family val="2"/>
      </rPr>
      <t>)</t>
    </r>
    <phoneticPr fontId="27" type="noConversion"/>
  </si>
  <si>
    <t>WARE
HOUSE</t>
    <phoneticPr fontId="27" type="noConversion"/>
  </si>
  <si>
    <t>EL Rack
Room</t>
    <phoneticPr fontId="27" type="noConversion"/>
  </si>
  <si>
    <t>2ND</t>
    <phoneticPr fontId="27" type="noConversion"/>
  </si>
  <si>
    <t>3RD</t>
    <phoneticPr fontId="27" type="noConversion"/>
  </si>
  <si>
    <t>4th</t>
    <phoneticPr fontId="27" type="noConversion"/>
  </si>
  <si>
    <t>5th</t>
    <phoneticPr fontId="27" type="noConversion"/>
  </si>
  <si>
    <t>6th</t>
    <phoneticPr fontId="27" type="noConversion"/>
  </si>
  <si>
    <t>SUM</t>
    <phoneticPr fontId="27" type="noConversion"/>
  </si>
  <si>
    <t>Warehouse-1_Waste PP</t>
    <phoneticPr fontId="27" type="noConversion"/>
  </si>
  <si>
    <r>
      <t xml:space="preserve">ITB </t>
    </r>
    <r>
      <rPr>
        <sz val="11"/>
        <rFont val="돋움"/>
        <family val="3"/>
        <charset val="129"/>
      </rPr>
      <t xml:space="preserve">접수
</t>
    </r>
    <r>
      <rPr>
        <sz val="11"/>
        <rFont val="Arial"/>
        <family val="2"/>
      </rPr>
      <t>ITB 14</t>
    </r>
    <r>
      <rPr>
        <sz val="11"/>
        <rFont val="돋움"/>
        <family val="3"/>
        <charset val="129"/>
      </rPr>
      <t>차</t>
    </r>
    <r>
      <rPr>
        <sz val="11"/>
        <rFont val="Arial"/>
        <family val="2"/>
      </rPr>
      <t xml:space="preserve"> </t>
    </r>
    <r>
      <rPr>
        <sz val="11"/>
        <rFont val="돋움"/>
        <family val="3"/>
        <charset val="129"/>
      </rPr>
      <t>추가접수</t>
    </r>
    <phoneticPr fontId="27" type="noConversion"/>
  </si>
  <si>
    <r>
      <rPr>
        <sz val="10"/>
        <rFont val="돋움"/>
        <family val="3"/>
        <charset val="129"/>
      </rPr>
      <t>도면의</t>
    </r>
    <r>
      <rPr>
        <sz val="10"/>
        <rFont val="Arial"/>
        <family val="2"/>
      </rPr>
      <t xml:space="preserve"> Temporary Frame </t>
    </r>
    <r>
      <rPr>
        <sz val="10"/>
        <rFont val="돋움"/>
        <family val="3"/>
        <charset val="129"/>
      </rPr>
      <t>물량</t>
    </r>
    <r>
      <rPr>
        <sz val="10"/>
        <rFont val="Arial"/>
        <family val="2"/>
      </rPr>
      <t xml:space="preserve"> </t>
    </r>
    <r>
      <rPr>
        <sz val="10"/>
        <rFont val="돋움"/>
        <family val="3"/>
        <charset val="129"/>
      </rPr>
      <t>추가해야함</t>
    </r>
    <r>
      <rPr>
        <sz val="10"/>
        <rFont val="Arial"/>
        <family val="2"/>
      </rPr>
      <t>.</t>
    </r>
    <phoneticPr fontId="27" type="noConversion"/>
  </si>
  <si>
    <t>Group B
(Utility)</t>
    <phoneticPr fontId="27" type="noConversion"/>
  </si>
  <si>
    <t>Substation</t>
    <phoneticPr fontId="27" type="noConversion"/>
  </si>
  <si>
    <t>RC</t>
    <phoneticPr fontId="27" type="noConversion"/>
  </si>
  <si>
    <t>Base</t>
    <phoneticPr fontId="27" type="noConversion"/>
  </si>
  <si>
    <t>DH3-A1-CI-DWG-3018~3022</t>
    <phoneticPr fontId="27" type="noConversion"/>
  </si>
  <si>
    <r>
      <t xml:space="preserve">ITB </t>
    </r>
    <r>
      <rPr>
        <sz val="11"/>
        <rFont val="돋움"/>
        <family val="3"/>
        <charset val="129"/>
      </rPr>
      <t xml:space="preserve">접수
</t>
    </r>
    <r>
      <rPr>
        <sz val="11"/>
        <rFont val="Arial"/>
        <family val="2"/>
      </rPr>
      <t>ITB 14</t>
    </r>
    <r>
      <rPr>
        <sz val="11"/>
        <rFont val="돋움"/>
        <family val="3"/>
        <charset val="129"/>
      </rPr>
      <t>차</t>
    </r>
    <r>
      <rPr>
        <sz val="11"/>
        <rFont val="Arial"/>
        <family val="2"/>
      </rPr>
      <t xml:space="preserve"> </t>
    </r>
    <r>
      <rPr>
        <sz val="11"/>
        <rFont val="돋움"/>
        <family val="3"/>
        <charset val="129"/>
      </rPr>
      <t xml:space="preserve">변경도면접수
</t>
    </r>
    <r>
      <rPr>
        <sz val="11"/>
        <color rgb="FFFF0000"/>
        <rFont val="돋움"/>
        <family val="3"/>
        <charset val="129"/>
      </rPr>
      <t>울산</t>
    </r>
    <r>
      <rPr>
        <sz val="11"/>
        <color rgb="FFFF0000"/>
        <rFont val="Arial"/>
        <family val="2"/>
      </rPr>
      <t xml:space="preserve"> </t>
    </r>
    <r>
      <rPr>
        <sz val="11"/>
        <color rgb="FFFF0000"/>
        <rFont val="돋움"/>
        <family val="3"/>
        <charset val="129"/>
      </rPr>
      <t>미팅</t>
    </r>
    <r>
      <rPr>
        <sz val="11"/>
        <color rgb="FFFF0000"/>
        <rFont val="Arial"/>
        <family val="2"/>
      </rPr>
      <t>(180403)</t>
    </r>
    <phoneticPr fontId="27" type="noConversion"/>
  </si>
  <si>
    <r>
      <t xml:space="preserve">Cable Room </t>
    </r>
    <r>
      <rPr>
        <sz val="10"/>
        <rFont val="돋움"/>
        <family val="3"/>
        <charset val="129"/>
      </rPr>
      <t>지하로</t>
    </r>
    <r>
      <rPr>
        <sz val="10"/>
        <rFont val="Arial"/>
        <family val="2"/>
      </rPr>
      <t xml:space="preserve"> </t>
    </r>
    <r>
      <rPr>
        <sz val="10"/>
        <rFont val="돋움"/>
        <family val="3"/>
        <charset val="129"/>
      </rPr>
      <t xml:space="preserve">변경
</t>
    </r>
    <r>
      <rPr>
        <sz val="10"/>
        <color rgb="FFFF0000"/>
        <rFont val="Arial"/>
        <family val="2"/>
      </rPr>
      <t>2</t>
    </r>
    <r>
      <rPr>
        <sz val="10"/>
        <color rgb="FFFF0000"/>
        <rFont val="돋움"/>
        <family val="3"/>
        <charset val="129"/>
      </rPr>
      <t>층으로</t>
    </r>
    <r>
      <rPr>
        <sz val="10"/>
        <color rgb="FFFF0000"/>
        <rFont val="Arial"/>
        <family val="2"/>
      </rPr>
      <t xml:space="preserve"> </t>
    </r>
    <r>
      <rPr>
        <sz val="10"/>
        <color rgb="FFFF0000"/>
        <rFont val="돋움"/>
        <family val="3"/>
        <charset val="129"/>
      </rPr>
      <t>증가</t>
    </r>
    <phoneticPr fontId="27" type="noConversion"/>
  </si>
  <si>
    <t>1st</t>
    <phoneticPr fontId="6" type="noConversion"/>
  </si>
  <si>
    <t>TR</t>
    <phoneticPr fontId="27" type="noConversion"/>
  </si>
  <si>
    <t>1. Main Control &amp; Laboratory Building</t>
    <phoneticPr fontId="27" type="noConversion"/>
  </si>
  <si>
    <t>발주처의 Query 회신에 따라 건물에 Blast Load를 적용하지 않으나, 건축도면에 따라 RC Wall과 Blast Door를 반영함.</t>
    <phoneticPr fontId="27" type="noConversion"/>
  </si>
  <si>
    <t>DH3-A1-CI-DWG-3013~3017</t>
    <phoneticPr fontId="27" type="noConversion"/>
  </si>
  <si>
    <r>
      <t xml:space="preserve">ITB </t>
    </r>
    <r>
      <rPr>
        <sz val="11"/>
        <rFont val="돋움"/>
        <family val="3"/>
        <charset val="129"/>
      </rPr>
      <t xml:space="preserve">접수
</t>
    </r>
    <r>
      <rPr>
        <sz val="11"/>
        <rFont val="Arial"/>
        <family val="2"/>
      </rPr>
      <t>ITB 14</t>
    </r>
    <r>
      <rPr>
        <sz val="11"/>
        <rFont val="돋움"/>
        <family val="3"/>
        <charset val="129"/>
      </rPr>
      <t>차</t>
    </r>
    <r>
      <rPr>
        <sz val="11"/>
        <rFont val="Arial"/>
        <family val="2"/>
      </rPr>
      <t xml:space="preserve"> </t>
    </r>
    <r>
      <rPr>
        <sz val="11"/>
        <rFont val="돋움"/>
        <family val="3"/>
        <charset val="129"/>
      </rPr>
      <t>변경도면접수</t>
    </r>
    <phoneticPr fontId="27" type="noConversion"/>
  </si>
  <si>
    <r>
      <t xml:space="preserve">Cable Room </t>
    </r>
    <r>
      <rPr>
        <sz val="10"/>
        <rFont val="돋움"/>
        <family val="3"/>
        <charset val="129"/>
      </rPr>
      <t>지하로</t>
    </r>
    <r>
      <rPr>
        <sz val="10"/>
        <rFont val="Arial"/>
        <family val="2"/>
      </rPr>
      <t xml:space="preserve"> </t>
    </r>
    <r>
      <rPr>
        <sz val="10"/>
        <rFont val="돋움"/>
        <family val="3"/>
        <charset val="129"/>
      </rPr>
      <t xml:space="preserve">변경
</t>
    </r>
    <r>
      <rPr>
        <sz val="10"/>
        <rFont val="Arial"/>
        <family val="2"/>
      </rPr>
      <t>LAB BLDG 3</t>
    </r>
    <r>
      <rPr>
        <sz val="10"/>
        <rFont val="돋움"/>
        <family val="3"/>
        <charset val="129"/>
      </rPr>
      <t>층으로</t>
    </r>
    <r>
      <rPr>
        <sz val="10"/>
        <rFont val="Arial"/>
        <family val="2"/>
      </rPr>
      <t xml:space="preserve"> </t>
    </r>
    <r>
      <rPr>
        <sz val="10"/>
        <rFont val="돋움"/>
        <family val="3"/>
        <charset val="129"/>
      </rPr>
      <t>이동하여</t>
    </r>
    <r>
      <rPr>
        <sz val="10"/>
        <rFont val="Arial"/>
        <family val="2"/>
      </rPr>
      <t xml:space="preserve"> </t>
    </r>
    <r>
      <rPr>
        <sz val="10"/>
        <rFont val="돋움"/>
        <family val="3"/>
        <charset val="129"/>
      </rPr>
      <t>통합함</t>
    </r>
    <r>
      <rPr>
        <sz val="10"/>
        <rFont val="Arial"/>
        <family val="2"/>
      </rPr>
      <t>.
3</t>
    </r>
    <r>
      <rPr>
        <sz val="10"/>
        <rFont val="돋움"/>
        <family val="3"/>
        <charset val="129"/>
      </rPr>
      <t>층</t>
    </r>
    <r>
      <rPr>
        <sz val="10"/>
        <rFont val="Arial"/>
        <family val="2"/>
      </rPr>
      <t xml:space="preserve"> Concept </t>
    </r>
    <r>
      <rPr>
        <sz val="10"/>
        <rFont val="돋움"/>
        <family val="3"/>
        <charset val="129"/>
      </rPr>
      <t>도면</t>
    </r>
    <r>
      <rPr>
        <sz val="10"/>
        <rFont val="Arial"/>
        <family val="2"/>
      </rPr>
      <t xml:space="preserve"> </t>
    </r>
    <r>
      <rPr>
        <sz val="10"/>
        <rFont val="돋움"/>
        <family val="3"/>
        <charset val="129"/>
      </rPr>
      <t>참조</t>
    </r>
    <r>
      <rPr>
        <sz val="10"/>
        <rFont val="Arial"/>
        <family val="2"/>
      </rPr>
      <t>.</t>
    </r>
    <phoneticPr fontId="27" type="noConversion"/>
  </si>
  <si>
    <t>GENE.</t>
    <phoneticPr fontId="27" type="noConversion"/>
  </si>
  <si>
    <t>1ST</t>
    <phoneticPr fontId="27" type="noConversion"/>
  </si>
  <si>
    <t>2ND
(LAB)</t>
    <phoneticPr fontId="27" type="noConversion"/>
  </si>
  <si>
    <t>TR-1</t>
    <phoneticPr fontId="27" type="noConversion"/>
  </si>
  <si>
    <t>TR-2</t>
    <phoneticPr fontId="27" type="noConversion"/>
  </si>
  <si>
    <t>Water Treatment PKG (Main)</t>
    <phoneticPr fontId="27" type="noConversion"/>
  </si>
  <si>
    <t>SLTR</t>
    <phoneticPr fontId="27" type="noConversion"/>
  </si>
  <si>
    <t>STL</t>
    <phoneticPr fontId="27" type="noConversion"/>
  </si>
  <si>
    <t>Hoist
1ea-5tonf</t>
    <phoneticPr fontId="27" type="noConversion"/>
  </si>
  <si>
    <r>
      <t>IOM-AR-0005 MR</t>
    </r>
    <r>
      <rPr>
        <sz val="10"/>
        <rFont val="돋움"/>
        <family val="3"/>
        <charset val="129"/>
      </rPr>
      <t>답변</t>
    </r>
    <r>
      <rPr>
        <sz val="10"/>
        <rFont val="Arial"/>
        <family val="2"/>
      </rPr>
      <t>(</t>
    </r>
    <r>
      <rPr>
        <sz val="10"/>
        <rFont val="돋움"/>
        <family val="3"/>
        <charset val="129"/>
      </rPr>
      <t>추가요청</t>
    </r>
    <r>
      <rPr>
        <sz val="10"/>
        <rFont val="Arial"/>
        <family val="2"/>
      </rPr>
      <t>)</t>
    </r>
    <phoneticPr fontId="27" type="noConversion"/>
  </si>
  <si>
    <t>Catalyst Warehouse(Warehouse-5)</t>
    <phoneticPr fontId="27" type="noConversion"/>
  </si>
  <si>
    <t>BLDG</t>
    <phoneticPr fontId="27" type="noConversion"/>
  </si>
  <si>
    <r>
      <rPr>
        <sz val="11"/>
        <rFont val="돋움"/>
        <family val="3"/>
        <charset val="129"/>
      </rPr>
      <t>창고</t>
    </r>
    <r>
      <rPr>
        <sz val="11"/>
        <rFont val="Arial"/>
        <family val="2"/>
      </rPr>
      <t>5(</t>
    </r>
    <r>
      <rPr>
        <sz val="11"/>
        <rFont val="돋움"/>
        <family val="3"/>
        <charset val="129"/>
      </rPr>
      <t>촉매창고</t>
    </r>
    <r>
      <rPr>
        <sz val="11"/>
        <rFont val="Arial"/>
        <family val="2"/>
      </rPr>
      <t>)</t>
    </r>
    <phoneticPr fontId="27" type="noConversion"/>
  </si>
  <si>
    <r>
      <t xml:space="preserve">ITB </t>
    </r>
    <r>
      <rPr>
        <sz val="11"/>
        <rFont val="돋움"/>
        <family val="3"/>
        <charset val="129"/>
      </rPr>
      <t>접수</t>
    </r>
    <r>
      <rPr>
        <sz val="11"/>
        <rFont val="Arial"/>
        <family val="2"/>
      </rPr>
      <t xml:space="preserve"> (7</t>
    </r>
    <r>
      <rPr>
        <sz val="11"/>
        <rFont val="돋움"/>
        <family val="3"/>
        <charset val="129"/>
      </rPr>
      <t>차</t>
    </r>
    <r>
      <rPr>
        <sz val="11"/>
        <rFont val="Arial"/>
        <family val="2"/>
      </rPr>
      <t>)
ITB 12</t>
    </r>
    <r>
      <rPr>
        <sz val="11"/>
        <rFont val="돋움"/>
        <family val="3"/>
        <charset val="129"/>
      </rPr>
      <t>차</t>
    </r>
    <r>
      <rPr>
        <sz val="11"/>
        <rFont val="Arial"/>
        <family val="2"/>
      </rPr>
      <t xml:space="preserve"> </t>
    </r>
    <r>
      <rPr>
        <sz val="11"/>
        <rFont val="돋움"/>
        <family val="3"/>
        <charset val="129"/>
      </rPr>
      <t>추가접수</t>
    </r>
    <phoneticPr fontId="27" type="noConversion"/>
  </si>
  <si>
    <t>도면에 첨부된 위험물저장소는 Plot Plan에 따라 제외함.
업무관련 Query 미 회신</t>
    <phoneticPr fontId="27" type="noConversion"/>
  </si>
  <si>
    <t>Fire Truck House(Warehouse-6)</t>
    <phoneticPr fontId="27" type="noConversion"/>
  </si>
  <si>
    <r>
      <t xml:space="preserve">ITB </t>
    </r>
    <r>
      <rPr>
        <sz val="11"/>
        <rFont val="돋움"/>
        <family val="3"/>
        <charset val="129"/>
      </rPr>
      <t>접수</t>
    </r>
    <r>
      <rPr>
        <sz val="11"/>
        <rFont val="Arial"/>
        <family val="2"/>
      </rPr>
      <t xml:space="preserve">
ITB 14</t>
    </r>
    <r>
      <rPr>
        <sz val="11"/>
        <rFont val="돋움"/>
        <family val="3"/>
        <charset val="129"/>
      </rPr>
      <t>차</t>
    </r>
    <r>
      <rPr>
        <sz val="11"/>
        <rFont val="Arial"/>
        <family val="2"/>
      </rPr>
      <t xml:space="preserve"> </t>
    </r>
    <r>
      <rPr>
        <sz val="11"/>
        <rFont val="돋움"/>
        <family val="3"/>
        <charset val="129"/>
      </rPr>
      <t>추가접수</t>
    </r>
    <phoneticPr fontId="27" type="noConversion"/>
  </si>
  <si>
    <t>추가</t>
    <phoneticPr fontId="27" type="noConversion"/>
  </si>
  <si>
    <t>Warehouse-2</t>
    <phoneticPr fontId="27" type="noConversion"/>
  </si>
  <si>
    <t>BLDG</t>
    <phoneticPr fontId="27" type="noConversion"/>
  </si>
  <si>
    <r>
      <t xml:space="preserve">ITB </t>
    </r>
    <r>
      <rPr>
        <sz val="11"/>
        <rFont val="돋움"/>
        <family val="3"/>
        <charset val="129"/>
      </rPr>
      <t xml:space="preserve">접수
</t>
    </r>
    <r>
      <rPr>
        <sz val="11"/>
        <rFont val="Arial"/>
        <family val="2"/>
      </rPr>
      <t>ITB 14</t>
    </r>
    <r>
      <rPr>
        <sz val="11"/>
        <rFont val="돋움"/>
        <family val="3"/>
        <charset val="129"/>
      </rPr>
      <t>차</t>
    </r>
    <r>
      <rPr>
        <sz val="11"/>
        <rFont val="Arial"/>
        <family val="2"/>
      </rPr>
      <t xml:space="preserve"> </t>
    </r>
    <r>
      <rPr>
        <sz val="11"/>
        <rFont val="돋움"/>
        <family val="3"/>
        <charset val="129"/>
      </rPr>
      <t>추가접수</t>
    </r>
    <phoneticPr fontId="27" type="noConversion"/>
  </si>
  <si>
    <r>
      <t xml:space="preserve">Pile </t>
    </r>
    <r>
      <rPr>
        <sz val="10"/>
        <rFont val="돋움"/>
        <family val="3"/>
        <charset val="129"/>
      </rPr>
      <t>도면</t>
    </r>
    <r>
      <rPr>
        <sz val="10"/>
        <rFont val="Arial"/>
        <family val="2"/>
      </rPr>
      <t xml:space="preserve"> </t>
    </r>
    <r>
      <rPr>
        <sz val="10"/>
        <rFont val="돋움"/>
        <family val="3"/>
        <charset val="129"/>
      </rPr>
      <t xml:space="preserve">첨부됨
</t>
    </r>
    <r>
      <rPr>
        <sz val="10"/>
        <color rgb="FFFF0000"/>
        <rFont val="Arial"/>
        <family val="2"/>
      </rPr>
      <t/>
    </r>
    <phoneticPr fontId="27" type="noConversion"/>
  </si>
  <si>
    <t>Dosing system shelter</t>
    <phoneticPr fontId="27" type="noConversion"/>
  </si>
  <si>
    <t>GROUND</t>
    <phoneticPr fontId="27" type="noConversion"/>
  </si>
  <si>
    <t>Fire Fighting Pump Station</t>
    <phoneticPr fontId="27" type="noConversion"/>
  </si>
  <si>
    <t>BASE</t>
    <phoneticPr fontId="27" type="noConversion"/>
  </si>
  <si>
    <t>HS-A1-CI-DWG-0005~0009</t>
    <phoneticPr fontId="27" type="noConversion"/>
  </si>
  <si>
    <r>
      <t xml:space="preserve">ITB </t>
    </r>
    <r>
      <rPr>
        <sz val="11"/>
        <rFont val="돋움"/>
        <family val="3"/>
        <charset val="129"/>
      </rPr>
      <t>접수</t>
    </r>
    <phoneticPr fontId="27" type="noConversion"/>
  </si>
  <si>
    <r>
      <t xml:space="preserve">180403 </t>
    </r>
    <r>
      <rPr>
        <sz val="10"/>
        <color rgb="FFFF0000"/>
        <rFont val="돋움"/>
        <family val="3"/>
        <charset val="129"/>
      </rPr>
      <t>울산</t>
    </r>
    <r>
      <rPr>
        <sz val="10"/>
        <color rgb="FFFF0000"/>
        <rFont val="Arial"/>
        <family val="2"/>
      </rPr>
      <t xml:space="preserve"> Meeting</t>
    </r>
    <phoneticPr fontId="6" type="noConversion"/>
  </si>
  <si>
    <t>Garbage Dump Station</t>
    <phoneticPr fontId="27" type="noConversion"/>
  </si>
  <si>
    <t>SLTR</t>
    <phoneticPr fontId="27" type="noConversion"/>
  </si>
  <si>
    <r>
      <t xml:space="preserve">Size : Plot </t>
    </r>
    <r>
      <rPr>
        <sz val="10"/>
        <rFont val="돋움"/>
        <family val="3"/>
        <charset val="129"/>
      </rPr>
      <t>참조</t>
    </r>
    <r>
      <rPr>
        <sz val="10"/>
        <rFont val="Arial"/>
        <family val="2"/>
      </rPr>
      <t xml:space="preserve"> (Height </t>
    </r>
    <r>
      <rPr>
        <sz val="10"/>
        <rFont val="돋움"/>
        <family val="3"/>
        <charset val="129"/>
      </rPr>
      <t>가정</t>
    </r>
    <r>
      <rPr>
        <sz val="10"/>
        <rFont val="Arial"/>
        <family val="2"/>
      </rPr>
      <t xml:space="preserve">)
Shelter type </t>
    </r>
    <r>
      <rPr>
        <sz val="10"/>
        <rFont val="돋움"/>
        <family val="3"/>
        <charset val="129"/>
      </rPr>
      <t>확인</t>
    </r>
    <r>
      <rPr>
        <sz val="10"/>
        <rFont val="Arial"/>
        <family val="2"/>
      </rPr>
      <t xml:space="preserve">(OS or CS) </t>
    </r>
    <r>
      <rPr>
        <sz val="10"/>
        <rFont val="돋움"/>
        <family val="3"/>
        <charset val="129"/>
      </rPr>
      <t>및</t>
    </r>
    <r>
      <rPr>
        <sz val="10"/>
        <rFont val="Arial"/>
        <family val="2"/>
      </rPr>
      <t xml:space="preserve"> </t>
    </r>
    <r>
      <rPr>
        <sz val="10"/>
        <rFont val="돋움"/>
        <family val="3"/>
        <charset val="129"/>
      </rPr>
      <t>칸막이</t>
    </r>
    <r>
      <rPr>
        <sz val="10"/>
        <rFont val="Arial"/>
        <family val="2"/>
      </rPr>
      <t xml:space="preserve"> </t>
    </r>
    <r>
      <rPr>
        <sz val="10"/>
        <rFont val="돋움"/>
        <family val="3"/>
        <charset val="129"/>
      </rPr>
      <t>필요여부</t>
    </r>
    <r>
      <rPr>
        <sz val="10"/>
        <rFont val="Arial"/>
        <family val="2"/>
      </rPr>
      <t xml:space="preserve"> </t>
    </r>
    <r>
      <rPr>
        <sz val="10"/>
        <rFont val="돋움"/>
        <family val="3"/>
        <charset val="129"/>
      </rPr>
      <t>확인</t>
    </r>
    <r>
      <rPr>
        <sz val="10"/>
        <rFont val="Arial"/>
        <family val="2"/>
      </rPr>
      <t xml:space="preserve"> </t>
    </r>
    <r>
      <rPr>
        <sz val="10"/>
        <rFont val="돋움"/>
        <family val="3"/>
        <charset val="129"/>
      </rPr>
      <t>필요함</t>
    </r>
    <r>
      <rPr>
        <sz val="10"/>
        <rFont val="Arial"/>
        <family val="2"/>
      </rPr>
      <t>.</t>
    </r>
    <phoneticPr fontId="27" type="noConversion"/>
  </si>
  <si>
    <t>Chemical Injection PKG for pre-treatment</t>
    <phoneticPr fontId="27" type="noConversion"/>
  </si>
  <si>
    <r>
      <t>IOM-AR-0005 MR</t>
    </r>
    <r>
      <rPr>
        <sz val="10"/>
        <rFont val="돋움"/>
        <family val="3"/>
        <charset val="129"/>
      </rPr>
      <t>답변</t>
    </r>
    <r>
      <rPr>
        <sz val="10"/>
        <rFont val="Arial"/>
        <family val="2"/>
      </rPr>
      <t>(</t>
    </r>
    <r>
      <rPr>
        <sz val="10"/>
        <rFont val="돋움"/>
        <family val="3"/>
        <charset val="129"/>
      </rPr>
      <t>추가요청</t>
    </r>
    <r>
      <rPr>
        <sz val="10"/>
        <rFont val="Arial"/>
        <family val="2"/>
      </rPr>
      <t>)</t>
    </r>
    <r>
      <rPr>
        <sz val="10"/>
        <color rgb="FFFF0000"/>
        <rFont val="돋움"/>
        <family val="3"/>
        <charset val="129"/>
      </rPr>
      <t/>
    </r>
    <phoneticPr fontId="27" type="noConversion"/>
  </si>
  <si>
    <t>Chemical Injection PKG for WWT</t>
    <phoneticPr fontId="27" type="noConversion"/>
  </si>
  <si>
    <t>STL</t>
    <phoneticPr fontId="27" type="noConversion"/>
  </si>
  <si>
    <r>
      <t>IOM-AR-0005 MR</t>
    </r>
    <r>
      <rPr>
        <sz val="10"/>
        <rFont val="돋움"/>
        <family val="3"/>
        <charset val="129"/>
      </rPr>
      <t>답변</t>
    </r>
    <r>
      <rPr>
        <sz val="10"/>
        <rFont val="Arial"/>
        <family val="2"/>
      </rPr>
      <t>(</t>
    </r>
    <r>
      <rPr>
        <sz val="10"/>
        <rFont val="돋움"/>
        <family val="3"/>
        <charset val="129"/>
      </rPr>
      <t>추가요청</t>
    </r>
    <r>
      <rPr>
        <sz val="10"/>
        <rFont val="Arial"/>
        <family val="2"/>
      </rPr>
      <t>)</t>
    </r>
    <r>
      <rPr>
        <sz val="10"/>
        <color rgb="FFFF0000"/>
        <rFont val="돋움"/>
        <family val="3"/>
        <charset val="129"/>
      </rPr>
      <t/>
    </r>
    <phoneticPr fontId="27" type="noConversion"/>
  </si>
  <si>
    <t>Dewatering PKG for WWT</t>
    <phoneticPr fontId="27" type="noConversion"/>
  </si>
  <si>
    <t>STL</t>
    <phoneticPr fontId="27" type="noConversion"/>
  </si>
  <si>
    <t>추가</t>
    <phoneticPr fontId="6" type="noConversion"/>
  </si>
  <si>
    <t>Guard House 1</t>
    <phoneticPr fontId="6" type="noConversion"/>
  </si>
  <si>
    <t>BLDG</t>
    <phoneticPr fontId="6" type="noConversion"/>
  </si>
  <si>
    <t>RC</t>
    <phoneticPr fontId="6" type="noConversion"/>
  </si>
  <si>
    <t>GROUND</t>
    <phoneticPr fontId="6" type="noConversion"/>
  </si>
  <si>
    <t>HS-A1-CI-DWG-0004</t>
    <phoneticPr fontId="6" type="noConversion"/>
  </si>
  <si>
    <r>
      <t>Post-Clarification Meeting(</t>
    </r>
    <r>
      <rPr>
        <sz val="10"/>
        <color rgb="FFFF0000"/>
        <rFont val="돋움"/>
        <family val="3"/>
        <charset val="129"/>
      </rPr>
      <t>울산</t>
    </r>
    <r>
      <rPr>
        <sz val="10"/>
        <color rgb="FFFF0000"/>
        <rFont val="Arial"/>
        <family val="2"/>
      </rPr>
      <t>_170403)</t>
    </r>
    <phoneticPr fontId="6" type="noConversion"/>
  </si>
  <si>
    <t>추가</t>
    <phoneticPr fontId="6" type="noConversion"/>
  </si>
  <si>
    <t>Guard House 2</t>
    <phoneticPr fontId="6" type="noConversion"/>
  </si>
  <si>
    <t>BLDG</t>
    <phoneticPr fontId="6" type="noConversion"/>
  </si>
  <si>
    <t>GROUND</t>
    <phoneticPr fontId="6" type="noConversion"/>
  </si>
  <si>
    <r>
      <t>Post-Clarification Meeting(</t>
    </r>
    <r>
      <rPr>
        <sz val="10"/>
        <color rgb="FFFF0000"/>
        <rFont val="돋움"/>
        <family val="3"/>
        <charset val="129"/>
      </rPr>
      <t>울산</t>
    </r>
    <r>
      <rPr>
        <sz val="10"/>
        <color rgb="FFFF0000"/>
        <rFont val="Arial"/>
        <family val="2"/>
      </rPr>
      <t>_170403)</t>
    </r>
    <phoneticPr fontId="6" type="noConversion"/>
  </si>
  <si>
    <t>Group D
(Auto Warehouse &amp; Maint.)</t>
    <phoneticPr fontId="27" type="noConversion"/>
  </si>
  <si>
    <t>Maintenance Shop</t>
    <phoneticPr fontId="27" type="noConversion"/>
  </si>
  <si>
    <t>1ST</t>
    <phoneticPr fontId="27" type="noConversion"/>
  </si>
  <si>
    <t>OHC
1ea-10tonf</t>
    <phoneticPr fontId="27" type="noConversion"/>
  </si>
  <si>
    <t>PP4-A1-CI-DWG-4006~4010</t>
    <phoneticPr fontId="27" type="noConversion"/>
  </si>
  <si>
    <t>2ND</t>
    <phoneticPr fontId="27" type="noConversion"/>
  </si>
  <si>
    <t>MAINTENANCE</t>
    <phoneticPr fontId="27" type="noConversion"/>
  </si>
  <si>
    <t>SUM</t>
    <phoneticPr fontId="27" type="noConversion"/>
  </si>
  <si>
    <t>Office</t>
    <phoneticPr fontId="27" type="noConversion"/>
  </si>
  <si>
    <t>18번 AW Office 마감물량 비율로 산정</t>
    <phoneticPr fontId="27" type="noConversion"/>
  </si>
  <si>
    <t>Size : Plot 참조 (Height 가정)</t>
    <phoneticPr fontId="27" type="noConversion"/>
  </si>
  <si>
    <r>
      <t>Warehouse-3_3,4</t>
    </r>
    <r>
      <rPr>
        <sz val="11"/>
        <rFont val="돋움"/>
        <family val="3"/>
        <charset val="129"/>
      </rPr>
      <t>류</t>
    </r>
    <r>
      <rPr>
        <sz val="11"/>
        <rFont val="Arial"/>
        <family val="2"/>
      </rPr>
      <t xml:space="preserve"> </t>
    </r>
    <r>
      <rPr>
        <sz val="11"/>
        <rFont val="돋움"/>
        <family val="3"/>
        <charset val="129"/>
      </rPr>
      <t>위험물</t>
    </r>
    <phoneticPr fontId="27" type="noConversion"/>
  </si>
  <si>
    <r>
      <rPr>
        <sz val="11"/>
        <rFont val="돋움"/>
        <family val="3"/>
        <charset val="129"/>
      </rPr>
      <t>창고</t>
    </r>
    <r>
      <rPr>
        <sz val="11"/>
        <rFont val="Arial"/>
        <family val="2"/>
      </rPr>
      <t>3(3,4</t>
    </r>
    <r>
      <rPr>
        <sz val="11"/>
        <rFont val="돋움"/>
        <family val="3"/>
        <charset val="129"/>
      </rPr>
      <t>류</t>
    </r>
    <r>
      <rPr>
        <sz val="11"/>
        <rFont val="Arial"/>
        <family val="2"/>
      </rPr>
      <t xml:space="preserve"> </t>
    </r>
    <r>
      <rPr>
        <sz val="11"/>
        <rFont val="돋움"/>
        <family val="3"/>
        <charset val="129"/>
      </rPr>
      <t>위험물</t>
    </r>
    <r>
      <rPr>
        <sz val="11"/>
        <rFont val="Arial"/>
        <family val="2"/>
      </rPr>
      <t>).pdf</t>
    </r>
    <phoneticPr fontId="27" type="noConversion"/>
  </si>
  <si>
    <r>
      <t xml:space="preserve">18.01.19 E-Mail </t>
    </r>
    <r>
      <rPr>
        <sz val="11"/>
        <rFont val="돋움"/>
        <family val="3"/>
        <charset val="129"/>
      </rPr>
      <t xml:space="preserve">접수
</t>
    </r>
    <r>
      <rPr>
        <sz val="11"/>
        <rFont val="Arial"/>
        <family val="2"/>
      </rPr>
      <t>ITB 12</t>
    </r>
    <r>
      <rPr>
        <sz val="11"/>
        <rFont val="돋움"/>
        <family val="3"/>
        <charset val="129"/>
      </rPr>
      <t>차</t>
    </r>
    <r>
      <rPr>
        <sz val="11"/>
        <rFont val="Arial"/>
        <family val="2"/>
      </rPr>
      <t xml:space="preserve"> </t>
    </r>
    <r>
      <rPr>
        <sz val="11"/>
        <rFont val="돋움"/>
        <family val="3"/>
        <charset val="129"/>
      </rPr>
      <t>추가접수</t>
    </r>
    <phoneticPr fontId="27" type="noConversion"/>
  </si>
  <si>
    <t>Guard House 1</t>
    <phoneticPr fontId="27" type="noConversion"/>
  </si>
  <si>
    <t>RC</t>
    <phoneticPr fontId="27" type="noConversion"/>
  </si>
  <si>
    <r>
      <t xml:space="preserve">Size : Plot 참조 (Height 가정)
</t>
    </r>
    <r>
      <rPr>
        <sz val="10"/>
        <rFont val="맑은 고딕"/>
        <family val="3"/>
        <charset val="129"/>
      </rPr>
      <t>180118 울산 회의</t>
    </r>
    <phoneticPr fontId="27" type="noConversion"/>
  </si>
  <si>
    <t>Auto Warehouse - Rack Area</t>
    <phoneticPr fontId="27" type="noConversion"/>
  </si>
  <si>
    <t>Rack
Area</t>
    <phoneticPr fontId="27" type="noConversion"/>
  </si>
  <si>
    <t>PP4-A1-CI-DWG-4001~4005</t>
    <phoneticPr fontId="27" type="noConversion"/>
  </si>
  <si>
    <r>
      <rPr>
        <b/>
        <sz val="11"/>
        <color theme="0"/>
        <rFont val="돋움"/>
        <family val="3"/>
        <charset val="129"/>
      </rPr>
      <t>철골제외</t>
    </r>
    <r>
      <rPr>
        <b/>
        <sz val="11"/>
        <color theme="0"/>
        <rFont val="Arial"/>
        <family val="2"/>
      </rPr>
      <t xml:space="preserve"> </t>
    </r>
    <r>
      <rPr>
        <b/>
        <sz val="11"/>
        <color theme="0"/>
        <rFont val="돋움"/>
        <family val="3"/>
        <charset val="129"/>
      </rPr>
      <t>외장부분만</t>
    </r>
    <r>
      <rPr>
        <b/>
        <sz val="11"/>
        <color theme="0"/>
        <rFont val="Arial"/>
        <family val="2"/>
      </rPr>
      <t xml:space="preserve"> </t>
    </r>
    <r>
      <rPr>
        <b/>
        <sz val="11"/>
        <color theme="0"/>
        <rFont val="돋움"/>
        <family val="3"/>
        <charset val="129"/>
      </rPr>
      <t>물량산출</t>
    </r>
    <phoneticPr fontId="27" type="noConversion"/>
  </si>
  <si>
    <r>
      <t xml:space="preserve">PP4 AREA Only (180118 </t>
    </r>
    <r>
      <rPr>
        <sz val="10"/>
        <rFont val="돋움"/>
        <family val="3"/>
        <charset val="129"/>
      </rPr>
      <t>울산회의</t>
    </r>
    <r>
      <rPr>
        <sz val="10"/>
        <rFont val="Arial"/>
        <family val="2"/>
      </rPr>
      <t>)</t>
    </r>
    <phoneticPr fontId="27" type="noConversion"/>
  </si>
  <si>
    <t>Auto Warehouse - Bagging Area</t>
    <phoneticPr fontId="27" type="noConversion"/>
  </si>
  <si>
    <t>Bagging
Area</t>
    <phoneticPr fontId="27" type="noConversion"/>
  </si>
  <si>
    <r>
      <t xml:space="preserve">ITB </t>
    </r>
    <r>
      <rPr>
        <sz val="11"/>
        <rFont val="돋움"/>
        <family val="3"/>
        <charset val="129"/>
      </rPr>
      <t xml:space="preserve">접수
</t>
    </r>
    <r>
      <rPr>
        <sz val="11"/>
        <rFont val="Arial"/>
        <family val="2"/>
      </rPr>
      <t/>
    </r>
    <phoneticPr fontId="27" type="noConversion"/>
  </si>
  <si>
    <r>
      <t xml:space="preserve">Hopper </t>
    </r>
    <r>
      <rPr>
        <sz val="11"/>
        <rFont val="돋움"/>
        <family val="3"/>
        <charset val="129"/>
      </rPr>
      <t>물량</t>
    </r>
    <r>
      <rPr>
        <sz val="11"/>
        <rFont val="Arial"/>
        <family val="2"/>
      </rPr>
      <t xml:space="preserve"> </t>
    </r>
    <r>
      <rPr>
        <sz val="11"/>
        <rFont val="돋움"/>
        <family val="3"/>
        <charset val="129"/>
      </rPr>
      <t>추가해야</t>
    </r>
    <r>
      <rPr>
        <sz val="11"/>
        <rFont val="Arial"/>
        <family val="2"/>
      </rPr>
      <t xml:space="preserve"> </t>
    </r>
    <r>
      <rPr>
        <sz val="11"/>
        <rFont val="돋움"/>
        <family val="3"/>
        <charset val="129"/>
      </rPr>
      <t>함</t>
    </r>
    <r>
      <rPr>
        <sz val="11"/>
        <rFont val="Arial"/>
        <family val="2"/>
      </rPr>
      <t>.
PP5 Arae Canopy</t>
    </r>
    <r>
      <rPr>
        <sz val="11"/>
        <rFont val="돋움"/>
        <family val="3"/>
        <charset val="129"/>
      </rPr>
      <t>로</t>
    </r>
    <r>
      <rPr>
        <sz val="11"/>
        <rFont val="Arial"/>
        <family val="2"/>
      </rPr>
      <t xml:space="preserve"> </t>
    </r>
    <r>
      <rPr>
        <sz val="11"/>
        <rFont val="돋움"/>
        <family val="3"/>
        <charset val="129"/>
      </rPr>
      <t>사용예정</t>
    </r>
    <r>
      <rPr>
        <sz val="11"/>
        <rFont val="Arial"/>
        <family val="2"/>
      </rPr>
      <t xml:space="preserve">.
(250 ton </t>
    </r>
    <r>
      <rPr>
        <sz val="11"/>
        <rFont val="돋움"/>
        <family val="3"/>
        <charset val="129"/>
      </rPr>
      <t>추가</t>
    </r>
    <r>
      <rPr>
        <sz val="11"/>
        <rFont val="Arial"/>
        <family val="2"/>
      </rPr>
      <t>)</t>
    </r>
    <phoneticPr fontId="27" type="noConversion"/>
  </si>
  <si>
    <t>Auto Warehouse - Back Side Shipping</t>
    <phoneticPr fontId="27" type="noConversion"/>
  </si>
  <si>
    <t>Back Side
Shipping
Area</t>
    <phoneticPr fontId="27" type="noConversion"/>
  </si>
  <si>
    <t>Auto Warehouse - Canopy1</t>
    <phoneticPr fontId="27" type="noConversion"/>
  </si>
  <si>
    <t>Canopy 1</t>
    <phoneticPr fontId="27" type="noConversion"/>
  </si>
  <si>
    <r>
      <t xml:space="preserve">PP4 AREA Only (180118 </t>
    </r>
    <r>
      <rPr>
        <sz val="10"/>
        <rFont val="돋움"/>
        <family val="3"/>
        <charset val="129"/>
      </rPr>
      <t>울산회의</t>
    </r>
    <r>
      <rPr>
        <sz val="10"/>
        <rFont val="Arial"/>
        <family val="2"/>
      </rPr>
      <t>)</t>
    </r>
    <phoneticPr fontId="27" type="noConversion"/>
  </si>
  <si>
    <t>Auto Warehouse - Canopy2</t>
    <phoneticPr fontId="27" type="noConversion"/>
  </si>
  <si>
    <t>Canopy 2</t>
    <phoneticPr fontId="27" type="noConversion"/>
  </si>
  <si>
    <t>Auto Warehouse - Office</t>
    <phoneticPr fontId="27" type="noConversion"/>
  </si>
  <si>
    <t>RC</t>
    <phoneticPr fontId="27" type="noConversion"/>
  </si>
  <si>
    <r>
      <t xml:space="preserve">[IOM-PM-0011] </t>
    </r>
    <r>
      <rPr>
        <sz val="11"/>
        <rFont val="돋움"/>
        <family val="3"/>
        <charset val="129"/>
      </rPr>
      <t>입찰</t>
    </r>
    <r>
      <rPr>
        <sz val="11"/>
        <rFont val="Arial"/>
        <family val="2"/>
      </rPr>
      <t xml:space="preserve"> </t>
    </r>
    <r>
      <rPr>
        <sz val="11"/>
        <rFont val="돋움"/>
        <family val="3"/>
        <charset val="129"/>
      </rPr>
      <t>자료</t>
    </r>
    <r>
      <rPr>
        <sz val="11"/>
        <rFont val="Arial"/>
        <family val="2"/>
      </rPr>
      <t xml:space="preserve"> </t>
    </r>
    <r>
      <rPr>
        <sz val="11"/>
        <rFont val="돋움"/>
        <family val="3"/>
        <charset val="129"/>
      </rPr>
      <t>송부</t>
    </r>
    <r>
      <rPr>
        <sz val="11"/>
        <rFont val="Arial"/>
        <family val="2"/>
      </rPr>
      <t xml:space="preserve"> (5</t>
    </r>
    <r>
      <rPr>
        <sz val="11"/>
        <rFont val="돋움"/>
        <family val="3"/>
        <charset val="129"/>
      </rPr>
      <t>차</t>
    </r>
    <r>
      <rPr>
        <sz val="11"/>
        <rFont val="Arial"/>
        <family val="2"/>
      </rPr>
      <t>)</t>
    </r>
    <phoneticPr fontId="27" type="noConversion"/>
  </si>
  <si>
    <t>Concept Plan(pdf) only</t>
    <phoneticPr fontId="27" type="noConversion"/>
  </si>
  <si>
    <r>
      <t>[PP4_</t>
    </r>
    <r>
      <rPr>
        <sz val="10"/>
        <rFont val="돋움"/>
        <family val="3"/>
        <charset val="129"/>
      </rPr>
      <t>자동창고</t>
    </r>
    <r>
      <rPr>
        <sz val="10"/>
        <rFont val="Arial"/>
        <family val="2"/>
      </rPr>
      <t xml:space="preserve"> Office Building Concept </t>
    </r>
    <r>
      <rPr>
        <sz val="10"/>
        <rFont val="돋움"/>
        <family val="3"/>
        <charset val="129"/>
      </rPr>
      <t>공지</t>
    </r>
    <r>
      <rPr>
        <sz val="10"/>
        <rFont val="Arial"/>
        <family val="2"/>
      </rPr>
      <t>_Rev0_180110]</t>
    </r>
    <phoneticPr fontId="27" type="noConversion"/>
  </si>
  <si>
    <t>2ND</t>
    <phoneticPr fontId="27" type="noConversion"/>
  </si>
  <si>
    <t>SUM</t>
    <phoneticPr fontId="27" type="noConversion"/>
  </si>
  <si>
    <t>Fork Lift Maintenance Shop</t>
    <phoneticPr fontId="27" type="noConversion"/>
  </si>
  <si>
    <t>GROUND</t>
    <phoneticPr fontId="27" type="noConversion"/>
  </si>
  <si>
    <r>
      <t>ITB 14</t>
    </r>
    <r>
      <rPr>
        <sz val="11"/>
        <rFont val="돋움"/>
        <family val="3"/>
        <charset val="129"/>
      </rPr>
      <t>차</t>
    </r>
    <r>
      <rPr>
        <sz val="11"/>
        <rFont val="Arial"/>
        <family val="2"/>
      </rPr>
      <t xml:space="preserve"> 
Concept </t>
    </r>
    <r>
      <rPr>
        <sz val="11"/>
        <rFont val="돋움"/>
        <family val="3"/>
        <charset val="129"/>
      </rPr>
      <t>도면</t>
    </r>
    <r>
      <rPr>
        <sz val="11"/>
        <rFont val="Arial"/>
        <family val="2"/>
      </rPr>
      <t xml:space="preserve"> </t>
    </r>
    <r>
      <rPr>
        <sz val="11"/>
        <rFont val="돋움"/>
        <family val="3"/>
        <charset val="129"/>
      </rPr>
      <t>접수</t>
    </r>
    <phoneticPr fontId="27" type="noConversion"/>
  </si>
  <si>
    <r>
      <t xml:space="preserve">Size : Plot </t>
    </r>
    <r>
      <rPr>
        <sz val="10"/>
        <rFont val="돋움"/>
        <family val="3"/>
        <charset val="129"/>
      </rPr>
      <t xml:space="preserve">참조
</t>
    </r>
    <r>
      <rPr>
        <sz val="10"/>
        <rFont val="Arial"/>
        <family val="2"/>
      </rPr>
      <t xml:space="preserve">Height : Concept </t>
    </r>
    <r>
      <rPr>
        <sz val="10"/>
        <rFont val="돋움"/>
        <family val="3"/>
        <charset val="129"/>
      </rPr>
      <t>도면</t>
    </r>
    <r>
      <rPr>
        <sz val="10"/>
        <rFont val="Arial"/>
        <family val="2"/>
      </rPr>
      <t xml:space="preserve"> </t>
    </r>
    <r>
      <rPr>
        <sz val="10"/>
        <rFont val="돋움"/>
        <family val="3"/>
        <charset val="129"/>
      </rPr>
      <t>참조</t>
    </r>
    <phoneticPr fontId="27" type="noConversion"/>
  </si>
  <si>
    <t>이동</t>
    <phoneticPr fontId="27" type="noConversion"/>
  </si>
  <si>
    <t>Hazadous Material Warehouse
(Warehouse-4)</t>
    <phoneticPr fontId="27" type="noConversion"/>
  </si>
  <si>
    <r>
      <rPr>
        <sz val="11"/>
        <rFont val="돋움"/>
        <family val="3"/>
        <charset val="129"/>
      </rPr>
      <t>창고</t>
    </r>
    <r>
      <rPr>
        <sz val="11"/>
        <rFont val="Arial"/>
        <family val="2"/>
      </rPr>
      <t>4(2</t>
    </r>
    <r>
      <rPr>
        <sz val="11"/>
        <rFont val="돋움"/>
        <family val="3"/>
        <charset val="129"/>
      </rPr>
      <t>류</t>
    </r>
    <r>
      <rPr>
        <sz val="11"/>
        <rFont val="Arial"/>
        <family val="2"/>
      </rPr>
      <t xml:space="preserve"> </t>
    </r>
    <r>
      <rPr>
        <sz val="11"/>
        <rFont val="돋움"/>
        <family val="3"/>
        <charset val="129"/>
      </rPr>
      <t>위험물창고</t>
    </r>
    <r>
      <rPr>
        <sz val="11"/>
        <rFont val="Arial"/>
        <family val="2"/>
      </rPr>
      <t>).pdf</t>
    </r>
    <phoneticPr fontId="27" type="noConversion"/>
  </si>
  <si>
    <t>추가</t>
    <phoneticPr fontId="6" type="noConversion"/>
  </si>
  <si>
    <t>Electrical Building for WWT</t>
    <phoneticPr fontId="6" type="noConversion"/>
  </si>
  <si>
    <t>RC</t>
    <phoneticPr fontId="6" type="noConversion"/>
  </si>
  <si>
    <t>GROUND</t>
    <phoneticPr fontId="6" type="noConversion"/>
  </si>
  <si>
    <t>-</t>
    <phoneticPr fontId="6" type="noConversion"/>
  </si>
  <si>
    <r>
      <t xml:space="preserve">TACE </t>
    </r>
    <r>
      <rPr>
        <sz val="11"/>
        <color rgb="FFFF0000"/>
        <rFont val="돋움"/>
        <family val="3"/>
        <charset val="129"/>
      </rPr>
      <t>자료</t>
    </r>
    <r>
      <rPr>
        <sz val="11"/>
        <color rgb="FFFF0000"/>
        <rFont val="Arial"/>
        <family val="2"/>
      </rPr>
      <t xml:space="preserve"> </t>
    </r>
    <r>
      <rPr>
        <sz val="11"/>
        <color rgb="FFFF0000"/>
        <rFont val="돋움"/>
        <family val="3"/>
        <charset val="129"/>
      </rPr>
      <t xml:space="preserve">참조
</t>
    </r>
    <r>
      <rPr>
        <sz val="11"/>
        <color rgb="FFFF0000"/>
        <rFont val="Arial"/>
        <family val="2"/>
      </rPr>
      <t>EAL-TACE-870-EL-101</t>
    </r>
    <phoneticPr fontId="6" type="noConversion"/>
  </si>
  <si>
    <t>Group F
(Jetty)</t>
    <phoneticPr fontId="27" type="noConversion"/>
  </si>
  <si>
    <t>Guard House 2</t>
    <phoneticPr fontId="27" type="noConversion"/>
  </si>
  <si>
    <t>GROUND</t>
    <phoneticPr fontId="27" type="noConversion"/>
  </si>
  <si>
    <r>
      <t xml:space="preserve">Size : Plot 참조 (Height 가정)
</t>
    </r>
    <r>
      <rPr>
        <sz val="10"/>
        <rFont val="맑은 고딕"/>
        <family val="3"/>
        <charset val="129"/>
      </rPr>
      <t>180118 울산 회의</t>
    </r>
    <phoneticPr fontId="27" type="noConversion"/>
  </si>
  <si>
    <t>Office/MCC of Jetty</t>
    <phoneticPr fontId="27" type="noConversion"/>
  </si>
  <si>
    <t>1ST</t>
    <phoneticPr fontId="27" type="noConversion"/>
  </si>
  <si>
    <t>JET-A1-CI-DWG-1001~1005</t>
    <phoneticPr fontId="27" type="noConversion"/>
  </si>
  <si>
    <r>
      <t>18</t>
    </r>
    <r>
      <rPr>
        <b/>
        <sz val="14"/>
        <color theme="0"/>
        <rFont val="돋움"/>
        <family val="3"/>
        <charset val="129"/>
      </rPr>
      <t>번</t>
    </r>
    <r>
      <rPr>
        <b/>
        <sz val="14"/>
        <color theme="0"/>
        <rFont val="Arial"/>
        <family val="2"/>
      </rPr>
      <t xml:space="preserve"> AW Office </t>
    </r>
    <r>
      <rPr>
        <b/>
        <sz val="14"/>
        <color theme="0"/>
        <rFont val="돋움"/>
        <family val="3"/>
        <charset val="129"/>
      </rPr>
      <t>마감물량</t>
    </r>
    <r>
      <rPr>
        <b/>
        <sz val="14"/>
        <color theme="0"/>
        <rFont val="Arial"/>
        <family val="2"/>
      </rPr>
      <t xml:space="preserve"> </t>
    </r>
    <r>
      <rPr>
        <b/>
        <sz val="14"/>
        <color theme="0"/>
        <rFont val="돋움"/>
        <family val="3"/>
        <charset val="129"/>
      </rPr>
      <t>비율로</t>
    </r>
    <r>
      <rPr>
        <b/>
        <sz val="14"/>
        <color theme="0"/>
        <rFont val="Arial"/>
        <family val="2"/>
      </rPr>
      <t xml:space="preserve"> </t>
    </r>
    <r>
      <rPr>
        <b/>
        <sz val="14"/>
        <color theme="0"/>
        <rFont val="돋움"/>
        <family val="3"/>
        <charset val="129"/>
      </rPr>
      <t xml:space="preserve">산정
</t>
    </r>
    <r>
      <rPr>
        <b/>
        <sz val="14"/>
        <color theme="0"/>
        <rFont val="Arial"/>
        <family val="2"/>
      </rPr>
      <t>3</t>
    </r>
    <r>
      <rPr>
        <b/>
        <sz val="14"/>
        <color theme="0"/>
        <rFont val="돋움"/>
        <family val="3"/>
        <charset val="129"/>
      </rPr>
      <t>차</t>
    </r>
    <r>
      <rPr>
        <b/>
        <sz val="14"/>
        <color theme="0"/>
        <rFont val="Arial"/>
        <family val="2"/>
      </rPr>
      <t xml:space="preserve"> Query </t>
    </r>
    <r>
      <rPr>
        <b/>
        <sz val="14"/>
        <color theme="0"/>
        <rFont val="돋움"/>
        <family val="3"/>
        <charset val="129"/>
      </rPr>
      <t>접수</t>
    </r>
    <phoneticPr fontId="27" type="noConversion"/>
  </si>
  <si>
    <t>EDG Building</t>
    <phoneticPr fontId="27" type="noConversion"/>
  </si>
  <si>
    <t>BLDG</t>
    <phoneticPr fontId="27" type="noConversion"/>
  </si>
  <si>
    <t>Pump Shelter of Jetty</t>
    <phoneticPr fontId="27" type="noConversion"/>
  </si>
  <si>
    <t>O</t>
    <phoneticPr fontId="27" type="noConversion"/>
  </si>
  <si>
    <r>
      <t xml:space="preserve">Size : Plot </t>
    </r>
    <r>
      <rPr>
        <sz val="10"/>
        <rFont val="돋움"/>
        <family val="3"/>
        <charset val="129"/>
      </rPr>
      <t>참조</t>
    </r>
    <r>
      <rPr>
        <sz val="10"/>
        <rFont val="Arial"/>
        <family val="2"/>
      </rPr>
      <t xml:space="preserve"> (Height </t>
    </r>
    <r>
      <rPr>
        <sz val="10"/>
        <rFont val="돋움"/>
        <family val="3"/>
        <charset val="129"/>
      </rPr>
      <t>가정</t>
    </r>
    <r>
      <rPr>
        <sz val="10"/>
        <rFont val="Arial"/>
        <family val="2"/>
      </rPr>
      <t>)</t>
    </r>
    <phoneticPr fontId="27" type="noConversion"/>
  </si>
  <si>
    <t>BOU Compressor Shelter</t>
    <phoneticPr fontId="27" type="noConversion"/>
  </si>
  <si>
    <t>SLTR</t>
    <phoneticPr fontId="27" type="noConversion"/>
  </si>
  <si>
    <t>STL</t>
    <phoneticPr fontId="27" type="noConversion"/>
  </si>
  <si>
    <t>OHC
1ea-5tonf</t>
    <phoneticPr fontId="27" type="noConversion"/>
  </si>
  <si>
    <r>
      <t xml:space="preserve">Size : Plot </t>
    </r>
    <r>
      <rPr>
        <sz val="10"/>
        <rFont val="돋움"/>
        <family val="3"/>
        <charset val="129"/>
      </rPr>
      <t>참조</t>
    </r>
    <r>
      <rPr>
        <sz val="10"/>
        <rFont val="Arial"/>
        <family val="2"/>
      </rPr>
      <t xml:space="preserve"> (Height </t>
    </r>
    <r>
      <rPr>
        <sz val="10"/>
        <rFont val="돋움"/>
        <family val="3"/>
        <charset val="129"/>
      </rPr>
      <t>가정</t>
    </r>
    <r>
      <rPr>
        <sz val="10"/>
        <rFont val="Arial"/>
        <family val="2"/>
      </rPr>
      <t xml:space="preserve">)
OHC </t>
    </r>
    <r>
      <rPr>
        <sz val="10"/>
        <rFont val="돋움"/>
        <family val="3"/>
        <charset val="129"/>
      </rPr>
      <t>유무</t>
    </r>
    <r>
      <rPr>
        <sz val="10"/>
        <rFont val="Arial"/>
        <family val="2"/>
      </rPr>
      <t xml:space="preserve"> </t>
    </r>
    <r>
      <rPr>
        <sz val="10"/>
        <rFont val="돋움"/>
        <family val="3"/>
        <charset val="129"/>
      </rPr>
      <t>확인</t>
    </r>
    <r>
      <rPr>
        <sz val="10"/>
        <rFont val="Arial"/>
        <family val="2"/>
      </rPr>
      <t xml:space="preserve"> </t>
    </r>
    <r>
      <rPr>
        <sz val="10"/>
        <rFont val="돋움"/>
        <family val="3"/>
        <charset val="129"/>
      </rPr>
      <t>필요</t>
    </r>
    <r>
      <rPr>
        <sz val="10"/>
        <rFont val="Arial"/>
        <family val="2"/>
      </rPr>
      <t>.</t>
    </r>
    <phoneticPr fontId="27" type="noConversion"/>
  </si>
  <si>
    <t>추가</t>
    <phoneticPr fontId="6" type="noConversion"/>
  </si>
  <si>
    <t>Guard House 5</t>
    <phoneticPr fontId="6" type="noConversion"/>
  </si>
  <si>
    <t>BLDG</t>
    <phoneticPr fontId="6" type="noConversion"/>
  </si>
  <si>
    <t>RC</t>
    <phoneticPr fontId="6" type="noConversion"/>
  </si>
  <si>
    <t>GROUND</t>
    <phoneticPr fontId="6" type="noConversion"/>
  </si>
  <si>
    <t>Group G
(Office&amp;Canteen)</t>
    <phoneticPr fontId="27" type="noConversion"/>
  </si>
  <si>
    <t>Administration Building</t>
    <phoneticPr fontId="27" type="noConversion"/>
  </si>
  <si>
    <t>DH3-A1-CI-DWG-3003~3007</t>
    <phoneticPr fontId="27" type="noConversion"/>
  </si>
  <si>
    <t>TERRACE</t>
    <phoneticPr fontId="27" type="noConversion"/>
  </si>
  <si>
    <t>Laboratory Building</t>
    <phoneticPr fontId="27" type="noConversion"/>
  </si>
  <si>
    <t>RC</t>
    <phoneticPr fontId="27" type="noConversion"/>
  </si>
  <si>
    <t>1ST</t>
    <phoneticPr fontId="27" type="noConversion"/>
  </si>
  <si>
    <t>DH3-A1-CI-DWG-3027~3031</t>
    <phoneticPr fontId="27" type="noConversion"/>
  </si>
  <si>
    <t>ITB 접수</t>
    <phoneticPr fontId="27" type="noConversion"/>
  </si>
  <si>
    <r>
      <rPr>
        <b/>
        <sz val="14"/>
        <rFont val="돋움"/>
        <family val="3"/>
        <charset val="129"/>
      </rPr>
      <t xml:space="preserve">
</t>
    </r>
    <r>
      <rPr>
        <b/>
        <sz val="14"/>
        <rFont val="Arial"/>
        <family val="2"/>
      </rPr>
      <t>ITB 14</t>
    </r>
    <r>
      <rPr>
        <b/>
        <sz val="14"/>
        <rFont val="돋움"/>
        <family val="3"/>
        <charset val="129"/>
      </rPr>
      <t>차</t>
    </r>
    <r>
      <rPr>
        <b/>
        <sz val="14"/>
        <rFont val="Arial"/>
        <family val="2"/>
      </rPr>
      <t xml:space="preserve">FU_011 </t>
    </r>
    <r>
      <rPr>
        <b/>
        <sz val="14"/>
        <rFont val="돋움"/>
        <family val="3"/>
        <charset val="129"/>
      </rPr>
      <t>요청에</t>
    </r>
    <r>
      <rPr>
        <b/>
        <sz val="14"/>
        <rFont val="Arial"/>
        <family val="2"/>
      </rPr>
      <t xml:space="preserve"> </t>
    </r>
    <r>
      <rPr>
        <b/>
        <sz val="14"/>
        <rFont val="돋움"/>
        <family val="3"/>
        <charset val="129"/>
      </rPr>
      <t>따라</t>
    </r>
    <r>
      <rPr>
        <b/>
        <sz val="14"/>
        <rFont val="Arial"/>
        <family val="2"/>
      </rPr>
      <t xml:space="preserve"> MCB Building</t>
    </r>
    <r>
      <rPr>
        <b/>
        <sz val="14"/>
        <rFont val="돋움"/>
        <family val="3"/>
        <charset val="129"/>
      </rPr>
      <t>으로</t>
    </r>
    <r>
      <rPr>
        <b/>
        <sz val="14"/>
        <rFont val="Arial"/>
        <family val="2"/>
      </rPr>
      <t xml:space="preserve"> </t>
    </r>
    <r>
      <rPr>
        <b/>
        <sz val="14"/>
        <rFont val="돋움"/>
        <family val="3"/>
        <charset val="129"/>
      </rPr>
      <t>이동하여</t>
    </r>
    <r>
      <rPr>
        <b/>
        <sz val="14"/>
        <rFont val="Arial"/>
        <family val="2"/>
      </rPr>
      <t xml:space="preserve"> </t>
    </r>
    <r>
      <rPr>
        <b/>
        <sz val="14"/>
        <rFont val="돋움"/>
        <family val="3"/>
        <charset val="129"/>
      </rPr>
      <t>삭제함</t>
    </r>
    <r>
      <rPr>
        <b/>
        <sz val="14"/>
        <rFont val="Arial"/>
        <family val="2"/>
      </rPr>
      <t>.</t>
    </r>
    <phoneticPr fontId="27" type="noConversion"/>
  </si>
  <si>
    <t>2ND</t>
    <phoneticPr fontId="27" type="noConversion"/>
  </si>
  <si>
    <t>3RD</t>
    <phoneticPr fontId="27" type="noConversion"/>
  </si>
  <si>
    <t>SUM</t>
    <phoneticPr fontId="27" type="noConversion"/>
  </si>
  <si>
    <t>Canteen( Restaurant)</t>
    <phoneticPr fontId="27" type="noConversion"/>
  </si>
  <si>
    <t>BLDG</t>
    <phoneticPr fontId="27" type="noConversion"/>
  </si>
  <si>
    <t>RC</t>
    <phoneticPr fontId="27" type="noConversion"/>
  </si>
  <si>
    <t>GROUND</t>
    <phoneticPr fontId="27" type="noConversion"/>
  </si>
  <si>
    <r>
      <rPr>
        <sz val="11"/>
        <rFont val="돋움"/>
        <family val="3"/>
        <charset val="129"/>
      </rPr>
      <t>접수</t>
    </r>
    <r>
      <rPr>
        <sz val="11"/>
        <rFont val="Arial"/>
        <family val="2"/>
      </rPr>
      <t xml:space="preserve"> (Mail)
180119 </t>
    </r>
    <r>
      <rPr>
        <sz val="11"/>
        <rFont val="돋움"/>
        <family val="3"/>
        <charset val="129"/>
      </rPr>
      <t>울산회의</t>
    </r>
    <phoneticPr fontId="27" type="noConversion"/>
  </si>
  <si>
    <r>
      <t xml:space="preserve">Size : Plot </t>
    </r>
    <r>
      <rPr>
        <sz val="10"/>
        <rFont val="돋움"/>
        <family val="3"/>
        <charset val="129"/>
      </rPr>
      <t>참조</t>
    </r>
    <r>
      <rPr>
        <sz val="10"/>
        <rFont val="Arial"/>
        <family val="2"/>
      </rPr>
      <t xml:space="preserve"> (Height </t>
    </r>
    <r>
      <rPr>
        <sz val="10"/>
        <rFont val="돋움"/>
        <family val="3"/>
        <charset val="129"/>
      </rPr>
      <t>가정</t>
    </r>
    <r>
      <rPr>
        <sz val="10"/>
        <rFont val="Arial"/>
        <family val="2"/>
      </rPr>
      <t xml:space="preserve">)
180118 </t>
    </r>
    <r>
      <rPr>
        <sz val="10"/>
        <rFont val="돋움"/>
        <family val="3"/>
        <charset val="129"/>
      </rPr>
      <t>울산</t>
    </r>
    <r>
      <rPr>
        <sz val="10"/>
        <rFont val="Arial"/>
        <family val="2"/>
      </rPr>
      <t xml:space="preserve"> </t>
    </r>
    <r>
      <rPr>
        <sz val="10"/>
        <rFont val="돋움"/>
        <family val="3"/>
        <charset val="129"/>
      </rPr>
      <t>회의</t>
    </r>
    <r>
      <rPr>
        <sz val="10"/>
        <rFont val="Arial"/>
        <family val="2"/>
      </rPr>
      <t xml:space="preserve"> (</t>
    </r>
    <r>
      <rPr>
        <sz val="10"/>
        <rFont val="돋움"/>
        <family val="3"/>
        <charset val="129"/>
      </rPr>
      <t>발주처로부터</t>
    </r>
    <r>
      <rPr>
        <sz val="10"/>
        <rFont val="Arial"/>
        <family val="2"/>
      </rPr>
      <t xml:space="preserve"> </t>
    </r>
    <r>
      <rPr>
        <sz val="10"/>
        <rFont val="돋움"/>
        <family val="3"/>
        <charset val="129"/>
      </rPr>
      <t>수령</t>
    </r>
    <r>
      <rPr>
        <sz val="10"/>
        <rFont val="Arial"/>
        <family val="2"/>
      </rPr>
      <t>)</t>
    </r>
    <phoneticPr fontId="27" type="noConversion"/>
  </si>
  <si>
    <t>Lobby</t>
    <phoneticPr fontId="27" type="noConversion"/>
  </si>
  <si>
    <t>SUM</t>
    <phoneticPr fontId="27" type="noConversion"/>
  </si>
  <si>
    <t>Parking Shade</t>
    <phoneticPr fontId="27" type="noConversion"/>
  </si>
  <si>
    <t>GROUND</t>
    <phoneticPr fontId="27" type="noConversion"/>
  </si>
  <si>
    <t>일반차량 30대 적용_6차 Query 회신</t>
    <phoneticPr fontId="27" type="noConversion"/>
  </si>
  <si>
    <t>추가</t>
    <phoneticPr fontId="6" type="noConversion"/>
  </si>
  <si>
    <t>Guard House 3</t>
    <phoneticPr fontId="6" type="noConversion"/>
  </si>
  <si>
    <t>RC</t>
    <phoneticPr fontId="6" type="noConversion"/>
  </si>
  <si>
    <t>GROUND</t>
    <phoneticPr fontId="6" type="noConversion"/>
  </si>
  <si>
    <t>HS-A1-CI-DWG-0004</t>
    <phoneticPr fontId="6" type="noConversion"/>
  </si>
  <si>
    <r>
      <t>Post-Clarification Meeting(</t>
    </r>
    <r>
      <rPr>
        <sz val="10"/>
        <color rgb="FFFF0000"/>
        <rFont val="돋움"/>
        <family val="3"/>
        <charset val="129"/>
      </rPr>
      <t>울산</t>
    </r>
    <r>
      <rPr>
        <sz val="10"/>
        <color rgb="FFFF0000"/>
        <rFont val="Arial"/>
        <family val="2"/>
      </rPr>
      <t>_170403)</t>
    </r>
    <phoneticPr fontId="6" type="noConversion"/>
  </si>
  <si>
    <t>추가</t>
    <phoneticPr fontId="6" type="noConversion"/>
  </si>
  <si>
    <t>Guard House 4</t>
    <phoneticPr fontId="6" type="noConversion"/>
  </si>
  <si>
    <t>BLDG</t>
    <phoneticPr fontId="6" type="noConversion"/>
  </si>
  <si>
    <t>GROUND</t>
    <phoneticPr fontId="6" type="noConversion"/>
  </si>
  <si>
    <t>HS-A1-CI-DWG-0004</t>
    <phoneticPr fontId="6" type="noConversion"/>
  </si>
  <si>
    <t>Stabilizator Warehouse</t>
    <phoneticPr fontId="27" type="noConversion"/>
  </si>
  <si>
    <t>GROUND</t>
    <phoneticPr fontId="27" type="noConversion"/>
  </si>
  <si>
    <r>
      <rPr>
        <sz val="10"/>
        <rFont val="돋움"/>
        <family val="3"/>
        <charset val="129"/>
      </rPr>
      <t>면적및</t>
    </r>
    <r>
      <rPr>
        <sz val="10"/>
        <rFont val="Arial"/>
        <family val="2"/>
      </rPr>
      <t xml:space="preserve"> </t>
    </r>
    <r>
      <rPr>
        <sz val="10"/>
        <rFont val="돋움"/>
        <family val="3"/>
        <charset val="129"/>
      </rPr>
      <t>위치</t>
    </r>
    <r>
      <rPr>
        <sz val="10"/>
        <rFont val="Arial"/>
        <family val="2"/>
      </rPr>
      <t xml:space="preserve"> </t>
    </r>
    <r>
      <rPr>
        <sz val="10"/>
        <rFont val="돋움"/>
        <family val="3"/>
        <charset val="129"/>
      </rPr>
      <t>추후</t>
    </r>
    <r>
      <rPr>
        <sz val="10"/>
        <rFont val="Arial"/>
        <family val="2"/>
      </rPr>
      <t xml:space="preserve"> </t>
    </r>
    <r>
      <rPr>
        <sz val="10"/>
        <rFont val="돋움"/>
        <family val="3"/>
        <charset val="129"/>
      </rPr>
      <t>결정</t>
    </r>
    <r>
      <rPr>
        <sz val="10"/>
        <rFont val="Arial"/>
        <family val="2"/>
      </rPr>
      <t>(</t>
    </r>
    <r>
      <rPr>
        <sz val="10"/>
        <rFont val="돋움"/>
        <family val="3"/>
        <charset val="129"/>
      </rPr>
      <t>보충항목</t>
    </r>
    <r>
      <rPr>
        <sz val="10"/>
        <rFont val="Arial"/>
        <family val="2"/>
      </rPr>
      <t xml:space="preserve"> </t>
    </r>
    <r>
      <rPr>
        <sz val="10"/>
        <rFont val="돋움"/>
        <family val="3"/>
        <charset val="129"/>
      </rPr>
      <t>공지</t>
    </r>
    <r>
      <rPr>
        <sz val="10"/>
        <rFont val="Arial"/>
        <family val="2"/>
      </rPr>
      <t xml:space="preserve"> </t>
    </r>
    <r>
      <rPr>
        <sz val="10"/>
        <rFont val="돋움"/>
        <family val="3"/>
        <charset val="129"/>
      </rPr>
      <t>회의</t>
    </r>
    <r>
      <rPr>
        <sz val="10"/>
        <rFont val="Arial"/>
        <family val="2"/>
      </rPr>
      <t xml:space="preserve"> </t>
    </r>
    <r>
      <rPr>
        <sz val="10"/>
        <rFont val="돋움"/>
        <family val="3"/>
        <charset val="129"/>
      </rPr>
      <t>추가</t>
    </r>
    <r>
      <rPr>
        <sz val="10"/>
        <rFont val="Arial"/>
        <family val="2"/>
      </rPr>
      <t>)</t>
    </r>
    <phoneticPr fontId="27" type="noConversion"/>
  </si>
  <si>
    <t>SLTR Total</t>
    <phoneticPr fontId="81" type="noConversion"/>
  </si>
  <si>
    <t>Note :</t>
  </si>
  <si>
    <t>BLDG = Building(Inculding Closed Shelter), SLTR = Shelter (Open/Partially)</t>
    <phoneticPr fontId="94" type="noConversion"/>
  </si>
  <si>
    <t>*. History Memo</t>
    <phoneticPr fontId="81" type="noConversion"/>
  </si>
  <si>
    <t>*. History Memo</t>
    <phoneticPr fontId="81" type="noConversion"/>
  </si>
  <si>
    <t>No.</t>
  </si>
  <si>
    <t>일자</t>
  </si>
  <si>
    <t>Rev.</t>
  </si>
  <si>
    <t xml:space="preserve">BOQ 제출 </t>
    <phoneticPr fontId="81" type="noConversion"/>
  </si>
  <si>
    <t>Description</t>
  </si>
  <si>
    <t>Remarks</t>
  </si>
  <si>
    <t>18.01.9</t>
    <phoneticPr fontId="94" type="noConversion"/>
  </si>
  <si>
    <t>A</t>
    <phoneticPr fontId="94" type="noConversion"/>
  </si>
  <si>
    <t>IOM-AR-001 배포</t>
    <phoneticPr fontId="94" type="noConversion"/>
  </si>
  <si>
    <t>- For Draft</t>
    <phoneticPr fontId="27" type="noConversion"/>
  </si>
  <si>
    <t>18.01.10</t>
    <phoneticPr fontId="94" type="noConversion"/>
  </si>
  <si>
    <t>B</t>
    <phoneticPr fontId="94" type="noConversion"/>
  </si>
  <si>
    <t>IOM-AR-002 배포</t>
    <phoneticPr fontId="27" type="noConversion"/>
  </si>
  <si>
    <t>- 일부 Building Name, Number 수정 (같은 Group끼리 묶음)
- Auto Warehouse를 6개의 건물로 분리하여 구성
- 5개 건물 (N2 Compressor Shelter, Stabilizator Warehouse, Hazardous Material Warehouse, Catalyst Warehouse, Fire Truck House) 추가</t>
    <phoneticPr fontId="27" type="noConversion"/>
  </si>
  <si>
    <t>18.01.19</t>
    <phoneticPr fontId="94" type="noConversion"/>
  </si>
  <si>
    <t>C</t>
    <phoneticPr fontId="27" type="noConversion"/>
  </si>
  <si>
    <t>IOM-AR-004 배포</t>
    <phoneticPr fontId="27" type="noConversion"/>
  </si>
  <si>
    <t>- 일부 Building Name, Number 수정 (같은 Group끼리 묶음)
- Auto Warehouse를 6개의 건물로 분리하여 구성
- 5개 건물 (N2 Compressor Shelter, Stabilizator Warehouse, Hazardous Material Warehouse, Catalyst Warehouse, Fire Truck House) 추가</t>
    <phoneticPr fontId="27" type="noConversion"/>
  </si>
  <si>
    <t>18.01.23</t>
    <phoneticPr fontId="94" type="noConversion"/>
  </si>
  <si>
    <t>D</t>
    <phoneticPr fontId="27" type="noConversion"/>
  </si>
  <si>
    <t>IOM-AR-005 배포</t>
    <phoneticPr fontId="27" type="noConversion"/>
  </si>
  <si>
    <t>- Building Type 수정
- 도면 접수현황 추가.
- Blast Load 적용 여부 추가
- Chromatograph, N2 Compressor Shelter : 2개동 삭제
- Building 33~39. 추가</t>
    <phoneticPr fontId="27" type="noConversion"/>
  </si>
  <si>
    <t>18.01.31</t>
    <phoneticPr fontId="94" type="noConversion"/>
  </si>
  <si>
    <t>E</t>
    <phoneticPr fontId="27" type="noConversion"/>
  </si>
  <si>
    <t>IOM-AR-0006 배포</t>
    <phoneticPr fontId="27" type="noConversion"/>
  </si>
  <si>
    <t>- Building Type 수정
- 도면 접수현황 추가.
- Building 33~39. 추가
- 추가된 Building을 각 Unit에 맞게 정렬
- Location Query 중 (28~31)
- 33~39 : Location 미정</t>
    <phoneticPr fontId="27" type="noConversion"/>
  </si>
  <si>
    <t>18.01.31</t>
    <phoneticPr fontId="94" type="noConversion"/>
  </si>
  <si>
    <t>IOM-AR-0006 배포</t>
    <phoneticPr fontId="27" type="noConversion"/>
  </si>
  <si>
    <t>G</t>
    <phoneticPr fontId="27" type="noConversion"/>
  </si>
  <si>
    <t>- OHC/Hoist 용량 추가
- Auto Warehouse - Back Side Shipping 면적 수정
-Dosing system shelter 추가</t>
    <phoneticPr fontId="27" type="noConversion"/>
  </si>
  <si>
    <t>18.04.05</t>
    <phoneticPr fontId="6" type="noConversion"/>
  </si>
  <si>
    <t>H</t>
    <phoneticPr fontId="27" type="noConversion"/>
  </si>
  <si>
    <t>- Guard House 5동 추가
- Substation 2층으로 변경, size 증가 (GIS 실 추가 -&gt; 2nd floor 층고증가)
- Electrical Building for WWT 추가
- Fire Water Pump Station size 증가</t>
    <phoneticPr fontId="27" type="noConversion"/>
  </si>
  <si>
    <t>발주처 Meeting
180403</t>
    <phoneticPr fontId="6" type="noConversion"/>
  </si>
  <si>
    <t xml:space="preserve">                             TACE - Building &amp; Shelter List - HEC AR                 </t>
    <phoneticPr fontId="27" type="noConversion"/>
  </si>
  <si>
    <t xml:space="preserve"> 2016.03.10</t>
    <phoneticPr fontId="27" type="noConversion"/>
  </si>
  <si>
    <t>No.</t>
    <phoneticPr fontId="27" type="noConversion"/>
  </si>
  <si>
    <t>Building Name</t>
    <phoneticPr fontId="27" type="noConversion"/>
  </si>
  <si>
    <t>Engin
-eer</t>
    <phoneticPr fontId="27" type="noConversion"/>
  </si>
  <si>
    <t>Struct.</t>
    <phoneticPr fontId="27" type="noConversion"/>
  </si>
  <si>
    <t>Building
Type</t>
    <phoneticPr fontId="27" type="noConversion"/>
  </si>
  <si>
    <t>Building Size (m)</t>
    <phoneticPr fontId="27" type="noConversion"/>
  </si>
  <si>
    <r>
      <t>Area (</t>
    </r>
    <r>
      <rPr>
        <b/>
        <sz val="14"/>
        <color theme="0"/>
        <rFont val="맑은 고딕"/>
        <family val="3"/>
        <charset val="129"/>
        <scheme val="minor"/>
      </rPr>
      <t>㎡</t>
    </r>
    <r>
      <rPr>
        <b/>
        <sz val="11"/>
        <color theme="0"/>
        <rFont val="맑은 고딕"/>
        <family val="3"/>
        <charset val="129"/>
        <scheme val="minor"/>
      </rPr>
      <t>)</t>
    </r>
    <phoneticPr fontId="27" type="noConversion"/>
  </si>
  <si>
    <r>
      <t>Building
Area (</t>
    </r>
    <r>
      <rPr>
        <b/>
        <sz val="14"/>
        <color theme="0"/>
        <rFont val="맑은 고딕"/>
        <family val="3"/>
        <charset val="129"/>
        <scheme val="minor"/>
      </rPr>
      <t>㎡</t>
    </r>
    <r>
      <rPr>
        <b/>
        <sz val="11"/>
        <color theme="0"/>
        <rFont val="맑은 고딕"/>
        <family val="3"/>
        <charset val="129"/>
        <scheme val="minor"/>
      </rPr>
      <t>)</t>
    </r>
    <phoneticPr fontId="27" type="noConversion"/>
  </si>
  <si>
    <r>
      <t>Shelter
Area (</t>
    </r>
    <r>
      <rPr>
        <b/>
        <sz val="14"/>
        <color theme="0"/>
        <rFont val="맑은 고딕"/>
        <family val="3"/>
        <charset val="129"/>
        <scheme val="minor"/>
      </rPr>
      <t>㎡</t>
    </r>
    <r>
      <rPr>
        <b/>
        <sz val="11"/>
        <color theme="0"/>
        <rFont val="맑은 고딕"/>
        <family val="3"/>
        <charset val="129"/>
        <scheme val="minor"/>
      </rPr>
      <t>)</t>
    </r>
    <phoneticPr fontId="27" type="noConversion"/>
  </si>
  <si>
    <r>
      <t>Sunshade &amp; Others
Area (</t>
    </r>
    <r>
      <rPr>
        <b/>
        <sz val="14"/>
        <color theme="0"/>
        <rFont val="맑은 고딕"/>
        <family val="3"/>
        <charset val="129"/>
        <scheme val="minor"/>
      </rPr>
      <t>㎡</t>
    </r>
    <r>
      <rPr>
        <b/>
        <sz val="11"/>
        <color theme="0"/>
        <rFont val="맑은 고딕"/>
        <family val="3"/>
        <charset val="129"/>
        <scheme val="minor"/>
      </rPr>
      <t>)</t>
    </r>
    <phoneticPr fontId="27" type="noConversion"/>
  </si>
  <si>
    <t>Remarks</t>
    <phoneticPr fontId="27" type="noConversion"/>
  </si>
  <si>
    <t>W x L x H</t>
    <phoneticPr fontId="27" type="noConversion"/>
  </si>
  <si>
    <t>Step</t>
    <phoneticPr fontId="27" type="noConversion"/>
  </si>
  <si>
    <t xml:space="preserve">A)  HDPE </t>
    <phoneticPr fontId="27" type="noConversion"/>
  </si>
  <si>
    <t xml:space="preserve"> Co-Catalyst Shelter</t>
    <phoneticPr fontId="27" type="noConversion"/>
  </si>
  <si>
    <t>윤정환</t>
    <phoneticPr fontId="27" type="noConversion"/>
  </si>
  <si>
    <t>RC</t>
    <phoneticPr fontId="27" type="noConversion"/>
  </si>
  <si>
    <t>Shelter</t>
    <phoneticPr fontId="27" type="noConversion"/>
  </si>
  <si>
    <t>22.8 x 6.5 x 7.2</t>
    <phoneticPr fontId="27" type="noConversion"/>
  </si>
  <si>
    <t>-</t>
    <phoneticPr fontId="27" type="noConversion"/>
  </si>
  <si>
    <t>IOM 후 ELP 참조 도면 수정중</t>
    <phoneticPr fontId="27" type="noConversion"/>
  </si>
  <si>
    <t xml:space="preserve"> Extrusion Building </t>
    <phoneticPr fontId="27" type="noConversion"/>
  </si>
  <si>
    <t>RC+Steel</t>
    <phoneticPr fontId="27" type="noConversion"/>
  </si>
  <si>
    <t>43.5 X 49.5 x 37.85</t>
    <phoneticPr fontId="27" type="noConversion"/>
  </si>
  <si>
    <t>rev.0</t>
    <phoneticPr fontId="27" type="noConversion"/>
  </si>
  <si>
    <t xml:space="preserve"> Extrusion Building For Compounding</t>
    <phoneticPr fontId="27" type="noConversion"/>
  </si>
  <si>
    <t>RC+Steel</t>
    <phoneticPr fontId="27" type="noConversion"/>
  </si>
  <si>
    <t>Building</t>
    <phoneticPr fontId="27" type="noConversion"/>
  </si>
  <si>
    <t>28 x 34 x 34.75</t>
    <phoneticPr fontId="27" type="noConversion"/>
  </si>
  <si>
    <t>rev.0</t>
    <phoneticPr fontId="27" type="noConversion"/>
  </si>
  <si>
    <t xml:space="preserve"> HSS ( HDPE Substation &amp; RIB )</t>
    <phoneticPr fontId="27" type="noConversion"/>
  </si>
  <si>
    <t>(80 x 18)+(31 x 15)+(13 x 22.5) x 7.9</t>
    <phoneticPr fontId="27" type="noConversion"/>
  </si>
  <si>
    <r>
      <t>T/R : (7.5x21)+(7x42.5)+(10x31.5)
=770</t>
    </r>
    <r>
      <rPr>
        <sz val="11"/>
        <rFont val="맑은 고딕"/>
        <family val="3"/>
        <charset val="129"/>
        <scheme val="minor"/>
      </rPr>
      <t>㎡</t>
    </r>
    <phoneticPr fontId="27" type="noConversion"/>
  </si>
  <si>
    <t>rev.2</t>
    <phoneticPr fontId="27" type="noConversion"/>
  </si>
  <si>
    <t xml:space="preserve"> HDPE Operator House</t>
    <phoneticPr fontId="27" type="noConversion"/>
  </si>
  <si>
    <t>5.75 x 4 x 3.6</t>
    <phoneticPr fontId="27" type="noConversion"/>
  </si>
  <si>
    <t xml:space="preserve"> Polymer Warehouse</t>
    <phoneticPr fontId="27" type="noConversion"/>
  </si>
  <si>
    <t>Steel</t>
    <phoneticPr fontId="27" type="noConversion"/>
  </si>
  <si>
    <t>319 x 125 x 8</t>
  </si>
  <si>
    <t>rev.1</t>
    <phoneticPr fontId="27" type="noConversion"/>
  </si>
  <si>
    <t xml:space="preserve"> Tumbler Catalyst Building</t>
    <phoneticPr fontId="27" type="noConversion"/>
  </si>
  <si>
    <t>윤정환</t>
    <phoneticPr fontId="27" type="noConversion"/>
  </si>
  <si>
    <t>12.2 x 9 x 5.65</t>
    <phoneticPr fontId="27" type="noConversion"/>
  </si>
  <si>
    <t>rev.A 작업중</t>
    <phoneticPr fontId="27" type="noConversion"/>
  </si>
  <si>
    <t xml:space="preserve"> Truck Scale Control Room</t>
    <phoneticPr fontId="27" type="noConversion"/>
  </si>
  <si>
    <t>4 x 2.35 x 3.6</t>
    <phoneticPr fontId="27" type="noConversion"/>
  </si>
  <si>
    <t xml:space="preserve"> H2 Booster Compressor Sunshade</t>
    <phoneticPr fontId="27" type="noConversion"/>
  </si>
  <si>
    <t>Sunshade</t>
    <phoneticPr fontId="27" type="noConversion"/>
  </si>
  <si>
    <t>5.1 x 5.9 x 5.1</t>
    <phoneticPr fontId="27" type="noConversion"/>
  </si>
  <si>
    <t xml:space="preserve"> Waste Co-Catalyst Sunshade</t>
    <phoneticPr fontId="27" type="noConversion"/>
  </si>
  <si>
    <t>3.4 x 5.3 x 5.1</t>
    <phoneticPr fontId="27" type="noConversion"/>
  </si>
  <si>
    <t xml:space="preserve"> HSS ( HDPE Substation &amp; RIB ) Fuel Tank Sunshade</t>
    <phoneticPr fontId="27" type="noConversion"/>
  </si>
  <si>
    <t>3.05 x 3.6</t>
    <phoneticPr fontId="27" type="noConversion"/>
  </si>
  <si>
    <t>Building List 추가</t>
    <phoneticPr fontId="27" type="noConversion"/>
  </si>
  <si>
    <t xml:space="preserve"> HSS ( HDPE Substation &amp; RIB ) EDG Foundation</t>
    <phoneticPr fontId="27" type="noConversion"/>
  </si>
  <si>
    <t>윤정환</t>
    <phoneticPr fontId="27" type="noConversion"/>
  </si>
  <si>
    <t>Other</t>
    <phoneticPr fontId="27" type="noConversion"/>
  </si>
  <si>
    <t>3.4 x 12.8</t>
    <phoneticPr fontId="27" type="noConversion"/>
  </si>
  <si>
    <t>Building List 추가
Not include Building area</t>
    <phoneticPr fontId="27" type="noConversion"/>
  </si>
  <si>
    <t xml:space="preserve">HDPE AREA </t>
    <phoneticPr fontId="27" type="noConversion"/>
  </si>
  <si>
    <t>B-1)  UT/OS</t>
    <phoneticPr fontId="27" type="noConversion"/>
  </si>
  <si>
    <t xml:space="preserve"> Administration Building</t>
    <phoneticPr fontId="27" type="noConversion"/>
  </si>
  <si>
    <t>나용주</t>
    <phoneticPr fontId="27" type="noConversion"/>
  </si>
  <si>
    <t>(71 x 23 x 10.9)+(6 x 23 TR Area)</t>
    <phoneticPr fontId="27" type="noConversion"/>
  </si>
  <si>
    <t xml:space="preserve"> Air and Nitrogen Station Building</t>
    <phoneticPr fontId="27" type="noConversion"/>
  </si>
  <si>
    <t>34 x 55 x 14.8</t>
    <phoneticPr fontId="27" type="noConversion"/>
  </si>
  <si>
    <t xml:space="preserve"> Central Control Building (CCB)</t>
    <phoneticPr fontId="27" type="noConversion"/>
  </si>
  <si>
    <t>나용주</t>
    <phoneticPr fontId="27" type="noConversion"/>
  </si>
  <si>
    <t>(72 x 45 x 6.1)+(6 x 21 TR Area)</t>
    <phoneticPr fontId="27" type="noConversion"/>
  </si>
  <si>
    <t xml:space="preserve"> Communication center &amp;
 Air Raid Shelter &amp; Training Building</t>
    <phoneticPr fontId="27" type="noConversion"/>
  </si>
  <si>
    <t>이용성</t>
    <phoneticPr fontId="27" type="noConversion"/>
  </si>
  <si>
    <t>55.55 x 14 x 5</t>
    <phoneticPr fontId="27" type="noConversion"/>
  </si>
  <si>
    <t xml:space="preserve"> Chemical Storage House</t>
    <phoneticPr fontId="27" type="noConversion"/>
  </si>
  <si>
    <t>RC+steel</t>
    <phoneticPr fontId="27" type="noConversion"/>
  </si>
  <si>
    <t>90 x 63 x 6</t>
    <phoneticPr fontId="27" type="noConversion"/>
  </si>
  <si>
    <t xml:space="preserve"> Canteen &amp; Kitchen Building</t>
    <phoneticPr fontId="27" type="noConversion"/>
  </si>
  <si>
    <t>21 x 30 x 5.3</t>
    <phoneticPr fontId="27" type="noConversion"/>
  </si>
  <si>
    <t xml:space="preserve"> Cooling Tower Chemical Building</t>
    <phoneticPr fontId="27" type="noConversion"/>
  </si>
  <si>
    <t>13.5 x 22 x 6</t>
    <phoneticPr fontId="27" type="noConversion"/>
  </si>
  <si>
    <t xml:space="preserve"> DEMI Water House</t>
    <phoneticPr fontId="27" type="noConversion"/>
  </si>
  <si>
    <t>27 x 30 x 10.3</t>
    <phoneticPr fontId="27" type="noConversion"/>
  </si>
  <si>
    <t xml:space="preserve"> Fire Water Pump House</t>
    <phoneticPr fontId="27" type="noConversion"/>
  </si>
  <si>
    <t>나용주</t>
    <phoneticPr fontId="27" type="noConversion"/>
  </si>
  <si>
    <t>RC+Steel</t>
    <phoneticPr fontId="27" type="noConversion"/>
  </si>
  <si>
    <t>(52.5 x 18 x 8.5)
+(30 x 6 x 6 Diesel Day Tank Room)</t>
    <phoneticPr fontId="27" type="noConversion"/>
  </si>
  <si>
    <t xml:space="preserve"> Garage Building</t>
    <phoneticPr fontId="27" type="noConversion"/>
  </si>
  <si>
    <t>이용성</t>
    <phoneticPr fontId="27" type="noConversion"/>
  </si>
  <si>
    <t>30 x 15 x 5</t>
    <phoneticPr fontId="27" type="noConversion"/>
  </si>
  <si>
    <t xml:space="preserve"> Fitness gym Building</t>
    <phoneticPr fontId="27" type="noConversion"/>
  </si>
  <si>
    <t>14 x 14 x 5</t>
    <phoneticPr fontId="27" type="noConversion"/>
  </si>
  <si>
    <t xml:space="preserve"> Laboratory Building</t>
    <phoneticPr fontId="27" type="noConversion"/>
  </si>
  <si>
    <t>25 x 48 x 6.5</t>
    <phoneticPr fontId="27" type="noConversion"/>
  </si>
  <si>
    <t xml:space="preserve"> MSS (Main Substation &amp; RIB-A)</t>
    <phoneticPr fontId="27" type="noConversion"/>
  </si>
  <si>
    <t>(99 x 29.1 x 7.7)
+(28 x 6.5 TR Area)</t>
    <phoneticPr fontId="27" type="noConversion"/>
  </si>
  <si>
    <r>
      <t>T/R : (28x6.5) = 182</t>
    </r>
    <r>
      <rPr>
        <sz val="11"/>
        <rFont val="맑은 고딕"/>
        <family val="3"/>
        <charset val="129"/>
        <scheme val="minor"/>
      </rPr>
      <t>㎡</t>
    </r>
    <phoneticPr fontId="27" type="noConversion"/>
  </si>
  <si>
    <t xml:space="preserve"> Main Guard Building</t>
    <phoneticPr fontId="27" type="noConversion"/>
  </si>
  <si>
    <t>25 x 10 x 5.5</t>
    <phoneticPr fontId="27" type="noConversion"/>
  </si>
  <si>
    <t xml:space="preserve"> Maintenance Workshop Building</t>
    <phoneticPr fontId="27" type="noConversion"/>
  </si>
  <si>
    <t>RC+steel</t>
  </si>
  <si>
    <r>
      <t>(51.75 x 36 x 10.4)
+</t>
    </r>
    <r>
      <rPr>
        <b/>
        <sz val="10"/>
        <color rgb="FFFF0000"/>
        <rFont val="맑은 고딕"/>
        <family val="3"/>
        <charset val="129"/>
        <scheme val="minor"/>
      </rPr>
      <t>(26</t>
    </r>
    <r>
      <rPr>
        <b/>
        <sz val="10"/>
        <rFont val="맑은 고딕"/>
        <family val="3"/>
        <charset val="129"/>
        <scheme val="minor"/>
      </rPr>
      <t xml:space="preserve"> x 6 TR &amp; Laundry &amp; Repair)</t>
    </r>
    <phoneticPr fontId="27" type="noConversion"/>
  </si>
  <si>
    <t xml:space="preserve"> UTOS Operator House - 1</t>
    <phoneticPr fontId="27" type="noConversion"/>
  </si>
  <si>
    <t>5.75 x 4 x 3.6</t>
    <phoneticPr fontId="27" type="noConversion"/>
  </si>
  <si>
    <t xml:space="preserve"> UTOS Operator House - 2</t>
    <phoneticPr fontId="27" type="noConversion"/>
  </si>
  <si>
    <t>이용성</t>
    <phoneticPr fontId="27" type="noConversion"/>
  </si>
  <si>
    <t xml:space="preserve"> SWRO Building</t>
    <phoneticPr fontId="27" type="noConversion"/>
  </si>
  <si>
    <t>68 x 94 x 12.6</t>
    <phoneticPr fontId="27" type="noConversion"/>
  </si>
  <si>
    <t xml:space="preserve"> Security House</t>
    <phoneticPr fontId="27" type="noConversion"/>
  </si>
  <si>
    <t>25  x 18 x 5</t>
    <phoneticPr fontId="27" type="noConversion"/>
  </si>
  <si>
    <t xml:space="preserve"> SGFW House</t>
    <phoneticPr fontId="27" type="noConversion"/>
  </si>
  <si>
    <t>14 x 12.5 x 5</t>
    <phoneticPr fontId="27" type="noConversion"/>
  </si>
  <si>
    <t xml:space="preserve"> Transformer House - A</t>
    <phoneticPr fontId="27" type="noConversion"/>
  </si>
  <si>
    <t>11.5 x 11.05 x 7</t>
    <phoneticPr fontId="27" type="noConversion"/>
  </si>
  <si>
    <t xml:space="preserve"> Transformer House - B</t>
    <phoneticPr fontId="27" type="noConversion"/>
  </si>
  <si>
    <t xml:space="preserve"> Transformer House - C</t>
    <phoneticPr fontId="27" type="noConversion"/>
  </si>
  <si>
    <t xml:space="preserve"> USS (Utility Substation &amp; RIB-B)</t>
    <phoneticPr fontId="27" type="noConversion"/>
  </si>
  <si>
    <t>98 x 22 x 7.5</t>
    <phoneticPr fontId="27" type="noConversion"/>
  </si>
  <si>
    <r>
      <t>TR : (20.6x10 )+(35.4x7)=268.4</t>
    </r>
    <r>
      <rPr>
        <sz val="11"/>
        <rFont val="맑은 고딕"/>
        <family val="3"/>
        <charset val="129"/>
        <scheme val="minor"/>
      </rPr>
      <t>㎡</t>
    </r>
    <phoneticPr fontId="27" type="noConversion"/>
  </si>
  <si>
    <t xml:space="preserve"> Waste Water Treatment Building</t>
    <phoneticPr fontId="27" type="noConversion"/>
  </si>
  <si>
    <t>RC+steel</t>
    <phoneticPr fontId="27" type="noConversion"/>
  </si>
  <si>
    <t>60 x 34 x 15.5</t>
    <phoneticPr fontId="27" type="noConversion"/>
  </si>
  <si>
    <t xml:space="preserve"> Warehouse</t>
    <phoneticPr fontId="27" type="noConversion"/>
  </si>
  <si>
    <t>RC+steel</t>
    <phoneticPr fontId="27" type="noConversion"/>
  </si>
  <si>
    <t>48 x 44 x 5.8</t>
    <phoneticPr fontId="27" type="noConversion"/>
  </si>
  <si>
    <t xml:space="preserve"> Fire Water Chemical Dosing House</t>
    <phoneticPr fontId="27" type="noConversion"/>
  </si>
  <si>
    <t>6.6 x 7 x 6</t>
    <phoneticPr fontId="27" type="noConversion"/>
  </si>
  <si>
    <t xml:space="preserve"> Guard Post 810 Area </t>
    <phoneticPr fontId="27" type="noConversion"/>
  </si>
  <si>
    <t>2.5 x 2.5 x 3</t>
    <phoneticPr fontId="27" type="noConversion"/>
  </si>
  <si>
    <t xml:space="preserve"> Guard Post 380 Area</t>
    <phoneticPr fontId="27" type="noConversion"/>
  </si>
  <si>
    <t>2.5 x 2.5 x 3 (2ea)</t>
    <phoneticPr fontId="27" type="noConversion"/>
  </si>
  <si>
    <t xml:space="preserve"> Burner Drum Pit Sunshade (860-D-02)</t>
    <phoneticPr fontId="27" type="noConversion"/>
  </si>
  <si>
    <t>Sunshade</t>
    <phoneticPr fontId="27" type="noConversion"/>
  </si>
  <si>
    <t>4.5 x 11.3</t>
    <phoneticPr fontId="27" type="noConversion"/>
  </si>
  <si>
    <t>IN-IFC 중</t>
    <phoneticPr fontId="27" type="noConversion"/>
  </si>
  <si>
    <t xml:space="preserve"> Sump Drum Pit Sunshade (940-D-02)</t>
    <phoneticPr fontId="27" type="noConversion"/>
  </si>
  <si>
    <t>Sunshade</t>
    <phoneticPr fontId="27" type="noConversion"/>
  </si>
  <si>
    <t>5.2 x 8.4</t>
    <phoneticPr fontId="27" type="noConversion"/>
  </si>
  <si>
    <t xml:space="preserve"> Administration Building Fuel Tank Sunshade</t>
    <phoneticPr fontId="27" type="noConversion"/>
  </si>
  <si>
    <t>3.05 x 3.6 x 4</t>
    <phoneticPr fontId="27" type="noConversion"/>
  </si>
  <si>
    <t>Building List 추가</t>
    <phoneticPr fontId="27" type="noConversion"/>
  </si>
  <si>
    <t xml:space="preserve"> Central Control Building (CCB) Fuel Tank Sunshade</t>
    <phoneticPr fontId="27" type="noConversion"/>
  </si>
  <si>
    <t>3.05 x 3.6 x 4</t>
    <phoneticPr fontId="27" type="noConversion"/>
  </si>
  <si>
    <t xml:space="preserve"> Central Control Building (CCB) EDG Foundation</t>
    <phoneticPr fontId="27" type="noConversion"/>
  </si>
  <si>
    <t>Other</t>
    <phoneticPr fontId="27" type="noConversion"/>
  </si>
  <si>
    <t>3.4 x 12.8</t>
    <phoneticPr fontId="27" type="noConversion"/>
  </si>
  <si>
    <t>Building List 추가
Not include Building area</t>
    <phoneticPr fontId="27" type="noConversion"/>
  </si>
  <si>
    <t xml:space="preserve"> MSS (Main Substation &amp; RIB-A) Fuel Tank Sunshade</t>
    <phoneticPr fontId="27" type="noConversion"/>
  </si>
  <si>
    <t>3.25 x 3.8 x 4</t>
    <phoneticPr fontId="27" type="noConversion"/>
  </si>
  <si>
    <t xml:space="preserve"> MSS (Main Substation &amp; RIB-A) EDG Foundation</t>
    <phoneticPr fontId="27" type="noConversion"/>
  </si>
  <si>
    <t>Building List 추가
Not include Building area</t>
    <phoneticPr fontId="27" type="noConversion"/>
  </si>
  <si>
    <t xml:space="preserve"> USS (Utility Substation &amp; RIB-B) Fuel Tank Sunshade</t>
    <phoneticPr fontId="27" type="noConversion"/>
  </si>
  <si>
    <t>2.8 x 2.8 x 4</t>
    <phoneticPr fontId="27" type="noConversion"/>
  </si>
  <si>
    <t xml:space="preserve"> USS (Utility Substation &amp; RIB-B) EDG Foundation</t>
    <phoneticPr fontId="27" type="noConversion"/>
  </si>
  <si>
    <t>3.1 x 12.8</t>
    <phoneticPr fontId="27" type="noConversion"/>
  </si>
  <si>
    <t>UT/OS AREA</t>
    <phoneticPr fontId="27" type="noConversion"/>
  </si>
  <si>
    <t>B-2)  FIRE PROTECTION FACILITY</t>
    <phoneticPr fontId="27" type="noConversion"/>
  </si>
  <si>
    <t xml:space="preserve"> Fire Station Building</t>
    <phoneticPr fontId="27" type="noConversion"/>
  </si>
  <si>
    <t>(78.65 x 18.5 x 10.3)</t>
    <phoneticPr fontId="27" type="noConversion"/>
  </si>
  <si>
    <t xml:space="preserve"> Building For Economic Needs (for Training School)</t>
    <phoneticPr fontId="27" type="noConversion"/>
  </si>
  <si>
    <t>9 x 6 x 4</t>
  </si>
  <si>
    <t xml:space="preserve"> Storage Warehouse (for Training School)</t>
    <phoneticPr fontId="27" type="noConversion"/>
  </si>
  <si>
    <t>10 x 8 x 4</t>
  </si>
  <si>
    <t xml:space="preserve"> Training Tower (for Training School)</t>
    <phoneticPr fontId="27" type="noConversion"/>
  </si>
  <si>
    <t>5 x 9 x 13</t>
  </si>
  <si>
    <t xml:space="preserve"> Thermo-smoke Chamber (for Training School)</t>
    <phoneticPr fontId="27" type="noConversion"/>
  </si>
  <si>
    <t>10.3 x 4.8 x 3.5</t>
    <phoneticPr fontId="27" type="noConversion"/>
  </si>
  <si>
    <t xml:space="preserve"> Observation Trestle (for Training School)</t>
    <phoneticPr fontId="27" type="noConversion"/>
  </si>
  <si>
    <t>Other</t>
    <phoneticPr fontId="27" type="noConversion"/>
  </si>
  <si>
    <t>1.2 x 26.36</t>
    <phoneticPr fontId="27" type="noConversion"/>
  </si>
  <si>
    <t xml:space="preserve"> Training Lane(for Training School) _ (5 line)</t>
    <phoneticPr fontId="27" type="noConversion"/>
  </si>
  <si>
    <t>L=100m</t>
    <phoneticPr fontId="27" type="noConversion"/>
  </si>
  <si>
    <t>FIRE PROTECTION FACILITY</t>
    <phoneticPr fontId="27" type="noConversion"/>
  </si>
  <si>
    <t>C)  SEA WATER INTAKE</t>
    <phoneticPr fontId="27" type="noConversion"/>
  </si>
  <si>
    <t xml:space="preserve"> SSS ( Sea Water Intake Substation &amp; RIB )</t>
    <phoneticPr fontId="27" type="noConversion"/>
  </si>
  <si>
    <t>윤정환</t>
    <phoneticPr fontId="27" type="noConversion"/>
  </si>
  <si>
    <t>(15 x 24) + (24 x 6)</t>
    <phoneticPr fontId="27" type="noConversion"/>
  </si>
  <si>
    <r>
      <t>TR : 18 x 6=108</t>
    </r>
    <r>
      <rPr>
        <sz val="11"/>
        <rFont val="맑은 고딕"/>
        <family val="3"/>
        <charset val="129"/>
        <scheme val="minor"/>
      </rPr>
      <t>㎡</t>
    </r>
    <phoneticPr fontId="27" type="noConversion"/>
  </si>
  <si>
    <t>rev.0</t>
    <phoneticPr fontId="27" type="noConversion"/>
  </si>
  <si>
    <t xml:space="preserve"> Sea water Chlorination Shelter</t>
    <phoneticPr fontId="27" type="noConversion"/>
  </si>
  <si>
    <t>7.1 x 8 x 5.2</t>
    <phoneticPr fontId="27" type="noConversion"/>
  </si>
  <si>
    <t xml:space="preserve"> Sea water Filtration Shelter</t>
    <phoneticPr fontId="27" type="noConversion"/>
  </si>
  <si>
    <t>8.6 x 5.4 x 6.4</t>
    <phoneticPr fontId="27" type="noConversion"/>
  </si>
  <si>
    <t>rev.A 임시 작성</t>
    <phoneticPr fontId="27" type="noConversion"/>
  </si>
  <si>
    <t xml:space="preserve"> SSS ( Sea Water Intake Substation &amp; RIB ) Fuel Tank Sunshade</t>
    <phoneticPr fontId="27" type="noConversion"/>
  </si>
  <si>
    <t>2.8 x 2.8</t>
    <phoneticPr fontId="27" type="noConversion"/>
  </si>
  <si>
    <t>Building List 추가</t>
    <phoneticPr fontId="27" type="noConversion"/>
  </si>
  <si>
    <t xml:space="preserve"> SSS ( Sea Water Intake Substation &amp; RIB ) EDG Foundation</t>
    <phoneticPr fontId="27" type="noConversion"/>
  </si>
  <si>
    <t>SEA WATER INTAKE AREA</t>
    <phoneticPr fontId="27" type="noConversion"/>
  </si>
  <si>
    <t>D)  Parking Sunshade &amp; Watchtower</t>
    <phoneticPr fontId="27" type="noConversion"/>
  </si>
  <si>
    <t xml:space="preserve"> Main Parking Sunshade</t>
    <phoneticPr fontId="27" type="noConversion"/>
  </si>
  <si>
    <t>162 x 6 x 2.7</t>
    <phoneticPr fontId="27" type="noConversion"/>
  </si>
  <si>
    <t xml:space="preserve"> Parking(VIP) Sunshade</t>
    <phoneticPr fontId="27" type="noConversion"/>
  </si>
  <si>
    <t>13.5 x 6 x 2.7</t>
    <phoneticPr fontId="27" type="noConversion"/>
  </si>
  <si>
    <t xml:space="preserve"> Parking Sunshade</t>
    <phoneticPr fontId="27" type="noConversion"/>
  </si>
  <si>
    <t>45.9 x 6 x 2.7</t>
    <phoneticPr fontId="27" type="noConversion"/>
  </si>
  <si>
    <t>66~
71</t>
    <phoneticPr fontId="27" type="noConversion"/>
  </si>
  <si>
    <t xml:space="preserve"> Watchtower - 1 ~ 6</t>
    <phoneticPr fontId="27" type="noConversion"/>
  </si>
  <si>
    <t>2.4 x 2.4 x 11.2</t>
  </si>
  <si>
    <t>Parking Sunshade &amp; Watchtower AREA</t>
    <phoneticPr fontId="27" type="noConversion"/>
  </si>
  <si>
    <t xml:space="preserve">E)  Others </t>
    <phoneticPr fontId="27" type="noConversion"/>
  </si>
  <si>
    <t xml:space="preserve"> Mini - Football</t>
    <phoneticPr fontId="27" type="noConversion"/>
  </si>
  <si>
    <t>50 x 36</t>
  </si>
  <si>
    <t xml:space="preserve"> Tennis Court</t>
    <phoneticPr fontId="27" type="noConversion"/>
  </si>
  <si>
    <t>36.6 x 18.6</t>
  </si>
  <si>
    <t>TOTAL AREA</t>
    <phoneticPr fontId="27" type="noConversion"/>
  </si>
  <si>
    <t>▣ Building : 41동 ▣ Shelter : 10동  ▣ Sunshade : 13동 ▣ 기타 :  9 동  ■ 합계 : 73동</t>
    <phoneticPr fontId="27" type="noConversion"/>
  </si>
  <si>
    <t xml:space="preserve">7.4.2 BOQ Summary </t>
    <phoneticPr fontId="81" type="noConversion"/>
  </si>
  <si>
    <t>Pre-Action Valve Room</t>
    <phoneticPr fontId="81" type="noConversion"/>
  </si>
  <si>
    <t>A. List of Buildings</t>
  </si>
  <si>
    <t>Alarm Valve Room</t>
    <phoneticPr fontId="81" type="noConversion"/>
  </si>
  <si>
    <r>
      <t xml:space="preserve">PROJECT : </t>
    </r>
    <r>
      <rPr>
        <b/>
        <sz val="14"/>
        <rFont val="돋움"/>
        <family val="3"/>
        <charset val="129"/>
      </rPr>
      <t>아제르바이잔</t>
    </r>
    <r>
      <rPr>
        <b/>
        <sz val="14"/>
        <rFont val="Arial"/>
        <family val="2"/>
      </rPr>
      <t xml:space="preserve"> SGPC PROJECT</t>
    </r>
    <phoneticPr fontId="81" type="noConversion"/>
  </si>
  <si>
    <t>Cylinder Room</t>
    <phoneticPr fontId="81" type="noConversion"/>
  </si>
  <si>
    <r>
      <t xml:space="preserve">ITB </t>
    </r>
    <r>
      <rPr>
        <sz val="12"/>
        <rFont val="돋움"/>
        <family val="3"/>
        <charset val="129"/>
      </rPr>
      <t>기준</t>
    </r>
    <phoneticPr fontId="81" type="noConversion"/>
  </si>
  <si>
    <r>
      <t xml:space="preserve">HVAC
</t>
    </r>
    <r>
      <rPr>
        <sz val="11"/>
        <rFont val="돋움"/>
        <family val="3"/>
        <charset val="129"/>
      </rPr>
      <t>접수면적</t>
    </r>
    <phoneticPr fontId="81" type="noConversion"/>
  </si>
  <si>
    <t>2019.02.27/ Rev.J</t>
    <phoneticPr fontId="81" type="noConversion"/>
  </si>
  <si>
    <t>UNIT</t>
  </si>
  <si>
    <t>AREA</t>
    <phoneticPr fontId="81" type="noConversion"/>
  </si>
  <si>
    <t>BLGD/ 
SLTR</t>
    <phoneticPr fontId="81" type="noConversion"/>
  </si>
  <si>
    <t>Total
Area
(A)</t>
    <phoneticPr fontId="94" type="noConversion"/>
  </si>
  <si>
    <t>VOLUMN</t>
    <phoneticPr fontId="81" type="noConversion"/>
  </si>
  <si>
    <t>HVAC Room
(WxLxH)</t>
    <phoneticPr fontId="94" type="noConversion"/>
  </si>
  <si>
    <t>"U" value</t>
    <phoneticPr fontId="81" type="noConversion"/>
  </si>
  <si>
    <t>Cylinder Room
(WxLxH)</t>
    <phoneticPr fontId="94" type="noConversion"/>
  </si>
  <si>
    <t>Total
Area</t>
    <phoneticPr fontId="94" type="noConversion"/>
  </si>
  <si>
    <t>Sprinkler</t>
    <phoneticPr fontId="27" type="noConversion"/>
  </si>
  <si>
    <r>
      <t xml:space="preserve">Blast Resistant
</t>
    </r>
    <r>
      <rPr>
        <b/>
        <sz val="12"/>
        <rFont val="돋움"/>
        <family val="3"/>
        <charset val="129"/>
      </rPr>
      <t>여부</t>
    </r>
  </si>
  <si>
    <t>Blast</t>
    <phoneticPr fontId="81" type="noConversion"/>
  </si>
  <si>
    <t>Basis of Building Size Estimated</t>
    <phoneticPr fontId="94" type="noConversion"/>
  </si>
  <si>
    <t>Sanitary</t>
    <phoneticPr fontId="81" type="noConversion"/>
  </si>
  <si>
    <r>
      <t>HVAC</t>
    </r>
    <r>
      <rPr>
        <b/>
        <sz val="12"/>
        <rFont val="돋움"/>
        <family val="3"/>
        <charset val="129"/>
      </rPr>
      <t>면적</t>
    </r>
    <r>
      <rPr>
        <b/>
        <sz val="12"/>
        <rFont val="Arial"/>
        <family val="2"/>
      </rPr>
      <t>(BASE)</t>
    </r>
    <phoneticPr fontId="81" type="noConversion"/>
  </si>
  <si>
    <r>
      <t xml:space="preserve">HVAC
</t>
    </r>
    <r>
      <rPr>
        <b/>
        <sz val="12"/>
        <rFont val="돋움"/>
        <family val="3"/>
        <charset val="129"/>
      </rPr>
      <t>접수면적</t>
    </r>
    <phoneticPr fontId="81" type="noConversion"/>
  </si>
  <si>
    <r>
      <t xml:space="preserve">HVAC
</t>
    </r>
    <r>
      <rPr>
        <b/>
        <sz val="12"/>
        <rFont val="돋움"/>
        <family val="3"/>
        <charset val="129"/>
      </rPr>
      <t>추가면적</t>
    </r>
    <phoneticPr fontId="81" type="noConversion"/>
  </si>
  <si>
    <t>전기실</t>
    <phoneticPr fontId="27" type="noConversion"/>
  </si>
  <si>
    <r>
      <rPr>
        <b/>
        <sz val="12"/>
        <rFont val="돋움"/>
        <family val="3"/>
        <charset val="129"/>
      </rPr>
      <t>소방면적</t>
    </r>
    <r>
      <rPr>
        <b/>
        <sz val="12"/>
        <rFont val="Arial"/>
        <family val="2"/>
      </rPr>
      <t>(BASE)</t>
    </r>
    <phoneticPr fontId="81" type="noConversion"/>
  </si>
  <si>
    <r>
      <rPr>
        <b/>
        <sz val="12"/>
        <rFont val="돋움"/>
        <family val="3"/>
        <charset val="129"/>
      </rPr>
      <t>소방</t>
    </r>
    <r>
      <rPr>
        <b/>
        <sz val="12"/>
        <rFont val="Arial"/>
        <family val="2"/>
      </rPr>
      <t xml:space="preserve">
</t>
    </r>
    <r>
      <rPr>
        <b/>
        <sz val="12"/>
        <rFont val="돋움"/>
        <family val="3"/>
        <charset val="129"/>
      </rPr>
      <t>접수면적</t>
    </r>
    <phoneticPr fontId="81" type="noConversion"/>
  </si>
  <si>
    <t>소방
추가면적</t>
    <phoneticPr fontId="81" type="noConversion"/>
  </si>
  <si>
    <t>REMARK</t>
    <phoneticPr fontId="81" type="noConversion"/>
  </si>
  <si>
    <t>기존</t>
    <phoneticPr fontId="27" type="noConversion"/>
  </si>
  <si>
    <t>접수</t>
    <phoneticPr fontId="27" type="noConversion"/>
  </si>
  <si>
    <t>SWI AREA8(80)</t>
    <phoneticPr fontId="81" type="noConversion"/>
  </si>
  <si>
    <t>Administration BLDG.
(84-AB-01)</t>
    <phoneticPr fontId="81" type="noConversion"/>
  </si>
  <si>
    <t>BD</t>
    <phoneticPr fontId="94" type="noConversion"/>
  </si>
  <si>
    <t>RC</t>
    <phoneticPr fontId="81" type="noConversion"/>
  </si>
  <si>
    <t>O</t>
    <phoneticPr fontId="81" type="noConversion"/>
  </si>
  <si>
    <t xml:space="preserve">M </t>
    <phoneticPr fontId="27" type="noConversion"/>
  </si>
  <si>
    <t>ITB_10.781 CSA Options</t>
    <phoneticPr fontId="81" type="noConversion"/>
  </si>
  <si>
    <t>전기 추가 면적 산입</t>
    <phoneticPr fontId="27" type="noConversion"/>
  </si>
  <si>
    <t>전기추가면적</t>
    <phoneticPr fontId="27" type="noConversion"/>
  </si>
  <si>
    <t>7x5.9</t>
    <phoneticPr fontId="27" type="noConversion"/>
  </si>
  <si>
    <t>12.6x8.5</t>
    <phoneticPr fontId="27" type="noConversion"/>
  </si>
  <si>
    <t>HVAC</t>
    <phoneticPr fontId="81" type="noConversion"/>
  </si>
  <si>
    <t>FIRST</t>
    <phoneticPr fontId="81" type="noConversion"/>
  </si>
  <si>
    <t>(10x14)</t>
    <phoneticPr fontId="81" type="noConversion"/>
  </si>
  <si>
    <t>(15x14)</t>
    <phoneticPr fontId="81" type="noConversion"/>
  </si>
  <si>
    <t>(1.5x2.5)</t>
    <phoneticPr fontId="81" type="noConversion"/>
  </si>
  <si>
    <t>ITB_10.707 CSA Options</t>
    <phoneticPr fontId="81" type="noConversion"/>
  </si>
  <si>
    <t>SECOND</t>
    <phoneticPr fontId="81" type="noConversion"/>
  </si>
  <si>
    <t>TPIT-G4MP-SUP-220-0001</t>
    <phoneticPr fontId="81" type="noConversion"/>
  </si>
  <si>
    <r>
      <t xml:space="preserve">Clarification </t>
    </r>
    <r>
      <rPr>
        <sz val="10"/>
        <rFont val="돋움"/>
        <family val="3"/>
        <charset val="129"/>
      </rPr>
      <t>필요함</t>
    </r>
    <r>
      <rPr>
        <sz val="10"/>
        <rFont val="Arial"/>
        <family val="2"/>
      </rPr>
      <t xml:space="preserve"> BLDG List </t>
    </r>
    <r>
      <rPr>
        <sz val="10"/>
        <rFont val="돋움"/>
        <family val="3"/>
        <charset val="129"/>
      </rPr>
      <t>와</t>
    </r>
    <r>
      <rPr>
        <sz val="10"/>
        <rFont val="Arial"/>
        <family val="2"/>
      </rPr>
      <t xml:space="preserve"> Plot Plan </t>
    </r>
    <r>
      <rPr>
        <sz val="10"/>
        <rFont val="돋움"/>
        <family val="3"/>
        <charset val="129"/>
      </rPr>
      <t>상이함</t>
    </r>
    <phoneticPr fontId="81" type="noConversion"/>
  </si>
  <si>
    <t>Maintenance Workshop BLDG
(84-MWS-01)</t>
    <phoneticPr fontId="81" type="noConversion"/>
  </si>
  <si>
    <t>BD</t>
    <phoneticPr fontId="94" type="noConversion"/>
  </si>
  <si>
    <t>RC + Steel</t>
    <phoneticPr fontId="81" type="noConversion"/>
  </si>
  <si>
    <t>OHC</t>
    <phoneticPr fontId="27" type="noConversion"/>
  </si>
  <si>
    <t>ITB_10.781 CSA Options</t>
    <phoneticPr fontId="81" type="noConversion"/>
  </si>
  <si>
    <t>EL+6000</t>
    <phoneticPr fontId="81" type="noConversion"/>
  </si>
  <si>
    <t>(5ton)</t>
    <phoneticPr fontId="27" type="noConversion"/>
  </si>
  <si>
    <t>(5.85x13.5)</t>
    <phoneticPr fontId="81" type="noConversion"/>
  </si>
  <si>
    <t>(1.5x2.5x2)</t>
    <phoneticPr fontId="81" type="noConversion"/>
  </si>
  <si>
    <t>(CSA Option)</t>
    <phoneticPr fontId="81" type="noConversion"/>
  </si>
  <si>
    <t>Maintenance Storage BLDG.
(84-MWS-02)</t>
    <phoneticPr fontId="81" type="noConversion"/>
  </si>
  <si>
    <t>Maintenance Engineering Part</t>
    <phoneticPr fontId="81" type="noConversion"/>
  </si>
  <si>
    <t>Maintenance Storage Part</t>
    <phoneticPr fontId="81" type="noConversion"/>
  </si>
  <si>
    <t>(6.8x8.3)</t>
    <phoneticPr fontId="81" type="noConversion"/>
  </si>
  <si>
    <t>(8.2x7.0)</t>
    <phoneticPr fontId="81" type="noConversion"/>
  </si>
  <si>
    <t>TPIT-G4MP-SUP-220-0010</t>
    <phoneticPr fontId="81" type="noConversion"/>
  </si>
  <si>
    <t>EMERG. Medical BLDG.
(84-AB-02)</t>
    <phoneticPr fontId="81" type="noConversion"/>
  </si>
  <si>
    <t>81.25
(6.5x12.50)</t>
    <phoneticPr fontId="81" type="noConversion"/>
  </si>
  <si>
    <t>81.25
(6.5x12.50)</t>
    <phoneticPr fontId="81" type="noConversion"/>
  </si>
  <si>
    <t>ITB_10.781 CSA Options
(CSA Option)
TPIT-G4MP-SUP-220-0001</t>
    <phoneticPr fontId="81" type="noConversion"/>
  </si>
  <si>
    <t>Fire Brigade Emergency BLDG.
(84-AB-03)</t>
    <phoneticPr fontId="81" type="noConversion"/>
  </si>
  <si>
    <t>RC+Steel</t>
    <phoneticPr fontId="81" type="noConversion"/>
  </si>
  <si>
    <t>127.44
(11.8x10.8)</t>
    <phoneticPr fontId="81" type="noConversion"/>
  </si>
  <si>
    <t>132
(11.0x12.0)</t>
    <phoneticPr fontId="81" type="noConversion"/>
  </si>
  <si>
    <t>Central Control Building
(82-CCB-01)</t>
    <phoneticPr fontId="81" type="noConversion"/>
  </si>
  <si>
    <t>167
(10.0x16.7)</t>
    <phoneticPr fontId="81" type="noConversion"/>
  </si>
  <si>
    <t>287.24
(16.7x17.2.)</t>
    <phoneticPr fontId="81" type="noConversion"/>
  </si>
  <si>
    <t>60
(4.0x15.0)</t>
    <phoneticPr fontId="81" type="noConversion"/>
  </si>
  <si>
    <t>72
(6.0x12.0)</t>
    <phoneticPr fontId="81" type="noConversion"/>
  </si>
  <si>
    <t>ITB_10.783 CSA Power Supply 
TPIT-G5MP-SWI-220-8201 / G4MP-SUP-220-0001
(Azer Enerji Services)</t>
    <phoneticPr fontId="81" type="noConversion"/>
  </si>
  <si>
    <t>전기추가면적</t>
    <phoneticPr fontId="27" type="noConversion"/>
  </si>
  <si>
    <t>11.8x4.1</t>
    <phoneticPr fontId="27" type="noConversion"/>
  </si>
  <si>
    <t>15.8x8.2</t>
    <phoneticPr fontId="27" type="noConversion"/>
  </si>
  <si>
    <r>
      <t xml:space="preserve">Cylinder Room </t>
    </r>
    <r>
      <rPr>
        <sz val="11"/>
        <color rgb="FFFF0000"/>
        <rFont val="돋움"/>
        <family val="3"/>
        <charset val="129"/>
      </rPr>
      <t>수정됨</t>
    </r>
    <phoneticPr fontId="81" type="noConversion"/>
  </si>
  <si>
    <t>FM200</t>
    <phoneticPr fontId="27" type="noConversion"/>
  </si>
  <si>
    <t>Administration Gate House
(84-GA-02)</t>
    <phoneticPr fontId="81" type="noConversion"/>
  </si>
  <si>
    <t>84.09
(7.75x10.85)</t>
    <phoneticPr fontId="81" type="noConversion"/>
  </si>
  <si>
    <t>TPIT-G4MP-SUP-220-0001</t>
    <phoneticPr fontId="81" type="noConversion"/>
  </si>
  <si>
    <t>Laboratory. BLDG.
(84-PB-01)</t>
    <phoneticPr fontId="81" type="noConversion"/>
  </si>
  <si>
    <t>BD</t>
    <phoneticPr fontId="94" type="noConversion"/>
  </si>
  <si>
    <r>
      <t>ITB 10.707-08 Laboratory Building Modifications</t>
    </r>
    <r>
      <rPr>
        <sz val="10"/>
        <rFont val="돋움"/>
        <family val="3"/>
        <charset val="129"/>
      </rPr>
      <t>반영</t>
    </r>
    <phoneticPr fontId="81" type="noConversion"/>
  </si>
  <si>
    <t>HVAC</t>
    <phoneticPr fontId="27" type="noConversion"/>
  </si>
  <si>
    <t>(1.5x2.5)</t>
    <phoneticPr fontId="81" type="noConversion"/>
  </si>
  <si>
    <t>Cylinder</t>
    <phoneticPr fontId="81" type="noConversion"/>
  </si>
  <si>
    <t>(7.8x13.4)</t>
    <phoneticPr fontId="81" type="noConversion"/>
  </si>
  <si>
    <t>Gas Bottle</t>
    <phoneticPr fontId="81" type="noConversion"/>
  </si>
  <si>
    <t xml:space="preserve"> </t>
    <phoneticPr fontId="81" type="noConversion"/>
  </si>
  <si>
    <t>Logistic Gate house
(East Side)
84-GA-03</t>
    <phoneticPr fontId="81" type="noConversion"/>
  </si>
  <si>
    <t>BD</t>
    <phoneticPr fontId="94" type="noConversion"/>
  </si>
  <si>
    <r>
      <t xml:space="preserve">TPIT-G4MP-SUP-220-0001 / </t>
    </r>
    <r>
      <rPr>
        <sz val="10"/>
        <color rgb="FFFF0000"/>
        <rFont val="돋움"/>
        <family val="3"/>
        <charset val="129"/>
      </rPr>
      <t>역무</t>
    </r>
    <r>
      <rPr>
        <sz val="10"/>
        <color rgb="FFFF0000"/>
        <rFont val="Arial"/>
        <family val="2"/>
      </rPr>
      <t xml:space="preserve"> </t>
    </r>
    <r>
      <rPr>
        <sz val="10"/>
        <color rgb="FFFF0000"/>
        <rFont val="돋움"/>
        <family val="3"/>
        <charset val="129"/>
      </rPr>
      <t>확인</t>
    </r>
    <r>
      <rPr>
        <sz val="10"/>
        <color rgb="FFFF0000"/>
        <rFont val="Arial"/>
        <family val="2"/>
      </rPr>
      <t xml:space="preserve"> </t>
    </r>
    <r>
      <rPr>
        <sz val="10"/>
        <color rgb="FFFF0000"/>
        <rFont val="돋움"/>
        <family val="3"/>
        <charset val="129"/>
      </rPr>
      <t>필요</t>
    </r>
    <phoneticPr fontId="81" type="noConversion"/>
  </si>
  <si>
    <t>Substation
SS (81-SU-05)
(Unit 82,83,84)</t>
    <phoneticPr fontId="81" type="noConversion"/>
  </si>
  <si>
    <t>Cable RM.</t>
    <phoneticPr fontId="81" type="noConversion"/>
  </si>
  <si>
    <r>
      <t xml:space="preserve">Plot Plan Size </t>
    </r>
    <r>
      <rPr>
        <sz val="10"/>
        <rFont val="돋움"/>
        <family val="3"/>
        <charset val="129"/>
      </rPr>
      <t>추후</t>
    </r>
    <r>
      <rPr>
        <sz val="10"/>
        <rFont val="Arial"/>
        <family val="2"/>
      </rPr>
      <t xml:space="preserve"> </t>
    </r>
    <r>
      <rPr>
        <sz val="10"/>
        <rFont val="돋움"/>
        <family val="3"/>
        <charset val="129"/>
      </rPr>
      <t>변경</t>
    </r>
    <r>
      <rPr>
        <sz val="10"/>
        <rFont val="Arial"/>
        <family val="2"/>
      </rPr>
      <t xml:space="preserve"> </t>
    </r>
    <r>
      <rPr>
        <sz val="10"/>
        <rFont val="돋움"/>
        <family val="3"/>
        <charset val="129"/>
      </rPr>
      <t>예정</t>
    </r>
    <phoneticPr fontId="81" type="noConversion"/>
  </si>
  <si>
    <r>
      <t xml:space="preserve">(HVAC </t>
    </r>
    <r>
      <rPr>
        <sz val="11"/>
        <rFont val="돋움"/>
        <family val="3"/>
        <charset val="129"/>
      </rPr>
      <t>포함</t>
    </r>
    <r>
      <rPr>
        <sz val="11"/>
        <rFont val="Arial"/>
        <family val="2"/>
      </rPr>
      <t>)</t>
    </r>
    <phoneticPr fontId="81" type="noConversion"/>
  </si>
  <si>
    <t>Ground</t>
    <phoneticPr fontId="81" type="noConversion"/>
  </si>
  <si>
    <t>(10x10)</t>
    <phoneticPr fontId="81" type="noConversion"/>
  </si>
  <si>
    <t>(10x10)</t>
    <phoneticPr fontId="81" type="noConversion"/>
  </si>
  <si>
    <t>(3.5x4)</t>
    <phoneticPr fontId="81" type="noConversion"/>
  </si>
  <si>
    <t>(6x10)</t>
    <phoneticPr fontId="81" type="noConversion"/>
  </si>
  <si>
    <t>Cylinder</t>
    <phoneticPr fontId="81" type="noConversion"/>
  </si>
  <si>
    <t>TR AREA</t>
  </si>
  <si>
    <t>TR AREA</t>
    <phoneticPr fontId="81" type="noConversion"/>
  </si>
  <si>
    <t>PEU AREA 5 (50)</t>
    <phoneticPr fontId="81" type="noConversion"/>
  </si>
  <si>
    <t>Extruder Building
(57-EX-01)</t>
    <phoneticPr fontId="81" type="noConversion"/>
  </si>
  <si>
    <t>Steel</t>
  </si>
  <si>
    <t>Hoist</t>
    <phoneticPr fontId="81" type="noConversion"/>
  </si>
  <si>
    <t>HQC-G4MP-PEU-250-5036</t>
    <phoneticPr fontId="81" type="noConversion"/>
  </si>
  <si>
    <t>(7.5x2.5)</t>
    <phoneticPr fontId="81" type="noConversion"/>
  </si>
  <si>
    <r>
      <t>IOM-MR-25/3</t>
    </r>
    <r>
      <rPr>
        <b/>
        <sz val="10"/>
        <color rgb="FFFF0000"/>
        <rFont val="돋움"/>
        <family val="3"/>
        <charset val="129"/>
      </rPr>
      <t>월</t>
    </r>
    <r>
      <rPr>
        <b/>
        <sz val="10"/>
        <color rgb="FFFF0000"/>
        <rFont val="Arial"/>
        <family val="2"/>
      </rPr>
      <t>27</t>
    </r>
    <r>
      <rPr>
        <b/>
        <sz val="10"/>
        <color rgb="FFFF0000"/>
        <rFont val="돋움"/>
        <family val="3"/>
        <charset val="129"/>
      </rPr>
      <t>일</t>
    </r>
    <r>
      <rPr>
        <b/>
        <sz val="10"/>
        <color rgb="FFFF0000"/>
        <rFont val="Arial"/>
        <family val="2"/>
      </rPr>
      <t xml:space="preserve"> </t>
    </r>
    <r>
      <rPr>
        <b/>
        <sz val="10"/>
        <color rgb="FFFF0000"/>
        <rFont val="돋움"/>
        <family val="3"/>
        <charset val="129"/>
      </rPr>
      <t>변경</t>
    </r>
    <phoneticPr fontId="27" type="noConversion"/>
  </si>
  <si>
    <t>RACK / VALVE</t>
    <phoneticPr fontId="27" type="noConversion"/>
  </si>
  <si>
    <r>
      <rPr>
        <sz val="10"/>
        <color rgb="FFFF0000"/>
        <rFont val="돋움"/>
        <family val="3"/>
        <charset val="129"/>
      </rPr>
      <t>소방</t>
    </r>
    <r>
      <rPr>
        <sz val="10"/>
        <color rgb="FFFF0000"/>
        <rFont val="Arial"/>
        <family val="2"/>
      </rPr>
      <t xml:space="preserve"> Preaction Valve Room </t>
    </r>
    <r>
      <rPr>
        <sz val="10"/>
        <color rgb="FFFF0000"/>
        <rFont val="돋움"/>
        <family val="3"/>
        <charset val="129"/>
      </rPr>
      <t>접수</t>
    </r>
    <phoneticPr fontId="27" type="noConversion"/>
  </si>
  <si>
    <t>EL+120000</t>
    <phoneticPr fontId="81" type="noConversion"/>
  </si>
  <si>
    <t>EL+128000</t>
    <phoneticPr fontId="81" type="noConversion"/>
  </si>
  <si>
    <t>EL+135000</t>
    <phoneticPr fontId="81" type="noConversion"/>
  </si>
  <si>
    <t>EL+140000</t>
    <phoneticPr fontId="81" type="noConversion"/>
  </si>
  <si>
    <t xml:space="preserve">O 7500 </t>
    <phoneticPr fontId="81" type="noConversion"/>
  </si>
  <si>
    <t>EL+156000</t>
    <phoneticPr fontId="81" type="noConversion"/>
  </si>
  <si>
    <t>Outdoor Platform</t>
    <phoneticPr fontId="81" type="noConversion"/>
  </si>
  <si>
    <t>EL+160500</t>
    <phoneticPr fontId="81" type="noConversion"/>
  </si>
  <si>
    <t>Outdoor Platform</t>
    <phoneticPr fontId="81" type="noConversion"/>
  </si>
  <si>
    <t>EL+165000</t>
    <phoneticPr fontId="81" type="noConversion"/>
  </si>
  <si>
    <t>EL+173000</t>
    <phoneticPr fontId="81" type="noConversion"/>
  </si>
  <si>
    <t>EL+179500</t>
    <phoneticPr fontId="81" type="noConversion"/>
  </si>
  <si>
    <t>EL+186500</t>
    <phoneticPr fontId="81" type="noConversion"/>
  </si>
  <si>
    <t>Outdoor Platform</t>
    <phoneticPr fontId="81" type="noConversion"/>
  </si>
  <si>
    <t>EL+195500</t>
    <phoneticPr fontId="81" type="noConversion"/>
  </si>
  <si>
    <t>EL+207500</t>
    <phoneticPr fontId="81" type="noConversion"/>
  </si>
  <si>
    <t>EL+214000</t>
    <phoneticPr fontId="81" type="noConversion"/>
  </si>
  <si>
    <t>EL+218000</t>
    <phoneticPr fontId="81" type="noConversion"/>
  </si>
  <si>
    <t>EL+225000</t>
    <phoneticPr fontId="81" type="noConversion"/>
  </si>
  <si>
    <t xml:space="preserve"> </t>
    <phoneticPr fontId="81" type="noConversion"/>
  </si>
  <si>
    <t>PEU Substation
SS(81-SU-03)</t>
    <phoneticPr fontId="81" type="noConversion"/>
  </si>
  <si>
    <t>Cable RM.</t>
    <phoneticPr fontId="81" type="noConversion"/>
  </si>
  <si>
    <r>
      <t xml:space="preserve">Plot Plan Size </t>
    </r>
    <r>
      <rPr>
        <sz val="10"/>
        <rFont val="돋움"/>
        <family val="3"/>
        <charset val="129"/>
      </rPr>
      <t>추후</t>
    </r>
    <r>
      <rPr>
        <sz val="10"/>
        <rFont val="Arial"/>
        <family val="2"/>
      </rPr>
      <t xml:space="preserve"> </t>
    </r>
    <r>
      <rPr>
        <sz val="10"/>
        <rFont val="돋움"/>
        <family val="3"/>
        <charset val="129"/>
      </rPr>
      <t>변경</t>
    </r>
    <r>
      <rPr>
        <sz val="10"/>
        <rFont val="Arial"/>
        <family val="2"/>
      </rPr>
      <t xml:space="preserve"> </t>
    </r>
    <r>
      <rPr>
        <sz val="10"/>
        <rFont val="돋움"/>
        <family val="3"/>
        <charset val="129"/>
      </rPr>
      <t>예정</t>
    </r>
    <phoneticPr fontId="81" type="noConversion"/>
  </si>
  <si>
    <t>(10x15)</t>
    <phoneticPr fontId="81" type="noConversion"/>
  </si>
  <si>
    <t>(10x15)</t>
    <phoneticPr fontId="81" type="noConversion"/>
  </si>
  <si>
    <t>(3x17.6)</t>
    <phoneticPr fontId="81" type="noConversion"/>
  </si>
  <si>
    <t>(6x15)</t>
    <phoneticPr fontId="81" type="noConversion"/>
  </si>
  <si>
    <t>HQC-G4MP-SWI-220-8131</t>
    <phoneticPr fontId="81" type="noConversion"/>
  </si>
  <si>
    <r>
      <t xml:space="preserve">(HVAC </t>
    </r>
    <r>
      <rPr>
        <sz val="11"/>
        <rFont val="돋움"/>
        <family val="3"/>
        <charset val="129"/>
      </rPr>
      <t>별도</t>
    </r>
    <r>
      <rPr>
        <sz val="11"/>
        <rFont val="Arial"/>
        <family val="2"/>
      </rPr>
      <t xml:space="preserve"> </t>
    </r>
    <r>
      <rPr>
        <sz val="11"/>
        <rFont val="돋움"/>
        <family val="3"/>
        <charset val="129"/>
      </rPr>
      <t>추가</t>
    </r>
    <r>
      <rPr>
        <sz val="11"/>
        <rFont val="Arial"/>
        <family val="2"/>
      </rPr>
      <t>)</t>
    </r>
    <phoneticPr fontId="81" type="noConversion"/>
  </si>
  <si>
    <r>
      <rPr>
        <sz val="11"/>
        <rFont val="돋움"/>
        <family val="3"/>
        <charset val="129"/>
      </rPr>
      <t>도면에</t>
    </r>
    <r>
      <rPr>
        <sz val="11"/>
        <rFont val="Arial"/>
        <family val="2"/>
      </rPr>
      <t xml:space="preserve"> </t>
    </r>
    <r>
      <rPr>
        <sz val="11"/>
        <rFont val="돋움"/>
        <family val="3"/>
        <charset val="129"/>
      </rPr>
      <t>미포함됨</t>
    </r>
    <phoneticPr fontId="81" type="noConversion"/>
  </si>
  <si>
    <t>TR AREA</t>
    <phoneticPr fontId="81" type="noConversion"/>
  </si>
  <si>
    <t>TPIT-G4MP-SUP-220-0001</t>
    <phoneticPr fontId="81" type="noConversion"/>
  </si>
  <si>
    <t xml:space="preserve"> </t>
    <phoneticPr fontId="81" type="noConversion"/>
  </si>
  <si>
    <r>
      <rPr>
        <sz val="11"/>
        <color rgb="FFFF0000"/>
        <rFont val="Arial"/>
        <family val="2"/>
      </rPr>
      <t>PEU Remote Instrument Bldg.</t>
    </r>
    <r>
      <rPr>
        <sz val="11"/>
        <rFont val="Arial"/>
        <family val="2"/>
      </rPr>
      <t xml:space="preserve">
(81-PIE-03)</t>
    </r>
    <phoneticPr fontId="27" type="noConversion"/>
  </si>
  <si>
    <t>60
(6x10)</t>
    <phoneticPr fontId="81" type="noConversion"/>
  </si>
  <si>
    <t>HQC-G4MP-SWI-220-8161</t>
    <phoneticPr fontId="81" type="noConversion"/>
  </si>
  <si>
    <t>OLD</t>
    <phoneticPr fontId="27" type="noConversion"/>
  </si>
  <si>
    <t>6X10</t>
    <phoneticPr fontId="27" type="noConversion"/>
  </si>
  <si>
    <t>11.3X12.2</t>
    <phoneticPr fontId="27" type="noConversion"/>
  </si>
  <si>
    <t>11X6.9</t>
    <phoneticPr fontId="27" type="noConversion"/>
  </si>
  <si>
    <r>
      <t xml:space="preserve">Cylinder Room </t>
    </r>
    <r>
      <rPr>
        <b/>
        <sz val="10"/>
        <rFont val="돋움"/>
        <family val="3"/>
        <charset val="129"/>
      </rPr>
      <t>수정됨</t>
    </r>
    <phoneticPr fontId="81" type="noConversion"/>
  </si>
  <si>
    <r>
      <t>Compressor Shelter
(5</t>
    </r>
    <r>
      <rPr>
        <sz val="11"/>
        <color rgb="FFFF0000"/>
        <rFont val="Arial"/>
        <family val="2"/>
      </rPr>
      <t>4</t>
    </r>
    <r>
      <rPr>
        <sz val="11"/>
        <rFont val="Arial"/>
        <family val="2"/>
      </rPr>
      <t>-SH-0001)
(C-5403)</t>
    </r>
    <phoneticPr fontId="81" type="noConversion"/>
  </si>
  <si>
    <t>SH</t>
    <phoneticPr fontId="94" type="noConversion"/>
  </si>
  <si>
    <t>OHC</t>
    <phoneticPr fontId="81" type="noConversion"/>
  </si>
  <si>
    <t>Plot Plan HQC-G4MP-PEU-250-5014</t>
    <phoneticPr fontId="81" type="noConversion"/>
  </si>
  <si>
    <t>EL+3300</t>
    <phoneticPr fontId="81" type="noConversion"/>
  </si>
  <si>
    <t>(60ton)</t>
    <phoneticPr fontId="27" type="noConversion"/>
  </si>
  <si>
    <t>EL+9000</t>
    <phoneticPr fontId="81" type="noConversion"/>
  </si>
  <si>
    <t>Cylinder Shelter</t>
    <phoneticPr fontId="81" type="noConversion"/>
  </si>
  <si>
    <t>SH</t>
    <phoneticPr fontId="94" type="noConversion"/>
  </si>
  <si>
    <t>Plot Plan HQC-G4MP-PEU-250-5026</t>
    <phoneticPr fontId="81" type="noConversion"/>
  </si>
  <si>
    <r>
      <t xml:space="preserve">Vent Recovery Compressor
 </t>
    </r>
    <r>
      <rPr>
        <sz val="11"/>
        <color rgb="FFFF0000"/>
        <rFont val="Arial"/>
        <family val="2"/>
      </rPr>
      <t>Shelter</t>
    </r>
    <r>
      <rPr>
        <sz val="11"/>
        <rFont val="Arial"/>
        <family val="2"/>
      </rPr>
      <t>(55-SH-0001)
(C-5521)</t>
    </r>
    <phoneticPr fontId="81" type="noConversion"/>
  </si>
  <si>
    <t>OHC
(20ton)</t>
    <phoneticPr fontId="81" type="noConversion"/>
  </si>
  <si>
    <t>Plot Plan HQC-G4MP-PEU-250-5017</t>
    <phoneticPr fontId="81" type="noConversion"/>
  </si>
  <si>
    <t>N2 Compressor Shelter</t>
    <phoneticPr fontId="81" type="noConversion"/>
  </si>
  <si>
    <t>1TON
HOIST</t>
    <phoneticPr fontId="27" type="noConversion"/>
  </si>
  <si>
    <r>
      <t xml:space="preserve">Plot Plan HQC-G4MP-PEU-250-5003
</t>
    </r>
    <r>
      <rPr>
        <b/>
        <sz val="10"/>
        <color rgb="FFFF0000"/>
        <rFont val="돋움"/>
        <family val="3"/>
        <charset val="129"/>
      </rPr>
      <t>최종</t>
    </r>
    <r>
      <rPr>
        <b/>
        <sz val="10"/>
        <color rgb="FFFF0000"/>
        <rFont val="Arial"/>
        <family val="2"/>
      </rPr>
      <t xml:space="preserve"> </t>
    </r>
    <r>
      <rPr>
        <b/>
        <sz val="10"/>
        <color rgb="FFFF0000"/>
        <rFont val="돋움"/>
        <family val="3"/>
        <charset val="129"/>
      </rPr>
      <t>확인</t>
    </r>
    <r>
      <rPr>
        <b/>
        <sz val="10"/>
        <color rgb="FFFF0000"/>
        <rFont val="Arial"/>
        <family val="2"/>
      </rPr>
      <t xml:space="preserve"> </t>
    </r>
    <r>
      <rPr>
        <b/>
        <sz val="10"/>
        <color rgb="FFFF0000"/>
        <rFont val="돋움"/>
        <family val="3"/>
        <charset val="129"/>
      </rPr>
      <t>필요</t>
    </r>
    <phoneticPr fontId="81" type="noConversion"/>
  </si>
  <si>
    <t>Storage Area</t>
    <phoneticPr fontId="81" type="noConversion"/>
  </si>
  <si>
    <t>Product Warehouse</t>
    <phoneticPr fontId="81" type="noConversion"/>
  </si>
  <si>
    <t>PE Product Pallets storage</t>
    <phoneticPr fontId="81" type="noConversion"/>
  </si>
  <si>
    <t>Platform-1</t>
    <phoneticPr fontId="81" type="noConversion"/>
  </si>
  <si>
    <t>1.5x2.5x28</t>
    <phoneticPr fontId="81" type="noConversion"/>
  </si>
  <si>
    <t>PE BAGGING &amp; Palleting</t>
    <phoneticPr fontId="81" type="noConversion"/>
  </si>
  <si>
    <t>Plat-1(Canti)</t>
    <phoneticPr fontId="81" type="noConversion"/>
  </si>
  <si>
    <t>Consumables Storage &amp; Empty Pallets</t>
    <phoneticPr fontId="81" type="noConversion"/>
  </si>
  <si>
    <t>Platform-2A</t>
    <phoneticPr fontId="81" type="noConversion"/>
  </si>
  <si>
    <t>Auxiliary Functions</t>
    <phoneticPr fontId="81" type="noConversion"/>
  </si>
  <si>
    <t>Plat-2A(Can)</t>
    <phoneticPr fontId="81" type="noConversion"/>
  </si>
  <si>
    <t>PE Truck Loading Platform-1</t>
    <phoneticPr fontId="81" type="noConversion"/>
  </si>
  <si>
    <t>Platform-2B</t>
    <phoneticPr fontId="81" type="noConversion"/>
  </si>
  <si>
    <t>PE Truck Loading Platform-2</t>
    <phoneticPr fontId="81" type="noConversion"/>
  </si>
  <si>
    <t>Plat-2B(Can)</t>
    <phoneticPr fontId="81" type="noConversion"/>
  </si>
  <si>
    <t>PE Truck Loading Platform-3</t>
    <phoneticPr fontId="81" type="noConversion"/>
  </si>
  <si>
    <r>
      <rPr>
        <sz val="10"/>
        <color rgb="FFFF0000"/>
        <rFont val="돋움"/>
        <family val="3"/>
        <charset val="129"/>
      </rPr>
      <t>소방</t>
    </r>
    <r>
      <rPr>
        <sz val="10"/>
        <color rgb="FFFF0000"/>
        <rFont val="Arial"/>
        <family val="2"/>
      </rPr>
      <t xml:space="preserve"> Preaction Valve Room 28</t>
    </r>
    <r>
      <rPr>
        <sz val="10"/>
        <color rgb="FFFF0000"/>
        <rFont val="돋움"/>
        <family val="3"/>
        <charset val="129"/>
      </rPr>
      <t>개</t>
    </r>
    <r>
      <rPr>
        <sz val="10"/>
        <color rgb="FFFF0000"/>
        <rFont val="Arial"/>
        <family val="2"/>
      </rPr>
      <t xml:space="preserve"> </t>
    </r>
    <r>
      <rPr>
        <sz val="10"/>
        <color rgb="FFFF0000"/>
        <rFont val="돋움"/>
        <family val="3"/>
        <charset val="129"/>
      </rPr>
      <t>접수</t>
    </r>
    <phoneticPr fontId="27" type="noConversion"/>
  </si>
  <si>
    <t>Package and Storage BLDG</t>
    <phoneticPr fontId="81" type="noConversion"/>
  </si>
  <si>
    <r>
      <t>Steel</t>
    </r>
    <r>
      <rPr>
        <sz val="11"/>
        <color rgb="FFFF0000"/>
        <rFont val="Arial"/>
        <family val="2"/>
      </rPr>
      <t>+RC</t>
    </r>
    <phoneticPr fontId="81" type="noConversion"/>
  </si>
  <si>
    <t>(8x8)</t>
    <phoneticPr fontId="81" type="noConversion"/>
  </si>
  <si>
    <t>6x15</t>
    <phoneticPr fontId="81" type="noConversion"/>
  </si>
  <si>
    <t>1.5x10.5</t>
    <phoneticPr fontId="27" type="noConversion"/>
  </si>
  <si>
    <t>EL+122400</t>
    <phoneticPr fontId="81" type="noConversion"/>
  </si>
  <si>
    <t>EL+129400</t>
    <phoneticPr fontId="81" type="noConversion"/>
  </si>
  <si>
    <t>EL+144200</t>
    <phoneticPr fontId="81" type="noConversion"/>
  </si>
  <si>
    <t>EL+147700</t>
    <phoneticPr fontId="81" type="noConversion"/>
  </si>
  <si>
    <t>EL+150700</t>
    <phoneticPr fontId="81" type="noConversion"/>
  </si>
  <si>
    <t>EL+153700</t>
    <phoneticPr fontId="81" type="noConversion"/>
  </si>
  <si>
    <t>EL+157200</t>
    <phoneticPr fontId="81" type="noConversion"/>
  </si>
  <si>
    <t>PE Truck Loading Platform-3</t>
    <phoneticPr fontId="81" type="noConversion"/>
  </si>
  <si>
    <t>Unit 40</t>
    <phoneticPr fontId="81" type="noConversion"/>
  </si>
  <si>
    <t>Compressor Shelter
[42-SH-0001]
(C-4201AB,4202AB)</t>
    <phoneticPr fontId="81" type="noConversion"/>
  </si>
  <si>
    <t>OHC</t>
    <phoneticPr fontId="81" type="noConversion"/>
  </si>
  <si>
    <t>Plot Plan HQC-G4MP-HEX-250-4004</t>
    <phoneticPr fontId="81" type="noConversion"/>
  </si>
  <si>
    <t>HEXENE 1</t>
    <phoneticPr fontId="81" type="noConversion"/>
  </si>
  <si>
    <t>EL+3000</t>
    <phoneticPr fontId="81" type="noConversion"/>
  </si>
  <si>
    <t>Form Station Shelter
44-SH-0001[P-1]</t>
    <phoneticPr fontId="81" type="noConversion"/>
  </si>
  <si>
    <t>SH</t>
    <phoneticPr fontId="81" type="noConversion"/>
  </si>
  <si>
    <t>Plot Plan HQC-G4MP-OFF-250-6101</t>
    <phoneticPr fontId="81" type="noConversion"/>
  </si>
  <si>
    <t>UNIT 62</t>
    <phoneticPr fontId="81" type="noConversion"/>
  </si>
  <si>
    <t>Catalyst &amp; Chemical Storage
(62-CCB-01)</t>
    <phoneticPr fontId="81" type="noConversion"/>
  </si>
  <si>
    <t>3.75
(1.5x2.5)</t>
    <phoneticPr fontId="81" type="noConversion"/>
  </si>
  <si>
    <t>PIT-G4MP-OFF-220-6201</t>
    <phoneticPr fontId="81" type="noConversion"/>
  </si>
  <si>
    <t>Unit 61
(Un)Loading Area</t>
    <phoneticPr fontId="81" type="noConversion"/>
  </si>
  <si>
    <t>Truck Scale BLDG</t>
    <phoneticPr fontId="81" type="noConversion"/>
  </si>
  <si>
    <r>
      <t xml:space="preserve">Plot Plan Size Clarification </t>
    </r>
    <r>
      <rPr>
        <sz val="10"/>
        <rFont val="돋움"/>
        <family val="3"/>
        <charset val="129"/>
      </rPr>
      <t>예정임</t>
    </r>
    <phoneticPr fontId="81" type="noConversion"/>
  </si>
  <si>
    <t>RailWay Loading Shelter</t>
    <phoneticPr fontId="81" type="noConversion"/>
  </si>
  <si>
    <t>Plot Plan HQC-G4MP-OFF-270-6104</t>
    <phoneticPr fontId="81" type="noConversion"/>
  </si>
  <si>
    <t>EL+6000(FP)</t>
    <phoneticPr fontId="81" type="noConversion"/>
  </si>
  <si>
    <t>Truck Loading Shelter</t>
    <phoneticPr fontId="81" type="noConversion"/>
  </si>
  <si>
    <t xml:space="preserve">DI </t>
    <phoneticPr fontId="81" type="noConversion"/>
  </si>
  <si>
    <t>RailWay Control BLDG.</t>
    <phoneticPr fontId="81" type="noConversion"/>
  </si>
  <si>
    <t>Clarification 답변 접수 / Out of Scope</t>
    <phoneticPr fontId="81" type="noConversion"/>
  </si>
  <si>
    <t>Form Station Shelter
61-SH-0006[P-4]</t>
    <phoneticPr fontId="81" type="noConversion"/>
  </si>
  <si>
    <t>Unit 61</t>
    <phoneticPr fontId="81" type="noConversion"/>
  </si>
  <si>
    <t>Compressor Shelter
61-SH-0001
(C-6101ABC)</t>
    <phoneticPr fontId="81" type="noConversion"/>
  </si>
  <si>
    <t>Storage</t>
    <phoneticPr fontId="81" type="noConversion"/>
  </si>
  <si>
    <t>EL+6000</t>
    <phoneticPr fontId="81" type="noConversion"/>
  </si>
  <si>
    <t>(50ton)</t>
    <phoneticPr fontId="27" type="noConversion"/>
  </si>
  <si>
    <t>Plot Plan(HQC-G4MP-OFF-250-6101</t>
    <phoneticPr fontId="81" type="noConversion"/>
  </si>
  <si>
    <t>Polymer. Inhib. PKG. Shelter
61-SH-0002 (PK-6102)</t>
    <phoneticPr fontId="81" type="noConversion"/>
  </si>
  <si>
    <t>SH</t>
    <phoneticPr fontId="81" type="noConversion"/>
  </si>
  <si>
    <t>Plot Plan(HQC-G4MP-OFF-250-6101</t>
    <phoneticPr fontId="81" type="noConversion"/>
  </si>
  <si>
    <r>
      <t>Form Station Shelter
(</t>
    </r>
    <r>
      <rPr>
        <sz val="11"/>
        <color rgb="FFFF0000"/>
        <rFont val="돋움"/>
        <family val="3"/>
        <charset val="129"/>
      </rPr>
      <t>소방</t>
    </r>
    <r>
      <rPr>
        <sz val="11"/>
        <color rgb="FFFF0000"/>
        <rFont val="Arial"/>
        <family val="2"/>
      </rPr>
      <t xml:space="preserve"> </t>
    </r>
    <r>
      <rPr>
        <sz val="11"/>
        <color rgb="FFFF0000"/>
        <rFont val="돋움"/>
        <family val="3"/>
        <charset val="129"/>
      </rPr>
      <t>추가</t>
    </r>
    <r>
      <rPr>
        <sz val="11"/>
        <color rgb="FFFF0000"/>
        <rFont val="Arial"/>
        <family val="2"/>
      </rPr>
      <t xml:space="preserve"> / [P-2])</t>
    </r>
    <phoneticPr fontId="81" type="noConversion"/>
  </si>
  <si>
    <t>#1 Form Station Shelter
61-SH-0003 (PK-6102)[P-3]</t>
    <phoneticPr fontId="81" type="noConversion"/>
  </si>
  <si>
    <t>SHELTER Total</t>
    <phoneticPr fontId="81" type="noConversion"/>
  </si>
  <si>
    <t>*. History Memo</t>
    <phoneticPr fontId="81" type="noConversion"/>
  </si>
  <si>
    <t xml:space="preserve">BOQ 제출 </t>
    <phoneticPr fontId="81" type="noConversion"/>
  </si>
  <si>
    <t>SUM(M7:M61)+M74+M82+M99+M100</t>
    <phoneticPr fontId="27" type="noConversion"/>
  </si>
  <si>
    <t>A</t>
    <phoneticPr fontId="81" type="noConversion"/>
  </si>
  <si>
    <t>ITB 반영
Substaiton Size는 전기팀과 추후 협의 예저임</t>
    <phoneticPr fontId="81" type="noConversion"/>
  </si>
  <si>
    <t>M64+SUM(M68:M73)+M95+M98+M101+M104+M108+M109+M112+M113+M114</t>
    <phoneticPr fontId="27" type="noConversion"/>
  </si>
  <si>
    <t>E</t>
    <phoneticPr fontId="81" type="noConversion"/>
  </si>
  <si>
    <t>ITB 반영 (추가 접수분 반영)
RailWay Control BLDG. 재질의 필요함</t>
    <phoneticPr fontId="81" type="noConversion"/>
  </si>
  <si>
    <t>K</t>
    <phoneticPr fontId="27" type="noConversion"/>
  </si>
  <si>
    <t>전기실 추가면적반영/ HVAC 추가면적반영 / RIB 추가 면적 반영
Logistic Gate house(East Side) 당사 Scope로 변경 /South Gate House는 Scoep 협의중</t>
    <phoneticPr fontId="27" type="noConversion"/>
  </si>
  <si>
    <t>7.4.2. BOQ Summary</t>
    <phoneticPr fontId="14" type="noConversion"/>
  </si>
  <si>
    <t>A. Overall BOQ Summary (Building &amp; Shelter)</t>
    <phoneticPr fontId="14" type="noConversion"/>
  </si>
  <si>
    <t>Project: Kuwait Al-Zour LNG Import Project</t>
    <phoneticPr fontId="81" type="noConversion"/>
  </si>
  <si>
    <t>Rev.k</t>
    <phoneticPr fontId="81" type="noConversion"/>
  </si>
  <si>
    <t>Discipline : Architecture</t>
    <phoneticPr fontId="14" type="noConversion"/>
  </si>
  <si>
    <t>Unit/
Number</t>
    <phoneticPr fontId="81" type="noConversion"/>
  </si>
  <si>
    <t>BLGD/ Shelter</t>
  </si>
  <si>
    <t>Structural
Concept</t>
    <phoneticPr fontId="81" type="noConversion"/>
  </si>
  <si>
    <t>Equipment List</t>
    <phoneticPr fontId="81" type="noConversion"/>
  </si>
  <si>
    <r>
      <t>Total
Area 
(</t>
    </r>
    <r>
      <rPr>
        <b/>
        <sz val="11"/>
        <rFont val="돋움"/>
        <family val="3"/>
        <charset val="129"/>
      </rPr>
      <t>㎡</t>
    </r>
    <r>
      <rPr>
        <b/>
        <sz val="11"/>
        <rFont val="Calibri"/>
        <family val="2"/>
      </rPr>
      <t>)</t>
    </r>
    <phoneticPr fontId="81" type="noConversion"/>
  </si>
  <si>
    <r>
      <t>Volume
(</t>
    </r>
    <r>
      <rPr>
        <b/>
        <sz val="11"/>
        <rFont val="돋움"/>
        <family val="3"/>
        <charset val="129"/>
      </rPr>
      <t>㎥</t>
    </r>
    <r>
      <rPr>
        <b/>
        <sz val="11"/>
        <rFont val="Calibri"/>
        <family val="2"/>
      </rPr>
      <t>)</t>
    </r>
    <phoneticPr fontId="81" type="noConversion"/>
  </si>
  <si>
    <t>Blast
Proof</t>
    <phoneticPr fontId="81" type="noConversion"/>
  </si>
  <si>
    <t>Fire
Proof</t>
  </si>
  <si>
    <t>OHC, Hoist
(Capa.&amp; Item no.)</t>
    <phoneticPr fontId="81" type="noConversion"/>
  </si>
  <si>
    <t>BM</t>
    <phoneticPr fontId="81" type="noConversion"/>
  </si>
  <si>
    <r>
      <t>Area(G)
(</t>
    </r>
    <r>
      <rPr>
        <b/>
        <sz val="11"/>
        <rFont val="맑은 고딕"/>
        <family val="3"/>
        <charset val="129"/>
      </rPr>
      <t>㎡</t>
    </r>
    <r>
      <rPr>
        <b/>
        <sz val="11"/>
        <rFont val="Calibri"/>
        <family val="2"/>
      </rPr>
      <t>)</t>
    </r>
  </si>
  <si>
    <t xml:space="preserve"> TR 
Area (1)</t>
    <phoneticPr fontId="81" type="noConversion"/>
  </si>
  <si>
    <t xml:space="preserve"> ACCU
Area (2)</t>
    <phoneticPr fontId="81" type="noConversion"/>
  </si>
  <si>
    <t>Car 
Park (3)</t>
    <phoneticPr fontId="81" type="noConversion"/>
  </si>
  <si>
    <t>Add.
Area (4)</t>
    <phoneticPr fontId="81" type="noConversion"/>
  </si>
  <si>
    <t>10    Jetty 1 and Jetty 2</t>
    <phoneticPr fontId="81" type="noConversion"/>
  </si>
  <si>
    <t>10-SS-03</t>
    <phoneticPr fontId="81" type="noConversion"/>
  </si>
  <si>
    <t>JETTY CONTROL AND ELECTRICAL BUILDING</t>
    <phoneticPr fontId="81" type="noConversion"/>
  </si>
  <si>
    <t>RC Frame w/
Block Wall</t>
    <phoneticPr fontId="81" type="noConversion"/>
  </si>
  <si>
    <t>N/A</t>
  </si>
  <si>
    <t>Cable room</t>
  </si>
  <si>
    <t>X</t>
    <phoneticPr fontId="81" type="noConversion"/>
  </si>
  <si>
    <r>
      <t xml:space="preserve">1. Indoor TR </t>
    </r>
    <r>
      <rPr>
        <sz val="11"/>
        <color theme="1"/>
        <rFont val="맑은 고딕"/>
        <family val="2"/>
        <scheme val="minor"/>
      </rPr>
      <t>적용으로</t>
    </r>
    <r>
      <rPr>
        <sz val="11"/>
        <rFont val="Calibri"/>
        <family val="2"/>
      </rPr>
      <t xml:space="preserve"> TR Area </t>
    </r>
    <r>
      <rPr>
        <sz val="11"/>
        <color theme="1"/>
        <rFont val="맑은 고딕"/>
        <family val="2"/>
        <scheme val="minor"/>
      </rPr>
      <t xml:space="preserve">삭제
</t>
    </r>
    <r>
      <rPr>
        <sz val="11"/>
        <rFont val="Calibri"/>
        <family val="2"/>
      </rPr>
      <t>2.2nd Floor Height optimized.</t>
    </r>
    <phoneticPr fontId="81" type="noConversion"/>
  </si>
  <si>
    <t>2nd Floor</t>
    <phoneticPr fontId="81" type="noConversion"/>
  </si>
  <si>
    <t>3rd Floor</t>
    <phoneticPr fontId="81" type="noConversion"/>
  </si>
  <si>
    <t>10-B-11</t>
    <phoneticPr fontId="81" type="noConversion"/>
  </si>
  <si>
    <t>OPERATOR HOUSE JETTY I</t>
    <phoneticPr fontId="81" type="noConversion"/>
  </si>
  <si>
    <t>B</t>
    <phoneticPr fontId="81" type="noConversion"/>
  </si>
  <si>
    <t>N/A</t>
    <phoneticPr fontId="81" type="noConversion"/>
  </si>
  <si>
    <t>10-B-12</t>
    <phoneticPr fontId="81" type="noConversion"/>
  </si>
  <si>
    <t>OPERATOR HOUSE JETTY II</t>
    <phoneticPr fontId="81" type="noConversion"/>
  </si>
  <si>
    <t>20    LNG Tank Area</t>
  </si>
  <si>
    <t>20-SS-02</t>
  </si>
  <si>
    <t>SATELLITE SUBSTATION</t>
    <phoneticPr fontId="81" type="noConversion"/>
  </si>
  <si>
    <r>
      <t xml:space="preserve">1. EDG -&gt; CV Scope </t>
    </r>
    <r>
      <rPr>
        <sz val="11"/>
        <color theme="1"/>
        <rFont val="맑은 고딕"/>
        <family val="2"/>
        <scheme val="minor"/>
      </rPr>
      <t xml:space="preserve">이관
</t>
    </r>
    <r>
      <rPr>
        <sz val="11"/>
        <rFont val="Calibri"/>
        <family val="2"/>
      </rPr>
      <t>2.2nd Floor Height optimized.</t>
    </r>
    <phoneticPr fontId="81" type="noConversion"/>
  </si>
  <si>
    <t>1st Floor</t>
    <phoneticPr fontId="81" type="noConversion"/>
  </si>
  <si>
    <t>10-B-15</t>
    <phoneticPr fontId="81" type="noConversion"/>
  </si>
  <si>
    <t>TRESTLE GATE HOUSE</t>
    <phoneticPr fontId="81" type="noConversion"/>
  </si>
  <si>
    <t>RC Frame w/
Block Wall</t>
    <phoneticPr fontId="81" type="noConversion"/>
  </si>
  <si>
    <t>PARKING Lot FOR TRESTLE GATE HOUSE</t>
    <phoneticPr fontId="81" type="noConversion"/>
  </si>
  <si>
    <t>OS</t>
    <phoneticPr fontId="81" type="noConversion"/>
  </si>
  <si>
    <t>Steel(Roofl)</t>
    <phoneticPr fontId="81" type="noConversion"/>
  </si>
  <si>
    <t>N/A</t>
    <phoneticPr fontId="81" type="noConversion"/>
  </si>
  <si>
    <t>4 Vehicles</t>
    <phoneticPr fontId="81" type="noConversion"/>
  </si>
  <si>
    <t>40    Process Area (LNG Terminal)</t>
    <phoneticPr fontId="81" type="noConversion"/>
  </si>
  <si>
    <t>40-BC-01</t>
    <phoneticPr fontId="81" type="noConversion"/>
  </si>
  <si>
    <t>BOG COMPRESSORS SHELTER</t>
    <phoneticPr fontId="81" type="noConversion"/>
  </si>
  <si>
    <t>Steel(Roof/Wall)</t>
    <phoneticPr fontId="81" type="noConversion"/>
  </si>
  <si>
    <t>40-K-0001A/B/C/D</t>
    <phoneticPr fontId="81" type="noConversion"/>
  </si>
  <si>
    <t>O</t>
    <phoneticPr fontId="81" type="noConversion"/>
  </si>
  <si>
    <t>O
(Overhead Crane, 1ea, 5 Ton)</t>
    <phoneticPr fontId="81" type="noConversion"/>
  </si>
  <si>
    <t>50    Process Area (LNG Terminal)</t>
    <phoneticPr fontId="81" type="noConversion"/>
  </si>
  <si>
    <t>50-B-13</t>
    <phoneticPr fontId="81" type="noConversion"/>
  </si>
  <si>
    <t>OPERATOR HOUSE PROCESS I</t>
    <phoneticPr fontId="81" type="noConversion"/>
  </si>
  <si>
    <t>RC Frame w/
RC Wall</t>
    <phoneticPr fontId="81" type="noConversion"/>
  </si>
  <si>
    <t>50-B-14</t>
    <phoneticPr fontId="81" type="noConversion"/>
  </si>
  <si>
    <t>OPERATOR HOUSE PROCESS II</t>
    <phoneticPr fontId="81" type="noConversion"/>
  </si>
  <si>
    <t>RC Frame w/
RC Wall</t>
    <phoneticPr fontId="81" type="noConversion"/>
  </si>
  <si>
    <t>50-MS-01</t>
    <phoneticPr fontId="81" type="noConversion"/>
  </si>
  <si>
    <t>METERING STATION SHELTER</t>
    <phoneticPr fontId="81" type="noConversion"/>
  </si>
  <si>
    <t>Steel(Roof/Wall)</t>
    <phoneticPr fontId="81" type="noConversion"/>
  </si>
  <si>
    <t>50-A-0001, 50-A-0006</t>
    <phoneticPr fontId="81" type="noConversion"/>
  </si>
  <si>
    <t>O
(Overhead Crane, 1ea, 10 Ton)</t>
    <phoneticPr fontId="81" type="noConversion"/>
  </si>
  <si>
    <r>
      <t xml:space="preserve">1. Fireproofing </t>
    </r>
    <r>
      <rPr>
        <sz val="11"/>
        <color theme="1"/>
        <rFont val="맑은 고딕"/>
        <family val="2"/>
        <scheme val="minor"/>
      </rPr>
      <t>추가</t>
    </r>
    <phoneticPr fontId="81" type="noConversion"/>
  </si>
  <si>
    <t xml:space="preserve">   </t>
    <phoneticPr fontId="81" type="noConversion"/>
  </si>
  <si>
    <t>50-B-13</t>
    <phoneticPr fontId="81" type="noConversion"/>
  </si>
  <si>
    <t>PARKING LOT FOR OPERATOR HOUSE PROCESS I</t>
    <phoneticPr fontId="81" type="noConversion"/>
  </si>
  <si>
    <t>Steel(Roofl)</t>
    <phoneticPr fontId="81" type="noConversion"/>
  </si>
  <si>
    <t>N/A</t>
    <phoneticPr fontId="81" type="noConversion"/>
  </si>
  <si>
    <t xml:space="preserve">   </t>
    <phoneticPr fontId="81" type="noConversion"/>
  </si>
  <si>
    <t>50-B-14</t>
    <phoneticPr fontId="81" type="noConversion"/>
  </si>
  <si>
    <t>PARKING LOT FOR OPERATOR HOUSE PROCESS II</t>
    <phoneticPr fontId="81" type="noConversion"/>
  </si>
  <si>
    <t>70    Utilities (LNG Terminal)</t>
    <phoneticPr fontId="81" type="noConversion"/>
  </si>
  <si>
    <t>70-SS-01</t>
    <phoneticPr fontId="81" type="noConversion"/>
  </si>
  <si>
    <t>MAIN ELECTRICAL SUBSTATION</t>
    <phoneticPr fontId="81" type="noConversion"/>
  </si>
  <si>
    <t>Clean Agent Cylinder Room</t>
    <phoneticPr fontId="81" type="noConversion"/>
  </si>
  <si>
    <t>HVAC Room</t>
    <phoneticPr fontId="81" type="noConversion"/>
  </si>
  <si>
    <t>70-UB-01</t>
    <phoneticPr fontId="81" type="noConversion"/>
  </si>
  <si>
    <t>UTILITY SHELTER (AIR COMPRESSORS)</t>
    <phoneticPr fontId="81" type="noConversion"/>
  </si>
  <si>
    <t>70-A-1001 A/B
70-A-1002 A/B</t>
    <phoneticPr fontId="81" type="noConversion"/>
  </si>
  <si>
    <t>70-UB-02</t>
    <phoneticPr fontId="81" type="noConversion"/>
  </si>
  <si>
    <t>UTILITY SHELTER (HYPOCHLORITE)</t>
    <phoneticPr fontId="81" type="noConversion"/>
  </si>
  <si>
    <t>50-A-0003
50-T-0002 A/B/C/D/E/F/G/H</t>
    <phoneticPr fontId="81" type="noConversion"/>
  </si>
  <si>
    <t>O
(Monorail Hoist, 1ea, 1 Ton)</t>
    <phoneticPr fontId="81" type="noConversion"/>
  </si>
  <si>
    <t>70-UB-03</t>
    <phoneticPr fontId="81" type="noConversion"/>
  </si>
  <si>
    <t>SEA WATER PUMP SHELTER</t>
    <phoneticPr fontId="81" type="noConversion"/>
  </si>
  <si>
    <t>70-P-0005 A/B/C/D</t>
    <phoneticPr fontId="81" type="noConversion"/>
  </si>
  <si>
    <r>
      <t>O
(Monorail Hoist, 1ea, 2 Ton)</t>
    </r>
    <r>
      <rPr>
        <sz val="11"/>
        <color theme="1"/>
        <rFont val="맑은 고딕"/>
        <family val="2"/>
        <charset val="129"/>
        <scheme val="minor"/>
      </rPr>
      <t/>
    </r>
    <phoneticPr fontId="81" type="noConversion"/>
  </si>
  <si>
    <t>70-UB-04</t>
    <phoneticPr fontId="81" type="noConversion"/>
  </si>
  <si>
    <t>FIRE WATER PUMP SHELTER</t>
    <phoneticPr fontId="81" type="noConversion"/>
  </si>
  <si>
    <t>70-P-0006 A/B
70-P-0007 A/B
70-P-0007B-V01</t>
    <phoneticPr fontId="81" type="noConversion"/>
  </si>
  <si>
    <r>
      <t>O
(Monorail Hoist, 2ea, 2 Ton / 5 Ton)</t>
    </r>
    <r>
      <rPr>
        <sz val="11"/>
        <color theme="1"/>
        <rFont val="맑은 고딕"/>
        <family val="2"/>
        <charset val="129"/>
        <scheme val="minor"/>
      </rPr>
      <t/>
    </r>
    <phoneticPr fontId="81" type="noConversion"/>
  </si>
  <si>
    <r>
      <t xml:space="preserve">1. Shelter size </t>
    </r>
    <r>
      <rPr>
        <sz val="11"/>
        <color theme="1"/>
        <rFont val="맑은 고딕"/>
        <family val="2"/>
        <scheme val="minor"/>
      </rPr>
      <t>변경</t>
    </r>
    <phoneticPr fontId="81" type="noConversion"/>
  </si>
  <si>
    <t>70-UB-05</t>
    <phoneticPr fontId="81" type="noConversion"/>
  </si>
  <si>
    <t>WWT Common Shelter</t>
    <phoneticPr fontId="27" type="noConversion"/>
  </si>
  <si>
    <t>70-A-0015-K01A/B,K02A/B
70-A-0015-T13,P10A/B
70-A-0015-T11,P08A/B
70-A-0015-T12,P09A/B
70-A-0014-T11,P08A/B
70-A-0014-T12,P09A/B
70-A-0014-T10,P07A/B,M05A/B</t>
    <phoneticPr fontId="27" type="noConversion"/>
  </si>
  <si>
    <t>O
(Monorail Hoist, 2ea, Capacity HOLD)</t>
    <phoneticPr fontId="81" type="noConversion"/>
  </si>
  <si>
    <t>70-UB-06</t>
    <phoneticPr fontId="81" type="noConversion"/>
  </si>
  <si>
    <t>NEUTRALIZATION PACKAGE SHELTER</t>
    <phoneticPr fontId="81" type="noConversion"/>
  </si>
  <si>
    <t>50-A-0004</t>
    <phoneticPr fontId="81" type="noConversion"/>
  </si>
  <si>
    <r>
      <t>O
(Monorail Hoist, 1ea, 1 Ton)</t>
    </r>
    <r>
      <rPr>
        <sz val="11"/>
        <color theme="1"/>
        <rFont val="맑은 고딕"/>
        <family val="2"/>
        <charset val="129"/>
        <scheme val="minor"/>
      </rPr>
      <t/>
    </r>
    <phoneticPr fontId="81" type="noConversion"/>
  </si>
  <si>
    <t>70-UB-07</t>
    <phoneticPr fontId="81" type="noConversion"/>
  </si>
  <si>
    <t>MAIN FIRE WATER JOCKEY PUMP SHELTER</t>
    <phoneticPr fontId="81" type="noConversion"/>
  </si>
  <si>
    <t>70-P-0004 A/B
70-A-0014-P06A/B</t>
    <phoneticPr fontId="81" type="noConversion"/>
  </si>
  <si>
    <t>x</t>
    <phoneticPr fontId="81" type="noConversion"/>
  </si>
  <si>
    <r>
      <t xml:space="preserve">1. </t>
    </r>
    <r>
      <rPr>
        <sz val="11"/>
        <color theme="1"/>
        <rFont val="맑은 고딕"/>
        <family val="2"/>
        <scheme val="minor"/>
      </rPr>
      <t>하부</t>
    </r>
    <r>
      <rPr>
        <sz val="11"/>
        <rFont val="Calibri"/>
        <family val="2"/>
      </rPr>
      <t xml:space="preserve"> Structure -&gt; CV Scope</t>
    </r>
    <r>
      <rPr>
        <sz val="11"/>
        <color theme="1"/>
        <rFont val="맑은 고딕"/>
        <family val="2"/>
        <scheme val="minor"/>
      </rPr>
      <t>이므로</t>
    </r>
    <r>
      <rPr>
        <sz val="11"/>
        <rFont val="Calibri"/>
        <family val="2"/>
      </rPr>
      <t xml:space="preserve"> Equipment </t>
    </r>
    <r>
      <rPr>
        <sz val="11"/>
        <color theme="1"/>
        <rFont val="맑은 고딕"/>
        <family val="2"/>
        <scheme val="minor"/>
      </rPr>
      <t>없음</t>
    </r>
    <phoneticPr fontId="81" type="noConversion"/>
  </si>
  <si>
    <t>70-UB-08</t>
    <phoneticPr fontId="81" type="noConversion"/>
  </si>
  <si>
    <t>UTILITY SHELTER (HYPOCHLORITE FOR PWS)</t>
    <phoneticPr fontId="81" type="noConversion"/>
  </si>
  <si>
    <t>70-A-0016</t>
    <phoneticPr fontId="81" type="noConversion"/>
  </si>
  <si>
    <t>80    Buildings</t>
    <phoneticPr fontId="81" type="noConversion"/>
  </si>
  <si>
    <t>80-B-01</t>
    <phoneticPr fontId="81" type="noConversion"/>
  </si>
  <si>
    <t>FIRE STATION</t>
    <phoneticPr fontId="81" type="noConversion"/>
  </si>
  <si>
    <r>
      <t xml:space="preserve">HVAC Room </t>
    </r>
    <r>
      <rPr>
        <sz val="11"/>
        <color theme="1"/>
        <rFont val="맑은 고딕"/>
        <family val="2"/>
        <scheme val="minor"/>
      </rPr>
      <t xml:space="preserve">삭제
</t>
    </r>
    <r>
      <rPr>
        <sz val="11"/>
        <rFont val="Calibri"/>
        <family val="2"/>
      </rPr>
      <t xml:space="preserve">Garage Size </t>
    </r>
    <r>
      <rPr>
        <sz val="11"/>
        <color theme="1"/>
        <rFont val="맑은 고딕"/>
        <family val="2"/>
        <scheme val="minor"/>
      </rPr>
      <t>증가에</t>
    </r>
    <r>
      <rPr>
        <sz val="11"/>
        <rFont val="Calibri"/>
        <family val="2"/>
      </rPr>
      <t xml:space="preserve"> </t>
    </r>
    <r>
      <rPr>
        <sz val="11"/>
        <color theme="1"/>
        <rFont val="맑은 고딕"/>
        <family val="2"/>
        <scheme val="minor"/>
      </rPr>
      <t>따른</t>
    </r>
    <r>
      <rPr>
        <sz val="11"/>
        <rFont val="Calibri"/>
        <family val="2"/>
      </rPr>
      <t xml:space="preserve"> </t>
    </r>
    <r>
      <rPr>
        <sz val="11"/>
        <color theme="1"/>
        <rFont val="맑은 고딕"/>
        <family val="2"/>
        <scheme val="minor"/>
      </rPr>
      <t>건물</t>
    </r>
    <r>
      <rPr>
        <sz val="11"/>
        <rFont val="Calibri"/>
        <family val="2"/>
      </rPr>
      <t xml:space="preserve"> </t>
    </r>
    <r>
      <rPr>
        <sz val="11"/>
        <color theme="1"/>
        <rFont val="맑은 고딕"/>
        <family val="2"/>
        <scheme val="minor"/>
      </rPr>
      <t>면적</t>
    </r>
    <r>
      <rPr>
        <sz val="11"/>
        <rFont val="Calibri"/>
        <family val="2"/>
      </rPr>
      <t xml:space="preserve"> </t>
    </r>
    <r>
      <rPr>
        <sz val="11"/>
        <color theme="1"/>
        <rFont val="맑은 고딕"/>
        <family val="2"/>
        <scheme val="minor"/>
      </rPr>
      <t>조정</t>
    </r>
    <phoneticPr fontId="81" type="noConversion"/>
  </si>
  <si>
    <t>80-B-02</t>
    <phoneticPr fontId="81" type="noConversion"/>
  </si>
  <si>
    <t>ADMINISTRATION BUILDING</t>
    <phoneticPr fontId="81" type="noConversion"/>
  </si>
  <si>
    <t>RC Frame w/
Block Wall/ Steel</t>
    <phoneticPr fontId="81" type="noConversion"/>
  </si>
  <si>
    <t>TR Area 추가, HVAC Room 삭제에 따른 면적 축소</t>
    <phoneticPr fontId="81" type="noConversion"/>
  </si>
  <si>
    <t>80-B-03</t>
    <phoneticPr fontId="81" type="noConversion"/>
  </si>
  <si>
    <t>GATE HOUSE I</t>
    <phoneticPr fontId="81" type="noConversion"/>
  </si>
  <si>
    <t>RC Frame w/
Block Wall</t>
  </si>
  <si>
    <t>Main Access</t>
    <phoneticPr fontId="81" type="noConversion"/>
  </si>
  <si>
    <r>
      <t xml:space="preserve">SOCC </t>
    </r>
    <r>
      <rPr>
        <sz val="11"/>
        <color theme="1"/>
        <rFont val="맑은 고딕"/>
        <family val="2"/>
        <scheme val="minor"/>
      </rPr>
      <t>와</t>
    </r>
    <r>
      <rPr>
        <sz val="11"/>
        <rFont val="Calibri"/>
        <family val="2"/>
      </rPr>
      <t xml:space="preserve"> </t>
    </r>
    <r>
      <rPr>
        <sz val="11"/>
        <color theme="1"/>
        <rFont val="맑은 고딕"/>
        <family val="2"/>
        <scheme val="minor"/>
      </rPr>
      <t>병합</t>
    </r>
    <phoneticPr fontId="81" type="noConversion"/>
  </si>
  <si>
    <t>SOCC</t>
    <phoneticPr fontId="81" type="noConversion"/>
  </si>
  <si>
    <t>80-B-04</t>
  </si>
  <si>
    <t>SOCC BUILDING</t>
    <phoneticPr fontId="81" type="noConversion"/>
  </si>
  <si>
    <t>Gate House I 과 병합</t>
    <phoneticPr fontId="81" type="noConversion"/>
  </si>
  <si>
    <t>80-B-05</t>
    <phoneticPr fontId="81" type="noConversion"/>
  </si>
  <si>
    <t>GATE HOUSE II</t>
    <phoneticPr fontId="81" type="noConversion"/>
  </si>
  <si>
    <t>80-B-06</t>
    <phoneticPr fontId="81" type="noConversion"/>
  </si>
  <si>
    <t>CONTROL BUILDING</t>
    <phoneticPr fontId="81" type="noConversion"/>
  </si>
  <si>
    <t>Smoking Room 추가</t>
    <phoneticPr fontId="81" type="noConversion"/>
  </si>
  <si>
    <t>80-B-07</t>
    <phoneticPr fontId="81" type="noConversion"/>
  </si>
  <si>
    <t>WAREHOUSE, WORKSHOP &amp; LABORATORY</t>
    <phoneticPr fontId="81" type="noConversion"/>
  </si>
  <si>
    <t>RC Frame w/
Block Wall</t>
    <phoneticPr fontId="81" type="noConversion"/>
  </si>
  <si>
    <t>5.6~12.35</t>
    <phoneticPr fontId="81" type="noConversion"/>
  </si>
  <si>
    <t>O
(Overhead Crane, 2ea, 10ton,30ton)</t>
    <phoneticPr fontId="81" type="noConversion"/>
  </si>
  <si>
    <t>Smoking Room 추가</t>
    <phoneticPr fontId="81" type="noConversion"/>
  </si>
  <si>
    <t>80-B-08</t>
    <phoneticPr fontId="81" type="noConversion"/>
  </si>
  <si>
    <t>PARKING LOT FOR ADMINISTRATION BUILDING</t>
    <phoneticPr fontId="81" type="noConversion"/>
  </si>
  <si>
    <t>OS</t>
    <phoneticPr fontId="81" type="noConversion"/>
  </si>
  <si>
    <t>Steel(Roof)</t>
    <phoneticPr fontId="81" type="noConversion"/>
  </si>
  <si>
    <t>16 Vehicles (Ambulance Parking lot included)</t>
    <phoneticPr fontId="27" type="noConversion"/>
  </si>
  <si>
    <t>80-B-09</t>
    <phoneticPr fontId="81" type="noConversion"/>
  </si>
  <si>
    <t>PARKING LOT FOR STAFF-1</t>
    <phoneticPr fontId="81" type="noConversion"/>
  </si>
  <si>
    <t>18 Vehicles</t>
    <phoneticPr fontId="27" type="noConversion"/>
  </si>
  <si>
    <t>80-B-10</t>
    <phoneticPr fontId="81" type="noConversion"/>
  </si>
  <si>
    <t>M&amp;O BUILDING</t>
    <phoneticPr fontId="81" type="noConversion"/>
  </si>
  <si>
    <r>
      <t xml:space="preserve">Smoking Room </t>
    </r>
    <r>
      <rPr>
        <sz val="11"/>
        <color theme="1"/>
        <rFont val="맑은 고딕"/>
        <family val="2"/>
        <scheme val="minor"/>
      </rPr>
      <t>면적</t>
    </r>
    <r>
      <rPr>
        <sz val="11"/>
        <rFont val="Calibri"/>
        <family val="2"/>
      </rPr>
      <t xml:space="preserve"> </t>
    </r>
    <r>
      <rPr>
        <sz val="11"/>
        <color theme="1"/>
        <rFont val="맑은 고딕"/>
        <family val="2"/>
        <scheme val="minor"/>
      </rPr>
      <t>누락</t>
    </r>
    <r>
      <rPr>
        <sz val="11"/>
        <rFont val="Calibri"/>
        <family val="2"/>
      </rPr>
      <t xml:space="preserve"> </t>
    </r>
    <r>
      <rPr>
        <sz val="11"/>
        <color theme="1"/>
        <rFont val="맑은 고딕"/>
        <family val="2"/>
        <scheme val="minor"/>
      </rPr>
      <t>반영</t>
    </r>
    <phoneticPr fontId="81" type="noConversion"/>
  </si>
  <si>
    <t>80-B-15</t>
  </si>
  <si>
    <t>PARKING LOT FOR M&amp;O BUILDING</t>
    <phoneticPr fontId="81" type="noConversion"/>
  </si>
  <si>
    <t>Steel(Roof/Wall)</t>
    <phoneticPr fontId="81" type="noConversion"/>
  </si>
  <si>
    <t>N/A</t>
    <phoneticPr fontId="81" type="noConversion"/>
  </si>
  <si>
    <t>-</t>
    <phoneticPr fontId="81" type="noConversion"/>
  </si>
  <si>
    <t>X</t>
    <phoneticPr fontId="81" type="noConversion"/>
  </si>
  <si>
    <t>9 Vehicles</t>
    <phoneticPr fontId="27" type="noConversion"/>
  </si>
  <si>
    <t>80-B-16</t>
    <phoneticPr fontId="81" type="noConversion"/>
  </si>
  <si>
    <t>PARKING LOT FOR CONTROL BUILDING</t>
    <phoneticPr fontId="81" type="noConversion"/>
  </si>
  <si>
    <t>-</t>
    <phoneticPr fontId="81" type="noConversion"/>
  </si>
  <si>
    <t>20 Vehicles</t>
    <phoneticPr fontId="27" type="noConversion"/>
  </si>
  <si>
    <t>80-B-17</t>
    <phoneticPr fontId="81" type="noConversion"/>
  </si>
  <si>
    <t>PARKING LOT FOR WAREHOUSE, WORKSHOP &amp; LABORATORY</t>
    <phoneticPr fontId="81" type="noConversion"/>
  </si>
  <si>
    <t>Steel(Roof/Wall)</t>
    <phoneticPr fontId="81" type="noConversion"/>
  </si>
  <si>
    <t>80-B-18</t>
    <phoneticPr fontId="81" type="noConversion"/>
  </si>
  <si>
    <t>PARKING LOT FOR GATEHOUSE I</t>
    <phoneticPr fontId="81" type="noConversion"/>
  </si>
  <si>
    <t>Steel(Roof)</t>
    <phoneticPr fontId="81" type="noConversion"/>
  </si>
  <si>
    <r>
      <t>5 Vehicles</t>
    </r>
    <r>
      <rPr>
        <b/>
        <u/>
        <sz val="11"/>
        <rFont val="Calibri"/>
        <family val="2"/>
      </rPr>
      <t/>
    </r>
    <phoneticPr fontId="27" type="noConversion"/>
  </si>
  <si>
    <t>80-B-19</t>
    <phoneticPr fontId="81" type="noConversion"/>
  </si>
  <si>
    <t>PARKING LOT FOR STAFF-2</t>
    <phoneticPr fontId="81" type="noConversion"/>
  </si>
  <si>
    <r>
      <t>48 Vehicles</t>
    </r>
    <r>
      <rPr>
        <b/>
        <u/>
        <sz val="11"/>
        <rFont val="Calibri"/>
        <family val="2"/>
      </rPr>
      <t/>
    </r>
    <phoneticPr fontId="27" type="noConversion"/>
  </si>
  <si>
    <t>80-B-01</t>
    <phoneticPr fontId="81" type="noConversion"/>
  </si>
  <si>
    <t>DCP Garage Building</t>
    <phoneticPr fontId="81" type="noConversion"/>
  </si>
  <si>
    <r>
      <t xml:space="preserve">Fire Vehicles </t>
    </r>
    <r>
      <rPr>
        <sz val="11"/>
        <color rgb="FFFF0000"/>
        <rFont val="돋움"/>
        <family val="3"/>
        <charset val="129"/>
      </rPr>
      <t>용</t>
    </r>
    <r>
      <rPr>
        <sz val="11"/>
        <color rgb="FFFF0000"/>
        <rFont val="Calibri"/>
        <family val="2"/>
      </rPr>
      <t xml:space="preserve"> </t>
    </r>
    <r>
      <rPr>
        <sz val="11"/>
        <color rgb="FFFF0000"/>
        <rFont val="돋움"/>
        <family val="3"/>
        <charset val="129"/>
      </rPr>
      <t>차고</t>
    </r>
    <r>
      <rPr>
        <sz val="11"/>
        <color rgb="FFFF0000"/>
        <rFont val="Calibri"/>
        <family val="2"/>
      </rPr>
      <t xml:space="preserve"> </t>
    </r>
    <r>
      <rPr>
        <sz val="11"/>
        <color rgb="FFFF0000"/>
        <rFont val="돋움"/>
        <family val="3"/>
        <charset val="129"/>
      </rPr>
      <t>추가</t>
    </r>
    <phoneticPr fontId="27" type="noConversion"/>
  </si>
  <si>
    <t>PARKING LOT FOR Fire Station</t>
    <phoneticPr fontId="81" type="noConversion"/>
  </si>
  <si>
    <r>
      <t>4 Vehicles</t>
    </r>
    <r>
      <rPr>
        <b/>
        <u/>
        <sz val="11"/>
        <rFont val="Calibri"/>
        <family val="2"/>
      </rPr>
      <t/>
    </r>
    <phoneticPr fontId="27" type="noConversion"/>
  </si>
  <si>
    <t>91    Pig Receiver and Tie-ins at KOC  (Offsites)</t>
    <phoneticPr fontId="81" type="noConversion"/>
  </si>
  <si>
    <t>91-SS-04</t>
    <phoneticPr fontId="81" type="noConversion"/>
  </si>
  <si>
    <t>KOC PIGGING STATION SUBSTATION</t>
    <phoneticPr fontId="81" type="noConversion"/>
  </si>
  <si>
    <r>
      <rPr>
        <sz val="11"/>
        <color theme="1"/>
        <rFont val="맑은 고딕"/>
        <family val="2"/>
        <scheme val="minor"/>
      </rPr>
      <t>전기실</t>
    </r>
    <r>
      <rPr>
        <sz val="11"/>
        <rFont val="Calibri"/>
        <family val="2"/>
      </rPr>
      <t xml:space="preserve"> </t>
    </r>
    <r>
      <rPr>
        <sz val="11"/>
        <color theme="1"/>
        <rFont val="맑은 고딕"/>
        <family val="2"/>
        <scheme val="minor"/>
      </rPr>
      <t>증가에</t>
    </r>
    <r>
      <rPr>
        <sz val="11"/>
        <rFont val="Calibri"/>
        <family val="2"/>
      </rPr>
      <t xml:space="preserve"> </t>
    </r>
    <r>
      <rPr>
        <sz val="11"/>
        <color theme="1"/>
        <rFont val="맑은 고딕"/>
        <family val="2"/>
        <scheme val="minor"/>
      </rPr>
      <t>따른</t>
    </r>
    <r>
      <rPr>
        <sz val="11"/>
        <rFont val="Calibri"/>
        <family val="2"/>
      </rPr>
      <t xml:space="preserve"> Grid </t>
    </r>
    <r>
      <rPr>
        <sz val="11"/>
        <color theme="1"/>
        <rFont val="맑은 고딕"/>
        <family val="2"/>
        <scheme val="minor"/>
      </rPr>
      <t>조정</t>
    </r>
    <phoneticPr fontId="81" type="noConversion"/>
  </si>
  <si>
    <t>Cylinder Room</t>
    <phoneticPr fontId="81" type="noConversion"/>
  </si>
  <si>
    <t>91-B-19</t>
  </si>
  <si>
    <t>KOC ZOR PIGGING STATION FAR BUILDING</t>
    <phoneticPr fontId="81" type="noConversion"/>
  </si>
  <si>
    <r>
      <rPr>
        <b/>
        <strike/>
        <u/>
        <sz val="11"/>
        <rFont val="맑은 고딕"/>
        <family val="3"/>
        <charset val="129"/>
      </rPr>
      <t>HOLD</t>
    </r>
    <r>
      <rPr>
        <strike/>
        <sz val="11"/>
        <rFont val="맑은 고딕"/>
        <family val="3"/>
        <charset val="129"/>
      </rPr>
      <t xml:space="preserve">
: Compressor Shelter 내에 Panel만 설치하는 방향으로 추진 중, 삭제 예정</t>
    </r>
    <phoneticPr fontId="27" type="noConversion"/>
  </si>
  <si>
    <t>91-A-01</t>
    <phoneticPr fontId="81" type="noConversion"/>
  </si>
  <si>
    <t>IA COMPRESSOR SHELTER I</t>
    <phoneticPr fontId="81" type="noConversion"/>
  </si>
  <si>
    <t>PS</t>
    <phoneticPr fontId="81" type="noConversion"/>
  </si>
  <si>
    <t>91-A-0100</t>
    <phoneticPr fontId="81" type="noConversion"/>
  </si>
  <si>
    <t>Ground</t>
    <phoneticPr fontId="81" type="noConversion"/>
  </si>
  <si>
    <t>X</t>
    <phoneticPr fontId="81" type="noConversion"/>
  </si>
  <si>
    <t>O
(MONORAIL HOIST (1TON), 2EA)</t>
    <phoneticPr fontId="81" type="noConversion"/>
  </si>
  <si>
    <t>91-A-02</t>
    <phoneticPr fontId="81" type="noConversion"/>
  </si>
  <si>
    <t>IA COMPRESSOR SHELTER II</t>
    <phoneticPr fontId="81" type="noConversion"/>
  </si>
  <si>
    <t>91-A-0200</t>
    <phoneticPr fontId="81" type="noConversion"/>
  </si>
  <si>
    <t>91-B-01</t>
    <phoneticPr fontId="81" type="noConversion"/>
  </si>
  <si>
    <t>PARKING LOT FOR KOC PIGGING STATION SUBSTATION</t>
    <phoneticPr fontId="81" type="noConversion"/>
  </si>
  <si>
    <t>Steel(Roof)</t>
    <phoneticPr fontId="81" type="noConversion"/>
  </si>
  <si>
    <t>3 Vehicles</t>
    <phoneticPr fontId="27" type="noConversion"/>
  </si>
  <si>
    <t>92    Modifications at BS 180  (Offsites)</t>
    <phoneticPr fontId="81" type="noConversion"/>
  </si>
  <si>
    <t>Modification work for BS 180 Substation</t>
    <phoneticPr fontId="81" type="noConversion"/>
  </si>
  <si>
    <r>
      <rPr>
        <sz val="11"/>
        <color theme="1"/>
        <rFont val="맑은 고딕"/>
        <family val="2"/>
        <scheme val="minor"/>
      </rPr>
      <t>건축</t>
    </r>
    <r>
      <rPr>
        <sz val="11"/>
        <rFont val="Calibri"/>
        <family val="2"/>
      </rPr>
      <t xml:space="preserve"> </t>
    </r>
    <r>
      <rPr>
        <sz val="11"/>
        <color theme="1"/>
        <rFont val="맑은 고딕"/>
        <family val="2"/>
        <scheme val="minor"/>
      </rPr>
      <t>해당</t>
    </r>
    <r>
      <rPr>
        <sz val="11"/>
        <rFont val="Calibri"/>
        <family val="2"/>
      </rPr>
      <t xml:space="preserve"> </t>
    </r>
    <r>
      <rPr>
        <sz val="11"/>
        <color theme="1"/>
        <rFont val="맑은 고딕"/>
        <family val="2"/>
        <scheme val="minor"/>
      </rPr>
      <t>사항</t>
    </r>
    <r>
      <rPr>
        <sz val="11"/>
        <rFont val="Calibri"/>
        <family val="2"/>
      </rPr>
      <t xml:space="preserve"> </t>
    </r>
    <r>
      <rPr>
        <sz val="11"/>
        <color theme="1"/>
        <rFont val="맑은 고딕"/>
        <family val="2"/>
        <scheme val="minor"/>
      </rPr>
      <t>없음
미장</t>
    </r>
    <r>
      <rPr>
        <sz val="11"/>
        <rFont val="Calibri"/>
        <family val="2"/>
      </rPr>
      <t xml:space="preserve">/Paint </t>
    </r>
    <r>
      <rPr>
        <sz val="11"/>
        <color theme="1"/>
        <rFont val="맑은 고딕"/>
        <family val="2"/>
        <scheme val="minor"/>
      </rPr>
      <t>일부물량만</t>
    </r>
    <r>
      <rPr>
        <sz val="11"/>
        <rFont val="Calibri"/>
        <family val="2"/>
      </rPr>
      <t xml:space="preserve"> </t>
    </r>
    <r>
      <rPr>
        <sz val="11"/>
        <color theme="1"/>
        <rFont val="맑은 고딕"/>
        <family val="2"/>
        <scheme val="minor"/>
      </rPr>
      <t>반영함</t>
    </r>
  </si>
  <si>
    <t>93    Modifications at MEW Subs.&amp; Electrical Incoming System (Offsites)</t>
    <phoneticPr fontId="81" type="noConversion"/>
  </si>
  <si>
    <t>70-MIS-01</t>
    <phoneticPr fontId="81" type="noConversion"/>
  </si>
  <si>
    <t>ELECTRICAL SUBSTATION INCOMING 132 kV GIS</t>
    <phoneticPr fontId="81" type="noConversion"/>
  </si>
  <si>
    <t xml:space="preserve">O
(Overhead Crane, 1ea, 7.5 ton) 
</t>
    <phoneticPr fontId="81" type="noConversion"/>
  </si>
  <si>
    <r>
      <t xml:space="preserve">EPC Package </t>
    </r>
    <r>
      <rPr>
        <sz val="11"/>
        <color theme="1"/>
        <rFont val="맑은 고딕"/>
        <family val="2"/>
        <scheme val="minor"/>
      </rPr>
      <t>별도</t>
    </r>
    <r>
      <rPr>
        <sz val="11"/>
        <rFont val="Calibri"/>
        <family val="2"/>
      </rPr>
      <t xml:space="preserve"> </t>
    </r>
    <r>
      <rPr>
        <sz val="11"/>
        <color theme="1"/>
        <rFont val="맑은 고딕"/>
        <family val="2"/>
        <scheme val="minor"/>
      </rPr>
      <t>발주</t>
    </r>
    <phoneticPr fontId="81" type="noConversion"/>
  </si>
  <si>
    <t>4.7/9.3</t>
    <phoneticPr fontId="81" type="noConversion"/>
  </si>
  <si>
    <t>Modification work for  MEW Substation</t>
    <phoneticPr fontId="81" type="noConversion"/>
  </si>
  <si>
    <r>
      <rPr>
        <sz val="11"/>
        <color theme="1"/>
        <rFont val="맑은 고딕"/>
        <family val="2"/>
        <scheme val="minor"/>
      </rPr>
      <t>건축</t>
    </r>
    <r>
      <rPr>
        <sz val="11"/>
        <rFont val="Calibri"/>
        <family val="2"/>
      </rPr>
      <t xml:space="preserve"> </t>
    </r>
    <r>
      <rPr>
        <sz val="11"/>
        <color theme="1"/>
        <rFont val="맑은 고딕"/>
        <family val="2"/>
        <scheme val="minor"/>
      </rPr>
      <t>해당</t>
    </r>
    <r>
      <rPr>
        <sz val="11"/>
        <rFont val="Calibri"/>
        <family val="2"/>
      </rPr>
      <t xml:space="preserve"> </t>
    </r>
    <r>
      <rPr>
        <sz val="11"/>
        <color theme="1"/>
        <rFont val="맑은 고딕"/>
        <family val="2"/>
        <scheme val="minor"/>
      </rPr>
      <t>사항</t>
    </r>
    <r>
      <rPr>
        <sz val="11"/>
        <rFont val="Calibri"/>
        <family val="2"/>
      </rPr>
      <t xml:space="preserve"> </t>
    </r>
    <r>
      <rPr>
        <sz val="11"/>
        <color theme="1"/>
        <rFont val="맑은 고딕"/>
        <family val="2"/>
        <scheme val="minor"/>
      </rPr>
      <t>없음
미장</t>
    </r>
    <r>
      <rPr>
        <sz val="11"/>
        <rFont val="Calibri"/>
        <family val="2"/>
      </rPr>
      <t xml:space="preserve">/Paint </t>
    </r>
    <r>
      <rPr>
        <sz val="11"/>
        <color theme="1"/>
        <rFont val="맑은 고딕"/>
        <family val="2"/>
        <scheme val="minor"/>
      </rPr>
      <t>일부물량만</t>
    </r>
    <r>
      <rPr>
        <sz val="11"/>
        <rFont val="Calibri"/>
        <family val="2"/>
      </rPr>
      <t xml:space="preserve"> </t>
    </r>
    <r>
      <rPr>
        <sz val="11"/>
        <color theme="1"/>
        <rFont val="맑은 고딕"/>
        <family val="2"/>
        <scheme val="minor"/>
      </rPr>
      <t>반영함</t>
    </r>
    <phoneticPr fontId="81" type="noConversion"/>
  </si>
  <si>
    <t>BLDG</t>
    <phoneticPr fontId="81" type="noConversion"/>
  </si>
  <si>
    <t>SHELTER</t>
  </si>
  <si>
    <t>S</t>
  </si>
  <si>
    <t>BLDG</t>
    <phoneticPr fontId="81" type="noConversion"/>
  </si>
  <si>
    <t>(OS Shelter)</t>
    <phoneticPr fontId="81" type="noConversion"/>
  </si>
  <si>
    <t>OS</t>
  </si>
  <si>
    <t>BLDG</t>
    <phoneticPr fontId="81" type="noConversion"/>
  </si>
  <si>
    <t>(OS Shelter)</t>
    <phoneticPr fontId="81" type="noConversion"/>
  </si>
  <si>
    <t>(PS Shelter)</t>
    <phoneticPr fontId="81" type="noConversion"/>
  </si>
  <si>
    <t>(OS Shelter)</t>
    <phoneticPr fontId="81" type="noConversion"/>
  </si>
  <si>
    <t>(PS Shelter)</t>
    <phoneticPr fontId="81" type="noConversion"/>
  </si>
  <si>
    <t>TOTAL</t>
    <phoneticPr fontId="81" type="noConversion"/>
  </si>
  <si>
    <t>BLDG</t>
  </si>
  <si>
    <r>
      <t>93,92 Area Substation
2</t>
    </r>
    <r>
      <rPr>
        <sz val="11"/>
        <color theme="1"/>
        <rFont val="맑은 고딕"/>
        <family val="2"/>
        <scheme val="minor"/>
      </rPr>
      <t>동</t>
    </r>
    <r>
      <rPr>
        <sz val="11"/>
        <rFont val="Arial"/>
        <family val="2"/>
      </rPr>
      <t xml:space="preserve"> </t>
    </r>
    <r>
      <rPr>
        <sz val="11"/>
        <color theme="1"/>
        <rFont val="맑은 고딕"/>
        <family val="2"/>
        <scheme val="minor"/>
      </rPr>
      <t>제외</t>
    </r>
    <r>
      <rPr>
        <sz val="11"/>
        <rFont val="Arial"/>
        <family val="2"/>
      </rPr>
      <t xml:space="preserve"> 
(</t>
    </r>
    <r>
      <rPr>
        <sz val="11"/>
        <color theme="1"/>
        <rFont val="맑은 고딕"/>
        <family val="2"/>
        <scheme val="minor"/>
      </rPr>
      <t>건축</t>
    </r>
    <r>
      <rPr>
        <sz val="11"/>
        <rFont val="Arial"/>
        <family val="2"/>
      </rPr>
      <t xml:space="preserve"> </t>
    </r>
    <r>
      <rPr>
        <sz val="11"/>
        <color theme="1"/>
        <rFont val="맑은 고딕"/>
        <family val="2"/>
        <scheme val="minor"/>
      </rPr>
      <t>해당</t>
    </r>
    <r>
      <rPr>
        <sz val="11"/>
        <rFont val="Arial"/>
        <family val="2"/>
      </rPr>
      <t xml:space="preserve"> </t>
    </r>
    <r>
      <rPr>
        <sz val="11"/>
        <color theme="1"/>
        <rFont val="맑은 고딕"/>
        <family val="2"/>
        <scheme val="minor"/>
      </rPr>
      <t>사항</t>
    </r>
    <r>
      <rPr>
        <sz val="11"/>
        <rFont val="Arial"/>
        <family val="2"/>
      </rPr>
      <t xml:space="preserve"> </t>
    </r>
    <r>
      <rPr>
        <sz val="11"/>
        <color theme="1"/>
        <rFont val="맑은 고딕"/>
        <family val="2"/>
        <scheme val="minor"/>
      </rPr>
      <t>없음</t>
    </r>
    <r>
      <rPr>
        <sz val="11"/>
        <rFont val="Arial"/>
        <family val="2"/>
      </rPr>
      <t>)</t>
    </r>
    <phoneticPr fontId="81" type="noConversion"/>
  </si>
  <si>
    <t>Abbreviation
- OS: Open Shelter,  PS: Partial Shelter,  CS: Close Shelter, B: Building</t>
    <phoneticPr fontId="81" type="noConversion"/>
  </si>
  <si>
    <r>
      <t>Note</t>
    </r>
    <r>
      <rPr>
        <sz val="11"/>
        <color theme="1"/>
        <rFont val="맑은 고딕"/>
        <family val="2"/>
        <scheme val="minor"/>
      </rPr>
      <t xml:space="preserve">
</t>
    </r>
    <r>
      <rPr>
        <sz val="11"/>
        <rFont val="Arial"/>
        <family val="2"/>
      </rPr>
      <t>1. Parking Lot Structural Concept</t>
    </r>
    <r>
      <rPr>
        <sz val="11"/>
        <color theme="1"/>
        <rFont val="맑은 고딕"/>
        <family val="2"/>
        <scheme val="minor"/>
      </rPr>
      <t>은</t>
    </r>
    <r>
      <rPr>
        <sz val="11"/>
        <rFont val="Arial"/>
        <family val="2"/>
      </rPr>
      <t xml:space="preserve"> Spec. </t>
    </r>
    <r>
      <rPr>
        <sz val="11"/>
        <color theme="1"/>
        <rFont val="맑은 고딕"/>
        <family val="2"/>
        <scheme val="minor"/>
      </rPr>
      <t>검토</t>
    </r>
    <r>
      <rPr>
        <sz val="11"/>
        <rFont val="Arial"/>
        <family val="2"/>
      </rPr>
      <t xml:space="preserve"> </t>
    </r>
    <r>
      <rPr>
        <sz val="11"/>
        <color theme="1"/>
        <rFont val="맑은 고딕"/>
        <family val="2"/>
        <scheme val="minor"/>
      </rPr>
      <t>후</t>
    </r>
    <r>
      <rPr>
        <sz val="11"/>
        <rFont val="Arial"/>
        <family val="2"/>
      </rPr>
      <t xml:space="preserve"> </t>
    </r>
    <r>
      <rPr>
        <sz val="11"/>
        <color theme="1"/>
        <rFont val="맑은 고딕"/>
        <family val="2"/>
        <scheme val="minor"/>
      </rPr>
      <t>최종</t>
    </r>
    <r>
      <rPr>
        <sz val="11"/>
        <rFont val="Arial"/>
        <family val="2"/>
      </rPr>
      <t xml:space="preserve"> </t>
    </r>
    <r>
      <rPr>
        <sz val="11"/>
        <color theme="1"/>
        <rFont val="맑은 고딕"/>
        <family val="2"/>
        <scheme val="minor"/>
      </rPr>
      <t>결정</t>
    </r>
    <r>
      <rPr>
        <sz val="11"/>
        <rFont val="Arial"/>
        <family val="2"/>
      </rPr>
      <t xml:space="preserve"> </t>
    </r>
    <r>
      <rPr>
        <sz val="11"/>
        <color theme="1"/>
        <rFont val="맑은 고딕"/>
        <family val="2"/>
        <scheme val="minor"/>
      </rPr>
      <t>예정</t>
    </r>
    <phoneticPr fontId="27" type="noConversion"/>
  </si>
  <si>
    <t>Revision Note</t>
  </si>
  <si>
    <t>Reference</t>
    <phoneticPr fontId="81" type="noConversion"/>
  </si>
  <si>
    <t>Remark</t>
    <phoneticPr fontId="81" type="noConversion"/>
  </si>
  <si>
    <t>Revision A</t>
  </si>
  <si>
    <t>IOM-AR-0001 배포</t>
  </si>
  <si>
    <r>
      <rPr>
        <sz val="11"/>
        <color theme="1"/>
        <rFont val="맑은 고딕"/>
        <family val="2"/>
        <scheme val="minor"/>
      </rPr>
      <t>입찰</t>
    </r>
    <r>
      <rPr>
        <sz val="11"/>
        <rFont val="Arial"/>
        <family val="2"/>
      </rPr>
      <t xml:space="preserve"> BOQ</t>
    </r>
    <phoneticPr fontId="81" type="noConversion"/>
  </si>
  <si>
    <t>Revision B</t>
  </si>
  <si>
    <t>IOM-AR-0001 반영</t>
  </si>
  <si>
    <t>Revision C</t>
    <phoneticPr fontId="81" type="noConversion"/>
  </si>
  <si>
    <r>
      <t xml:space="preserve">Latest Plot Plan </t>
    </r>
    <r>
      <rPr>
        <sz val="11"/>
        <color theme="1"/>
        <rFont val="맑은 고딕"/>
        <family val="2"/>
        <scheme val="minor"/>
      </rPr>
      <t>반영</t>
    </r>
    <phoneticPr fontId="81" type="noConversion"/>
  </si>
  <si>
    <t>IOM-PI-0078, 0103, 0107</t>
    <phoneticPr fontId="81" type="noConversion"/>
  </si>
  <si>
    <t xml:space="preserve">IOM-PI-0073, DRN-PI-020 </t>
    <phoneticPr fontId="81" type="noConversion"/>
  </si>
  <si>
    <t>Revision D</t>
    <phoneticPr fontId="81" type="noConversion"/>
  </si>
  <si>
    <r>
      <t xml:space="preserve">Latest Inform </t>
    </r>
    <r>
      <rPr>
        <sz val="11"/>
        <color theme="1"/>
        <rFont val="맑은 고딕"/>
        <family val="2"/>
        <scheme val="minor"/>
      </rPr>
      <t>반영</t>
    </r>
    <phoneticPr fontId="81" type="noConversion"/>
  </si>
  <si>
    <t>IOM-AR-0014</t>
    <phoneticPr fontId="81" type="noConversion"/>
  </si>
  <si>
    <r>
      <t xml:space="preserve">Volume </t>
    </r>
    <r>
      <rPr>
        <sz val="11"/>
        <color theme="1"/>
        <rFont val="맑은 고딕"/>
        <family val="2"/>
        <scheme val="minor"/>
      </rPr>
      <t>추가</t>
    </r>
    <phoneticPr fontId="81" type="noConversion"/>
  </si>
  <si>
    <t>Revision E</t>
    <phoneticPr fontId="81" type="noConversion"/>
  </si>
  <si>
    <r>
      <t xml:space="preserve">Building </t>
    </r>
    <r>
      <rPr>
        <sz val="11"/>
        <color theme="1"/>
        <rFont val="맑은 고딕"/>
        <family val="2"/>
        <scheme val="minor"/>
      </rPr>
      <t>추가</t>
    </r>
    <r>
      <rPr>
        <sz val="11"/>
        <rFont val="Arial"/>
        <family val="2"/>
      </rPr>
      <t xml:space="preserve"> </t>
    </r>
    <r>
      <rPr>
        <sz val="11"/>
        <color theme="1"/>
        <rFont val="맑은 고딕"/>
        <family val="2"/>
        <scheme val="minor"/>
      </rPr>
      <t>반영</t>
    </r>
    <phoneticPr fontId="81" type="noConversion"/>
  </si>
  <si>
    <t>Revision F</t>
    <phoneticPr fontId="81" type="noConversion"/>
  </si>
  <si>
    <r>
      <t xml:space="preserve">60% 3D Model Review </t>
    </r>
    <r>
      <rPr>
        <sz val="11"/>
        <color theme="1"/>
        <rFont val="맑은 고딕"/>
        <family val="2"/>
        <scheme val="minor"/>
      </rPr>
      <t>전</t>
    </r>
    <r>
      <rPr>
        <sz val="11"/>
        <rFont val="Arial"/>
        <family val="2"/>
      </rPr>
      <t xml:space="preserve"> </t>
    </r>
    <r>
      <rPr>
        <sz val="11"/>
        <color theme="1"/>
        <rFont val="맑은 고딕"/>
        <family val="2"/>
        <scheme val="minor"/>
      </rPr>
      <t>최신</t>
    </r>
    <r>
      <rPr>
        <sz val="11"/>
        <rFont val="Arial"/>
        <family val="2"/>
      </rPr>
      <t xml:space="preserve"> Inform </t>
    </r>
    <r>
      <rPr>
        <sz val="11"/>
        <color theme="1"/>
        <rFont val="맑은 고딕"/>
        <family val="2"/>
        <scheme val="minor"/>
      </rPr>
      <t>반영</t>
    </r>
    <phoneticPr fontId="81" type="noConversion"/>
  </si>
  <si>
    <r>
      <t>QRA Report</t>
    </r>
    <r>
      <rPr>
        <sz val="11"/>
        <color theme="1"/>
        <rFont val="맑은 고딕"/>
        <family val="2"/>
        <scheme val="minor"/>
      </rPr>
      <t>에</t>
    </r>
    <r>
      <rPr>
        <sz val="11"/>
        <rFont val="Arial"/>
        <family val="2"/>
      </rPr>
      <t xml:space="preserve"> </t>
    </r>
    <r>
      <rPr>
        <sz val="11"/>
        <color theme="1"/>
        <rFont val="맑은 고딕"/>
        <family val="2"/>
        <scheme val="minor"/>
      </rPr>
      <t>따른</t>
    </r>
    <r>
      <rPr>
        <sz val="11"/>
        <rFont val="Arial"/>
        <family val="2"/>
      </rPr>
      <t xml:space="preserve"> HVAC Room </t>
    </r>
    <r>
      <rPr>
        <sz val="11"/>
        <color theme="1"/>
        <rFont val="맑은 고딕"/>
        <family val="2"/>
        <scheme val="minor"/>
      </rPr>
      <t>삭제</t>
    </r>
    <r>
      <rPr>
        <sz val="11"/>
        <rFont val="Arial"/>
        <family val="2"/>
      </rPr>
      <t xml:space="preserve"> </t>
    </r>
    <r>
      <rPr>
        <sz val="11"/>
        <color theme="1"/>
        <rFont val="맑은 고딕"/>
        <family val="2"/>
        <scheme val="minor"/>
      </rPr>
      <t>건물</t>
    </r>
    <r>
      <rPr>
        <sz val="11"/>
        <rFont val="Arial"/>
        <family val="2"/>
      </rPr>
      <t xml:space="preserve"> </t>
    </r>
    <r>
      <rPr>
        <sz val="11"/>
        <color theme="1"/>
        <rFont val="맑은 고딕"/>
        <family val="2"/>
        <scheme val="minor"/>
      </rPr>
      <t>미</t>
    </r>
    <r>
      <rPr>
        <sz val="11"/>
        <rFont val="Arial"/>
        <family val="2"/>
      </rPr>
      <t xml:space="preserve"> </t>
    </r>
    <r>
      <rPr>
        <sz val="11"/>
        <color theme="1"/>
        <rFont val="맑은 고딕"/>
        <family val="2"/>
        <scheme val="minor"/>
      </rPr>
      <t>반영</t>
    </r>
    <phoneticPr fontId="81" type="noConversion"/>
  </si>
  <si>
    <t>Revision G</t>
    <phoneticPr fontId="81" type="noConversion"/>
  </si>
  <si>
    <r>
      <t xml:space="preserve">90% 3D Model Review </t>
    </r>
    <r>
      <rPr>
        <sz val="11"/>
        <color theme="1"/>
        <rFont val="맑은 고딕"/>
        <family val="2"/>
        <scheme val="minor"/>
      </rPr>
      <t>전</t>
    </r>
    <r>
      <rPr>
        <sz val="11"/>
        <rFont val="Arial"/>
        <family val="2"/>
      </rPr>
      <t xml:space="preserve"> </t>
    </r>
    <r>
      <rPr>
        <sz val="11"/>
        <color theme="1"/>
        <rFont val="맑은 고딕"/>
        <family val="2"/>
        <scheme val="minor"/>
      </rPr>
      <t>최신</t>
    </r>
    <r>
      <rPr>
        <sz val="11"/>
        <rFont val="Arial"/>
        <family val="2"/>
      </rPr>
      <t xml:space="preserve"> Inform </t>
    </r>
    <r>
      <rPr>
        <sz val="11"/>
        <color theme="1"/>
        <rFont val="맑은 고딕"/>
        <family val="2"/>
        <scheme val="minor"/>
      </rPr>
      <t>반영</t>
    </r>
    <phoneticPr fontId="81" type="noConversion"/>
  </si>
  <si>
    <r>
      <t xml:space="preserve">HVAC Room </t>
    </r>
    <r>
      <rPr>
        <sz val="11"/>
        <color theme="1"/>
        <rFont val="맑은 고딕"/>
        <family val="2"/>
        <scheme val="minor"/>
      </rPr>
      <t>삭제</t>
    </r>
    <r>
      <rPr>
        <sz val="11"/>
        <rFont val="Arial"/>
        <family val="2"/>
      </rPr>
      <t xml:space="preserve"> </t>
    </r>
    <r>
      <rPr>
        <sz val="11"/>
        <color theme="1"/>
        <rFont val="맑은 고딕"/>
        <family val="2"/>
        <scheme val="minor"/>
      </rPr>
      <t>건물</t>
    </r>
    <r>
      <rPr>
        <sz val="11"/>
        <rFont val="Arial"/>
        <family val="2"/>
      </rPr>
      <t xml:space="preserve"> </t>
    </r>
    <r>
      <rPr>
        <sz val="11"/>
        <color theme="1"/>
        <rFont val="맑은 고딕"/>
        <family val="2"/>
        <scheme val="minor"/>
      </rPr>
      <t>반영</t>
    </r>
    <phoneticPr fontId="81" type="noConversion"/>
  </si>
  <si>
    <t>Revision H</t>
    <phoneticPr fontId="81" type="noConversion"/>
  </si>
  <si>
    <r>
      <t xml:space="preserve">Smoking Shelter </t>
    </r>
    <r>
      <rPr>
        <sz val="11"/>
        <color theme="1"/>
        <rFont val="맑은 고딕"/>
        <family val="2"/>
        <scheme val="minor"/>
      </rPr>
      <t>삭제</t>
    </r>
    <r>
      <rPr>
        <sz val="11"/>
        <rFont val="Arial"/>
        <family val="2"/>
      </rPr>
      <t xml:space="preserve"> </t>
    </r>
    <r>
      <rPr>
        <sz val="11"/>
        <color theme="1"/>
        <rFont val="맑은 고딕"/>
        <family val="2"/>
        <scheme val="minor"/>
      </rPr>
      <t>및</t>
    </r>
    <r>
      <rPr>
        <sz val="11"/>
        <rFont val="Arial"/>
        <family val="2"/>
      </rPr>
      <t xml:space="preserve"> Smoking Room </t>
    </r>
    <r>
      <rPr>
        <sz val="11"/>
        <color theme="1"/>
        <rFont val="맑은 고딕"/>
        <family val="2"/>
        <scheme val="minor"/>
      </rPr>
      <t>인입으로</t>
    </r>
    <r>
      <rPr>
        <sz val="11"/>
        <rFont val="Arial"/>
        <family val="2"/>
      </rPr>
      <t xml:space="preserve"> </t>
    </r>
    <r>
      <rPr>
        <sz val="11"/>
        <color theme="1"/>
        <rFont val="맑은 고딕"/>
        <family val="2"/>
        <scheme val="minor"/>
      </rPr>
      <t>인한</t>
    </r>
    <r>
      <rPr>
        <sz val="11"/>
        <rFont val="Arial"/>
        <family val="2"/>
      </rPr>
      <t xml:space="preserve"> </t>
    </r>
    <r>
      <rPr>
        <sz val="11"/>
        <color theme="1"/>
        <rFont val="맑은 고딕"/>
        <family val="2"/>
        <scheme val="minor"/>
      </rPr>
      <t>각</t>
    </r>
    <r>
      <rPr>
        <sz val="11"/>
        <rFont val="Arial"/>
        <family val="2"/>
      </rPr>
      <t xml:space="preserve"> </t>
    </r>
    <r>
      <rPr>
        <sz val="11"/>
        <color theme="1"/>
        <rFont val="맑은 고딕"/>
        <family val="2"/>
        <scheme val="minor"/>
      </rPr>
      <t>건물</t>
    </r>
    <r>
      <rPr>
        <sz val="11"/>
        <rFont val="Arial"/>
        <family val="2"/>
      </rPr>
      <t xml:space="preserve"> </t>
    </r>
    <r>
      <rPr>
        <sz val="11"/>
        <color theme="1"/>
        <rFont val="맑은 고딕"/>
        <family val="2"/>
        <scheme val="minor"/>
      </rPr>
      <t>면적</t>
    </r>
    <r>
      <rPr>
        <sz val="11"/>
        <rFont val="Arial"/>
        <family val="2"/>
      </rPr>
      <t xml:space="preserve"> </t>
    </r>
    <r>
      <rPr>
        <sz val="11"/>
        <color theme="1"/>
        <rFont val="맑은 고딕"/>
        <family val="2"/>
        <scheme val="minor"/>
      </rPr>
      <t>조정</t>
    </r>
    <phoneticPr fontId="81" type="noConversion"/>
  </si>
  <si>
    <t>Revision I</t>
    <phoneticPr fontId="81" type="noConversion"/>
  </si>
  <si>
    <r>
      <t xml:space="preserve">Building </t>
    </r>
    <r>
      <rPr>
        <sz val="11"/>
        <color theme="1"/>
        <rFont val="맑은 고딕"/>
        <family val="2"/>
        <scheme val="minor"/>
      </rPr>
      <t>별</t>
    </r>
    <r>
      <rPr>
        <sz val="11"/>
        <rFont val="Arial"/>
        <family val="2"/>
      </rPr>
      <t xml:space="preserve"> Update </t>
    </r>
    <r>
      <rPr>
        <sz val="11"/>
        <color theme="1"/>
        <rFont val="맑은 고딕"/>
        <family val="2"/>
        <scheme val="minor"/>
      </rPr>
      <t>반영</t>
    </r>
    <phoneticPr fontId="81" type="noConversion"/>
  </si>
  <si>
    <t>Revision J</t>
    <phoneticPr fontId="81" type="noConversion"/>
  </si>
  <si>
    <t>Parking Lot for Operator House Process I, II</t>
    <phoneticPr fontId="81" type="noConversion"/>
  </si>
  <si>
    <t>Revision K</t>
    <phoneticPr fontId="81" type="noConversion"/>
  </si>
  <si>
    <t>As-built</t>
    <phoneticPr fontId="81" type="noConversion"/>
  </si>
  <si>
    <r>
      <t xml:space="preserve">Parking Lot </t>
    </r>
    <r>
      <rPr>
        <sz val="11"/>
        <color rgb="FFFF0000"/>
        <rFont val="돋움"/>
        <family val="3"/>
        <charset val="129"/>
      </rPr>
      <t>및</t>
    </r>
    <r>
      <rPr>
        <sz val="11"/>
        <color rgb="FFFF0000"/>
        <rFont val="Arial"/>
        <family val="2"/>
      </rPr>
      <t xml:space="preserve"> DCP Garage Building </t>
    </r>
    <r>
      <rPr>
        <sz val="11"/>
        <color rgb="FFFF0000"/>
        <rFont val="돋움"/>
        <family val="3"/>
        <charset val="129"/>
      </rPr>
      <t>반영</t>
    </r>
    <r>
      <rPr>
        <sz val="11"/>
        <color rgb="FFFF0000"/>
        <rFont val="Arial"/>
        <family val="2"/>
      </rPr>
      <t xml:space="preserve">,  ELECTRICAL SUBSTATION INCOMING 132 kV GIS </t>
    </r>
    <r>
      <rPr>
        <sz val="11"/>
        <color rgb="FFFF0000"/>
        <rFont val="돋움"/>
        <family val="3"/>
        <charset val="129"/>
      </rPr>
      <t>면적</t>
    </r>
    <r>
      <rPr>
        <sz val="11"/>
        <color rgb="FFFF0000"/>
        <rFont val="Arial"/>
        <family val="2"/>
      </rPr>
      <t xml:space="preserve"> </t>
    </r>
    <r>
      <rPr>
        <sz val="11"/>
        <color rgb="FFFF0000"/>
        <rFont val="돋움"/>
        <family val="3"/>
        <charset val="129"/>
      </rPr>
      <t>변경사항</t>
    </r>
    <r>
      <rPr>
        <sz val="11"/>
        <color rgb="FFFF0000"/>
        <rFont val="Arial"/>
        <family val="2"/>
      </rPr>
      <t xml:space="preserve"> </t>
    </r>
    <r>
      <rPr>
        <sz val="11"/>
        <color rgb="FFFF0000"/>
        <rFont val="돋움"/>
        <family val="3"/>
        <charset val="129"/>
      </rPr>
      <t>반영</t>
    </r>
    <phoneticPr fontId="81" type="noConversion"/>
  </si>
  <si>
    <t>UTCC BUILDING LIST</t>
    <phoneticPr fontId="81" type="noConversion"/>
  </si>
  <si>
    <t>&lt;TAKHIATASH 255MW CCPP PROJECT / UZBEKISTAN&gt;</t>
    <phoneticPr fontId="81" type="noConversion"/>
  </si>
  <si>
    <t>NO.</t>
    <phoneticPr fontId="81" type="noConversion"/>
  </si>
  <si>
    <t>BUILDING NAME</t>
  </si>
  <si>
    <t>STR.
TYPE</t>
    <phoneticPr fontId="81" type="noConversion"/>
  </si>
  <si>
    <t>Q'TY</t>
    <phoneticPr fontId="81" type="noConversion"/>
  </si>
  <si>
    <t>STORY</t>
    <phoneticPr fontId="81" type="noConversion"/>
  </si>
  <si>
    <t>Location / Room</t>
    <phoneticPr fontId="81" type="noConversion"/>
  </si>
  <si>
    <t>SIZE</t>
  </si>
  <si>
    <t>Building AREA
(m2)</t>
    <phoneticPr fontId="81" type="noConversion"/>
  </si>
  <si>
    <t>Gross AREA
(m2)</t>
    <phoneticPr fontId="81" type="noConversion"/>
  </si>
  <si>
    <t>Volume
(m3)</t>
    <phoneticPr fontId="27" type="noConversion"/>
  </si>
  <si>
    <t>LIFTING
FACILITY</t>
    <phoneticPr fontId="27" type="noConversion"/>
  </si>
  <si>
    <t>Category of Fire Degree</t>
    <phoneticPr fontId="81" type="noConversion"/>
  </si>
  <si>
    <t>REMARK</t>
    <phoneticPr fontId="81" type="noConversion"/>
  </si>
  <si>
    <t>Interior Finish</t>
    <phoneticPr fontId="27" type="noConversion"/>
  </si>
  <si>
    <t>Exterior Finish</t>
    <phoneticPr fontId="27" type="noConversion"/>
  </si>
  <si>
    <t>H(m)</t>
    <phoneticPr fontId="81" type="noConversion"/>
  </si>
  <si>
    <t>Degree of fire resistance of building</t>
    <phoneticPr fontId="81" type="noConversion"/>
  </si>
  <si>
    <t>Class of fire hazard of building</t>
    <phoneticPr fontId="81" type="noConversion"/>
  </si>
  <si>
    <t>Class of functional fire hazard</t>
    <phoneticPr fontId="81" type="noConversion"/>
  </si>
  <si>
    <t>Class of fire &amp; Explosion hazard</t>
    <phoneticPr fontId="81" type="noConversion"/>
  </si>
  <si>
    <t>Wall</t>
  </si>
  <si>
    <t>Base (Skirting)</t>
  </si>
  <si>
    <t>Ceiling</t>
  </si>
  <si>
    <t>Wall</t>
    <phoneticPr fontId="27" type="noConversion"/>
  </si>
  <si>
    <t>Roof</t>
    <phoneticPr fontId="27" type="noConversion"/>
  </si>
  <si>
    <t>Main Building</t>
    <phoneticPr fontId="81" type="noConversion"/>
  </si>
  <si>
    <t>ST</t>
    <phoneticPr fontId="81" type="noConversion"/>
  </si>
  <si>
    <t>III
(R45,RE15, REI45)</t>
    <phoneticPr fontId="81" type="noConversion"/>
  </si>
  <si>
    <t>S0</t>
    <phoneticPr fontId="81" type="noConversion"/>
  </si>
  <si>
    <t>F5.1</t>
    <phoneticPr fontId="81" type="noConversion"/>
  </si>
  <si>
    <t>G</t>
    <phoneticPr fontId="81" type="noConversion"/>
  </si>
  <si>
    <t>Gas Turbine Hall 
#1 &amp; #2</t>
    <phoneticPr fontId="81" type="noConversion"/>
  </si>
  <si>
    <t>Hardener Finish on Steel trowel Finish</t>
  </si>
  <si>
    <t>-1.2m : Emulsion Paint on Cement Plaster 
-Above : 100mm Mineral Wool Cladding (E15)</t>
    <phoneticPr fontId="27" type="noConversion"/>
  </si>
  <si>
    <t>Epoxy paint</t>
  </si>
  <si>
    <t>Exposed Deck 
or 200mm Mineral Wool Cladding(RE15)</t>
    <phoneticPr fontId="81" type="noConversion"/>
  </si>
  <si>
    <t>- 1.2m Skirt Wall
: Ext. Concrete Wall (150mm)
+ Mineral Wool Insulation (50mm)
+ Int. Burnt Brick(120mm)
-Above : 100mm Mineral Wool Cladding (E15)</t>
    <phoneticPr fontId="81" type="noConversion"/>
  </si>
  <si>
    <t>200mm Mineral Wool Cladding(RE15)</t>
    <phoneticPr fontId="81" type="noConversion"/>
  </si>
  <si>
    <t>Gas Turbine Hall #1</t>
    <phoneticPr fontId="81" type="noConversion"/>
  </si>
  <si>
    <t>OHC 93/20 t
OHC 50/10 t</t>
    <phoneticPr fontId="81" type="noConversion"/>
  </si>
  <si>
    <t>GT Generator Bay #1</t>
    <phoneticPr fontId="81" type="noConversion"/>
  </si>
  <si>
    <t>Roof-Air Intake</t>
    <phoneticPr fontId="81" type="noConversion"/>
  </si>
  <si>
    <t>Gas Turbine Hall #2</t>
    <phoneticPr fontId="81" type="noConversion"/>
  </si>
  <si>
    <t>OHC 93/20 t
OHC 50/10 t</t>
    <phoneticPr fontId="81" type="noConversion"/>
  </si>
  <si>
    <t>GT Generator Bay #2</t>
    <phoneticPr fontId="81" type="noConversion"/>
  </si>
  <si>
    <t>Roof-Air Intake</t>
    <phoneticPr fontId="81" type="noConversion"/>
  </si>
  <si>
    <t>Steam Turbine Hall
#1 &amp; #2</t>
    <phoneticPr fontId="81" type="noConversion"/>
  </si>
  <si>
    <t>STG Hall #1</t>
    <phoneticPr fontId="81" type="noConversion"/>
  </si>
  <si>
    <t>STG Hall #2</t>
    <phoneticPr fontId="81" type="noConversion"/>
  </si>
  <si>
    <t>HRSG Hall
#1 &amp; #2</t>
    <phoneticPr fontId="81" type="noConversion"/>
  </si>
  <si>
    <t>HRSG Hall #1</t>
    <phoneticPr fontId="81" type="noConversion"/>
  </si>
  <si>
    <t>Beam Crane 10 ton</t>
    <phoneticPr fontId="81" type="noConversion"/>
  </si>
  <si>
    <t>HRSG Hall #2</t>
    <phoneticPr fontId="81" type="noConversion"/>
  </si>
  <si>
    <t>Control &amp; Electrical Building</t>
    <phoneticPr fontId="81" type="noConversion"/>
  </si>
  <si>
    <t>ST</t>
    <phoneticPr fontId="81" type="noConversion"/>
  </si>
  <si>
    <t>17.0 / 23.0</t>
    <phoneticPr fontId="81" type="noConversion"/>
  </si>
  <si>
    <r>
      <t xml:space="preserve">* CEB - Turbine </t>
    </r>
    <r>
      <rPr>
        <b/>
        <sz val="11"/>
        <rFont val="돋움"/>
        <family val="3"/>
        <charset val="129"/>
      </rPr>
      <t>사이</t>
    </r>
    <r>
      <rPr>
        <b/>
        <sz val="11"/>
        <rFont val="Arial"/>
        <family val="2"/>
      </rPr>
      <t xml:space="preserve"> </t>
    </r>
    <r>
      <rPr>
        <b/>
        <sz val="11"/>
        <rFont val="돋움"/>
        <family val="3"/>
        <charset val="129"/>
      </rPr>
      <t>벽체</t>
    </r>
    <r>
      <rPr>
        <b/>
        <sz val="11"/>
        <rFont val="Arial"/>
        <family val="2"/>
      </rPr>
      <t xml:space="preserve"> : </t>
    </r>
    <r>
      <rPr>
        <b/>
        <sz val="11"/>
        <rFont val="돋움"/>
        <family val="3"/>
        <charset val="129"/>
      </rPr>
      <t>내화</t>
    </r>
    <r>
      <rPr>
        <b/>
        <sz val="11"/>
        <rFont val="Arial"/>
        <family val="2"/>
      </rPr>
      <t xml:space="preserve"> 150 </t>
    </r>
    <r>
      <rPr>
        <b/>
        <sz val="11"/>
        <rFont val="돋움"/>
        <family val="3"/>
        <charset val="129"/>
      </rPr>
      <t>분</t>
    </r>
    <r>
      <rPr>
        <b/>
        <sz val="11"/>
        <rFont val="Arial"/>
        <family val="2"/>
      </rPr>
      <t xml:space="preserve"> </t>
    </r>
    <r>
      <rPr>
        <b/>
        <sz val="11"/>
        <rFont val="돋움"/>
        <family val="3"/>
        <charset val="129"/>
      </rPr>
      <t>적용</t>
    </r>
    <phoneticPr fontId="81" type="noConversion"/>
  </si>
  <si>
    <t>Ground Floor</t>
  </si>
  <si>
    <t>Ground Floor</t>
    <phoneticPr fontId="81" type="noConversion"/>
  </si>
  <si>
    <t>Cable Room-1</t>
    <phoneticPr fontId="81" type="noConversion"/>
  </si>
  <si>
    <t>Cable Pit</t>
    <phoneticPr fontId="81" type="noConversion"/>
  </si>
  <si>
    <t>No finish</t>
  </si>
  <si>
    <t>Up to 1.2m : Emulsion Paint on Cement Plaster 
Above : 100mm Mineral Wool Cladding (E15)</t>
  </si>
  <si>
    <t>No finish (Exposed Deck)</t>
  </si>
  <si>
    <t>Cable Room-2</t>
    <phoneticPr fontId="81" type="noConversion"/>
  </si>
  <si>
    <t>Cable Pit</t>
    <phoneticPr fontId="81" type="noConversion"/>
  </si>
  <si>
    <t>Cable Room-3</t>
    <phoneticPr fontId="81" type="noConversion"/>
  </si>
  <si>
    <t>Cable Room-4</t>
    <phoneticPr fontId="81" type="noConversion"/>
  </si>
  <si>
    <t>Cable Pit</t>
    <phoneticPr fontId="81" type="noConversion"/>
  </si>
  <si>
    <t>Ground Floor</t>
    <phoneticPr fontId="81" type="noConversion"/>
  </si>
  <si>
    <t>First Aid room</t>
    <phoneticPr fontId="81" type="noConversion"/>
  </si>
  <si>
    <t>Thk.3mm Vinyl Tile 
on Steel trowel Finish</t>
  </si>
  <si>
    <t>Emulsion Paint on Cement Plaster 
or Gypsum board wall(1 or 2 hour fire rating, of necessary)</t>
    <phoneticPr fontId="81" type="noConversion"/>
  </si>
  <si>
    <t>PVC base</t>
  </si>
  <si>
    <t>Suspended Acoustic Ceiling
(CH=2700)</t>
    <phoneticPr fontId="81" type="noConversion"/>
  </si>
  <si>
    <t>Entrance Hall</t>
    <phoneticPr fontId="81" type="noConversion"/>
  </si>
  <si>
    <t>Thk.3mm Linoleum
on Steel trowel Finish</t>
    <phoneticPr fontId="81" type="noConversion"/>
  </si>
  <si>
    <t>Suspended Acoustic Ceiling
(CH=2400)</t>
    <phoneticPr fontId="81" type="noConversion"/>
  </si>
  <si>
    <t>Ground Floor</t>
    <phoneticPr fontId="81" type="noConversion"/>
  </si>
  <si>
    <t>Toilet (M)</t>
    <phoneticPr fontId="81" type="noConversion"/>
  </si>
  <si>
    <t>Non-slip Ceramic Tile</t>
  </si>
  <si>
    <t>Glazed Ceramic Tile</t>
    <phoneticPr fontId="81" type="noConversion"/>
  </si>
  <si>
    <t>Glazed Ceramic Tile</t>
  </si>
  <si>
    <t>Suspended PVC Ceiling (CH=2400)</t>
    <phoneticPr fontId="81" type="noConversion"/>
  </si>
  <si>
    <t>Shower Room (M)</t>
    <phoneticPr fontId="81" type="noConversion"/>
  </si>
  <si>
    <t>Locker Room</t>
    <phoneticPr fontId="81" type="noConversion"/>
  </si>
  <si>
    <t>Emulsion Paint on Cement Plaster</t>
    <phoneticPr fontId="81" type="noConversion"/>
  </si>
  <si>
    <t>Suspended PVC Ceiling (CH=2400)</t>
    <phoneticPr fontId="81" type="noConversion"/>
  </si>
  <si>
    <t>Ground Floor</t>
    <phoneticPr fontId="81" type="noConversion"/>
  </si>
  <si>
    <t>Staircase-1</t>
    <phoneticPr fontId="81" type="noConversion"/>
  </si>
  <si>
    <t>REI60</t>
    <phoneticPr fontId="81" type="noConversion"/>
  </si>
  <si>
    <t>외부 돌출 계단실</t>
    <phoneticPr fontId="81" type="noConversion"/>
  </si>
  <si>
    <r>
      <t>Fireproofing Paint on Exposed Deck</t>
    </r>
    <r>
      <rPr>
        <sz val="10"/>
        <color rgb="FFFF0000"/>
        <rFont val="Arial"/>
        <family val="2"/>
      </rPr>
      <t/>
    </r>
    <phoneticPr fontId="81" type="noConversion"/>
  </si>
  <si>
    <t>Staircase-2</t>
    <phoneticPr fontId="81" type="noConversion"/>
  </si>
  <si>
    <t>외부 돌출 계단실</t>
    <phoneticPr fontId="81" type="noConversion"/>
  </si>
  <si>
    <t>Emulsion Paint on Gypsum board wall(1 or 2 hour fire rating, of necessary)</t>
    <phoneticPr fontId="81" type="noConversion"/>
  </si>
  <si>
    <t>Ground Floor</t>
    <phoneticPr fontId="81" type="noConversion"/>
  </si>
  <si>
    <t>Staircase-3</t>
    <phoneticPr fontId="81" type="noConversion"/>
  </si>
  <si>
    <t>REI60</t>
    <phoneticPr fontId="81" type="noConversion"/>
  </si>
  <si>
    <t>외부 돌출 계단실</t>
    <phoneticPr fontId="81" type="noConversion"/>
  </si>
  <si>
    <t>Emulsion Paint on Gypsum board wall(1 or 2 hour fire rating, of necessary)</t>
    <phoneticPr fontId="81" type="noConversion"/>
  </si>
  <si>
    <t>1st Floor</t>
    <phoneticPr fontId="81" type="noConversion"/>
  </si>
  <si>
    <t>MV Electrical Room-1</t>
    <phoneticPr fontId="81" type="noConversion"/>
  </si>
  <si>
    <t>Epoxy Paint 
on Steel trowel Finish</t>
  </si>
  <si>
    <t>Emulsion Paint on Gypsum board wall(1 or 2 hour fire rating, of necessary)</t>
    <phoneticPr fontId="81" type="noConversion"/>
  </si>
  <si>
    <t>Exposed Deck</t>
    <phoneticPr fontId="81" type="noConversion"/>
  </si>
  <si>
    <t>100mm Mineral Wool Cladding (E15)</t>
    <phoneticPr fontId="81" type="noConversion"/>
  </si>
  <si>
    <t>1st Floor</t>
    <phoneticPr fontId="81" type="noConversion"/>
  </si>
  <si>
    <t>MV Electrical Room-2</t>
    <phoneticPr fontId="81" type="noConversion"/>
  </si>
  <si>
    <t>LV Electrical Room-1</t>
    <phoneticPr fontId="81" type="noConversion"/>
  </si>
  <si>
    <t>Emulsion Paint on Cement Plaster 
or Gypsum board wall(1 or 2 hour fire rating, of necessary)</t>
    <phoneticPr fontId="81" type="noConversion"/>
  </si>
  <si>
    <t>1st Floor</t>
    <phoneticPr fontId="27" type="noConversion"/>
  </si>
  <si>
    <t>LV Electrical Room-2</t>
    <phoneticPr fontId="81" type="noConversion"/>
  </si>
  <si>
    <t>Emulsion Paint on Gypsum board wall(1 or 2 hour fire rating, of necessary)</t>
    <phoneticPr fontId="81" type="noConversion"/>
  </si>
  <si>
    <t>FM200 Room</t>
    <phoneticPr fontId="81" type="noConversion"/>
  </si>
  <si>
    <t>Locker Room</t>
    <phoneticPr fontId="81" type="noConversion"/>
  </si>
  <si>
    <t>Emulsion Paint on Cement Plaster</t>
    <phoneticPr fontId="81" type="noConversion"/>
  </si>
  <si>
    <t>1st Floor</t>
    <phoneticPr fontId="27" type="noConversion"/>
  </si>
  <si>
    <t>Shower Room (F)</t>
    <phoneticPr fontId="27" type="noConversion"/>
  </si>
  <si>
    <t>Glazed Ceramic Tile</t>
    <phoneticPr fontId="81" type="noConversion"/>
  </si>
  <si>
    <t>Corridor</t>
    <phoneticPr fontId="81" type="noConversion"/>
  </si>
  <si>
    <t>1st Floor</t>
    <phoneticPr fontId="81" type="noConversion"/>
  </si>
  <si>
    <t>REI60</t>
    <phoneticPr fontId="81" type="noConversion"/>
  </si>
  <si>
    <t>Staircase-2</t>
    <phoneticPr fontId="81" type="noConversion"/>
  </si>
  <si>
    <t>2nd Floor</t>
    <phoneticPr fontId="81" type="noConversion"/>
  </si>
  <si>
    <r>
      <t>Electronic room</t>
    </r>
    <r>
      <rPr>
        <sz val="11"/>
        <rFont val="맑은 고딕"/>
        <family val="2"/>
        <charset val="129"/>
        <scheme val="minor"/>
      </rPr>
      <t>-1</t>
    </r>
    <phoneticPr fontId="81" type="noConversion"/>
  </si>
  <si>
    <t>Anti-Static PVC Tile
on Raised Floor(H=600)
/Dust free paint beneath Access floor</t>
    <phoneticPr fontId="27" type="noConversion"/>
  </si>
  <si>
    <t>Suspended Acoustic Ceiling
(CH=3000)</t>
    <phoneticPr fontId="81" type="noConversion"/>
  </si>
  <si>
    <t>100mm Mineral Wool Cladding (E15)</t>
    <phoneticPr fontId="81" type="noConversion"/>
  </si>
  <si>
    <t>Electronic room-2</t>
    <phoneticPr fontId="81" type="noConversion"/>
  </si>
  <si>
    <t>Anti-Static PVC Tile
on Raised Floor(H=600)
/Dust free paint beneath Access floor</t>
    <phoneticPr fontId="27" type="noConversion"/>
  </si>
  <si>
    <t>2nd Floor</t>
    <phoneticPr fontId="81" type="noConversion"/>
  </si>
  <si>
    <t>Central control room</t>
    <phoneticPr fontId="81" type="noConversion"/>
  </si>
  <si>
    <t>Emulsion Paint on Cement Plaster 
or Gypsum board wall(2HR)</t>
    <phoneticPr fontId="81" type="noConversion"/>
  </si>
  <si>
    <t>Suspended Acoustic Ceiling
(CH=3000)</t>
    <phoneticPr fontId="81" type="noConversion"/>
  </si>
  <si>
    <t>Computer room</t>
    <phoneticPr fontId="81" type="noConversion"/>
  </si>
  <si>
    <t>Engineering room</t>
    <phoneticPr fontId="81" type="noConversion"/>
  </si>
  <si>
    <t>Communication room</t>
    <phoneticPr fontId="81" type="noConversion"/>
  </si>
  <si>
    <t>Training Room</t>
    <phoneticPr fontId="81" type="noConversion"/>
  </si>
  <si>
    <t>Emulsion Paint on Gypsum board wall(2 hour fire rating)</t>
    <phoneticPr fontId="81" type="noConversion"/>
  </si>
  <si>
    <t>C&amp;I Workshop</t>
    <phoneticPr fontId="81" type="noConversion"/>
  </si>
  <si>
    <t>Electrical Workshop</t>
    <phoneticPr fontId="81" type="noConversion"/>
  </si>
  <si>
    <t>PCS staff room</t>
    <phoneticPr fontId="81" type="noConversion"/>
  </si>
  <si>
    <t>Emulsion Paint on Gypsum board wall(1 hour fire rating)</t>
    <phoneticPr fontId="81" type="noConversion"/>
  </si>
  <si>
    <t>Suspended Acoustic Ceiling
(CH=2700)</t>
    <phoneticPr fontId="81" type="noConversion"/>
  </si>
  <si>
    <t>2nd Floor</t>
    <phoneticPr fontId="81" type="noConversion"/>
  </si>
  <si>
    <t>Office-1</t>
    <phoneticPr fontId="81" type="noConversion"/>
  </si>
  <si>
    <t>Office-2</t>
    <phoneticPr fontId="81" type="noConversion"/>
  </si>
  <si>
    <t>Thk.3mm Linoleum
on Steel trowel Finish</t>
    <phoneticPr fontId="81" type="noConversion"/>
  </si>
  <si>
    <t>Emulsion Paint on Gypsum board wall(1 hour fire rating)</t>
    <phoneticPr fontId="81" type="noConversion"/>
  </si>
  <si>
    <t>Office-3</t>
    <phoneticPr fontId="81" type="noConversion"/>
  </si>
  <si>
    <t>Emulsion Paint on Cement Plaster 
or Gypsum board wall(1 or 2 hour fire rating, of necessary)</t>
    <phoneticPr fontId="81" type="noConversion"/>
  </si>
  <si>
    <t>PVC base or Epoxy paint</t>
    <phoneticPr fontId="81" type="noConversion"/>
  </si>
  <si>
    <t>Document room</t>
    <phoneticPr fontId="81" type="noConversion"/>
  </si>
  <si>
    <t>Conference room</t>
    <phoneticPr fontId="81" type="noConversion"/>
  </si>
  <si>
    <t>Emulsion Paint on Cement Plaster 
or Gypsum board wall(1 hour fire rating)</t>
    <phoneticPr fontId="81" type="noConversion"/>
  </si>
  <si>
    <t>Kitchen</t>
    <phoneticPr fontId="81" type="noConversion"/>
  </si>
  <si>
    <t>Suspended PVC Ceiling (CH=2700)</t>
    <phoneticPr fontId="81" type="noConversion"/>
  </si>
  <si>
    <t>Lunch room</t>
    <phoneticPr fontId="81" type="noConversion"/>
  </si>
  <si>
    <t>Emulsion Paint on Cement Plaster</t>
    <phoneticPr fontId="81" type="noConversion"/>
  </si>
  <si>
    <t>Suspended PVC Ceiling (CH=2700)</t>
    <phoneticPr fontId="81" type="noConversion"/>
  </si>
  <si>
    <t>Storage</t>
    <phoneticPr fontId="81" type="noConversion"/>
  </si>
  <si>
    <t>Glazed Ceramic Tile</t>
    <phoneticPr fontId="81" type="noConversion"/>
  </si>
  <si>
    <t>Electronic room-3</t>
    <phoneticPr fontId="27" type="noConversion"/>
  </si>
  <si>
    <t>Printer Room</t>
    <phoneticPr fontId="27" type="noConversion"/>
  </si>
  <si>
    <t>Toilet (F)</t>
    <phoneticPr fontId="81" type="noConversion"/>
  </si>
  <si>
    <t>Toilet (M)</t>
    <phoneticPr fontId="81" type="noConversion"/>
  </si>
  <si>
    <t>Corridor</t>
    <phoneticPr fontId="81" type="noConversion"/>
  </si>
  <si>
    <t>-</t>
    <phoneticPr fontId="27" type="noConversion"/>
  </si>
  <si>
    <r>
      <t>Fireproofing Paint on Exposed Deck</t>
    </r>
    <r>
      <rPr>
        <sz val="10"/>
        <color rgb="FFFF0000"/>
        <rFont val="Arial"/>
        <family val="2"/>
      </rPr>
      <t/>
    </r>
    <phoneticPr fontId="81" type="noConversion"/>
  </si>
  <si>
    <t>Staircase-2</t>
    <phoneticPr fontId="81" type="noConversion"/>
  </si>
  <si>
    <t>REI60</t>
    <phoneticPr fontId="81" type="noConversion"/>
  </si>
  <si>
    <t>2nd Floor</t>
    <phoneticPr fontId="81" type="noConversion"/>
  </si>
  <si>
    <t>Staircase-3</t>
    <phoneticPr fontId="81" type="noConversion"/>
  </si>
  <si>
    <r>
      <t>Fireproofing Paint on Exposed Deck</t>
    </r>
    <r>
      <rPr>
        <sz val="10"/>
        <color rgb="FFFF0000"/>
        <rFont val="Arial"/>
        <family val="2"/>
      </rPr>
      <t/>
    </r>
    <phoneticPr fontId="81" type="noConversion"/>
  </si>
  <si>
    <t>Low Roof</t>
    <phoneticPr fontId="81" type="noConversion"/>
  </si>
  <si>
    <t>Low Roof</t>
    <phoneticPr fontId="81" type="noConversion"/>
  </si>
  <si>
    <r>
      <t>HVAC room</t>
    </r>
    <r>
      <rPr>
        <sz val="11"/>
        <rFont val="맑은 고딕"/>
        <family val="2"/>
        <charset val="129"/>
        <scheme val="minor"/>
      </rPr>
      <t>-1</t>
    </r>
    <phoneticPr fontId="81" type="noConversion"/>
  </si>
  <si>
    <t>Hardener Finish on Steel trowel Finish</t>
    <phoneticPr fontId="81" type="noConversion"/>
  </si>
  <si>
    <t xml:space="preserve">Exposed Deck </t>
    <phoneticPr fontId="81" type="noConversion"/>
  </si>
  <si>
    <t>Protection Concrete(60mm)
+
P.E. Film 2ply(0.1mm)
+
Polystyrene Rigid Insulation(100mm)
+
Bituminous Water Proof Membrane(4mm)
+
Mortar Screed w/ Slope 1/100(Min THK.20mm)
on Steel Trowel Finish</t>
    <phoneticPr fontId="81" type="noConversion"/>
  </si>
  <si>
    <t>HVAC room-2</t>
    <phoneticPr fontId="81" type="noConversion"/>
  </si>
  <si>
    <t>Hardener Finish on Steel trowel Finish</t>
    <phoneticPr fontId="81" type="noConversion"/>
  </si>
  <si>
    <t xml:space="preserve">Exposed Deck </t>
    <phoneticPr fontId="81" type="noConversion"/>
  </si>
  <si>
    <t>Battery room</t>
    <phoneticPr fontId="81" type="noConversion"/>
  </si>
  <si>
    <t>Acid Resistant Paint on Steel trowel Finish</t>
    <phoneticPr fontId="81" type="noConversion"/>
  </si>
  <si>
    <t>Up to 2.0m : Acid Resistant Paint on Cement Plaster 
Above : Emulsion Paint on Cement Plaster</t>
    <phoneticPr fontId="81" type="noConversion"/>
  </si>
  <si>
    <t>Acid Resistant Paint</t>
    <phoneticPr fontId="81" type="noConversion"/>
  </si>
  <si>
    <t>Low Roof</t>
    <phoneticPr fontId="81" type="noConversion"/>
  </si>
  <si>
    <t>Acid Treatment room</t>
    <phoneticPr fontId="81" type="noConversion"/>
  </si>
  <si>
    <t>Acid Resistant Paint on Steel trowel Finish</t>
    <phoneticPr fontId="81" type="noConversion"/>
  </si>
  <si>
    <t>Emulsion Paint on Cement Plaster</t>
    <phoneticPr fontId="81" type="noConversion"/>
  </si>
  <si>
    <t xml:space="preserve">Exposed Deck </t>
    <phoneticPr fontId="81" type="noConversion"/>
  </si>
  <si>
    <t>Air lock room</t>
    <phoneticPr fontId="27" type="noConversion"/>
  </si>
  <si>
    <t>Acid Resistant Paint on Steel trowel Finish</t>
    <phoneticPr fontId="81" type="noConversion"/>
  </si>
  <si>
    <t>DC/UPS room</t>
    <phoneticPr fontId="81" type="noConversion"/>
  </si>
  <si>
    <t>Emulsion Paint on Cement Plaster 
or Gypsum board wall(1 or 2 hour fire rating, of necessary)</t>
    <phoneticPr fontId="81" type="noConversion"/>
  </si>
  <si>
    <t>Staircase-2</t>
    <phoneticPr fontId="81" type="noConversion"/>
  </si>
  <si>
    <t>Roof</t>
    <phoneticPr fontId="81" type="noConversion"/>
  </si>
  <si>
    <t>Roof</t>
    <phoneticPr fontId="81" type="noConversion"/>
  </si>
  <si>
    <t>Staircase-1</t>
    <phoneticPr fontId="81" type="noConversion"/>
  </si>
  <si>
    <t>Protection Concrete(60mm)
+
P.E. Film 2ply(0.1mm)
+
Polystyrene Rigid Insulation(100mm)
+
Bituminous Water Proof Membrane(4mm)
+
Mortar Screed w/ Slope 1/100(Min THK.20mm)
on Steel Trowel Finish</t>
    <phoneticPr fontId="81" type="noConversion"/>
  </si>
  <si>
    <t>Pipe Rack</t>
    <phoneticPr fontId="81" type="noConversion"/>
  </si>
  <si>
    <t>Pipe Rack</t>
    <phoneticPr fontId="81" type="noConversion"/>
  </si>
  <si>
    <t xml:space="preserve">Turbine Hall </t>
    <phoneticPr fontId="81" type="noConversion"/>
  </si>
  <si>
    <t>GTB, STB 내에 배치(면적 미반영)</t>
    <phoneticPr fontId="27" type="noConversion"/>
  </si>
  <si>
    <t>Platform</t>
    <phoneticPr fontId="81" type="noConversion"/>
  </si>
  <si>
    <t>Turbine Hall</t>
    <phoneticPr fontId="81" type="noConversion"/>
  </si>
  <si>
    <t>GTG Foundation
#1 &amp; #2</t>
    <phoneticPr fontId="81" type="noConversion"/>
  </si>
  <si>
    <t>RC</t>
    <phoneticPr fontId="81" type="noConversion"/>
  </si>
  <si>
    <t>-</t>
    <phoneticPr fontId="81" type="noConversion"/>
  </si>
  <si>
    <t>Mat 
Thk.2.7m</t>
    <phoneticPr fontId="81" type="noConversion"/>
  </si>
  <si>
    <t>STG Foundation
#1 &amp; #2</t>
    <phoneticPr fontId="81" type="noConversion"/>
  </si>
  <si>
    <t>RC</t>
    <phoneticPr fontId="81" type="noConversion"/>
  </si>
  <si>
    <t>Mat</t>
    <phoneticPr fontId="81" type="noConversion"/>
  </si>
  <si>
    <t>Mat
Thk.2.7m</t>
    <phoneticPr fontId="81" type="noConversion"/>
  </si>
  <si>
    <t>STG+Condensor</t>
    <phoneticPr fontId="27" type="noConversion"/>
  </si>
  <si>
    <t>Top Table</t>
    <phoneticPr fontId="81" type="noConversion"/>
  </si>
  <si>
    <t>Turbine Hall</t>
    <phoneticPr fontId="81" type="noConversion"/>
  </si>
  <si>
    <t>Top Table
Thk.2.065m</t>
    <phoneticPr fontId="81" type="noConversion"/>
  </si>
  <si>
    <t>Water Treatment Building</t>
    <phoneticPr fontId="81" type="noConversion"/>
  </si>
  <si>
    <t>7.5 / 12.0</t>
    <phoneticPr fontId="81" type="noConversion"/>
  </si>
  <si>
    <t>III
(R45,RE15, REI45)</t>
    <phoneticPr fontId="81" type="noConversion"/>
  </si>
  <si>
    <t>S0</t>
    <phoneticPr fontId="81" type="noConversion"/>
  </si>
  <si>
    <t>D</t>
    <phoneticPr fontId="81" type="noConversion"/>
  </si>
  <si>
    <t>Waste &amp; Water Treatment Room</t>
  </si>
  <si>
    <t>Chemical Resistant Paint on Steel trowel Finish</t>
    <phoneticPr fontId="81" type="noConversion"/>
  </si>
  <si>
    <t>Exposed Structure</t>
    <phoneticPr fontId="81" type="noConversion"/>
  </si>
  <si>
    <t>- 1.2m Skirt Wall
: Ext. Concrete Wall (150mm)
+ Mineral Wool Insulation (50mm)
+ Int. Burnt Brick(120mm)
-Above : 100mm Mineral Wool Cladding (E15)</t>
    <phoneticPr fontId="81" type="noConversion"/>
  </si>
  <si>
    <t>200mm Mineral Wool Cladding(RE15)</t>
    <phoneticPr fontId="81" type="noConversion"/>
  </si>
  <si>
    <t>Stair Case</t>
    <phoneticPr fontId="81" type="noConversion"/>
  </si>
  <si>
    <t>MCC Room</t>
  </si>
  <si>
    <t>Raised Floor H=800</t>
    <phoneticPr fontId="27" type="noConversion"/>
  </si>
  <si>
    <t>Anti-Static PVC Tile
on Raised Floor(H=800)
/Dust free paint beneath Access floor</t>
    <phoneticPr fontId="27" type="noConversion"/>
  </si>
  <si>
    <t>Emulsion Paint on Cement Plaster 
or Gypsum board wall(2 hour fire rating)</t>
    <phoneticPr fontId="81" type="noConversion"/>
  </si>
  <si>
    <t>Suspended Acoustic Ceiling
(CH=3200)</t>
    <phoneticPr fontId="81" type="noConversion"/>
  </si>
  <si>
    <t>Control Room</t>
  </si>
  <si>
    <t>Raised Floor H=800</t>
    <phoneticPr fontId="27" type="noConversion"/>
  </si>
  <si>
    <t>Anti-Static PVC Tile
on Raised Floor(H=800)
/Dust free paint beneath Access floor</t>
    <phoneticPr fontId="27" type="noConversion"/>
  </si>
  <si>
    <t>Suspended Acoustic Ceiling
(CH=3200)</t>
    <phoneticPr fontId="81" type="noConversion"/>
  </si>
  <si>
    <t>Acid Resistant Paint on Cement Plaster</t>
    <phoneticPr fontId="81" type="noConversion"/>
  </si>
  <si>
    <t>Acid Resistant Paint</t>
    <phoneticPr fontId="81" type="noConversion"/>
  </si>
  <si>
    <t>Office</t>
  </si>
  <si>
    <t>Toilet</t>
  </si>
  <si>
    <t>Suspended PVC Ceiling (CH=2400)</t>
    <phoneticPr fontId="81" type="noConversion"/>
  </si>
  <si>
    <t>FM200 Room</t>
  </si>
  <si>
    <t>Emulsion Paint on Cement Plaster 
or Gypsum board wall(1 hour fire rating)</t>
    <phoneticPr fontId="81" type="noConversion"/>
  </si>
  <si>
    <t>Exposed Structure</t>
    <phoneticPr fontId="81" type="noConversion"/>
  </si>
  <si>
    <t>Stair Case</t>
    <phoneticPr fontId="81" type="noConversion"/>
  </si>
  <si>
    <t>Suspended Acoustic Ceiling
(CH=2700)</t>
    <phoneticPr fontId="81" type="noConversion"/>
  </si>
  <si>
    <t>Dehydrator Building</t>
    <phoneticPr fontId="81" type="noConversion"/>
  </si>
  <si>
    <t>ST</t>
    <phoneticPr fontId="81" type="noConversion"/>
  </si>
  <si>
    <t>IV
(R15, RE15)</t>
    <phoneticPr fontId="81" type="noConversion"/>
  </si>
  <si>
    <t>S0</t>
    <phoneticPr fontId="81" type="noConversion"/>
  </si>
  <si>
    <t>G</t>
    <phoneticPr fontId="81" type="noConversion"/>
  </si>
  <si>
    <t>Dehydrate Room</t>
  </si>
  <si>
    <t>Sump Pit (2mx2mx1.9mH)</t>
    <phoneticPr fontId="27" type="noConversion"/>
  </si>
  <si>
    <t>Exposed Strucure or Emulsion Paint on Cement Plaster</t>
    <phoneticPr fontId="81" type="noConversion"/>
  </si>
  <si>
    <t>Circulating Water Pump Building</t>
    <phoneticPr fontId="81" type="noConversion"/>
  </si>
  <si>
    <t>6.0 / 12.0</t>
    <phoneticPr fontId="81" type="noConversion"/>
  </si>
  <si>
    <t>I
(R120, RE30)</t>
    <phoneticPr fontId="81" type="noConversion"/>
  </si>
  <si>
    <t>S0</t>
    <phoneticPr fontId="81" type="noConversion"/>
  </si>
  <si>
    <t>V</t>
    <phoneticPr fontId="81" type="noConversion"/>
  </si>
  <si>
    <t>C.W Pump Room</t>
    <phoneticPr fontId="81" type="noConversion"/>
  </si>
  <si>
    <t>OHC 15 t</t>
    <phoneticPr fontId="81" type="noConversion"/>
  </si>
  <si>
    <t>-하부에 Cooling Tower Basin 위치
- Sump Pit : 2mx2mx2m H</t>
    <phoneticPr fontId="27" type="noConversion"/>
  </si>
  <si>
    <t>Exposed Strucure or Emulsion Paint on Cement Plaster or Gypsum board wall(1 or 2 hour fire rating, of necessary)</t>
    <phoneticPr fontId="81" type="noConversion"/>
  </si>
  <si>
    <t>200mm Mineral Wool Cladding(RE15)</t>
    <phoneticPr fontId="81" type="noConversion"/>
  </si>
  <si>
    <t>Electric Room</t>
    <phoneticPr fontId="81" type="noConversion"/>
  </si>
  <si>
    <t>Concrete Trench</t>
    <phoneticPr fontId="27" type="noConversion"/>
  </si>
  <si>
    <t>Exposed Strucure or Emulsion Paint on Cement Plaster or Gypsum board wall(1 or 2 hour fire rating, of necessary)</t>
    <phoneticPr fontId="81" type="noConversion"/>
  </si>
  <si>
    <t xml:space="preserve">Local Electonic Room </t>
    <phoneticPr fontId="81" type="noConversion"/>
  </si>
  <si>
    <t>Concrete Trench</t>
    <phoneticPr fontId="27" type="noConversion"/>
  </si>
  <si>
    <t>Exposed Strucure or Gypsum board wall(1 or 2 hour fire rating, of necessary)</t>
    <phoneticPr fontId="81" type="noConversion"/>
  </si>
  <si>
    <t>FM200 Room</t>
    <phoneticPr fontId="81" type="noConversion"/>
  </si>
  <si>
    <t>Exposed Strucure or Emulsion Paint on Cement Plaster or Gypsum board wall(1 or 2 hour fire rating, of necessary)</t>
    <phoneticPr fontId="81" type="noConversion"/>
  </si>
  <si>
    <t>Cooling Tower Chemical Dosing System Room</t>
    <phoneticPr fontId="81" type="noConversion"/>
  </si>
  <si>
    <t>별도건물에서 통합됨</t>
    <phoneticPr fontId="27" type="noConversion"/>
  </si>
  <si>
    <t>Exposed Strucure or Emulsion Paint on Cement Plaster</t>
    <phoneticPr fontId="81" type="noConversion"/>
  </si>
  <si>
    <t>Exposed Structure</t>
    <phoneticPr fontId="81" type="noConversion"/>
  </si>
  <si>
    <t>Switchyard E-House Foundation</t>
    <phoneticPr fontId="81" type="noConversion"/>
  </si>
  <si>
    <r>
      <t>Container type</t>
    </r>
    <r>
      <rPr>
        <sz val="11"/>
        <rFont val="돋움"/>
        <family val="3"/>
        <charset val="129"/>
      </rPr>
      <t>으로</t>
    </r>
    <r>
      <rPr>
        <sz val="11"/>
        <rFont val="Arial"/>
        <family val="2"/>
      </rPr>
      <t xml:space="preserve"> </t>
    </r>
    <r>
      <rPr>
        <sz val="11"/>
        <rFont val="돋움"/>
        <family val="3"/>
        <charset val="129"/>
      </rPr>
      <t>변경</t>
    </r>
    <r>
      <rPr>
        <sz val="11"/>
        <rFont val="Arial"/>
        <family val="2"/>
      </rPr>
      <t>.</t>
    </r>
    <phoneticPr fontId="27" type="noConversion"/>
  </si>
  <si>
    <t>RC Structure</t>
    <phoneticPr fontId="81" type="noConversion"/>
  </si>
  <si>
    <t>Only 기초+Pedestal+테두리보+Trench</t>
    <phoneticPr fontId="27" type="noConversion"/>
  </si>
  <si>
    <t>Fuel Gas System Electrical Building</t>
    <phoneticPr fontId="81" type="noConversion"/>
  </si>
  <si>
    <t>II
(R90, RE15)</t>
    <phoneticPr fontId="81" type="noConversion"/>
  </si>
  <si>
    <t>V</t>
    <phoneticPr fontId="81" type="noConversion"/>
  </si>
  <si>
    <t>Electrical Room</t>
    <phoneticPr fontId="81" type="noConversion"/>
  </si>
  <si>
    <t>Emulsion Paint on Cement Plaster 
or Gypsum board wall(1 hour fire rating)</t>
    <phoneticPr fontId="81" type="noConversion"/>
  </si>
  <si>
    <t>Emulsion Paint on Fair faced Concrete</t>
    <phoneticPr fontId="81" type="noConversion"/>
  </si>
  <si>
    <t>Ext. Burnt Brick (380mm)
+ Mineral Wool Insulation (50mm)
+ Int. Gypsum Board 2ply(9.5mm)</t>
    <phoneticPr fontId="81" type="noConversion"/>
  </si>
  <si>
    <t>Local Control Room</t>
  </si>
  <si>
    <t>Concrete Trench</t>
    <phoneticPr fontId="27" type="noConversion"/>
  </si>
  <si>
    <t>Emulsion Paint on Fair faced Concrete</t>
    <phoneticPr fontId="81" type="noConversion"/>
  </si>
  <si>
    <t>Compressor buildings &amp; Fuel gas station</t>
    <phoneticPr fontId="81" type="noConversion"/>
  </si>
  <si>
    <t>7.5 / 14.2</t>
    <phoneticPr fontId="81" type="noConversion"/>
  </si>
  <si>
    <t>A</t>
    <phoneticPr fontId="81" type="noConversion"/>
  </si>
  <si>
    <t>Fuel Gas Compressor Room</t>
    <phoneticPr fontId="81" type="noConversion"/>
  </si>
  <si>
    <t>OHC 16 t</t>
    <phoneticPr fontId="81" type="noConversion"/>
  </si>
  <si>
    <t>-Sump Pit : 2.0mx2.0mx2.5m H</t>
    <phoneticPr fontId="27" type="noConversion"/>
  </si>
  <si>
    <t>Spark-Proof ALFAPOL KI
on Steel trowel Finish</t>
    <phoneticPr fontId="81" type="noConversion"/>
  </si>
  <si>
    <t>Up to 1.2m : Emulsion Paint on Cement Plaster 
Above : 100mm Mineral Wool Cladding (E15) or Emulsion Paint on Cement Plaster</t>
    <phoneticPr fontId="81" type="noConversion"/>
  </si>
  <si>
    <t>Ground Floor</t>
    <phoneticPr fontId="27" type="noConversion"/>
  </si>
  <si>
    <t>CO2 Room</t>
    <phoneticPr fontId="27" type="noConversion"/>
  </si>
  <si>
    <t>Fuel Gas Compressor Room 내부</t>
    <phoneticPr fontId="27" type="noConversion"/>
  </si>
  <si>
    <t>Fuel Gas Compressor Room 외부로 돌출</t>
    <phoneticPr fontId="81" type="noConversion"/>
  </si>
  <si>
    <t>Up to 1.2m : Emulsion Paint on Cement Plaster 
Above : 100mm Mineral Wool Cladding (E15)</t>
    <phoneticPr fontId="81" type="noConversion"/>
  </si>
  <si>
    <t>Fuel Gas Supply System Area</t>
    <phoneticPr fontId="81" type="noConversion"/>
  </si>
  <si>
    <t>-Shelter Area
-3면 Wire Fence</t>
    <phoneticPr fontId="81" type="noConversion"/>
  </si>
  <si>
    <t>Fuel Gas Supply System Shelter</t>
    <phoneticPr fontId="81" type="noConversion"/>
  </si>
  <si>
    <t>Compressor buildings &amp; Fuel gas station에 통합</t>
    <phoneticPr fontId="81" type="noConversion"/>
  </si>
  <si>
    <t>Raw Water Intake Pump Building</t>
    <phoneticPr fontId="81" type="noConversion"/>
  </si>
  <si>
    <t>4.5 / 8.5</t>
    <phoneticPr fontId="81" type="noConversion"/>
  </si>
  <si>
    <t>III
(R45,RE15, REI45)</t>
    <phoneticPr fontId="81" type="noConversion"/>
  </si>
  <si>
    <t>Raw Water Intake Pump Room</t>
    <phoneticPr fontId="81" type="noConversion"/>
  </si>
  <si>
    <t>OHC 3.5 t</t>
    <phoneticPr fontId="81" type="noConversion"/>
  </si>
  <si>
    <t>Pump Pit</t>
    <phoneticPr fontId="27" type="noConversion"/>
  </si>
  <si>
    <t>Chemical Resistant Paint on Steel trowel Finish</t>
    <phoneticPr fontId="81" type="noConversion"/>
  </si>
  <si>
    <t>Exposed Strucure or Emulsion Paint on Cement Plaster(up to 1200mm) or Emulsion Paint on Gypsum board wall(1 or 2 hour fire rating, of necessary)</t>
    <phoneticPr fontId="81" type="noConversion"/>
  </si>
  <si>
    <t>Electrical Room</t>
    <phoneticPr fontId="81" type="noConversion"/>
  </si>
  <si>
    <t>Local Electronic Room</t>
    <phoneticPr fontId="81" type="noConversion"/>
  </si>
  <si>
    <t>Clarified Water Pump Building</t>
    <phoneticPr fontId="81" type="noConversion"/>
  </si>
  <si>
    <t>D</t>
    <phoneticPr fontId="81" type="noConversion"/>
  </si>
  <si>
    <t>Clarified Water Pump Room</t>
  </si>
  <si>
    <t>Hoist 2 t</t>
    <phoneticPr fontId="81" type="noConversion"/>
  </si>
  <si>
    <t>Draiin Ditch</t>
    <phoneticPr fontId="27" type="noConversion"/>
  </si>
  <si>
    <t>Exposed Strucure or Emulsion Paint on Cement Plaster(up to 1200mm)</t>
    <phoneticPr fontId="81" type="noConversion"/>
  </si>
  <si>
    <t>Raw Water Pump Building</t>
    <phoneticPr fontId="81" type="noConversion"/>
  </si>
  <si>
    <t>Raw Water Pump Room</t>
    <phoneticPr fontId="81" type="noConversion"/>
  </si>
  <si>
    <t>Exposed Strucure or Emulsion Paint on Cement Plaster(up to 1200mm)</t>
    <phoneticPr fontId="81" type="noConversion"/>
  </si>
  <si>
    <t>- 1.2m Skirt Wall
: Ext. Concrete Wall (150mm)
+ Mineral Wool Insulation (50mm)
+ Int. Burnt Brick(120mm)
-Above : 100mm Mineral Wool Cladding (E15)</t>
    <phoneticPr fontId="81" type="noConversion"/>
  </si>
  <si>
    <t>Demi. Water Pump Building</t>
    <phoneticPr fontId="81" type="noConversion"/>
  </si>
  <si>
    <t>F5.1</t>
    <phoneticPr fontId="81" type="noConversion"/>
  </si>
  <si>
    <t>D</t>
    <phoneticPr fontId="81" type="noConversion"/>
  </si>
  <si>
    <t>Demi Water Pump Room</t>
    <phoneticPr fontId="81" type="noConversion"/>
  </si>
  <si>
    <t>Hoist 1 t</t>
    <phoneticPr fontId="81" type="noConversion"/>
  </si>
  <si>
    <t>Drummed Oil Storage Building</t>
    <phoneticPr fontId="81" type="noConversion"/>
  </si>
  <si>
    <t>IV
(R15, RE15)</t>
    <phoneticPr fontId="81" type="noConversion"/>
  </si>
  <si>
    <t>Drummed Oil Storage Room</t>
    <phoneticPr fontId="81" type="noConversion"/>
  </si>
  <si>
    <t>Hoist 1 t</t>
    <phoneticPr fontId="81" type="noConversion"/>
  </si>
  <si>
    <t>-Draiin Ditch
-Sump Pit :1.5x1.5x2.0 H</t>
    <phoneticPr fontId="27" type="noConversion"/>
  </si>
  <si>
    <t>Fire Water Pump Building</t>
    <phoneticPr fontId="81" type="noConversion"/>
  </si>
  <si>
    <t>Fire Water Pump Room</t>
    <phoneticPr fontId="81" type="noConversion"/>
  </si>
  <si>
    <t>Hoist 3 t</t>
    <phoneticPr fontId="81" type="noConversion"/>
  </si>
  <si>
    <t>Draiin Ditch</t>
    <phoneticPr fontId="27" type="noConversion"/>
  </si>
  <si>
    <t>District Heating Station &amp; Air Compressor Building</t>
    <phoneticPr fontId="81" type="noConversion"/>
  </si>
  <si>
    <t>DH Station &amp; Air Compressor Room</t>
    <phoneticPr fontId="81" type="noConversion"/>
  </si>
  <si>
    <t>-Sump Pit :2.5x2.5x2.0 H</t>
    <phoneticPr fontId="27" type="noConversion"/>
  </si>
  <si>
    <r>
      <t xml:space="preserve">Bypass Deaerator </t>
    </r>
    <r>
      <rPr>
        <sz val="11"/>
        <rFont val="맑은 고딕"/>
        <family val="2"/>
        <charset val="129"/>
        <scheme val="minor"/>
      </rPr>
      <t>Platform</t>
    </r>
    <r>
      <rPr>
        <sz val="11"/>
        <rFont val="Arial"/>
        <family val="2"/>
      </rPr>
      <t xml:space="preserve"> (FL.+3.0)</t>
    </r>
    <phoneticPr fontId="81" type="noConversion"/>
  </si>
  <si>
    <t>건물면적에서 제외</t>
    <phoneticPr fontId="27" type="noConversion"/>
  </si>
  <si>
    <t>Chemical Dosing System for HRSG Building #1, #2</t>
    <phoneticPr fontId="81" type="noConversion"/>
  </si>
  <si>
    <t>Chemical Dosing Room #1</t>
    <phoneticPr fontId="81" type="noConversion"/>
  </si>
  <si>
    <t>Exposed Strucure or Emulsion Paint on Cement Plaster(up to 1200mm)</t>
    <phoneticPr fontId="81" type="noConversion"/>
  </si>
  <si>
    <t>Chemical Dosing Room #2</t>
    <phoneticPr fontId="81" type="noConversion"/>
  </si>
  <si>
    <t>Workshop &amp; Warehouse</t>
    <phoneticPr fontId="81" type="noConversion"/>
  </si>
  <si>
    <t>F5.1</t>
    <phoneticPr fontId="81" type="noConversion"/>
  </si>
  <si>
    <t>(B30 F75 W4)</t>
    <phoneticPr fontId="81" type="noConversion"/>
  </si>
  <si>
    <t>Heavy Part Storage</t>
    <phoneticPr fontId="81" type="noConversion"/>
  </si>
  <si>
    <t>Light Parts Storage</t>
    <phoneticPr fontId="81" type="noConversion"/>
  </si>
  <si>
    <t>Mechnical Workshop</t>
    <phoneticPr fontId="81" type="noConversion"/>
  </si>
  <si>
    <t>OHC 10 t</t>
    <phoneticPr fontId="81" type="noConversion"/>
  </si>
  <si>
    <t>MCC Room</t>
    <phoneticPr fontId="81" type="noConversion"/>
  </si>
  <si>
    <t>-Deck Mezz. Roof
-Concrete Trench</t>
    <phoneticPr fontId="81" type="noConversion"/>
  </si>
  <si>
    <t>Emulsion Paint on Cement Plaster or Gypsum board wall(2 hour fire rating)</t>
    <phoneticPr fontId="81" type="noConversion"/>
  </si>
  <si>
    <t>Tool Room</t>
    <phoneticPr fontId="27" type="noConversion"/>
  </si>
  <si>
    <t>Deck Mezz. Roof</t>
    <phoneticPr fontId="81" type="noConversion"/>
  </si>
  <si>
    <t>Emulsion Paint on Cement Plaster or Gypsum board wall(1 or 2 hour fire rating, of necessary)</t>
    <phoneticPr fontId="81" type="noConversion"/>
  </si>
  <si>
    <t>Office1</t>
    <phoneticPr fontId="81" type="noConversion"/>
  </si>
  <si>
    <t>Office2</t>
    <phoneticPr fontId="81" type="noConversion"/>
  </si>
  <si>
    <t>Deck Mezz. Roof</t>
    <phoneticPr fontId="81" type="noConversion"/>
  </si>
  <si>
    <t>Toilet (M) / Wash Stand</t>
    <phoneticPr fontId="81" type="noConversion"/>
  </si>
  <si>
    <t>Deck Mezz. Roof</t>
    <phoneticPr fontId="81" type="noConversion"/>
  </si>
  <si>
    <t>Shower, Locker (M)</t>
    <phoneticPr fontId="81" type="noConversion"/>
  </si>
  <si>
    <t>2.0/1.8</t>
    <phoneticPr fontId="81" type="noConversion"/>
  </si>
  <si>
    <t>10.0/9.0</t>
    <phoneticPr fontId="81" type="noConversion"/>
  </si>
  <si>
    <t>Chemical Storage Building</t>
    <phoneticPr fontId="81" type="noConversion"/>
  </si>
  <si>
    <t>Chemical Storage Building + Canopy over the railway</t>
    <phoneticPr fontId="27" type="noConversion"/>
  </si>
  <si>
    <t>Chemical storage tank room</t>
  </si>
  <si>
    <t>Exposed Strucure or Emulsion Paint on Cement Plaster(up to 1200mm) or Emulsion Paint on Gypsum board wall(2 hour fire rating)</t>
    <phoneticPr fontId="81" type="noConversion"/>
  </si>
  <si>
    <t>Chemical silo room</t>
  </si>
  <si>
    <t>Hoist 2t</t>
    <phoneticPr fontId="81" type="noConversion"/>
  </si>
  <si>
    <t>Chemical Resistant Paint on Steel trowel Finish</t>
    <phoneticPr fontId="81" type="noConversion"/>
  </si>
  <si>
    <t>Exposed Strucure or Emulsion Paint on Cement Plaster(up to 1200mm) or Emulsion Paint on Gypsum board wall(2 hour fire rating)</t>
    <phoneticPr fontId="81" type="noConversion"/>
  </si>
  <si>
    <t>Chemical storage room</t>
    <phoneticPr fontId="81" type="noConversion"/>
  </si>
  <si>
    <t>Emulsion Paint on Cement Plaster or Gypsum board wall(2 hour fire rating)</t>
    <phoneticPr fontId="81" type="noConversion"/>
  </si>
  <si>
    <t>-Chemical storage room 내부
-Deck Mezz. Roof</t>
    <phoneticPr fontId="27" type="noConversion"/>
  </si>
  <si>
    <t>Emulsion Paint</t>
    <phoneticPr fontId="81" type="noConversion"/>
  </si>
  <si>
    <t>Canopy over the railway</t>
    <phoneticPr fontId="27" type="noConversion"/>
  </si>
  <si>
    <t>Shelter</t>
    <phoneticPr fontId="27" type="noConversion"/>
  </si>
  <si>
    <t>Guard House</t>
    <phoneticPr fontId="81" type="noConversion"/>
  </si>
  <si>
    <t>-</t>
    <phoneticPr fontId="81" type="noConversion"/>
  </si>
  <si>
    <t>Hall</t>
    <phoneticPr fontId="81" type="noConversion"/>
  </si>
  <si>
    <t>Ext. Burnt Brick (250mm)
+ Mineral Wool Insulation (50mm)
+ Int. Burnt Brick(120mm)</t>
    <phoneticPr fontId="81" type="noConversion"/>
  </si>
  <si>
    <t>Check Point Office</t>
    <phoneticPr fontId="81" type="noConversion"/>
  </si>
  <si>
    <t>ACS Server Room</t>
    <phoneticPr fontId="81" type="noConversion"/>
  </si>
  <si>
    <t>Storage Room</t>
    <phoneticPr fontId="81" type="noConversion"/>
  </si>
  <si>
    <t>Women Inspection Room</t>
    <phoneticPr fontId="81" type="noConversion"/>
  </si>
  <si>
    <t>Emulsion Paint on Cement Plaster</t>
    <phoneticPr fontId="81" type="noConversion"/>
  </si>
  <si>
    <t>Office</t>
    <phoneticPr fontId="81" type="noConversion"/>
  </si>
  <si>
    <t>Canteen</t>
    <phoneticPr fontId="81" type="noConversion"/>
  </si>
  <si>
    <t>Glazed Ceramic Tile</t>
    <phoneticPr fontId="81" type="noConversion"/>
  </si>
  <si>
    <t>Recreation Room</t>
    <phoneticPr fontId="81" type="noConversion"/>
  </si>
  <si>
    <t>Manager Room</t>
    <phoneticPr fontId="81" type="noConversion"/>
  </si>
  <si>
    <t>Toilet/Shower</t>
    <phoneticPr fontId="81" type="noConversion"/>
  </si>
  <si>
    <t>Corridor</t>
    <phoneticPr fontId="81" type="noConversion"/>
  </si>
  <si>
    <t>Watch Tower</t>
    <phoneticPr fontId="81" type="noConversion"/>
  </si>
  <si>
    <t>Watch Room</t>
    <phoneticPr fontId="81" type="noConversion"/>
  </si>
  <si>
    <t>Exposed Strucure or Emulsion Paint on Cement Plaster</t>
    <phoneticPr fontId="81" type="noConversion"/>
  </si>
  <si>
    <t>Emulsion Paint</t>
    <phoneticPr fontId="81" type="noConversion"/>
  </si>
  <si>
    <t>Emulsion Paint on Fair faced Concrete</t>
    <phoneticPr fontId="81" type="noConversion"/>
  </si>
  <si>
    <t>Ext. Burnt Brick (250mm)
+ Mineral Wool Insulation (50mm)
+ Int. Burnt Brick(120mm)</t>
    <phoneticPr fontId="81" type="noConversion"/>
  </si>
  <si>
    <t>Profiled Metal Sheet(0.7m)
+
Bitumen Emulsion Paint
on Fair Faced Concrete</t>
    <phoneticPr fontId="81" type="noConversion"/>
  </si>
  <si>
    <t>TOTAL</t>
    <phoneticPr fontId="81" type="noConversion"/>
  </si>
  <si>
    <r>
      <rPr>
        <sz val="11"/>
        <rFont val="돋움"/>
        <family val="3"/>
        <charset val="129"/>
      </rPr>
      <t>※</t>
    </r>
    <r>
      <rPr>
        <sz val="11"/>
        <rFont val="맑은 고딕"/>
        <family val="2"/>
        <charset val="129"/>
        <scheme val="minor"/>
      </rPr>
      <t xml:space="preserve"> Note : </t>
    </r>
    <phoneticPr fontId="81" type="noConversion"/>
  </si>
  <si>
    <t>[IKAN] RDMP RU V Balikpapan Project</t>
    <phoneticPr fontId="27" type="noConversion"/>
  </si>
  <si>
    <t>No</t>
    <phoneticPr fontId="27" type="noConversion"/>
  </si>
  <si>
    <t>Unit</t>
    <phoneticPr fontId="27" type="noConversion"/>
  </si>
  <si>
    <t>Building Tag No</t>
    <phoneticPr fontId="27" type="noConversion"/>
  </si>
  <si>
    <t>Building Name</t>
    <phoneticPr fontId="27" type="noConversion"/>
  </si>
  <si>
    <t>Type</t>
    <phoneticPr fontId="27" type="noConversion"/>
  </si>
  <si>
    <t>Structure</t>
    <phoneticPr fontId="27" type="noConversion"/>
  </si>
  <si>
    <t>Nos</t>
    <phoneticPr fontId="27" type="noConversion"/>
  </si>
  <si>
    <t>Size</t>
    <phoneticPr fontId="27" type="noConversion"/>
  </si>
  <si>
    <r>
      <t>Ground Floor Area (m</t>
    </r>
    <r>
      <rPr>
        <b/>
        <vertAlign val="superscript"/>
        <sz val="9"/>
        <color theme="1"/>
        <rFont val="맑은 고딕"/>
        <family val="3"/>
        <charset val="129"/>
        <scheme val="minor"/>
      </rPr>
      <t>2</t>
    </r>
    <r>
      <rPr>
        <b/>
        <sz val="9"/>
        <color theme="1"/>
        <rFont val="맑은 고딕"/>
        <family val="3"/>
        <charset val="129"/>
        <scheme val="minor"/>
      </rPr>
      <t>)</t>
    </r>
    <phoneticPr fontId="27" type="noConversion"/>
  </si>
  <si>
    <r>
      <t>Total Floor Area (m</t>
    </r>
    <r>
      <rPr>
        <b/>
        <vertAlign val="superscript"/>
        <sz val="9"/>
        <color theme="1"/>
        <rFont val="맑은 고딕"/>
        <family val="3"/>
        <charset val="129"/>
        <scheme val="minor"/>
      </rPr>
      <t>2</t>
    </r>
    <r>
      <rPr>
        <b/>
        <sz val="9"/>
        <color theme="1"/>
        <rFont val="맑은 고딕"/>
        <family val="3"/>
        <charset val="129"/>
        <scheme val="minor"/>
      </rPr>
      <t>)</t>
    </r>
    <phoneticPr fontId="27" type="noConversion"/>
  </si>
  <si>
    <r>
      <t>Total Volumn (m</t>
    </r>
    <r>
      <rPr>
        <b/>
        <vertAlign val="superscript"/>
        <sz val="9"/>
        <color theme="1"/>
        <rFont val="맑은 고딕"/>
        <family val="3"/>
        <charset val="129"/>
        <scheme val="minor"/>
      </rPr>
      <t>3</t>
    </r>
    <r>
      <rPr>
        <b/>
        <sz val="9"/>
        <color theme="1"/>
        <rFont val="맑은 고딕"/>
        <family val="3"/>
        <charset val="129"/>
        <scheme val="minor"/>
      </rPr>
      <t>)</t>
    </r>
    <phoneticPr fontId="27" type="noConversion"/>
  </si>
  <si>
    <t>Plot Plan No</t>
    <phoneticPr fontId="27" type="noConversion"/>
  </si>
  <si>
    <t>Archi. Dwg No.</t>
    <phoneticPr fontId="27" type="noConversion"/>
  </si>
  <si>
    <t>Equipment No.</t>
    <phoneticPr fontId="27" type="noConversion"/>
  </si>
  <si>
    <t>Blast</t>
    <phoneticPr fontId="27" type="noConversion"/>
  </si>
  <si>
    <t>Fire Proofing</t>
    <phoneticPr fontId="27" type="noConversion"/>
  </si>
  <si>
    <t>OHC, Hoist (Ton)</t>
    <phoneticPr fontId="27" type="noConversion"/>
  </si>
  <si>
    <t>Hook Height</t>
    <phoneticPr fontId="27" type="noConversion"/>
  </si>
  <si>
    <t>Pile Type
(Pile Length)</t>
    <phoneticPr fontId="27" type="noConversion"/>
  </si>
  <si>
    <t>Remark</t>
    <phoneticPr fontId="27" type="noConversion"/>
  </si>
  <si>
    <t>Story</t>
    <phoneticPr fontId="27" type="noConversion"/>
  </si>
  <si>
    <t>Floor</t>
    <phoneticPr fontId="27" type="noConversion"/>
  </si>
  <si>
    <t>W (m)</t>
    <phoneticPr fontId="27" type="noConversion"/>
  </si>
  <si>
    <t>L (m)</t>
    <phoneticPr fontId="27" type="noConversion"/>
  </si>
  <si>
    <t>H (m)</t>
    <phoneticPr fontId="27" type="noConversion"/>
  </si>
  <si>
    <r>
      <t>Area (m</t>
    </r>
    <r>
      <rPr>
        <b/>
        <vertAlign val="superscript"/>
        <sz val="9"/>
        <color theme="1"/>
        <rFont val="맑은 고딕"/>
        <family val="3"/>
        <charset val="129"/>
        <scheme val="minor"/>
      </rPr>
      <t>2</t>
    </r>
    <r>
      <rPr>
        <b/>
        <sz val="9"/>
        <color theme="1"/>
        <rFont val="맑은 고딕"/>
        <family val="3"/>
        <charset val="129"/>
        <scheme val="minor"/>
      </rPr>
      <t>)</t>
    </r>
    <phoneticPr fontId="27" type="noConversion"/>
  </si>
  <si>
    <r>
      <t>Vol(m</t>
    </r>
    <r>
      <rPr>
        <b/>
        <vertAlign val="superscript"/>
        <sz val="9"/>
        <color theme="1"/>
        <rFont val="맑은 고딕"/>
        <family val="3"/>
        <charset val="129"/>
        <scheme val="minor"/>
      </rPr>
      <t>3</t>
    </r>
    <r>
      <rPr>
        <b/>
        <sz val="9"/>
        <color theme="1"/>
        <rFont val="맑은 고딕"/>
        <family val="3"/>
        <charset val="129"/>
        <scheme val="minor"/>
      </rPr>
      <t>)</t>
    </r>
    <phoneticPr fontId="27" type="noConversion"/>
  </si>
  <si>
    <t>Resis / Resil</t>
    <phoneticPr fontId="27" type="noConversion"/>
  </si>
  <si>
    <t>Pso</t>
    <phoneticPr fontId="27" type="noConversion"/>
  </si>
  <si>
    <t>Duration (s)</t>
    <phoneticPr fontId="27" type="noConversion"/>
  </si>
  <si>
    <t xml:space="preserve">341-SS-76 </t>
    <phoneticPr fontId="27" type="noConversion"/>
  </si>
  <si>
    <t>CDU Pre-Flash Substation</t>
    <phoneticPr fontId="27" type="noConversion"/>
  </si>
  <si>
    <t>BD</t>
    <phoneticPr fontId="27" type="noConversion"/>
  </si>
  <si>
    <t>RC + Brick</t>
    <phoneticPr fontId="27" type="noConversion"/>
  </si>
  <si>
    <t>Ground</t>
    <phoneticPr fontId="27" type="noConversion"/>
  </si>
  <si>
    <t>Cable Cellar</t>
    <phoneticPr fontId="27" type="noConversion"/>
  </si>
  <si>
    <t>26071-203-P1-341-00003-001</t>
    <phoneticPr fontId="27" type="noConversion"/>
  </si>
  <si>
    <t>26071-203-A1-341-00101~112-000</t>
    <phoneticPr fontId="27" type="noConversion"/>
  </si>
  <si>
    <t>N/A</t>
    <phoneticPr fontId="27" type="noConversion"/>
  </si>
  <si>
    <t>N/A</t>
    <phoneticPr fontId="27" type="noConversion"/>
  </si>
  <si>
    <t>N/A</t>
    <phoneticPr fontId="27" type="noConversion"/>
  </si>
  <si>
    <t>N/A</t>
    <phoneticPr fontId="27" type="noConversion"/>
  </si>
  <si>
    <t>D500 
PC Pile</t>
  </si>
  <si>
    <t>1. Location : Pertamina main office</t>
    <phoneticPr fontId="27" type="noConversion"/>
  </si>
  <si>
    <t>Gas Cylinder Room</t>
    <phoneticPr fontId="27" type="noConversion"/>
  </si>
  <si>
    <t>Ground</t>
    <phoneticPr fontId="27" type="noConversion"/>
  </si>
  <si>
    <t>TR-Bay</t>
    <phoneticPr fontId="27" type="noConversion"/>
  </si>
  <si>
    <t>Ground</t>
    <phoneticPr fontId="27" type="noConversion"/>
  </si>
  <si>
    <t>TR-Bay</t>
    <phoneticPr fontId="27" type="noConversion"/>
  </si>
  <si>
    <t>1st</t>
    <phoneticPr fontId="27" type="noConversion"/>
  </si>
  <si>
    <t>SWGR / Battery Room</t>
    <phoneticPr fontId="27" type="noConversion"/>
  </si>
  <si>
    <t>341-SS(ISH)-106/108</t>
    <phoneticPr fontId="27" type="noConversion"/>
  </si>
  <si>
    <t>Common Facilities-2 Substation</t>
    <phoneticPr fontId="27" type="noConversion"/>
  </si>
  <si>
    <t>BD</t>
    <phoneticPr fontId="27" type="noConversion"/>
  </si>
  <si>
    <t>RC + Brick</t>
    <phoneticPr fontId="27" type="noConversion"/>
  </si>
  <si>
    <t>Ground</t>
    <phoneticPr fontId="27" type="noConversion"/>
  </si>
  <si>
    <t>Cable Cellar</t>
    <phoneticPr fontId="27" type="noConversion"/>
  </si>
  <si>
    <t>26071-203-P1-321-00012-000</t>
    <phoneticPr fontId="27" type="noConversion"/>
  </si>
  <si>
    <t>26071-203-A1-341-00201~227-00B</t>
    <phoneticPr fontId="27" type="noConversion"/>
  </si>
  <si>
    <t>N/A</t>
    <phoneticPr fontId="27" type="noConversion"/>
  </si>
  <si>
    <t>1. Location : Unit 169 SRU 근처</t>
    <phoneticPr fontId="27" type="noConversion"/>
  </si>
  <si>
    <t>TR-Bay</t>
    <phoneticPr fontId="27" type="noConversion"/>
  </si>
  <si>
    <t>1st</t>
    <phoneticPr fontId="27" type="noConversion"/>
  </si>
  <si>
    <t>SWGR / Battery / VSD Room</t>
    <phoneticPr fontId="27" type="noConversion"/>
  </si>
  <si>
    <t>2nd</t>
    <phoneticPr fontId="27" type="noConversion"/>
  </si>
  <si>
    <t xml:space="preserve">Rack Room </t>
    <phoneticPr fontId="27" type="noConversion"/>
  </si>
  <si>
    <t xml:space="preserve">341-SS(ISH)-109 </t>
    <phoneticPr fontId="27" type="noConversion"/>
  </si>
  <si>
    <t>ALKY Substation</t>
    <phoneticPr fontId="27" type="noConversion"/>
  </si>
  <si>
    <t>BD</t>
    <phoneticPr fontId="27" type="noConversion"/>
  </si>
  <si>
    <t>RC + Brick</t>
    <phoneticPr fontId="27" type="noConversion"/>
  </si>
  <si>
    <t>26071-203-P1-321-00005-000</t>
    <phoneticPr fontId="27" type="noConversion"/>
  </si>
  <si>
    <t>26071-203-A1-341-00301~317-000</t>
    <phoneticPr fontId="27" type="noConversion"/>
  </si>
  <si>
    <t>1. Location : Unit 65 Refrigerant Compressor Shelter 근처</t>
    <phoneticPr fontId="27" type="noConversion"/>
  </si>
  <si>
    <t>Gas Cylinder Room</t>
    <phoneticPr fontId="27" type="noConversion"/>
  </si>
  <si>
    <t>SWGR / Battery / VSD Room</t>
    <phoneticPr fontId="27" type="noConversion"/>
  </si>
  <si>
    <t>2nd</t>
    <phoneticPr fontId="27" type="noConversion"/>
  </si>
  <si>
    <t xml:space="preserve">Rack Room </t>
    <phoneticPr fontId="27" type="noConversion"/>
  </si>
  <si>
    <t xml:space="preserve">341-SS(ISH)-115 </t>
    <phoneticPr fontId="27" type="noConversion"/>
  </si>
  <si>
    <t>ISO &amp; NHT Substation</t>
    <phoneticPr fontId="27" type="noConversion"/>
  </si>
  <si>
    <t>RC + Brick</t>
    <phoneticPr fontId="27" type="noConversion"/>
  </si>
  <si>
    <t>Cable Cellar</t>
    <phoneticPr fontId="27" type="noConversion"/>
  </si>
  <si>
    <t>26071-203-P1-321-00006-000</t>
    <phoneticPr fontId="27" type="noConversion"/>
  </si>
  <si>
    <t>26071-203-A1-341-00401~416-00B</t>
    <phoneticPr fontId="27" type="noConversion"/>
  </si>
  <si>
    <t>N/A</t>
    <phoneticPr fontId="27" type="noConversion"/>
  </si>
  <si>
    <t>1. Location : Unit 84 Recycle Compressor Shelter 근처</t>
    <phoneticPr fontId="27" type="noConversion"/>
  </si>
  <si>
    <t>Gas Cylinder Room</t>
    <phoneticPr fontId="27" type="noConversion"/>
  </si>
  <si>
    <t>Ground</t>
    <phoneticPr fontId="27" type="noConversion"/>
  </si>
  <si>
    <t>TR-Bay</t>
    <phoneticPr fontId="27" type="noConversion"/>
  </si>
  <si>
    <t>1st</t>
    <phoneticPr fontId="27" type="noConversion"/>
  </si>
  <si>
    <t>SWGR / Battery / VSD Room</t>
    <phoneticPr fontId="27" type="noConversion"/>
  </si>
  <si>
    <t>2nd</t>
    <phoneticPr fontId="27" type="noConversion"/>
  </si>
  <si>
    <t>341-SS(ISH)-116</t>
    <phoneticPr fontId="27" type="noConversion"/>
  </si>
  <si>
    <t>DHT Substation</t>
    <phoneticPr fontId="27" type="noConversion"/>
  </si>
  <si>
    <t>Cable Cellar</t>
    <phoneticPr fontId="27" type="noConversion"/>
  </si>
  <si>
    <t>26071-203-P1-321-00015-001</t>
    <phoneticPr fontId="27" type="noConversion"/>
  </si>
  <si>
    <t>26071-203-A1-341-01001~01015-001</t>
    <phoneticPr fontId="27" type="noConversion"/>
  </si>
  <si>
    <t>1. Location : Unit 85 H2 Makeup Compressor Shelter 근처</t>
    <phoneticPr fontId="27" type="noConversion"/>
  </si>
  <si>
    <t>SWGR / Battery</t>
    <phoneticPr fontId="27" type="noConversion"/>
  </si>
  <si>
    <t xml:space="preserve">Rack Room </t>
    <phoneticPr fontId="27" type="noConversion"/>
  </si>
  <si>
    <t xml:space="preserve"> 341-MCR-001 </t>
    <phoneticPr fontId="27" type="noConversion"/>
  </si>
  <si>
    <t>Main Control Building</t>
    <phoneticPr fontId="27" type="noConversion"/>
  </si>
  <si>
    <t>RC + RC Wall</t>
    <phoneticPr fontId="27" type="noConversion"/>
  </si>
  <si>
    <t>Ground Floor</t>
    <phoneticPr fontId="27" type="noConversion"/>
  </si>
  <si>
    <t>26071-203-P1-321-00003-001</t>
    <phoneticPr fontId="27" type="noConversion"/>
  </si>
  <si>
    <t>26071-203-A1-341-00901~939-02</t>
    <phoneticPr fontId="27" type="noConversion"/>
  </si>
  <si>
    <t>Resistant</t>
    <phoneticPr fontId="27" type="noConversion"/>
  </si>
  <si>
    <t>0.04 bar</t>
    <phoneticPr fontId="27" type="noConversion"/>
  </si>
  <si>
    <t>80 ms</t>
    <phoneticPr fontId="27" type="noConversion"/>
  </si>
  <si>
    <t>D500 
PC Pile</t>
    <phoneticPr fontId="27" type="noConversion"/>
  </si>
  <si>
    <t>1. Location : Unit 1 SS-64 근처</t>
    <phoneticPr fontId="27" type="noConversion"/>
  </si>
  <si>
    <t>1st</t>
    <phoneticPr fontId="27" type="noConversion"/>
  </si>
  <si>
    <t>1st Floor</t>
    <phoneticPr fontId="27" type="noConversion"/>
  </si>
  <si>
    <t>341-OP-008</t>
    <phoneticPr fontId="27" type="noConversion"/>
  </si>
  <si>
    <t>Operator Building</t>
    <phoneticPr fontId="27" type="noConversion"/>
  </si>
  <si>
    <t>RC + Brick</t>
    <phoneticPr fontId="27" type="noConversion"/>
  </si>
  <si>
    <t>Waiting / Toilet / Pantry</t>
    <phoneticPr fontId="27" type="noConversion"/>
  </si>
  <si>
    <t>26071-203-P1-321-00004-000</t>
    <phoneticPr fontId="27" type="noConversion"/>
  </si>
  <si>
    <t>26071-203-A1-341-00500~506-001</t>
    <phoneticPr fontId="27" type="noConversion"/>
  </si>
  <si>
    <t>1. Location : Unit 59 Recycle &amp; Net Gas Compressor Shelter 근처</t>
    <phoneticPr fontId="27" type="noConversion"/>
  </si>
  <si>
    <t>341-OP-009</t>
    <phoneticPr fontId="27" type="noConversion"/>
  </si>
  <si>
    <t>Operator Building</t>
    <phoneticPr fontId="27" type="noConversion"/>
  </si>
  <si>
    <t>Waiting / Toilet / Pantry</t>
    <phoneticPr fontId="27" type="noConversion"/>
  </si>
  <si>
    <t>26071-203-P1-321-00002-000</t>
    <phoneticPr fontId="27" type="noConversion"/>
  </si>
  <si>
    <t>26071-203-A1-341-00500~506-001</t>
    <phoneticPr fontId="27" type="noConversion"/>
  </si>
  <si>
    <t>1. Location : Unit 53 Recycle Gas Compressor Shelter 근처</t>
    <phoneticPr fontId="27" type="noConversion"/>
  </si>
  <si>
    <t>341-OP-010</t>
    <phoneticPr fontId="27" type="noConversion"/>
  </si>
  <si>
    <t>Operator Building</t>
    <phoneticPr fontId="27" type="noConversion"/>
  </si>
  <si>
    <t>BD</t>
    <phoneticPr fontId="27" type="noConversion"/>
  </si>
  <si>
    <t>RC + Brick</t>
    <phoneticPr fontId="27" type="noConversion"/>
  </si>
  <si>
    <t>Waiting / Toilet / Pantry</t>
    <phoneticPr fontId="27" type="noConversion"/>
  </si>
  <si>
    <t>1. Location : Unit 341 SS-107 근처</t>
    <phoneticPr fontId="27" type="noConversion"/>
  </si>
  <si>
    <t>341-OP-017</t>
    <phoneticPr fontId="27" type="noConversion"/>
  </si>
  <si>
    <t>BD</t>
    <phoneticPr fontId="27" type="noConversion"/>
  </si>
  <si>
    <t>RC + Brick</t>
    <phoneticPr fontId="27" type="noConversion"/>
  </si>
  <si>
    <t>Waiting / Toilet / Pantry</t>
    <phoneticPr fontId="27" type="noConversion"/>
  </si>
  <si>
    <t>26071-203-P1-321-00002-000</t>
    <phoneticPr fontId="27" type="noConversion"/>
  </si>
  <si>
    <t>1. Location : Unit 53 Recycle Gas Compressor Shelter 근처</t>
    <phoneticPr fontId="27" type="noConversion"/>
  </si>
  <si>
    <t>066</t>
    <phoneticPr fontId="27" type="noConversion"/>
  </si>
  <si>
    <t>-</t>
    <phoneticPr fontId="27" type="noConversion"/>
  </si>
  <si>
    <t>ESP Utility House</t>
    <phoneticPr fontId="27" type="noConversion"/>
  </si>
  <si>
    <t>BD</t>
    <phoneticPr fontId="27" type="noConversion"/>
  </si>
  <si>
    <t>RC + Brick</t>
    <phoneticPr fontId="27" type="noConversion"/>
  </si>
  <si>
    <t>ESP Utility House</t>
    <phoneticPr fontId="27" type="noConversion"/>
  </si>
  <si>
    <t>26071-203-P1-321-00005-000</t>
    <phoneticPr fontId="27" type="noConversion"/>
  </si>
  <si>
    <t>26071-600-A1-066-00001~4-00A</t>
    <phoneticPr fontId="27" type="noConversion"/>
  </si>
  <si>
    <t>1. Location : Unit 65 Refrigerant Compressor Shelter 근처</t>
    <phoneticPr fontId="27" type="noConversion"/>
  </si>
  <si>
    <t>002</t>
    <phoneticPr fontId="27" type="noConversion"/>
  </si>
  <si>
    <t>SHL-002-101</t>
    <phoneticPr fontId="27" type="noConversion"/>
  </si>
  <si>
    <t>HVU offgas Compressor</t>
    <phoneticPr fontId="27" type="noConversion"/>
  </si>
  <si>
    <t>SH</t>
    <phoneticPr fontId="27" type="noConversion"/>
  </si>
  <si>
    <t>Steel + 
Metal Sheet</t>
    <phoneticPr fontId="27" type="noConversion"/>
  </si>
  <si>
    <t>HVU Offgas Compressor</t>
    <phoneticPr fontId="27" type="noConversion"/>
  </si>
  <si>
    <t>26071-900-P1-002-00001-001</t>
    <phoneticPr fontId="27" type="noConversion"/>
  </si>
  <si>
    <t>26071-900-A1-002-00101~105-001</t>
    <phoneticPr fontId="27" type="noConversion"/>
  </si>
  <si>
    <t>K-2-101</t>
    <phoneticPr fontId="27" type="noConversion"/>
  </si>
  <si>
    <t>O</t>
    <phoneticPr fontId="27" type="noConversion"/>
  </si>
  <si>
    <t>D250
Micro Pile</t>
    <phoneticPr fontId="27" type="noConversion"/>
  </si>
  <si>
    <t>1. Location : Unit 63 Heat Pump Compressor Shelter 근처</t>
    <phoneticPr fontId="27" type="noConversion"/>
  </si>
  <si>
    <t>Platform</t>
    <phoneticPr fontId="27" type="noConversion"/>
  </si>
  <si>
    <t>Platform (EL.104,200)</t>
    <phoneticPr fontId="27" type="noConversion"/>
  </si>
  <si>
    <t>-</t>
    <phoneticPr fontId="27" type="noConversion"/>
  </si>
  <si>
    <t>Platform</t>
    <phoneticPr fontId="27" type="noConversion"/>
  </si>
  <si>
    <t>Platform (EL.108,000)</t>
    <phoneticPr fontId="27" type="noConversion"/>
  </si>
  <si>
    <t>Platform</t>
    <phoneticPr fontId="27" type="noConversion"/>
  </si>
  <si>
    <t>Platform (EL.109,000)</t>
    <phoneticPr fontId="27" type="noConversion"/>
  </si>
  <si>
    <t>053</t>
    <phoneticPr fontId="27" type="noConversion"/>
  </si>
  <si>
    <t>SHL-053-01</t>
    <phoneticPr fontId="27" type="noConversion"/>
  </si>
  <si>
    <t>Recycle Gas Compressor Shelter</t>
    <phoneticPr fontId="27" type="noConversion"/>
  </si>
  <si>
    <t>Steel + 
Metal Sheet</t>
    <phoneticPr fontId="27" type="noConversion"/>
  </si>
  <si>
    <t>Recycle Compressor</t>
    <phoneticPr fontId="27" type="noConversion"/>
  </si>
  <si>
    <t>26071-300-P1-053-00001-001</t>
    <phoneticPr fontId="27" type="noConversion"/>
  </si>
  <si>
    <t>26071-300-A1-053-00101~106-001</t>
    <phoneticPr fontId="27" type="noConversion"/>
  </si>
  <si>
    <t>K-053-01A/B</t>
    <phoneticPr fontId="27" type="noConversion"/>
  </si>
  <si>
    <t>O</t>
    <phoneticPr fontId="27" type="noConversion"/>
  </si>
  <si>
    <t>D500 / D600 
PC Pile</t>
    <phoneticPr fontId="27" type="noConversion"/>
  </si>
  <si>
    <t>1. Location : Unit 63 Heat Pump Compressor Shelter 근처</t>
    <phoneticPr fontId="27" type="noConversion"/>
  </si>
  <si>
    <t>Mezz.</t>
  </si>
  <si>
    <t>Mezzanine (EL.104,600)</t>
    <phoneticPr fontId="27" type="noConversion"/>
  </si>
  <si>
    <t>Platform (EL. 113,200)</t>
    <phoneticPr fontId="27" type="noConversion"/>
  </si>
  <si>
    <t>054</t>
    <phoneticPr fontId="27" type="noConversion"/>
  </si>
  <si>
    <t>SHL-054-01</t>
    <phoneticPr fontId="27" type="noConversion"/>
  </si>
  <si>
    <t>Recycle Gas Compressor Shelter</t>
    <phoneticPr fontId="27" type="noConversion"/>
  </si>
  <si>
    <t>Recycle Gas Compressor</t>
  </si>
  <si>
    <t>26071-700-P1-054-00001-001</t>
    <phoneticPr fontId="27" type="noConversion"/>
  </si>
  <si>
    <t>26071-700-A1-054-00101~105-001</t>
    <phoneticPr fontId="27" type="noConversion"/>
  </si>
  <si>
    <t>K-054-02
K-054-02-E01</t>
    <phoneticPr fontId="27" type="noConversion"/>
  </si>
  <si>
    <t>D500 / D600 
PC Pile</t>
  </si>
  <si>
    <t>1. Location : Unit 83 Recycle Gas Compressor Shelter 근처</t>
    <phoneticPr fontId="27" type="noConversion"/>
  </si>
  <si>
    <t>Mezz.</t>
    <phoneticPr fontId="27" type="noConversion"/>
  </si>
  <si>
    <t>Mezzanine (EL.106,600)</t>
  </si>
  <si>
    <t>Mezz.</t>
    <phoneticPr fontId="27" type="noConversion"/>
  </si>
  <si>
    <t>Mezzanine (EL.109,800)</t>
  </si>
  <si>
    <t>Mezzanine (EL.113,600)</t>
  </si>
  <si>
    <t>Platform (EL.119,400)</t>
  </si>
  <si>
    <t>-</t>
  </si>
  <si>
    <t>-</t>
    <phoneticPr fontId="27" type="noConversion"/>
  </si>
  <si>
    <t>059</t>
    <phoneticPr fontId="27" type="noConversion"/>
  </si>
  <si>
    <t>SHL-059-01</t>
    <phoneticPr fontId="27" type="noConversion"/>
  </si>
  <si>
    <t>Recycle &amp; Net Gas Compressor Shelter</t>
    <phoneticPr fontId="27" type="noConversion"/>
  </si>
  <si>
    <t>SH</t>
    <phoneticPr fontId="27" type="noConversion"/>
  </si>
  <si>
    <t>Steel + 
Metal Sheet</t>
    <phoneticPr fontId="27" type="noConversion"/>
  </si>
  <si>
    <t>Recycle Compressor
Net Gas Compressor</t>
  </si>
  <si>
    <t>26071-500-P1-059-00001-00A</t>
    <phoneticPr fontId="27" type="noConversion"/>
  </si>
  <si>
    <t>26071-500-A1-059-00301~307-00A</t>
    <phoneticPr fontId="27" type="noConversion"/>
  </si>
  <si>
    <t>K-059-01
K-059-02A/B/C</t>
    <phoneticPr fontId="27" type="noConversion"/>
  </si>
  <si>
    <t>D500 
PC Pile</t>
    <phoneticPr fontId="27" type="noConversion"/>
  </si>
  <si>
    <t>1. Location : 341-SS(ISH)-106/108 근처</t>
    <phoneticPr fontId="27" type="noConversion"/>
  </si>
  <si>
    <t>Mezz.</t>
    <phoneticPr fontId="27" type="noConversion"/>
  </si>
  <si>
    <t>Mezzanine (EL.104,400~EL.105,100)</t>
  </si>
  <si>
    <t>Mezz.</t>
    <phoneticPr fontId="27" type="noConversion"/>
  </si>
  <si>
    <t>Mezzanine (EL. 107,600)</t>
  </si>
  <si>
    <t>Mezzanine (EL.111,000)</t>
  </si>
  <si>
    <t>060</t>
    <phoneticPr fontId="27" type="noConversion"/>
  </si>
  <si>
    <t>SHL-060-01</t>
    <phoneticPr fontId="27" type="noConversion"/>
  </si>
  <si>
    <t>OffGas Compressor Shelter</t>
    <phoneticPr fontId="27" type="noConversion"/>
  </si>
  <si>
    <t>Steel + 
Metal Sheet</t>
    <phoneticPr fontId="27" type="noConversion"/>
  </si>
  <si>
    <t>Ground</t>
    <phoneticPr fontId="27" type="noConversion"/>
  </si>
  <si>
    <t>Offgas Compressor</t>
    <phoneticPr fontId="27" type="noConversion"/>
  </si>
  <si>
    <t>26071-350-P1-060-00001-001</t>
    <phoneticPr fontId="27" type="noConversion"/>
  </si>
  <si>
    <t>26071-203-A1-060-00101~107-001</t>
    <phoneticPr fontId="27" type="noConversion"/>
  </si>
  <si>
    <t>K-060-01A/B/C/D
C-060-02A/B/C/D
E-060-01AA/AB~DA/DB</t>
    <phoneticPr fontId="27" type="noConversion"/>
  </si>
  <si>
    <t>O</t>
    <phoneticPr fontId="27" type="noConversion"/>
  </si>
  <si>
    <t>D500 / D600 
PC Pile</t>
    <phoneticPr fontId="27" type="noConversion"/>
  </si>
  <si>
    <t>1. Location : 341-SS(ISH)-106/108 근처</t>
    <phoneticPr fontId="27" type="noConversion"/>
  </si>
  <si>
    <t>Mezzanine (EL.104,600)</t>
  </si>
  <si>
    <t>Platform</t>
    <phoneticPr fontId="27" type="noConversion"/>
  </si>
  <si>
    <t>Platform (EL.113,400)</t>
    <phoneticPr fontId="27" type="noConversion"/>
  </si>
  <si>
    <t>Roof Platform (EL.118,280)</t>
    <phoneticPr fontId="27" type="noConversion"/>
  </si>
  <si>
    <t>063</t>
    <phoneticPr fontId="27" type="noConversion"/>
  </si>
  <si>
    <t>SHL-063-01</t>
    <phoneticPr fontId="27" type="noConversion"/>
  </si>
  <si>
    <t>Heat Pump Compressor Shelter</t>
    <phoneticPr fontId="27" type="noConversion"/>
  </si>
  <si>
    <t>SH</t>
    <phoneticPr fontId="27" type="noConversion"/>
  </si>
  <si>
    <t>Heat Pump Compressor</t>
    <phoneticPr fontId="27" type="noConversion"/>
  </si>
  <si>
    <t>26071-200-P1-062-00001-001</t>
    <phoneticPr fontId="27" type="noConversion"/>
  </si>
  <si>
    <t>26071-200-A1-063-00101~106-001</t>
    <phoneticPr fontId="27" type="noConversion"/>
  </si>
  <si>
    <t>K-063-01
KST-063-01
E-063-15</t>
    <phoneticPr fontId="27" type="noConversion"/>
  </si>
  <si>
    <t>D500 / D600 
PC Pile</t>
    <phoneticPr fontId="27" type="noConversion"/>
  </si>
  <si>
    <t>1. Location : Unit 53 Recycle Gas Compressor Shelter 근처</t>
    <phoneticPr fontId="27" type="noConversion"/>
  </si>
  <si>
    <t>Mezzanine (EL.104,700)</t>
    <phoneticPr fontId="27" type="noConversion"/>
  </si>
  <si>
    <t>-</t>
    <phoneticPr fontId="27" type="noConversion"/>
  </si>
  <si>
    <t>-</t>
    <phoneticPr fontId="27" type="noConversion"/>
  </si>
  <si>
    <t>Mezzanine (EL.109,400)</t>
    <phoneticPr fontId="27" type="noConversion"/>
  </si>
  <si>
    <t>Mezzanine (EL.113,100)</t>
    <phoneticPr fontId="27" type="noConversion"/>
  </si>
  <si>
    <t>Platform (EL.118.500)</t>
  </si>
  <si>
    <t>065</t>
    <phoneticPr fontId="27" type="noConversion"/>
  </si>
  <si>
    <t>SHL-065-01</t>
    <phoneticPr fontId="27" type="noConversion"/>
  </si>
  <si>
    <t>Refrigerant Compressor Shelter</t>
    <phoneticPr fontId="27" type="noConversion"/>
  </si>
  <si>
    <t>SH</t>
    <phoneticPr fontId="27" type="noConversion"/>
  </si>
  <si>
    <t>Refrigerant Compressor</t>
  </si>
  <si>
    <t>26071-600-P1-065-00001-002</t>
    <phoneticPr fontId="27" type="noConversion"/>
  </si>
  <si>
    <t>26071-600-A1-065-00201~205-002</t>
    <phoneticPr fontId="27" type="noConversion"/>
  </si>
  <si>
    <t>K-065-01</t>
    <phoneticPr fontId="27" type="noConversion"/>
  </si>
  <si>
    <t>D500 / D600 
PC Pile</t>
    <phoneticPr fontId="27" type="noConversion"/>
  </si>
  <si>
    <t>1. Location : Unit 66 ESP Utility House 근처</t>
    <phoneticPr fontId="27" type="noConversion"/>
  </si>
  <si>
    <t>Mezzanine (EL.107,600)</t>
  </si>
  <si>
    <t>Mezzanine (EL.112,050)</t>
  </si>
  <si>
    <t>Mezzanine (EL.114,230)</t>
  </si>
  <si>
    <t>082</t>
    <phoneticPr fontId="27" type="noConversion"/>
  </si>
  <si>
    <t>SHL-082-01</t>
    <phoneticPr fontId="27" type="noConversion"/>
  </si>
  <si>
    <t>Makeup Compressor Shelter</t>
    <phoneticPr fontId="27" type="noConversion"/>
  </si>
  <si>
    <t>Makeup Compressor</t>
    <phoneticPr fontId="27" type="noConversion"/>
  </si>
  <si>
    <t>26071-450-P1-082-00001-00C</t>
    <phoneticPr fontId="27" type="noConversion"/>
  </si>
  <si>
    <t>26071-450-A1-082-00201~205-00A</t>
    <phoneticPr fontId="27" type="noConversion"/>
  </si>
  <si>
    <t>K-082-01A/B</t>
    <phoneticPr fontId="27" type="noConversion"/>
  </si>
  <si>
    <t>D500
PC Pile</t>
    <phoneticPr fontId="27" type="noConversion"/>
  </si>
  <si>
    <t>1. Location : Unit 84 Recycle Compressor Shelter 근처</t>
    <phoneticPr fontId="27" type="noConversion"/>
  </si>
  <si>
    <t>Mezzanine (EL.104,800)</t>
    <phoneticPr fontId="27" type="noConversion"/>
  </si>
  <si>
    <t>083</t>
    <phoneticPr fontId="27" type="noConversion"/>
  </si>
  <si>
    <t>SHL-083-01</t>
    <phoneticPr fontId="27" type="noConversion"/>
  </si>
  <si>
    <t>Recycle Gas Compressor Shelter</t>
    <phoneticPr fontId="27" type="noConversion"/>
  </si>
  <si>
    <t>26071-700-P1-083-00001-000</t>
    <phoneticPr fontId="27" type="noConversion"/>
  </si>
  <si>
    <t>26071-700-A1-083-00101~105-001</t>
    <phoneticPr fontId="27" type="noConversion"/>
  </si>
  <si>
    <t>K-083-02
K-083-02-E01</t>
    <phoneticPr fontId="27" type="noConversion"/>
  </si>
  <si>
    <t>O</t>
    <phoneticPr fontId="27" type="noConversion"/>
  </si>
  <si>
    <t>1. Location : Unit 54 Recycle Gas Compressor Shelter 근처</t>
    <phoneticPr fontId="27" type="noConversion"/>
  </si>
  <si>
    <t>Mezz.</t>
    <phoneticPr fontId="27" type="noConversion"/>
  </si>
  <si>
    <t>084</t>
    <phoneticPr fontId="27" type="noConversion"/>
  </si>
  <si>
    <t>SHL-084-01</t>
    <phoneticPr fontId="27" type="noConversion"/>
  </si>
  <si>
    <t>Recycle Compressor Shelter</t>
    <phoneticPr fontId="27" type="noConversion"/>
  </si>
  <si>
    <t>Steel + 
Metal Sheet</t>
    <phoneticPr fontId="27" type="noConversion"/>
  </si>
  <si>
    <t>Recycle Compressor</t>
    <phoneticPr fontId="27" type="noConversion"/>
  </si>
  <si>
    <t>26071-550-P1-084-00001-00A</t>
    <phoneticPr fontId="27" type="noConversion"/>
  </si>
  <si>
    <t>26071-550-A1-084-00101~105-00B</t>
    <phoneticPr fontId="27" type="noConversion"/>
  </si>
  <si>
    <t>K-084-01</t>
    <phoneticPr fontId="27" type="noConversion"/>
  </si>
  <si>
    <t>1. Location : Unit 82 Makeup Compressor Shelter 근처</t>
    <phoneticPr fontId="27" type="noConversion"/>
  </si>
  <si>
    <t>Mezzanine (EL.104,100)</t>
    <phoneticPr fontId="27" type="noConversion"/>
  </si>
  <si>
    <t>Platform</t>
    <phoneticPr fontId="27" type="noConversion"/>
  </si>
  <si>
    <t>Platform (EL.108,100)</t>
    <phoneticPr fontId="27" type="noConversion"/>
  </si>
  <si>
    <t>085</t>
    <phoneticPr fontId="27" type="noConversion"/>
  </si>
  <si>
    <t>SHL-085-01</t>
    <phoneticPr fontId="27" type="noConversion"/>
  </si>
  <si>
    <t>H2 Makeup Compressor Shelter</t>
    <phoneticPr fontId="27" type="noConversion"/>
  </si>
  <si>
    <t>26071-750-P1-085-00001-000</t>
    <phoneticPr fontId="27" type="noConversion"/>
  </si>
  <si>
    <t>26071-085-A1-085-00101~107-001</t>
    <phoneticPr fontId="27" type="noConversion"/>
  </si>
  <si>
    <t>K-085-01A/B/C</t>
    <phoneticPr fontId="27" type="noConversion"/>
  </si>
  <si>
    <t>1. Location : 341-SS(ISH)-116 근처</t>
    <phoneticPr fontId="27" type="noConversion"/>
  </si>
  <si>
    <t>Mezzanine (EL.104,600)</t>
    <phoneticPr fontId="27" type="noConversion"/>
  </si>
  <si>
    <t>Platform</t>
  </si>
  <si>
    <t>Platform (EL.112,560)</t>
  </si>
  <si>
    <t>Roof Platform (EL.118,566)</t>
    <phoneticPr fontId="27" type="noConversion"/>
  </si>
  <si>
    <t>066</t>
    <phoneticPr fontId="27" type="noConversion"/>
  </si>
  <si>
    <t>SHL-066</t>
    <phoneticPr fontId="27" type="noConversion"/>
  </si>
  <si>
    <t>Wet Gas Sulfuric Acid(WSA)</t>
    <phoneticPr fontId="27" type="noConversion"/>
  </si>
  <si>
    <t>WSA Unit</t>
    <phoneticPr fontId="27" type="noConversion"/>
  </si>
  <si>
    <t>26071-600-P1-065-00001-002</t>
    <phoneticPr fontId="27" type="noConversion"/>
  </si>
  <si>
    <t>26071-600-A1-066-
00101~103-000</t>
    <phoneticPr fontId="27" type="noConversion"/>
  </si>
  <si>
    <t>A-066-04</t>
    <phoneticPr fontId="27" type="noConversion"/>
  </si>
  <si>
    <t>1. Location : Unit 169 SRU 근처</t>
    <phoneticPr fontId="27" type="noConversion"/>
  </si>
  <si>
    <t>Building</t>
    <phoneticPr fontId="27" type="noConversion"/>
  </si>
  <si>
    <t>Shelter</t>
    <phoneticPr fontId="27" type="noConversion"/>
  </si>
  <si>
    <t>Total</t>
    <phoneticPr fontId="27" type="noConversion"/>
  </si>
  <si>
    <t>Revamping</t>
    <phoneticPr fontId="27" type="noConversion"/>
  </si>
  <si>
    <t>001</t>
    <phoneticPr fontId="27" type="noConversion"/>
  </si>
  <si>
    <t>SHL-001-01</t>
    <phoneticPr fontId="27" type="noConversion"/>
  </si>
  <si>
    <t>Crude OH vapour Compressor Shelter_Revamping</t>
    <phoneticPr fontId="27" type="noConversion"/>
  </si>
  <si>
    <t>002</t>
    <phoneticPr fontId="27" type="noConversion"/>
  </si>
  <si>
    <t>SS-63</t>
    <phoneticPr fontId="27" type="noConversion"/>
  </si>
  <si>
    <t>Substation_Revamping</t>
    <phoneticPr fontId="27" type="noConversion"/>
  </si>
  <si>
    <t>SS-64</t>
    <phoneticPr fontId="27" type="noConversion"/>
  </si>
  <si>
    <t>7.4.3 BOQ</t>
  </si>
  <si>
    <t>A. Building List</t>
    <phoneticPr fontId="6" type="noConversion"/>
  </si>
  <si>
    <t>VISOTSK METHANOL PROJECT</t>
    <phoneticPr fontId="6" type="noConversion"/>
  </si>
  <si>
    <t>Rev.04 20200804</t>
    <phoneticPr fontId="6" type="noConversion"/>
  </si>
  <si>
    <t>NO.</t>
    <phoneticPr fontId="15" type="noConversion"/>
  </si>
  <si>
    <t>Building Tag No.</t>
    <phoneticPr fontId="15" type="noConversion"/>
  </si>
  <si>
    <t>BLDG
Cat.</t>
    <phoneticPr fontId="15" type="noConversion"/>
  </si>
  <si>
    <t>NOS</t>
    <phoneticPr fontId="15" type="noConversion"/>
  </si>
  <si>
    <t>Structure Type
(RC, Steel)</t>
    <phoneticPr fontId="81" type="noConversion"/>
  </si>
  <si>
    <t>Building(B)/ Shelter(S)</t>
    <phoneticPr fontId="15" type="noConversion"/>
  </si>
  <si>
    <t>Class of Structures</t>
    <phoneticPr fontId="128" type="noConversion"/>
  </si>
  <si>
    <t>Basic Total
Area
(m2)</t>
    <phoneticPr fontId="15" type="noConversion"/>
  </si>
  <si>
    <t>Grand Total
Volumn
(m3)</t>
    <phoneticPr fontId="15" type="noConversion"/>
  </si>
  <si>
    <t xml:space="preserve">Plot Plan </t>
    <phoneticPr fontId="128" type="noConversion"/>
  </si>
  <si>
    <t xml:space="preserve">HVAC </t>
    <phoneticPr fontId="128" type="noConversion"/>
  </si>
  <si>
    <t>Hoisting Equipment Type</t>
    <phoneticPr fontId="6" type="noConversion"/>
  </si>
  <si>
    <t>Hoisting Equipment Capacity 
(Ton)</t>
    <phoneticPr fontId="6" type="noConversion"/>
  </si>
  <si>
    <t>Heaviest Lifting Equipment</t>
    <phoneticPr fontId="6" type="noConversion"/>
  </si>
  <si>
    <t>Equipment</t>
    <phoneticPr fontId="128" type="noConversion"/>
  </si>
  <si>
    <t>REMARK</t>
    <phoneticPr fontId="15" type="noConversion"/>
  </si>
  <si>
    <t>W(m)</t>
    <phoneticPr fontId="29" type="noConversion"/>
  </si>
  <si>
    <t>L(m)</t>
    <phoneticPr fontId="29" type="noConversion"/>
  </si>
  <si>
    <t>H(m)</t>
    <phoneticPr fontId="29" type="noConversion"/>
  </si>
  <si>
    <t>Area(G)</t>
    <phoneticPr fontId="29" type="noConversion"/>
  </si>
  <si>
    <r>
      <rPr>
        <b/>
        <sz val="10"/>
        <rFont val="돋움"/>
        <family val="3"/>
        <charset val="129"/>
      </rPr>
      <t>반영</t>
    </r>
    <r>
      <rPr>
        <b/>
        <sz val="10"/>
        <rFont val="Arial"/>
        <family val="2"/>
      </rPr>
      <t xml:space="preserve"> </t>
    </r>
    <r>
      <rPr>
        <b/>
        <sz val="10"/>
        <rFont val="돋움"/>
        <family val="3"/>
        <charset val="129"/>
      </rPr>
      <t>여부</t>
    </r>
    <phoneticPr fontId="128" type="noConversion"/>
  </si>
  <si>
    <r>
      <t xml:space="preserve"> Heating </t>
    </r>
    <r>
      <rPr>
        <b/>
        <sz val="10"/>
        <rFont val="돋움"/>
        <family val="3"/>
        <charset val="129"/>
      </rPr>
      <t>적용</t>
    </r>
    <phoneticPr fontId="128" type="noConversion"/>
  </si>
  <si>
    <t>Tag No.</t>
    <phoneticPr fontId="128" type="noConversion"/>
  </si>
  <si>
    <t>Unit 10 Process(Methanol) Unit</t>
    <phoneticPr fontId="128" type="noConversion"/>
  </si>
  <si>
    <t>10-PKS-001</t>
    <phoneticPr fontId="6" type="noConversion"/>
  </si>
  <si>
    <t xml:space="preserve">PS </t>
    <phoneticPr fontId="128" type="noConversion"/>
  </si>
  <si>
    <t>Chemical Injection Package Shelter</t>
    <phoneticPr fontId="128" type="noConversion"/>
  </si>
  <si>
    <t>Steel</t>
    <phoneticPr fontId="128" type="noConversion"/>
  </si>
  <si>
    <t>Partially Open Shelter</t>
  </si>
  <si>
    <t>Ground</t>
    <phoneticPr fontId="128" type="noConversion"/>
  </si>
  <si>
    <t>O</t>
    <phoneticPr fontId="128" type="noConversion"/>
  </si>
  <si>
    <t>Manual Chain Block w/ Geared Trolley</t>
    <phoneticPr fontId="6" type="noConversion"/>
  </si>
  <si>
    <t>1 TON</t>
    <phoneticPr fontId="6" type="noConversion"/>
  </si>
  <si>
    <t>10-PK-711
10-PK-712
10-PK-713
10-PK-714
10-B-292</t>
    <phoneticPr fontId="128" type="noConversion"/>
  </si>
  <si>
    <t>1) Nahodka Project 참조
2) Assumption Size : 11m x 20m
3) Size 변경(200210_Plot Plan)</t>
    <phoneticPr fontId="128" type="noConversion"/>
  </si>
  <si>
    <t>10-PKS-002</t>
    <phoneticPr fontId="6" type="noConversion"/>
  </si>
  <si>
    <t>PS</t>
    <phoneticPr fontId="6" type="noConversion"/>
  </si>
  <si>
    <t>Caustic Solution Dosing Shelter</t>
    <phoneticPr fontId="128" type="noConversion"/>
  </si>
  <si>
    <t>Steel</t>
    <phoneticPr fontId="128" type="noConversion"/>
  </si>
  <si>
    <t>Partially Open Shelter</t>
    <phoneticPr fontId="81" type="noConversion"/>
  </si>
  <si>
    <t>Manual Chain Block w/ Geared Trolley</t>
    <phoneticPr fontId="6" type="noConversion"/>
  </si>
  <si>
    <t>10-PK-452</t>
    <phoneticPr fontId="128" type="noConversion"/>
  </si>
  <si>
    <t>1) Added (200212 Plot Plan)</t>
    <phoneticPr fontId="128" type="noConversion"/>
  </si>
  <si>
    <t>10-PS-001</t>
    <phoneticPr fontId="6" type="noConversion"/>
  </si>
  <si>
    <t>PS</t>
    <phoneticPr fontId="128" type="noConversion"/>
  </si>
  <si>
    <t>Methanol Product Pump Shelter</t>
    <phoneticPr fontId="6" type="noConversion"/>
  </si>
  <si>
    <t>Ground</t>
    <phoneticPr fontId="6" type="noConversion"/>
  </si>
  <si>
    <t>3 TON</t>
    <phoneticPr fontId="6" type="noConversion"/>
  </si>
  <si>
    <t xml:space="preserve">VS6  Vertical Turbine Pump&amp;Motor (2.6 T) </t>
    <phoneticPr fontId="6" type="noConversion"/>
  </si>
  <si>
    <t>10-P-458 A/B
10-P-451 A/B</t>
    <phoneticPr fontId="128" type="noConversion"/>
  </si>
  <si>
    <t>1) 191017 Plotplan 미팅시 추가
2) Shelter Name/Size 변경 (by PI)
3) Shelter 명 변경
4) Equip. 삭제로 인한 Shelter Size 축소 예정
5) Size 변경(200210 Plot Plan)</t>
    <phoneticPr fontId="128" type="noConversion"/>
  </si>
  <si>
    <t>10-CPS-001</t>
    <phoneticPr fontId="81" type="noConversion"/>
  </si>
  <si>
    <t>PS</t>
    <phoneticPr fontId="81" type="noConversion"/>
  </si>
  <si>
    <t>Natural Gas and Synthesis Gas Compressor Shelter</t>
    <phoneticPr fontId="81" type="noConversion"/>
  </si>
  <si>
    <t>Ground</t>
    <phoneticPr fontId="128" type="noConversion"/>
  </si>
  <si>
    <t>Overhead Crane</t>
    <phoneticPr fontId="6" type="noConversion"/>
  </si>
  <si>
    <t>20 TON / 7.5 TON</t>
    <phoneticPr fontId="6" type="noConversion"/>
  </si>
  <si>
    <r>
      <t xml:space="preserve">Rotor Bundle (15 T/ 5T)
</t>
    </r>
    <r>
      <rPr>
        <u/>
        <sz val="11"/>
        <rFont val="Arial"/>
        <family val="2"/>
      </rPr>
      <t>*Main Motor, Condenser Tube Bundle by Mobile Crane.
Removable Roof Shelter type</t>
    </r>
    <phoneticPr fontId="6" type="noConversion"/>
  </si>
  <si>
    <t>10-K-431
10-KT-431
10-K-411
10-KT-411</t>
    <phoneticPr fontId="128" type="noConversion"/>
  </si>
  <si>
    <r>
      <t xml:space="preserve">1) VENIRAN
2) Assumption Size : 25m x 70m
3) Nahodka Project </t>
    </r>
    <r>
      <rPr>
        <sz val="11"/>
        <rFont val="돋움"/>
        <family val="3"/>
        <charset val="129"/>
      </rPr>
      <t>참조</t>
    </r>
    <r>
      <rPr>
        <sz val="11"/>
        <rFont val="Arial"/>
        <family val="2"/>
      </rPr>
      <t xml:space="preserve"> Size </t>
    </r>
    <r>
      <rPr>
        <sz val="11"/>
        <rFont val="돋움"/>
        <family val="3"/>
        <charset val="129"/>
      </rPr>
      <t>변경</t>
    </r>
    <r>
      <rPr>
        <sz val="11"/>
        <rFont val="Arial"/>
        <family val="2"/>
      </rPr>
      <t xml:space="preserve"> 19 x 55
4) MR </t>
    </r>
    <r>
      <rPr>
        <sz val="11"/>
        <rFont val="돋움"/>
        <family val="3"/>
        <charset val="129"/>
      </rPr>
      <t>요청으로</t>
    </r>
    <r>
      <rPr>
        <sz val="11"/>
        <rFont val="Arial"/>
        <family val="2"/>
      </rPr>
      <t xml:space="preserve"> </t>
    </r>
    <r>
      <rPr>
        <sz val="11"/>
        <rFont val="돋움"/>
        <family val="3"/>
        <charset val="129"/>
      </rPr>
      <t>분리</t>
    </r>
    <r>
      <rPr>
        <sz val="11"/>
        <rFont val="Arial"/>
        <family val="2"/>
      </rPr>
      <t xml:space="preserve">_DRN-AR-0004 (Hold)
5)  Size </t>
    </r>
    <r>
      <rPr>
        <sz val="11"/>
        <rFont val="돋움"/>
        <family val="3"/>
        <charset val="129"/>
      </rPr>
      <t>및</t>
    </r>
    <r>
      <rPr>
        <sz val="11"/>
        <rFont val="Arial"/>
        <family val="2"/>
      </rPr>
      <t xml:space="preserve"> Equipment </t>
    </r>
    <r>
      <rPr>
        <sz val="11"/>
        <rFont val="돋움"/>
        <family val="3"/>
        <charset val="129"/>
      </rPr>
      <t>변경</t>
    </r>
    <r>
      <rPr>
        <sz val="11"/>
        <rFont val="Arial"/>
        <family val="2"/>
      </rPr>
      <t>(200210_Plot Plan)</t>
    </r>
    <phoneticPr fontId="128" type="noConversion"/>
  </si>
  <si>
    <t>PF EL+5.55</t>
    <phoneticPr fontId="128" type="noConversion"/>
  </si>
  <si>
    <t>PF EL+7.00</t>
    <phoneticPr fontId="128" type="noConversion"/>
  </si>
  <si>
    <t>PF EL+7.84</t>
    <phoneticPr fontId="128" type="noConversion"/>
  </si>
  <si>
    <t>PF EL+12.0</t>
    <phoneticPr fontId="128" type="noConversion"/>
  </si>
  <si>
    <t>PF EL+12.0</t>
    <phoneticPr fontId="128" type="noConversion"/>
  </si>
  <si>
    <t>PF EL+18.4</t>
    <phoneticPr fontId="128" type="noConversion"/>
  </si>
  <si>
    <t>PF EL+20.0</t>
    <phoneticPr fontId="128" type="noConversion"/>
  </si>
  <si>
    <t>Unit 20 Air Separation Unit</t>
    <phoneticPr fontId="6" type="noConversion"/>
  </si>
  <si>
    <t>20-CPS-001</t>
  </si>
  <si>
    <t>Back-up Air Compressor Shelter</t>
    <phoneticPr fontId="128" type="noConversion"/>
  </si>
  <si>
    <t>Steel</t>
    <phoneticPr fontId="128" type="noConversion"/>
  </si>
  <si>
    <t>Partially Open Shelter</t>
    <phoneticPr fontId="128" type="noConversion"/>
  </si>
  <si>
    <t>20-K-101 A/B/C
20-K-103A/B
20-K-102</t>
    <phoneticPr fontId="128" type="noConversion"/>
  </si>
  <si>
    <t>1) UGTL S12 Comp. Shelter Refer
2) Shelter 명 변경_DRN-AR-0004 (MR답변)
   (Instrument and Process Air Compressor Shelter)</t>
    <phoneticPr fontId="6" type="noConversion"/>
  </si>
  <si>
    <t>20-CPS-002</t>
    <phoneticPr fontId="81" type="noConversion"/>
  </si>
  <si>
    <t>ASU Compressor Shelter</t>
    <phoneticPr fontId="81" type="noConversion"/>
  </si>
  <si>
    <t>Partially Open Shelter</t>
    <phoneticPr fontId="128" type="noConversion"/>
  </si>
  <si>
    <t>Overhead Crane</t>
    <phoneticPr fontId="6" type="noConversion"/>
  </si>
  <si>
    <t>10 TON</t>
    <phoneticPr fontId="6" type="noConversion"/>
  </si>
  <si>
    <r>
      <t xml:space="preserve">Rotor Bundle (2 T). 
</t>
    </r>
    <r>
      <rPr>
        <u/>
        <sz val="11"/>
        <rFont val="Arial"/>
        <family val="2"/>
      </rPr>
      <t xml:space="preserve">*Main Motor, Condenser Tube Bundle by Mobile Crane.
Removable Roof Shelter type </t>
    </r>
    <phoneticPr fontId="6" type="noConversion"/>
  </si>
  <si>
    <t>1) Added_by PI (191114)
2) UGTL Refer only for 1 train (55m X 25m)
3) Size 변경(200210 Plot Plan)
4) Linde ASU Package Inform. 적용</t>
    <phoneticPr fontId="128" type="noConversion"/>
  </si>
  <si>
    <t>PF EL+4.9</t>
    <phoneticPr fontId="128" type="noConversion"/>
  </si>
  <si>
    <t>20-PS-001</t>
    <phoneticPr fontId="6" type="noConversion"/>
  </si>
  <si>
    <t>PS</t>
    <phoneticPr fontId="6" type="noConversion"/>
  </si>
  <si>
    <t>ASU Pump Shelter-1</t>
    <phoneticPr fontId="81" type="noConversion"/>
  </si>
  <si>
    <t>Partially Open Shelter</t>
    <phoneticPr fontId="128" type="noConversion"/>
  </si>
  <si>
    <t>Bare Pump (less than 0.9 ton)
Motor lifted by Fork Lift</t>
    <phoneticPr fontId="6" type="noConversion"/>
  </si>
  <si>
    <t>20-P-003A/B/C
20-P-004A/B</t>
    <phoneticPr fontId="128" type="noConversion"/>
  </si>
  <si>
    <t>1) Added_by PI (191114)
2) Assumption Size : 12m x 15m
3) Size 변경(200210 Plot Plan)
4) Linde ASU Package Inform. 적용</t>
    <phoneticPr fontId="128" type="noConversion"/>
  </si>
  <si>
    <t>20-PS-002</t>
    <phoneticPr fontId="6" type="noConversion"/>
  </si>
  <si>
    <t>ASU Pump Shelter-2</t>
    <phoneticPr fontId="81" type="noConversion"/>
  </si>
  <si>
    <t>O</t>
    <phoneticPr fontId="128" type="noConversion"/>
  </si>
  <si>
    <t>1 TON</t>
    <phoneticPr fontId="6" type="noConversion"/>
  </si>
  <si>
    <t>20-P-005A/B
20-P-006A/B
20-K-003A/B</t>
    <phoneticPr fontId="128" type="noConversion"/>
  </si>
  <si>
    <t>1) Added_by PI (191114)
2) Assumption Size : 12m x 15m
3) Size 변경(200210 Plot Plan)
4) Linde ASU Package Inform. 적용</t>
    <phoneticPr fontId="128" type="noConversion"/>
  </si>
  <si>
    <t>20-PS-003</t>
  </si>
  <si>
    <t>PS</t>
    <phoneticPr fontId="128" type="noConversion"/>
  </si>
  <si>
    <t>Chilled Water Pump Shelter</t>
    <phoneticPr fontId="128" type="noConversion"/>
  </si>
  <si>
    <t>Ground</t>
    <phoneticPr fontId="128" type="noConversion"/>
  </si>
  <si>
    <t>20-P-001A/B</t>
    <phoneticPr fontId="128" type="noConversion"/>
  </si>
  <si>
    <t>1) Linde ASU Package Inform. 적용</t>
    <phoneticPr fontId="128" type="noConversion"/>
  </si>
  <si>
    <t>20-PS-004</t>
  </si>
  <si>
    <t>LOX Internal Compression Pump Shelter</t>
    <phoneticPr fontId="128" type="noConversion"/>
  </si>
  <si>
    <t>20-P-002A/B/C</t>
    <phoneticPr fontId="128" type="noConversion"/>
  </si>
  <si>
    <t>20-VS-001</t>
    <phoneticPr fontId="128" type="noConversion"/>
  </si>
  <si>
    <t>Molecular Sieve Valve Shelter-1</t>
    <phoneticPr fontId="128" type="noConversion"/>
  </si>
  <si>
    <t>1) Linde ASU Package Inform. 적용</t>
    <phoneticPr fontId="128" type="noConversion"/>
  </si>
  <si>
    <t>20-VS-002</t>
    <phoneticPr fontId="128" type="noConversion"/>
  </si>
  <si>
    <t>Molecular Sieve Valve Shelter-2</t>
    <phoneticPr fontId="128" type="noConversion"/>
  </si>
  <si>
    <t>20-TS-001</t>
    <phoneticPr fontId="128" type="noConversion"/>
  </si>
  <si>
    <t>ASU Turbine Shelter</t>
    <phoneticPr fontId="128" type="noConversion"/>
  </si>
  <si>
    <t>20-E-003
20-K-004</t>
    <phoneticPr fontId="128" type="noConversion"/>
  </si>
  <si>
    <t>Unit 31 Raw Water System</t>
    <phoneticPr fontId="6" type="noConversion"/>
  </si>
  <si>
    <t>31-PS-001</t>
    <phoneticPr fontId="6" type="noConversion"/>
  </si>
  <si>
    <t>PB</t>
    <phoneticPr fontId="128" type="noConversion"/>
  </si>
  <si>
    <t>Potable Water Pump Building</t>
    <phoneticPr fontId="128" type="noConversion"/>
  </si>
  <si>
    <t>Building</t>
    <phoneticPr fontId="81" type="noConversion"/>
  </si>
  <si>
    <r>
      <t>O 
(by MR, Min 5</t>
    </r>
    <r>
      <rPr>
        <sz val="11"/>
        <rFont val="돋움"/>
        <family val="3"/>
        <charset val="129"/>
      </rPr>
      <t>℃</t>
    </r>
    <r>
      <rPr>
        <sz val="11"/>
        <rFont val="Arial"/>
        <family val="2"/>
      </rPr>
      <t>)</t>
    </r>
    <phoneticPr fontId="81" type="noConversion"/>
  </si>
  <si>
    <t>Bare Pump (less than 0.9 ton)
Motor lifted by Fork Lift</t>
    <phoneticPr fontId="6" type="noConversion"/>
  </si>
  <si>
    <t>31-P-004 A/B</t>
    <phoneticPr fontId="128" type="noConversion"/>
  </si>
  <si>
    <r>
      <t xml:space="preserve">1) Plot Plan Conceptual (Ver.2)
2) Size/ </t>
    </r>
    <r>
      <rPr>
        <sz val="11"/>
        <rFont val="돋움"/>
        <family val="3"/>
        <charset val="129"/>
      </rPr>
      <t>위치</t>
    </r>
    <r>
      <rPr>
        <sz val="11"/>
        <rFont val="Arial"/>
        <family val="2"/>
      </rPr>
      <t xml:space="preserve"> </t>
    </r>
    <r>
      <rPr>
        <sz val="11"/>
        <rFont val="돋움"/>
        <family val="3"/>
        <charset val="129"/>
      </rPr>
      <t xml:space="preserve">변경
</t>
    </r>
    <r>
      <rPr>
        <sz val="11"/>
        <rFont val="Arial"/>
        <family val="2"/>
      </rPr>
      <t xml:space="preserve">3) Shelter </t>
    </r>
    <r>
      <rPr>
        <sz val="11"/>
        <rFont val="돋움"/>
        <family val="3"/>
        <charset val="129"/>
      </rPr>
      <t>→</t>
    </r>
    <r>
      <rPr>
        <sz val="11"/>
        <rFont val="Arial"/>
        <family val="2"/>
      </rPr>
      <t xml:space="preserve"> Building </t>
    </r>
    <r>
      <rPr>
        <sz val="11"/>
        <rFont val="돋움"/>
        <family val="3"/>
        <charset val="129"/>
      </rPr>
      <t>변경</t>
    </r>
    <phoneticPr fontId="6" type="noConversion"/>
  </si>
  <si>
    <t>31-PS-002</t>
    <phoneticPr fontId="6" type="noConversion"/>
  </si>
  <si>
    <t>Cooling Water Make-Up Pump Shelter</t>
    <phoneticPr fontId="6" type="noConversion"/>
  </si>
  <si>
    <t>Partially Open Shelter</t>
    <phoneticPr fontId="6" type="noConversion"/>
  </si>
  <si>
    <t>2 TON</t>
    <phoneticPr fontId="6" type="noConversion"/>
  </si>
  <si>
    <t>Bare Pump (less than 1.8 ton)
Motor lifted by Fork Lift</t>
    <phoneticPr fontId="6" type="noConversion"/>
  </si>
  <si>
    <t>31-P-002 A/B
31-PK-003A/B/C</t>
    <phoneticPr fontId="128" type="noConversion"/>
  </si>
  <si>
    <r>
      <t xml:space="preserve">1) Plot Plan Conceptual Update (191231)_Size </t>
    </r>
    <r>
      <rPr>
        <sz val="11"/>
        <rFont val="돋움"/>
        <family val="3"/>
        <charset val="129"/>
      </rPr>
      <t xml:space="preserve">변경
</t>
    </r>
    <r>
      <rPr>
        <sz val="11"/>
        <rFont val="Arial"/>
        <family val="2"/>
      </rPr>
      <t xml:space="preserve">2) Shelter </t>
    </r>
    <r>
      <rPr>
        <sz val="11"/>
        <rFont val="돋움"/>
        <family val="3"/>
        <charset val="129"/>
      </rPr>
      <t>명</t>
    </r>
    <r>
      <rPr>
        <sz val="11"/>
        <rFont val="Arial"/>
        <family val="2"/>
      </rPr>
      <t xml:space="preserve"> </t>
    </r>
    <r>
      <rPr>
        <sz val="11"/>
        <rFont val="돋움"/>
        <family val="3"/>
        <charset val="129"/>
      </rPr>
      <t>변경</t>
    </r>
    <phoneticPr fontId="6" type="noConversion"/>
  </si>
  <si>
    <t>31-PS-003</t>
    <phoneticPr fontId="6" type="noConversion"/>
  </si>
  <si>
    <t>1st RO Feed Pump Shelter</t>
    <phoneticPr fontId="128" type="noConversion"/>
  </si>
  <si>
    <t>Ground</t>
    <phoneticPr fontId="6" type="noConversion"/>
  </si>
  <si>
    <t>Manual Beam Crane</t>
    <phoneticPr fontId="6" type="noConversion"/>
  </si>
  <si>
    <t>Bare Pump (less than 1.8 ton)
Motor lifted by Fork Lift</t>
    <phoneticPr fontId="6" type="noConversion"/>
  </si>
  <si>
    <t>31-P-001 A/B/C
31-P-003 A/B
31-P-005 A/B
31-P-006 A/B
31-PK-004-VD</t>
    <phoneticPr fontId="128" type="noConversion"/>
  </si>
  <si>
    <r>
      <t xml:space="preserve">1) Plot Plan Conceptual Update (191114)
2) Size </t>
    </r>
    <r>
      <rPr>
        <sz val="11"/>
        <rFont val="돋움"/>
        <family val="3"/>
        <charset val="129"/>
      </rPr>
      <t>변경</t>
    </r>
    <r>
      <rPr>
        <sz val="11"/>
        <rFont val="Arial"/>
        <family val="2"/>
      </rPr>
      <t xml:space="preserve"> (by. PI)
3) Demineralized Water Pump Station Shelter Merge (200212 Plot Plan)</t>
    </r>
    <phoneticPr fontId="6" type="noConversion"/>
  </si>
  <si>
    <t>31-WT-001</t>
    <phoneticPr fontId="6" type="noConversion"/>
  </si>
  <si>
    <t>PB</t>
    <phoneticPr fontId="6" type="noConversion"/>
  </si>
  <si>
    <t>Sea Water RO Building</t>
    <phoneticPr fontId="6" type="noConversion"/>
  </si>
  <si>
    <t>Steel</t>
    <phoneticPr fontId="6" type="noConversion"/>
  </si>
  <si>
    <t>Building</t>
    <phoneticPr fontId="6" type="noConversion"/>
  </si>
  <si>
    <t>O 
(by MR, Min 5℃)</t>
    <phoneticPr fontId="128" type="noConversion"/>
  </si>
  <si>
    <t>Overhead Crane
Overhead Crane
Manual Chain Block w/ Geared Trolley</t>
    <phoneticPr fontId="6" type="noConversion"/>
  </si>
  <si>
    <t>7.5 TON
2 TON
1 TON</t>
    <phoneticPr fontId="6" type="noConversion"/>
  </si>
  <si>
    <t>RO Membrane, HP Pump Motor
RO Membrane
Agitator</t>
    <phoneticPr fontId="6" type="noConversion"/>
  </si>
  <si>
    <t>31-PK-001
31-PK-002
31-PK-003
31-PK-004</t>
    <phoneticPr fontId="128" type="noConversion"/>
  </si>
  <si>
    <r>
      <t xml:space="preserve">1) Size </t>
    </r>
    <r>
      <rPr>
        <sz val="11"/>
        <rFont val="돋움"/>
        <family val="3"/>
        <charset val="129"/>
      </rPr>
      <t>증가</t>
    </r>
    <r>
      <rPr>
        <sz val="11"/>
        <rFont val="Arial"/>
        <family val="2"/>
      </rPr>
      <t xml:space="preserve"> Plot Plan Conceptual (191114)
2) TACE Refer (RC+Steel)
3) Size </t>
    </r>
    <r>
      <rPr>
        <sz val="11"/>
        <rFont val="돋움"/>
        <family val="3"/>
        <charset val="129"/>
      </rPr>
      <t>변경</t>
    </r>
    <r>
      <rPr>
        <sz val="11"/>
        <rFont val="Arial"/>
        <family val="2"/>
      </rPr>
      <t xml:space="preserve"> </t>
    </r>
    <r>
      <rPr>
        <sz val="11"/>
        <rFont val="돋움"/>
        <family val="3"/>
        <charset val="129"/>
      </rPr>
      <t>및</t>
    </r>
    <r>
      <rPr>
        <sz val="11"/>
        <rFont val="Arial"/>
        <family val="2"/>
      </rPr>
      <t xml:space="preserve"> Equip. </t>
    </r>
    <r>
      <rPr>
        <sz val="11"/>
        <rFont val="돋움"/>
        <family val="3"/>
        <charset val="129"/>
      </rPr>
      <t>반영</t>
    </r>
    <r>
      <rPr>
        <sz val="11"/>
        <rFont val="Arial"/>
        <family val="2"/>
      </rPr>
      <t xml:space="preserve">(200210 Plot Plan)
4) </t>
    </r>
    <r>
      <rPr>
        <sz val="11"/>
        <rFont val="돋움"/>
        <family val="3"/>
        <charset val="129"/>
      </rPr>
      <t>기능상의</t>
    </r>
    <r>
      <rPr>
        <sz val="11"/>
        <rFont val="Arial"/>
        <family val="2"/>
      </rPr>
      <t xml:space="preserve"> </t>
    </r>
    <r>
      <rPr>
        <sz val="11"/>
        <rFont val="돋움"/>
        <family val="3"/>
        <charset val="129"/>
      </rPr>
      <t>이유로</t>
    </r>
    <r>
      <rPr>
        <sz val="11"/>
        <rFont val="Arial"/>
        <family val="2"/>
      </rPr>
      <t xml:space="preserve"> Shelter </t>
    </r>
    <r>
      <rPr>
        <sz val="11"/>
        <rFont val="돋움"/>
        <family val="3"/>
        <charset val="129"/>
      </rPr>
      <t>에서</t>
    </r>
    <r>
      <rPr>
        <sz val="11"/>
        <rFont val="Arial"/>
        <family val="2"/>
      </rPr>
      <t xml:space="preserve"> Building </t>
    </r>
    <r>
      <rPr>
        <sz val="11"/>
        <rFont val="돋움"/>
        <family val="3"/>
        <charset val="129"/>
      </rPr>
      <t>으로</t>
    </r>
    <r>
      <rPr>
        <sz val="11"/>
        <rFont val="Arial"/>
        <family val="2"/>
      </rPr>
      <t xml:space="preserve"> </t>
    </r>
    <r>
      <rPr>
        <sz val="11"/>
        <rFont val="돋움"/>
        <family val="3"/>
        <charset val="129"/>
      </rPr>
      <t>변경</t>
    </r>
    <phoneticPr fontId="6" type="noConversion"/>
  </si>
  <si>
    <t>PF</t>
    <phoneticPr fontId="81" type="noConversion"/>
  </si>
  <si>
    <t>UG Basin</t>
    <phoneticPr fontId="81" type="noConversion"/>
  </si>
  <si>
    <t>HVAC</t>
    <phoneticPr fontId="128" type="noConversion"/>
  </si>
  <si>
    <t>Unit 32 Steam and Condensate System</t>
    <phoneticPr fontId="6" type="noConversion"/>
  </si>
  <si>
    <t>32-PKS-001</t>
    <phoneticPr fontId="6" type="noConversion"/>
  </si>
  <si>
    <t>Condensate Polishing Package Building</t>
    <phoneticPr fontId="81" type="noConversion"/>
  </si>
  <si>
    <t>Building</t>
    <phoneticPr fontId="128" type="noConversion"/>
  </si>
  <si>
    <r>
      <t>O 
(by MR, Min 5</t>
    </r>
    <r>
      <rPr>
        <sz val="11"/>
        <rFont val="돋움"/>
        <family val="3"/>
        <charset val="129"/>
      </rPr>
      <t>℃</t>
    </r>
    <r>
      <rPr>
        <sz val="11"/>
        <rFont val="Arial"/>
        <family val="2"/>
      </rPr>
      <t>)</t>
    </r>
    <phoneticPr fontId="128" type="noConversion"/>
  </si>
  <si>
    <r>
      <t xml:space="preserve">Manual Chain Block w/ Geared Trolley
</t>
    </r>
    <r>
      <rPr>
        <strike/>
        <sz val="11"/>
        <rFont val="Arial"/>
        <family val="2"/>
      </rPr>
      <t>Manual Chain Block w/ Geared Trolley</t>
    </r>
    <phoneticPr fontId="6" type="noConversion"/>
  </si>
  <si>
    <r>
      <t xml:space="preserve">2 TON
</t>
    </r>
    <r>
      <rPr>
        <strike/>
        <sz val="11"/>
        <rFont val="Arial"/>
        <family val="2"/>
      </rPr>
      <t>2 TON</t>
    </r>
    <phoneticPr fontId="6" type="noConversion"/>
  </si>
  <si>
    <t xml:space="preserve">Filter Media
</t>
    <phoneticPr fontId="6" type="noConversion"/>
  </si>
  <si>
    <r>
      <t xml:space="preserve">32-PK-002
32-PK-003
32-PK-004
32-PK-005
</t>
    </r>
    <r>
      <rPr>
        <strike/>
        <sz val="11"/>
        <color rgb="FFFF0000"/>
        <rFont val="Arial"/>
        <family val="2"/>
      </rPr>
      <t/>
    </r>
    <phoneticPr fontId="128" type="noConversion"/>
  </si>
  <si>
    <t>1) TACE Refer (RC+Steel) (27x30)
2) Size 변경 (by. PI)
3) Name Revised (Demineralized Water PKG Shelter 삭제), HVAC Room 반영(200212 Plot Plan)        
4) Shelter → Building 변경</t>
    <phoneticPr fontId="128" type="noConversion"/>
  </si>
  <si>
    <t>32-PKS-002</t>
    <phoneticPr fontId="6" type="noConversion"/>
  </si>
  <si>
    <t xml:space="preserve"> Chemical Package Shelter for Hot Water</t>
    <phoneticPr fontId="81" type="noConversion"/>
  </si>
  <si>
    <t>31-PK-005 A/B/C
32-PK-006</t>
    <phoneticPr fontId="128" type="noConversion"/>
  </si>
  <si>
    <t>1) Added_by PI (191114)
2) AGCC Refer (EQ Item 32-PK-006)
3) Partial Open Shelter 변경_DRN-AR-0004 (MR답변)
4) Size 및 Equip. 반영(200210 Plot Plan)</t>
    <phoneticPr fontId="128" type="noConversion"/>
  </si>
  <si>
    <t>32-PS-001</t>
    <phoneticPr fontId="6" type="noConversion"/>
  </si>
  <si>
    <t>Hot Water Pump Building</t>
    <phoneticPr fontId="81" type="noConversion"/>
  </si>
  <si>
    <t>Building</t>
    <phoneticPr fontId="6" type="noConversion"/>
  </si>
  <si>
    <t>32-P-001
32-P-005 A/B/C</t>
    <phoneticPr fontId="128" type="noConversion"/>
  </si>
  <si>
    <t>1) Added_by PI (191114)
2) AGCC Refer (EQ Item 32-P-005A/B/C)</t>
    <phoneticPr fontId="128" type="noConversion"/>
  </si>
  <si>
    <t>HVAC, Elec</t>
    <phoneticPr fontId="81" type="noConversion"/>
  </si>
  <si>
    <t>32-PS-002</t>
    <phoneticPr fontId="6" type="noConversion"/>
  </si>
  <si>
    <t>Condensate Feed Pump Shelter</t>
    <phoneticPr fontId="128" type="noConversion"/>
  </si>
  <si>
    <t>Partially Open Shelter</t>
    <phoneticPr fontId="6" type="noConversion"/>
  </si>
  <si>
    <t>Manual Beam Crane</t>
    <phoneticPr fontId="6" type="noConversion"/>
  </si>
  <si>
    <t>2 TON</t>
    <phoneticPr fontId="6" type="noConversion"/>
  </si>
  <si>
    <t>32-P-002 A/B/C
32-P-003 A/B/C
32-P-004 A/B/C
32-P-007 A/B
32-P-008 A/B</t>
    <phoneticPr fontId="128" type="noConversion"/>
  </si>
  <si>
    <t>1) Confirmed_Plot Plan Conceptual Update (by. PI)
2) 통일성을 위해 Pump에서 Shelter로 변경
3) Blow Down Pump Shelter Merge (200212 Plot Plan)</t>
    <phoneticPr fontId="128" type="noConversion"/>
  </si>
  <si>
    <t>Unit 33 Cooling Water System</t>
    <phoneticPr fontId="6" type="noConversion"/>
  </si>
  <si>
    <t>33-PS-001</t>
    <phoneticPr fontId="6" type="noConversion"/>
  </si>
  <si>
    <t>Cooling Water Pump Building</t>
    <phoneticPr fontId="128" type="noConversion"/>
  </si>
  <si>
    <t>Building</t>
    <phoneticPr fontId="81" type="noConversion"/>
  </si>
  <si>
    <r>
      <t>O 
(by MR, Min 5</t>
    </r>
    <r>
      <rPr>
        <sz val="11"/>
        <rFont val="돋움"/>
        <family val="3"/>
        <charset val="129"/>
      </rPr>
      <t>℃</t>
    </r>
    <r>
      <rPr>
        <sz val="11"/>
        <rFont val="Arial"/>
        <family val="2"/>
      </rPr>
      <t>)</t>
    </r>
    <phoneticPr fontId="81" type="noConversion"/>
  </si>
  <si>
    <t>3 TON</t>
    <phoneticPr fontId="6" type="noConversion"/>
  </si>
  <si>
    <r>
      <t xml:space="preserve">Rotor Bundle (2 T). Tube Bundle (2 T)
</t>
    </r>
    <r>
      <rPr>
        <u/>
        <sz val="11"/>
        <rFont val="Arial"/>
        <family val="2"/>
      </rPr>
      <t xml:space="preserve">*Main Motor by Mobile Crane.
Removable Roof Shelter type </t>
    </r>
    <phoneticPr fontId="6" type="noConversion"/>
  </si>
  <si>
    <t>33-P-001A/B
33-P-001C/D/E/F</t>
    <phoneticPr fontId="128" type="noConversion"/>
  </si>
  <si>
    <r>
      <t xml:space="preserve">1) Equip, </t>
    </r>
    <r>
      <rPr>
        <sz val="11"/>
        <rFont val="돋움"/>
        <family val="3"/>
        <charset val="129"/>
      </rPr>
      <t>반영</t>
    </r>
    <r>
      <rPr>
        <sz val="11"/>
        <rFont val="Arial"/>
        <family val="2"/>
      </rPr>
      <t xml:space="preserve"> (200210 Plot Plan)
2)  Water Circulation Pump Station Shelter </t>
    </r>
    <r>
      <rPr>
        <sz val="11"/>
        <rFont val="돋움"/>
        <family val="3"/>
        <charset val="129"/>
      </rPr>
      <t>에서</t>
    </r>
    <r>
      <rPr>
        <sz val="11"/>
        <rFont val="Arial"/>
        <family val="2"/>
      </rPr>
      <t xml:space="preserve"> </t>
    </r>
    <r>
      <rPr>
        <sz val="11"/>
        <rFont val="돋움"/>
        <family val="3"/>
        <charset val="129"/>
      </rPr>
      <t>이름</t>
    </r>
    <r>
      <rPr>
        <sz val="11"/>
        <rFont val="Arial"/>
        <family val="2"/>
      </rPr>
      <t xml:space="preserve"> </t>
    </r>
    <r>
      <rPr>
        <sz val="11"/>
        <rFont val="돋움"/>
        <family val="3"/>
        <charset val="129"/>
      </rPr>
      <t xml:space="preserve">변경
</t>
    </r>
    <r>
      <rPr>
        <sz val="11"/>
        <rFont val="Arial"/>
        <family val="2"/>
      </rPr>
      <t xml:space="preserve">3) Shelter </t>
    </r>
    <r>
      <rPr>
        <sz val="11"/>
        <rFont val="돋움"/>
        <family val="3"/>
        <charset val="129"/>
      </rPr>
      <t>→</t>
    </r>
    <r>
      <rPr>
        <sz val="11"/>
        <rFont val="Arial"/>
        <family val="2"/>
      </rPr>
      <t xml:space="preserve"> Building </t>
    </r>
    <r>
      <rPr>
        <sz val="11"/>
        <rFont val="돋움"/>
        <family val="3"/>
        <charset val="129"/>
      </rPr>
      <t>변경</t>
    </r>
    <phoneticPr fontId="6" type="noConversion"/>
  </si>
  <si>
    <t>33-PKS-001</t>
    <phoneticPr fontId="6" type="noConversion"/>
  </si>
  <si>
    <t>US</t>
    <phoneticPr fontId="128" type="noConversion"/>
  </si>
  <si>
    <t>Cooling Chemical Dosing Package Shelter</t>
    <phoneticPr fontId="128" type="noConversion"/>
  </si>
  <si>
    <t>33-PK-001 1~6</t>
    <phoneticPr fontId="128" type="noConversion"/>
  </si>
  <si>
    <t xml:space="preserve">1) Name Revised (200212 Plot Plan)                                                                                                                                                                                                                                                         </t>
    <phoneticPr fontId="128" type="noConversion"/>
  </si>
  <si>
    <t>Unit 34 Waste Water Treatment System</t>
    <phoneticPr fontId="6" type="noConversion"/>
  </si>
  <si>
    <t>34-WWT-001</t>
    <phoneticPr fontId="6" type="noConversion"/>
  </si>
  <si>
    <t>PB</t>
    <phoneticPr fontId="128" type="noConversion"/>
  </si>
  <si>
    <t>WWT (Waste Water Treatment Package) Building</t>
    <phoneticPr fontId="81" type="noConversion"/>
  </si>
  <si>
    <t>Steel/RC</t>
    <phoneticPr fontId="128" type="noConversion"/>
  </si>
  <si>
    <t>Overhead Crane
Manual Chain Block w/ Geared Trolley</t>
    <phoneticPr fontId="6" type="noConversion"/>
  </si>
  <si>
    <t>Filter Media
Centrifuge</t>
    <phoneticPr fontId="6" type="noConversion"/>
  </si>
  <si>
    <t>34-PK-001</t>
    <phoneticPr fontId="128" type="noConversion"/>
  </si>
  <si>
    <t>1) UGCC Refer, Dimension 120% 확장 (by. PI)
2) 기능상의 이유로 Shelter 에서 Building 으로 변경</t>
    <phoneticPr fontId="128" type="noConversion"/>
  </si>
  <si>
    <t>UG Basin-1</t>
    <phoneticPr fontId="81" type="noConversion"/>
  </si>
  <si>
    <t>UG Basin -2</t>
    <phoneticPr fontId="81" type="noConversion"/>
  </si>
  <si>
    <t>HVAC</t>
    <phoneticPr fontId="6" type="noConversion"/>
  </si>
  <si>
    <t>34-PS-001</t>
    <phoneticPr fontId="81" type="noConversion"/>
  </si>
  <si>
    <t>PS</t>
    <phoneticPr fontId="81" type="noConversion"/>
  </si>
  <si>
    <t>Oily Water Holding Pump Shelter</t>
    <phoneticPr fontId="81" type="noConversion"/>
  </si>
  <si>
    <t>TBD</t>
    <phoneticPr fontId="81" type="noConversion"/>
  </si>
  <si>
    <t>34-P-002 A/B
34-P-013 A/B</t>
    <phoneticPr fontId="81" type="noConversion"/>
  </si>
  <si>
    <t>Added (DRN-AR-010)</t>
    <phoneticPr fontId="81" type="noConversion"/>
  </si>
  <si>
    <t>Unit 35 Fire Water System</t>
    <phoneticPr fontId="6" type="noConversion"/>
  </si>
  <si>
    <t>35-FWP-001</t>
  </si>
  <si>
    <t>Fire Water Pump Building</t>
    <phoneticPr fontId="6" type="noConversion"/>
  </si>
  <si>
    <t>RC</t>
    <phoneticPr fontId="128" type="noConversion"/>
  </si>
  <si>
    <t>5 TON</t>
    <phoneticPr fontId="6" type="noConversion"/>
  </si>
  <si>
    <t>Rotor Bundle (15 T/ 5T)</t>
    <phoneticPr fontId="6" type="noConversion"/>
  </si>
  <si>
    <t>35-P-003A/B
35-P-002A/B/C
35-P-001</t>
    <phoneticPr fontId="128" type="noConversion"/>
  </si>
  <si>
    <r>
      <t xml:space="preserve">1) TACE Refer (RC+Steel)
2) HVAC Room 반영(200210 Plot Plan)
</t>
    </r>
    <r>
      <rPr>
        <b/>
        <sz val="11"/>
        <rFont val="맑은 고딕"/>
        <family val="3"/>
        <charset val="129"/>
        <scheme val="major"/>
      </rPr>
      <t>3) UGTL Size 반영 (DRN-AR-010)</t>
    </r>
    <phoneticPr fontId="6" type="noConversion"/>
  </si>
  <si>
    <t>Diesel Tank Room</t>
    <phoneticPr fontId="6" type="noConversion"/>
  </si>
  <si>
    <t>HVAC</t>
    <phoneticPr fontId="128" type="noConversion"/>
  </si>
  <si>
    <t>Unit 41 Chemical Storage System</t>
    <phoneticPr fontId="6" type="noConversion"/>
  </si>
  <si>
    <t>41-PS-001</t>
    <phoneticPr fontId="6" type="noConversion"/>
  </si>
  <si>
    <t>US</t>
    <phoneticPr fontId="128" type="noConversion"/>
  </si>
  <si>
    <t>Chemical Pump Shelter</t>
    <phoneticPr fontId="128" type="noConversion"/>
  </si>
  <si>
    <t>5 TON</t>
    <phoneticPr fontId="6" type="noConversion"/>
  </si>
  <si>
    <t>Metering Pakacage</t>
    <phoneticPr fontId="6" type="noConversion"/>
  </si>
  <si>
    <t>41-P--001 A/B
41-P-002 A/B
41-P-003 A/B
41-P-004 A/B
41-P-005 A/B
41-P-006 A/B
41-PK-001
41-PK-002
41-PK-003</t>
    <phoneticPr fontId="128" type="noConversion"/>
  </si>
  <si>
    <r>
      <t xml:space="preserve">1) Plot Plan Conceptual (Ver.4) Update
2) Building Name </t>
    </r>
    <r>
      <rPr>
        <sz val="11"/>
        <rFont val="돋움"/>
        <family val="3"/>
        <charset val="129"/>
      </rPr>
      <t>변경</t>
    </r>
    <phoneticPr fontId="6" type="noConversion"/>
  </si>
  <si>
    <t>Unit 42 Flare System</t>
    <phoneticPr fontId="6" type="noConversion"/>
  </si>
  <si>
    <t>42-PS-001</t>
    <phoneticPr fontId="6" type="noConversion"/>
  </si>
  <si>
    <t>Flare K.O Drum Pump Shelter</t>
    <phoneticPr fontId="81" type="noConversion"/>
  </si>
  <si>
    <t>Partially Open Shelter</t>
    <phoneticPr fontId="81" type="noConversion"/>
  </si>
  <si>
    <t>Ground</t>
    <phoneticPr fontId="128" type="noConversion"/>
  </si>
  <si>
    <t>Bare Pump 
(less than 0.9 ton)
Motor lifted by Fork Lift</t>
    <phoneticPr fontId="6" type="noConversion"/>
  </si>
  <si>
    <t>42-P-001 A/B</t>
    <phoneticPr fontId="128" type="noConversion"/>
  </si>
  <si>
    <t>Confirmed_Plot Plan Conceptual Update (by. PI)</t>
    <phoneticPr fontId="128" type="noConversion"/>
  </si>
  <si>
    <t>Unit 43 Methanol Storage System</t>
    <phoneticPr fontId="6" type="noConversion"/>
  </si>
  <si>
    <t>43-PS-001</t>
    <phoneticPr fontId="6" type="noConversion"/>
  </si>
  <si>
    <t>Methanol Transfer Pump Shelter</t>
    <phoneticPr fontId="81" type="noConversion"/>
  </si>
  <si>
    <t>43-P-002A/B/C</t>
    <phoneticPr fontId="128" type="noConversion"/>
  </si>
  <si>
    <t>Added_Plot Plan (Rev.02)</t>
    <phoneticPr fontId="128" type="noConversion"/>
  </si>
  <si>
    <t>Unit 60 Infrastructure and Building</t>
    <phoneticPr fontId="6" type="noConversion"/>
  </si>
  <si>
    <t>60-AB-001</t>
    <phoneticPr fontId="6" type="noConversion"/>
  </si>
  <si>
    <t>GB</t>
    <phoneticPr fontId="128" type="noConversion"/>
  </si>
  <si>
    <t>Administration Building</t>
    <phoneticPr fontId="128" type="noConversion"/>
  </si>
  <si>
    <t>RC</t>
    <phoneticPr fontId="128" type="noConversion"/>
  </si>
  <si>
    <t>RDI Conceptual Layout Size 반영 (30 x 60)</t>
    <phoneticPr fontId="6" type="noConversion"/>
  </si>
  <si>
    <t>First Floor</t>
    <phoneticPr fontId="128" type="noConversion"/>
  </si>
  <si>
    <t>Basement</t>
    <phoneticPr fontId="81" type="noConversion"/>
  </si>
  <si>
    <t>60-LAB-001</t>
    <phoneticPr fontId="6" type="noConversion"/>
  </si>
  <si>
    <t>GB</t>
    <phoneticPr fontId="128" type="noConversion"/>
  </si>
  <si>
    <t xml:space="preserve">Laboratory Building </t>
    <phoneticPr fontId="128" type="noConversion"/>
  </si>
  <si>
    <t>RDI Conceptual Layout Size 반영 (45 x 17)</t>
    <phoneticPr fontId="6" type="noConversion"/>
  </si>
  <si>
    <t>Gas Cylinder Storage</t>
    <phoneticPr fontId="81" type="noConversion"/>
  </si>
  <si>
    <t>60-ACP-001</t>
  </si>
  <si>
    <t>Access Control Point (Main gate)</t>
    <phoneticPr fontId="6" type="noConversion"/>
  </si>
  <si>
    <t>RDI Conceptual Layout Size 반영 (24 x 11)</t>
    <phoneticPr fontId="6" type="noConversion"/>
  </si>
  <si>
    <t>60-CAN-001</t>
    <phoneticPr fontId="6" type="noConversion"/>
  </si>
  <si>
    <t>Canteen Building</t>
    <phoneticPr fontId="128" type="noConversion"/>
  </si>
  <si>
    <t>200210_Plot Plan 반영 (30 x 36)</t>
    <phoneticPr fontId="128" type="noConversion"/>
  </si>
  <si>
    <t>60-MTW-001</t>
    <phoneticPr fontId="6" type="noConversion"/>
  </si>
  <si>
    <t>Maintenance Workshop</t>
    <phoneticPr fontId="128" type="noConversion"/>
  </si>
  <si>
    <t>Overhead Crane</t>
    <phoneticPr fontId="6" type="noConversion"/>
  </si>
  <si>
    <t>10 TON
(2ea)</t>
    <phoneticPr fontId="6" type="noConversion"/>
  </si>
  <si>
    <t>RDI Conceptual Layout Size 반영 (36 x 24)</t>
    <phoneticPr fontId="6" type="noConversion"/>
  </si>
  <si>
    <t>Mezz.</t>
    <phoneticPr fontId="128" type="noConversion"/>
  </si>
  <si>
    <t>60-SPW-001</t>
    <phoneticPr fontId="6" type="noConversion"/>
  </si>
  <si>
    <t xml:space="preserve">Spare Part Warehouse </t>
    <phoneticPr fontId="128" type="noConversion"/>
  </si>
  <si>
    <t>RDI Conceptual Layout Size 반영 (40 x 32.5)</t>
    <phoneticPr fontId="128" type="noConversion"/>
  </si>
  <si>
    <t>60-ACP-002</t>
  </si>
  <si>
    <t>Access Control Point (Sub Gate)</t>
    <phoneticPr fontId="6" type="noConversion"/>
  </si>
  <si>
    <t>RDI Conceptual Layout Size 반영 (8.5 x 9)</t>
    <phoneticPr fontId="6" type="noConversion"/>
  </si>
  <si>
    <t>60-CCB-001</t>
    <phoneticPr fontId="6" type="noConversion"/>
  </si>
  <si>
    <t>Central Control Building</t>
    <phoneticPr fontId="128" type="noConversion"/>
  </si>
  <si>
    <t>RDI Conceptual Layout Size 반영 (78 x 24)</t>
    <phoneticPr fontId="6" type="noConversion"/>
  </si>
  <si>
    <t>60-GB-001</t>
    <phoneticPr fontId="6" type="noConversion"/>
  </si>
  <si>
    <t>Garage Building</t>
    <phoneticPr fontId="128" type="noConversion"/>
  </si>
  <si>
    <t>Steel/RC</t>
    <phoneticPr fontId="81" type="noConversion"/>
  </si>
  <si>
    <t>RDI Conceptual Layout Size 반영 (36 x 18)</t>
    <phoneticPr fontId="6" type="noConversion"/>
  </si>
  <si>
    <t>60-FS-001</t>
    <phoneticPr fontId="6" type="noConversion"/>
  </si>
  <si>
    <t>GB</t>
    <phoneticPr fontId="6" type="noConversion"/>
  </si>
  <si>
    <t>Fire Station Building</t>
    <phoneticPr fontId="128" type="noConversion"/>
  </si>
  <si>
    <t>Ground</t>
    <phoneticPr fontId="81" type="noConversion"/>
  </si>
  <si>
    <t>200210_Plot Plan 반영 (24x 48)
- 2층 면적 1층과 동일하게 적용</t>
    <phoneticPr fontId="128" type="noConversion"/>
  </si>
  <si>
    <t>Second Floor</t>
    <phoneticPr fontId="81" type="noConversion"/>
  </si>
  <si>
    <t>Third Floor</t>
    <phoneticPr fontId="81" type="noConversion"/>
  </si>
  <si>
    <t>60-FS-002</t>
    <phoneticPr fontId="128" type="noConversion"/>
  </si>
  <si>
    <t>Auxiliary Building for Fire Station</t>
    <phoneticPr fontId="128" type="noConversion"/>
  </si>
  <si>
    <t>Building</t>
    <phoneticPr fontId="128" type="noConversion"/>
  </si>
  <si>
    <t>Added</t>
    <phoneticPr fontId="128" type="noConversion"/>
  </si>
  <si>
    <t>60-FS-003</t>
    <phoneticPr fontId="128" type="noConversion"/>
  </si>
  <si>
    <t>Fueling Station</t>
    <phoneticPr fontId="128" type="noConversion"/>
  </si>
  <si>
    <t>60-TRF-001</t>
    <phoneticPr fontId="6" type="noConversion"/>
  </si>
  <si>
    <t>GB</t>
    <phoneticPr fontId="6" type="noConversion"/>
  </si>
  <si>
    <t>2 Windows Training Tower with 
105M Obstacle Course</t>
    <phoneticPr fontId="128" type="noConversion"/>
  </si>
  <si>
    <t>Ground
~3rd</t>
    <phoneticPr fontId="81" type="noConversion"/>
  </si>
  <si>
    <t>O</t>
    <phoneticPr fontId="128" type="noConversion"/>
  </si>
  <si>
    <t>X</t>
    <phoneticPr fontId="81" type="noConversion"/>
  </si>
  <si>
    <t>Open Type Building 으로 HVAC 설비 미적용</t>
    <phoneticPr fontId="81" type="noConversion"/>
  </si>
  <si>
    <t>60-GRS-001</t>
    <phoneticPr fontId="6" type="noConversion"/>
  </si>
  <si>
    <t>Gas Rescue Service</t>
    <phoneticPr fontId="128" type="noConversion"/>
  </si>
  <si>
    <t>Building</t>
    <phoneticPr fontId="128" type="noConversion"/>
  </si>
  <si>
    <t>O</t>
    <phoneticPr fontId="128" type="noConversion"/>
  </si>
  <si>
    <r>
      <t xml:space="preserve">200210_Plot Plan </t>
    </r>
    <r>
      <rPr>
        <sz val="11"/>
        <rFont val="돋움"/>
        <family val="3"/>
        <charset val="129"/>
      </rPr>
      <t>반영</t>
    </r>
    <r>
      <rPr>
        <sz val="11"/>
        <rFont val="Arial"/>
        <family val="2"/>
      </rPr>
      <t xml:space="preserve"> (27 x 33)</t>
    </r>
    <r>
      <rPr>
        <sz val="11"/>
        <rFont val="돋움"/>
        <family val="3"/>
        <charset val="129"/>
      </rPr>
      <t xml:space="preserve">
</t>
    </r>
    <r>
      <rPr>
        <sz val="11"/>
        <rFont val="Arial"/>
        <family val="2"/>
      </rPr>
      <t>- 2</t>
    </r>
    <r>
      <rPr>
        <sz val="11"/>
        <rFont val="돋움"/>
        <family val="3"/>
        <charset val="129"/>
      </rPr>
      <t>층</t>
    </r>
    <r>
      <rPr>
        <sz val="11"/>
        <rFont val="Arial"/>
        <family val="2"/>
      </rPr>
      <t xml:space="preserve"> </t>
    </r>
    <r>
      <rPr>
        <sz val="11"/>
        <rFont val="돋움"/>
        <family val="3"/>
        <charset val="129"/>
      </rPr>
      <t>면적</t>
    </r>
    <r>
      <rPr>
        <sz val="11"/>
        <rFont val="Arial"/>
        <family val="2"/>
      </rPr>
      <t xml:space="preserve"> 1</t>
    </r>
    <r>
      <rPr>
        <sz val="11"/>
        <rFont val="돋움"/>
        <family val="3"/>
        <charset val="129"/>
      </rPr>
      <t>층과</t>
    </r>
    <r>
      <rPr>
        <sz val="11"/>
        <rFont val="Arial"/>
        <family val="2"/>
      </rPr>
      <t xml:space="preserve"> </t>
    </r>
    <r>
      <rPr>
        <sz val="11"/>
        <rFont val="돋움"/>
        <family val="3"/>
        <charset val="129"/>
      </rPr>
      <t>동일하게</t>
    </r>
    <r>
      <rPr>
        <sz val="11"/>
        <rFont val="Arial"/>
        <family val="2"/>
      </rPr>
      <t xml:space="preserve"> </t>
    </r>
    <r>
      <rPr>
        <sz val="11"/>
        <rFont val="돋움"/>
        <family val="3"/>
        <charset val="129"/>
      </rPr>
      <t>적용</t>
    </r>
    <phoneticPr fontId="128" type="noConversion"/>
  </si>
  <si>
    <t>First Floor</t>
    <phoneticPr fontId="81" type="noConversion"/>
  </si>
  <si>
    <t>60-TRF-002</t>
    <phoneticPr fontId="6" type="noConversion"/>
  </si>
  <si>
    <t>Gas Smoke Chamber</t>
    <phoneticPr fontId="128" type="noConversion"/>
  </si>
  <si>
    <t>60-SUB-002</t>
    <phoneticPr fontId="6" type="noConversion"/>
  </si>
  <si>
    <t>UT/OS Substation</t>
    <phoneticPr fontId="128" type="noConversion"/>
  </si>
  <si>
    <t>Building</t>
    <phoneticPr fontId="81" type="noConversion"/>
  </si>
  <si>
    <t>1) TACE Refer (98x22)
2) Name Revised (by. EL &amp; CI)
3) 200210 Plot Plan 반영</t>
    <phoneticPr fontId="6" type="noConversion"/>
  </si>
  <si>
    <t>First Floor</t>
    <phoneticPr fontId="128" type="noConversion"/>
  </si>
  <si>
    <t>TR Yard</t>
    <phoneticPr fontId="128" type="noConversion"/>
  </si>
  <si>
    <t>HVAC</t>
    <phoneticPr fontId="128" type="noConversion"/>
  </si>
  <si>
    <t>60-SUB-001</t>
    <phoneticPr fontId="6" type="noConversion"/>
  </si>
  <si>
    <t>Main &amp;  Process Substation (w/ RIE)</t>
    <phoneticPr fontId="128" type="noConversion"/>
  </si>
  <si>
    <t>1) TACE Refer
2) Name Revised
3) EDG/GIS 추가
4) Name Revised (by. EL &amp; CI)
5) 200210 Plot Plan 반영</t>
    <phoneticPr fontId="6" type="noConversion"/>
  </si>
  <si>
    <t>First Floor</t>
    <phoneticPr fontId="128" type="noConversion"/>
  </si>
  <si>
    <t>TR Yard</t>
    <phoneticPr fontId="128" type="noConversion"/>
  </si>
  <si>
    <t>Ground</t>
    <phoneticPr fontId="128" type="noConversion"/>
  </si>
  <si>
    <t>RIE, HVAC</t>
    <phoneticPr fontId="81" type="noConversion"/>
  </si>
  <si>
    <t>60-CW-001</t>
    <phoneticPr fontId="6" type="noConversion"/>
  </si>
  <si>
    <t>PB</t>
    <phoneticPr fontId="6" type="noConversion"/>
  </si>
  <si>
    <t>Chemical Warehouse</t>
    <phoneticPr fontId="128" type="noConversion"/>
  </si>
  <si>
    <r>
      <t xml:space="preserve">1) Hold_Size </t>
    </r>
    <r>
      <rPr>
        <sz val="11"/>
        <rFont val="돋움"/>
        <family val="3"/>
        <charset val="129"/>
      </rPr>
      <t>증가</t>
    </r>
    <r>
      <rPr>
        <sz val="11"/>
        <rFont val="Arial"/>
        <family val="2"/>
      </rPr>
      <t xml:space="preserve"> Plot Plan Conceptual (191114)
2) Size </t>
    </r>
    <r>
      <rPr>
        <sz val="11"/>
        <rFont val="돋움"/>
        <family val="3"/>
        <charset val="129"/>
      </rPr>
      <t>변경</t>
    </r>
    <r>
      <rPr>
        <sz val="11"/>
        <rFont val="Arial"/>
        <family val="2"/>
      </rPr>
      <t xml:space="preserve"> (200210 Plot Plan)
3) </t>
    </r>
    <r>
      <rPr>
        <sz val="11"/>
        <rFont val="돋움"/>
        <family val="3"/>
        <charset val="129"/>
      </rPr>
      <t>기능상의</t>
    </r>
    <r>
      <rPr>
        <sz val="11"/>
        <rFont val="Arial"/>
        <family val="2"/>
      </rPr>
      <t xml:space="preserve"> </t>
    </r>
    <r>
      <rPr>
        <sz val="11"/>
        <rFont val="돋움"/>
        <family val="3"/>
        <charset val="129"/>
      </rPr>
      <t>이유로</t>
    </r>
    <r>
      <rPr>
        <sz val="11"/>
        <rFont val="Arial"/>
        <family val="2"/>
      </rPr>
      <t xml:space="preserve"> Shelter </t>
    </r>
    <r>
      <rPr>
        <sz val="11"/>
        <rFont val="돋움"/>
        <family val="3"/>
        <charset val="129"/>
      </rPr>
      <t>에서</t>
    </r>
    <r>
      <rPr>
        <sz val="11"/>
        <rFont val="Arial"/>
        <family val="2"/>
      </rPr>
      <t xml:space="preserve"> Building </t>
    </r>
    <r>
      <rPr>
        <sz val="11"/>
        <rFont val="돋움"/>
        <family val="3"/>
        <charset val="129"/>
      </rPr>
      <t>으로</t>
    </r>
    <r>
      <rPr>
        <sz val="11"/>
        <rFont val="Arial"/>
        <family val="2"/>
      </rPr>
      <t xml:space="preserve"> </t>
    </r>
    <r>
      <rPr>
        <sz val="11"/>
        <rFont val="돋움"/>
        <family val="3"/>
        <charset val="129"/>
      </rPr>
      <t>변경</t>
    </r>
    <phoneticPr fontId="6" type="noConversion"/>
  </si>
  <si>
    <t>60-TRF-003</t>
    <phoneticPr fontId="6" type="noConversion"/>
  </si>
  <si>
    <t>Training Ground for Gas Rescue Service</t>
    <phoneticPr fontId="81" type="noConversion"/>
  </si>
  <si>
    <t>Open Shelter</t>
    <phoneticPr fontId="81" type="noConversion"/>
  </si>
  <si>
    <t>Deleted</t>
    <phoneticPr fontId="128" type="noConversion"/>
  </si>
  <si>
    <t>10-PS-001</t>
    <phoneticPr fontId="6" type="noConversion"/>
  </si>
  <si>
    <t>PS</t>
    <phoneticPr fontId="128" type="noConversion"/>
  </si>
  <si>
    <t>BFW Pump Shelter</t>
    <phoneticPr fontId="81" type="noConversion"/>
  </si>
  <si>
    <t>Steel</t>
    <phoneticPr fontId="128" type="noConversion"/>
  </si>
  <si>
    <t>15.00
Pump PF: 
EL + 1,200
Hoisting Beam TOG: 
(Highst Piping EL) 
+ 1.5 m</t>
    <phoneticPr fontId="6" type="noConversion"/>
  </si>
  <si>
    <t>3 TON</t>
    <phoneticPr fontId="6" type="noConversion"/>
  </si>
  <si>
    <r>
      <t xml:space="preserve">Rotor Bundle (2 T). 
</t>
    </r>
    <r>
      <rPr>
        <u/>
        <sz val="11"/>
        <rFont val="Arial"/>
        <family val="2"/>
      </rPr>
      <t xml:space="preserve">*Main Motor, Condenser Tube Bundle by Mobile Crane.
Removable Roof Shelter type </t>
    </r>
    <phoneticPr fontId="6" type="noConversion"/>
  </si>
  <si>
    <t>10-P-701 A/B
10-PT-701
10-PT-701 E
10-P-702 A/B</t>
    <phoneticPr fontId="128" type="noConversion"/>
  </si>
  <si>
    <r>
      <t xml:space="preserve">1) Nahodka Project 참조
2) Assumption Size : 12m x 28m
3) Shelter 명 변경_DRN-AR-0004 (PI답변)
4) Equipment 변경(200210_Plot Plan)
</t>
    </r>
    <r>
      <rPr>
        <b/>
        <sz val="11"/>
        <rFont val="맑은 고딕"/>
        <family val="3"/>
        <charset val="129"/>
        <scheme val="major"/>
      </rPr>
      <t>5) Hold (Deaerator 추가 가능) CV Scope 이관 가능</t>
    </r>
    <phoneticPr fontId="128" type="noConversion"/>
  </si>
  <si>
    <t>10-PS-005</t>
    <phoneticPr fontId="6" type="noConversion"/>
  </si>
  <si>
    <t>PS</t>
    <phoneticPr fontId="128" type="noConversion"/>
  </si>
  <si>
    <t>Closed Drain Pump Shelter</t>
    <phoneticPr fontId="81" type="noConversion"/>
  </si>
  <si>
    <t>Steel</t>
    <phoneticPr fontId="128" type="noConversion"/>
  </si>
  <si>
    <t>Partially Open Shelter</t>
    <phoneticPr fontId="81" type="noConversion"/>
  </si>
  <si>
    <t>by MR</t>
    <phoneticPr fontId="6" type="noConversion"/>
  </si>
  <si>
    <t>10-P-803 A/B
10-V-803</t>
    <phoneticPr fontId="128" type="noConversion"/>
  </si>
  <si>
    <t>10-PS-006</t>
    <phoneticPr fontId="6" type="noConversion"/>
  </si>
  <si>
    <t>PS</t>
    <phoneticPr fontId="128" type="noConversion"/>
  </si>
  <si>
    <t>Saturator Circulation Pump Shelter</t>
    <phoneticPr fontId="81" type="noConversion"/>
  </si>
  <si>
    <t>Partially Open Shelter</t>
    <phoneticPr fontId="81" type="noConversion"/>
  </si>
  <si>
    <t>10-P-621 A/B
10-P-622 A/B</t>
    <phoneticPr fontId="128" type="noConversion"/>
  </si>
  <si>
    <t>1) Added (200212 Plot Plan)</t>
    <phoneticPr fontId="128" type="noConversion"/>
  </si>
  <si>
    <t>10-PS-002</t>
    <phoneticPr fontId="6" type="noConversion"/>
  </si>
  <si>
    <t>Methanol Main Pump Shelter</t>
    <phoneticPr fontId="81" type="noConversion"/>
  </si>
  <si>
    <t>Steel + RC</t>
    <phoneticPr fontId="128" type="noConversion"/>
  </si>
  <si>
    <t>O</t>
    <phoneticPr fontId="128" type="noConversion"/>
  </si>
  <si>
    <t>10-P-201 A/B
10-P-452 A/B
10-P-453 A/B
10-P-454 A/B
10-P-455 A/B
10-P-456 A/B
10-P-457 A/B
10-P-459 A/B
10-P-461 A/B
10-P-464 A/B</t>
    <phoneticPr fontId="128" type="noConversion"/>
  </si>
  <si>
    <t>1) Nahodka Project 참조
2) Assumption Size : 79m x 17m
3) Shelter 명 변경_DRN-AR-0004 (PI답변)
4) Size 및 Equipment 변경(200210_Plot Plan)</t>
    <phoneticPr fontId="128" type="noConversion"/>
  </si>
  <si>
    <t>10-PS-003</t>
    <phoneticPr fontId="6" type="noConversion"/>
  </si>
  <si>
    <t>Emergency Blowdown Pump Shelter</t>
    <phoneticPr fontId="81" type="noConversion"/>
  </si>
  <si>
    <t>Steel</t>
    <phoneticPr fontId="128" type="noConversion"/>
  </si>
  <si>
    <t>by MR</t>
    <phoneticPr fontId="6" type="noConversion"/>
  </si>
  <si>
    <t>10-V-801 1/2</t>
    <phoneticPr fontId="128" type="noConversion"/>
  </si>
  <si>
    <t>1) Added (200212 Plot Plan)</t>
    <phoneticPr fontId="128" type="noConversion"/>
  </si>
  <si>
    <t>Pretreatment Package Shelter</t>
    <phoneticPr fontId="81" type="noConversion"/>
  </si>
  <si>
    <t>Close Shelter</t>
    <phoneticPr fontId="81" type="noConversion"/>
  </si>
  <si>
    <t>O 
(by MR, Min 5℃)</t>
    <phoneticPr fontId="128" type="noConversion"/>
  </si>
  <si>
    <t>31-PK-001
31-T-001
31-T-002
31-T-003</t>
    <phoneticPr fontId="128" type="noConversion"/>
  </si>
  <si>
    <r>
      <t xml:space="preserve">1) Plot Plan Conceptual Update (191231)_Size </t>
    </r>
    <r>
      <rPr>
        <sz val="11"/>
        <rFont val="돋움"/>
        <family val="3"/>
        <charset val="129"/>
      </rPr>
      <t xml:space="preserve">변경
</t>
    </r>
    <r>
      <rPr>
        <sz val="11"/>
        <rFont val="Arial"/>
        <family val="2"/>
      </rPr>
      <t xml:space="preserve">2) Close Shelter </t>
    </r>
    <r>
      <rPr>
        <sz val="11"/>
        <rFont val="돋움"/>
        <family val="3"/>
        <charset val="129"/>
      </rPr>
      <t xml:space="preserve">반영
</t>
    </r>
    <r>
      <rPr>
        <sz val="11"/>
        <rFont val="Arial"/>
        <family val="2"/>
      </rPr>
      <t>3) Deleted (200212 Plot Plan)</t>
    </r>
    <phoneticPr fontId="128" type="noConversion"/>
  </si>
  <si>
    <t>Parking Lot</t>
    <phoneticPr fontId="81" type="noConversion"/>
  </si>
  <si>
    <t>Open Shelter</t>
    <phoneticPr fontId="81" type="noConversion"/>
  </si>
  <si>
    <t>-</t>
    <phoneticPr fontId="6" type="noConversion"/>
  </si>
  <si>
    <t>To be Deleted (200212 Plot Plan)</t>
    <phoneticPr fontId="128" type="noConversion"/>
  </si>
  <si>
    <t>Product Polisher Unit Shelter</t>
    <phoneticPr fontId="81" type="noConversion"/>
  </si>
  <si>
    <t>Close Shelter</t>
    <phoneticPr fontId="81" type="noConversion"/>
  </si>
  <si>
    <t>Deleted (200212 Plot Plan)</t>
    <phoneticPr fontId="128" type="noConversion"/>
  </si>
  <si>
    <t>Demineralized Water Pump Station Shelter</t>
    <phoneticPr fontId="81" type="noConversion"/>
  </si>
  <si>
    <t>1st RO Feed Pump Shelter 와 Merge
(200212 Plot Plan)</t>
    <phoneticPr fontId="128" type="noConversion"/>
  </si>
  <si>
    <t>Blow Down Pump Station</t>
    <phoneticPr fontId="81" type="noConversion"/>
  </si>
  <si>
    <t>Condensate Feed Pump Shelter Merge
(200212 Plot Plan)</t>
    <phoneticPr fontId="128" type="noConversion"/>
  </si>
  <si>
    <t>GTG Transformer</t>
    <phoneticPr fontId="81" type="noConversion"/>
  </si>
  <si>
    <t>1) Plot Plan Conceptual (Ver.4) Update
2) Deleted (200212 Plot Plan)</t>
    <phoneticPr fontId="128" type="noConversion"/>
  </si>
  <si>
    <t>Pump Shelter-1 for Methanol Unit (Name Hold)</t>
    <phoneticPr fontId="81" type="noConversion"/>
  </si>
  <si>
    <t>1) Added_by PI (191114)
2) Assumption Size : 24m x 15m
3) Deleted_DRN-AR-0004 (PI답변)</t>
    <phoneticPr fontId="128" type="noConversion"/>
  </si>
  <si>
    <t>Pump Shelter-2 for Methanol Unit (Name Hold)</t>
    <phoneticPr fontId="81" type="noConversion"/>
  </si>
  <si>
    <t>1) Added_by PI (191114)
2) Assumption Size : 24m x 15m
3) Deleted_IOM-PI-0004 (by.PI)</t>
    <phoneticPr fontId="128" type="noConversion"/>
  </si>
  <si>
    <t>Pump Shelter-3 for Methanol Unit (Name Hold)</t>
    <phoneticPr fontId="81" type="noConversion"/>
  </si>
  <si>
    <t>Pump Shelter-4 for Methanol Unit (Name Hold)</t>
    <phoneticPr fontId="81" type="noConversion"/>
  </si>
  <si>
    <t>Pump Shelter-5 for Methanol Unit (Name Hold)</t>
    <phoneticPr fontId="81" type="noConversion"/>
  </si>
  <si>
    <t>Pump Shelter-6 for Methanol Unit (Name Hold)</t>
    <phoneticPr fontId="81" type="noConversion"/>
  </si>
  <si>
    <t>1) Added_by PI (191114)
2) Assumption Size : 24m x 15m
3) Deleted_IOM-PI-0004 (by.PI)</t>
    <phoneticPr fontId="128" type="noConversion"/>
  </si>
  <si>
    <t>Pump Shelter-7 for Methanol Unit (Name Hold)</t>
    <phoneticPr fontId="81" type="noConversion"/>
  </si>
  <si>
    <t>Pump Shelter-8 for Methanol Unit (Name Hold)</t>
    <phoneticPr fontId="81" type="noConversion"/>
  </si>
  <si>
    <t>Raw Methanol Tank Pump Shelter</t>
    <phoneticPr fontId="81" type="noConversion"/>
  </si>
  <si>
    <t>1) Added_by PI (191114)
2) Assumption Size : 42m x 12m
3) Deleted (Methanol Product Pump Station에 포함)
   (by. PI)</t>
    <phoneticPr fontId="128" type="noConversion"/>
  </si>
  <si>
    <t>Boiler Water Pump Station Shelter</t>
    <phoneticPr fontId="128" type="noConversion"/>
  </si>
  <si>
    <t xml:space="preserve">Patially Open Shelter </t>
    <phoneticPr fontId="81" type="noConversion"/>
  </si>
  <si>
    <t>Plot Plan Conceptual (Ver.4) 삭제
Deleted_DRN-AR-002_191204 (by.PI)</t>
    <phoneticPr fontId="6" type="noConversion"/>
  </si>
  <si>
    <t>US</t>
    <phoneticPr fontId="128" type="noConversion"/>
  </si>
  <si>
    <t>Chemical PKG Shelter -1</t>
    <phoneticPr fontId="81" type="noConversion"/>
  </si>
  <si>
    <t>LSR / Chemical PKG Shelter -1 Refer
Deleted_DRN-AR-002_191204 (by.PI)</t>
    <phoneticPr fontId="27" type="noConversion"/>
  </si>
  <si>
    <t>Chemical PKG Shelter -2</t>
    <phoneticPr fontId="81" type="noConversion"/>
  </si>
  <si>
    <t>LSR / Chemical PKG Shelter -1 Refer
Deleted_DRN-AR-002_191204 (by.PI)</t>
    <phoneticPr fontId="27" type="noConversion"/>
  </si>
  <si>
    <t>Chemical Unloading Shelter</t>
    <phoneticPr fontId="6" type="noConversion"/>
  </si>
  <si>
    <t>1) Plotplan 미팅시 추가 (191017)
2) UGTL / S07 Chemical Rail Wagon Unloading Shelter Refer
Deleted_DRN-AR-002_191204 (by.PI)</t>
    <phoneticPr fontId="128" type="noConversion"/>
  </si>
  <si>
    <t>Sample House</t>
    <phoneticPr fontId="128" type="noConversion"/>
  </si>
  <si>
    <t>RC</t>
    <phoneticPr fontId="128" type="noConversion"/>
  </si>
  <si>
    <t>Deleted by PI (191114)
Deleted_DRN-AR-002_191204 (by.PI)</t>
    <phoneticPr fontId="128" type="noConversion"/>
  </si>
  <si>
    <t>Substation Building (w/ RIB)
(Water Cooling Cycle)</t>
    <phoneticPr fontId="128" type="noConversion"/>
  </si>
  <si>
    <r>
      <t xml:space="preserve">1) TACE Refer (98x22), Plot Plan Conceptual (Ver.2)
2) Size 증가 예정(191017 전기)
3) 전기팀 요청 Utility S/S 와 동일한 Size
</t>
    </r>
    <r>
      <rPr>
        <b/>
        <sz val="11"/>
        <rFont val="돋움"/>
        <family val="3"/>
        <charset val="129"/>
      </rPr>
      <t>4) Deleted_Plot Plan Conceptual Update (191121)</t>
    </r>
    <phoneticPr fontId="128" type="noConversion"/>
  </si>
  <si>
    <t>Parking Lot</t>
    <phoneticPr fontId="128" type="noConversion"/>
  </si>
  <si>
    <t>Open Shelter</t>
    <phoneticPr fontId="128" type="noConversion"/>
  </si>
  <si>
    <t>Deleted</t>
    <phoneticPr fontId="128" type="noConversion"/>
  </si>
  <si>
    <t>Medical Station Building</t>
    <phoneticPr fontId="128" type="noConversion"/>
  </si>
  <si>
    <t>1) Deleted_Admin Building 내부로 이동
2) MPM_Owner Confirmed
3) RDI TQ No.61 확인</t>
    <phoneticPr fontId="6" type="noConversion"/>
  </si>
  <si>
    <t>Emergency Shelter</t>
    <phoneticPr fontId="128" type="noConversion"/>
  </si>
  <si>
    <t>1) Deleted_Admin Building 내부로 이동
2) RDI TQ No.61 확인</t>
    <phoneticPr fontId="27" type="noConversion"/>
  </si>
  <si>
    <t>Methanol Pump Station-1 Shelter</t>
    <phoneticPr fontId="128" type="noConversion"/>
  </si>
  <si>
    <t xml:space="preserve">Patially Open Shelter </t>
    <phoneticPr fontId="81" type="noConversion"/>
  </si>
  <si>
    <t>Deleted by PI (191114)</t>
    <phoneticPr fontId="81" type="noConversion"/>
  </si>
  <si>
    <t>Crude Methanol Pump Station Shelter</t>
    <phoneticPr fontId="128" type="noConversion"/>
  </si>
  <si>
    <t>Methanol Pump Station-2 Shelter</t>
    <phoneticPr fontId="128" type="noConversion"/>
  </si>
  <si>
    <t>Natural Gas and Synthesis Gas Compressor Shelter</t>
    <phoneticPr fontId="128" type="noConversion"/>
  </si>
  <si>
    <t>Deleted by PI (191114)</t>
    <phoneticPr fontId="81" type="noConversion"/>
  </si>
  <si>
    <t>Sea Water Chlorination PKG Building</t>
    <phoneticPr fontId="128" type="noConversion"/>
  </si>
  <si>
    <t>Hold_MPM</t>
    <phoneticPr fontId="27" type="noConversion"/>
  </si>
  <si>
    <t>Closed-loop revycling water Pump Station Shelter</t>
    <phoneticPr fontId="128" type="noConversion"/>
  </si>
  <si>
    <t>Hold_MPM</t>
    <phoneticPr fontId="27" type="noConversion"/>
  </si>
  <si>
    <t>Sea Water intake technical Building</t>
    <phoneticPr fontId="128" type="noConversion"/>
  </si>
  <si>
    <t>Recycling Water Pump Station with Filtering System</t>
    <phoneticPr fontId="128" type="noConversion"/>
  </si>
  <si>
    <t>삭제_MPM Owner Confirm</t>
    <phoneticPr fontId="27" type="noConversion"/>
  </si>
  <si>
    <t>Auxiliary High Pressure Boiler House</t>
    <phoneticPr fontId="128" type="noConversion"/>
  </si>
  <si>
    <t>Emergency Diesel Generator</t>
    <phoneticPr fontId="128" type="noConversion"/>
  </si>
  <si>
    <t>삭제_MPM Owner Confirm</t>
    <phoneticPr fontId="27" type="noConversion"/>
  </si>
  <si>
    <t>Warehouse for retain sample Building</t>
    <phoneticPr fontId="128" type="noConversion"/>
  </si>
  <si>
    <t>Substation Building
(for Auxiliary units)</t>
    <phoneticPr fontId="128" type="noConversion"/>
  </si>
  <si>
    <t>Start-up H2 Compressor Shelter</t>
    <phoneticPr fontId="128" type="noConversion"/>
  </si>
  <si>
    <t>Off Gas Compressor Shelter</t>
    <phoneticPr fontId="128" type="noConversion"/>
  </si>
  <si>
    <t>Total</t>
    <phoneticPr fontId="6" type="noConversion"/>
  </si>
  <si>
    <t>Building</t>
    <phoneticPr fontId="6" type="noConversion"/>
  </si>
  <si>
    <t>Shelter</t>
    <phoneticPr fontId="6" type="noConversion"/>
  </si>
  <si>
    <t>GB: General Building / PB: Process Building / US: Utility Shelter / PS: Process Shelter</t>
    <phoneticPr fontId="128" type="noConversion"/>
  </si>
  <si>
    <t>[HDO-SDA-EPC] SDA/DCU Revamp Project_20190215   [ Rev. No : 최종 ]</t>
  </si>
  <si>
    <t>March 15, 2022</t>
  </si>
  <si>
    <t>Name</t>
  </si>
  <si>
    <t>Standard
Building</t>
  </si>
  <si>
    <t>Fire
Proofing</t>
  </si>
  <si>
    <t>Hook
Height</t>
  </si>
  <si>
    <t>주관부서</t>
  </si>
  <si>
    <t>Area (m2)</t>
  </si>
  <si>
    <t>Exterior
Area (m2)</t>
  </si>
  <si>
    <t>SDA</t>
  </si>
  <si>
    <t>(SDA) Substation</t>
  </si>
  <si>
    <t>M211</t>
  </si>
  <si>
    <t>BD</t>
  </si>
  <si>
    <t/>
  </si>
  <si>
    <t>N</t>
  </si>
  <si>
    <t>Gound Floo</t>
  </si>
  <si>
    <t>3rd Floor</t>
  </si>
  <si>
    <t>(SDA)Operator Shelter</t>
  </si>
  <si>
    <t>M111</t>
  </si>
  <si>
    <t>DCU</t>
  </si>
  <si>
    <t>(DCU)Coke Drum STR. Elevator Tower</t>
  </si>
  <si>
    <t>M181</t>
  </si>
  <si>
    <t>Micro Pile</t>
  </si>
  <si>
    <t>Ground Flo</t>
  </si>
  <si>
    <t>(DCU)Coke Drum STR. Side&amp;Canopy</t>
  </si>
  <si>
    <t>SH</t>
  </si>
  <si>
    <t>Canopy</t>
  </si>
  <si>
    <t>(DCU)Coke Gas Compressor Shelter</t>
  </si>
  <si>
    <t>M231</t>
  </si>
  <si>
    <t>5</t>
  </si>
  <si>
    <t>PHC, D=500</t>
  </si>
  <si>
    <t>Y</t>
  </si>
  <si>
    <t>15</t>
  </si>
  <si>
    <t>16.09</t>
  </si>
  <si>
    <t>+5000</t>
  </si>
  <si>
    <t>+8000</t>
  </si>
  <si>
    <t>+13000</t>
  </si>
  <si>
    <t>+16000</t>
  </si>
  <si>
    <t>Roof</t>
  </si>
  <si>
    <t>(DCU)Remote Rack Room</t>
  </si>
  <si>
    <t>Existing Compressor(PC-18-59) Shelter</t>
  </si>
  <si>
    <t>M331</t>
  </si>
  <si>
    <t>부분 Modification(Steel Only)</t>
  </si>
  <si>
    <t>Modificati</t>
  </si>
  <si>
    <t>EA1800 TR Yard 증축</t>
  </si>
  <si>
    <t>M323</t>
  </si>
  <si>
    <t>GL</t>
  </si>
  <si>
    <t>Shelter Total</t>
  </si>
  <si>
    <t>Total</t>
  </si>
  <si>
    <t xml:space="preserve">Project : HDO Revamping </t>
    <phoneticPr fontId="27" type="noConversion"/>
  </si>
  <si>
    <t>Rev.D</t>
    <phoneticPr fontId="27" type="noConversion"/>
  </si>
  <si>
    <t>BD / Shelter(OS,CS,PS) / FDN / Demolition / Modification</t>
    <phoneticPr fontId="27" type="noConversion"/>
  </si>
  <si>
    <t>Grand Total
Area (m2)</t>
    <phoneticPr fontId="27" type="noConversion"/>
  </si>
  <si>
    <r>
      <t xml:space="preserve">Blast Resistance 
</t>
    </r>
    <r>
      <rPr>
        <b/>
        <sz val="11"/>
        <rFont val="돋움"/>
        <family val="3"/>
        <charset val="129"/>
      </rPr>
      <t>여부</t>
    </r>
  </si>
  <si>
    <t>OHC, Hoist
(Capa.)</t>
  </si>
  <si>
    <t>Area (G)</t>
    <phoneticPr fontId="27" type="noConversion"/>
  </si>
  <si>
    <t>RDS</t>
    <phoneticPr fontId="27" type="noConversion"/>
  </si>
  <si>
    <t>(RDS) H2 Make-up Compressor Shelter</t>
  </si>
  <si>
    <t>PS</t>
    <phoneticPr fontId="27" type="noConversion"/>
  </si>
  <si>
    <t>RC + Steel</t>
    <phoneticPr fontId="27" type="noConversion"/>
  </si>
  <si>
    <t>N/A</t>
    <phoneticPr fontId="27" type="noConversion"/>
  </si>
  <si>
    <t>TBC</t>
    <phoneticPr fontId="27" type="noConversion"/>
  </si>
  <si>
    <t>OHC(15/3ton)</t>
    <phoneticPr fontId="27" type="noConversion"/>
  </si>
  <si>
    <t>확정분</t>
    <phoneticPr fontId="27" type="noConversion"/>
  </si>
  <si>
    <t>(RDS) Transformer FDN &amp; Fire Wall FDN</t>
    <phoneticPr fontId="27" type="noConversion"/>
  </si>
  <si>
    <t>FDN</t>
    <phoneticPr fontId="27" type="noConversion"/>
  </si>
  <si>
    <t>RC</t>
    <phoneticPr fontId="27" type="noConversion"/>
  </si>
  <si>
    <t>TR FDN</t>
    <phoneticPr fontId="27" type="noConversion"/>
  </si>
  <si>
    <t>Fire Wall
FDN</t>
    <phoneticPr fontId="27" type="noConversion"/>
  </si>
  <si>
    <t>CDU</t>
    <phoneticPr fontId="27" type="noConversion"/>
  </si>
  <si>
    <t>(CDU) Operator Shelter</t>
    <phoneticPr fontId="27" type="noConversion"/>
  </si>
  <si>
    <t>BD</t>
    <phoneticPr fontId="27" type="noConversion"/>
  </si>
  <si>
    <t>취소됨</t>
    <phoneticPr fontId="27" type="noConversion"/>
  </si>
  <si>
    <t>3-1</t>
    <phoneticPr fontId="27" type="noConversion"/>
  </si>
  <si>
    <t>Demolition work for existing "(CDU) Operator Shelter"</t>
    <phoneticPr fontId="27" type="noConversion"/>
  </si>
  <si>
    <t>Demolition</t>
    <phoneticPr fontId="27" type="noConversion"/>
  </si>
  <si>
    <t>Ground</t>
    <phoneticPr fontId="27" type="noConversion"/>
  </si>
  <si>
    <t xml:space="preserve">(CDU) Substation Expansion </t>
  </si>
  <si>
    <t>ALK</t>
    <phoneticPr fontId="27" type="noConversion"/>
  </si>
  <si>
    <t>(ALK) Refrigerant Compressor Shelter Modification</t>
    <phoneticPr fontId="27" type="noConversion"/>
  </si>
  <si>
    <t>Modification</t>
    <phoneticPr fontId="27" type="noConversion"/>
  </si>
  <si>
    <t>Steel</t>
    <phoneticPr fontId="27" type="noConversion"/>
  </si>
  <si>
    <t>-</t>
    <phoneticPr fontId="27" type="noConversion"/>
  </si>
  <si>
    <t>확정분, Platform Modification</t>
    <phoneticPr fontId="27" type="noConversion"/>
  </si>
  <si>
    <t>RDS</t>
    <phoneticPr fontId="27" type="noConversion"/>
  </si>
  <si>
    <t>(RDS) Off Gas Compressor(PR-E18-02 A/S)</t>
    <phoneticPr fontId="27" type="noConversion"/>
  </si>
  <si>
    <t>FDN</t>
    <phoneticPr fontId="27" type="noConversion"/>
  </si>
  <si>
    <t>확정분, 용량 증가에 따른 Compressor FDN 검토, Block Type</t>
    <phoneticPr fontId="27" type="noConversion"/>
  </si>
  <si>
    <t>ALK</t>
    <phoneticPr fontId="27" type="noConversion"/>
  </si>
  <si>
    <t>(ALK) Refrigerant Compressor(PC-E28-01)</t>
    <phoneticPr fontId="27" type="noConversion"/>
  </si>
  <si>
    <t>확정분, 용량 증가에 따른 Compressor FDN 검토, Table Type</t>
    <phoneticPr fontId="27" type="noConversion"/>
  </si>
  <si>
    <t>SAR</t>
    <phoneticPr fontId="27" type="noConversion"/>
  </si>
  <si>
    <t>(SAR) Main Gas Blower(PB-E29-05)</t>
    <phoneticPr fontId="27" type="noConversion"/>
  </si>
  <si>
    <t>MHT</t>
    <phoneticPr fontId="27" type="noConversion"/>
  </si>
  <si>
    <t>(MHT) Recycle Gas Comp
ressor (PR-D15-01 A/S)</t>
    <phoneticPr fontId="27" type="noConversion"/>
  </si>
  <si>
    <t>FCC</t>
    <phoneticPr fontId="27" type="noConversion"/>
  </si>
  <si>
    <t>(FCC) FCC Substation Slab Opening (Modification)</t>
    <phoneticPr fontId="27" type="noConversion"/>
  </si>
  <si>
    <t>Modification</t>
    <phoneticPr fontId="27" type="noConversion"/>
  </si>
  <si>
    <t>미정</t>
    <phoneticPr fontId="27" type="noConversion"/>
  </si>
  <si>
    <t>SRU</t>
    <phoneticPr fontId="27" type="noConversion"/>
  </si>
  <si>
    <t>(SRU) SRU Substation Slab Opening (Modification)</t>
    <phoneticPr fontId="27" type="noConversion"/>
  </si>
  <si>
    <t>HCR</t>
    <phoneticPr fontId="27" type="noConversion"/>
  </si>
  <si>
    <t>(HCR) PCB Wall Opening
(Modification)</t>
    <phoneticPr fontId="27" type="noConversion"/>
  </si>
  <si>
    <t>RC or Block</t>
    <phoneticPr fontId="27" type="noConversion"/>
  </si>
  <si>
    <t>확정분, Wall Opening</t>
    <phoneticPr fontId="27" type="noConversion"/>
  </si>
  <si>
    <t>FDN Total</t>
    <phoneticPr fontId="27" type="noConversion"/>
  </si>
  <si>
    <t>Demolition Total</t>
    <phoneticPr fontId="27" type="noConversion"/>
  </si>
  <si>
    <t>Modification</t>
    <phoneticPr fontId="27" type="noConversion"/>
  </si>
  <si>
    <t>Slab &amp; Wall Opening</t>
    <phoneticPr fontId="27" type="noConversion"/>
  </si>
  <si>
    <t>Abbreviation</t>
    <phoneticPr fontId="81" type="noConversion"/>
  </si>
  <si>
    <t>- BD : Building,  OS: Open Shelter,  PS: Partial Shelter,  CS: Close Shelter,  FDN : Foundation, RC : Reinforced Concrete.</t>
    <phoneticPr fontId="27" type="noConversion"/>
  </si>
  <si>
    <t>Notes</t>
    <phoneticPr fontId="81" type="noConversion"/>
  </si>
  <si>
    <t>1. "(CDU) Operator Shelter"는 기존 건물 철거 후, 위치 이동하여 동일 건물을 신축예정임.</t>
    <phoneticPr fontId="27" type="noConversion"/>
  </si>
  <si>
    <t>Rev. Register</t>
    <phoneticPr fontId="81" type="noConversion"/>
  </si>
  <si>
    <t>Rev. No.</t>
    <phoneticPr fontId="81" type="noConversion"/>
  </si>
  <si>
    <t>Date</t>
    <phoneticPr fontId="81" type="noConversion"/>
  </si>
  <si>
    <t>Revision Note</t>
    <phoneticPr fontId="81" type="noConversion"/>
  </si>
  <si>
    <t>Remarks</t>
    <phoneticPr fontId="81" type="noConversion"/>
  </si>
  <si>
    <t>Rev.A</t>
    <phoneticPr fontId="81" type="noConversion"/>
  </si>
  <si>
    <t>2016.10.20</t>
    <phoneticPr fontId="81" type="noConversion"/>
  </si>
  <si>
    <r>
      <t xml:space="preserve">A-1. </t>
    </r>
    <r>
      <rPr>
        <sz val="11"/>
        <rFont val="돋움"/>
        <family val="3"/>
        <charset val="129"/>
      </rPr>
      <t>최초</t>
    </r>
    <r>
      <rPr>
        <sz val="11"/>
        <rFont val="Arial"/>
        <family val="2"/>
      </rPr>
      <t xml:space="preserve"> </t>
    </r>
    <r>
      <rPr>
        <sz val="11"/>
        <rFont val="돋움"/>
        <family val="3"/>
        <charset val="129"/>
      </rPr>
      <t xml:space="preserve">작성
</t>
    </r>
    <r>
      <rPr>
        <sz val="11"/>
        <rFont val="Arial"/>
        <family val="2"/>
      </rPr>
      <t>: PM</t>
    </r>
    <r>
      <rPr>
        <sz val="11"/>
        <rFont val="돋움"/>
        <family val="3"/>
        <charset val="129"/>
      </rPr>
      <t>팀</t>
    </r>
    <r>
      <rPr>
        <sz val="11"/>
        <rFont val="Arial"/>
        <family val="2"/>
      </rPr>
      <t xml:space="preserve"> </t>
    </r>
    <r>
      <rPr>
        <sz val="11"/>
        <rFont val="돋움"/>
        <family val="3"/>
        <charset val="129"/>
      </rPr>
      <t>요청에</t>
    </r>
    <r>
      <rPr>
        <sz val="11"/>
        <rFont val="Arial"/>
        <family val="2"/>
      </rPr>
      <t xml:space="preserve"> </t>
    </r>
    <r>
      <rPr>
        <sz val="11"/>
        <rFont val="돋움"/>
        <family val="3"/>
        <charset val="129"/>
      </rPr>
      <t>따라</t>
    </r>
    <r>
      <rPr>
        <sz val="11"/>
        <rFont val="Arial"/>
        <family val="2"/>
      </rPr>
      <t xml:space="preserve">, </t>
    </r>
    <r>
      <rPr>
        <sz val="11"/>
        <rFont val="돋움"/>
        <family val="3"/>
        <charset val="129"/>
      </rPr>
      <t>인허가</t>
    </r>
    <r>
      <rPr>
        <sz val="11"/>
        <rFont val="Arial"/>
        <family val="2"/>
      </rPr>
      <t xml:space="preserve"> </t>
    </r>
    <r>
      <rPr>
        <sz val="11"/>
        <rFont val="돋움"/>
        <family val="3"/>
        <charset val="129"/>
      </rPr>
      <t>업체선정을</t>
    </r>
    <r>
      <rPr>
        <sz val="11"/>
        <rFont val="Arial"/>
        <family val="2"/>
      </rPr>
      <t xml:space="preserve"> </t>
    </r>
    <r>
      <rPr>
        <sz val="11"/>
        <rFont val="돋움"/>
        <family val="3"/>
        <charset val="129"/>
      </rPr>
      <t>위해</t>
    </r>
    <r>
      <rPr>
        <sz val="11"/>
        <rFont val="Arial"/>
        <family val="2"/>
      </rPr>
      <t xml:space="preserve"> </t>
    </r>
    <r>
      <rPr>
        <sz val="11"/>
        <rFont val="돋움"/>
        <family val="3"/>
        <charset val="129"/>
      </rPr>
      <t>작성한</t>
    </r>
    <r>
      <rPr>
        <sz val="11"/>
        <rFont val="Arial"/>
        <family val="2"/>
      </rPr>
      <t xml:space="preserve"> Pre-Building List </t>
    </r>
    <r>
      <rPr>
        <sz val="11"/>
        <rFont val="돋움"/>
        <family val="3"/>
        <charset val="129"/>
      </rPr>
      <t>임</t>
    </r>
    <r>
      <rPr>
        <sz val="11"/>
        <rFont val="Arial"/>
        <family val="2"/>
      </rPr>
      <t>.</t>
    </r>
    <r>
      <rPr>
        <sz val="11"/>
        <rFont val="돋움"/>
        <family val="3"/>
        <charset val="129"/>
      </rPr>
      <t/>
    </r>
    <phoneticPr fontId="81" type="noConversion"/>
  </si>
  <si>
    <r>
      <rPr>
        <sz val="11"/>
        <rFont val="돋움"/>
        <family val="3"/>
        <charset val="129"/>
      </rPr>
      <t>각</t>
    </r>
    <r>
      <rPr>
        <sz val="11"/>
        <rFont val="Arial"/>
        <family val="2"/>
      </rPr>
      <t xml:space="preserve"> </t>
    </r>
    <r>
      <rPr>
        <sz val="11"/>
        <rFont val="돋움"/>
        <family val="3"/>
        <charset val="129"/>
      </rPr>
      <t>건물</t>
    </r>
    <r>
      <rPr>
        <sz val="11"/>
        <rFont val="Arial"/>
        <family val="2"/>
      </rPr>
      <t xml:space="preserve"> Size</t>
    </r>
    <r>
      <rPr>
        <sz val="11"/>
        <rFont val="돋움"/>
        <family val="3"/>
        <charset val="129"/>
      </rPr>
      <t>는</t>
    </r>
    <r>
      <rPr>
        <sz val="11"/>
        <rFont val="Arial"/>
        <family val="2"/>
      </rPr>
      <t xml:space="preserve"> </t>
    </r>
    <r>
      <rPr>
        <sz val="11"/>
        <rFont val="돋움"/>
        <family val="3"/>
        <charset val="129"/>
      </rPr>
      <t>기존</t>
    </r>
    <r>
      <rPr>
        <sz val="11"/>
        <rFont val="Arial"/>
        <family val="2"/>
      </rPr>
      <t xml:space="preserve"> </t>
    </r>
    <r>
      <rPr>
        <sz val="11"/>
        <rFont val="돋움"/>
        <family val="3"/>
        <charset val="129"/>
      </rPr>
      <t>건물</t>
    </r>
    <r>
      <rPr>
        <sz val="11"/>
        <rFont val="Arial"/>
        <family val="2"/>
      </rPr>
      <t xml:space="preserve"> </t>
    </r>
    <r>
      <rPr>
        <sz val="11"/>
        <rFont val="돋움"/>
        <family val="3"/>
        <charset val="129"/>
      </rPr>
      <t>도면을</t>
    </r>
    <r>
      <rPr>
        <sz val="11"/>
        <rFont val="Arial"/>
        <family val="2"/>
      </rPr>
      <t xml:space="preserve"> </t>
    </r>
    <r>
      <rPr>
        <sz val="11"/>
        <rFont val="돋움"/>
        <family val="3"/>
        <charset val="129"/>
      </rPr>
      <t>참조하여</t>
    </r>
    <r>
      <rPr>
        <sz val="11"/>
        <rFont val="Arial"/>
        <family val="2"/>
      </rPr>
      <t xml:space="preserve"> </t>
    </r>
    <r>
      <rPr>
        <sz val="11"/>
        <rFont val="돋움"/>
        <family val="3"/>
        <charset val="129"/>
      </rPr>
      <t>임의로</t>
    </r>
    <r>
      <rPr>
        <sz val="11"/>
        <rFont val="Arial"/>
        <family val="2"/>
      </rPr>
      <t xml:space="preserve"> </t>
    </r>
    <r>
      <rPr>
        <sz val="11"/>
        <rFont val="돋움"/>
        <family val="3"/>
        <charset val="129"/>
      </rPr>
      <t>작성한</t>
    </r>
    <r>
      <rPr>
        <sz val="11"/>
        <rFont val="Arial"/>
        <family val="2"/>
      </rPr>
      <t xml:space="preserve"> </t>
    </r>
    <r>
      <rPr>
        <sz val="11"/>
        <rFont val="돋움"/>
        <family val="3"/>
        <charset val="129"/>
      </rPr>
      <t>상태로서</t>
    </r>
    <r>
      <rPr>
        <sz val="11"/>
        <rFont val="Arial"/>
        <family val="2"/>
      </rPr>
      <t xml:space="preserve">, </t>
    </r>
    <r>
      <rPr>
        <sz val="11"/>
        <rFont val="돋움"/>
        <family val="3"/>
        <charset val="129"/>
      </rPr>
      <t>추후</t>
    </r>
    <r>
      <rPr>
        <sz val="11"/>
        <rFont val="Arial"/>
        <family val="2"/>
      </rPr>
      <t xml:space="preserve"> </t>
    </r>
    <r>
      <rPr>
        <sz val="11"/>
        <rFont val="돋움"/>
        <family val="3"/>
        <charset val="129"/>
      </rPr>
      <t>유관</t>
    </r>
    <r>
      <rPr>
        <sz val="11"/>
        <rFont val="Arial"/>
        <family val="2"/>
      </rPr>
      <t xml:space="preserve"> </t>
    </r>
    <r>
      <rPr>
        <sz val="11"/>
        <rFont val="돋움"/>
        <family val="3"/>
        <charset val="129"/>
      </rPr>
      <t>부서</t>
    </r>
    <r>
      <rPr>
        <sz val="11"/>
        <rFont val="Arial"/>
        <family val="2"/>
      </rPr>
      <t xml:space="preserve"> Inform</t>
    </r>
    <r>
      <rPr>
        <sz val="11"/>
        <rFont val="돋움"/>
        <family val="3"/>
        <charset val="129"/>
      </rPr>
      <t>에</t>
    </r>
    <r>
      <rPr>
        <sz val="11"/>
        <rFont val="Arial"/>
        <family val="2"/>
      </rPr>
      <t xml:space="preserve"> </t>
    </r>
    <r>
      <rPr>
        <sz val="11"/>
        <rFont val="돋움"/>
        <family val="3"/>
        <charset val="129"/>
      </rPr>
      <t>따라</t>
    </r>
    <r>
      <rPr>
        <sz val="11"/>
        <rFont val="Arial"/>
        <family val="2"/>
      </rPr>
      <t xml:space="preserve"> </t>
    </r>
    <r>
      <rPr>
        <sz val="11"/>
        <rFont val="돋움"/>
        <family val="3"/>
        <charset val="129"/>
      </rPr>
      <t>수정되어야</t>
    </r>
    <r>
      <rPr>
        <sz val="11"/>
        <rFont val="Arial"/>
        <family val="2"/>
      </rPr>
      <t xml:space="preserve"> </t>
    </r>
    <r>
      <rPr>
        <sz val="11"/>
        <rFont val="돋움"/>
        <family val="3"/>
        <charset val="129"/>
      </rPr>
      <t>함</t>
    </r>
    <r>
      <rPr>
        <sz val="11"/>
        <rFont val="Arial"/>
        <family val="2"/>
      </rPr>
      <t>.</t>
    </r>
    <phoneticPr fontId="27" type="noConversion"/>
  </si>
  <si>
    <t>Rev.B</t>
    <phoneticPr fontId="81" type="noConversion"/>
  </si>
  <si>
    <t>2017.01.02</t>
    <phoneticPr fontId="81" type="noConversion"/>
  </si>
  <si>
    <r>
      <t xml:space="preserve">B-1. </t>
    </r>
    <r>
      <rPr>
        <sz val="11"/>
        <rFont val="돋움"/>
        <family val="3"/>
        <charset val="129"/>
      </rPr>
      <t>발주처</t>
    </r>
    <r>
      <rPr>
        <sz val="11"/>
        <rFont val="Arial"/>
        <family val="2"/>
      </rPr>
      <t xml:space="preserve"> </t>
    </r>
    <r>
      <rPr>
        <sz val="11"/>
        <rFont val="돋움"/>
        <family val="3"/>
        <charset val="129"/>
      </rPr>
      <t>및</t>
    </r>
    <r>
      <rPr>
        <sz val="11"/>
        <rFont val="Arial"/>
        <family val="2"/>
      </rPr>
      <t xml:space="preserve"> </t>
    </r>
    <r>
      <rPr>
        <sz val="11"/>
        <rFont val="돋움"/>
        <family val="3"/>
        <charset val="129"/>
      </rPr>
      <t>타팀요청에</t>
    </r>
    <r>
      <rPr>
        <sz val="11"/>
        <rFont val="Arial"/>
        <family val="2"/>
      </rPr>
      <t xml:space="preserve"> </t>
    </r>
    <r>
      <rPr>
        <sz val="11"/>
        <rFont val="돋움"/>
        <family val="3"/>
        <charset val="129"/>
      </rPr>
      <t>의한</t>
    </r>
    <r>
      <rPr>
        <sz val="11"/>
        <rFont val="Arial"/>
        <family val="2"/>
      </rPr>
      <t xml:space="preserve"> </t>
    </r>
    <r>
      <rPr>
        <sz val="11"/>
        <rFont val="돋움"/>
        <family val="3"/>
        <charset val="129"/>
      </rPr>
      <t xml:space="preserve">수정
</t>
    </r>
    <r>
      <rPr>
        <sz val="11"/>
        <rFont val="Arial"/>
        <family val="2"/>
      </rPr>
      <t xml:space="preserve">- (RDS) H2 Make-up Compressor Shelter : </t>
    </r>
    <r>
      <rPr>
        <sz val="11"/>
        <rFont val="돋움"/>
        <family val="3"/>
        <charset val="129"/>
      </rPr>
      <t>발주처</t>
    </r>
    <r>
      <rPr>
        <sz val="11"/>
        <rFont val="Arial"/>
        <family val="2"/>
      </rPr>
      <t xml:space="preserve"> </t>
    </r>
    <r>
      <rPr>
        <sz val="11"/>
        <rFont val="돋움"/>
        <family val="3"/>
        <charset val="129"/>
      </rPr>
      <t>요청에</t>
    </r>
    <r>
      <rPr>
        <sz val="11"/>
        <rFont val="Arial"/>
        <family val="2"/>
      </rPr>
      <t xml:space="preserve"> </t>
    </r>
    <r>
      <rPr>
        <sz val="11"/>
        <rFont val="돋움"/>
        <family val="3"/>
        <charset val="129"/>
      </rPr>
      <t>의해</t>
    </r>
    <r>
      <rPr>
        <sz val="11"/>
        <rFont val="Arial"/>
        <family val="2"/>
      </rPr>
      <t xml:space="preserve"> Shelter </t>
    </r>
    <r>
      <rPr>
        <sz val="11"/>
        <rFont val="돋움"/>
        <family val="3"/>
        <charset val="129"/>
      </rPr>
      <t>삭제</t>
    </r>
    <r>
      <rPr>
        <sz val="11"/>
        <rFont val="Arial"/>
        <family val="2"/>
      </rPr>
      <t>(Compressor FDN</t>
    </r>
    <r>
      <rPr>
        <sz val="11"/>
        <rFont val="돋움"/>
        <family val="3"/>
        <charset val="129"/>
      </rPr>
      <t>과</t>
    </r>
    <r>
      <rPr>
        <sz val="11"/>
        <rFont val="Arial"/>
        <family val="2"/>
      </rPr>
      <t xml:space="preserve"> Platform</t>
    </r>
    <r>
      <rPr>
        <sz val="11"/>
        <rFont val="돋움"/>
        <family val="3"/>
        <charset val="129"/>
      </rPr>
      <t>만</t>
    </r>
    <r>
      <rPr>
        <sz val="11"/>
        <rFont val="Arial"/>
        <family val="2"/>
      </rPr>
      <t xml:space="preserve"> </t>
    </r>
    <r>
      <rPr>
        <sz val="11"/>
        <rFont val="돋움"/>
        <family val="3"/>
        <charset val="129"/>
      </rPr>
      <t>신설</t>
    </r>
    <r>
      <rPr>
        <sz val="11"/>
        <rFont val="Arial"/>
        <family val="2"/>
      </rPr>
      <t xml:space="preserve">)
- (CDU) Operator Shelter : </t>
    </r>
    <r>
      <rPr>
        <sz val="11"/>
        <rFont val="돋움"/>
        <family val="3"/>
        <charset val="129"/>
      </rPr>
      <t>발주처</t>
    </r>
    <r>
      <rPr>
        <sz val="11"/>
        <rFont val="Arial"/>
        <family val="2"/>
      </rPr>
      <t xml:space="preserve"> </t>
    </r>
    <r>
      <rPr>
        <sz val="11"/>
        <rFont val="돋움"/>
        <family val="3"/>
        <charset val="129"/>
      </rPr>
      <t>요청에</t>
    </r>
    <r>
      <rPr>
        <sz val="11"/>
        <rFont val="Arial"/>
        <family val="2"/>
      </rPr>
      <t xml:space="preserve"> </t>
    </r>
    <r>
      <rPr>
        <sz val="11"/>
        <rFont val="돋움"/>
        <family val="3"/>
        <charset val="129"/>
      </rPr>
      <t>의해</t>
    </r>
    <r>
      <rPr>
        <sz val="11"/>
        <rFont val="Arial"/>
        <family val="2"/>
      </rPr>
      <t xml:space="preserve"> Operator Shelter </t>
    </r>
    <r>
      <rPr>
        <sz val="11"/>
        <rFont val="돋움"/>
        <family val="3"/>
        <charset val="129"/>
      </rPr>
      <t>삭제</t>
    </r>
    <r>
      <rPr>
        <sz val="11"/>
        <rFont val="Arial"/>
        <family val="2"/>
      </rPr>
      <t xml:space="preserve">(Door </t>
    </r>
    <r>
      <rPr>
        <sz val="11"/>
        <rFont val="돋움"/>
        <family val="3"/>
        <charset val="129"/>
      </rPr>
      <t>및</t>
    </r>
    <r>
      <rPr>
        <sz val="11"/>
        <rFont val="Arial"/>
        <family val="2"/>
      </rPr>
      <t xml:space="preserve"> Window </t>
    </r>
    <r>
      <rPr>
        <sz val="11"/>
        <rFont val="돋움"/>
        <family val="3"/>
        <charset val="129"/>
      </rPr>
      <t>보강은</t>
    </r>
    <r>
      <rPr>
        <sz val="11"/>
        <rFont val="Arial"/>
        <family val="2"/>
      </rPr>
      <t xml:space="preserve"> </t>
    </r>
    <r>
      <rPr>
        <sz val="11"/>
        <rFont val="돋움"/>
        <family val="3"/>
        <charset val="129"/>
      </rPr>
      <t>협의중</t>
    </r>
    <r>
      <rPr>
        <sz val="11"/>
        <rFont val="Arial"/>
        <family val="2"/>
      </rPr>
      <t xml:space="preserve">)
- (CDU) Demolition Work for Existing Operator Shelter : </t>
    </r>
    <r>
      <rPr>
        <sz val="11"/>
        <rFont val="돋움"/>
        <family val="3"/>
        <charset val="129"/>
      </rPr>
      <t>발주처</t>
    </r>
    <r>
      <rPr>
        <sz val="11"/>
        <rFont val="Arial"/>
        <family val="2"/>
      </rPr>
      <t xml:space="preserve"> </t>
    </r>
    <r>
      <rPr>
        <sz val="11"/>
        <rFont val="돋움"/>
        <family val="3"/>
        <charset val="129"/>
      </rPr>
      <t>요청에</t>
    </r>
    <r>
      <rPr>
        <sz val="11"/>
        <rFont val="Arial"/>
        <family val="2"/>
      </rPr>
      <t xml:space="preserve"> </t>
    </r>
    <r>
      <rPr>
        <sz val="11"/>
        <rFont val="돋움"/>
        <family val="3"/>
        <charset val="129"/>
      </rPr>
      <t>의해</t>
    </r>
    <r>
      <rPr>
        <sz val="11"/>
        <rFont val="Arial"/>
        <family val="2"/>
      </rPr>
      <t xml:space="preserve"> Existing Operator Shelter Demolition Work </t>
    </r>
    <r>
      <rPr>
        <sz val="11"/>
        <rFont val="돋움"/>
        <family val="3"/>
        <charset val="129"/>
      </rPr>
      <t xml:space="preserve">삭제
</t>
    </r>
    <r>
      <rPr>
        <sz val="11"/>
        <rFont val="Arial"/>
        <family val="2"/>
      </rPr>
      <t xml:space="preserve">- (CDU) Off Gas Compressor(PR-E18-02 A/S),(ALK) Refrigerant Compressor(PC-E28-01),(SAR) Main Gas Blower(PB-E29-05), (MHT) Recycle Gas Compressor (PR-D15-01 A/S) :MR Compressor Inform </t>
    </r>
    <r>
      <rPr>
        <sz val="11"/>
        <rFont val="돋움"/>
        <family val="3"/>
        <charset val="129"/>
      </rPr>
      <t>변경시</t>
    </r>
    <r>
      <rPr>
        <sz val="11"/>
        <rFont val="Arial"/>
        <family val="2"/>
      </rPr>
      <t xml:space="preserve"> </t>
    </r>
    <r>
      <rPr>
        <sz val="11"/>
        <rFont val="돋움"/>
        <family val="3"/>
        <charset val="129"/>
      </rPr>
      <t xml:space="preserve">검토
</t>
    </r>
    <r>
      <rPr>
        <sz val="11"/>
        <rFont val="Arial"/>
        <family val="2"/>
      </rPr>
      <t>-(FCC) FCC Substation Slab Opening, (SAR) SRU Substation Slab Opening, (HCR) PCB Wall Opening : CI Inform</t>
    </r>
    <r>
      <rPr>
        <sz val="11"/>
        <rFont val="돋움"/>
        <family val="3"/>
        <charset val="129"/>
      </rPr>
      <t>시</t>
    </r>
    <r>
      <rPr>
        <sz val="11"/>
        <rFont val="Arial"/>
        <family val="2"/>
      </rPr>
      <t xml:space="preserve"> </t>
    </r>
    <r>
      <rPr>
        <sz val="11"/>
        <rFont val="돋움"/>
        <family val="3"/>
        <charset val="129"/>
      </rPr>
      <t>검토</t>
    </r>
    <phoneticPr fontId="81" type="noConversion"/>
  </si>
  <si>
    <t>Rev.C</t>
    <phoneticPr fontId="81" type="noConversion"/>
  </si>
  <si>
    <t>2017.01.19</t>
    <phoneticPr fontId="27" type="noConversion"/>
  </si>
  <si>
    <r>
      <t xml:space="preserve">C-1. H2 Compressor STR Size </t>
    </r>
    <r>
      <rPr>
        <sz val="11"/>
        <rFont val="돋움"/>
        <family val="3"/>
        <charset val="129"/>
      </rPr>
      <t>변경</t>
    </r>
    <r>
      <rPr>
        <sz val="11"/>
        <rFont val="Arial"/>
        <family val="2"/>
      </rPr>
      <t xml:space="preserve">.
: PR-E18-03E STR Inform </t>
    </r>
    <r>
      <rPr>
        <sz val="11"/>
        <rFont val="돋움"/>
        <family val="3"/>
        <charset val="129"/>
      </rPr>
      <t>접수</t>
    </r>
    <r>
      <rPr>
        <sz val="11"/>
        <rFont val="Arial"/>
        <family val="2"/>
      </rPr>
      <t>. (From PI)</t>
    </r>
    <phoneticPr fontId="27" type="noConversion"/>
  </si>
  <si>
    <t>Rev.D</t>
    <phoneticPr fontId="81" type="noConversion"/>
  </si>
  <si>
    <t>2018.12.26</t>
    <phoneticPr fontId="27" type="noConversion"/>
  </si>
  <si>
    <t>As - Built</t>
    <phoneticPr fontId="27" type="noConversion"/>
  </si>
  <si>
    <t>[HRVMP 2020TA] 현대오일뱅크 Revamping EPC Project_20201012   [ Rev. No : 04 ]</t>
  </si>
  <si>
    <t>#1RDS</t>
  </si>
  <si>
    <t>Off Gas Compressor Shelter (Extension)</t>
  </si>
  <si>
    <t>Micro Pile, PHC Pile(D=500)</t>
  </si>
  <si>
    <t>GROUND</t>
  </si>
  <si>
    <t>EL +11,500</t>
  </si>
  <si>
    <t>EL +14,700</t>
  </si>
  <si>
    <t>#1CRU</t>
  </si>
  <si>
    <t>N2 Compressor House (Demolition)</t>
  </si>
  <si>
    <t>Demolition</t>
  </si>
  <si>
    <t>Propylence Comrpessor Shelter (New)</t>
  </si>
  <si>
    <t>EL +5000</t>
  </si>
  <si>
    <t>EL +8000</t>
  </si>
  <si>
    <t>#3HMU</t>
  </si>
  <si>
    <t>(RDS) H2 Make-up Compressor Shelter (New)</t>
  </si>
  <si>
    <t>Centrifuge Shelter (New)</t>
  </si>
  <si>
    <t>EL + 9,500</t>
  </si>
  <si>
    <t>EL+18,500</t>
  </si>
  <si>
    <t>#1BTX(C01)</t>
  </si>
  <si>
    <t>BTX Substaion TR 증설 (Extension)</t>
  </si>
  <si>
    <t>FD</t>
  </si>
  <si>
    <t>FDN</t>
  </si>
  <si>
    <t>#3 HMU</t>
  </si>
  <si>
    <t>H2 Make-up Compressor Shelter (Existing)</t>
  </si>
  <si>
    <t>Walkway</t>
  </si>
  <si>
    <t>EL +11,000</t>
  </si>
  <si>
    <t>[AR] Building List (Issued)</t>
  </si>
  <si>
    <t>As of 2022-12-05</t>
  </si>
  <si>
    <t>Project
Facility
Code</t>
  </si>
  <si>
    <t>Building Tag</t>
  </si>
  <si>
    <t>Database Code</t>
  </si>
  <si>
    <t>Building/Shelter</t>
  </si>
  <si>
    <t>Green/
Brown</t>
  </si>
  <si>
    <t>Blast Design</t>
  </si>
  <si>
    <t>OHC/Hoist</t>
  </si>
  <si>
    <t>Remark</t>
  </si>
  <si>
    <t>Superstructure</t>
  </si>
  <si>
    <t>Project WBS</t>
  </si>
  <si>
    <t>W
(m)</t>
  </si>
  <si>
    <t>L
(m)</t>
  </si>
  <si>
    <t>H
(m)</t>
  </si>
  <si>
    <t>Area
(m2)</t>
  </si>
  <si>
    <t>Area
Deduction
(m2)</t>
  </si>
  <si>
    <t>Including
Total Area
(m2)</t>
  </si>
  <si>
    <t>Total Area
(m2)</t>
  </si>
  <si>
    <t>Pso
(psi)</t>
  </si>
  <si>
    <t>Duration
(ms)</t>
  </si>
  <si>
    <t>(Count)</t>
  </si>
  <si>
    <t>Info.</t>
  </si>
  <si>
    <t>998_Other Buildings and Project Overall Item</t>
  </si>
  <si>
    <t>998</t>
  </si>
  <si>
    <t>1000-OB-45C</t>
  </si>
  <si>
    <t>A102</t>
  </si>
  <si>
    <t>Operator Building (PDH)</t>
  </si>
  <si>
    <t>Building(RC)</t>
  </si>
  <si>
    <t>Green</t>
  </si>
  <si>
    <t>1.1</t>
  </si>
  <si>
    <t>200_PDH</t>
  </si>
  <si>
    <t>200</t>
  </si>
  <si>
    <t>200-CH-31</t>
  </si>
  <si>
    <t>A511</t>
  </si>
  <si>
    <t>Chlorine Building(200-CH-31)</t>
  </si>
  <si>
    <t>Brown</t>
  </si>
  <si>
    <t>2.1</t>
  </si>
  <si>
    <t>200-SHT-CC-600</t>
  </si>
  <si>
    <t>Chlorination System Shelter</t>
  </si>
  <si>
    <t>Building(Steel)</t>
  </si>
  <si>
    <t>3.1</t>
  </si>
  <si>
    <t>200-SHT-CC-700</t>
  </si>
  <si>
    <t>A103</t>
  </si>
  <si>
    <t>Phosphate Injection Package Shelter</t>
  </si>
  <si>
    <t>4.1</t>
  </si>
  <si>
    <t>200-SHT-CO-400</t>
  </si>
  <si>
    <t>A101</t>
  </si>
  <si>
    <t>Tail Gas Compressor Shelter</t>
  </si>
  <si>
    <t>Shelter</t>
  </si>
  <si>
    <t>5.1</t>
  </si>
  <si>
    <t>6</t>
  </si>
  <si>
    <t>200-SHT-CO-500</t>
  </si>
  <si>
    <t>Refrigeration Equipment Shelter</t>
  </si>
  <si>
    <t>6.1</t>
  </si>
  <si>
    <t>7</t>
  </si>
  <si>
    <t>200-SHT-SH-100</t>
  </si>
  <si>
    <t>Reactor Effluent Compressor Shelter</t>
  </si>
  <si>
    <t>7.1</t>
  </si>
  <si>
    <t>7.2</t>
  </si>
  <si>
    <t>7.3</t>
  </si>
  <si>
    <t>Stair</t>
  </si>
  <si>
    <t>8</t>
  </si>
  <si>
    <t>200-SHT-SH-200</t>
  </si>
  <si>
    <t>Heat Pump Compressor Shelter</t>
  </si>
  <si>
    <t>8.1</t>
  </si>
  <si>
    <t>8.2</t>
  </si>
  <si>
    <t>8.3</t>
  </si>
  <si>
    <t>11m</t>
  </si>
  <si>
    <t>8.4</t>
  </si>
  <si>
    <t>9</t>
  </si>
  <si>
    <t>200-SHT-SH-300</t>
  </si>
  <si>
    <t xml:space="preserve">Net Gas Compressor Shelter </t>
  </si>
  <si>
    <t>9.1</t>
  </si>
  <si>
    <t>9.2</t>
  </si>
  <si>
    <t>5m</t>
  </si>
  <si>
    <t>9.3</t>
  </si>
  <si>
    <t>9.4</t>
  </si>
  <si>
    <t>10</t>
  </si>
  <si>
    <t>100_Storage tanks with technical infrastructure</t>
  </si>
  <si>
    <t>100</t>
  </si>
  <si>
    <t>1000-AI-43</t>
  </si>
  <si>
    <t>A901</t>
  </si>
  <si>
    <t>Air Intake Station</t>
  </si>
  <si>
    <t>10.1</t>
  </si>
  <si>
    <t>11</t>
  </si>
  <si>
    <t>997_Control Room Building and Building for PDH and</t>
  </si>
  <si>
    <t>997</t>
  </si>
  <si>
    <t>1000-CCR-21</t>
  </si>
  <si>
    <t>A201</t>
  </si>
  <si>
    <t>Central Control Building</t>
  </si>
  <si>
    <t>11.1</t>
  </si>
  <si>
    <t>11.2</t>
  </si>
  <si>
    <t>12</t>
  </si>
  <si>
    <t>1000-GH-47</t>
  </si>
  <si>
    <t>A805</t>
  </si>
  <si>
    <t>Gate House - AUX (Container Type)</t>
  </si>
  <si>
    <t>12.1</t>
  </si>
  <si>
    <t>13</t>
  </si>
  <si>
    <t>1000-GH-48</t>
  </si>
  <si>
    <t>Guard House - AUX (3C Area)</t>
  </si>
  <si>
    <t>13.1</t>
  </si>
  <si>
    <t>14</t>
  </si>
  <si>
    <t>1000-LB-41</t>
  </si>
  <si>
    <t>A808</t>
  </si>
  <si>
    <t>Laboratory Building</t>
  </si>
  <si>
    <t>14.1</t>
  </si>
  <si>
    <t>14.2</t>
  </si>
  <si>
    <t>Shelter-1</t>
  </si>
  <si>
    <t>14.3</t>
  </si>
  <si>
    <t>Shelter-2</t>
  </si>
  <si>
    <t>1000-OB-45A</t>
  </si>
  <si>
    <t>Toilet Building (A)</t>
  </si>
  <si>
    <t>15.1</t>
  </si>
  <si>
    <t>16</t>
  </si>
  <si>
    <t>1000-OB-45B</t>
  </si>
  <si>
    <t>Toilet Building (B)</t>
  </si>
  <si>
    <t>16.1</t>
  </si>
  <si>
    <t>17</t>
  </si>
  <si>
    <t>1000-OB-45F</t>
  </si>
  <si>
    <t>Toilet Building (F)</t>
  </si>
  <si>
    <t>17.1</t>
  </si>
  <si>
    <t>18</t>
  </si>
  <si>
    <t>1000-PW-32</t>
  </si>
  <si>
    <t>A816</t>
  </si>
  <si>
    <t>Peroxides Warehouse(1000-PW-32)</t>
  </si>
  <si>
    <t>18.1</t>
  </si>
  <si>
    <t>19</t>
  </si>
  <si>
    <t>1000-RIB-11</t>
  </si>
  <si>
    <t>A203</t>
  </si>
  <si>
    <t>Remote Instrument Building(RIB-11)</t>
  </si>
  <si>
    <t>19.1</t>
  </si>
  <si>
    <t>19.2</t>
  </si>
  <si>
    <t>20</t>
  </si>
  <si>
    <t>996_Electrical switchboard (GPVI) HV, MV, Electric</t>
  </si>
  <si>
    <t>996</t>
  </si>
  <si>
    <t>1000-SS-01</t>
  </si>
  <si>
    <t>A308</t>
  </si>
  <si>
    <t>Main Substation(1000-SS-01)</t>
  </si>
  <si>
    <t>20.1</t>
  </si>
  <si>
    <t>20.2</t>
  </si>
  <si>
    <t>20.3</t>
  </si>
  <si>
    <t>20.4</t>
  </si>
  <si>
    <t>20.5</t>
  </si>
  <si>
    <t>TR-3</t>
  </si>
  <si>
    <t>20.6</t>
  </si>
  <si>
    <t>Harmonic</t>
  </si>
  <si>
    <t>20.7</t>
  </si>
  <si>
    <t>Capacitor</t>
  </si>
  <si>
    <t>20.8</t>
  </si>
  <si>
    <t>1st</t>
  </si>
  <si>
    <t>21</t>
  </si>
  <si>
    <t>1000-SS-02</t>
  </si>
  <si>
    <t>A310</t>
  </si>
  <si>
    <t>Utility Substation &amp; RIB(1000-SS-02)</t>
  </si>
  <si>
    <t>21.1</t>
  </si>
  <si>
    <t>21.2</t>
  </si>
  <si>
    <t>21.3</t>
  </si>
  <si>
    <t>21.4</t>
  </si>
  <si>
    <t>21.5</t>
  </si>
  <si>
    <t>21.6</t>
  </si>
  <si>
    <t>2nd</t>
  </si>
  <si>
    <t>22</t>
  </si>
  <si>
    <t>1000-ST-34</t>
  </si>
  <si>
    <t>Storage Building</t>
  </si>
  <si>
    <t>22.1</t>
  </si>
  <si>
    <t>22.2</t>
  </si>
  <si>
    <t>23</t>
  </si>
  <si>
    <t>1000-WS-42</t>
  </si>
  <si>
    <t>A815</t>
  </si>
  <si>
    <t>Workshop with Office Building</t>
  </si>
  <si>
    <t>23.1</t>
  </si>
  <si>
    <t>23.2</t>
  </si>
  <si>
    <t>23.3</t>
  </si>
  <si>
    <t>23.4</t>
  </si>
  <si>
    <t>23.5</t>
  </si>
  <si>
    <t>24</t>
  </si>
  <si>
    <t>TEMP111</t>
  </si>
  <si>
    <t>Mound for Peroxides Warehouse</t>
  </si>
  <si>
    <t>24.1</t>
  </si>
  <si>
    <t>25</t>
  </si>
  <si>
    <t>600_Propylene Storages and expedition terminal / i</t>
  </si>
  <si>
    <t>600</t>
  </si>
  <si>
    <t>600-SHT-CO-100</t>
  </si>
  <si>
    <t>A105</t>
  </si>
  <si>
    <t>Propylene Loading Pump Foundation</t>
  </si>
  <si>
    <t>25.1</t>
  </si>
  <si>
    <t>26</t>
  </si>
  <si>
    <t>600-SHT-CO-300</t>
  </si>
  <si>
    <t>Propylene Supply Pump Foundation</t>
  </si>
  <si>
    <t>26.1</t>
  </si>
  <si>
    <t>27</t>
  </si>
  <si>
    <t>600-SHT-SO-200</t>
  </si>
  <si>
    <t>Propylene Vapours Compressor Shelter</t>
  </si>
  <si>
    <t>27.1</t>
  </si>
  <si>
    <t>28</t>
  </si>
  <si>
    <t>610-SHT-SO-100</t>
  </si>
  <si>
    <t>A507</t>
  </si>
  <si>
    <t>Propylene Loading Arm Shelter</t>
  </si>
  <si>
    <t>28.1</t>
  </si>
  <si>
    <t>29</t>
  </si>
  <si>
    <t>810_Water management and cooling towers</t>
  </si>
  <si>
    <t>810</t>
  </si>
  <si>
    <t>810-SHT-CC-100</t>
  </si>
  <si>
    <t>A501</t>
  </si>
  <si>
    <t>Raw Water Treatment Building</t>
  </si>
  <si>
    <t>29.1</t>
  </si>
  <si>
    <t>29.2</t>
  </si>
  <si>
    <t>29.3</t>
  </si>
  <si>
    <t>30</t>
  </si>
  <si>
    <t>810-SHT-CC-300</t>
  </si>
  <si>
    <t>A505</t>
  </si>
  <si>
    <t>Fire Water Pump Building</t>
  </si>
  <si>
    <t>30.1</t>
  </si>
  <si>
    <t>31</t>
  </si>
  <si>
    <t>810-SHT-CC-400</t>
  </si>
  <si>
    <t>Demineralization Package Shelter</t>
  </si>
  <si>
    <t>31.1</t>
  </si>
  <si>
    <t>32</t>
  </si>
  <si>
    <t>820_Boiler feed water and steam section</t>
  </si>
  <si>
    <t>820</t>
  </si>
  <si>
    <t>820-SHT-CC-200</t>
  </si>
  <si>
    <t>Phosphate Injection &amp; BFW Treatment Package</t>
  </si>
  <si>
    <t>32.1</t>
  </si>
  <si>
    <t>33</t>
  </si>
  <si>
    <t>820-SHT-CO-100</t>
  </si>
  <si>
    <t>HP BFW Pump Foundation</t>
  </si>
  <si>
    <t>33.1</t>
  </si>
  <si>
    <t>34</t>
  </si>
  <si>
    <t>830_Instrument air plant</t>
  </si>
  <si>
    <t>830</t>
  </si>
  <si>
    <t>830-SHT-CH-100</t>
  </si>
  <si>
    <t>Air Compressor &amp; Air Dryer Package Shelter</t>
  </si>
  <si>
    <t>34.1</t>
  </si>
  <si>
    <t>35</t>
  </si>
  <si>
    <t>830-SHT-CH-200</t>
  </si>
  <si>
    <t>Turbine Expander Shelter(for N2 Generation Package)</t>
  </si>
  <si>
    <t>35.1</t>
  </si>
  <si>
    <t>36</t>
  </si>
  <si>
    <t>850_Waste Water Treatment</t>
  </si>
  <si>
    <t>850</t>
  </si>
  <si>
    <t>850-SHT-CC-100</t>
  </si>
  <si>
    <t>A502</t>
  </si>
  <si>
    <t>WWT Building</t>
  </si>
  <si>
    <t>36.1</t>
  </si>
  <si>
    <t>37</t>
  </si>
  <si>
    <t>850-SHT-CH-200</t>
  </si>
  <si>
    <t>Spent Caustic Treatment Package Shelter</t>
  </si>
  <si>
    <t>37.1</t>
  </si>
  <si>
    <t>38</t>
  </si>
  <si>
    <t>820-SHT-SH-300</t>
  </si>
  <si>
    <t>A302</t>
  </si>
  <si>
    <t>Steam Turbine Generator Shelter</t>
  </si>
  <si>
    <t>38.1</t>
  </si>
  <si>
    <t>39</t>
  </si>
  <si>
    <t>860-SHT-CC-100</t>
  </si>
  <si>
    <t>Dosing Package Shelter</t>
  </si>
  <si>
    <t>39.1</t>
  </si>
  <si>
    <t>40</t>
  </si>
  <si>
    <t>860-SHT-CC-200</t>
  </si>
  <si>
    <t>Side Stream Filters Package Shelter</t>
  </si>
  <si>
    <t>40.1</t>
  </si>
  <si>
    <t>41</t>
  </si>
  <si>
    <t>1000-CW-33</t>
  </si>
  <si>
    <t>A104</t>
  </si>
  <si>
    <t>Chemicals Warehouse</t>
  </si>
  <si>
    <t>41.1</t>
  </si>
  <si>
    <t>42</t>
  </si>
  <si>
    <t>1000-OB-45D</t>
  </si>
  <si>
    <t>Operator Building (PP)</t>
  </si>
  <si>
    <t>42.1</t>
  </si>
  <si>
    <t>43</t>
  </si>
  <si>
    <t>300_PP</t>
  </si>
  <si>
    <t>300</t>
  </si>
  <si>
    <t>1000-SS-03</t>
  </si>
  <si>
    <t>PP Unit Substation &amp; RIB-13</t>
  </si>
  <si>
    <t>43.1</t>
  </si>
  <si>
    <t>RIB 13</t>
  </si>
  <si>
    <t>43.2</t>
  </si>
  <si>
    <t>Substation</t>
  </si>
  <si>
    <t>43.3</t>
  </si>
  <si>
    <t>TR1</t>
  </si>
  <si>
    <t>43.4</t>
  </si>
  <si>
    <t>TR2</t>
  </si>
  <si>
    <t>43.5</t>
  </si>
  <si>
    <t>43.6</t>
  </si>
  <si>
    <t>44</t>
  </si>
  <si>
    <t>1000-SS-05</t>
  </si>
  <si>
    <t>A309</t>
  </si>
  <si>
    <t>Station Building(110kv Swichyard, GPVI)</t>
  </si>
  <si>
    <t>44.1</t>
  </si>
  <si>
    <t>44.2</t>
  </si>
  <si>
    <t>44.3</t>
  </si>
  <si>
    <t>44.4</t>
  </si>
  <si>
    <t>44.5</t>
  </si>
  <si>
    <t>44.6</t>
  </si>
  <si>
    <t>44.7</t>
  </si>
  <si>
    <t>44.8</t>
  </si>
  <si>
    <t>44.9</t>
  </si>
  <si>
    <t>TR-4</t>
  </si>
  <si>
    <t>44.10</t>
  </si>
  <si>
    <t>44.11</t>
  </si>
  <si>
    <t>44.12</t>
  </si>
  <si>
    <t>44.13</t>
  </si>
  <si>
    <t>45</t>
  </si>
  <si>
    <t>300-SHT-CC-700</t>
  </si>
  <si>
    <t>A401</t>
  </si>
  <si>
    <t>Pelletizing Building</t>
  </si>
  <si>
    <t>45.1</t>
  </si>
  <si>
    <t>45.2</t>
  </si>
  <si>
    <t>45.3</t>
  </si>
  <si>
    <t>Additive &amp; Hot Oil Unit</t>
  </si>
  <si>
    <t>45.4</t>
  </si>
  <si>
    <t>Dumpster</t>
  </si>
  <si>
    <t>45.5</t>
  </si>
  <si>
    <t>45.6</t>
  </si>
  <si>
    <t>45.7</t>
  </si>
  <si>
    <t>45.8</t>
  </si>
  <si>
    <t>45.9</t>
  </si>
  <si>
    <t>45.10</t>
  </si>
  <si>
    <t>3rd</t>
  </si>
  <si>
    <t>45.11</t>
  </si>
  <si>
    <t>45.12</t>
  </si>
  <si>
    <t>Staircase &amp; EV</t>
  </si>
  <si>
    <t>45.13</t>
  </si>
  <si>
    <t>45.14</t>
  </si>
  <si>
    <t>45.15</t>
  </si>
  <si>
    <t>45.16</t>
  </si>
  <si>
    <t>45.17</t>
  </si>
  <si>
    <t>Added Staircase</t>
  </si>
  <si>
    <t>45.18</t>
  </si>
  <si>
    <t>45.19</t>
  </si>
  <si>
    <t>45.20</t>
  </si>
  <si>
    <t>45.21</t>
  </si>
  <si>
    <t>45.22</t>
  </si>
  <si>
    <t>43.6m</t>
  </si>
  <si>
    <t>45.23</t>
  </si>
  <si>
    <t>47.2m</t>
  </si>
  <si>
    <t>45.24</t>
  </si>
  <si>
    <t>51.1, 55.25, 60.44, 67.25, 73.3, 80.5, 83.7m</t>
  </si>
  <si>
    <t>45.25</t>
  </si>
  <si>
    <t>86.8 &amp; 89.3m</t>
  </si>
  <si>
    <t>45.26</t>
  </si>
  <si>
    <t>94.1m</t>
  </si>
  <si>
    <t>45.27</t>
  </si>
  <si>
    <t>Structure(Ground)</t>
  </si>
  <si>
    <t>45.28</t>
  </si>
  <si>
    <t>Structure(3rd)</t>
  </si>
  <si>
    <t>46</t>
  </si>
  <si>
    <t>300-SHT-SH-100</t>
  </si>
  <si>
    <t>T2 Shelter (Building)</t>
  </si>
  <si>
    <t>46.1</t>
  </si>
  <si>
    <t>46.2</t>
  </si>
  <si>
    <t>46.3</t>
  </si>
  <si>
    <t>46.4</t>
  </si>
  <si>
    <t>46.5</t>
  </si>
  <si>
    <t>Steel-Curbed Area</t>
  </si>
  <si>
    <t>46.6</t>
  </si>
  <si>
    <t>46.7</t>
  </si>
  <si>
    <t>46.8</t>
  </si>
  <si>
    <t>3.0m</t>
  </si>
  <si>
    <t>46.9</t>
  </si>
  <si>
    <t>4.5m</t>
  </si>
  <si>
    <t>46.10</t>
  </si>
  <si>
    <t>5.8m</t>
  </si>
  <si>
    <t>46.11</t>
  </si>
  <si>
    <t>7.4m</t>
  </si>
  <si>
    <t>46.12</t>
  </si>
  <si>
    <t>46.13</t>
  </si>
  <si>
    <t>7.9m</t>
  </si>
  <si>
    <t>46.14</t>
  </si>
  <si>
    <t>47</t>
  </si>
  <si>
    <t>300-SHT-SH-200</t>
  </si>
  <si>
    <t>Nitrogen, Ethylene &amp; Hydrogen Compressor Shelter</t>
  </si>
  <si>
    <t>47.1</t>
  </si>
  <si>
    <t>48</t>
  </si>
  <si>
    <t>300-SHT-SH-300</t>
  </si>
  <si>
    <t>Ethylene Compressor Shelter</t>
  </si>
  <si>
    <t>48.1</t>
  </si>
  <si>
    <t>49</t>
  </si>
  <si>
    <t>300-SHT-SH-400</t>
  </si>
  <si>
    <t>CYC Gas Compressor Shelter-1</t>
  </si>
  <si>
    <t>49.1</t>
  </si>
  <si>
    <t>49.2</t>
  </si>
  <si>
    <t>49.3</t>
  </si>
  <si>
    <t>3.3m</t>
  </si>
  <si>
    <t>49.4</t>
  </si>
  <si>
    <t>49.5</t>
  </si>
  <si>
    <t>49.6</t>
  </si>
  <si>
    <t>49.7</t>
  </si>
  <si>
    <t>49.8</t>
  </si>
  <si>
    <t>8.5m</t>
  </si>
  <si>
    <t>49.9</t>
  </si>
  <si>
    <t>49.10</t>
  </si>
  <si>
    <t>49.11</t>
  </si>
  <si>
    <t>12.65m</t>
  </si>
  <si>
    <t>49.12</t>
  </si>
  <si>
    <t>13.7m</t>
  </si>
  <si>
    <t>49.13</t>
  </si>
  <si>
    <t>14.3m</t>
  </si>
  <si>
    <t>50</t>
  </si>
  <si>
    <t>300-SHT-SH-500</t>
  </si>
  <si>
    <t>CYC Gas Compressor Shelter-2</t>
  </si>
  <si>
    <t>50.1</t>
  </si>
  <si>
    <t>50.2</t>
  </si>
  <si>
    <t>50.3</t>
  </si>
  <si>
    <t>50.4</t>
  </si>
  <si>
    <t>50.5</t>
  </si>
  <si>
    <t>50.6</t>
  </si>
  <si>
    <t>50.7</t>
  </si>
  <si>
    <t>50.8</t>
  </si>
  <si>
    <t>7.7m</t>
  </si>
  <si>
    <t>50.9</t>
  </si>
  <si>
    <t>50.10</t>
  </si>
  <si>
    <t>9m</t>
  </si>
  <si>
    <t>50.11</t>
  </si>
  <si>
    <t>10.5m</t>
  </si>
  <si>
    <t>50.12</t>
  </si>
  <si>
    <t>11.3m</t>
  </si>
  <si>
    <t>50.13</t>
  </si>
  <si>
    <t>51</t>
  </si>
  <si>
    <t>300-SHT-SH-512A</t>
  </si>
  <si>
    <t>Analyzer House</t>
  </si>
  <si>
    <t>51.1</t>
  </si>
  <si>
    <t>52</t>
  </si>
  <si>
    <t>300-SHT-SH-600</t>
  </si>
  <si>
    <t>Vent Recovery Compressor Shelter</t>
  </si>
  <si>
    <t>52.1</t>
  </si>
  <si>
    <t>52.2</t>
  </si>
  <si>
    <t>2.5m</t>
  </si>
  <si>
    <t>52.3</t>
  </si>
  <si>
    <t>8.55m</t>
  </si>
  <si>
    <t>53</t>
  </si>
  <si>
    <t>300-SHT-SH-800</t>
  </si>
  <si>
    <t>Hydrogen Booster Compressor Shelter</t>
  </si>
  <si>
    <t>53.1</t>
  </si>
  <si>
    <t>54</t>
  </si>
  <si>
    <t>1000-GH-44</t>
  </si>
  <si>
    <t>Guard House</t>
  </si>
  <si>
    <t>54.1</t>
  </si>
  <si>
    <t>54.2</t>
  </si>
  <si>
    <t>Shelter Area</t>
  </si>
  <si>
    <t>55</t>
  </si>
  <si>
    <t>400_PP Logistic Infrastructure</t>
  </si>
  <si>
    <t>400</t>
  </si>
  <si>
    <t>400-SHT-CC-100</t>
  </si>
  <si>
    <t>Silo Building</t>
  </si>
  <si>
    <t>55.1</t>
  </si>
  <si>
    <t>55.2</t>
  </si>
  <si>
    <t>56</t>
  </si>
  <si>
    <t>400-SHT-CC-200A</t>
  </si>
  <si>
    <t>Packing Hall Building</t>
  </si>
  <si>
    <t>56.1</t>
  </si>
  <si>
    <t>56.2</t>
  </si>
  <si>
    <t>56.3</t>
  </si>
  <si>
    <t>57</t>
  </si>
  <si>
    <t>400-SHT-CC-200B</t>
  </si>
  <si>
    <t>A801</t>
  </si>
  <si>
    <t>Office &amp; Social Building</t>
  </si>
  <si>
    <t>57.1</t>
  </si>
  <si>
    <t>57.2</t>
  </si>
  <si>
    <t>58</t>
  </si>
  <si>
    <t>100-SHT-SC-300</t>
  </si>
  <si>
    <t>Fire and Process Water Pump Station</t>
  </si>
  <si>
    <t>58.1</t>
  </si>
  <si>
    <t>58.2</t>
  </si>
  <si>
    <t>58.3</t>
  </si>
  <si>
    <t>58.4</t>
  </si>
  <si>
    <t>59</t>
  </si>
  <si>
    <t>100-SHT-SH-100</t>
  </si>
  <si>
    <t>BOG Compressor Shelter</t>
  </si>
  <si>
    <t>59.1</t>
  </si>
  <si>
    <t>59.2</t>
  </si>
  <si>
    <t>59.3</t>
  </si>
  <si>
    <t>60</t>
  </si>
  <si>
    <t>1000-CR-22</t>
  </si>
  <si>
    <t>A202</t>
  </si>
  <si>
    <t>Terminal Control Room Building (Control Room for H&amp;ST)</t>
  </si>
  <si>
    <t>60.1</t>
  </si>
  <si>
    <t>60.2</t>
  </si>
  <si>
    <t>60.3</t>
  </si>
  <si>
    <t>60.4</t>
  </si>
  <si>
    <t>61</t>
  </si>
  <si>
    <t>1000-GH-45</t>
  </si>
  <si>
    <t>Control Station</t>
  </si>
  <si>
    <t>61.1</t>
  </si>
  <si>
    <t>62</t>
  </si>
  <si>
    <t>1000-GH-46</t>
  </si>
  <si>
    <t>Guard House - HST</t>
  </si>
  <si>
    <t>62.1</t>
  </si>
  <si>
    <t>63</t>
  </si>
  <si>
    <t>1000-SS-04</t>
  </si>
  <si>
    <t xml:space="preserve">Transformer Station </t>
  </si>
  <si>
    <t>63.1</t>
  </si>
  <si>
    <t>63.2</t>
  </si>
  <si>
    <t>63.3</t>
  </si>
  <si>
    <t>63.4</t>
  </si>
  <si>
    <t>History Memo</t>
  </si>
  <si>
    <t>Building Q'ty Summary</t>
  </si>
  <si>
    <t>Building Area Summary</t>
  </si>
  <si>
    <t>BD (Building) :</t>
  </si>
  <si>
    <t>OS (Open Shelter) :</t>
  </si>
  <si>
    <t>PS (Partially Open Shelter) :</t>
  </si>
  <si>
    <t>FD (Foundation) :</t>
  </si>
  <si>
    <t>Total :</t>
  </si>
  <si>
    <t>BUILDING LIST</t>
    <phoneticPr fontId="81" type="noConversion"/>
  </si>
  <si>
    <t>&lt;Melaka 2,242 CCPP PROJECT / MALAYSIA&gt;</t>
    <phoneticPr fontId="81" type="noConversion"/>
  </si>
  <si>
    <t>NO.</t>
    <phoneticPr fontId="81" type="noConversion"/>
  </si>
  <si>
    <t>PLOT
PLAN
NO.</t>
    <phoneticPr fontId="81" type="noConversion"/>
  </si>
  <si>
    <t>BUILDING NAME</t>
    <phoneticPr fontId="81" type="noConversion"/>
  </si>
  <si>
    <t>STR.
TYPE</t>
    <phoneticPr fontId="81" type="noConversion"/>
  </si>
  <si>
    <t>Q'TY</t>
    <phoneticPr fontId="81" type="noConversion"/>
  </si>
  <si>
    <t>STORY</t>
    <phoneticPr fontId="81" type="noConversion"/>
  </si>
  <si>
    <t>LOCATION</t>
    <phoneticPr fontId="81" type="noConversion"/>
  </si>
  <si>
    <t>G. FLOOR AREA</t>
    <phoneticPr fontId="81" type="noConversion"/>
  </si>
  <si>
    <t>TOTAL AREA</t>
    <phoneticPr fontId="81" type="noConversion"/>
  </si>
  <si>
    <t>LIFTING</t>
  </si>
  <si>
    <t>SANITARY</t>
    <phoneticPr fontId="81" type="noConversion"/>
  </si>
  <si>
    <t>REMARK</t>
    <phoneticPr fontId="81" type="noConversion"/>
  </si>
  <si>
    <t>H(m)</t>
    <phoneticPr fontId="81" type="noConversion"/>
  </si>
  <si>
    <t>(m2)</t>
    <phoneticPr fontId="81" type="noConversion"/>
  </si>
  <si>
    <t>(m2)</t>
    <phoneticPr fontId="81" type="noConversion"/>
  </si>
  <si>
    <t>FACILITY</t>
  </si>
  <si>
    <t>TOILET</t>
    <phoneticPr fontId="81" type="noConversion"/>
  </si>
  <si>
    <t>SHOWER</t>
    <phoneticPr fontId="81" type="noConversion"/>
  </si>
  <si>
    <t>KITCHEN
TEA ROOM</t>
    <phoneticPr fontId="81" type="noConversion"/>
  </si>
  <si>
    <t>Turbine Building</t>
    <phoneticPr fontId="81" type="noConversion"/>
  </si>
  <si>
    <t>ST</t>
    <phoneticPr fontId="81" type="noConversion"/>
  </si>
  <si>
    <t>-</t>
    <phoneticPr fontId="81" type="noConversion"/>
  </si>
  <si>
    <t>OHC 70 ton (2EA)</t>
    <phoneticPr fontId="81" type="noConversion"/>
  </si>
  <si>
    <r>
      <t>Plot Plan</t>
    </r>
    <r>
      <rPr>
        <sz val="11"/>
        <rFont val="돋움"/>
        <family val="3"/>
        <charset val="129"/>
      </rPr>
      <t>의</t>
    </r>
    <r>
      <rPr>
        <sz val="11"/>
        <rFont val="Arial"/>
        <family val="2"/>
      </rPr>
      <t xml:space="preserve"> Layout </t>
    </r>
    <r>
      <rPr>
        <sz val="11"/>
        <rFont val="돋움"/>
        <family val="3"/>
        <charset val="129"/>
      </rPr>
      <t>반영</t>
    </r>
    <phoneticPr fontId="81" type="noConversion"/>
  </si>
  <si>
    <t>Turbine Hall</t>
    <phoneticPr fontId="81" type="noConversion"/>
  </si>
  <si>
    <t>4.5 / 23</t>
    <phoneticPr fontId="81" type="noConversion"/>
  </si>
  <si>
    <r>
      <t xml:space="preserve">Stl' Grating Platform(@ FL+4.5m) </t>
    </r>
    <r>
      <rPr>
        <sz val="11"/>
        <rFont val="돋움"/>
        <family val="3"/>
        <charset val="129"/>
      </rPr>
      <t/>
    </r>
    <phoneticPr fontId="81" type="noConversion"/>
  </si>
  <si>
    <r>
      <t xml:space="preserve">Stl' Grating Platform(@ FL+4.5m) </t>
    </r>
    <r>
      <rPr>
        <sz val="11"/>
        <rFont val="돋움"/>
        <family val="3"/>
        <charset val="129"/>
      </rPr>
      <t/>
    </r>
    <phoneticPr fontId="81" type="noConversion"/>
  </si>
  <si>
    <t>Aux. Bay for Condensor &amp; Elec. Rm</t>
    <phoneticPr fontId="81" type="noConversion"/>
  </si>
  <si>
    <r>
      <t>Plot Plan</t>
    </r>
    <r>
      <rPr>
        <sz val="11"/>
        <rFont val="돋움"/>
        <family val="3"/>
        <charset val="129"/>
      </rPr>
      <t>의</t>
    </r>
    <r>
      <rPr>
        <sz val="11"/>
        <rFont val="Arial"/>
        <family val="2"/>
      </rPr>
      <t xml:space="preserve"> Layout </t>
    </r>
    <r>
      <rPr>
        <sz val="11"/>
        <rFont val="돋움"/>
        <family val="3"/>
        <charset val="129"/>
      </rPr>
      <t>반영</t>
    </r>
    <r>
      <rPr>
        <sz val="11"/>
        <rFont val="Arial"/>
        <family val="2"/>
      </rPr>
      <t>, Stl' Grating Platform(@ FL+5.5m)</t>
    </r>
    <phoneticPr fontId="81" type="noConversion"/>
  </si>
  <si>
    <t>Basement</t>
    <phoneticPr fontId="81" type="noConversion"/>
  </si>
  <si>
    <t>Condensor Pit</t>
    <phoneticPr fontId="81" type="noConversion"/>
  </si>
  <si>
    <t>-4.1</t>
    <phoneticPr fontId="81" type="noConversion"/>
  </si>
  <si>
    <t>Ground Floor</t>
    <phoneticPr fontId="81" type="noConversion"/>
  </si>
  <si>
    <t>CCW &amp; Pump Area</t>
    <phoneticPr fontId="81" type="noConversion"/>
  </si>
  <si>
    <t>5.5/12.0</t>
    <phoneticPr fontId="81" type="noConversion"/>
  </si>
  <si>
    <t>DCS Room</t>
    <phoneticPr fontId="81" type="noConversion"/>
  </si>
  <si>
    <t>Local Elec. Room</t>
  </si>
  <si>
    <t>Aux. Bay for Elec. &amp; Control</t>
    <phoneticPr fontId="81" type="noConversion"/>
  </si>
  <si>
    <t>1-1</t>
    <phoneticPr fontId="81" type="noConversion"/>
  </si>
  <si>
    <t>1,2,5</t>
    <phoneticPr fontId="81" type="noConversion"/>
  </si>
  <si>
    <t>Turbine+Generator Fondation</t>
    <phoneticPr fontId="81" type="noConversion"/>
  </si>
  <si>
    <t>RC</t>
    <phoneticPr fontId="81" type="noConversion"/>
  </si>
  <si>
    <t>13.5/16.7</t>
  </si>
  <si>
    <t>2.0/2.5</t>
  </si>
  <si>
    <t>Basemat</t>
    <phoneticPr fontId="81" type="noConversion"/>
  </si>
  <si>
    <t>13.5/16.7</t>
    <phoneticPr fontId="81" type="noConversion"/>
  </si>
  <si>
    <t>2.0/2.5</t>
    <phoneticPr fontId="81" type="noConversion"/>
  </si>
  <si>
    <t>Condenser</t>
    <phoneticPr fontId="81" type="noConversion"/>
  </si>
  <si>
    <t>TG Pedestal</t>
    <phoneticPr fontId="81" type="noConversion"/>
  </si>
  <si>
    <t>2.0~4.5</t>
    <phoneticPr fontId="81" type="noConversion"/>
  </si>
  <si>
    <t>Administration &amp; Control Building</t>
    <phoneticPr fontId="81" type="noConversion"/>
  </si>
  <si>
    <t>RC</t>
    <phoneticPr fontId="81" type="noConversion"/>
  </si>
  <si>
    <t>ELEV</t>
    <phoneticPr fontId="81" type="noConversion"/>
  </si>
  <si>
    <t>○</t>
    <phoneticPr fontId="81" type="noConversion"/>
  </si>
  <si>
    <r>
      <t>(2</t>
    </r>
    <r>
      <rPr>
        <sz val="11"/>
        <rFont val="돋움"/>
        <family val="3"/>
        <charset val="129"/>
      </rPr>
      <t>월</t>
    </r>
    <r>
      <rPr>
        <sz val="11"/>
        <rFont val="Arial"/>
        <family val="2"/>
      </rPr>
      <t xml:space="preserve"> 10</t>
    </r>
    <r>
      <rPr>
        <sz val="11"/>
        <rFont val="돋움"/>
        <family val="3"/>
        <charset val="129"/>
      </rPr>
      <t>일</t>
    </r>
    <r>
      <rPr>
        <sz val="11"/>
        <rFont val="Arial"/>
        <family val="2"/>
      </rPr>
      <t xml:space="preserve"> </t>
    </r>
    <r>
      <rPr>
        <sz val="11"/>
        <rFont val="돋움"/>
        <family val="3"/>
        <charset val="129"/>
      </rPr>
      <t>지하층</t>
    </r>
    <r>
      <rPr>
        <sz val="11"/>
        <rFont val="Arial"/>
        <family val="2"/>
      </rPr>
      <t xml:space="preserve"> </t>
    </r>
    <r>
      <rPr>
        <sz val="11"/>
        <rFont val="돋움"/>
        <family val="3"/>
        <charset val="129"/>
      </rPr>
      <t>삭제</t>
    </r>
    <r>
      <rPr>
        <sz val="11"/>
        <rFont val="Arial"/>
        <family val="2"/>
      </rPr>
      <t>, 4</t>
    </r>
    <r>
      <rPr>
        <sz val="11"/>
        <rFont val="돋움"/>
        <family val="3"/>
        <charset val="129"/>
      </rPr>
      <t>층으로</t>
    </r>
    <r>
      <rPr>
        <sz val="11"/>
        <rFont val="Arial"/>
        <family val="2"/>
      </rPr>
      <t xml:space="preserve"> </t>
    </r>
    <r>
      <rPr>
        <sz val="11"/>
        <rFont val="돋움"/>
        <family val="3"/>
        <charset val="129"/>
      </rPr>
      <t>변경</t>
    </r>
    <r>
      <rPr>
        <sz val="11"/>
        <rFont val="Arial"/>
        <family val="2"/>
      </rPr>
      <t xml:space="preserve"> / </t>
    </r>
    <r>
      <rPr>
        <sz val="11"/>
        <rFont val="돋움"/>
        <family val="3"/>
        <charset val="129"/>
      </rPr>
      <t>전기</t>
    </r>
    <r>
      <rPr>
        <sz val="11"/>
        <rFont val="Arial"/>
        <family val="2"/>
      </rPr>
      <t>) room update</t>
    </r>
    <phoneticPr fontId="81" type="noConversion"/>
  </si>
  <si>
    <t>Cable room</t>
    <phoneticPr fontId="81" type="noConversion"/>
  </si>
  <si>
    <t>Reception</t>
    <phoneticPr fontId="81" type="noConversion"/>
  </si>
  <si>
    <t>including seating for 4 visitors</t>
    <phoneticPr fontId="81" type="noConversion"/>
  </si>
  <si>
    <t>Visitor room</t>
    <phoneticPr fontId="81" type="noConversion"/>
  </si>
  <si>
    <t>First Aid room</t>
    <phoneticPr fontId="81" type="noConversion"/>
  </si>
  <si>
    <t>Toilet (F)</t>
    <phoneticPr fontId="81" type="noConversion"/>
  </si>
  <si>
    <t>Ground Floor</t>
    <phoneticPr fontId="81" type="noConversion"/>
  </si>
  <si>
    <t>Toilet (M)</t>
    <phoneticPr fontId="81" type="noConversion"/>
  </si>
  <si>
    <t>Stair 1</t>
    <phoneticPr fontId="81" type="noConversion"/>
  </si>
  <si>
    <t>Stair 2</t>
    <phoneticPr fontId="81" type="noConversion"/>
  </si>
  <si>
    <t>Elev. Hall</t>
    <phoneticPr fontId="81" type="noConversion"/>
  </si>
  <si>
    <t>Corridor</t>
    <phoneticPr fontId="81" type="noConversion"/>
  </si>
  <si>
    <t>SWGR room</t>
    <phoneticPr fontId="81" type="noConversion"/>
  </si>
  <si>
    <t>battery room</t>
    <phoneticPr fontId="81" type="noConversion"/>
  </si>
  <si>
    <t>Stair 1</t>
    <phoneticPr fontId="81" type="noConversion"/>
  </si>
  <si>
    <t>Stair 2</t>
    <phoneticPr fontId="81" type="noConversion"/>
  </si>
  <si>
    <t>Elev. Hall</t>
    <phoneticPr fontId="81" type="noConversion"/>
  </si>
  <si>
    <t>Terrace</t>
    <phoneticPr fontId="81" type="noConversion"/>
  </si>
  <si>
    <t>Library &amp; Document room</t>
    <phoneticPr fontId="81" type="noConversion"/>
  </si>
  <si>
    <t>○</t>
    <phoneticPr fontId="81" type="noConversion"/>
  </si>
  <si>
    <t>Locker &amp; Shower (F)</t>
    <phoneticPr fontId="81" type="noConversion"/>
  </si>
  <si>
    <t>○</t>
    <phoneticPr fontId="81" type="noConversion"/>
  </si>
  <si>
    <t>Locker &amp; Shower (M)</t>
    <phoneticPr fontId="81" type="noConversion"/>
  </si>
  <si>
    <t>Janitor's Closet</t>
    <phoneticPr fontId="81" type="noConversion"/>
  </si>
  <si>
    <t>Stair 1</t>
    <phoneticPr fontId="81" type="noConversion"/>
  </si>
  <si>
    <t>Stair 2</t>
    <phoneticPr fontId="81" type="noConversion"/>
  </si>
  <si>
    <t>Elev. Hall</t>
    <phoneticPr fontId="81" type="noConversion"/>
  </si>
  <si>
    <t>Plant manager office</t>
  </si>
  <si>
    <r>
      <t>(</t>
    </r>
    <r>
      <rPr>
        <sz val="11"/>
        <rFont val="돋움"/>
        <family val="3"/>
        <charset val="129"/>
      </rPr>
      <t>비서실</t>
    </r>
    <r>
      <rPr>
        <sz val="11"/>
        <rFont val="Arial"/>
        <family val="2"/>
      </rPr>
      <t xml:space="preserve"> </t>
    </r>
    <r>
      <rPr>
        <sz val="11"/>
        <rFont val="돋움"/>
        <family val="3"/>
        <charset val="129"/>
      </rPr>
      <t>및</t>
    </r>
    <r>
      <rPr>
        <sz val="11"/>
        <rFont val="Arial"/>
        <family val="2"/>
      </rPr>
      <t xml:space="preserve"> </t>
    </r>
    <r>
      <rPr>
        <sz val="11"/>
        <rFont val="돋움"/>
        <family val="3"/>
        <charset val="129"/>
      </rPr>
      <t>전용</t>
    </r>
    <r>
      <rPr>
        <sz val="11"/>
        <rFont val="Arial"/>
        <family val="2"/>
      </rPr>
      <t xml:space="preserve"> </t>
    </r>
    <r>
      <rPr>
        <sz val="11"/>
        <rFont val="돋움"/>
        <family val="3"/>
        <charset val="129"/>
      </rPr>
      <t>화장실</t>
    </r>
    <r>
      <rPr>
        <sz val="11"/>
        <rFont val="Arial"/>
        <family val="2"/>
      </rPr>
      <t xml:space="preserve"> </t>
    </r>
    <r>
      <rPr>
        <sz val="11"/>
        <rFont val="돋움"/>
        <family val="3"/>
        <charset val="129"/>
      </rPr>
      <t>포함</t>
    </r>
    <r>
      <rPr>
        <sz val="11"/>
        <rFont val="Arial"/>
        <family val="2"/>
      </rPr>
      <t>)</t>
    </r>
    <phoneticPr fontId="81" type="noConversion"/>
  </si>
  <si>
    <t>Eng. manager office</t>
  </si>
  <si>
    <t>Oper. manager office</t>
  </si>
  <si>
    <t>Shift manager office</t>
  </si>
  <si>
    <t>Admin. manager office</t>
  </si>
  <si>
    <t>Chemist Office</t>
    <phoneticPr fontId="81" type="noConversion"/>
  </si>
  <si>
    <t>IT Coordinator Office</t>
    <phoneticPr fontId="81" type="noConversion"/>
  </si>
  <si>
    <t>Performance manager room</t>
    <phoneticPr fontId="81" type="noConversion"/>
  </si>
  <si>
    <t>Visitor office</t>
    <phoneticPr fontId="81" type="noConversion"/>
  </si>
  <si>
    <t>OpenOffice</t>
    <phoneticPr fontId="81" type="noConversion"/>
  </si>
  <si>
    <t>OpenOffice</t>
    <phoneticPr fontId="81" type="noConversion"/>
  </si>
  <si>
    <t>Meeting room</t>
    <phoneticPr fontId="81" type="noConversion"/>
  </si>
  <si>
    <t>For 20 people</t>
    <phoneticPr fontId="81" type="noConversion"/>
  </si>
  <si>
    <t>Training room &amp; Discussion room</t>
    <phoneticPr fontId="81" type="noConversion"/>
  </si>
  <si>
    <t>ITB</t>
    <phoneticPr fontId="81" type="noConversion"/>
  </si>
  <si>
    <t>Tea room</t>
    <phoneticPr fontId="81" type="noConversion"/>
  </si>
  <si>
    <t>3rd Floor</t>
    <phoneticPr fontId="81" type="noConversion"/>
  </si>
  <si>
    <t>3rd Floor</t>
    <phoneticPr fontId="81" type="noConversion"/>
  </si>
  <si>
    <t>Central control room</t>
    <phoneticPr fontId="81" type="noConversion"/>
  </si>
  <si>
    <t>Access Floor 0.6m</t>
    <phoneticPr fontId="81" type="noConversion"/>
  </si>
  <si>
    <t>Electronic room</t>
    <phoneticPr fontId="81" type="noConversion"/>
  </si>
  <si>
    <t>Access Floor 0.6m</t>
    <phoneticPr fontId="81" type="noConversion"/>
  </si>
  <si>
    <t>3rd Floor</t>
    <phoneticPr fontId="81" type="noConversion"/>
  </si>
  <si>
    <t>Computer room</t>
    <phoneticPr fontId="81" type="noConversion"/>
  </si>
  <si>
    <t>3rd Floor</t>
    <phoneticPr fontId="81" type="noConversion"/>
  </si>
  <si>
    <t>Simulator room</t>
    <phoneticPr fontId="81" type="noConversion"/>
  </si>
  <si>
    <t>Communication Room</t>
    <phoneticPr fontId="81" type="noConversion"/>
  </si>
  <si>
    <t>Access Floor 0.6m</t>
    <phoneticPr fontId="81" type="noConversion"/>
  </si>
  <si>
    <t>Permit to work</t>
    <phoneticPr fontId="81" type="noConversion"/>
  </si>
  <si>
    <t>Prayer room</t>
    <phoneticPr fontId="81" type="noConversion"/>
  </si>
  <si>
    <t>Kitchen &amp; Lunch room</t>
    <phoneticPr fontId="81" type="noConversion"/>
  </si>
  <si>
    <t>○</t>
    <phoneticPr fontId="81" type="noConversion"/>
  </si>
  <si>
    <t>Toilet (F)</t>
    <phoneticPr fontId="81" type="noConversion"/>
  </si>
  <si>
    <t>○</t>
    <phoneticPr fontId="81" type="noConversion"/>
  </si>
  <si>
    <t>Toilet (M)</t>
    <phoneticPr fontId="81" type="noConversion"/>
  </si>
  <si>
    <t>Stair 2</t>
    <phoneticPr fontId="81" type="noConversion"/>
  </si>
  <si>
    <t>Corridor</t>
    <phoneticPr fontId="81" type="noConversion"/>
  </si>
  <si>
    <t>Rooftop</t>
    <phoneticPr fontId="81" type="noConversion"/>
  </si>
  <si>
    <t>Rooftop</t>
  </si>
  <si>
    <t>Elev. Mech. Room</t>
    <phoneticPr fontId="81" type="noConversion"/>
  </si>
  <si>
    <t>Water Treatment Building</t>
    <phoneticPr fontId="81" type="noConversion"/>
  </si>
  <si>
    <t>RC</t>
    <phoneticPr fontId="81" type="noConversion"/>
  </si>
  <si>
    <t>Hoist 3 ton</t>
    <phoneticPr fontId="81" type="noConversion"/>
  </si>
  <si>
    <t>Ground Floor</t>
    <phoneticPr fontId="81" type="noConversion"/>
  </si>
  <si>
    <t>Ground Floor</t>
    <phoneticPr fontId="81" type="noConversion"/>
  </si>
  <si>
    <t>Chemical Storage</t>
  </si>
  <si>
    <t>Office</t>
    <phoneticPr fontId="81" type="noConversion"/>
  </si>
  <si>
    <t>Corridor</t>
    <phoneticPr fontId="81" type="noConversion"/>
  </si>
  <si>
    <t>Toilet</t>
    <phoneticPr fontId="81" type="noConversion"/>
  </si>
  <si>
    <t>PCC (Power Control Center)</t>
    <phoneticPr fontId="81" type="noConversion"/>
  </si>
  <si>
    <r>
      <rPr>
        <sz val="11"/>
        <rFont val="돋움"/>
        <family val="3"/>
        <charset val="129"/>
      </rPr>
      <t>수정</t>
    </r>
    <r>
      <rPr>
        <sz val="11"/>
        <rFont val="Arial"/>
        <family val="2"/>
      </rPr>
      <t xml:space="preserve"> Layout </t>
    </r>
    <r>
      <rPr>
        <sz val="11"/>
        <rFont val="돋움"/>
        <family val="3"/>
        <charset val="129"/>
      </rPr>
      <t>반영</t>
    </r>
    <r>
      <rPr>
        <sz val="11"/>
        <rFont val="Arial"/>
        <family val="2"/>
      </rPr>
      <t xml:space="preserve">(10/16 </t>
    </r>
    <r>
      <rPr>
        <sz val="11"/>
        <rFont val="돋움"/>
        <family val="3"/>
        <charset val="129"/>
      </rPr>
      <t>전기</t>
    </r>
    <r>
      <rPr>
        <sz val="11"/>
        <rFont val="Arial"/>
        <family val="2"/>
      </rPr>
      <t>)</t>
    </r>
    <phoneticPr fontId="81" type="noConversion"/>
  </si>
  <si>
    <t>Cable Area</t>
    <phoneticPr fontId="81" type="noConversion"/>
  </si>
  <si>
    <t>Battery room</t>
    <phoneticPr fontId="81" type="noConversion"/>
  </si>
  <si>
    <t>Electrical Room</t>
    <phoneticPr fontId="81" type="noConversion"/>
  </si>
  <si>
    <t>Electro Chlorination Building</t>
    <phoneticPr fontId="81" type="noConversion"/>
  </si>
  <si>
    <t>RC</t>
    <phoneticPr fontId="81" type="noConversion"/>
  </si>
  <si>
    <t>-</t>
    <phoneticPr fontId="81" type="noConversion"/>
  </si>
  <si>
    <r>
      <rPr>
        <sz val="11"/>
        <rFont val="돋움"/>
        <family val="3"/>
        <charset val="129"/>
      </rPr>
      <t>협의사항</t>
    </r>
    <r>
      <rPr>
        <sz val="11"/>
        <rFont val="Arial"/>
        <family val="2"/>
      </rPr>
      <t xml:space="preserve"> </t>
    </r>
    <r>
      <rPr>
        <sz val="11"/>
        <rFont val="돋움"/>
        <family val="3"/>
        <charset val="129"/>
      </rPr>
      <t>반영</t>
    </r>
    <r>
      <rPr>
        <sz val="11"/>
        <rFont val="Arial"/>
        <family val="2"/>
      </rPr>
      <t>(</t>
    </r>
    <r>
      <rPr>
        <sz val="11"/>
        <rFont val="돋움"/>
        <family val="3"/>
        <charset val="129"/>
      </rPr>
      <t>환경</t>
    </r>
    <r>
      <rPr>
        <sz val="11"/>
        <rFont val="Arial"/>
        <family val="2"/>
      </rPr>
      <t>,</t>
    </r>
    <r>
      <rPr>
        <sz val="11"/>
        <rFont val="돋움"/>
        <family val="3"/>
        <charset val="129"/>
      </rPr>
      <t>전기</t>
    </r>
    <r>
      <rPr>
        <sz val="11"/>
        <rFont val="Arial"/>
        <family val="2"/>
      </rPr>
      <t xml:space="preserve"> 18/3/13)</t>
    </r>
    <phoneticPr fontId="81" type="noConversion"/>
  </si>
  <si>
    <t>Electro Chlorination Room</t>
  </si>
  <si>
    <t>Ground Floor</t>
    <phoneticPr fontId="81" type="noConversion"/>
  </si>
  <si>
    <t>AC Room</t>
    <phoneticPr fontId="81" type="noConversion"/>
  </si>
  <si>
    <t>Control Room for Chlorination</t>
  </si>
  <si>
    <t>Control Room for CWP</t>
  </si>
  <si>
    <t>ELEC. Room</t>
  </si>
  <si>
    <t>FM200 Room</t>
    <phoneticPr fontId="81" type="noConversion"/>
  </si>
  <si>
    <t>Fire Fighting Pump House</t>
    <phoneticPr fontId="81" type="noConversion"/>
  </si>
  <si>
    <t>-</t>
    <phoneticPr fontId="81" type="noConversion"/>
  </si>
  <si>
    <t>Hoist 7ton</t>
    <phoneticPr fontId="81" type="noConversion"/>
  </si>
  <si>
    <r>
      <rPr>
        <sz val="11"/>
        <rFont val="돋움"/>
        <family val="3"/>
        <charset val="129"/>
      </rPr>
      <t>건축사이즈</t>
    </r>
    <r>
      <rPr>
        <sz val="11"/>
        <rFont val="Arial"/>
        <family val="2"/>
      </rPr>
      <t xml:space="preserve"> </t>
    </r>
    <r>
      <rPr>
        <sz val="11"/>
        <rFont val="돋움"/>
        <family val="3"/>
        <charset val="129"/>
      </rPr>
      <t>변경</t>
    </r>
    <r>
      <rPr>
        <sz val="11"/>
        <rFont val="Arial"/>
        <family val="2"/>
      </rPr>
      <t xml:space="preserve">(18/2/20 </t>
    </r>
    <r>
      <rPr>
        <sz val="11"/>
        <rFont val="돋움"/>
        <family val="3"/>
        <charset val="129"/>
      </rPr>
      <t>소방</t>
    </r>
    <r>
      <rPr>
        <sz val="11"/>
        <rFont val="Arial"/>
        <family val="2"/>
      </rPr>
      <t>)</t>
    </r>
    <phoneticPr fontId="81" type="noConversion"/>
  </si>
  <si>
    <r>
      <t xml:space="preserve">Switchyard Control Building
</t>
    </r>
    <r>
      <rPr>
        <b/>
        <sz val="11"/>
        <rFont val="Arial"/>
        <family val="2"/>
      </rPr>
      <t>(500+275)</t>
    </r>
    <phoneticPr fontId="81" type="noConversion"/>
  </si>
  <si>
    <t>RC</t>
    <phoneticPr fontId="81" type="noConversion"/>
  </si>
  <si>
    <t>Cable Room</t>
    <phoneticPr fontId="81" type="noConversion"/>
  </si>
  <si>
    <t>Metering Room</t>
    <phoneticPr fontId="81" type="noConversion"/>
  </si>
  <si>
    <t>Toilet</t>
    <phoneticPr fontId="81" type="noConversion"/>
  </si>
  <si>
    <t>RPIO Room</t>
    <phoneticPr fontId="81" type="noConversion"/>
  </si>
  <si>
    <t>Store Room</t>
    <phoneticPr fontId="81" type="noConversion"/>
  </si>
  <si>
    <t>Toilet (F)</t>
    <phoneticPr fontId="81" type="noConversion"/>
  </si>
  <si>
    <t>Prayer room (M)</t>
    <phoneticPr fontId="81" type="noConversion"/>
  </si>
  <si>
    <t>Prayer room (F)</t>
    <phoneticPr fontId="81" type="noConversion"/>
  </si>
  <si>
    <t>Stair 1</t>
  </si>
  <si>
    <t>Stair 2</t>
  </si>
  <si>
    <t>Control &amp; Relay Room</t>
    <phoneticPr fontId="81" type="noConversion"/>
  </si>
  <si>
    <t>500kV Battery Room</t>
    <phoneticPr fontId="81" type="noConversion"/>
  </si>
  <si>
    <t>275kV Battery Room</t>
    <phoneticPr fontId="81" type="noConversion"/>
  </si>
  <si>
    <t>LVAC Room</t>
    <phoneticPr fontId="81" type="noConversion"/>
  </si>
  <si>
    <t>Communication Room</t>
  </si>
  <si>
    <t>Corridor</t>
  </si>
  <si>
    <t>Workshop &amp; Store Building</t>
    <phoneticPr fontId="81" type="noConversion"/>
  </si>
  <si>
    <t>ST</t>
    <phoneticPr fontId="81" type="noConversion"/>
  </si>
  <si>
    <t>-</t>
    <phoneticPr fontId="81" type="noConversion"/>
  </si>
  <si>
    <t>8.0 / 4.0</t>
    <phoneticPr fontId="81" type="noConversion"/>
  </si>
  <si>
    <t>10t OHC</t>
    <phoneticPr fontId="81" type="noConversion"/>
  </si>
  <si>
    <t>Main Workshop</t>
    <phoneticPr fontId="81" type="noConversion"/>
  </si>
  <si>
    <t>OHC 10ton</t>
    <phoneticPr fontId="81" type="noConversion"/>
  </si>
  <si>
    <t>Store</t>
    <phoneticPr fontId="81" type="noConversion"/>
  </si>
  <si>
    <t>w/Roller Shutter Door</t>
    <phoneticPr fontId="81" type="noConversion"/>
  </si>
  <si>
    <t>Hazardous Goods storage</t>
    <phoneticPr fontId="81" type="noConversion"/>
  </si>
  <si>
    <t>Tool room</t>
    <phoneticPr fontId="81" type="noConversion"/>
  </si>
  <si>
    <t>w/Work benches</t>
    <phoneticPr fontId="81" type="noConversion"/>
  </si>
  <si>
    <t>C&amp;I Workshop &amp; Store</t>
    <phoneticPr fontId="81" type="noConversion"/>
  </si>
  <si>
    <t>Air Conditioned room</t>
    <phoneticPr fontId="81" type="noConversion"/>
  </si>
  <si>
    <t>Electrical Room</t>
    <phoneticPr fontId="81" type="noConversion"/>
  </si>
  <si>
    <t>Workshop Supervisor-1</t>
    <phoneticPr fontId="81" type="noConversion"/>
  </si>
  <si>
    <t>Workshop Supervisor-2</t>
    <phoneticPr fontId="81" type="noConversion"/>
  </si>
  <si>
    <t>Store Supervisor</t>
    <phoneticPr fontId="81" type="noConversion"/>
  </si>
  <si>
    <t>Planning</t>
    <phoneticPr fontId="81" type="noConversion"/>
  </si>
  <si>
    <t>Kitchen &amp; Lunch room</t>
    <phoneticPr fontId="81" type="noConversion"/>
  </si>
  <si>
    <t>Document room</t>
    <phoneticPr fontId="81" type="noConversion"/>
  </si>
  <si>
    <t xml:space="preserve"> </t>
    <phoneticPr fontId="81" type="noConversion"/>
  </si>
  <si>
    <t>Toilet (M)</t>
    <phoneticPr fontId="81" type="noConversion"/>
  </si>
  <si>
    <t>Locker room (M)</t>
    <phoneticPr fontId="81" type="noConversion"/>
  </si>
  <si>
    <t>Locker room (F)</t>
    <phoneticPr fontId="81" type="noConversion"/>
  </si>
  <si>
    <t>Common Work Area</t>
    <phoneticPr fontId="81" type="noConversion"/>
  </si>
  <si>
    <t>Guard House</t>
    <phoneticPr fontId="81" type="noConversion"/>
  </si>
  <si>
    <t>-</t>
    <phoneticPr fontId="81" type="noConversion"/>
  </si>
  <si>
    <t>Guard room</t>
    <phoneticPr fontId="81" type="noConversion"/>
  </si>
  <si>
    <t>Office &amp; Reception</t>
    <phoneticPr fontId="81" type="noConversion"/>
  </si>
  <si>
    <t>Pantry</t>
    <phoneticPr fontId="81" type="noConversion"/>
  </si>
  <si>
    <t>SWYD Guard House</t>
    <phoneticPr fontId="81" type="noConversion"/>
  </si>
  <si>
    <r>
      <rPr>
        <sz val="11"/>
        <rFont val="돋움"/>
        <family val="3"/>
        <charset val="129"/>
      </rPr>
      <t>추가요청</t>
    </r>
    <r>
      <rPr>
        <sz val="11"/>
        <rFont val="Arial"/>
        <family val="2"/>
      </rPr>
      <t xml:space="preserve"> (7/19, 2018 PM)</t>
    </r>
    <phoneticPr fontId="81" type="noConversion"/>
  </si>
  <si>
    <t>Guard room</t>
    <phoneticPr fontId="81" type="noConversion"/>
  </si>
  <si>
    <t>Office &amp; Reception</t>
    <phoneticPr fontId="81" type="noConversion"/>
  </si>
  <si>
    <t>Pantry</t>
    <phoneticPr fontId="81" type="noConversion"/>
  </si>
  <si>
    <t>LVAC Substation</t>
    <phoneticPr fontId="81" type="noConversion"/>
  </si>
  <si>
    <r>
      <rPr>
        <sz val="11"/>
        <rFont val="돋움"/>
        <family val="3"/>
        <charset val="129"/>
      </rPr>
      <t>누락사항</t>
    </r>
    <r>
      <rPr>
        <sz val="11"/>
        <rFont val="Arial"/>
        <family val="2"/>
      </rPr>
      <t xml:space="preserve"> </t>
    </r>
    <r>
      <rPr>
        <sz val="11"/>
        <rFont val="돋움"/>
        <family val="3"/>
        <charset val="129"/>
      </rPr>
      <t>반영</t>
    </r>
    <r>
      <rPr>
        <sz val="11"/>
        <rFont val="Arial"/>
        <family val="2"/>
      </rPr>
      <t xml:space="preserve">(Mar 2019, by </t>
    </r>
    <r>
      <rPr>
        <sz val="11"/>
        <rFont val="돋움"/>
        <family val="3"/>
        <charset val="129"/>
      </rPr>
      <t>현장</t>
    </r>
    <r>
      <rPr>
        <sz val="11"/>
        <rFont val="Arial"/>
        <family val="2"/>
      </rPr>
      <t>)</t>
    </r>
    <phoneticPr fontId="81" type="noConversion"/>
  </si>
  <si>
    <t>Air Compressor Shelter</t>
    <phoneticPr fontId="81" type="noConversion"/>
  </si>
  <si>
    <t>ST</t>
    <phoneticPr fontId="81" type="noConversion"/>
  </si>
  <si>
    <t>Hoist 5 ton</t>
    <phoneticPr fontId="81" type="noConversion"/>
  </si>
  <si>
    <r>
      <t>Shelter</t>
    </r>
    <r>
      <rPr>
        <sz val="11"/>
        <rFont val="돋움"/>
        <family val="3"/>
        <charset val="129"/>
      </rPr>
      <t>로</t>
    </r>
    <r>
      <rPr>
        <sz val="11"/>
        <rFont val="Arial"/>
        <family val="2"/>
      </rPr>
      <t xml:space="preserve"> </t>
    </r>
    <r>
      <rPr>
        <sz val="11"/>
        <rFont val="돋움"/>
        <family val="3"/>
        <charset val="129"/>
      </rPr>
      <t>변경</t>
    </r>
    <r>
      <rPr>
        <sz val="11"/>
        <rFont val="Arial"/>
        <family val="2"/>
      </rPr>
      <t xml:space="preserve"> (6/29 </t>
    </r>
    <r>
      <rPr>
        <sz val="11"/>
        <rFont val="돋움"/>
        <family val="3"/>
        <charset val="129"/>
      </rPr>
      <t>기계</t>
    </r>
    <r>
      <rPr>
        <sz val="11"/>
        <rFont val="Arial"/>
        <family val="2"/>
      </rPr>
      <t>)</t>
    </r>
    <phoneticPr fontId="81" type="noConversion"/>
  </si>
  <si>
    <t>Fuel Gas Compressor Shelter</t>
    <phoneticPr fontId="81" type="noConversion"/>
  </si>
  <si>
    <t>OHC 18ton</t>
    <phoneticPr fontId="81" type="noConversion"/>
  </si>
  <si>
    <r>
      <t xml:space="preserve">DRN </t>
    </r>
    <r>
      <rPr>
        <sz val="11"/>
        <rFont val="돋움"/>
        <family val="3"/>
        <charset val="129"/>
      </rPr>
      <t>검토의견</t>
    </r>
    <r>
      <rPr>
        <sz val="11"/>
        <rFont val="Arial"/>
        <family val="2"/>
      </rPr>
      <t xml:space="preserve"> </t>
    </r>
    <r>
      <rPr>
        <sz val="11"/>
        <rFont val="돋움"/>
        <family val="3"/>
        <charset val="129"/>
      </rPr>
      <t>반영</t>
    </r>
    <r>
      <rPr>
        <sz val="11"/>
        <rFont val="Arial"/>
        <family val="2"/>
      </rPr>
      <t xml:space="preserve">(12/6 </t>
    </r>
    <r>
      <rPr>
        <sz val="11"/>
        <rFont val="돋움"/>
        <family val="3"/>
        <charset val="129"/>
      </rPr>
      <t>기계</t>
    </r>
    <r>
      <rPr>
        <sz val="11"/>
        <rFont val="Arial"/>
        <family val="2"/>
      </rPr>
      <t>)</t>
    </r>
    <phoneticPr fontId="81" type="noConversion"/>
  </si>
  <si>
    <t>Compressor Area</t>
    <phoneticPr fontId="81" type="noConversion"/>
  </si>
  <si>
    <r>
      <t xml:space="preserve">DRN </t>
    </r>
    <r>
      <rPr>
        <sz val="11"/>
        <rFont val="돋움"/>
        <family val="3"/>
        <charset val="129"/>
      </rPr>
      <t>검토의견</t>
    </r>
    <r>
      <rPr>
        <sz val="11"/>
        <rFont val="Arial"/>
        <family val="2"/>
      </rPr>
      <t xml:space="preserve"> </t>
    </r>
    <r>
      <rPr>
        <sz val="11"/>
        <rFont val="돋움"/>
        <family val="3"/>
        <charset val="129"/>
      </rPr>
      <t>반영</t>
    </r>
    <r>
      <rPr>
        <sz val="11"/>
        <rFont val="Arial"/>
        <family val="2"/>
      </rPr>
      <t xml:space="preserve">(12/6 </t>
    </r>
    <r>
      <rPr>
        <sz val="11"/>
        <rFont val="돋움"/>
        <family val="3"/>
        <charset val="129"/>
      </rPr>
      <t>기계</t>
    </r>
    <r>
      <rPr>
        <sz val="11"/>
        <rFont val="Arial"/>
        <family val="2"/>
      </rPr>
      <t>)</t>
    </r>
    <phoneticPr fontId="81" type="noConversion"/>
  </si>
  <si>
    <t>ELEC. Room</t>
    <phoneticPr fontId="81" type="noConversion"/>
  </si>
  <si>
    <t>Boiler Feed Water Pump Shelter</t>
    <phoneticPr fontId="81" type="noConversion"/>
  </si>
  <si>
    <t>Hoist 21ton</t>
    <phoneticPr fontId="81" type="noConversion"/>
  </si>
  <si>
    <r>
      <t>GA</t>
    </r>
    <r>
      <rPr>
        <sz val="11"/>
        <rFont val="돋움"/>
        <family val="3"/>
        <charset val="129"/>
      </rPr>
      <t>에</t>
    </r>
    <r>
      <rPr>
        <sz val="11"/>
        <rFont val="Arial"/>
        <family val="2"/>
      </rPr>
      <t xml:space="preserve"> </t>
    </r>
    <r>
      <rPr>
        <sz val="11"/>
        <rFont val="돋움"/>
        <family val="3"/>
        <charset val="129"/>
      </rPr>
      <t>따라</t>
    </r>
    <r>
      <rPr>
        <sz val="11"/>
        <rFont val="Arial"/>
        <family val="2"/>
      </rPr>
      <t xml:space="preserve"> </t>
    </r>
    <r>
      <rPr>
        <sz val="11"/>
        <rFont val="돋움"/>
        <family val="3"/>
        <charset val="129"/>
      </rPr>
      <t>높이증가</t>
    </r>
    <r>
      <rPr>
        <sz val="11"/>
        <rFont val="Arial"/>
        <family val="2"/>
      </rPr>
      <t xml:space="preserve">(7/18,2018 </t>
    </r>
    <r>
      <rPr>
        <sz val="11"/>
        <rFont val="돋움"/>
        <family val="3"/>
        <charset val="129"/>
      </rPr>
      <t>기계</t>
    </r>
    <r>
      <rPr>
        <sz val="11"/>
        <rFont val="Arial"/>
        <family val="2"/>
      </rPr>
      <t>)</t>
    </r>
    <phoneticPr fontId="81" type="noConversion"/>
  </si>
  <si>
    <t>Fuel Oil Unloading &amp; Transfer Pump Shelter</t>
    <phoneticPr fontId="81" type="noConversion"/>
  </si>
  <si>
    <t>Hoist 10 ton</t>
    <phoneticPr fontId="81" type="noConversion"/>
  </si>
  <si>
    <r>
      <t xml:space="preserve">DRN </t>
    </r>
    <r>
      <rPr>
        <sz val="11"/>
        <rFont val="돋움"/>
        <family val="3"/>
        <charset val="129"/>
      </rPr>
      <t>검토의견</t>
    </r>
    <r>
      <rPr>
        <sz val="11"/>
        <rFont val="Arial"/>
        <family val="2"/>
      </rPr>
      <t xml:space="preserve"> </t>
    </r>
    <r>
      <rPr>
        <sz val="11"/>
        <rFont val="돋움"/>
        <family val="3"/>
        <charset val="129"/>
      </rPr>
      <t>반영</t>
    </r>
    <r>
      <rPr>
        <sz val="11"/>
        <rFont val="Arial"/>
        <family val="2"/>
      </rPr>
      <t xml:space="preserve">(12/6 </t>
    </r>
    <r>
      <rPr>
        <sz val="11"/>
        <rFont val="돋움"/>
        <family val="3"/>
        <charset val="129"/>
      </rPr>
      <t>기계</t>
    </r>
    <r>
      <rPr>
        <sz val="11"/>
        <rFont val="Arial"/>
        <family val="2"/>
      </rPr>
      <t xml:space="preserve">)
</t>
    </r>
    <r>
      <rPr>
        <sz val="11"/>
        <rFont val="돋움"/>
        <family val="3"/>
        <charset val="129"/>
      </rPr>
      <t>높이</t>
    </r>
    <r>
      <rPr>
        <sz val="11"/>
        <rFont val="Arial"/>
        <family val="2"/>
      </rPr>
      <t xml:space="preserve"> </t>
    </r>
    <r>
      <rPr>
        <sz val="11"/>
        <rFont val="돋움"/>
        <family val="3"/>
        <charset val="129"/>
      </rPr>
      <t>관련</t>
    </r>
    <r>
      <rPr>
        <sz val="11"/>
        <rFont val="Arial"/>
        <family val="2"/>
      </rPr>
      <t xml:space="preserve"> </t>
    </r>
    <r>
      <rPr>
        <sz val="11"/>
        <rFont val="돋움"/>
        <family val="3"/>
        <charset val="129"/>
      </rPr>
      <t>재검토</t>
    </r>
    <r>
      <rPr>
        <sz val="11"/>
        <rFont val="Arial"/>
        <family val="2"/>
      </rPr>
      <t xml:space="preserve"> </t>
    </r>
    <r>
      <rPr>
        <sz val="11"/>
        <rFont val="돋움"/>
        <family val="3"/>
        <charset val="129"/>
      </rPr>
      <t>필요</t>
    </r>
    <phoneticPr fontId="81" type="noConversion"/>
  </si>
  <si>
    <t>N2 Gas Storage Shelter</t>
    <phoneticPr fontId="81" type="noConversion"/>
  </si>
  <si>
    <t>ST</t>
    <phoneticPr fontId="81" type="noConversion"/>
  </si>
  <si>
    <r>
      <t>GA</t>
    </r>
    <r>
      <rPr>
        <sz val="11"/>
        <rFont val="돋움"/>
        <family val="3"/>
        <charset val="129"/>
      </rPr>
      <t>에</t>
    </r>
    <r>
      <rPr>
        <sz val="11"/>
        <rFont val="Arial"/>
        <family val="2"/>
      </rPr>
      <t xml:space="preserve"> </t>
    </r>
    <r>
      <rPr>
        <sz val="11"/>
        <rFont val="돋움"/>
        <family val="3"/>
        <charset val="129"/>
      </rPr>
      <t>따라</t>
    </r>
    <r>
      <rPr>
        <sz val="11"/>
        <rFont val="Arial"/>
        <family val="2"/>
      </rPr>
      <t xml:space="preserve"> </t>
    </r>
    <r>
      <rPr>
        <sz val="11"/>
        <rFont val="돋움"/>
        <family val="3"/>
        <charset val="129"/>
      </rPr>
      <t>사이즈</t>
    </r>
    <r>
      <rPr>
        <sz val="11"/>
        <rFont val="Arial"/>
        <family val="2"/>
      </rPr>
      <t xml:space="preserve"> </t>
    </r>
    <r>
      <rPr>
        <sz val="11"/>
        <rFont val="돋움"/>
        <family val="3"/>
        <charset val="129"/>
      </rPr>
      <t>감소</t>
    </r>
    <r>
      <rPr>
        <sz val="11"/>
        <rFont val="Arial"/>
        <family val="2"/>
      </rPr>
      <t xml:space="preserve">(7/13,2018 </t>
    </r>
    <r>
      <rPr>
        <sz val="11"/>
        <rFont val="돋움"/>
        <family val="3"/>
        <charset val="129"/>
      </rPr>
      <t>기계</t>
    </r>
    <r>
      <rPr>
        <sz val="11"/>
        <rFont val="Arial"/>
        <family val="2"/>
      </rPr>
      <t>)</t>
    </r>
    <phoneticPr fontId="81" type="noConversion"/>
  </si>
  <si>
    <t>Hypochlorite Storage Tank Shelter</t>
    <phoneticPr fontId="81" type="noConversion"/>
  </si>
  <si>
    <r>
      <t>GA</t>
    </r>
    <r>
      <rPr>
        <sz val="11"/>
        <rFont val="돋움"/>
        <family val="3"/>
        <charset val="129"/>
      </rPr>
      <t>에</t>
    </r>
    <r>
      <rPr>
        <sz val="11"/>
        <rFont val="Arial"/>
        <family val="2"/>
      </rPr>
      <t xml:space="preserve"> </t>
    </r>
    <r>
      <rPr>
        <sz val="11"/>
        <rFont val="돋움"/>
        <family val="3"/>
        <charset val="129"/>
      </rPr>
      <t>따라</t>
    </r>
    <r>
      <rPr>
        <sz val="11"/>
        <rFont val="Arial"/>
        <family val="2"/>
      </rPr>
      <t xml:space="preserve"> </t>
    </r>
    <r>
      <rPr>
        <sz val="11"/>
        <rFont val="돋움"/>
        <family val="3"/>
        <charset val="129"/>
      </rPr>
      <t>사이즈감소</t>
    </r>
    <r>
      <rPr>
        <sz val="11"/>
        <rFont val="Arial"/>
        <family val="2"/>
      </rPr>
      <t xml:space="preserve"> </t>
    </r>
    <r>
      <rPr>
        <sz val="11"/>
        <rFont val="돋움"/>
        <family val="3"/>
        <charset val="129"/>
      </rPr>
      <t>높이증가</t>
    </r>
    <r>
      <rPr>
        <sz val="11"/>
        <rFont val="Arial"/>
        <family val="2"/>
      </rPr>
      <t xml:space="preserve">(6/14,2018 </t>
    </r>
    <r>
      <rPr>
        <sz val="11"/>
        <rFont val="돋움"/>
        <family val="3"/>
        <charset val="129"/>
      </rPr>
      <t>전기</t>
    </r>
    <r>
      <rPr>
        <sz val="11"/>
        <rFont val="Arial"/>
        <family val="2"/>
      </rPr>
      <t>)</t>
    </r>
    <phoneticPr fontId="81" type="noConversion"/>
  </si>
  <si>
    <t>Chemical Dosing Skid Shelter</t>
    <phoneticPr fontId="81" type="noConversion"/>
  </si>
  <si>
    <t>Foam Station Shelter</t>
    <phoneticPr fontId="81" type="noConversion"/>
  </si>
  <si>
    <r>
      <rPr>
        <sz val="11"/>
        <rFont val="돋움"/>
        <family val="3"/>
        <charset val="129"/>
      </rPr>
      <t>배관</t>
    </r>
    <r>
      <rPr>
        <sz val="11"/>
        <rFont val="Arial"/>
        <family val="2"/>
      </rPr>
      <t xml:space="preserve"> </t>
    </r>
    <r>
      <rPr>
        <sz val="11"/>
        <rFont val="돋움"/>
        <family val="3"/>
        <charset val="129"/>
      </rPr>
      <t>검토의견</t>
    </r>
    <r>
      <rPr>
        <sz val="11"/>
        <rFont val="Arial"/>
        <family val="2"/>
      </rPr>
      <t xml:space="preserve"> </t>
    </r>
    <r>
      <rPr>
        <sz val="11"/>
        <rFont val="돋움"/>
        <family val="3"/>
        <charset val="129"/>
      </rPr>
      <t>반영</t>
    </r>
    <r>
      <rPr>
        <sz val="11"/>
        <rFont val="Arial"/>
        <family val="2"/>
      </rPr>
      <t>(3/22)</t>
    </r>
    <phoneticPr fontId="81" type="noConversion"/>
  </si>
  <si>
    <t>Car Park Shed</t>
    <phoneticPr fontId="81" type="noConversion"/>
  </si>
  <si>
    <t>For 25 Vehicles w/Fence</t>
    <phoneticPr fontId="81" type="noConversion"/>
  </si>
  <si>
    <t xml:space="preserve">Secondary Guard Post </t>
    <phoneticPr fontId="81" type="noConversion"/>
  </si>
  <si>
    <t>Ready-made</t>
    <phoneticPr fontId="81" type="noConversion"/>
  </si>
  <si>
    <t>GCB Shelter</t>
    <phoneticPr fontId="81" type="noConversion"/>
  </si>
  <si>
    <r>
      <t>GA</t>
    </r>
    <r>
      <rPr>
        <sz val="11"/>
        <rFont val="돋움"/>
        <family val="3"/>
        <charset val="129"/>
      </rPr>
      <t>에</t>
    </r>
    <r>
      <rPr>
        <sz val="11"/>
        <rFont val="Arial"/>
        <family val="2"/>
      </rPr>
      <t xml:space="preserve"> </t>
    </r>
    <r>
      <rPr>
        <sz val="11"/>
        <rFont val="돋움"/>
        <family val="3"/>
        <charset val="129"/>
      </rPr>
      <t>따라</t>
    </r>
    <r>
      <rPr>
        <sz val="11"/>
        <rFont val="Arial"/>
        <family val="2"/>
      </rPr>
      <t xml:space="preserve"> </t>
    </r>
    <r>
      <rPr>
        <sz val="11"/>
        <rFont val="돋움"/>
        <family val="3"/>
        <charset val="129"/>
      </rPr>
      <t>사이즈</t>
    </r>
    <r>
      <rPr>
        <sz val="11"/>
        <rFont val="Arial"/>
        <family val="2"/>
      </rPr>
      <t xml:space="preserve"> </t>
    </r>
    <r>
      <rPr>
        <sz val="11"/>
        <rFont val="돋움"/>
        <family val="3"/>
        <charset val="129"/>
      </rPr>
      <t>변경</t>
    </r>
    <r>
      <rPr>
        <sz val="11"/>
        <rFont val="Arial"/>
        <family val="2"/>
      </rPr>
      <t xml:space="preserve">(7/16 2018 </t>
    </r>
    <r>
      <rPr>
        <sz val="11"/>
        <rFont val="돋움"/>
        <family val="3"/>
        <charset val="129"/>
      </rPr>
      <t>전기</t>
    </r>
    <r>
      <rPr>
        <sz val="11"/>
        <rFont val="Arial"/>
        <family val="2"/>
      </rPr>
      <t>)</t>
    </r>
    <phoneticPr fontId="81" type="noConversion"/>
  </si>
  <si>
    <t>N2 Generator Shelter</t>
    <phoneticPr fontId="81" type="noConversion"/>
  </si>
  <si>
    <r>
      <t>GA</t>
    </r>
    <r>
      <rPr>
        <sz val="11"/>
        <rFont val="돋움"/>
        <family val="3"/>
        <charset val="129"/>
      </rPr>
      <t>에</t>
    </r>
    <r>
      <rPr>
        <sz val="11"/>
        <rFont val="Arial"/>
        <family val="2"/>
      </rPr>
      <t xml:space="preserve"> </t>
    </r>
    <r>
      <rPr>
        <sz val="11"/>
        <rFont val="돋움"/>
        <family val="3"/>
        <charset val="129"/>
      </rPr>
      <t>따라</t>
    </r>
    <r>
      <rPr>
        <sz val="11"/>
        <rFont val="Arial"/>
        <family val="2"/>
      </rPr>
      <t xml:space="preserve"> </t>
    </r>
    <r>
      <rPr>
        <sz val="11"/>
        <rFont val="돋움"/>
        <family val="3"/>
        <charset val="129"/>
      </rPr>
      <t>사이즈</t>
    </r>
    <r>
      <rPr>
        <sz val="11"/>
        <rFont val="Arial"/>
        <family val="2"/>
      </rPr>
      <t xml:space="preserve"> </t>
    </r>
    <r>
      <rPr>
        <sz val="11"/>
        <rFont val="돋움"/>
        <family val="3"/>
        <charset val="129"/>
      </rPr>
      <t>변경</t>
    </r>
    <r>
      <rPr>
        <sz val="11"/>
        <rFont val="Arial"/>
        <family val="2"/>
      </rPr>
      <t xml:space="preserve">(4/4 2018 </t>
    </r>
    <r>
      <rPr>
        <sz val="11"/>
        <rFont val="돋움"/>
        <family val="3"/>
        <charset val="129"/>
      </rPr>
      <t>기계</t>
    </r>
    <r>
      <rPr>
        <sz val="11"/>
        <rFont val="Arial"/>
        <family val="2"/>
      </rPr>
      <t>)</t>
    </r>
    <phoneticPr fontId="81" type="noConversion"/>
  </si>
  <si>
    <t>Ball Recirculating Pump Shelter</t>
    <phoneticPr fontId="81" type="noConversion"/>
  </si>
  <si>
    <t>발주처 코멘트로 추가</t>
    <phoneticPr fontId="81" type="noConversion"/>
  </si>
  <si>
    <t>A1</t>
    <phoneticPr fontId="81" type="noConversion"/>
  </si>
  <si>
    <t>CO2 Cylinder Shed</t>
    <phoneticPr fontId="81" type="noConversion"/>
  </si>
  <si>
    <t>0.8 / 0.4</t>
    <phoneticPr fontId="81" type="noConversion"/>
  </si>
  <si>
    <t>VAR.</t>
    <phoneticPr fontId="81" type="noConversion"/>
  </si>
  <si>
    <t>A2</t>
    <phoneticPr fontId="81" type="noConversion"/>
  </si>
  <si>
    <t>H2 &amp; CO2 Gas Shed</t>
    <phoneticPr fontId="81" type="noConversion"/>
  </si>
  <si>
    <t>A3</t>
    <phoneticPr fontId="81" type="noConversion"/>
  </si>
  <si>
    <t>TOTAL</t>
    <phoneticPr fontId="81" type="noConversion"/>
  </si>
  <si>
    <r>
      <rPr>
        <sz val="11"/>
        <rFont val="돋움"/>
        <family val="3"/>
        <charset val="129"/>
      </rPr>
      <t>※</t>
    </r>
    <r>
      <rPr>
        <sz val="11"/>
        <rFont val="Arial"/>
        <family val="2"/>
      </rPr>
      <t xml:space="preserve"> Note : </t>
    </r>
    <phoneticPr fontId="81" type="noConversion"/>
  </si>
  <si>
    <t xml:space="preserve">1. The dimension of each building specified above are indicative only, and shall be subject to change according to the detail design of project implementation stage.
2. OHC : Overhead Crane, H : Hoist, ELEV : Elevator
</t>
    <phoneticPr fontId="81" type="noConversion"/>
  </si>
  <si>
    <t>&lt; Kalselteng-2 (2x100 MW) Project / Indonesia &gt;</t>
    <phoneticPr fontId="81" type="noConversion"/>
  </si>
  <si>
    <t>Rev.B</t>
    <phoneticPr fontId="81" type="noConversion"/>
  </si>
  <si>
    <t>SIZE</t>
    <phoneticPr fontId="81" type="noConversion"/>
  </si>
  <si>
    <t>LIFTING</t>
    <phoneticPr fontId="81" type="noConversion"/>
  </si>
  <si>
    <t>관련부서</t>
    <phoneticPr fontId="81" type="noConversion"/>
  </si>
  <si>
    <t>작성근거</t>
    <phoneticPr fontId="81" type="noConversion"/>
  </si>
  <si>
    <t>Remark</t>
    <phoneticPr fontId="81" type="noConversion"/>
  </si>
  <si>
    <t>KKS. NO.
(FOR BLDG NO. &amp; ROOM NO.)
by "IKCPL-YYA-G-08-004"</t>
    <phoneticPr fontId="81" type="noConversion"/>
  </si>
  <si>
    <t>BUILDING ABBREVIATION LETTER
(FOR GRID NO. MARKING)</t>
    <phoneticPr fontId="81" type="noConversion"/>
  </si>
  <si>
    <t>W(m)</t>
    <phoneticPr fontId="81" type="noConversion"/>
  </si>
  <si>
    <t>L(m)</t>
    <phoneticPr fontId="81" type="noConversion"/>
  </si>
  <si>
    <t>Height(m)</t>
    <phoneticPr fontId="81" type="noConversion"/>
  </si>
  <si>
    <t>FACILITY</t>
    <phoneticPr fontId="81" type="noConversion"/>
  </si>
  <si>
    <t>TOILET</t>
    <phoneticPr fontId="81" type="noConversion"/>
  </si>
  <si>
    <t>KITCHEN
TEA ROOM</t>
    <phoneticPr fontId="81" type="noConversion"/>
  </si>
  <si>
    <t xml:space="preserve"> CEILING</t>
  </si>
  <si>
    <t xml:space="preserve"> FLOOR</t>
  </si>
  <si>
    <t>UMD</t>
    <phoneticPr fontId="81" type="noConversion"/>
  </si>
  <si>
    <t>1 &amp; 5</t>
    <phoneticPr fontId="81" type="noConversion"/>
  </si>
  <si>
    <r>
      <t xml:space="preserve">Steam Turbine &amp; </t>
    </r>
    <r>
      <rPr>
        <sz val="11"/>
        <rFont val="Arial"/>
        <family val="2"/>
      </rPr>
      <t>Central Control Building</t>
    </r>
    <phoneticPr fontId="81" type="noConversion"/>
  </si>
  <si>
    <t>OHC 60 / 28 ton</t>
    <phoneticPr fontId="81" type="noConversion"/>
  </si>
  <si>
    <t>기계/배관</t>
    <phoneticPr fontId="81" type="noConversion"/>
  </si>
  <si>
    <t>Sec. 4.5.1.1</t>
    <phoneticPr fontId="81" type="noConversion"/>
  </si>
  <si>
    <r>
      <t xml:space="preserve">OHC Capacity </t>
    </r>
    <r>
      <rPr>
        <sz val="10"/>
        <rFont val="돋움"/>
        <family val="3"/>
        <charset val="129"/>
      </rPr>
      <t>변경</t>
    </r>
    <r>
      <rPr>
        <sz val="10"/>
        <rFont val="Arial"/>
        <family val="2"/>
      </rPr>
      <t xml:space="preserve"> by Clarification Meeting w/PLN 170609
Size </t>
    </r>
    <r>
      <rPr>
        <sz val="10"/>
        <rFont val="돋움"/>
        <family val="3"/>
        <charset val="129"/>
      </rPr>
      <t>변경</t>
    </r>
    <r>
      <rPr>
        <sz val="10"/>
        <rFont val="Arial"/>
        <family val="2"/>
      </rPr>
      <t xml:space="preserve"> by Fuji TG FDN size </t>
    </r>
    <r>
      <rPr>
        <sz val="10"/>
        <rFont val="돋움"/>
        <family val="3"/>
        <charset val="129"/>
      </rPr>
      <t>축소</t>
    </r>
    <r>
      <rPr>
        <sz val="10"/>
        <rFont val="Arial"/>
        <family val="2"/>
      </rPr>
      <t xml:space="preserve"> </t>
    </r>
    <r>
      <rPr>
        <sz val="10"/>
        <rFont val="돋움"/>
        <family val="3"/>
        <charset val="129"/>
      </rPr>
      <t>반영</t>
    </r>
    <r>
      <rPr>
        <sz val="10"/>
        <rFont val="Arial"/>
        <family val="2"/>
      </rPr>
      <t xml:space="preserve"> 170714
OHC Spec. TR : 95m, S.p : 22.5m by ME 170921</t>
    </r>
    <phoneticPr fontId="81" type="noConversion"/>
  </si>
  <si>
    <t>S</t>
    <phoneticPr fontId="81" type="noConversion"/>
  </si>
  <si>
    <t>Mezzanine Floor</t>
    <phoneticPr fontId="81" type="noConversion"/>
  </si>
  <si>
    <t>Operating Floor</t>
    <phoneticPr fontId="81" type="noConversion"/>
  </si>
  <si>
    <t>Derator Floor</t>
    <phoneticPr fontId="81" type="noConversion"/>
  </si>
  <si>
    <t>Aux. Bay</t>
    <phoneticPr fontId="81" type="noConversion"/>
  </si>
  <si>
    <t>O</t>
    <phoneticPr fontId="81" type="noConversion"/>
  </si>
  <si>
    <t>전기/C&amp;I</t>
    <phoneticPr fontId="81" type="noConversion"/>
  </si>
  <si>
    <t>Sec. 4.5.1.3</t>
    <phoneticPr fontId="81" type="noConversion"/>
  </si>
  <si>
    <t>Basement Floor
(FL.-4.000m)</t>
    <phoneticPr fontId="81" type="noConversion"/>
  </si>
  <si>
    <t>Cable room-1</t>
    <phoneticPr fontId="81" type="noConversion"/>
  </si>
  <si>
    <t>전기</t>
    <phoneticPr fontId="81" type="noConversion"/>
  </si>
  <si>
    <t>Cable room-2</t>
    <phoneticPr fontId="81" type="noConversion"/>
  </si>
  <si>
    <t>Hall</t>
    <phoneticPr fontId="81" type="noConversion"/>
  </si>
  <si>
    <t>Stair Case</t>
    <phoneticPr fontId="81" type="noConversion"/>
  </si>
  <si>
    <t>Elevator Pit</t>
    <phoneticPr fontId="81" type="noConversion"/>
  </si>
  <si>
    <t>Electrical Room-1</t>
    <phoneticPr fontId="81" type="noConversion"/>
  </si>
  <si>
    <t>Electrical Room-2</t>
    <phoneticPr fontId="81" type="noConversion"/>
  </si>
  <si>
    <t>Hall</t>
    <phoneticPr fontId="81" type="noConversion"/>
  </si>
  <si>
    <t>CH=2700</t>
    <phoneticPr fontId="81" type="noConversion"/>
  </si>
  <si>
    <t>Elevator</t>
    <phoneticPr fontId="81" type="noConversion"/>
  </si>
  <si>
    <t>Duct Shaft</t>
    <phoneticPr fontId="81" type="noConversion"/>
  </si>
  <si>
    <t>Mezzanine Floor
(1st Floor)</t>
    <phoneticPr fontId="81" type="noConversion"/>
  </si>
  <si>
    <t>Electrical Room-3</t>
    <phoneticPr fontId="81" type="noConversion"/>
  </si>
  <si>
    <t>UPS Room</t>
    <phoneticPr fontId="81" type="noConversion"/>
  </si>
  <si>
    <t>Battery Room</t>
    <phoneticPr fontId="81" type="noConversion"/>
  </si>
  <si>
    <t>전기</t>
    <phoneticPr fontId="81" type="noConversion"/>
  </si>
  <si>
    <r>
      <t xml:space="preserve">Size </t>
    </r>
    <r>
      <rPr>
        <sz val="10"/>
        <rFont val="돋움"/>
        <family val="3"/>
        <charset val="129"/>
      </rPr>
      <t>변경</t>
    </r>
    <r>
      <rPr>
        <sz val="10"/>
        <rFont val="Arial"/>
        <family val="2"/>
      </rPr>
      <t xml:space="preserve"> by </t>
    </r>
    <r>
      <rPr>
        <sz val="10"/>
        <rFont val="돋움"/>
        <family val="3"/>
        <charset val="129"/>
      </rPr>
      <t>전기</t>
    </r>
    <r>
      <rPr>
        <sz val="10"/>
        <rFont val="Arial"/>
        <family val="2"/>
      </rPr>
      <t xml:space="preserve"> 170622</t>
    </r>
    <phoneticPr fontId="81" type="noConversion"/>
  </si>
  <si>
    <t>F/F Room</t>
    <phoneticPr fontId="81" type="noConversion"/>
  </si>
  <si>
    <t>소방</t>
    <phoneticPr fontId="81" type="noConversion"/>
  </si>
  <si>
    <r>
      <rPr>
        <sz val="10"/>
        <rFont val="돋움"/>
        <family val="3"/>
        <charset val="129"/>
      </rPr>
      <t>위치</t>
    </r>
    <r>
      <rPr>
        <sz val="10"/>
        <rFont val="Arial"/>
        <family val="2"/>
      </rPr>
      <t xml:space="preserve"> </t>
    </r>
    <r>
      <rPr>
        <sz val="10"/>
        <rFont val="돋움"/>
        <family val="3"/>
        <charset val="129"/>
      </rPr>
      <t>이동</t>
    </r>
    <r>
      <rPr>
        <sz val="10"/>
        <rFont val="Arial"/>
        <family val="2"/>
      </rPr>
      <t xml:space="preserve"> by </t>
    </r>
    <r>
      <rPr>
        <sz val="10"/>
        <rFont val="돋움"/>
        <family val="3"/>
        <charset val="129"/>
      </rPr>
      <t>소방</t>
    </r>
    <r>
      <rPr>
        <sz val="10"/>
        <rFont val="Arial"/>
        <family val="2"/>
      </rPr>
      <t xml:space="preserve"> 170622</t>
    </r>
    <phoneticPr fontId="81" type="noConversion"/>
  </si>
  <si>
    <t>Piping Way-1</t>
    <phoneticPr fontId="81" type="noConversion"/>
  </si>
  <si>
    <t>배관</t>
    <phoneticPr fontId="81" type="noConversion"/>
  </si>
  <si>
    <t>Piping Way-2</t>
    <phoneticPr fontId="81" type="noConversion"/>
  </si>
  <si>
    <t>CH=2700</t>
    <phoneticPr fontId="81" type="noConversion"/>
  </si>
  <si>
    <t>Stair Case</t>
    <phoneticPr fontId="81" type="noConversion"/>
  </si>
  <si>
    <t>Operating Floor
(2nd Floor)</t>
    <phoneticPr fontId="81" type="noConversion"/>
  </si>
  <si>
    <t>Electronic Equipment Room</t>
    <phoneticPr fontId="81" type="noConversion"/>
  </si>
  <si>
    <t>CH=3000</t>
    <phoneticPr fontId="81" type="noConversion"/>
  </si>
  <si>
    <t>H=700</t>
    <phoneticPr fontId="81" type="noConversion"/>
  </si>
  <si>
    <t>C&amp;I</t>
    <phoneticPr fontId="81" type="noConversion"/>
  </si>
  <si>
    <r>
      <t xml:space="preserve">Room Name </t>
    </r>
    <r>
      <rPr>
        <sz val="10"/>
        <rFont val="돋움"/>
        <family val="3"/>
        <charset val="129"/>
      </rPr>
      <t>변경</t>
    </r>
    <r>
      <rPr>
        <sz val="10"/>
        <rFont val="Arial"/>
        <family val="2"/>
      </rPr>
      <t xml:space="preserve"> by CI 170907</t>
    </r>
    <phoneticPr fontId="81" type="noConversion"/>
  </si>
  <si>
    <t>Central Control Room</t>
    <phoneticPr fontId="81" type="noConversion"/>
  </si>
  <si>
    <t>Engineering Room</t>
    <phoneticPr fontId="81" type="noConversion"/>
  </si>
  <si>
    <t>Room Name 변경 by CI 170907</t>
  </si>
  <si>
    <t>Locker Room(M)</t>
    <phoneticPr fontId="81" type="noConversion"/>
  </si>
  <si>
    <t>CH=2400</t>
    <phoneticPr fontId="81" type="noConversion"/>
  </si>
  <si>
    <t>H=700</t>
    <phoneticPr fontId="81" type="noConversion"/>
  </si>
  <si>
    <t>Sec. 4.5.1.3.C</t>
    <phoneticPr fontId="81" type="noConversion"/>
  </si>
  <si>
    <t>Locker Room(F)</t>
    <phoneticPr fontId="81" type="noConversion"/>
  </si>
  <si>
    <t>Ablution Room</t>
    <phoneticPr fontId="81" type="noConversion"/>
  </si>
  <si>
    <t>Prayer Room</t>
    <phoneticPr fontId="81" type="noConversion"/>
  </si>
  <si>
    <t>Toilet(M)</t>
    <phoneticPr fontId="81" type="noConversion"/>
  </si>
  <si>
    <t>Toilet(F)</t>
    <phoneticPr fontId="81" type="noConversion"/>
  </si>
  <si>
    <t>H=700</t>
    <phoneticPr fontId="81" type="noConversion"/>
  </si>
  <si>
    <t>전기</t>
    <phoneticPr fontId="81" type="noConversion"/>
  </si>
  <si>
    <t>Dearator Floor
(3rd Floor)</t>
    <phoneticPr fontId="81" type="noConversion"/>
  </si>
  <si>
    <t>HVAC Room</t>
    <phoneticPr fontId="81" type="noConversion"/>
  </si>
  <si>
    <t>HVAC</t>
    <phoneticPr fontId="81" type="noConversion"/>
  </si>
  <si>
    <t>Elevator Machine Room</t>
    <phoneticPr fontId="81" type="noConversion"/>
  </si>
  <si>
    <t>UMB</t>
    <phoneticPr fontId="81" type="noConversion"/>
  </si>
  <si>
    <t>Steam Turbine Generator Foundation</t>
    <phoneticPr fontId="81" type="noConversion"/>
  </si>
  <si>
    <t>기계</t>
    <phoneticPr fontId="81" type="noConversion"/>
  </si>
  <si>
    <t>Sec. 4.5.1.1</t>
    <phoneticPr fontId="81" type="noConversion"/>
  </si>
  <si>
    <r>
      <t xml:space="preserve">Size </t>
    </r>
    <r>
      <rPr>
        <sz val="10"/>
        <rFont val="돋움"/>
        <family val="3"/>
        <charset val="129"/>
      </rPr>
      <t>변경</t>
    </r>
    <r>
      <rPr>
        <sz val="10"/>
        <rFont val="Arial"/>
        <family val="2"/>
      </rPr>
      <t xml:space="preserve"> by </t>
    </r>
    <r>
      <rPr>
        <sz val="10"/>
        <rFont val="돋움"/>
        <family val="3"/>
        <charset val="129"/>
      </rPr>
      <t>기계</t>
    </r>
    <r>
      <rPr>
        <sz val="10"/>
        <rFont val="Arial"/>
        <family val="2"/>
      </rPr>
      <t xml:space="preserve"> 170714</t>
    </r>
    <phoneticPr fontId="81" type="noConversion"/>
  </si>
  <si>
    <t>UEX</t>
    <phoneticPr fontId="81" type="noConversion"/>
  </si>
  <si>
    <t>Coal Shed</t>
    <phoneticPr fontId="81" type="noConversion"/>
  </si>
  <si>
    <t>Sec. 4.5.1.7</t>
    <phoneticPr fontId="81" type="noConversion"/>
  </si>
  <si>
    <r>
      <t>Size,</t>
    </r>
    <r>
      <rPr>
        <sz val="10"/>
        <rFont val="돋움"/>
        <family val="3"/>
        <charset val="129"/>
      </rPr>
      <t>배치</t>
    </r>
    <r>
      <rPr>
        <sz val="10"/>
        <rFont val="Arial"/>
        <family val="2"/>
      </rPr>
      <t xml:space="preserve"> </t>
    </r>
    <r>
      <rPr>
        <sz val="10"/>
        <rFont val="돋움"/>
        <family val="3"/>
        <charset val="129"/>
      </rPr>
      <t>회귀</t>
    </r>
    <r>
      <rPr>
        <sz val="10"/>
        <rFont val="Arial"/>
        <family val="2"/>
      </rPr>
      <t xml:space="preserve"> by </t>
    </r>
    <r>
      <rPr>
        <sz val="10"/>
        <rFont val="돋움"/>
        <family val="3"/>
        <charset val="129"/>
      </rPr>
      <t>발주처</t>
    </r>
    <r>
      <rPr>
        <sz val="10"/>
        <rFont val="Arial"/>
        <family val="2"/>
      </rPr>
      <t xml:space="preserve"> Layout </t>
    </r>
    <r>
      <rPr>
        <sz val="10"/>
        <rFont val="돋움"/>
        <family val="3"/>
        <charset val="129"/>
      </rPr>
      <t>회의결과</t>
    </r>
    <r>
      <rPr>
        <sz val="10"/>
        <rFont val="Arial"/>
        <family val="2"/>
      </rPr>
      <t>_170803</t>
    </r>
    <phoneticPr fontId="81" type="noConversion"/>
  </si>
  <si>
    <t>CS</t>
    <phoneticPr fontId="81" type="noConversion"/>
  </si>
  <si>
    <t>UYR</t>
    <phoneticPr fontId="81" type="noConversion"/>
  </si>
  <si>
    <t>Workshop &amp; Warehouse</t>
    <phoneticPr fontId="81" type="noConversion"/>
  </si>
  <si>
    <t>1+Mezz.</t>
    <phoneticPr fontId="81" type="noConversion"/>
  </si>
  <si>
    <t>Workshop</t>
    <phoneticPr fontId="81" type="noConversion"/>
  </si>
  <si>
    <r>
      <t>Workshop / Maintenance Shelter &amp; Storage 2</t>
    </r>
    <r>
      <rPr>
        <sz val="10"/>
        <rFont val="돋움"/>
        <family val="3"/>
        <charset val="129"/>
      </rPr>
      <t>개동</t>
    </r>
    <r>
      <rPr>
        <sz val="10"/>
        <rFont val="Arial"/>
        <family val="2"/>
      </rPr>
      <t xml:space="preserve"> </t>
    </r>
    <r>
      <rPr>
        <sz val="10"/>
        <rFont val="돋움"/>
        <family val="3"/>
        <charset val="129"/>
      </rPr>
      <t>통합</t>
    </r>
    <r>
      <rPr>
        <sz val="10"/>
        <rFont val="Arial"/>
        <family val="2"/>
      </rPr>
      <t xml:space="preserve"> 
by </t>
    </r>
    <r>
      <rPr>
        <sz val="10"/>
        <rFont val="돋움"/>
        <family val="3"/>
        <charset val="129"/>
      </rPr>
      <t>발주처</t>
    </r>
    <r>
      <rPr>
        <sz val="10"/>
        <rFont val="Arial"/>
        <family val="2"/>
      </rPr>
      <t xml:space="preserve"> Layout </t>
    </r>
    <r>
      <rPr>
        <sz val="10"/>
        <rFont val="돋움"/>
        <family val="3"/>
        <charset val="129"/>
      </rPr>
      <t>회의결과</t>
    </r>
    <r>
      <rPr>
        <sz val="10"/>
        <rFont val="Arial"/>
        <family val="2"/>
      </rPr>
      <t>_170803</t>
    </r>
    <phoneticPr fontId="81" type="noConversion"/>
  </si>
  <si>
    <t>UYR</t>
    <phoneticPr fontId="81" type="noConversion"/>
  </si>
  <si>
    <t>W</t>
    <phoneticPr fontId="81" type="noConversion"/>
  </si>
  <si>
    <r>
      <t>(</t>
    </r>
    <r>
      <rPr>
        <sz val="11"/>
        <rFont val="돋움"/>
        <family val="3"/>
        <charset val="129"/>
      </rPr>
      <t>통합</t>
    </r>
    <r>
      <rPr>
        <sz val="11"/>
        <rFont val="Arial"/>
        <family val="2"/>
      </rPr>
      <t>)</t>
    </r>
    <phoneticPr fontId="81" type="noConversion"/>
  </si>
  <si>
    <t>Instrument Workshop</t>
    <phoneticPr fontId="81" type="noConversion"/>
  </si>
  <si>
    <t>C&amp;I</t>
    <phoneticPr fontId="81" type="noConversion"/>
  </si>
  <si>
    <r>
      <t xml:space="preserve">size </t>
    </r>
    <r>
      <rPr>
        <sz val="10"/>
        <rFont val="돋움"/>
        <family val="3"/>
        <charset val="129"/>
      </rPr>
      <t>변경</t>
    </r>
    <r>
      <rPr>
        <sz val="10"/>
        <rFont val="Arial"/>
        <family val="2"/>
      </rPr>
      <t xml:space="preserve"> by </t>
    </r>
    <r>
      <rPr>
        <sz val="10"/>
        <rFont val="돋움"/>
        <family val="3"/>
        <charset val="129"/>
      </rPr>
      <t>전기</t>
    </r>
    <r>
      <rPr>
        <sz val="10"/>
        <rFont val="Arial"/>
        <family val="2"/>
      </rPr>
      <t xml:space="preserve"> 170620 (</t>
    </r>
    <r>
      <rPr>
        <sz val="10"/>
        <rFont val="돋움"/>
        <family val="3"/>
        <charset val="129"/>
      </rPr>
      <t>요청</t>
    </r>
    <r>
      <rPr>
        <sz val="10"/>
        <rFont val="Arial"/>
        <family val="2"/>
      </rPr>
      <t xml:space="preserve"> size: 4m(W) x 9m(L))</t>
    </r>
    <phoneticPr fontId="81" type="noConversion"/>
  </si>
  <si>
    <t>Mechanical Workshop</t>
    <phoneticPr fontId="81" type="noConversion"/>
  </si>
  <si>
    <t>OHC 5 ton</t>
    <phoneticPr fontId="81" type="noConversion"/>
  </si>
  <si>
    <t>기계</t>
    <phoneticPr fontId="81" type="noConversion"/>
  </si>
  <si>
    <t>Mezz. Floor</t>
    <phoneticPr fontId="81" type="noConversion"/>
  </si>
  <si>
    <t>Office-1</t>
    <phoneticPr fontId="81" type="noConversion"/>
  </si>
  <si>
    <t>Office-2</t>
    <phoneticPr fontId="81" type="noConversion"/>
  </si>
  <si>
    <t>Office-3</t>
    <phoneticPr fontId="81" type="noConversion"/>
  </si>
  <si>
    <t>Toilet</t>
    <phoneticPr fontId="81" type="noConversion"/>
  </si>
  <si>
    <t>CH=2400</t>
    <phoneticPr fontId="81" type="noConversion"/>
  </si>
  <si>
    <t>UYX</t>
    <phoneticPr fontId="81" type="noConversion"/>
  </si>
  <si>
    <t>Maintenance shelter bay</t>
    <phoneticPr fontId="81" type="noConversion"/>
  </si>
  <si>
    <t>Sec. 4.5.1.11</t>
    <phoneticPr fontId="81" type="noConversion"/>
  </si>
  <si>
    <r>
      <t>Workshop / Maintenance Shelter &amp; Storage 2</t>
    </r>
    <r>
      <rPr>
        <sz val="10"/>
        <rFont val="돋움"/>
        <family val="3"/>
        <charset val="129"/>
      </rPr>
      <t>개동</t>
    </r>
    <r>
      <rPr>
        <sz val="10"/>
        <rFont val="Arial"/>
        <family val="2"/>
      </rPr>
      <t xml:space="preserve"> </t>
    </r>
    <r>
      <rPr>
        <sz val="10"/>
        <rFont val="돋움"/>
        <family val="3"/>
        <charset val="129"/>
      </rPr>
      <t>통합</t>
    </r>
    <r>
      <rPr>
        <sz val="10"/>
        <rFont val="Arial"/>
        <family val="2"/>
      </rPr>
      <t xml:space="preserve"> 
by </t>
    </r>
    <r>
      <rPr>
        <sz val="10"/>
        <rFont val="돋움"/>
        <family val="3"/>
        <charset val="129"/>
      </rPr>
      <t>발주처</t>
    </r>
    <r>
      <rPr>
        <sz val="10"/>
        <rFont val="Arial"/>
        <family val="2"/>
      </rPr>
      <t xml:space="preserve"> Layout </t>
    </r>
    <r>
      <rPr>
        <sz val="10"/>
        <rFont val="돋움"/>
        <family val="3"/>
        <charset val="129"/>
      </rPr>
      <t>회의결과</t>
    </r>
    <r>
      <rPr>
        <sz val="10"/>
        <rFont val="Arial"/>
        <family val="2"/>
      </rPr>
      <t>_170803</t>
    </r>
    <phoneticPr fontId="81" type="noConversion"/>
  </si>
  <si>
    <t>UYX</t>
    <phoneticPr fontId="81" type="noConversion"/>
  </si>
  <si>
    <t>MS</t>
    <phoneticPr fontId="81" type="noConversion"/>
  </si>
  <si>
    <t>Storage Room</t>
    <phoneticPr fontId="81" type="noConversion"/>
  </si>
  <si>
    <t>Sec. 4.2.2.2.11</t>
    <phoneticPr fontId="81" type="noConversion"/>
  </si>
  <si>
    <t>Sheltered Maintenance Area</t>
    <phoneticPr fontId="81" type="noConversion"/>
  </si>
  <si>
    <r>
      <t xml:space="preserve">[DRN-AR-002] </t>
    </r>
    <r>
      <rPr>
        <sz val="10"/>
        <rFont val="돋움"/>
        <family val="3"/>
        <charset val="129"/>
      </rPr>
      <t>검토의견</t>
    </r>
    <r>
      <rPr>
        <sz val="10"/>
        <rFont val="Arial"/>
        <family val="2"/>
      </rPr>
      <t xml:space="preserve"> by </t>
    </r>
    <r>
      <rPr>
        <sz val="10"/>
        <rFont val="돋움"/>
        <family val="3"/>
        <charset val="129"/>
      </rPr>
      <t>기계</t>
    </r>
    <r>
      <rPr>
        <sz val="10"/>
        <rFont val="Arial"/>
        <family val="2"/>
      </rPr>
      <t xml:space="preserve"> 170704</t>
    </r>
    <phoneticPr fontId="81" type="noConversion"/>
  </si>
  <si>
    <t>UYI</t>
    <phoneticPr fontId="81" type="noConversion"/>
  </si>
  <si>
    <t>Mosque</t>
    <phoneticPr fontId="81" type="noConversion"/>
  </si>
  <si>
    <t>O</t>
    <phoneticPr fontId="81" type="noConversion"/>
  </si>
  <si>
    <r>
      <t xml:space="preserve">Mosque </t>
    </r>
    <r>
      <rPr>
        <sz val="10"/>
        <color indexed="10"/>
        <rFont val="돋움"/>
        <family val="3"/>
        <charset val="129"/>
      </rPr>
      <t>삭제</t>
    </r>
    <r>
      <rPr>
        <sz val="10"/>
        <color indexed="10"/>
        <rFont val="Arial"/>
        <family val="2"/>
      </rPr>
      <t xml:space="preserve"> by </t>
    </r>
    <r>
      <rPr>
        <sz val="10"/>
        <color indexed="10"/>
        <rFont val="돋움"/>
        <family val="3"/>
        <charset val="129"/>
      </rPr>
      <t>발주처</t>
    </r>
    <r>
      <rPr>
        <sz val="10"/>
        <color indexed="10"/>
        <rFont val="Arial"/>
        <family val="2"/>
      </rPr>
      <t xml:space="preserve"> Layout </t>
    </r>
    <r>
      <rPr>
        <sz val="10"/>
        <color indexed="10"/>
        <rFont val="돋움"/>
        <family val="3"/>
        <charset val="129"/>
      </rPr>
      <t>회의결과</t>
    </r>
    <r>
      <rPr>
        <sz val="10"/>
        <color indexed="10"/>
        <rFont val="Arial"/>
        <family val="2"/>
      </rPr>
      <t>_170803</t>
    </r>
    <phoneticPr fontId="81" type="noConversion"/>
  </si>
  <si>
    <t>UYI</t>
    <phoneticPr fontId="81" type="noConversion"/>
  </si>
  <si>
    <t>M</t>
    <phoneticPr fontId="81" type="noConversion"/>
  </si>
  <si>
    <t>(삭제)</t>
    <phoneticPr fontId="81" type="noConversion"/>
  </si>
  <si>
    <t>Prayer Room</t>
    <phoneticPr fontId="81" type="noConversion"/>
  </si>
  <si>
    <t>Ablution</t>
    <phoneticPr fontId="81" type="noConversion"/>
  </si>
  <si>
    <t>O</t>
    <phoneticPr fontId="81" type="noConversion"/>
  </si>
  <si>
    <t>CH=2600</t>
    <phoneticPr fontId="81" type="noConversion"/>
  </si>
  <si>
    <t>Toilet</t>
    <phoneticPr fontId="81" type="noConversion"/>
  </si>
  <si>
    <t>Minaret</t>
    <phoneticPr fontId="81" type="noConversion"/>
  </si>
  <si>
    <t>UGD</t>
    <phoneticPr fontId="81" type="noConversion"/>
  </si>
  <si>
    <t>Water Treatment Building</t>
    <phoneticPr fontId="81" type="noConversion"/>
  </si>
  <si>
    <t>11.6 / 8.0 / 5.0</t>
    <phoneticPr fontId="81" type="noConversion"/>
  </si>
  <si>
    <t>환경</t>
    <phoneticPr fontId="81" type="noConversion"/>
  </si>
  <si>
    <t>Sec. 4.5.1.9</t>
    <phoneticPr fontId="81" type="noConversion"/>
  </si>
  <si>
    <r>
      <t xml:space="preserve">Size </t>
    </r>
    <r>
      <rPr>
        <sz val="10"/>
        <color indexed="10"/>
        <rFont val="돋움"/>
        <family val="3"/>
        <charset val="129"/>
      </rPr>
      <t>변경</t>
    </r>
    <r>
      <rPr>
        <sz val="10"/>
        <color indexed="10"/>
        <rFont val="Arial"/>
        <family val="2"/>
      </rPr>
      <t xml:space="preserve"> by EN 170915</t>
    </r>
    <phoneticPr fontId="81" type="noConversion"/>
  </si>
  <si>
    <t>UGD</t>
    <phoneticPr fontId="81" type="noConversion"/>
  </si>
  <si>
    <t>WT</t>
    <phoneticPr fontId="81" type="noConversion"/>
  </si>
  <si>
    <t>Equipment Room</t>
    <phoneticPr fontId="81" type="noConversion"/>
  </si>
  <si>
    <r>
      <t>H</t>
    </r>
    <r>
      <rPr>
        <sz val="11"/>
        <color theme="1"/>
        <rFont val="맑은 고딕"/>
        <family val="2"/>
        <scheme val="minor"/>
      </rPr>
      <t xml:space="preserve"> </t>
    </r>
    <r>
      <rPr>
        <sz val="11"/>
        <rFont val="Arial"/>
        <family val="2"/>
      </rPr>
      <t>2 ton</t>
    </r>
    <phoneticPr fontId="81" type="noConversion"/>
  </si>
  <si>
    <t>환경</t>
    <phoneticPr fontId="81" type="noConversion"/>
  </si>
  <si>
    <t>Sludge Unloading Room</t>
    <phoneticPr fontId="81" type="noConversion"/>
  </si>
  <si>
    <t>Laboratory</t>
    <phoneticPr fontId="81" type="noConversion"/>
  </si>
  <si>
    <t>Sec. 4.5.1.9</t>
    <phoneticPr fontId="81" type="noConversion"/>
  </si>
  <si>
    <t>MCC Room</t>
    <phoneticPr fontId="81" type="noConversion"/>
  </si>
  <si>
    <t>전기/환경</t>
    <phoneticPr fontId="81" type="noConversion"/>
  </si>
  <si>
    <r>
      <t xml:space="preserve">Size </t>
    </r>
    <r>
      <rPr>
        <sz val="10"/>
        <rFont val="돋움"/>
        <family val="3"/>
        <charset val="129"/>
      </rPr>
      <t>변경</t>
    </r>
    <r>
      <rPr>
        <sz val="10"/>
        <rFont val="Arial"/>
        <family val="2"/>
      </rPr>
      <t xml:space="preserve"> by </t>
    </r>
    <r>
      <rPr>
        <sz val="10"/>
        <rFont val="돋움"/>
        <family val="3"/>
        <charset val="129"/>
      </rPr>
      <t>전기</t>
    </r>
    <r>
      <rPr>
        <sz val="10"/>
        <rFont val="Arial"/>
        <family val="2"/>
      </rPr>
      <t xml:space="preserve"> 170711</t>
    </r>
    <phoneticPr fontId="81" type="noConversion"/>
  </si>
  <si>
    <t>Control Room</t>
    <phoneticPr fontId="81" type="noConversion"/>
  </si>
  <si>
    <r>
      <t xml:space="preserve">Size </t>
    </r>
    <r>
      <rPr>
        <sz val="10"/>
        <rFont val="돋움"/>
        <family val="3"/>
        <charset val="129"/>
      </rPr>
      <t>변경</t>
    </r>
    <r>
      <rPr>
        <sz val="10"/>
        <rFont val="Arial"/>
        <family val="2"/>
      </rPr>
      <t xml:space="preserve"> by </t>
    </r>
    <r>
      <rPr>
        <sz val="10"/>
        <rFont val="돋움"/>
        <family val="3"/>
        <charset val="129"/>
      </rPr>
      <t>환경</t>
    </r>
    <r>
      <rPr>
        <sz val="10"/>
        <rFont val="Arial"/>
        <family val="2"/>
      </rPr>
      <t xml:space="preserve"> 170711</t>
    </r>
    <phoneticPr fontId="81" type="noConversion"/>
  </si>
  <si>
    <t>Chemical Storage Room</t>
    <phoneticPr fontId="81" type="noConversion"/>
  </si>
  <si>
    <t>1st Floor</t>
    <phoneticPr fontId="81" type="noConversion"/>
  </si>
  <si>
    <t>Dehydrator Room</t>
    <phoneticPr fontId="81" type="noConversion"/>
  </si>
  <si>
    <t>F/F Room</t>
    <phoneticPr fontId="81" type="noConversion"/>
  </si>
  <si>
    <t>UCM</t>
    <phoneticPr fontId="81" type="noConversion"/>
  </si>
  <si>
    <t>Coal Handling Control Building</t>
    <phoneticPr fontId="81" type="noConversion"/>
  </si>
  <si>
    <t>전기, C&amp;I</t>
    <phoneticPr fontId="81" type="noConversion"/>
  </si>
  <si>
    <t>CH</t>
    <phoneticPr fontId="81" type="noConversion"/>
  </si>
  <si>
    <t>(6.0*8.0)-(1.5*3.0)</t>
    <phoneticPr fontId="81" type="noConversion"/>
  </si>
  <si>
    <r>
      <t xml:space="preserve">Size </t>
    </r>
    <r>
      <rPr>
        <sz val="10"/>
        <rFont val="돋움"/>
        <family val="3"/>
        <charset val="129"/>
      </rPr>
      <t>변경</t>
    </r>
    <r>
      <rPr>
        <sz val="10"/>
        <rFont val="Arial"/>
        <family val="2"/>
      </rPr>
      <t xml:space="preserve"> by </t>
    </r>
    <r>
      <rPr>
        <sz val="10"/>
        <rFont val="돋움"/>
        <family val="3"/>
        <charset val="129"/>
      </rPr>
      <t>계장</t>
    </r>
    <r>
      <rPr>
        <sz val="10"/>
        <rFont val="Arial"/>
        <family val="2"/>
      </rPr>
      <t xml:space="preserve"> 170526</t>
    </r>
    <phoneticPr fontId="81" type="noConversion"/>
  </si>
  <si>
    <r>
      <t xml:space="preserve">Size </t>
    </r>
    <r>
      <rPr>
        <sz val="10"/>
        <rFont val="돋움"/>
        <family val="3"/>
        <charset val="129"/>
      </rPr>
      <t>변경</t>
    </r>
    <r>
      <rPr>
        <sz val="10"/>
        <rFont val="Arial"/>
        <family val="2"/>
      </rPr>
      <t xml:space="preserve"> by </t>
    </r>
    <r>
      <rPr>
        <sz val="10"/>
        <rFont val="돋움"/>
        <family val="3"/>
        <charset val="129"/>
      </rPr>
      <t>전기</t>
    </r>
    <r>
      <rPr>
        <sz val="10"/>
        <rFont val="Arial"/>
        <family val="2"/>
      </rPr>
      <t xml:space="preserve"> 170711
Room Name </t>
    </r>
    <r>
      <rPr>
        <sz val="10"/>
        <rFont val="돋움"/>
        <family val="3"/>
        <charset val="129"/>
      </rPr>
      <t>변경</t>
    </r>
    <r>
      <rPr>
        <sz val="10"/>
        <rFont val="Arial"/>
        <family val="2"/>
      </rPr>
      <t xml:space="preserve"> by EL 170824</t>
    </r>
    <phoneticPr fontId="81" type="noConversion"/>
  </si>
  <si>
    <r>
      <t xml:space="preserve">Size </t>
    </r>
    <r>
      <rPr>
        <sz val="10"/>
        <rFont val="돋움"/>
        <family val="3"/>
        <charset val="129"/>
      </rPr>
      <t>변경</t>
    </r>
    <r>
      <rPr>
        <sz val="10"/>
        <rFont val="Arial"/>
        <family val="2"/>
      </rPr>
      <t xml:space="preserve"> by </t>
    </r>
    <r>
      <rPr>
        <sz val="10"/>
        <rFont val="돋움"/>
        <family val="3"/>
        <charset val="129"/>
      </rPr>
      <t>소방</t>
    </r>
    <r>
      <rPr>
        <sz val="10"/>
        <rFont val="Arial"/>
        <family val="2"/>
      </rPr>
      <t xml:space="preserve"> 170627</t>
    </r>
    <phoneticPr fontId="81" type="noConversion"/>
  </si>
  <si>
    <t>UCN</t>
    <phoneticPr fontId="81" type="noConversion"/>
  </si>
  <si>
    <r>
      <t>Ash Handling &amp;</t>
    </r>
    <r>
      <rPr>
        <sz val="11"/>
        <rFont val="Arial"/>
        <family val="2"/>
      </rPr>
      <t xml:space="preserve"> ESP Control Building</t>
    </r>
    <phoneticPr fontId="81" type="noConversion"/>
  </si>
  <si>
    <t>전기, C&amp;I</t>
    <phoneticPr fontId="81" type="noConversion"/>
  </si>
  <si>
    <t>UCN</t>
    <phoneticPr fontId="81" type="noConversion"/>
  </si>
  <si>
    <t>AH</t>
    <phoneticPr fontId="81" type="noConversion"/>
  </si>
  <si>
    <t>Cable room</t>
    <phoneticPr fontId="81" type="noConversion"/>
  </si>
  <si>
    <r>
      <t xml:space="preserve">Size </t>
    </r>
    <r>
      <rPr>
        <sz val="10"/>
        <rFont val="돋움"/>
        <family val="3"/>
        <charset val="129"/>
      </rPr>
      <t>변경</t>
    </r>
    <r>
      <rPr>
        <sz val="10"/>
        <rFont val="Arial"/>
        <family val="2"/>
      </rPr>
      <t xml:space="preserve"> by </t>
    </r>
    <r>
      <rPr>
        <sz val="10"/>
        <rFont val="돋움"/>
        <family val="3"/>
        <charset val="129"/>
      </rPr>
      <t>전기</t>
    </r>
    <r>
      <rPr>
        <sz val="10"/>
        <rFont val="Arial"/>
        <family val="2"/>
      </rPr>
      <t xml:space="preserve"> 170711</t>
    </r>
    <phoneticPr fontId="81" type="noConversion"/>
  </si>
  <si>
    <r>
      <rPr>
        <sz val="11"/>
        <rFont val="Arial"/>
        <family val="2"/>
      </rPr>
      <t>Electrical room</t>
    </r>
    <phoneticPr fontId="81" type="noConversion"/>
  </si>
  <si>
    <t>F/F Room</t>
    <phoneticPr fontId="81" type="noConversion"/>
  </si>
  <si>
    <r>
      <t xml:space="preserve">Size </t>
    </r>
    <r>
      <rPr>
        <sz val="10"/>
        <rFont val="돋움"/>
        <family val="3"/>
        <charset val="129"/>
      </rPr>
      <t>변경</t>
    </r>
    <r>
      <rPr>
        <sz val="10"/>
        <rFont val="Arial"/>
        <family val="2"/>
      </rPr>
      <t xml:space="preserve"> by </t>
    </r>
    <r>
      <rPr>
        <sz val="10"/>
        <rFont val="돋움"/>
        <family val="3"/>
        <charset val="129"/>
      </rPr>
      <t>소방</t>
    </r>
    <r>
      <rPr>
        <sz val="10"/>
        <rFont val="Arial"/>
        <family val="2"/>
      </rPr>
      <t xml:space="preserve"> 170621 / </t>
    </r>
    <r>
      <rPr>
        <sz val="10"/>
        <rFont val="돋움"/>
        <family val="3"/>
        <charset val="129"/>
      </rPr>
      <t>위치</t>
    </r>
    <r>
      <rPr>
        <sz val="10"/>
        <rFont val="Arial"/>
        <family val="2"/>
      </rPr>
      <t xml:space="preserve"> </t>
    </r>
    <r>
      <rPr>
        <sz val="10"/>
        <rFont val="돋움"/>
        <family val="3"/>
        <charset val="129"/>
      </rPr>
      <t xml:space="preserve">변경
</t>
    </r>
    <r>
      <rPr>
        <sz val="10"/>
        <rFont val="Arial"/>
        <family val="2"/>
      </rPr>
      <t xml:space="preserve">Size </t>
    </r>
    <r>
      <rPr>
        <sz val="10"/>
        <rFont val="돋움"/>
        <family val="3"/>
        <charset val="129"/>
      </rPr>
      <t>변경</t>
    </r>
    <r>
      <rPr>
        <sz val="10"/>
        <rFont val="Arial"/>
        <family val="2"/>
      </rPr>
      <t xml:space="preserve"> by FF 170825</t>
    </r>
    <phoneticPr fontId="81" type="noConversion"/>
  </si>
  <si>
    <t>C&amp;I</t>
    <phoneticPr fontId="81" type="noConversion"/>
  </si>
  <si>
    <r>
      <rPr>
        <sz val="11"/>
        <rFont val="Arial"/>
        <family val="2"/>
      </rPr>
      <t>Common Electrical Building</t>
    </r>
    <phoneticPr fontId="81" type="noConversion"/>
  </si>
  <si>
    <r>
      <rPr>
        <sz val="10"/>
        <rFont val="돋움"/>
        <family val="3"/>
        <charset val="129"/>
      </rPr>
      <t>명칭</t>
    </r>
    <r>
      <rPr>
        <sz val="10"/>
        <rFont val="Arial"/>
        <family val="2"/>
      </rPr>
      <t xml:space="preserve"> </t>
    </r>
    <r>
      <rPr>
        <sz val="10"/>
        <rFont val="돋움"/>
        <family val="3"/>
        <charset val="129"/>
      </rPr>
      <t>변경</t>
    </r>
    <r>
      <rPr>
        <sz val="10"/>
        <rFont val="Arial"/>
        <family val="2"/>
      </rPr>
      <t xml:space="preserve"> by </t>
    </r>
    <r>
      <rPr>
        <sz val="10"/>
        <rFont val="돋움"/>
        <family val="3"/>
        <charset val="129"/>
      </rPr>
      <t>전기</t>
    </r>
    <r>
      <rPr>
        <sz val="10"/>
        <rFont val="Arial"/>
        <family val="2"/>
      </rPr>
      <t xml:space="preserve"> 170810</t>
    </r>
    <phoneticPr fontId="81" type="noConversion"/>
  </si>
  <si>
    <t>UCP</t>
    <phoneticPr fontId="81" type="noConversion"/>
  </si>
  <si>
    <t>CE</t>
    <phoneticPr fontId="81" type="noConversion"/>
  </si>
  <si>
    <r>
      <t xml:space="preserve">Size </t>
    </r>
    <r>
      <rPr>
        <sz val="10"/>
        <rFont val="돋움"/>
        <family val="3"/>
        <charset val="129"/>
      </rPr>
      <t>변경</t>
    </r>
    <r>
      <rPr>
        <sz val="10"/>
        <rFont val="Arial"/>
        <family val="2"/>
      </rPr>
      <t xml:space="preserve"> by </t>
    </r>
    <r>
      <rPr>
        <sz val="10"/>
        <rFont val="돋움"/>
        <family val="3"/>
        <charset val="129"/>
      </rPr>
      <t>전기</t>
    </r>
    <r>
      <rPr>
        <sz val="10"/>
        <rFont val="Arial"/>
        <family val="2"/>
      </rPr>
      <t xml:space="preserve"> 170522
Room Name </t>
    </r>
    <r>
      <rPr>
        <sz val="10"/>
        <rFont val="돋움"/>
        <family val="3"/>
        <charset val="129"/>
      </rPr>
      <t>변경</t>
    </r>
    <r>
      <rPr>
        <sz val="10"/>
        <rFont val="Arial"/>
        <family val="2"/>
      </rPr>
      <t xml:space="preserve"> by EL 170824</t>
    </r>
    <phoneticPr fontId="81" type="noConversion"/>
  </si>
  <si>
    <t>UQA</t>
    <phoneticPr fontId="81" type="noConversion"/>
  </si>
  <si>
    <r>
      <rPr>
        <sz val="11"/>
        <rFont val="Arial"/>
        <family val="2"/>
      </rPr>
      <t>Circulating Water Pump House</t>
    </r>
    <phoneticPr fontId="81" type="noConversion"/>
  </si>
  <si>
    <t>ST</t>
    <phoneticPr fontId="81" type="noConversion"/>
  </si>
  <si>
    <t>Sec. 4.5.1.5</t>
    <phoneticPr fontId="81" type="noConversion"/>
  </si>
  <si>
    <r>
      <t xml:space="preserve">Size </t>
    </r>
    <r>
      <rPr>
        <sz val="10"/>
        <rFont val="돋움"/>
        <family val="3"/>
        <charset val="129"/>
      </rPr>
      <t>변경</t>
    </r>
    <r>
      <rPr>
        <sz val="10"/>
        <rFont val="Arial"/>
        <family val="2"/>
      </rPr>
      <t xml:space="preserve"> by </t>
    </r>
    <r>
      <rPr>
        <sz val="10"/>
        <rFont val="돋움"/>
        <family val="3"/>
        <charset val="129"/>
      </rPr>
      <t>기계</t>
    </r>
    <r>
      <rPr>
        <sz val="10"/>
        <rFont val="Arial"/>
        <family val="2"/>
      </rPr>
      <t xml:space="preserve"> 0523</t>
    </r>
    <phoneticPr fontId="81" type="noConversion"/>
  </si>
  <si>
    <t>UQA</t>
    <phoneticPr fontId="81" type="noConversion"/>
  </si>
  <si>
    <t>CW</t>
    <phoneticPr fontId="81" type="noConversion"/>
  </si>
  <si>
    <t>(Shelter, with sunshade siding)</t>
    <phoneticPr fontId="81" type="noConversion"/>
  </si>
  <si>
    <t>Pit Top Floor</t>
    <phoneticPr fontId="81" type="noConversion"/>
  </si>
  <si>
    <t>Circulating Water Pump Area</t>
    <phoneticPr fontId="81" type="noConversion"/>
  </si>
  <si>
    <t>OHC 30 ton</t>
    <phoneticPr fontId="81" type="noConversion"/>
  </si>
  <si>
    <t>UBN</t>
    <phoneticPr fontId="81" type="noConversion"/>
  </si>
  <si>
    <t>Emergency Diesel Generator Building</t>
    <phoneticPr fontId="81" type="noConversion"/>
  </si>
  <si>
    <t>RC</t>
    <phoneticPr fontId="81" type="noConversion"/>
  </si>
  <si>
    <t>Sec. 4.5.1.9</t>
    <phoneticPr fontId="81" type="noConversion"/>
  </si>
  <si>
    <t>UBN</t>
    <phoneticPr fontId="81" type="noConversion"/>
  </si>
  <si>
    <t>ED</t>
    <phoneticPr fontId="81" type="noConversion"/>
  </si>
  <si>
    <t>Emergency Diesel Generator Room</t>
    <phoneticPr fontId="81" type="noConversion"/>
  </si>
  <si>
    <t>H 6 ton</t>
    <phoneticPr fontId="81" type="noConversion"/>
  </si>
  <si>
    <t>H Spec 변경 by ME 170921</t>
    <phoneticPr fontId="81" type="noConversion"/>
  </si>
  <si>
    <t>UYP</t>
    <phoneticPr fontId="81" type="noConversion"/>
  </si>
  <si>
    <t>Fire Station Building</t>
    <phoneticPr fontId="81" type="noConversion"/>
  </si>
  <si>
    <t>소방</t>
    <phoneticPr fontId="81" type="noConversion"/>
  </si>
  <si>
    <t>Sec. 4.5.1.11</t>
    <phoneticPr fontId="81" type="noConversion"/>
  </si>
  <si>
    <r>
      <t xml:space="preserve">Size </t>
    </r>
    <r>
      <rPr>
        <sz val="10"/>
        <rFont val="돋움"/>
        <family val="3"/>
        <charset val="129"/>
      </rPr>
      <t>변경</t>
    </r>
    <r>
      <rPr>
        <sz val="10"/>
        <rFont val="Arial"/>
        <family val="2"/>
      </rPr>
      <t xml:space="preserve"> 170802</t>
    </r>
    <phoneticPr fontId="81" type="noConversion"/>
  </si>
  <si>
    <t>UYP</t>
    <phoneticPr fontId="81" type="noConversion"/>
  </si>
  <si>
    <t>FS</t>
    <phoneticPr fontId="81" type="noConversion"/>
  </si>
  <si>
    <t>Fire Station</t>
    <phoneticPr fontId="81" type="noConversion"/>
  </si>
  <si>
    <t>USE</t>
    <phoneticPr fontId="81" type="noConversion"/>
  </si>
  <si>
    <t>CO2 Building</t>
    <phoneticPr fontId="81" type="noConversion"/>
  </si>
  <si>
    <t>소방</t>
    <phoneticPr fontId="81" type="noConversion"/>
  </si>
  <si>
    <t>USE</t>
    <phoneticPr fontId="81" type="noConversion"/>
  </si>
  <si>
    <t>CO</t>
    <phoneticPr fontId="81" type="noConversion"/>
  </si>
  <si>
    <t>CO2 Room</t>
    <phoneticPr fontId="81" type="noConversion"/>
  </si>
  <si>
    <t>UEL</t>
    <phoneticPr fontId="81" type="noConversion"/>
  </si>
  <si>
    <t>HSD Oil Pump House</t>
    <phoneticPr fontId="81" type="noConversion"/>
  </si>
  <si>
    <t>Sec. 4.5.1.9</t>
    <phoneticPr fontId="81" type="noConversion"/>
  </si>
  <si>
    <t>OP</t>
    <phoneticPr fontId="81" type="noConversion"/>
  </si>
  <si>
    <t>(Shelter type)</t>
    <phoneticPr fontId="81" type="noConversion"/>
  </si>
  <si>
    <t>HSD Oil Pump Room</t>
    <phoneticPr fontId="81" type="noConversion"/>
  </si>
  <si>
    <t>T 3 ton</t>
    <phoneticPr fontId="81" type="noConversion"/>
  </si>
  <si>
    <t>H 3ton(Option) by ME 170921</t>
    <phoneticPr fontId="81" type="noConversion"/>
  </si>
  <si>
    <t>UTF</t>
    <phoneticPr fontId="81" type="noConversion"/>
  </si>
  <si>
    <r>
      <t xml:space="preserve">Air Compressor </t>
    </r>
    <r>
      <rPr>
        <sz val="11"/>
        <rFont val="Arial"/>
        <family val="2"/>
      </rPr>
      <t>House</t>
    </r>
    <phoneticPr fontId="81" type="noConversion"/>
  </si>
  <si>
    <t>기계</t>
    <phoneticPr fontId="81" type="noConversion"/>
  </si>
  <si>
    <t>Sec. 4.5.1.11</t>
    <phoneticPr fontId="81" type="noConversion"/>
  </si>
  <si>
    <t>AC</t>
    <phoneticPr fontId="81" type="noConversion"/>
  </si>
  <si>
    <t>Air Compressor Room</t>
    <phoneticPr fontId="81" type="noConversion"/>
  </si>
  <si>
    <t>H 5 ton</t>
    <phoneticPr fontId="81" type="noConversion"/>
  </si>
  <si>
    <t>H Spec 변경 by ME 170921</t>
    <phoneticPr fontId="81" type="noConversion"/>
  </si>
  <si>
    <t>UYF</t>
    <phoneticPr fontId="81" type="noConversion"/>
  </si>
  <si>
    <t>Security Gate House</t>
    <phoneticPr fontId="81" type="noConversion"/>
  </si>
  <si>
    <t>Sec. 4.2.2.2.d</t>
    <phoneticPr fontId="81" type="noConversion"/>
  </si>
  <si>
    <r>
      <t xml:space="preserve">Size </t>
    </r>
    <r>
      <rPr>
        <sz val="10"/>
        <rFont val="돋움"/>
        <family val="3"/>
        <charset val="129"/>
      </rPr>
      <t>변경</t>
    </r>
    <r>
      <rPr>
        <sz val="10"/>
        <rFont val="Arial"/>
        <family val="2"/>
      </rPr>
      <t xml:space="preserve"> by </t>
    </r>
    <r>
      <rPr>
        <sz val="10"/>
        <rFont val="돋움"/>
        <family val="3"/>
        <charset val="129"/>
      </rPr>
      <t>발주처</t>
    </r>
    <r>
      <rPr>
        <sz val="10"/>
        <rFont val="Arial"/>
        <family val="2"/>
      </rPr>
      <t xml:space="preserve"> Layout </t>
    </r>
    <r>
      <rPr>
        <sz val="10"/>
        <rFont val="돋움"/>
        <family val="3"/>
        <charset val="129"/>
      </rPr>
      <t>회의결과</t>
    </r>
    <r>
      <rPr>
        <sz val="10"/>
        <rFont val="Arial"/>
        <family val="2"/>
      </rPr>
      <t xml:space="preserve">_170803
</t>
    </r>
    <r>
      <rPr>
        <sz val="10"/>
        <rFont val="돋움"/>
        <family val="3"/>
        <charset val="129"/>
      </rPr>
      <t>발주처</t>
    </r>
    <r>
      <rPr>
        <sz val="10"/>
        <rFont val="Arial"/>
        <family val="2"/>
      </rPr>
      <t xml:space="preserve"> </t>
    </r>
    <r>
      <rPr>
        <sz val="10"/>
        <rFont val="돋움"/>
        <family val="3"/>
        <charset val="129"/>
      </rPr>
      <t>향</t>
    </r>
    <r>
      <rPr>
        <sz val="10"/>
        <rFont val="Arial"/>
        <family val="2"/>
      </rPr>
      <t xml:space="preserve"> small sized / big sized </t>
    </r>
    <r>
      <rPr>
        <sz val="10"/>
        <rFont val="돋움"/>
        <family val="3"/>
        <charset val="129"/>
      </rPr>
      <t>결정토록</t>
    </r>
    <r>
      <rPr>
        <sz val="10"/>
        <rFont val="Arial"/>
        <family val="2"/>
      </rPr>
      <t xml:space="preserve"> </t>
    </r>
    <r>
      <rPr>
        <sz val="10"/>
        <rFont val="돋움"/>
        <family val="3"/>
        <charset val="129"/>
      </rPr>
      <t>주문</t>
    </r>
    <r>
      <rPr>
        <sz val="10"/>
        <rFont val="Arial"/>
        <family val="2"/>
      </rPr>
      <t xml:space="preserve"> </t>
    </r>
    <r>
      <rPr>
        <sz val="10"/>
        <rFont val="돋움"/>
        <family val="3"/>
        <charset val="129"/>
      </rPr>
      <t>예정</t>
    </r>
    <phoneticPr fontId="81" type="noConversion"/>
  </si>
  <si>
    <t>SG</t>
    <phoneticPr fontId="81" type="noConversion"/>
  </si>
  <si>
    <t>Security Room</t>
    <phoneticPr fontId="81" type="noConversion"/>
  </si>
  <si>
    <t>Room Name 변경 요청 반영 by FF 170825</t>
    <phoneticPr fontId="81" type="noConversion"/>
  </si>
  <si>
    <t>Rest Area Cum Dining Room</t>
    <phoneticPr fontId="81" type="noConversion"/>
  </si>
  <si>
    <t>Reception Waiting Room</t>
    <phoneticPr fontId="81" type="noConversion"/>
  </si>
  <si>
    <t>Locker Room</t>
    <phoneticPr fontId="81" type="noConversion"/>
  </si>
  <si>
    <t>UYC</t>
    <phoneticPr fontId="81" type="noConversion"/>
  </si>
  <si>
    <r>
      <rPr>
        <strike/>
        <sz val="11"/>
        <rFont val="Arial"/>
        <family val="2"/>
      </rPr>
      <t xml:space="preserve">Extension of </t>
    </r>
    <r>
      <rPr>
        <sz val="11"/>
        <rFont val="Arial"/>
        <family val="2"/>
      </rPr>
      <t>Administration Building</t>
    </r>
    <phoneticPr fontId="81" type="noConversion"/>
  </si>
  <si>
    <t>Sec. 4.2.2.2.h</t>
    <phoneticPr fontId="81" type="noConversion"/>
  </si>
  <si>
    <t>별도 Admin. Buiilding 신축 by 발주처 Layout 회의결과_170803
사면 필로티 구조 (floating slab - 떠 있는 구조) 설계 진행 고려</t>
    <phoneticPr fontId="81" type="noConversion"/>
  </si>
  <si>
    <t>UYC</t>
    <phoneticPr fontId="81" type="noConversion"/>
  </si>
  <si>
    <t>AD</t>
    <phoneticPr fontId="81" type="noConversion"/>
  </si>
  <si>
    <r>
      <t>(</t>
    </r>
    <r>
      <rPr>
        <sz val="11"/>
        <rFont val="돋움"/>
        <family val="3"/>
        <charset val="129"/>
      </rPr>
      <t>변경</t>
    </r>
    <r>
      <rPr>
        <sz val="11"/>
        <rFont val="Arial"/>
        <family val="2"/>
      </rPr>
      <t>)</t>
    </r>
    <phoneticPr fontId="81" type="noConversion"/>
  </si>
  <si>
    <t>Hall</t>
    <phoneticPr fontId="81" type="noConversion"/>
  </si>
  <si>
    <t>CH=2700</t>
    <phoneticPr fontId="81" type="noConversion"/>
  </si>
  <si>
    <t>Gallery</t>
    <phoneticPr fontId="81" type="noConversion"/>
  </si>
  <si>
    <t>CH=2700</t>
    <phoneticPr fontId="81" type="noConversion"/>
  </si>
  <si>
    <t>First Aid Room</t>
    <phoneticPr fontId="81" type="noConversion"/>
  </si>
  <si>
    <t>Waiting Room</t>
    <phoneticPr fontId="81" type="noConversion"/>
  </si>
  <si>
    <t>Meeting Room</t>
    <phoneticPr fontId="81" type="noConversion"/>
  </si>
  <si>
    <t>Office-1</t>
    <phoneticPr fontId="81" type="noConversion"/>
  </si>
  <si>
    <t>Office-2</t>
    <phoneticPr fontId="81" type="noConversion"/>
  </si>
  <si>
    <t>Office-3</t>
    <phoneticPr fontId="81" type="noConversion"/>
  </si>
  <si>
    <t>C&amp;I</t>
    <phoneticPr fontId="81" type="noConversion"/>
  </si>
  <si>
    <r>
      <t xml:space="preserve">IMS Workstation </t>
    </r>
    <r>
      <rPr>
        <sz val="10"/>
        <rFont val="돋움"/>
        <family val="3"/>
        <charset val="129"/>
      </rPr>
      <t>배치</t>
    </r>
    <r>
      <rPr>
        <sz val="10"/>
        <rFont val="Arial"/>
        <family val="2"/>
      </rPr>
      <t xml:space="preserve"> - </t>
    </r>
    <r>
      <rPr>
        <sz val="10"/>
        <rFont val="돋움"/>
        <family val="3"/>
        <charset val="129"/>
      </rPr>
      <t>기존</t>
    </r>
    <r>
      <rPr>
        <sz val="10"/>
        <rFont val="Arial"/>
        <family val="2"/>
      </rPr>
      <t xml:space="preserve"> External Management Room </t>
    </r>
    <r>
      <rPr>
        <sz val="10"/>
        <rFont val="돋움"/>
        <family val="3"/>
        <charset val="129"/>
      </rPr>
      <t>기능</t>
    </r>
    <r>
      <rPr>
        <sz val="10"/>
        <rFont val="Arial"/>
        <family val="2"/>
      </rPr>
      <t xml:space="preserve"> </t>
    </r>
    <r>
      <rPr>
        <sz val="10"/>
        <rFont val="돋움"/>
        <family val="3"/>
        <charset val="129"/>
      </rPr>
      <t>흡수</t>
    </r>
    <phoneticPr fontId="81" type="noConversion"/>
  </si>
  <si>
    <t>Toilet(M)</t>
    <phoneticPr fontId="81" type="noConversion"/>
  </si>
  <si>
    <t>(3.5 x 4.0) - (1.0 x 1.5)</t>
    <phoneticPr fontId="81" type="noConversion"/>
  </si>
  <si>
    <t>CH=2400</t>
    <phoneticPr fontId="81" type="noConversion"/>
  </si>
  <si>
    <t>Toilet(F)</t>
    <phoneticPr fontId="81" type="noConversion"/>
  </si>
  <si>
    <t>(3.5 x 4.0) - (1.0 x 1.5)</t>
    <phoneticPr fontId="81" type="noConversion"/>
  </si>
  <si>
    <t>UCC</t>
    <phoneticPr fontId="81" type="noConversion"/>
  </si>
  <si>
    <t>Substation Warehouse</t>
    <phoneticPr fontId="81" type="noConversion"/>
  </si>
  <si>
    <t>Sec.4.5.1.10.1</t>
    <phoneticPr fontId="81" type="noConversion"/>
  </si>
  <si>
    <r>
      <t xml:space="preserve"> </t>
    </r>
    <r>
      <rPr>
        <sz val="10"/>
        <rFont val="돋움"/>
        <family val="3"/>
        <charset val="129"/>
      </rPr>
      <t>신규</t>
    </r>
    <r>
      <rPr>
        <sz val="10"/>
        <rFont val="Arial"/>
        <family val="2"/>
      </rPr>
      <t xml:space="preserve"> Storage Room </t>
    </r>
    <r>
      <rPr>
        <sz val="10"/>
        <rFont val="돋움"/>
        <family val="3"/>
        <charset val="129"/>
      </rPr>
      <t>공급</t>
    </r>
    <r>
      <rPr>
        <sz val="10"/>
        <rFont val="Arial"/>
        <family val="2"/>
      </rPr>
      <t xml:space="preserve"> </t>
    </r>
    <r>
      <rPr>
        <sz val="10"/>
        <rFont val="돋움"/>
        <family val="3"/>
        <charset val="129"/>
      </rPr>
      <t>역무</t>
    </r>
    <r>
      <rPr>
        <sz val="10"/>
        <rFont val="Arial"/>
        <family val="2"/>
      </rPr>
      <t xml:space="preserve"> - </t>
    </r>
    <r>
      <rPr>
        <sz val="10"/>
        <rFont val="돋움"/>
        <family val="3"/>
        <charset val="129"/>
      </rPr>
      <t>기존호기</t>
    </r>
    <r>
      <rPr>
        <sz val="10"/>
        <rFont val="Arial"/>
        <family val="2"/>
      </rPr>
      <t xml:space="preserve"> 20KV Substation </t>
    </r>
    <r>
      <rPr>
        <sz val="10"/>
        <rFont val="돋움"/>
        <family val="3"/>
        <charset val="129"/>
      </rPr>
      <t>인접</t>
    </r>
    <phoneticPr fontId="81" type="noConversion"/>
  </si>
  <si>
    <t>UCC</t>
    <phoneticPr fontId="81" type="noConversion"/>
  </si>
  <si>
    <t>16-1</t>
    <phoneticPr fontId="81" type="noConversion"/>
  </si>
  <si>
    <t>150kV Substation Relay Room (Modification)</t>
    <phoneticPr fontId="81" type="noConversion"/>
  </si>
  <si>
    <t>전기</t>
    <phoneticPr fontId="81" type="noConversion"/>
  </si>
  <si>
    <r>
      <rPr>
        <sz val="10"/>
        <rFont val="돋움"/>
        <family val="3"/>
        <charset val="129"/>
      </rPr>
      <t>기존호기</t>
    </r>
    <r>
      <rPr>
        <sz val="10"/>
        <rFont val="Arial"/>
        <family val="2"/>
      </rPr>
      <t xml:space="preserve">  150KV SWYD Control Building </t>
    </r>
    <r>
      <rPr>
        <sz val="10"/>
        <rFont val="돋움"/>
        <family val="3"/>
        <charset val="129"/>
      </rPr>
      <t>내부</t>
    </r>
    <r>
      <rPr>
        <sz val="10"/>
        <rFont val="Arial"/>
        <family val="2"/>
      </rPr>
      <t xml:space="preserve"> </t>
    </r>
    <r>
      <rPr>
        <sz val="10"/>
        <rFont val="돋움"/>
        <family val="3"/>
        <charset val="129"/>
      </rPr>
      <t>창고를</t>
    </r>
    <r>
      <rPr>
        <sz val="10"/>
        <rFont val="Arial"/>
        <family val="2"/>
      </rPr>
      <t xml:space="preserve"> 
Panel room</t>
    </r>
    <r>
      <rPr>
        <sz val="10"/>
        <rFont val="돋움"/>
        <family val="3"/>
        <charset val="129"/>
      </rPr>
      <t>으로</t>
    </r>
    <r>
      <rPr>
        <sz val="10"/>
        <rFont val="Arial"/>
        <family val="2"/>
      </rPr>
      <t xml:space="preserve"> remodelling </t>
    </r>
    <r>
      <rPr>
        <sz val="10"/>
        <rFont val="돋움"/>
        <family val="3"/>
        <charset val="129"/>
      </rPr>
      <t xml:space="preserve">역무
</t>
    </r>
    <r>
      <rPr>
        <sz val="10"/>
        <rFont val="Arial"/>
        <family val="2"/>
      </rPr>
      <t xml:space="preserve">- </t>
    </r>
    <r>
      <rPr>
        <sz val="10"/>
        <rFont val="돋움"/>
        <family val="3"/>
        <charset val="129"/>
      </rPr>
      <t>내부</t>
    </r>
    <r>
      <rPr>
        <sz val="10"/>
        <rFont val="Arial"/>
        <family val="2"/>
      </rPr>
      <t xml:space="preserve"> </t>
    </r>
    <r>
      <rPr>
        <sz val="10"/>
        <rFont val="돋움"/>
        <family val="3"/>
        <charset val="129"/>
      </rPr>
      <t>청소</t>
    </r>
    <r>
      <rPr>
        <sz val="10"/>
        <rFont val="Arial"/>
        <family val="2"/>
      </rPr>
      <t xml:space="preserve"> </t>
    </r>
    <r>
      <rPr>
        <sz val="10"/>
        <rFont val="돋움"/>
        <family val="3"/>
        <charset val="129"/>
      </rPr>
      <t>및</t>
    </r>
    <r>
      <rPr>
        <sz val="10"/>
        <rFont val="Arial"/>
        <family val="2"/>
      </rPr>
      <t xml:space="preserve"> </t>
    </r>
    <r>
      <rPr>
        <sz val="10"/>
        <rFont val="돋움"/>
        <family val="3"/>
        <charset val="129"/>
      </rPr>
      <t>재도장</t>
    </r>
    <r>
      <rPr>
        <sz val="10"/>
        <rFont val="Arial"/>
        <family val="2"/>
      </rPr>
      <t xml:space="preserve"> / Wall Louver </t>
    </r>
    <r>
      <rPr>
        <sz val="10"/>
        <rFont val="돋움"/>
        <family val="3"/>
        <charset val="129"/>
      </rPr>
      <t>탈거</t>
    </r>
    <r>
      <rPr>
        <sz val="10"/>
        <rFont val="Arial"/>
        <family val="2"/>
      </rPr>
      <t xml:space="preserve"> </t>
    </r>
    <r>
      <rPr>
        <sz val="10"/>
        <rFont val="돋움"/>
        <family val="3"/>
        <charset val="129"/>
      </rPr>
      <t>및</t>
    </r>
    <r>
      <rPr>
        <sz val="10"/>
        <rFont val="Arial"/>
        <family val="2"/>
      </rPr>
      <t xml:space="preserve"> </t>
    </r>
    <r>
      <rPr>
        <sz val="10"/>
        <rFont val="돋움"/>
        <family val="3"/>
        <charset val="129"/>
      </rPr>
      <t>전기</t>
    </r>
    <r>
      <rPr>
        <sz val="10"/>
        <rFont val="Arial"/>
        <family val="2"/>
      </rPr>
      <t xml:space="preserve"> OPNG </t>
    </r>
    <r>
      <rPr>
        <sz val="10"/>
        <rFont val="돋움"/>
        <family val="3"/>
        <charset val="129"/>
      </rPr>
      <t xml:space="preserve">설치
</t>
    </r>
    <r>
      <rPr>
        <sz val="10"/>
        <rFont val="Arial"/>
        <family val="2"/>
      </rPr>
      <t xml:space="preserve">- False Floor (H=700) </t>
    </r>
    <r>
      <rPr>
        <sz val="10"/>
        <rFont val="돋움"/>
        <family val="3"/>
        <charset val="129"/>
      </rPr>
      <t xml:space="preserve">적용
</t>
    </r>
    <r>
      <rPr>
        <sz val="10"/>
        <rFont val="Arial"/>
        <family val="2"/>
      </rPr>
      <t xml:space="preserve">- </t>
    </r>
    <r>
      <rPr>
        <sz val="10"/>
        <rFont val="돋움"/>
        <family val="3"/>
        <charset val="129"/>
      </rPr>
      <t>정확한</t>
    </r>
    <r>
      <rPr>
        <sz val="10"/>
        <rFont val="Arial"/>
        <family val="2"/>
      </rPr>
      <t xml:space="preserve"> room height </t>
    </r>
    <r>
      <rPr>
        <sz val="10"/>
        <rFont val="돋움"/>
        <family val="3"/>
        <charset val="129"/>
      </rPr>
      <t>확인</t>
    </r>
    <r>
      <rPr>
        <sz val="10"/>
        <rFont val="Arial"/>
        <family val="2"/>
      </rPr>
      <t xml:space="preserve"> </t>
    </r>
    <r>
      <rPr>
        <sz val="10"/>
        <rFont val="돋움"/>
        <family val="3"/>
        <charset val="129"/>
      </rPr>
      <t>필요</t>
    </r>
    <r>
      <rPr>
        <sz val="10"/>
        <rFont val="Arial"/>
        <family val="2"/>
      </rPr>
      <t xml:space="preserve"> (</t>
    </r>
    <r>
      <rPr>
        <sz val="10"/>
        <rFont val="돋움"/>
        <family val="3"/>
        <charset val="129"/>
      </rPr>
      <t>약</t>
    </r>
    <r>
      <rPr>
        <sz val="10"/>
        <rFont val="Arial"/>
        <family val="2"/>
      </rPr>
      <t xml:space="preserve"> 3.6mH)
Height by EL 170824</t>
    </r>
    <phoneticPr fontId="81" type="noConversion"/>
  </si>
  <si>
    <t>UYQ</t>
    <phoneticPr fontId="81" type="noConversion"/>
  </si>
  <si>
    <t>Car Parking Shelter</t>
    <phoneticPr fontId="81" type="noConversion"/>
  </si>
  <si>
    <t>Sec. 4.5.1.13.6</t>
    <phoneticPr fontId="81" type="noConversion"/>
  </si>
  <si>
    <r>
      <t>for 25 Vehicles</t>
    </r>
    <r>
      <rPr>
        <sz val="10"/>
        <rFont val="돋움"/>
        <family val="3"/>
        <charset val="129"/>
      </rPr>
      <t>로</t>
    </r>
    <r>
      <rPr>
        <sz val="10"/>
        <rFont val="Arial"/>
        <family val="2"/>
      </rPr>
      <t xml:space="preserve"> </t>
    </r>
    <r>
      <rPr>
        <sz val="10"/>
        <rFont val="돋움"/>
        <family val="3"/>
        <charset val="129"/>
      </rPr>
      <t>확정</t>
    </r>
    <r>
      <rPr>
        <sz val="10"/>
        <rFont val="Arial"/>
        <family val="2"/>
      </rPr>
      <t xml:space="preserve"> by 170803 </t>
    </r>
    <r>
      <rPr>
        <sz val="10"/>
        <rFont val="돋움"/>
        <family val="3"/>
        <charset val="129"/>
      </rPr>
      <t>발주처</t>
    </r>
    <r>
      <rPr>
        <sz val="10"/>
        <rFont val="Arial"/>
        <family val="2"/>
      </rPr>
      <t xml:space="preserve"> Layout </t>
    </r>
    <r>
      <rPr>
        <sz val="10"/>
        <rFont val="돋움"/>
        <family val="3"/>
        <charset val="129"/>
      </rPr>
      <t>협의결과</t>
    </r>
    <phoneticPr fontId="81" type="noConversion"/>
  </si>
  <si>
    <t>UYQ</t>
    <phoneticPr fontId="81" type="noConversion"/>
  </si>
  <si>
    <t>C</t>
    <phoneticPr fontId="81" type="noConversion"/>
  </si>
  <si>
    <t>UYG</t>
    <phoneticPr fontId="81" type="noConversion"/>
  </si>
  <si>
    <t>Elevated Guard House</t>
    <phoneticPr fontId="81" type="noConversion"/>
  </si>
  <si>
    <t>1st Floor</t>
    <phoneticPr fontId="81" type="noConversion"/>
  </si>
  <si>
    <t>UTV</t>
    <phoneticPr fontId="81" type="noConversion"/>
  </si>
  <si>
    <r>
      <t>Chemical Storage</t>
    </r>
    <r>
      <rPr>
        <sz val="11"/>
        <rFont val="Arial"/>
        <family val="2"/>
      </rPr>
      <t xml:space="preserve"> Tank Shelter</t>
    </r>
    <phoneticPr fontId="81" type="noConversion"/>
  </si>
  <si>
    <t>환경</t>
    <phoneticPr fontId="81" type="noConversion"/>
  </si>
  <si>
    <t>Sec. 4.2.2.2.9</t>
    <phoneticPr fontId="81" type="noConversion"/>
  </si>
  <si>
    <r>
      <t xml:space="preserve">Size </t>
    </r>
    <r>
      <rPr>
        <sz val="10"/>
        <rFont val="돋움"/>
        <family val="3"/>
        <charset val="129"/>
      </rPr>
      <t>변경</t>
    </r>
    <r>
      <rPr>
        <sz val="10"/>
        <rFont val="Arial"/>
        <family val="2"/>
      </rPr>
      <t xml:space="preserve"> by EN 170901</t>
    </r>
    <phoneticPr fontId="81" type="noConversion"/>
  </si>
  <si>
    <t>UTV</t>
    <phoneticPr fontId="81" type="noConversion"/>
  </si>
  <si>
    <t>CT</t>
    <phoneticPr fontId="81" type="noConversion"/>
  </si>
  <si>
    <t>UEQ</t>
    <phoneticPr fontId="81" type="noConversion"/>
  </si>
  <si>
    <t>Ash Compressor Shelter</t>
    <phoneticPr fontId="81" type="noConversion"/>
  </si>
  <si>
    <t>AS</t>
    <phoneticPr fontId="81" type="noConversion"/>
  </si>
  <si>
    <t>UPV</t>
    <phoneticPr fontId="81" type="noConversion"/>
  </si>
  <si>
    <t>Water Pump Shelter</t>
    <phoneticPr fontId="81" type="noConversion"/>
  </si>
  <si>
    <t>H 3 ton</t>
    <phoneticPr fontId="81" type="noConversion"/>
  </si>
  <si>
    <t>기계</t>
    <phoneticPr fontId="81" type="noConversion"/>
  </si>
  <si>
    <r>
      <t xml:space="preserve">Size </t>
    </r>
    <r>
      <rPr>
        <sz val="10"/>
        <rFont val="돋움"/>
        <family val="3"/>
        <charset val="129"/>
      </rPr>
      <t>변경</t>
    </r>
    <r>
      <rPr>
        <sz val="10"/>
        <rFont val="Arial"/>
        <family val="2"/>
      </rPr>
      <t xml:space="preserve"> by </t>
    </r>
    <r>
      <rPr>
        <sz val="10"/>
        <rFont val="돋움"/>
        <family val="3"/>
        <charset val="129"/>
      </rPr>
      <t>기계</t>
    </r>
    <r>
      <rPr>
        <sz val="10"/>
        <rFont val="Arial"/>
        <family val="2"/>
      </rPr>
      <t xml:space="preserve"> 170303, 170510</t>
    </r>
    <phoneticPr fontId="81" type="noConversion"/>
  </si>
  <si>
    <t>UPV</t>
    <phoneticPr fontId="81" type="noConversion"/>
  </si>
  <si>
    <t>WP</t>
    <phoneticPr fontId="81" type="noConversion"/>
  </si>
  <si>
    <t>USG</t>
    <phoneticPr fontId="81" type="noConversion"/>
  </si>
  <si>
    <t>Fire Fighting Water Pump Shelter</t>
    <phoneticPr fontId="81" type="noConversion"/>
  </si>
  <si>
    <t>소방</t>
    <phoneticPr fontId="81" type="noConversion"/>
  </si>
  <si>
    <r>
      <t xml:space="preserve">H Spec </t>
    </r>
    <r>
      <rPr>
        <sz val="10"/>
        <rFont val="돋움"/>
        <family val="3"/>
        <charset val="129"/>
      </rPr>
      <t>변경</t>
    </r>
    <r>
      <rPr>
        <sz val="10"/>
        <rFont val="Arial"/>
        <family val="2"/>
      </rPr>
      <t xml:space="preserve"> by ME 170921</t>
    </r>
    <phoneticPr fontId="81" type="noConversion"/>
  </si>
  <si>
    <t>FF</t>
    <phoneticPr fontId="81" type="noConversion"/>
  </si>
  <si>
    <t>USK</t>
    <phoneticPr fontId="81" type="noConversion"/>
  </si>
  <si>
    <t>USK</t>
    <phoneticPr fontId="81" type="noConversion"/>
  </si>
  <si>
    <t>UTU</t>
    <phoneticPr fontId="81" type="noConversion"/>
  </si>
  <si>
    <t xml:space="preserve">Chemical dosing shelter for cooling tower </t>
    <phoneticPr fontId="81" type="noConversion"/>
  </si>
  <si>
    <t>UTU</t>
    <phoneticPr fontId="81" type="noConversion"/>
  </si>
  <si>
    <t>CC</t>
    <phoneticPr fontId="81" type="noConversion"/>
  </si>
  <si>
    <t>UGI</t>
    <phoneticPr fontId="81" type="noConversion"/>
  </si>
  <si>
    <t>Chemical dosing shelter for WTS</t>
    <phoneticPr fontId="81" type="noConversion"/>
  </si>
  <si>
    <t>Ground Floor</t>
    <phoneticPr fontId="81" type="noConversion"/>
  </si>
  <si>
    <r>
      <t xml:space="preserve">Shelter Name </t>
    </r>
    <r>
      <rPr>
        <sz val="10"/>
        <rFont val="돋움"/>
        <family val="3"/>
        <charset val="129"/>
      </rPr>
      <t>변경</t>
    </r>
    <r>
      <rPr>
        <sz val="10"/>
        <rFont val="Arial"/>
        <family val="2"/>
      </rPr>
      <t xml:space="preserve"> : 17.11.01 / by EN</t>
    </r>
    <phoneticPr fontId="81" type="noConversion"/>
  </si>
  <si>
    <t>UGI</t>
    <phoneticPr fontId="81" type="noConversion"/>
  </si>
  <si>
    <t>SS</t>
    <phoneticPr fontId="81" type="noConversion"/>
  </si>
  <si>
    <t>UGO</t>
    <phoneticPr fontId="81" type="noConversion"/>
  </si>
  <si>
    <t>Waste &amp; Storage House (Extension)</t>
    <phoneticPr fontId="81" type="noConversion"/>
  </si>
  <si>
    <t>ST/RC</t>
    <phoneticPr fontId="81" type="noConversion"/>
  </si>
  <si>
    <t>기존건물에 Extension 하는 것으로 최종 협의, 도면 Truba에 제공 170925</t>
    <phoneticPr fontId="81" type="noConversion"/>
  </si>
  <si>
    <t>WS</t>
    <phoneticPr fontId="81" type="noConversion"/>
  </si>
  <si>
    <t>UGO</t>
    <phoneticPr fontId="81" type="noConversion"/>
  </si>
  <si>
    <t>Truck Garage</t>
    <phoneticPr fontId="81" type="noConversion"/>
  </si>
  <si>
    <t>Plot plan Rev.0 Comment 에 따라 추가 반영 (by PI / 170000)</t>
    <phoneticPr fontId="81" type="noConversion"/>
  </si>
  <si>
    <t>UGO</t>
    <phoneticPr fontId="81" type="noConversion"/>
  </si>
  <si>
    <t>Bulldozer Garage</t>
    <phoneticPr fontId="81" type="noConversion"/>
  </si>
  <si>
    <t>TOTAL</t>
    <phoneticPr fontId="81" type="noConversion"/>
  </si>
  <si>
    <r>
      <rPr>
        <sz val="11"/>
        <rFont val="돋움"/>
        <family val="3"/>
        <charset val="129"/>
      </rPr>
      <t>※</t>
    </r>
    <r>
      <rPr>
        <sz val="11"/>
        <rFont val="Arial"/>
        <family val="2"/>
      </rPr>
      <t xml:space="preserve"> Note : </t>
    </r>
    <phoneticPr fontId="81" type="noConversion"/>
  </si>
  <si>
    <r>
      <t>1. The dimension of each building specified above are indicative only, and shall be subject to change according to the detail design of project implementation stage.
2. OHC : Overhead Crane, H : Hoist,</t>
    </r>
    <r>
      <rPr>
        <sz val="11"/>
        <color indexed="10"/>
        <rFont val="Arial"/>
        <family val="2"/>
      </rPr>
      <t xml:space="preserve"> T : Trolley with Runway beam not hoist, </t>
    </r>
    <r>
      <rPr>
        <sz val="11"/>
        <color theme="1"/>
        <rFont val="맑은 고딕"/>
        <family val="2"/>
        <scheme val="minor"/>
      </rPr>
      <t xml:space="preserve">ELEV : Elevator
</t>
    </r>
    <phoneticPr fontId="81" type="noConversion"/>
  </si>
  <si>
    <t>BUILDING LIST</t>
    <phoneticPr fontId="81" type="noConversion"/>
  </si>
  <si>
    <t>&lt;PHILIPPINE - TVEP COAL FIRED 2x150 MW PROJECT&gt;</t>
    <phoneticPr fontId="81" type="noConversion"/>
  </si>
  <si>
    <t>Base</t>
    <phoneticPr fontId="81" type="noConversion"/>
  </si>
  <si>
    <t>Rev.1</t>
    <phoneticPr fontId="81" type="noConversion"/>
  </si>
  <si>
    <t>No.</t>
    <phoneticPr fontId="81" type="noConversion"/>
  </si>
  <si>
    <t>Description</t>
    <phoneticPr fontId="81" type="noConversion"/>
  </si>
  <si>
    <t>Location</t>
    <phoneticPr fontId="81" type="noConversion"/>
  </si>
  <si>
    <t>Width</t>
    <phoneticPr fontId="81" type="noConversion"/>
  </si>
  <si>
    <t>Length</t>
    <phoneticPr fontId="81" type="noConversion"/>
  </si>
  <si>
    <t>Height</t>
    <phoneticPr fontId="81" type="noConversion"/>
  </si>
  <si>
    <t>Area</t>
    <phoneticPr fontId="81" type="noConversion"/>
  </si>
  <si>
    <t>Lifting</t>
    <phoneticPr fontId="81" type="noConversion"/>
  </si>
  <si>
    <t>Building</t>
    <phoneticPr fontId="81" type="noConversion"/>
  </si>
  <si>
    <t>NFPA</t>
    <phoneticPr fontId="81" type="noConversion"/>
  </si>
  <si>
    <t>Remark</t>
    <phoneticPr fontId="81" type="noConversion"/>
  </si>
  <si>
    <t>Q'TY</t>
    <phoneticPr fontId="81" type="noConversion"/>
  </si>
  <si>
    <t>STR.</t>
    <phoneticPr fontId="81" type="noConversion"/>
  </si>
  <si>
    <t>Room</t>
    <phoneticPr fontId="81" type="noConversion"/>
  </si>
  <si>
    <t>Floor</t>
    <phoneticPr fontId="81" type="noConversion"/>
  </si>
  <si>
    <t>m</t>
    <phoneticPr fontId="81" type="noConversion"/>
  </si>
  <si>
    <t>m2</t>
    <phoneticPr fontId="81" type="noConversion"/>
  </si>
  <si>
    <t>Facility</t>
    <phoneticPr fontId="81" type="noConversion"/>
  </si>
  <si>
    <t>Type</t>
    <phoneticPr fontId="81" type="noConversion"/>
  </si>
  <si>
    <t>Turbine Building</t>
    <phoneticPr fontId="81" type="noConversion"/>
  </si>
  <si>
    <t>Ground Floor</t>
    <phoneticPr fontId="81" type="noConversion"/>
  </si>
  <si>
    <t>OHC 60/15 ton</t>
    <phoneticPr fontId="81" type="noConversion"/>
  </si>
  <si>
    <t>Steel</t>
    <phoneticPr fontId="81" type="noConversion"/>
  </si>
  <si>
    <r>
      <t xml:space="preserve">- </t>
    </r>
    <r>
      <rPr>
        <sz val="10"/>
        <rFont val="돋움"/>
        <family val="3"/>
        <charset val="129"/>
      </rPr>
      <t>연면적</t>
    </r>
    <r>
      <rPr>
        <sz val="10"/>
        <rFont val="Arial"/>
        <family val="2"/>
      </rPr>
      <t xml:space="preserve"> </t>
    </r>
    <r>
      <rPr>
        <sz val="10"/>
        <rFont val="돋움"/>
        <family val="3"/>
        <charset val="129"/>
      </rPr>
      <t>수정</t>
    </r>
    <r>
      <rPr>
        <sz val="10"/>
        <rFont val="Arial"/>
        <family val="2"/>
      </rPr>
      <t xml:space="preserve"> (Opening </t>
    </r>
    <r>
      <rPr>
        <sz val="10"/>
        <rFont val="돋움"/>
        <family val="3"/>
        <charset val="129"/>
      </rPr>
      <t>공제</t>
    </r>
    <r>
      <rPr>
        <sz val="10"/>
        <rFont val="Arial"/>
        <family val="2"/>
      </rPr>
      <t xml:space="preserve">)
- </t>
    </r>
    <r>
      <rPr>
        <sz val="10"/>
        <rFont val="돋움"/>
        <family val="3"/>
        <charset val="129"/>
      </rPr>
      <t>건물</t>
    </r>
    <r>
      <rPr>
        <sz val="10"/>
        <rFont val="Arial"/>
        <family val="2"/>
      </rPr>
      <t xml:space="preserve"> </t>
    </r>
    <r>
      <rPr>
        <sz val="10"/>
        <rFont val="돋움"/>
        <family val="3"/>
        <charset val="129"/>
      </rPr>
      <t>규모</t>
    </r>
    <r>
      <rPr>
        <sz val="10"/>
        <rFont val="Arial"/>
        <family val="2"/>
      </rPr>
      <t xml:space="preserve"> </t>
    </r>
    <r>
      <rPr>
        <sz val="10"/>
        <rFont val="돋움"/>
        <family val="3"/>
        <charset val="129"/>
      </rPr>
      <t>변경</t>
    </r>
    <r>
      <rPr>
        <sz val="10"/>
        <rFont val="Arial"/>
        <family val="2"/>
      </rPr>
      <t xml:space="preserve"> </t>
    </r>
    <r>
      <rPr>
        <sz val="10"/>
        <rFont val="돋움"/>
        <family val="3"/>
        <charset val="129"/>
      </rPr>
      <t>없음</t>
    </r>
    <r>
      <rPr>
        <sz val="10"/>
        <rFont val="Arial"/>
        <family val="2"/>
      </rPr>
      <t xml:space="preserve"> 
- Fire Wall </t>
    </r>
    <r>
      <rPr>
        <sz val="10"/>
        <rFont val="돋움"/>
        <family val="3"/>
        <charset val="129"/>
      </rPr>
      <t>반영</t>
    </r>
    <r>
      <rPr>
        <sz val="10"/>
        <rFont val="Arial"/>
        <family val="2"/>
      </rPr>
      <t xml:space="preserve"> (Boiler </t>
    </r>
    <r>
      <rPr>
        <sz val="10"/>
        <rFont val="돋움"/>
        <family val="3"/>
        <charset val="129"/>
      </rPr>
      <t>업체</t>
    </r>
    <r>
      <rPr>
        <sz val="10"/>
        <rFont val="Arial"/>
        <family val="2"/>
      </rPr>
      <t xml:space="preserve"> </t>
    </r>
    <r>
      <rPr>
        <sz val="10"/>
        <rFont val="돋움"/>
        <family val="3"/>
        <charset val="129"/>
      </rPr>
      <t>미반영분</t>
    </r>
    <r>
      <rPr>
        <sz val="10"/>
        <rFont val="Arial"/>
        <family val="2"/>
      </rPr>
      <t xml:space="preserve">)
- Seismic Zone4 </t>
    </r>
    <r>
      <rPr>
        <sz val="10"/>
        <rFont val="돋움"/>
        <family val="3"/>
        <charset val="129"/>
      </rPr>
      <t>기준으로</t>
    </r>
    <r>
      <rPr>
        <sz val="10"/>
        <rFont val="Arial"/>
        <family val="2"/>
      </rPr>
      <t xml:space="preserve"> </t>
    </r>
    <r>
      <rPr>
        <sz val="10"/>
        <rFont val="돋움"/>
        <family val="3"/>
        <charset val="129"/>
      </rPr>
      <t>철골</t>
    </r>
    <r>
      <rPr>
        <sz val="10"/>
        <rFont val="Arial"/>
        <family val="2"/>
      </rPr>
      <t xml:space="preserve">, </t>
    </r>
    <r>
      <rPr>
        <sz val="10"/>
        <rFont val="돋움"/>
        <family val="3"/>
        <charset val="129"/>
      </rPr>
      <t>콘크리트</t>
    </r>
    <r>
      <rPr>
        <sz val="10"/>
        <rFont val="Arial"/>
        <family val="2"/>
      </rPr>
      <t xml:space="preserve"> </t>
    </r>
    <r>
      <rPr>
        <sz val="10"/>
        <rFont val="돋움"/>
        <family val="3"/>
        <charset val="129"/>
      </rPr>
      <t>물량</t>
    </r>
    <r>
      <rPr>
        <sz val="10"/>
        <rFont val="Arial"/>
        <family val="2"/>
      </rPr>
      <t xml:space="preserve"> </t>
    </r>
    <r>
      <rPr>
        <sz val="10"/>
        <rFont val="돋움"/>
        <family val="3"/>
        <charset val="129"/>
      </rPr>
      <t xml:space="preserve">재산정
</t>
    </r>
    <phoneticPr fontId="81" type="noConversion"/>
  </si>
  <si>
    <t>Mezz. Floor</t>
    <phoneticPr fontId="81" type="noConversion"/>
  </si>
  <si>
    <t>Oper. Floor</t>
    <phoneticPr fontId="81" type="noConversion"/>
  </si>
  <si>
    <t>16.7 / 7.0</t>
    <phoneticPr fontId="81" type="noConversion"/>
  </si>
  <si>
    <t>Air Compressor Room</t>
    <phoneticPr fontId="81" type="noConversion"/>
  </si>
  <si>
    <r>
      <t xml:space="preserve">Air Compressor Room </t>
    </r>
    <r>
      <rPr>
        <sz val="10"/>
        <rFont val="돋움"/>
        <family val="3"/>
        <charset val="129"/>
      </rPr>
      <t>추가</t>
    </r>
    <phoneticPr fontId="81" type="noConversion"/>
  </si>
  <si>
    <t>Sub-Total</t>
    <phoneticPr fontId="81" type="noConversion"/>
  </si>
  <si>
    <t>29.7 / 20.0</t>
    <phoneticPr fontId="81" type="noConversion"/>
  </si>
  <si>
    <t>1-1</t>
    <phoneticPr fontId="81" type="noConversion"/>
  </si>
  <si>
    <t>Steam Turbine Fondation
(indoor equipment)</t>
    <phoneticPr fontId="81" type="noConversion"/>
  </si>
  <si>
    <t>-</t>
    <phoneticPr fontId="81" type="noConversion"/>
  </si>
  <si>
    <t>RC</t>
    <phoneticPr fontId="81" type="noConversion"/>
  </si>
  <si>
    <r>
      <t xml:space="preserve">-ALSTOM Proposal </t>
    </r>
    <r>
      <rPr>
        <sz val="10"/>
        <rFont val="돋움"/>
        <family val="3"/>
        <charset val="129"/>
      </rPr>
      <t>도면</t>
    </r>
    <r>
      <rPr>
        <sz val="10"/>
        <rFont val="Arial"/>
        <family val="2"/>
      </rPr>
      <t xml:space="preserve"> </t>
    </r>
    <r>
      <rPr>
        <sz val="10"/>
        <rFont val="돋움"/>
        <family val="3"/>
        <charset val="129"/>
      </rPr>
      <t>기준으로</t>
    </r>
    <r>
      <rPr>
        <sz val="10"/>
        <rFont val="Arial"/>
        <family val="2"/>
      </rPr>
      <t xml:space="preserve"> </t>
    </r>
    <r>
      <rPr>
        <sz val="10"/>
        <rFont val="돋움"/>
        <family val="3"/>
        <charset val="129"/>
      </rPr>
      <t xml:space="preserve">재산정
</t>
    </r>
    <r>
      <rPr>
        <sz val="10"/>
        <rFont val="Arial"/>
        <family val="2"/>
      </rPr>
      <t>- Generator Cooler</t>
    </r>
    <r>
      <rPr>
        <sz val="10"/>
        <rFont val="돋움"/>
        <family val="3"/>
        <charset val="129"/>
      </rPr>
      <t>용</t>
    </r>
    <r>
      <rPr>
        <sz val="10"/>
        <rFont val="Arial"/>
        <family val="2"/>
      </rPr>
      <t xml:space="preserve"> </t>
    </r>
    <r>
      <rPr>
        <sz val="10"/>
        <rFont val="돋움"/>
        <family val="3"/>
        <charset val="129"/>
      </rPr>
      <t>콘크리트</t>
    </r>
    <r>
      <rPr>
        <sz val="10"/>
        <rFont val="Arial"/>
        <family val="2"/>
      </rPr>
      <t xml:space="preserve"> </t>
    </r>
    <r>
      <rPr>
        <sz val="10"/>
        <rFont val="돋움"/>
        <family val="3"/>
        <charset val="129"/>
      </rPr>
      <t>덕트</t>
    </r>
    <r>
      <rPr>
        <sz val="10"/>
        <rFont val="Arial"/>
        <family val="2"/>
      </rPr>
      <t xml:space="preserve"> </t>
    </r>
    <r>
      <rPr>
        <sz val="10"/>
        <rFont val="돋움"/>
        <family val="3"/>
        <charset val="129"/>
      </rPr>
      <t>물량</t>
    </r>
    <r>
      <rPr>
        <sz val="10"/>
        <rFont val="Arial"/>
        <family val="2"/>
      </rPr>
      <t xml:space="preserve"> </t>
    </r>
    <r>
      <rPr>
        <sz val="10"/>
        <rFont val="돋움"/>
        <family val="3"/>
        <charset val="129"/>
      </rPr>
      <t>추가</t>
    </r>
    <phoneticPr fontId="81" type="noConversion"/>
  </si>
  <si>
    <t>Central Control Building</t>
    <phoneticPr fontId="81" type="noConversion"/>
  </si>
  <si>
    <t>Cable room</t>
    <phoneticPr fontId="81" type="noConversion"/>
  </si>
  <si>
    <t>Basement</t>
    <phoneticPr fontId="81" type="noConversion"/>
  </si>
  <si>
    <r>
      <t xml:space="preserve">-Steel </t>
    </r>
    <r>
      <rPr>
        <sz val="10"/>
        <color indexed="10"/>
        <rFont val="돋움"/>
        <family val="3"/>
        <charset val="129"/>
      </rPr>
      <t>에서</t>
    </r>
    <r>
      <rPr>
        <sz val="10"/>
        <color indexed="10"/>
        <rFont val="Arial"/>
        <family val="2"/>
      </rPr>
      <t xml:space="preserve"> RC</t>
    </r>
    <r>
      <rPr>
        <sz val="10"/>
        <color indexed="10"/>
        <rFont val="돋움"/>
        <family val="3"/>
        <charset val="129"/>
      </rPr>
      <t>구조로</t>
    </r>
    <r>
      <rPr>
        <sz val="10"/>
        <color indexed="10"/>
        <rFont val="Arial"/>
        <family val="2"/>
      </rPr>
      <t xml:space="preserve"> </t>
    </r>
    <r>
      <rPr>
        <sz val="10"/>
        <color indexed="10"/>
        <rFont val="돋움"/>
        <family val="3"/>
        <charset val="129"/>
      </rPr>
      <t>변경</t>
    </r>
    <r>
      <rPr>
        <sz val="10"/>
        <color indexed="10"/>
        <rFont val="Arial"/>
        <family val="2"/>
      </rPr>
      <t xml:space="preserve"> (</t>
    </r>
    <r>
      <rPr>
        <sz val="10"/>
        <color indexed="10"/>
        <rFont val="돋움"/>
        <family val="3"/>
        <charset val="129"/>
      </rPr>
      <t>내화물량</t>
    </r>
    <r>
      <rPr>
        <sz val="10"/>
        <color indexed="10"/>
        <rFont val="Arial"/>
        <family val="2"/>
      </rPr>
      <t xml:space="preserve"> </t>
    </r>
    <r>
      <rPr>
        <sz val="10"/>
        <color indexed="10"/>
        <rFont val="돋움"/>
        <family val="3"/>
        <charset val="129"/>
      </rPr>
      <t>철감</t>
    </r>
    <r>
      <rPr>
        <sz val="10"/>
        <color indexed="10"/>
        <rFont val="Arial"/>
        <family val="2"/>
      </rPr>
      <t xml:space="preserve">)
- EP/Ash </t>
    </r>
    <r>
      <rPr>
        <sz val="10"/>
        <color indexed="10"/>
        <rFont val="돋움"/>
        <family val="3"/>
        <charset val="129"/>
      </rPr>
      <t>전기실</t>
    </r>
    <r>
      <rPr>
        <sz val="10"/>
        <color indexed="10"/>
        <rFont val="Arial"/>
        <family val="2"/>
      </rPr>
      <t xml:space="preserve"> </t>
    </r>
    <r>
      <rPr>
        <sz val="10"/>
        <color indexed="10"/>
        <rFont val="돋움"/>
        <family val="3"/>
        <charset val="129"/>
      </rPr>
      <t>분리</t>
    </r>
    <phoneticPr fontId="81" type="noConversion"/>
  </si>
  <si>
    <t>Stair 1</t>
    <phoneticPr fontId="81" type="noConversion"/>
  </si>
  <si>
    <t>Stair 2</t>
    <phoneticPr fontId="81" type="noConversion"/>
  </si>
  <si>
    <t>Basement</t>
    <phoneticPr fontId="81" type="noConversion"/>
  </si>
  <si>
    <t>SWGR room</t>
    <phoneticPr fontId="81" type="noConversion"/>
  </si>
  <si>
    <t>21
12</t>
    <phoneticPr fontId="81" type="noConversion"/>
  </si>
  <si>
    <t>28
16</t>
    <phoneticPr fontId="81" type="noConversion"/>
  </si>
  <si>
    <t>Battery room</t>
    <phoneticPr fontId="81" type="noConversion"/>
  </si>
  <si>
    <t>Ground Floor</t>
    <phoneticPr fontId="81" type="noConversion"/>
  </si>
  <si>
    <t>Electronic room</t>
    <phoneticPr fontId="81" type="noConversion"/>
  </si>
  <si>
    <t>1st Floor</t>
    <phoneticPr fontId="81" type="noConversion"/>
  </si>
  <si>
    <t>Electrical room</t>
    <phoneticPr fontId="81" type="noConversion"/>
  </si>
  <si>
    <t>12.8
8</t>
    <phoneticPr fontId="81" type="noConversion"/>
  </si>
  <si>
    <t>18.6
12</t>
    <phoneticPr fontId="81" type="noConversion"/>
  </si>
  <si>
    <t>Stair 1</t>
    <phoneticPr fontId="81" type="noConversion"/>
  </si>
  <si>
    <t>1st Floor</t>
    <phoneticPr fontId="81" type="noConversion"/>
  </si>
  <si>
    <t>Corridor</t>
    <phoneticPr fontId="81" type="noConversion"/>
  </si>
  <si>
    <t>2.4
4</t>
    <phoneticPr fontId="81" type="noConversion"/>
  </si>
  <si>
    <t>36
9</t>
    <phoneticPr fontId="81" type="noConversion"/>
  </si>
  <si>
    <t>2nd Floor</t>
    <phoneticPr fontId="81" type="noConversion"/>
  </si>
  <si>
    <r>
      <t xml:space="preserve">Unit #3 </t>
    </r>
    <r>
      <rPr>
        <sz val="11"/>
        <rFont val="돋움"/>
        <family val="3"/>
        <charset val="129"/>
      </rPr>
      <t>포함</t>
    </r>
    <phoneticPr fontId="81" type="noConversion"/>
  </si>
  <si>
    <t>Shift Office Room</t>
    <phoneticPr fontId="81" type="noConversion"/>
  </si>
  <si>
    <t>Engineer room</t>
    <phoneticPr fontId="81" type="noConversion"/>
  </si>
  <si>
    <t>Document room</t>
    <phoneticPr fontId="81" type="noConversion"/>
  </si>
  <si>
    <t>Break room</t>
    <phoneticPr fontId="81" type="noConversion"/>
  </si>
  <si>
    <t>2nd Floor</t>
    <phoneticPr fontId="81" type="noConversion"/>
  </si>
  <si>
    <t>3.5
5.6</t>
    <phoneticPr fontId="81" type="noConversion"/>
  </si>
  <si>
    <t>9
3</t>
    <phoneticPr fontId="81" type="noConversion"/>
  </si>
  <si>
    <t>Toilet /Shower</t>
    <phoneticPr fontId="81" type="noConversion"/>
  </si>
  <si>
    <t>6
3</t>
    <phoneticPr fontId="81" type="noConversion"/>
  </si>
  <si>
    <t>12
6.4</t>
    <phoneticPr fontId="81" type="noConversion"/>
  </si>
  <si>
    <t>2nd Floor</t>
    <phoneticPr fontId="81" type="noConversion"/>
  </si>
  <si>
    <t>Roof</t>
    <phoneticPr fontId="81" type="noConversion"/>
  </si>
  <si>
    <t>Administration Building</t>
    <phoneticPr fontId="81" type="noConversion"/>
  </si>
  <si>
    <t>Assembly area</t>
    <phoneticPr fontId="81" type="noConversion"/>
  </si>
  <si>
    <t>RC</t>
    <phoneticPr fontId="81" type="noConversion"/>
  </si>
  <si>
    <t>Toilet (F)</t>
    <phoneticPr fontId="81" type="noConversion"/>
  </si>
  <si>
    <t>Toilet (M)</t>
    <phoneticPr fontId="81" type="noConversion"/>
  </si>
  <si>
    <t>Toilet (Disabled)</t>
    <phoneticPr fontId="81" type="noConversion"/>
  </si>
  <si>
    <t>Meeting room-1</t>
    <phoneticPr fontId="81" type="noConversion"/>
  </si>
  <si>
    <t>Office</t>
    <phoneticPr fontId="81" type="noConversion"/>
  </si>
  <si>
    <t>Cashier</t>
    <phoneticPr fontId="81" type="noConversion"/>
  </si>
  <si>
    <t>EE room</t>
    <phoneticPr fontId="81" type="noConversion"/>
  </si>
  <si>
    <t>Pantry</t>
    <phoneticPr fontId="81" type="noConversion"/>
  </si>
  <si>
    <t>Server room, IT room</t>
    <phoneticPr fontId="81" type="noConversion"/>
  </si>
  <si>
    <t>Work area</t>
    <phoneticPr fontId="81" type="noConversion"/>
  </si>
  <si>
    <t>Meeting room-2</t>
    <phoneticPr fontId="81" type="noConversion"/>
  </si>
  <si>
    <t>Security room</t>
    <phoneticPr fontId="81" type="noConversion"/>
  </si>
  <si>
    <t>Lobby</t>
    <phoneticPr fontId="81" type="noConversion"/>
  </si>
  <si>
    <t>Elevator</t>
    <phoneticPr fontId="81" type="noConversion"/>
  </si>
  <si>
    <t>Stair (main)</t>
    <phoneticPr fontId="81" type="noConversion"/>
  </si>
  <si>
    <t>Stair (outside)</t>
    <phoneticPr fontId="81" type="noConversion"/>
  </si>
  <si>
    <t>Hallway</t>
    <phoneticPr fontId="81" type="noConversion"/>
  </si>
  <si>
    <t>Manager &amp; Secretary room-1</t>
    <phoneticPr fontId="81" type="noConversion"/>
  </si>
  <si>
    <t>Manager &amp; Secretary room-2</t>
    <phoneticPr fontId="81" type="noConversion"/>
  </si>
  <si>
    <t>Plant manager room</t>
    <phoneticPr fontId="81" type="noConversion"/>
  </si>
  <si>
    <t>File storage</t>
    <phoneticPr fontId="81" type="noConversion"/>
  </si>
  <si>
    <t>Meeting room-3</t>
    <phoneticPr fontId="81" type="noConversion"/>
  </si>
  <si>
    <t>Meeting room-4</t>
  </si>
  <si>
    <t>Document storage</t>
    <phoneticPr fontId="81" type="noConversion"/>
  </si>
  <si>
    <t>1st Floor</t>
    <phoneticPr fontId="81" type="noConversion"/>
  </si>
  <si>
    <t>EE room / Pantry</t>
    <phoneticPr fontId="81" type="noConversion"/>
  </si>
  <si>
    <t>Elevator</t>
    <phoneticPr fontId="81" type="noConversion"/>
  </si>
  <si>
    <t>Stair (main)</t>
    <phoneticPr fontId="81" type="noConversion"/>
  </si>
  <si>
    <t>Hallway</t>
    <phoneticPr fontId="81" type="noConversion"/>
  </si>
  <si>
    <t>Corridor (outside)</t>
    <phoneticPr fontId="81" type="noConversion"/>
  </si>
  <si>
    <t>Training center-1</t>
    <phoneticPr fontId="81" type="noConversion"/>
  </si>
  <si>
    <t>Training center-2</t>
  </si>
  <si>
    <t>CBT room</t>
    <phoneticPr fontId="81" type="noConversion"/>
  </si>
  <si>
    <t>Audio/vidoe storage</t>
    <phoneticPr fontId="81" type="noConversion"/>
  </si>
  <si>
    <t>Simulator room</t>
    <phoneticPr fontId="81" type="noConversion"/>
  </si>
  <si>
    <t>Meeting room-5</t>
    <phoneticPr fontId="81" type="noConversion"/>
  </si>
  <si>
    <t>Document storage</t>
    <phoneticPr fontId="81" type="noConversion"/>
  </si>
  <si>
    <t>Toilet (M)</t>
    <phoneticPr fontId="81" type="noConversion"/>
  </si>
  <si>
    <t>Corridor (outside)</t>
    <phoneticPr fontId="81" type="noConversion"/>
  </si>
  <si>
    <t>Roof</t>
    <phoneticPr fontId="81" type="noConversion"/>
  </si>
  <si>
    <t>Elevator machine room</t>
    <phoneticPr fontId="81" type="noConversion"/>
  </si>
  <si>
    <t>Warehouse &amp; Maintenance Building</t>
    <phoneticPr fontId="81" type="noConversion"/>
  </si>
  <si>
    <t>Mechanical area</t>
    <phoneticPr fontId="81" type="noConversion"/>
  </si>
  <si>
    <t>10t OHC, 15m Span
5t Jib Crane</t>
    <phoneticPr fontId="81" type="noConversion"/>
  </si>
  <si>
    <r>
      <t xml:space="preserve">* storage racks and bins : </t>
    </r>
    <r>
      <rPr>
        <sz val="10"/>
        <rFont val="돋움"/>
        <family val="3"/>
        <charset val="129"/>
      </rPr>
      <t>기계팀</t>
    </r>
    <r>
      <rPr>
        <sz val="10"/>
        <rFont val="Arial"/>
        <family val="2"/>
      </rPr>
      <t xml:space="preserve"> </t>
    </r>
    <r>
      <rPr>
        <sz val="10"/>
        <rFont val="돋움"/>
        <family val="3"/>
        <charset val="129"/>
      </rPr>
      <t>확인</t>
    </r>
    <r>
      <rPr>
        <sz val="10"/>
        <rFont val="Arial"/>
        <family val="2"/>
      </rPr>
      <t xml:space="preserve"> </t>
    </r>
    <r>
      <rPr>
        <sz val="10"/>
        <rFont val="돋움"/>
        <family val="3"/>
        <charset val="129"/>
      </rPr>
      <t>필요</t>
    </r>
    <phoneticPr fontId="81" type="noConversion"/>
  </si>
  <si>
    <t>Electrical area</t>
    <phoneticPr fontId="81" type="noConversion"/>
  </si>
  <si>
    <t>Electrical office</t>
    <phoneticPr fontId="81" type="noConversion"/>
  </si>
  <si>
    <t>Mechanical office</t>
    <phoneticPr fontId="81" type="noConversion"/>
  </si>
  <si>
    <t>Instrument &amp; controls room</t>
    <phoneticPr fontId="81" type="noConversion"/>
  </si>
  <si>
    <t>Tool room</t>
    <phoneticPr fontId="81" type="noConversion"/>
  </si>
  <si>
    <t>Warehouse</t>
    <phoneticPr fontId="81" type="noConversion"/>
  </si>
  <si>
    <t>Workstation</t>
    <phoneticPr fontId="81" type="noConversion"/>
  </si>
  <si>
    <t>Stair-1</t>
    <phoneticPr fontId="81" type="noConversion"/>
  </si>
  <si>
    <t>Stair-2</t>
    <phoneticPr fontId="81" type="noConversion"/>
  </si>
  <si>
    <t>Locker room (F)</t>
    <phoneticPr fontId="81" type="noConversion"/>
  </si>
  <si>
    <t>Locker room (M)</t>
    <phoneticPr fontId="81" type="noConversion"/>
  </si>
  <si>
    <t>HVAC room</t>
    <phoneticPr fontId="81" type="noConversion"/>
  </si>
  <si>
    <t>Paint storage</t>
    <phoneticPr fontId="81" type="noConversion"/>
  </si>
  <si>
    <t>Hazardous materials storage</t>
    <phoneticPr fontId="81" type="noConversion"/>
  </si>
  <si>
    <t>Storage area</t>
    <phoneticPr fontId="81" type="noConversion"/>
  </si>
  <si>
    <t xml:space="preserve">Small storage </t>
    <phoneticPr fontId="81" type="noConversion"/>
  </si>
  <si>
    <t>Stair-1</t>
    <phoneticPr fontId="81" type="noConversion"/>
  </si>
  <si>
    <t>Mezz. Floor</t>
    <phoneticPr fontId="81" type="noConversion"/>
  </si>
  <si>
    <t>Stair-2</t>
    <phoneticPr fontId="81" type="noConversion"/>
  </si>
  <si>
    <t>Sub-Total</t>
    <phoneticPr fontId="81" type="noConversion"/>
  </si>
  <si>
    <t>8.0 / 4.8</t>
    <phoneticPr fontId="81" type="noConversion"/>
  </si>
  <si>
    <t>Water Treatment Building</t>
    <phoneticPr fontId="81" type="noConversion"/>
  </si>
  <si>
    <t>Equipment room</t>
    <phoneticPr fontId="81" type="noConversion"/>
  </si>
  <si>
    <r>
      <t>- 3</t>
    </r>
    <r>
      <rPr>
        <sz val="10"/>
        <rFont val="돋움"/>
        <family val="3"/>
        <charset val="129"/>
      </rPr>
      <t>호기</t>
    </r>
    <r>
      <rPr>
        <sz val="10"/>
        <rFont val="Arial"/>
        <family val="2"/>
      </rPr>
      <t xml:space="preserve"> </t>
    </r>
    <r>
      <rPr>
        <sz val="10"/>
        <rFont val="돋움"/>
        <family val="3"/>
        <charset val="129"/>
      </rPr>
      <t>면적</t>
    </r>
    <r>
      <rPr>
        <sz val="10"/>
        <rFont val="Arial"/>
        <family val="2"/>
      </rPr>
      <t xml:space="preserve"> </t>
    </r>
    <r>
      <rPr>
        <sz val="10"/>
        <rFont val="돋움"/>
        <family val="3"/>
        <charset val="129"/>
      </rPr>
      <t>포함</t>
    </r>
    <r>
      <rPr>
        <sz val="10"/>
        <rFont val="Arial"/>
        <family val="2"/>
      </rPr>
      <t xml:space="preserve">, Change Order </t>
    </r>
    <r>
      <rPr>
        <sz val="10"/>
        <rFont val="돋움"/>
        <family val="3"/>
        <charset val="129"/>
      </rPr>
      <t xml:space="preserve">반영
</t>
    </r>
    <r>
      <rPr>
        <sz val="10"/>
        <rFont val="Arial"/>
        <family val="2"/>
      </rPr>
      <t xml:space="preserve">*  Emergency eyewash/shower : </t>
    </r>
    <r>
      <rPr>
        <sz val="10"/>
        <rFont val="돋움"/>
        <family val="3"/>
        <charset val="129"/>
      </rPr>
      <t>환경팀</t>
    </r>
    <r>
      <rPr>
        <sz val="10"/>
        <rFont val="Arial"/>
        <family val="2"/>
      </rPr>
      <t xml:space="preserve"> </t>
    </r>
    <r>
      <rPr>
        <sz val="10"/>
        <rFont val="돋움"/>
        <family val="3"/>
        <charset val="129"/>
      </rPr>
      <t>확인</t>
    </r>
    <r>
      <rPr>
        <sz val="10"/>
        <rFont val="Arial"/>
        <family val="2"/>
      </rPr>
      <t xml:space="preserve"> </t>
    </r>
    <r>
      <rPr>
        <sz val="10"/>
        <rFont val="돋움"/>
        <family val="3"/>
        <charset val="129"/>
      </rPr>
      <t>필요</t>
    </r>
    <phoneticPr fontId="81" type="noConversion"/>
  </si>
  <si>
    <t>Control room</t>
    <phoneticPr fontId="81" type="noConversion"/>
  </si>
  <si>
    <t>Ground Floor</t>
    <phoneticPr fontId="81" type="noConversion"/>
  </si>
  <si>
    <t>Electrical room</t>
    <phoneticPr fontId="81" type="noConversion"/>
  </si>
  <si>
    <t>Office</t>
    <phoneticPr fontId="81" type="noConversion"/>
  </si>
  <si>
    <t>Laboratory</t>
    <phoneticPr fontId="81" type="noConversion"/>
  </si>
  <si>
    <t>FM200 room</t>
    <phoneticPr fontId="81" type="noConversion"/>
  </si>
  <si>
    <t>Toilet</t>
    <phoneticPr fontId="81" type="noConversion"/>
  </si>
  <si>
    <t>Corridor</t>
    <phoneticPr fontId="81" type="noConversion"/>
  </si>
  <si>
    <t>Cake room</t>
    <phoneticPr fontId="81" type="noConversion"/>
  </si>
  <si>
    <t>Chemical Storage Room</t>
    <phoneticPr fontId="81" type="noConversion"/>
  </si>
  <si>
    <t>Dehydrate room</t>
    <phoneticPr fontId="81" type="noConversion"/>
  </si>
  <si>
    <t>11 / 6.5</t>
    <phoneticPr fontId="81" type="noConversion"/>
  </si>
  <si>
    <t>Fire Water Pump House</t>
    <phoneticPr fontId="81" type="noConversion"/>
  </si>
  <si>
    <t>Hoist 5 ton</t>
    <phoneticPr fontId="81" type="noConversion"/>
  </si>
  <si>
    <t>RC</t>
    <phoneticPr fontId="81" type="noConversion"/>
  </si>
  <si>
    <t>Motor Pool Building</t>
    <phoneticPr fontId="81" type="noConversion"/>
  </si>
  <si>
    <t>Parking area</t>
    <phoneticPr fontId="81" type="noConversion"/>
  </si>
  <si>
    <t>3t Jib Crane</t>
    <phoneticPr fontId="81" type="noConversion"/>
  </si>
  <si>
    <t>RC / Steel</t>
    <phoneticPr fontId="81" type="noConversion"/>
  </si>
  <si>
    <t>EE room</t>
    <phoneticPr fontId="81" type="noConversion"/>
  </si>
  <si>
    <t>7 / 3.5</t>
    <phoneticPr fontId="81" type="noConversion"/>
  </si>
  <si>
    <t>Fire-Safety Building</t>
    <phoneticPr fontId="81" type="noConversion"/>
  </si>
  <si>
    <t>Clinic</t>
    <phoneticPr fontId="81" type="noConversion"/>
  </si>
  <si>
    <t>Lounge / Safety officer / Firemen's area</t>
    <phoneticPr fontId="81" type="noConversion"/>
  </si>
  <si>
    <t>Pantry</t>
    <phoneticPr fontId="81" type="noConversion"/>
  </si>
  <si>
    <t>Toilet (M)</t>
    <phoneticPr fontId="81" type="noConversion"/>
  </si>
  <si>
    <t>Shower room</t>
    <phoneticPr fontId="81" type="noConversion"/>
  </si>
  <si>
    <t>Canteen</t>
    <phoneticPr fontId="81" type="noConversion"/>
  </si>
  <si>
    <t>Dining room</t>
    <phoneticPr fontId="81" type="noConversion"/>
  </si>
  <si>
    <t>Lobby</t>
    <phoneticPr fontId="81" type="noConversion"/>
  </si>
  <si>
    <t>Toilet (F)</t>
    <phoneticPr fontId="81" type="noConversion"/>
  </si>
  <si>
    <t>Canteen office</t>
    <phoneticPr fontId="81" type="noConversion"/>
  </si>
  <si>
    <t>Cold Preparation area</t>
    <phoneticPr fontId="81" type="noConversion"/>
  </si>
  <si>
    <t>Dish washing area</t>
    <phoneticPr fontId="81" type="noConversion"/>
  </si>
  <si>
    <t>Food storage</t>
    <phoneticPr fontId="81" type="noConversion"/>
  </si>
  <si>
    <t>Preparation area</t>
    <phoneticPr fontId="81" type="noConversion"/>
  </si>
  <si>
    <t>Pot wasing area</t>
    <phoneticPr fontId="81" type="noConversion"/>
  </si>
  <si>
    <t>EE room</t>
    <phoneticPr fontId="81" type="noConversion"/>
  </si>
  <si>
    <t>Service area</t>
    <phoneticPr fontId="81" type="noConversion"/>
  </si>
  <si>
    <t>CWP Electrical &amp; Chlorination Bldg</t>
    <phoneticPr fontId="81" type="noConversion"/>
  </si>
  <si>
    <t>Equipment room</t>
    <phoneticPr fontId="81" type="noConversion"/>
  </si>
  <si>
    <t>Electrical room</t>
    <phoneticPr fontId="81" type="noConversion"/>
  </si>
  <si>
    <t>Local control room</t>
    <phoneticPr fontId="81" type="noConversion"/>
  </si>
  <si>
    <t>FM-200 cylinder room</t>
    <phoneticPr fontId="81" type="noConversion"/>
  </si>
  <si>
    <t>Coal Handling Electrical Building</t>
    <phoneticPr fontId="81" type="noConversion"/>
  </si>
  <si>
    <r>
      <t xml:space="preserve">- </t>
    </r>
    <r>
      <rPr>
        <sz val="10"/>
        <rFont val="돋움"/>
        <family val="3"/>
        <charset val="129"/>
      </rPr>
      <t>지하층</t>
    </r>
    <r>
      <rPr>
        <sz val="10"/>
        <rFont val="Arial"/>
        <family val="2"/>
      </rPr>
      <t xml:space="preserve"> Cable Room(H=2.2m) </t>
    </r>
    <r>
      <rPr>
        <sz val="10"/>
        <rFont val="돋움"/>
        <family val="3"/>
        <charset val="129"/>
      </rPr>
      <t>매트기초</t>
    </r>
    <r>
      <rPr>
        <sz val="10"/>
        <rFont val="Arial"/>
        <family val="2"/>
      </rPr>
      <t xml:space="preserve"> </t>
    </r>
    <r>
      <rPr>
        <sz val="10"/>
        <rFont val="돋움"/>
        <family val="3"/>
        <charset val="129"/>
      </rPr>
      <t>및</t>
    </r>
    <r>
      <rPr>
        <sz val="10"/>
        <rFont val="Arial"/>
        <family val="2"/>
      </rPr>
      <t xml:space="preserve"> </t>
    </r>
    <r>
      <rPr>
        <sz val="10"/>
        <rFont val="돋움"/>
        <family val="3"/>
        <charset val="129"/>
      </rPr>
      <t>옹벽</t>
    </r>
    <r>
      <rPr>
        <sz val="10"/>
        <rFont val="Arial"/>
        <family val="2"/>
      </rPr>
      <t xml:space="preserve"> </t>
    </r>
    <r>
      <rPr>
        <sz val="10"/>
        <rFont val="돋움"/>
        <family val="3"/>
        <charset val="129"/>
      </rPr>
      <t>물량</t>
    </r>
    <r>
      <rPr>
        <sz val="10"/>
        <rFont val="Arial"/>
        <family val="2"/>
      </rPr>
      <t xml:space="preserve"> </t>
    </r>
    <r>
      <rPr>
        <sz val="10"/>
        <rFont val="돋움"/>
        <family val="3"/>
        <charset val="129"/>
      </rPr>
      <t>반영</t>
    </r>
    <phoneticPr fontId="81" type="noConversion"/>
  </si>
  <si>
    <t>Stair</t>
    <phoneticPr fontId="81" type="noConversion"/>
  </si>
  <si>
    <t>Basement</t>
    <phoneticPr fontId="81" type="noConversion"/>
  </si>
  <si>
    <t>Sub-Total</t>
    <phoneticPr fontId="81" type="noConversion"/>
  </si>
  <si>
    <t>Coal Storage Dome</t>
    <phoneticPr fontId="81" type="noConversion"/>
  </si>
  <si>
    <t>Diameter 125m</t>
    <phoneticPr fontId="81" type="noConversion"/>
  </si>
  <si>
    <t>Circular stacker/reclaimer</t>
    <phoneticPr fontId="81" type="noConversion"/>
  </si>
  <si>
    <t>RC+
Steel Roof</t>
    <phoneticPr fontId="81" type="noConversion"/>
  </si>
  <si>
    <r>
      <t xml:space="preserve">- Buttress </t>
    </r>
    <r>
      <rPr>
        <sz val="10"/>
        <rFont val="돋움"/>
        <family val="3"/>
        <charset val="129"/>
      </rPr>
      <t>거푸집</t>
    </r>
    <r>
      <rPr>
        <sz val="10"/>
        <rFont val="Arial"/>
        <family val="2"/>
      </rPr>
      <t xml:space="preserve"> : System Form</t>
    </r>
    <r>
      <rPr>
        <sz val="10"/>
        <rFont val="돋움"/>
        <family val="3"/>
        <charset val="129"/>
      </rPr>
      <t>으로</t>
    </r>
    <r>
      <rPr>
        <sz val="10"/>
        <rFont val="Arial"/>
        <family val="2"/>
      </rPr>
      <t xml:space="preserve"> </t>
    </r>
    <r>
      <rPr>
        <sz val="10"/>
        <rFont val="돋움"/>
        <family val="3"/>
        <charset val="129"/>
      </rPr>
      <t xml:space="preserve">추가반영
</t>
    </r>
    <r>
      <rPr>
        <sz val="10"/>
        <rFont val="Arial"/>
        <family val="2"/>
      </rPr>
      <t xml:space="preserve">- Embedded plate </t>
    </r>
    <r>
      <rPr>
        <sz val="10"/>
        <rFont val="돋움"/>
        <family val="3"/>
        <charset val="129"/>
      </rPr>
      <t>추가</t>
    </r>
    <r>
      <rPr>
        <sz val="10"/>
        <rFont val="Arial"/>
        <family val="2"/>
      </rPr>
      <t xml:space="preserve"> </t>
    </r>
    <r>
      <rPr>
        <sz val="10"/>
        <rFont val="돋움"/>
        <family val="3"/>
        <charset val="129"/>
      </rPr>
      <t xml:space="preserve">반영
</t>
    </r>
    <r>
      <rPr>
        <sz val="10"/>
        <rFont val="Arial"/>
        <family val="2"/>
      </rPr>
      <t xml:space="preserve">* Coal Dome </t>
    </r>
    <r>
      <rPr>
        <sz val="10"/>
        <rFont val="돋움"/>
        <family val="3"/>
        <charset val="129"/>
      </rPr>
      <t>상부</t>
    </r>
    <r>
      <rPr>
        <sz val="10"/>
        <rFont val="Arial"/>
        <family val="2"/>
      </rPr>
      <t xml:space="preserve"> Steel Structure </t>
    </r>
    <r>
      <rPr>
        <sz val="10"/>
        <rFont val="돋움"/>
        <family val="3"/>
        <charset val="129"/>
      </rPr>
      <t>는</t>
    </r>
    <r>
      <rPr>
        <sz val="10"/>
        <rFont val="Arial"/>
        <family val="2"/>
      </rPr>
      <t xml:space="preserve"> </t>
    </r>
    <r>
      <rPr>
        <sz val="10"/>
        <rFont val="돋움"/>
        <family val="3"/>
        <charset val="129"/>
      </rPr>
      <t>제외</t>
    </r>
    <phoneticPr fontId="81" type="noConversion"/>
  </si>
  <si>
    <t>Main Gate Security Building</t>
    <phoneticPr fontId="81" type="noConversion"/>
  </si>
  <si>
    <t>Bed room</t>
    <phoneticPr fontId="81" type="noConversion"/>
  </si>
  <si>
    <t>Locker room</t>
    <phoneticPr fontId="81" type="noConversion"/>
  </si>
  <si>
    <t>Fuel Oil Pump Shelter</t>
    <phoneticPr fontId="81" type="noConversion"/>
  </si>
  <si>
    <t>Hoist 3 ton</t>
    <phoneticPr fontId="81" type="noConversion"/>
  </si>
  <si>
    <t>Steel</t>
    <phoneticPr fontId="81" type="noConversion"/>
  </si>
  <si>
    <t>Chemical Tank Shelter</t>
    <phoneticPr fontId="81" type="noConversion"/>
  </si>
  <si>
    <t>Foam Station Shelter</t>
    <phoneticPr fontId="81" type="noConversion"/>
  </si>
  <si>
    <t>Esp&amp;Ash Local Control Building</t>
    <phoneticPr fontId="81" type="noConversion"/>
  </si>
  <si>
    <t>Electrical Room</t>
    <phoneticPr fontId="81" type="noConversion"/>
  </si>
  <si>
    <r>
      <t xml:space="preserve">- Plot Plan Rev.A Seq.7 </t>
    </r>
    <r>
      <rPr>
        <sz val="10"/>
        <color indexed="10"/>
        <rFont val="돋움"/>
        <family val="3"/>
        <charset val="129"/>
      </rPr>
      <t>기준</t>
    </r>
    <r>
      <rPr>
        <sz val="10"/>
        <color indexed="10"/>
        <rFont val="Arial"/>
        <family val="2"/>
      </rPr>
      <t xml:space="preserve"> 16mx10m
- </t>
    </r>
    <r>
      <rPr>
        <sz val="10"/>
        <color indexed="10"/>
        <rFont val="돋움"/>
        <family val="3"/>
        <charset val="129"/>
      </rPr>
      <t>건물</t>
    </r>
    <r>
      <rPr>
        <sz val="10"/>
        <color indexed="10"/>
        <rFont val="Arial"/>
        <family val="2"/>
      </rPr>
      <t xml:space="preserve"> </t>
    </r>
    <r>
      <rPr>
        <sz val="10"/>
        <color indexed="10"/>
        <rFont val="돋움"/>
        <family val="3"/>
        <charset val="129"/>
      </rPr>
      <t>층고</t>
    </r>
    <r>
      <rPr>
        <sz val="10"/>
        <color indexed="10"/>
        <rFont val="Arial"/>
        <family val="2"/>
      </rPr>
      <t xml:space="preserve">, Room Size </t>
    </r>
    <r>
      <rPr>
        <sz val="10"/>
        <color indexed="10"/>
        <rFont val="돋움"/>
        <family val="3"/>
        <charset val="129"/>
      </rPr>
      <t>관련</t>
    </r>
    <r>
      <rPr>
        <sz val="10"/>
        <color indexed="10"/>
        <rFont val="Arial"/>
        <family val="2"/>
      </rPr>
      <t xml:space="preserve"> </t>
    </r>
    <r>
      <rPr>
        <sz val="10"/>
        <color indexed="10"/>
        <rFont val="돋움"/>
        <family val="3"/>
        <charset val="129"/>
      </rPr>
      <t>전기</t>
    </r>
    <r>
      <rPr>
        <sz val="10"/>
        <color indexed="10"/>
        <rFont val="Arial"/>
        <family val="2"/>
      </rPr>
      <t xml:space="preserve">, </t>
    </r>
    <r>
      <rPr>
        <sz val="10"/>
        <color indexed="10"/>
        <rFont val="돋움"/>
        <family val="3"/>
        <charset val="129"/>
      </rPr>
      <t>계장</t>
    </r>
    <r>
      <rPr>
        <sz val="10"/>
        <color indexed="10"/>
        <rFont val="Arial"/>
        <family val="2"/>
      </rPr>
      <t xml:space="preserve"> </t>
    </r>
    <r>
      <rPr>
        <sz val="10"/>
        <color indexed="10"/>
        <rFont val="돋움"/>
        <family val="3"/>
        <charset val="129"/>
      </rPr>
      <t>확인</t>
    </r>
    <r>
      <rPr>
        <sz val="10"/>
        <color indexed="10"/>
        <rFont val="Arial"/>
        <family val="2"/>
      </rPr>
      <t xml:space="preserve"> </t>
    </r>
    <r>
      <rPr>
        <sz val="10"/>
        <color indexed="10"/>
        <rFont val="돋움"/>
        <family val="3"/>
        <charset val="129"/>
      </rPr>
      <t xml:space="preserve">필요
</t>
    </r>
    <r>
      <rPr>
        <sz val="10"/>
        <color indexed="10"/>
        <rFont val="Arial"/>
        <family val="2"/>
      </rPr>
      <t xml:space="preserve">- Stair </t>
    </r>
    <r>
      <rPr>
        <sz val="10"/>
        <color indexed="10"/>
        <rFont val="돋움"/>
        <family val="3"/>
        <charset val="129"/>
      </rPr>
      <t>추가</t>
    </r>
    <r>
      <rPr>
        <sz val="10"/>
        <color indexed="10"/>
        <rFont val="Arial"/>
        <family val="2"/>
      </rPr>
      <t xml:space="preserve"> </t>
    </r>
    <r>
      <rPr>
        <sz val="10"/>
        <color indexed="10"/>
        <rFont val="돋움"/>
        <family val="3"/>
        <charset val="129"/>
      </rPr>
      <t>반영</t>
    </r>
    <r>
      <rPr>
        <sz val="10"/>
        <color indexed="10"/>
        <rFont val="Arial"/>
        <family val="2"/>
      </rPr>
      <t xml:space="preserve"> </t>
    </r>
    <r>
      <rPr>
        <sz val="10"/>
        <color indexed="10"/>
        <rFont val="돋움"/>
        <family val="3"/>
        <charset val="129"/>
      </rPr>
      <t>필요</t>
    </r>
    <phoneticPr fontId="81" type="noConversion"/>
  </si>
  <si>
    <t>Electronic Room</t>
    <phoneticPr fontId="81" type="noConversion"/>
  </si>
  <si>
    <t>Guard house for jetty</t>
    <phoneticPr fontId="81" type="noConversion"/>
  </si>
  <si>
    <r>
      <rPr>
        <sz val="10"/>
        <color indexed="10"/>
        <rFont val="돋움"/>
        <family val="3"/>
        <charset val="129"/>
      </rPr>
      <t>현장</t>
    </r>
    <r>
      <rPr>
        <sz val="10"/>
        <color indexed="10"/>
        <rFont val="Arial"/>
        <family val="2"/>
      </rPr>
      <t xml:space="preserve"> </t>
    </r>
    <r>
      <rPr>
        <sz val="10"/>
        <color indexed="10"/>
        <rFont val="돋움"/>
        <family val="3"/>
        <charset val="129"/>
      </rPr>
      <t>추가</t>
    </r>
    <r>
      <rPr>
        <sz val="10"/>
        <color indexed="10"/>
        <rFont val="Arial"/>
        <family val="2"/>
      </rPr>
      <t xml:space="preserve"> </t>
    </r>
    <r>
      <rPr>
        <sz val="10"/>
        <color indexed="10"/>
        <rFont val="돋움"/>
        <family val="3"/>
        <charset val="129"/>
      </rPr>
      <t>된</t>
    </r>
    <r>
      <rPr>
        <sz val="10"/>
        <color indexed="10"/>
        <rFont val="Arial"/>
        <family val="2"/>
      </rPr>
      <t xml:space="preserve"> </t>
    </r>
    <r>
      <rPr>
        <sz val="10"/>
        <color indexed="10"/>
        <rFont val="돋움"/>
        <family val="3"/>
        <charset val="129"/>
      </rPr>
      <t>건물</t>
    </r>
    <phoneticPr fontId="81" type="noConversion"/>
  </si>
  <si>
    <t>Coal and oil laboratory</t>
    <phoneticPr fontId="81" type="noConversion"/>
  </si>
  <si>
    <t>TOTAL</t>
    <phoneticPr fontId="81" type="noConversion"/>
  </si>
  <si>
    <r>
      <t xml:space="preserve">&lt;VENDOR </t>
    </r>
    <r>
      <rPr>
        <sz val="11"/>
        <rFont val="돋움"/>
        <family val="3"/>
        <charset val="129"/>
      </rPr>
      <t>공급</t>
    </r>
    <r>
      <rPr>
        <sz val="11"/>
        <rFont val="Arial"/>
        <family val="2"/>
      </rPr>
      <t>&gt;</t>
    </r>
    <phoneticPr fontId="81" type="noConversion"/>
  </si>
  <si>
    <t>Boiler Building</t>
    <phoneticPr fontId="81" type="noConversion"/>
  </si>
  <si>
    <t>Boiler room</t>
    <phoneticPr fontId="81" type="noConversion"/>
  </si>
  <si>
    <t>Tripper conveyer room</t>
    <phoneticPr fontId="81" type="noConversion"/>
  </si>
  <si>
    <t>Tripper Floor</t>
    <phoneticPr fontId="81" type="noConversion"/>
  </si>
  <si>
    <t>건물 크기 및 높이 확정 필요</t>
    <phoneticPr fontId="81" type="noConversion"/>
  </si>
  <si>
    <t>ITB schedule-1, 8.3</t>
    <phoneticPr fontId="81" type="noConversion"/>
  </si>
  <si>
    <t>Plot plan(SEQ.5) - Legend No.11 &amp; 12</t>
  </si>
  <si>
    <t>Coal crusher tower</t>
    <phoneticPr fontId="81" type="noConversion"/>
  </si>
  <si>
    <t>&lt;발주처 공급&gt;</t>
    <phoneticPr fontId="81" type="noConversion"/>
  </si>
  <si>
    <t>SWYD Control Relay Building</t>
    <phoneticPr fontId="81" type="noConversion"/>
  </si>
  <si>
    <t>Plot plan에 반영 필요</t>
    <phoneticPr fontId="81" type="noConversion"/>
  </si>
  <si>
    <t>SWYD Gate House</t>
    <phoneticPr fontId="81" type="noConversion"/>
  </si>
  <si>
    <t xml:space="preserve"> Subic 참조</t>
    <phoneticPr fontId="81" type="noConversion"/>
  </si>
  <si>
    <t>Plot plan에 반영 필요</t>
    <phoneticPr fontId="81" type="noConversion"/>
  </si>
  <si>
    <t>&lt;삭제&gt;</t>
    <phoneticPr fontId="81" type="noConversion"/>
  </si>
  <si>
    <t>Power Distribution Center Enclosure</t>
    <phoneticPr fontId="81" type="noConversion"/>
  </si>
  <si>
    <t>ITB schedule-1, 8.8</t>
    <phoneticPr fontId="81" type="noConversion"/>
  </si>
  <si>
    <t>Plot plan에 누락, 필요여부 검토</t>
    <phoneticPr fontId="81" type="noConversion"/>
  </si>
  <si>
    <t>Miscellaneous Enclosures</t>
    <phoneticPr fontId="81" type="noConversion"/>
  </si>
  <si>
    <t>ITB schedule-1, 8.15</t>
    <phoneticPr fontId="81" type="noConversion"/>
  </si>
  <si>
    <t>Material Handling Enclosure</t>
    <phoneticPr fontId="81" type="noConversion"/>
  </si>
  <si>
    <t>Control room</t>
    <phoneticPr fontId="81" type="noConversion"/>
  </si>
  <si>
    <t>Ground</t>
    <phoneticPr fontId="81" type="noConversion"/>
  </si>
  <si>
    <t>Crusher house</t>
    <phoneticPr fontId="81" type="noConversion"/>
  </si>
  <si>
    <t>새만금 참조(기계)</t>
    <phoneticPr fontId="81" type="noConversion"/>
  </si>
  <si>
    <t>ITB schedule-1, 8.14</t>
    <phoneticPr fontId="81" type="noConversion"/>
  </si>
  <si>
    <t>삭제 (기계, 8/27)</t>
    <phoneticPr fontId="81" type="noConversion"/>
  </si>
  <si>
    <t>Service Gas Storage Shelter</t>
    <phoneticPr fontId="81" type="noConversion"/>
  </si>
  <si>
    <t>삭제 (기계, 8/27)</t>
    <phoneticPr fontId="81" type="noConversion"/>
  </si>
  <si>
    <t>&lt;통합&gt;</t>
    <phoneticPr fontId="81" type="noConversion"/>
  </si>
  <si>
    <t>Sample Panel Enclosure</t>
    <phoneticPr fontId="81" type="noConversion"/>
  </si>
  <si>
    <t>ITB schedule-1, 8.11</t>
    <phoneticPr fontId="81" type="noConversion"/>
  </si>
  <si>
    <t>CEMS Enclosure</t>
    <phoneticPr fontId="81" type="noConversion"/>
  </si>
  <si>
    <t>ITB schedule-1, 8.10</t>
    <phoneticPr fontId="81" type="noConversion"/>
  </si>
  <si>
    <t>Plot plan에 누락, 필요여부 검토 (by C&amp;I)</t>
    <phoneticPr fontId="81" type="noConversion"/>
  </si>
  <si>
    <t>ESP &amp; Fly Ash Compressor &amp; Control Building</t>
    <phoneticPr fontId="81" type="noConversion"/>
  </si>
  <si>
    <t>Subic, 새만금 참조(기계)</t>
    <phoneticPr fontId="8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</si>
</sst>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9">
    <numFmt numFmtId="41" formatCode="_-* #,##0_-;\-* #,##0_-;_-* &quot;-&quot;_-;_-@_-"/>
    <numFmt numFmtId="43" formatCode="_-* #,##0.00_-;\-* #,##0.00_-;_-* &quot;-&quot;??_-;_-@_-"/>
    <numFmt numFmtId="176" formatCode="0.00_);[Red]\(0.00\)"/>
    <numFmt numFmtId="177" formatCode="0.0_);[Red]\(0.0\)"/>
    <numFmt numFmtId="178" formatCode="#,##0_);[Red]\(#,##0\)"/>
    <numFmt numFmtId="179" formatCode="0.0"/>
    <numFmt numFmtId="180" formatCode="0.0_ "/>
    <numFmt numFmtId="181" formatCode="_-* #,##0.000_-;\-* #,##0.000_-;_-* &quot;-&quot;_-;_-@_-"/>
    <numFmt numFmtId="182" formatCode="#,##0.00_ "/>
    <numFmt numFmtId="183" formatCode="_-* #,##0_-;\-* #,##0_-;_-* &quot;-&quot;??_-;_-@_-"/>
    <numFmt numFmtId="184" formatCode="0_ "/>
    <numFmt numFmtId="185" formatCode="m&quot;월&quot;\ d&quot;일&quot;;@"/>
    <numFmt numFmtId="186" formatCode="#,##0.0_ "/>
    <numFmt numFmtId="187" formatCode="0.00_ ;[Red]\-0.00\ "/>
    <numFmt numFmtId="188" formatCode="_-* #,##0.0_-;\-* #,##0.0_-;_-* &quot;-&quot;_-;_-@_-"/>
    <numFmt numFmtId="189" formatCode="_-* #,##0.00_-;\-* #,##0.00_-;_-* &quot;-&quot;_-;_-@_-"/>
    <numFmt numFmtId="190" formatCode="0.00_ "/>
    <numFmt numFmtId="191" formatCode="_(* #,##0_);_(* \(#,##0\);_(* &quot;-&quot;_);_(@_)"/>
    <numFmt numFmtId="192" formatCode="0.0;_밀"/>
    <numFmt numFmtId="193" formatCode="#,##0.00_);\(#,##0.00\)"/>
    <numFmt numFmtId="194" formatCode="0.0000_);[Red]\(0.0000\)"/>
    <numFmt numFmtId="195" formatCode="#,##0.00_);[Red]\(#,##0.00\)"/>
    <numFmt numFmtId="196" formatCode="0_);[Red]\(0\)"/>
    <numFmt numFmtId="197" formatCode="mm&quot;월&quot;\ dd&quot;일&quot;"/>
    <numFmt numFmtId="198" formatCode="[$-409]mmmm\ d\,\ yyyy;@"/>
    <numFmt numFmtId="199" formatCode="#,##0.0_);[Red]\(#,##0.0\)"/>
    <numFmt numFmtId="200" formatCode="#,##0_ "/>
    <numFmt numFmtId="201" formatCode="_-* #,##0.0_-;\-* #,##0.0_-;_-* &quot;-&quot;??_-;_-@_-"/>
    <numFmt numFmtId="202" formatCode="_-* #,##0.0000_-;\-* #,##0.0000_-;_-* &quot;-&quot;_-;_-@_-"/>
  </numFmts>
  <fonts count="228">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rgb="FFFF0000"/>
      <name val="맑은 고딕"/>
      <family val="3"/>
      <charset val="129"/>
    </font>
    <font>
      <sz val="11"/>
      <name val="맑은 고딕"/>
      <family val="3"/>
      <charset val="129"/>
    </font>
    <font>
      <sz val="8"/>
      <name val="맑은 고딕"/>
      <family val="3"/>
      <charset val="129"/>
      <scheme val="minor"/>
    </font>
    <font>
      <sz val="11"/>
      <name val="맑은 고딕"/>
      <family val="2"/>
      <scheme val="minor"/>
    </font>
    <font>
      <sz val="11"/>
      <color theme="1"/>
      <name val="맑은 고딕"/>
      <family val="2"/>
      <scheme val="minor"/>
    </font>
    <font>
      <b/>
      <sz val="9"/>
      <color indexed="81"/>
      <name val="Tahoma"/>
      <family val="2"/>
    </font>
    <font>
      <b/>
      <sz val="9"/>
      <color indexed="81"/>
      <name val="돋움"/>
      <family val="3"/>
      <charset val="129"/>
    </font>
    <font>
      <sz val="11"/>
      <name val="Calibri"/>
      <family val="2"/>
    </font>
    <font>
      <b/>
      <sz val="24"/>
      <color indexed="8"/>
      <name val="Arial"/>
      <family val="2"/>
    </font>
    <font>
      <sz val="10"/>
      <color indexed="8"/>
      <name val="Arial"/>
      <family val="2"/>
    </font>
    <font>
      <sz val="10"/>
      <name val="Arial"/>
      <family val="2"/>
    </font>
    <font>
      <sz val="10"/>
      <name val="Times New Roman"/>
      <family val="1"/>
    </font>
    <font>
      <sz val="18"/>
      <color indexed="8"/>
      <name val="Arial"/>
      <family val="2"/>
    </font>
    <font>
      <sz val="18"/>
      <name val="Arial"/>
      <family val="2"/>
    </font>
    <font>
      <sz val="18"/>
      <name val="Times New Roman"/>
      <family val="1"/>
    </font>
    <font>
      <sz val="14"/>
      <color indexed="8"/>
      <name val="Arial"/>
      <family val="2"/>
    </font>
    <font>
      <sz val="11"/>
      <color indexed="8"/>
      <name val="Arial"/>
      <family val="2"/>
    </font>
    <font>
      <b/>
      <sz val="14"/>
      <color indexed="8"/>
      <name val="Arial"/>
      <family val="2"/>
    </font>
    <font>
      <sz val="12"/>
      <color indexed="8"/>
      <name val="Arial"/>
      <family val="2"/>
    </font>
    <font>
      <sz val="8"/>
      <color indexed="8"/>
      <name val="Arial"/>
      <family val="2"/>
    </font>
    <font>
      <b/>
      <sz val="11"/>
      <name val="Arial"/>
      <family val="2"/>
    </font>
    <font>
      <sz val="11"/>
      <name val="Times New Roman"/>
      <family val="1"/>
    </font>
    <font>
      <sz val="11"/>
      <name val="Arial"/>
      <family val="2"/>
    </font>
    <font>
      <sz val="8"/>
      <name val="맑은 고딕"/>
      <family val="2"/>
      <charset val="129"/>
      <scheme val="minor"/>
    </font>
    <font>
      <sz val="11"/>
      <color rgb="FFFF0000"/>
      <name val="Arial"/>
      <family val="2"/>
    </font>
    <font>
      <sz val="11"/>
      <name val="돋움"/>
      <family val="3"/>
      <charset val="129"/>
    </font>
    <font>
      <sz val="16"/>
      <name val="Arial"/>
      <family val="2"/>
    </font>
    <font>
      <sz val="14"/>
      <name val="Arial"/>
      <family val="2"/>
    </font>
    <font>
      <sz val="14"/>
      <name val="돋움"/>
      <family val="3"/>
      <charset val="129"/>
    </font>
    <font>
      <sz val="9"/>
      <color indexed="81"/>
      <name val="Tahoma"/>
      <family val="2"/>
    </font>
    <font>
      <sz val="10"/>
      <color rgb="FFFF0000"/>
      <name val="Arial"/>
      <family val="2"/>
    </font>
    <font>
      <sz val="10"/>
      <name val="돋움"/>
      <family val="3"/>
      <charset val="129"/>
    </font>
    <font>
      <sz val="18"/>
      <color rgb="FF0070C0"/>
      <name val="Arial"/>
      <family val="2"/>
    </font>
    <font>
      <sz val="11"/>
      <name val="맑은 고딕"/>
      <family val="2"/>
      <charset val="129"/>
      <scheme val="minor"/>
    </font>
    <font>
      <sz val="11"/>
      <color theme="1"/>
      <name val="Arial"/>
      <family val="2"/>
    </font>
    <font>
      <strike/>
      <sz val="11"/>
      <color theme="1"/>
      <name val="맑은 고딕"/>
      <family val="2"/>
      <scheme val="minor"/>
    </font>
    <font>
      <sz val="11"/>
      <color rgb="FFFF0000"/>
      <name val="돋움"/>
      <family val="3"/>
      <charset val="129"/>
    </font>
    <font>
      <strike/>
      <sz val="11"/>
      <name val="Arial"/>
      <family val="2"/>
    </font>
    <font>
      <b/>
      <sz val="12"/>
      <name val="Arial"/>
      <family val="2"/>
    </font>
    <font>
      <b/>
      <sz val="12"/>
      <name val="맑은 고딕"/>
      <family val="3"/>
      <charset val="129"/>
    </font>
    <font>
      <b/>
      <sz val="12"/>
      <color theme="1"/>
      <name val="Arial"/>
      <family val="2"/>
    </font>
    <font>
      <b/>
      <sz val="11"/>
      <color rgb="FFFA7D00"/>
      <name val="맑은 고딕"/>
      <family val="2"/>
      <charset val="129"/>
      <scheme val="minor"/>
    </font>
    <font>
      <sz val="11"/>
      <color rgb="FFFF0000"/>
      <name val="맑은 고딕"/>
      <family val="2"/>
      <charset val="129"/>
      <scheme val="minor"/>
    </font>
    <font>
      <sz val="10"/>
      <color theme="1"/>
      <name val="맑은 고딕"/>
      <family val="2"/>
      <charset val="129"/>
      <scheme val="minor"/>
    </font>
    <font>
      <b/>
      <sz val="10"/>
      <color theme="1"/>
      <name val="맑은 고딕"/>
      <family val="3"/>
      <charset val="129"/>
      <scheme val="minor"/>
    </font>
    <font>
      <b/>
      <sz val="14"/>
      <color theme="1"/>
      <name val="맑은 고딕"/>
      <family val="3"/>
      <charset val="129"/>
      <scheme val="minor"/>
    </font>
    <font>
      <b/>
      <sz val="14"/>
      <name val="맑은 고딕"/>
      <family val="2"/>
      <charset val="129"/>
      <scheme val="minor"/>
    </font>
    <font>
      <b/>
      <sz val="20"/>
      <color theme="1"/>
      <name val="맑은 고딕"/>
      <family val="3"/>
      <charset val="129"/>
      <scheme val="minor"/>
    </font>
    <font>
      <b/>
      <sz val="20"/>
      <name val="맑은 고딕"/>
      <family val="2"/>
      <charset val="129"/>
      <scheme val="minor"/>
    </font>
    <font>
      <b/>
      <sz val="15"/>
      <color theme="1"/>
      <name val="맑은 고딕"/>
      <family val="3"/>
      <charset val="129"/>
      <scheme val="minor"/>
    </font>
    <font>
      <sz val="8"/>
      <color theme="1"/>
      <name val="맑은 고딕"/>
      <family val="2"/>
      <charset val="129"/>
      <scheme val="minor"/>
    </font>
    <font>
      <b/>
      <sz val="7"/>
      <color theme="1"/>
      <name val="맑은 고딕"/>
      <family val="3"/>
      <charset val="129"/>
      <scheme val="minor"/>
    </font>
    <font>
      <b/>
      <sz val="10"/>
      <name val="맑은 고딕"/>
      <family val="2"/>
      <charset val="129"/>
      <scheme val="minor"/>
    </font>
    <font>
      <b/>
      <vertAlign val="superscript"/>
      <sz val="7"/>
      <color theme="1"/>
      <name val="맑은 고딕"/>
      <family val="3"/>
      <charset val="129"/>
      <scheme val="minor"/>
    </font>
    <font>
      <b/>
      <sz val="6.5"/>
      <color theme="1"/>
      <name val="맑은 고딕"/>
      <family val="3"/>
      <charset val="129"/>
      <scheme val="minor"/>
    </font>
    <font>
      <b/>
      <sz val="10"/>
      <name val="맑은 고딕"/>
      <family val="3"/>
      <charset val="129"/>
      <scheme val="minor"/>
    </font>
    <font>
      <sz val="9"/>
      <color theme="1"/>
      <name val="맑은 고딕"/>
      <family val="3"/>
      <charset val="129"/>
      <scheme val="minor"/>
    </font>
    <font>
      <sz val="8"/>
      <color rgb="FFFF0000"/>
      <name val="맑은 고딕"/>
      <family val="3"/>
      <charset val="129"/>
      <scheme val="minor"/>
    </font>
    <font>
      <sz val="8"/>
      <color rgb="FF0000FF"/>
      <name val="맑은 고딕"/>
      <family val="3"/>
      <charset val="129"/>
      <scheme val="minor"/>
    </font>
    <font>
      <sz val="7"/>
      <color rgb="FFFF0000"/>
      <name val="맑은 고딕"/>
      <family val="3"/>
      <charset val="129"/>
      <scheme val="minor"/>
    </font>
    <font>
      <sz val="7"/>
      <name val="맑은 고딕"/>
      <family val="3"/>
      <charset val="129"/>
      <scheme val="minor"/>
    </font>
    <font>
      <sz val="10"/>
      <color theme="1"/>
      <name val="맑은 고딕"/>
      <family val="3"/>
      <charset val="129"/>
      <scheme val="minor"/>
    </font>
    <font>
      <b/>
      <sz val="8"/>
      <color rgb="FFFF0000"/>
      <name val="맑은 고딕"/>
      <family val="3"/>
      <charset val="129"/>
      <scheme val="minor"/>
    </font>
    <font>
      <sz val="9"/>
      <color theme="1"/>
      <name val="맑은 고딕"/>
      <family val="2"/>
      <charset val="129"/>
      <scheme val="minor"/>
    </font>
    <font>
      <strike/>
      <sz val="11"/>
      <color theme="1"/>
      <name val="맑은 고딕"/>
      <family val="2"/>
      <charset val="129"/>
      <scheme val="minor"/>
    </font>
    <font>
      <strike/>
      <sz val="10"/>
      <color theme="1"/>
      <name val="맑은 고딕"/>
      <family val="3"/>
      <charset val="129"/>
      <scheme val="minor"/>
    </font>
    <font>
      <strike/>
      <sz val="11"/>
      <color theme="1"/>
      <name val="맑은 고딕"/>
      <family val="3"/>
      <charset val="129"/>
      <scheme val="minor"/>
    </font>
    <font>
      <sz val="8"/>
      <color theme="1"/>
      <name val="맑은 고딕"/>
      <family val="3"/>
      <charset val="129"/>
      <scheme val="minor"/>
    </font>
    <font>
      <b/>
      <sz val="8"/>
      <color theme="1"/>
      <name val="맑은 고딕"/>
      <family val="3"/>
      <charset val="129"/>
      <scheme val="minor"/>
    </font>
    <font>
      <sz val="9"/>
      <name val="맑은 고딕"/>
      <family val="3"/>
      <charset val="129"/>
      <scheme val="minor"/>
    </font>
    <font>
      <b/>
      <sz val="9"/>
      <color theme="1"/>
      <name val="맑은 고딕"/>
      <family val="3"/>
      <charset val="129"/>
      <scheme val="minor"/>
    </font>
    <font>
      <sz val="11"/>
      <name val="맑은 고딕"/>
      <family val="3"/>
      <charset val="129"/>
      <scheme val="minor"/>
    </font>
    <font>
      <b/>
      <u/>
      <sz val="24"/>
      <name val="맑은 고딕"/>
      <family val="3"/>
      <charset val="129"/>
      <scheme val="minor"/>
    </font>
    <font>
      <b/>
      <sz val="12"/>
      <color theme="1"/>
      <name val="맑은 고딕"/>
      <family val="3"/>
      <charset val="129"/>
      <scheme val="minor"/>
    </font>
    <font>
      <sz val="10"/>
      <name val="맑은 고딕"/>
      <family val="3"/>
      <charset val="129"/>
      <scheme val="minor"/>
    </font>
    <font>
      <sz val="11"/>
      <color theme="1"/>
      <name val="맑은 고딕"/>
      <family val="3"/>
      <charset val="129"/>
      <scheme val="minor"/>
    </font>
    <font>
      <b/>
      <sz val="11"/>
      <color theme="1"/>
      <name val="맑은 고딕"/>
      <family val="3"/>
      <charset val="129"/>
      <scheme val="minor"/>
    </font>
    <font>
      <sz val="8"/>
      <name val="돋움"/>
      <family val="3"/>
      <charset val="129"/>
    </font>
    <font>
      <b/>
      <vertAlign val="superscript"/>
      <sz val="10"/>
      <name val="맑은 고딕"/>
      <family val="3"/>
      <charset val="129"/>
      <scheme val="minor"/>
    </font>
    <font>
      <b/>
      <sz val="11"/>
      <name val="맑은 고딕"/>
      <family val="3"/>
      <charset val="129"/>
      <scheme val="minor"/>
    </font>
    <font>
      <b/>
      <i/>
      <sz val="10"/>
      <name val="맑은 고딕"/>
      <family val="3"/>
      <charset val="129"/>
      <scheme val="minor"/>
    </font>
    <font>
      <b/>
      <i/>
      <sz val="10"/>
      <color theme="1"/>
      <name val="맑은 고딕"/>
      <family val="3"/>
      <charset val="129"/>
      <scheme val="minor"/>
    </font>
    <font>
      <sz val="10"/>
      <color rgb="FF0000FF"/>
      <name val="맑은 고딕"/>
      <family val="3"/>
      <charset val="129"/>
      <scheme val="minor"/>
    </font>
    <font>
      <sz val="10"/>
      <color rgb="FFFF0000"/>
      <name val="맑은 고딕"/>
      <family val="3"/>
      <charset val="129"/>
      <scheme val="minor"/>
    </font>
    <font>
      <b/>
      <sz val="24"/>
      <name val="맑은 고딕"/>
      <family val="3"/>
      <charset val="129"/>
      <scheme val="minor"/>
    </font>
    <font>
      <b/>
      <sz val="12"/>
      <name val="맑은 고딕"/>
      <family val="3"/>
      <charset val="129"/>
      <scheme val="minor"/>
    </font>
    <font>
      <b/>
      <sz val="14"/>
      <color rgb="FFFF0000"/>
      <name val="맑은 고딕"/>
      <family val="3"/>
      <charset val="129"/>
      <scheme val="minor"/>
    </font>
    <font>
      <b/>
      <sz val="14"/>
      <name val="맑은 고딕"/>
      <family val="3"/>
      <charset val="129"/>
      <scheme val="minor"/>
    </font>
    <font>
      <sz val="12"/>
      <name val="맑은 고딕"/>
      <family val="3"/>
      <charset val="129"/>
      <scheme val="minor"/>
    </font>
    <font>
      <b/>
      <sz val="16"/>
      <name val="맑은 고딕"/>
      <family val="3"/>
      <charset val="129"/>
      <scheme val="minor"/>
    </font>
    <font>
      <sz val="8"/>
      <name val="바탕"/>
      <family val="1"/>
      <charset val="129"/>
    </font>
    <font>
      <strike/>
      <sz val="10"/>
      <name val="맑은 고딕"/>
      <family val="3"/>
      <charset val="129"/>
      <scheme val="minor"/>
    </font>
    <font>
      <strike/>
      <sz val="11"/>
      <name val="맑은 고딕"/>
      <family val="3"/>
      <charset val="129"/>
      <scheme val="minor"/>
    </font>
    <font>
      <b/>
      <strike/>
      <sz val="11"/>
      <name val="맑은 고딕"/>
      <family val="3"/>
      <charset val="129"/>
      <scheme val="minor"/>
    </font>
    <font>
      <strike/>
      <sz val="12"/>
      <name val="맑은 고딕"/>
      <family val="3"/>
      <charset val="129"/>
      <scheme val="minor"/>
    </font>
    <font>
      <sz val="11"/>
      <color rgb="FFFF0000"/>
      <name val="맑은 고딕"/>
      <family val="3"/>
      <charset val="129"/>
      <scheme val="minor"/>
    </font>
    <font>
      <b/>
      <sz val="11"/>
      <color rgb="FFFF0000"/>
      <name val="맑은 고딕"/>
      <family val="3"/>
      <charset val="129"/>
      <scheme val="minor"/>
    </font>
    <font>
      <b/>
      <sz val="13"/>
      <name val="맑은 고딕"/>
      <family val="3"/>
      <charset val="129"/>
      <scheme val="minor"/>
    </font>
    <font>
      <b/>
      <sz val="13"/>
      <color rgb="FFFF0000"/>
      <name val="맑은 고딕"/>
      <family val="3"/>
      <charset val="129"/>
      <scheme val="minor"/>
    </font>
    <font>
      <sz val="13"/>
      <name val="맑은 고딕"/>
      <family val="3"/>
      <charset val="129"/>
      <scheme val="minor"/>
    </font>
    <font>
      <b/>
      <sz val="10"/>
      <name val="Arial"/>
      <family val="2"/>
    </font>
    <font>
      <b/>
      <sz val="10"/>
      <name val="돋움"/>
      <family val="3"/>
      <charset val="129"/>
    </font>
    <font>
      <sz val="10"/>
      <name val="Calibri"/>
      <family val="2"/>
    </font>
    <font>
      <sz val="11"/>
      <color rgb="FFFF0000"/>
      <name val="Calibri"/>
      <family val="2"/>
    </font>
    <font>
      <b/>
      <sz val="10"/>
      <color rgb="FFFF0000"/>
      <name val="Arial"/>
      <family val="2"/>
    </font>
    <font>
      <b/>
      <sz val="10"/>
      <color rgb="FFFF0000"/>
      <name val="돋움"/>
      <family val="3"/>
      <charset val="129"/>
    </font>
    <font>
      <sz val="10"/>
      <name val="맑은 고딕"/>
      <family val="3"/>
      <charset val="129"/>
    </font>
    <font>
      <sz val="10"/>
      <color rgb="FFFF0000"/>
      <name val="맑은 고딕"/>
      <family val="3"/>
      <charset val="129"/>
    </font>
    <font>
      <b/>
      <sz val="10"/>
      <name val="맑은 고딕"/>
      <family val="3"/>
      <charset val="129"/>
    </font>
    <font>
      <b/>
      <sz val="10"/>
      <color rgb="FFFF0000"/>
      <name val="맑은 고딕"/>
      <family val="3"/>
      <charset val="129"/>
    </font>
    <font>
      <sz val="7.7"/>
      <name val="Calibri"/>
      <family val="2"/>
    </font>
    <font>
      <b/>
      <sz val="11"/>
      <name val="Calibri"/>
      <family val="2"/>
    </font>
    <font>
      <strike/>
      <sz val="10"/>
      <name val="Arial"/>
      <family val="2"/>
    </font>
    <font>
      <strike/>
      <sz val="10"/>
      <name val="맑은 고딕"/>
      <family val="3"/>
      <charset val="129"/>
    </font>
    <font>
      <b/>
      <strike/>
      <sz val="10"/>
      <name val="맑은 고딕"/>
      <family val="3"/>
      <charset val="129"/>
    </font>
    <font>
      <strike/>
      <sz val="10"/>
      <name val="Calibri"/>
      <family val="2"/>
    </font>
    <font>
      <strike/>
      <sz val="11"/>
      <name val="맑은 고딕"/>
      <family val="3"/>
      <charset val="129"/>
    </font>
    <font>
      <sz val="10"/>
      <name val="맑은 고딕"/>
      <family val="3"/>
      <charset val="129"/>
      <scheme val="major"/>
    </font>
    <font>
      <b/>
      <sz val="10"/>
      <name val="맑은 고딕"/>
      <family val="3"/>
      <charset val="129"/>
      <scheme val="major"/>
    </font>
    <font>
      <b/>
      <sz val="11"/>
      <name val="맑은 고딕"/>
      <family val="3"/>
      <charset val="129"/>
      <scheme val="major"/>
    </font>
    <font>
      <b/>
      <sz val="24"/>
      <name val="Arial"/>
      <family val="2"/>
    </font>
    <font>
      <b/>
      <sz val="14"/>
      <name val="Arial"/>
      <family val="2"/>
    </font>
    <font>
      <sz val="12"/>
      <name val="Arial"/>
      <family val="2"/>
    </font>
    <font>
      <b/>
      <sz val="16"/>
      <name val="맑은 고딕"/>
      <family val="3"/>
      <charset val="129"/>
    </font>
    <font>
      <sz val="8"/>
      <name val="Arial"/>
      <family val="2"/>
    </font>
    <font>
      <sz val="8"/>
      <name val="Arial"/>
      <family val="2"/>
      <charset val="129"/>
    </font>
    <font>
      <b/>
      <sz val="12"/>
      <name val="돋움"/>
      <family val="3"/>
      <charset val="129"/>
    </font>
    <font>
      <b/>
      <sz val="11"/>
      <name val="돋움"/>
      <family val="3"/>
      <charset val="129"/>
    </font>
    <font>
      <b/>
      <sz val="20"/>
      <name val="돋움"/>
      <family val="3"/>
      <charset val="129"/>
    </font>
    <font>
      <sz val="10"/>
      <color rgb="FFFF0000"/>
      <name val="돋움"/>
      <family val="3"/>
      <charset val="129"/>
    </font>
    <font>
      <b/>
      <sz val="20"/>
      <color rgb="FFFF0000"/>
      <name val="돋움"/>
      <family val="3"/>
      <charset val="129"/>
    </font>
    <font>
      <b/>
      <sz val="11"/>
      <color rgb="FFFF0000"/>
      <name val="Arial"/>
      <family val="2"/>
    </font>
    <font>
      <b/>
      <sz val="11"/>
      <color rgb="FF00B0F0"/>
      <name val="Arial"/>
      <family val="2"/>
    </font>
    <font>
      <strike/>
      <sz val="11"/>
      <color rgb="FFFF0000"/>
      <name val="맑은 고딕"/>
      <family val="3"/>
      <charset val="129"/>
    </font>
    <font>
      <b/>
      <strike/>
      <sz val="14"/>
      <color theme="0"/>
      <name val="맑은 고딕"/>
      <family val="3"/>
      <charset val="129"/>
    </font>
    <font>
      <b/>
      <strike/>
      <sz val="11"/>
      <name val="맑은 고딕"/>
      <family val="3"/>
      <charset val="129"/>
    </font>
    <font>
      <b/>
      <sz val="11"/>
      <color theme="0"/>
      <name val="Arial"/>
      <family val="2"/>
    </font>
    <font>
      <b/>
      <sz val="11"/>
      <color theme="0"/>
      <name val="돋움"/>
      <family val="3"/>
      <charset val="129"/>
    </font>
    <font>
      <b/>
      <strike/>
      <sz val="18"/>
      <name val="맑은 고딕"/>
      <family val="3"/>
      <charset val="129"/>
    </font>
    <font>
      <b/>
      <sz val="14"/>
      <color theme="0"/>
      <name val="Arial"/>
      <family val="2"/>
    </font>
    <font>
      <b/>
      <sz val="14"/>
      <color theme="0"/>
      <name val="돋움"/>
      <family val="3"/>
      <charset val="129"/>
    </font>
    <font>
      <b/>
      <sz val="14"/>
      <name val="돋움"/>
      <family val="3"/>
      <charset val="129"/>
    </font>
    <font>
      <sz val="11"/>
      <color rgb="FF00B0F0"/>
      <name val="Arial"/>
      <family val="2"/>
    </font>
    <font>
      <b/>
      <sz val="13"/>
      <name val="Arial"/>
      <family val="2"/>
    </font>
    <font>
      <sz val="13"/>
      <name val="Arial"/>
      <family val="2"/>
    </font>
    <font>
      <b/>
      <sz val="11"/>
      <color rgb="FF000000"/>
      <name val="맑은 고딕"/>
      <family val="3"/>
      <charset val="129"/>
    </font>
    <font>
      <b/>
      <sz val="11"/>
      <name val="맑은 고딕"/>
      <family val="3"/>
      <charset val="129"/>
    </font>
    <font>
      <b/>
      <sz val="11"/>
      <color indexed="81"/>
      <name val="맑은 고딕"/>
      <family val="3"/>
      <charset val="129"/>
      <scheme val="major"/>
    </font>
    <font>
      <sz val="11"/>
      <color indexed="81"/>
      <name val="맑은 고딕"/>
      <family val="3"/>
      <charset val="129"/>
      <scheme val="major"/>
    </font>
    <font>
      <b/>
      <sz val="11"/>
      <color indexed="81"/>
      <name val="Tahoma"/>
      <family val="2"/>
    </font>
    <font>
      <sz val="11"/>
      <color indexed="81"/>
      <name val="Tahoma"/>
      <family val="2"/>
    </font>
    <font>
      <sz val="11"/>
      <color indexed="81"/>
      <name val="돋움"/>
      <family val="3"/>
      <charset val="129"/>
    </font>
    <font>
      <b/>
      <sz val="24"/>
      <color theme="1"/>
      <name val="맑은 고딕"/>
      <family val="3"/>
      <charset val="129"/>
      <scheme val="minor"/>
    </font>
    <font>
      <b/>
      <sz val="11"/>
      <color theme="0"/>
      <name val="맑은 고딕"/>
      <family val="3"/>
      <charset val="129"/>
      <scheme val="minor"/>
    </font>
    <font>
      <b/>
      <sz val="12"/>
      <color theme="0"/>
      <name val="맑은 고딕"/>
      <family val="3"/>
      <charset val="129"/>
      <scheme val="minor"/>
    </font>
    <font>
      <b/>
      <sz val="10"/>
      <color theme="0"/>
      <name val="맑은 고딕"/>
      <family val="3"/>
      <charset val="129"/>
      <scheme val="minor"/>
    </font>
    <font>
      <b/>
      <sz val="14"/>
      <color theme="0"/>
      <name val="맑은 고딕"/>
      <family val="3"/>
      <charset val="129"/>
      <scheme val="minor"/>
    </font>
    <font>
      <b/>
      <sz val="10"/>
      <color rgb="FFFF0000"/>
      <name val="맑은 고딕"/>
      <family val="3"/>
      <charset val="129"/>
      <scheme val="minor"/>
    </font>
    <font>
      <b/>
      <sz val="9"/>
      <name val="맑은 고딕"/>
      <family val="3"/>
      <charset val="129"/>
      <scheme val="minor"/>
    </font>
    <font>
      <sz val="10"/>
      <color theme="0"/>
      <name val="맑은 고딕"/>
      <family val="3"/>
      <charset val="129"/>
      <scheme val="minor"/>
    </font>
    <font>
      <sz val="9"/>
      <color theme="0"/>
      <name val="맑은 고딕"/>
      <family val="3"/>
      <charset val="129"/>
      <scheme val="minor"/>
    </font>
    <font>
      <sz val="12"/>
      <name val="돋움"/>
      <family val="3"/>
      <charset val="129"/>
    </font>
    <font>
      <b/>
      <sz val="11"/>
      <color rgb="FF0070C0"/>
      <name val="Arial"/>
      <family val="2"/>
    </font>
    <font>
      <b/>
      <sz val="11"/>
      <color rgb="FFFF0000"/>
      <name val="돋움"/>
      <family val="3"/>
      <charset val="129"/>
    </font>
    <font>
      <sz val="10"/>
      <color rgb="FF0070C0"/>
      <name val="Arial"/>
      <family val="2"/>
    </font>
    <font>
      <b/>
      <sz val="11"/>
      <color rgb="FF00B050"/>
      <name val="Arial"/>
      <family val="2"/>
    </font>
    <font>
      <sz val="10"/>
      <color rgb="FF00B050"/>
      <name val="Arial"/>
      <family val="2"/>
    </font>
    <font>
      <sz val="10"/>
      <color theme="8" tint="-0.249977111117893"/>
      <name val="Arial"/>
      <family val="2"/>
    </font>
    <font>
      <b/>
      <strike/>
      <sz val="11"/>
      <color rgb="FFFF0000"/>
      <name val="맑은 고딕"/>
      <family val="3"/>
      <charset val="129"/>
    </font>
    <font>
      <strike/>
      <sz val="10"/>
      <color rgb="FFFF0000"/>
      <name val="맑은 고딕"/>
      <family val="3"/>
      <charset val="129"/>
    </font>
    <font>
      <b/>
      <sz val="18"/>
      <name val="Calibri"/>
      <family val="2"/>
    </font>
    <font>
      <b/>
      <sz val="14"/>
      <name val="Calibri"/>
      <family val="2"/>
    </font>
    <font>
      <b/>
      <sz val="8"/>
      <name val="Calibri"/>
      <family val="2"/>
    </font>
    <font>
      <b/>
      <sz val="8"/>
      <name val="Arial"/>
      <family val="2"/>
    </font>
    <font>
      <b/>
      <sz val="10"/>
      <name val="Calibri"/>
      <family val="2"/>
    </font>
    <font>
      <sz val="16"/>
      <color rgb="FFFF0000"/>
      <name val="Calibri"/>
      <family val="2"/>
    </font>
    <font>
      <sz val="9"/>
      <name val="Arial"/>
      <family val="2"/>
    </font>
    <font>
      <b/>
      <sz val="11"/>
      <color rgb="FFFF0000"/>
      <name val="Calibri"/>
      <family val="2"/>
    </font>
    <font>
      <strike/>
      <sz val="11"/>
      <name val="Calibri"/>
      <family val="2"/>
    </font>
    <font>
      <b/>
      <strike/>
      <sz val="11"/>
      <name val="Calibri"/>
      <family val="2"/>
    </font>
    <font>
      <b/>
      <u/>
      <sz val="11"/>
      <name val="Calibri"/>
      <family val="2"/>
    </font>
    <font>
      <b/>
      <strike/>
      <u/>
      <sz val="11"/>
      <name val="맑은 고딕"/>
      <family val="3"/>
      <charset val="129"/>
    </font>
    <font>
      <sz val="14"/>
      <name val="Calibri"/>
      <family val="2"/>
    </font>
    <font>
      <b/>
      <u/>
      <sz val="16"/>
      <name val="Arial"/>
      <family val="2"/>
    </font>
    <font>
      <b/>
      <sz val="11"/>
      <color rgb="FF000000"/>
      <name val="Arial"/>
      <family val="2"/>
    </font>
    <font>
      <b/>
      <sz val="16"/>
      <name val="Arial"/>
      <family val="2"/>
    </font>
    <font>
      <b/>
      <sz val="11"/>
      <color rgb="FF0000FF"/>
      <name val="Arial"/>
      <family val="2"/>
    </font>
    <font>
      <sz val="11"/>
      <name val="맑은 고딕"/>
      <family val="2"/>
      <charset val="129"/>
    </font>
    <font>
      <b/>
      <strike/>
      <sz val="11"/>
      <name val="Arial"/>
      <family val="2"/>
    </font>
    <font>
      <sz val="11"/>
      <color rgb="FF0000FF"/>
      <name val="맑은 고딕"/>
      <family val="2"/>
      <charset val="129"/>
      <scheme val="minor"/>
    </font>
    <font>
      <u val="double"/>
      <sz val="9"/>
      <color theme="1"/>
      <name val="맑은 고딕"/>
      <family val="2"/>
      <charset val="129"/>
      <scheme val="minor"/>
    </font>
    <font>
      <u val="double"/>
      <sz val="9"/>
      <color theme="1"/>
      <name val="맑은 고딕"/>
      <family val="3"/>
      <charset val="129"/>
      <scheme val="minor"/>
    </font>
    <font>
      <u val="double"/>
      <sz val="9"/>
      <color rgb="FFFF0000"/>
      <name val="맑은 고딕"/>
      <family val="3"/>
      <charset val="129"/>
      <scheme val="minor"/>
    </font>
    <font>
      <sz val="9"/>
      <color rgb="FFFF0000"/>
      <name val="맑은 고딕"/>
      <family val="3"/>
      <charset val="129"/>
      <scheme val="minor"/>
    </font>
    <font>
      <u val="double"/>
      <sz val="9"/>
      <color theme="4"/>
      <name val="맑은 고딕"/>
      <family val="3"/>
      <charset val="129"/>
      <scheme val="minor"/>
    </font>
    <font>
      <b/>
      <sz val="9"/>
      <color theme="1"/>
      <name val="맑은 고딕"/>
      <family val="2"/>
      <charset val="129"/>
      <scheme val="minor"/>
    </font>
    <font>
      <b/>
      <vertAlign val="superscript"/>
      <sz val="9"/>
      <color theme="1"/>
      <name val="맑은 고딕"/>
      <family val="3"/>
      <charset val="129"/>
      <scheme val="minor"/>
    </font>
    <font>
      <b/>
      <u/>
      <sz val="9"/>
      <color theme="1"/>
      <name val="맑은 고딕"/>
      <family val="3"/>
      <charset val="129"/>
      <scheme val="minor"/>
    </font>
    <font>
      <b/>
      <sz val="9"/>
      <color rgb="FFFF0000"/>
      <name val="맑은 고딕"/>
      <family val="3"/>
      <charset val="129"/>
      <scheme val="minor"/>
    </font>
    <font>
      <u val="double"/>
      <sz val="9"/>
      <name val="맑은 고딕"/>
      <family val="3"/>
      <charset val="129"/>
      <scheme val="minor"/>
    </font>
    <font>
      <sz val="11"/>
      <name val="맑은 고딕"/>
      <family val="3"/>
      <charset val="129"/>
      <scheme val="major"/>
    </font>
    <font>
      <u/>
      <sz val="11"/>
      <name val="Arial"/>
      <family val="2"/>
    </font>
    <font>
      <strike/>
      <sz val="11"/>
      <name val="돋움"/>
      <family val="3"/>
      <charset val="129"/>
    </font>
    <font>
      <strike/>
      <sz val="11"/>
      <color rgb="FFFF0000"/>
      <name val="Arial"/>
      <family val="2"/>
    </font>
    <font>
      <b/>
      <sz val="12"/>
      <color indexed="8"/>
      <name val="Arial"/>
      <family val="2"/>
    </font>
    <font>
      <b/>
      <u/>
      <sz val="11"/>
      <name val="맑은 고딕"/>
      <family val="3"/>
      <charset val="129"/>
    </font>
    <font>
      <b/>
      <sz val="14"/>
      <color rgb="FF000000"/>
      <name val="맑은 고딕"/>
      <family val="3"/>
      <charset val="129"/>
    </font>
    <font>
      <b/>
      <sz val="10"/>
      <color rgb="FF000000"/>
      <name val="맑은 고딕"/>
      <family val="3"/>
      <charset val="129"/>
    </font>
    <font>
      <sz val="9"/>
      <color rgb="FF000000"/>
      <name val="맑은 고딕"/>
      <family val="3"/>
      <charset val="129"/>
    </font>
    <font>
      <sz val="10"/>
      <color rgb="FF000000"/>
      <name val="맑은 고딕"/>
      <family val="3"/>
      <charset val="129"/>
    </font>
    <font>
      <b/>
      <i/>
      <u/>
      <sz val="12"/>
      <name val="Arial"/>
      <family val="2"/>
    </font>
    <font>
      <b/>
      <sz val="11"/>
      <color rgb="FF0000FF"/>
      <name val="돋움"/>
      <family val="3"/>
      <charset val="129"/>
    </font>
    <font>
      <b/>
      <sz val="9"/>
      <name val="Arial"/>
      <family val="2"/>
    </font>
    <font>
      <sz val="12"/>
      <color theme="1"/>
      <name val="맑은 고딕"/>
      <family val="3"/>
      <charset val="129"/>
      <scheme val="minor"/>
    </font>
    <font>
      <sz val="11"/>
      <color rgb="FF0000FF"/>
      <name val="Arial"/>
      <family val="2"/>
    </font>
    <font>
      <b/>
      <strike/>
      <sz val="11"/>
      <color rgb="FF0000FF"/>
      <name val="맑은 고딕"/>
      <family val="3"/>
      <charset val="129"/>
    </font>
    <font>
      <b/>
      <strike/>
      <sz val="11"/>
      <color rgb="FFFF0000"/>
      <name val="Arial"/>
      <family val="2"/>
    </font>
    <font>
      <strike/>
      <sz val="12"/>
      <color rgb="FFFF0000"/>
      <name val="맑은 고딕"/>
      <family val="3"/>
      <charset val="129"/>
      <scheme val="minor"/>
    </font>
    <font>
      <b/>
      <strike/>
      <sz val="11"/>
      <color rgb="FF0000FF"/>
      <name val="돋움"/>
      <family val="3"/>
      <charset val="129"/>
    </font>
    <font>
      <sz val="10"/>
      <color indexed="10"/>
      <name val="돋움"/>
      <family val="3"/>
      <charset val="129"/>
    </font>
    <font>
      <sz val="10"/>
      <color indexed="10"/>
      <name val="Arial"/>
      <family val="2"/>
    </font>
    <font>
      <b/>
      <strike/>
      <sz val="11"/>
      <color rgb="FFFF0000"/>
      <name val="돋움"/>
      <family val="3"/>
      <charset val="129"/>
    </font>
    <font>
      <b/>
      <sz val="10"/>
      <color rgb="FF0000FF"/>
      <name val="Arial"/>
      <family val="2"/>
    </font>
    <font>
      <sz val="11"/>
      <color indexed="10"/>
      <name val="Arial"/>
      <family val="2"/>
    </font>
  </fonts>
  <fills count="69">
    <fill>
      <patternFill patternType="none"/>
    </fill>
    <fill>
      <patternFill patternType="gray125"/>
    </fill>
    <fill>
      <patternFill patternType="solid">
        <fgColor theme="3" tint="0.79995117038483843"/>
        <bgColor indexed="64"/>
      </patternFill>
    </fill>
    <fill>
      <patternFill patternType="solid">
        <fgColor theme="0"/>
        <bgColor indexed="64"/>
      </patternFill>
    </fill>
    <fill>
      <patternFill patternType="solid">
        <fgColor rgb="FFFFFF00"/>
        <bgColor indexed="64"/>
      </patternFill>
    </fill>
    <fill>
      <patternFill patternType="solid">
        <fgColor rgb="FFF2F2F2"/>
      </patternFill>
    </fill>
    <fill>
      <patternFill patternType="solid">
        <fgColor rgb="FFD2E9D4"/>
        <bgColor indexed="64"/>
      </patternFill>
    </fill>
    <fill>
      <patternFill patternType="solid">
        <fgColor theme="5" tint="0.79998168889431442"/>
        <bgColor indexed="64"/>
      </patternFill>
    </fill>
    <fill>
      <patternFill patternType="solid">
        <fgColor rgb="FFFFC00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rgb="FFCCFF33"/>
        <bgColor indexed="64"/>
      </patternFill>
    </fill>
    <fill>
      <patternFill patternType="solid">
        <fgColor rgb="FF92D050"/>
        <bgColor indexed="64"/>
      </patternFill>
    </fill>
    <fill>
      <patternFill patternType="solid">
        <fgColor rgb="FFCCECFF"/>
        <bgColor indexed="64"/>
      </patternFill>
    </fill>
    <fill>
      <patternFill patternType="solid">
        <fgColor theme="7" tint="0.59999389629810485"/>
        <bgColor indexed="64"/>
      </patternFill>
    </fill>
    <fill>
      <patternFill patternType="solid">
        <fgColor rgb="FFFFCCFF"/>
        <bgColor indexed="64"/>
      </patternFill>
    </fill>
    <fill>
      <patternFill patternType="solid">
        <fgColor rgb="FFCCCCFF"/>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0" tint="-0.34998626667073579"/>
        <bgColor indexed="64"/>
      </patternFill>
    </fill>
    <fill>
      <patternFill patternType="solid">
        <fgColor theme="4" tint="0.59999389629810485"/>
        <bgColor indexed="64"/>
      </patternFill>
    </fill>
    <fill>
      <patternFill patternType="solid">
        <fgColor theme="2" tint="-0.249977111117893"/>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1" tint="0.249977111117893"/>
        <bgColor indexed="64"/>
      </patternFill>
    </fill>
    <fill>
      <patternFill patternType="lightDown"/>
    </fill>
    <fill>
      <patternFill patternType="solid">
        <fgColor indexed="65"/>
        <bgColor indexed="64"/>
      </patternFill>
    </fill>
    <fill>
      <patternFill patternType="lightDown">
        <bgColor theme="9" tint="0.79998168889431442"/>
      </patternFill>
    </fill>
    <fill>
      <patternFill patternType="lightDown">
        <bgColor theme="0"/>
      </patternFill>
    </fill>
    <fill>
      <patternFill patternType="lightDown">
        <bgColor rgb="FFFF0000"/>
      </patternFill>
    </fill>
    <fill>
      <patternFill patternType="lightDown">
        <bgColor theme="0" tint="-4.9989318521683403E-2"/>
      </patternFill>
    </fill>
    <fill>
      <patternFill patternType="solid">
        <fgColor rgb="FFFF0000"/>
        <bgColor indexed="64"/>
      </patternFill>
    </fill>
    <fill>
      <patternFill patternType="lightUp">
        <bgColor theme="0"/>
      </patternFill>
    </fill>
    <fill>
      <patternFill patternType="lightUp">
        <bgColor theme="8" tint="0.79998168889431442"/>
      </patternFill>
    </fill>
    <fill>
      <patternFill patternType="lightUp"/>
    </fill>
    <fill>
      <patternFill patternType="lightUp">
        <bgColor theme="0" tint="-4.9989318521683403E-2"/>
      </patternFill>
    </fill>
    <fill>
      <patternFill patternType="lightUp">
        <bgColor theme="9" tint="0.79998168889431442"/>
      </patternFill>
    </fill>
    <fill>
      <patternFill patternType="solid">
        <fgColor indexed="13"/>
        <bgColor indexed="64"/>
      </patternFill>
    </fill>
    <fill>
      <patternFill patternType="solid">
        <fgColor theme="8" tint="-0.499984740745262"/>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rgb="FF00B050"/>
        <bgColor indexed="64"/>
      </patternFill>
    </fill>
    <fill>
      <patternFill patternType="solid">
        <fgColor rgb="FF00B0F0"/>
        <bgColor indexed="64"/>
      </patternFill>
    </fill>
    <fill>
      <patternFill patternType="solid">
        <fgColor indexed="42"/>
        <bgColor indexed="64"/>
      </patternFill>
    </fill>
    <fill>
      <patternFill patternType="solid">
        <fgColor indexed="9"/>
        <bgColor indexed="64"/>
      </patternFill>
    </fill>
    <fill>
      <patternFill patternType="solid">
        <fgColor theme="9" tint="0.59996337778862885"/>
        <bgColor indexed="64"/>
      </patternFill>
    </fill>
    <fill>
      <patternFill patternType="solid">
        <fgColor rgb="FFFFFFCC"/>
        <bgColor indexed="64"/>
      </patternFill>
    </fill>
    <fill>
      <patternFill patternType="solid">
        <fgColor theme="0" tint="-0.24994659260841701"/>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theme="6"/>
        <bgColor indexed="64"/>
      </patternFill>
    </fill>
    <fill>
      <patternFill patternType="solid">
        <fgColor rgb="FFFFFFFF"/>
      </patternFill>
    </fill>
    <fill>
      <patternFill patternType="solid">
        <fgColor rgb="FFD3D3D3"/>
      </patternFill>
    </fill>
    <fill>
      <patternFill patternType="solid">
        <fgColor rgb="FFDDEBF7"/>
      </patternFill>
    </fill>
    <fill>
      <patternFill patternType="solid">
        <fgColor indexed="41"/>
        <bgColor indexed="64"/>
      </patternFill>
    </fill>
    <fill>
      <patternFill patternType="solid">
        <fgColor theme="2" tint="-9.9978637043366805E-2"/>
        <bgColor theme="0" tint="-0.14993743705557422"/>
      </patternFill>
    </fill>
    <fill>
      <patternFill patternType="solid">
        <fgColor indexed="22"/>
        <bgColor indexed="64"/>
      </patternFill>
    </fill>
    <fill>
      <patternFill patternType="solid">
        <fgColor rgb="FFFFFF99"/>
        <bgColor indexed="64"/>
      </patternFill>
    </fill>
  </fills>
  <borders count="23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style="thin">
        <color auto="1"/>
      </top>
      <bottom/>
      <diagonal/>
    </border>
    <border>
      <left/>
      <right/>
      <top/>
      <bottom style="medium">
        <color auto="1"/>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rgb="FF000000"/>
      </bottom>
      <diagonal/>
    </border>
    <border>
      <left style="thin">
        <color indexed="64"/>
      </left>
      <right style="medium">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double">
        <color rgb="FF000000"/>
      </bottom>
      <diagonal/>
    </border>
    <border>
      <left/>
      <right/>
      <top/>
      <bottom style="double">
        <color rgb="FF000000"/>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auto="1"/>
      </left>
      <right/>
      <top style="thin">
        <color auto="1"/>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auto="1"/>
      </left>
      <right style="thin">
        <color rgb="FF000000"/>
      </right>
      <top style="thin">
        <color rgb="FF000000"/>
      </top>
      <bottom/>
      <diagonal/>
    </border>
    <border>
      <left style="thin">
        <color auto="1"/>
      </left>
      <right style="thin">
        <color rgb="FF000000"/>
      </right>
      <top/>
      <bottom/>
      <diagonal/>
    </border>
    <border>
      <left style="thin">
        <color auto="1"/>
      </left>
      <right style="thin">
        <color rgb="FF000000"/>
      </right>
      <top/>
      <bottom style="thin">
        <color rgb="FF000000"/>
      </bottom>
      <diagonal/>
    </border>
    <border>
      <left style="thin">
        <color rgb="FF000000"/>
      </left>
      <right/>
      <top style="thin">
        <color auto="1"/>
      </top>
      <bottom/>
      <diagonal/>
    </border>
    <border>
      <left style="thin">
        <color rgb="FF000000"/>
      </left>
      <right style="thin">
        <color rgb="FF000000"/>
      </right>
      <top/>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double">
        <color indexed="64"/>
      </bottom>
      <diagonal/>
    </border>
    <border>
      <left/>
      <right style="thin">
        <color indexed="64"/>
      </right>
      <top/>
      <bottom style="double">
        <color indexed="64"/>
      </bottom>
      <diagonal/>
    </border>
    <border>
      <left/>
      <right/>
      <top/>
      <bottom style="double">
        <color indexed="64"/>
      </bottom>
      <diagonal/>
    </border>
    <border>
      <left style="thin">
        <color indexed="64"/>
      </left>
      <right style="thin">
        <color indexed="64"/>
      </right>
      <top/>
      <bottom style="double">
        <color indexed="64"/>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top/>
      <bottom style="hair">
        <color indexed="64"/>
      </bottom>
      <diagonal/>
    </border>
    <border>
      <left/>
      <right style="thin">
        <color indexed="64"/>
      </right>
      <top/>
      <bottom style="hair">
        <color indexed="64"/>
      </bottom>
      <diagonal/>
    </border>
    <border>
      <left/>
      <right/>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right/>
      <top style="hair">
        <color indexed="64"/>
      </top>
      <bottom style="hair">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right/>
      <top style="hair">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style="dashed">
        <color indexed="64"/>
      </bottom>
      <diagonal/>
    </border>
    <border>
      <left style="thin">
        <color indexed="64"/>
      </left>
      <right/>
      <top style="medium">
        <color indexed="64"/>
      </top>
      <bottom/>
      <diagonal/>
    </border>
    <border>
      <left/>
      <right style="thin">
        <color indexed="64"/>
      </right>
      <top style="medium">
        <color indexed="64"/>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dashed">
        <color indexed="64"/>
      </top>
      <bottom style="thin">
        <color indexed="64"/>
      </bottom>
      <diagonal/>
    </border>
    <border>
      <left/>
      <right style="medium">
        <color indexed="64"/>
      </right>
      <top/>
      <bottom style="thin">
        <color indexed="64"/>
      </bottom>
      <diagonal/>
    </border>
    <border>
      <left style="thin">
        <color indexed="64"/>
      </left>
      <right style="thin">
        <color indexed="64"/>
      </right>
      <top style="thin">
        <color indexed="64"/>
      </top>
      <bottom style="dashed">
        <color indexed="64"/>
      </bottom>
      <diagonal/>
    </border>
    <border>
      <left style="thin">
        <color auto="1"/>
      </left>
      <right style="thin">
        <color auto="1"/>
      </right>
      <top style="thin">
        <color auto="1"/>
      </top>
      <bottom style="hair">
        <color auto="1"/>
      </bottom>
      <diagonal/>
    </border>
    <border>
      <left style="thin">
        <color indexed="64"/>
      </left>
      <right style="medium">
        <color indexed="64"/>
      </right>
      <top style="thin">
        <color indexed="64"/>
      </top>
      <bottom/>
      <diagonal/>
    </border>
    <border>
      <left style="medium">
        <color indexed="64"/>
      </left>
      <right style="hair">
        <color indexed="64"/>
      </right>
      <top style="thin">
        <color auto="1"/>
      </top>
      <bottom style="thin">
        <color auto="1"/>
      </bottom>
      <diagonal/>
    </border>
    <border>
      <left/>
      <right style="hair">
        <color indexed="64"/>
      </right>
      <top style="thin">
        <color auto="1"/>
      </top>
      <bottom style="thin">
        <color auto="1"/>
      </bottom>
      <diagonal/>
    </border>
    <border>
      <left style="hair">
        <color indexed="64"/>
      </left>
      <right/>
      <top style="thin">
        <color auto="1"/>
      </top>
      <bottom style="thin">
        <color auto="1"/>
      </bottom>
      <diagonal/>
    </border>
    <border>
      <left style="hair">
        <color indexed="64"/>
      </left>
      <right style="thin">
        <color indexed="64"/>
      </right>
      <top style="thin">
        <color auto="1"/>
      </top>
      <bottom style="thin">
        <color auto="1"/>
      </bottom>
      <diagonal/>
    </border>
    <border>
      <left style="thin">
        <color indexed="64"/>
      </left>
      <right style="hair">
        <color indexed="64"/>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style="medium">
        <color indexed="64"/>
      </right>
      <top/>
      <bottom style="thin">
        <color indexed="64"/>
      </bottom>
      <diagonal/>
    </border>
    <border>
      <left style="thin">
        <color indexed="64"/>
      </left>
      <right style="thin">
        <color indexed="64"/>
      </right>
      <top/>
      <bottom style="dashed">
        <color indexed="64"/>
      </bottom>
      <diagonal/>
    </border>
    <border>
      <left style="thin">
        <color auto="1"/>
      </left>
      <right style="thin">
        <color auto="1"/>
      </right>
      <top style="hair">
        <color auto="1"/>
      </top>
      <bottom style="thin">
        <color auto="1"/>
      </bottom>
      <diagonal/>
    </border>
    <border>
      <left style="thin">
        <color indexed="64"/>
      </left>
      <right style="hair">
        <color indexed="64"/>
      </right>
      <top style="thin">
        <color indexed="64"/>
      </top>
      <bottom/>
      <diagonal/>
    </border>
    <border>
      <left style="thin">
        <color indexed="64"/>
      </left>
      <right style="hair">
        <color indexed="64"/>
      </right>
      <top/>
      <bottom/>
      <diagonal/>
    </border>
    <border>
      <left style="thin">
        <color indexed="64"/>
      </left>
      <right style="hair">
        <color indexed="64"/>
      </right>
      <top/>
      <bottom style="thin">
        <color indexed="64"/>
      </bottom>
      <diagonal/>
    </border>
    <border>
      <left style="hair">
        <color indexed="64"/>
      </left>
      <right style="hair">
        <color indexed="64"/>
      </right>
      <top style="thin">
        <color auto="1"/>
      </top>
      <bottom/>
      <diagonal/>
    </border>
    <border>
      <left style="hair">
        <color indexed="64"/>
      </left>
      <right style="hair">
        <color indexed="64"/>
      </right>
      <top/>
      <bottom/>
      <diagonal/>
    </border>
    <border>
      <left style="hair">
        <color indexed="64"/>
      </left>
      <right style="hair">
        <color indexed="64"/>
      </right>
      <top/>
      <bottom style="thin">
        <color auto="1"/>
      </bottom>
      <diagonal/>
    </border>
    <border>
      <left style="thin">
        <color indexed="64"/>
      </left>
      <right/>
      <top style="thin">
        <color indexed="64"/>
      </top>
      <bottom style="dashed">
        <color indexed="64"/>
      </bottom>
      <diagonal/>
    </border>
    <border>
      <left style="medium">
        <color indexed="64"/>
      </left>
      <right style="hair">
        <color indexed="64"/>
      </right>
      <top style="thin">
        <color auto="1"/>
      </top>
      <bottom/>
      <diagonal/>
    </border>
    <border>
      <left style="hair">
        <color indexed="64"/>
      </left>
      <right style="thin">
        <color indexed="64"/>
      </right>
      <top style="thin">
        <color auto="1"/>
      </top>
      <bottom/>
      <diagonal/>
    </border>
    <border>
      <left style="hair">
        <color indexed="64"/>
      </left>
      <right style="medium">
        <color indexed="64"/>
      </right>
      <top style="thin">
        <color indexed="64"/>
      </top>
      <bottom/>
      <diagonal/>
    </border>
    <border>
      <left style="medium">
        <color indexed="64"/>
      </left>
      <right style="hair">
        <color indexed="64"/>
      </right>
      <top/>
      <bottom/>
      <diagonal/>
    </border>
    <border>
      <left style="hair">
        <color indexed="64"/>
      </left>
      <right style="thin">
        <color indexed="64"/>
      </right>
      <top/>
      <bottom/>
      <diagonal/>
    </border>
    <border>
      <left style="hair">
        <color indexed="64"/>
      </left>
      <right style="medium">
        <color indexed="64"/>
      </right>
      <top/>
      <bottom/>
      <diagonal/>
    </border>
    <border>
      <left style="medium">
        <color indexed="64"/>
      </left>
      <right style="hair">
        <color indexed="64"/>
      </right>
      <top/>
      <bottom style="thin">
        <color auto="1"/>
      </bottom>
      <diagonal/>
    </border>
    <border>
      <left style="hair">
        <color indexed="64"/>
      </left>
      <right style="thin">
        <color indexed="64"/>
      </right>
      <top/>
      <bottom style="thin">
        <color auto="1"/>
      </bottom>
      <diagonal/>
    </border>
    <border>
      <left style="hair">
        <color indexed="64"/>
      </left>
      <right style="medium">
        <color indexed="64"/>
      </right>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auto="1"/>
      </right>
      <top style="medium">
        <color indexed="64"/>
      </top>
      <bottom style="medium">
        <color indexed="64"/>
      </bottom>
      <diagonal/>
    </border>
    <border>
      <left/>
      <right style="thin">
        <color indexed="64"/>
      </right>
      <top style="medium">
        <color indexed="64"/>
      </top>
      <bottom style="medium">
        <color indexed="64"/>
      </bottom>
      <diagonal/>
    </border>
    <border>
      <left/>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medium">
        <color auto="1"/>
      </right>
      <top style="thin">
        <color auto="1"/>
      </top>
      <bottom style="double">
        <color auto="1"/>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top style="double">
        <color indexed="64"/>
      </top>
      <bottom/>
      <diagonal/>
    </border>
    <border>
      <left/>
      <right/>
      <top style="thin">
        <color indexed="64"/>
      </top>
      <bottom style="medium">
        <color indexed="64"/>
      </bottom>
      <diagonal/>
    </border>
    <border>
      <left/>
      <right style="thin">
        <color auto="1"/>
      </right>
      <top style="thin">
        <color auto="1"/>
      </top>
      <bottom style="medium">
        <color indexed="64"/>
      </bottom>
      <diagonal/>
    </border>
    <border>
      <left/>
      <right style="medium">
        <color indexed="64"/>
      </right>
      <top style="thin">
        <color indexed="64"/>
      </top>
      <bottom style="medium">
        <color indexed="64"/>
      </bottom>
      <diagonal/>
    </border>
    <border>
      <left style="medium">
        <color auto="1"/>
      </left>
      <right/>
      <top style="double">
        <color auto="1"/>
      </top>
      <bottom style="thin">
        <color auto="1"/>
      </bottom>
      <diagonal/>
    </border>
    <border>
      <left style="thin">
        <color auto="1"/>
      </left>
      <right style="medium">
        <color auto="1"/>
      </right>
      <top style="double">
        <color auto="1"/>
      </top>
      <bottom style="thin">
        <color auto="1"/>
      </bottom>
      <diagonal/>
    </border>
    <border>
      <left style="medium">
        <color auto="1"/>
      </left>
      <right style="thin">
        <color auto="1"/>
      </right>
      <top style="hair">
        <color auto="1"/>
      </top>
      <bottom/>
      <diagonal/>
    </border>
    <border>
      <left style="thin">
        <color auto="1"/>
      </left>
      <right style="medium">
        <color auto="1"/>
      </right>
      <top style="hair">
        <color auto="1"/>
      </top>
      <bottom/>
      <diagonal/>
    </border>
    <border>
      <left style="medium">
        <color auto="1"/>
      </left>
      <right/>
      <top style="hair">
        <color auto="1"/>
      </top>
      <bottom style="medium">
        <color auto="1"/>
      </bottom>
      <diagonal/>
    </border>
    <border>
      <left/>
      <right style="thin">
        <color auto="1"/>
      </right>
      <top style="hair">
        <color auto="1"/>
      </top>
      <bottom style="medium">
        <color auto="1"/>
      </bottom>
      <diagonal/>
    </border>
    <border>
      <left style="thin">
        <color auto="1"/>
      </left>
      <right style="thin">
        <color auto="1"/>
      </right>
      <top style="hair">
        <color auto="1"/>
      </top>
      <bottom style="medium">
        <color auto="1"/>
      </bottom>
      <diagonal/>
    </border>
    <border>
      <left style="thin">
        <color auto="1"/>
      </left>
      <right style="medium">
        <color auto="1"/>
      </right>
      <top style="hair">
        <color auto="1"/>
      </top>
      <bottom style="medium">
        <color auto="1"/>
      </bottom>
      <diagonal/>
    </border>
    <border>
      <left style="medium">
        <color auto="1"/>
      </left>
      <right style="thin">
        <color auto="1"/>
      </right>
      <top style="hair">
        <color auto="1"/>
      </top>
      <bottom style="hair">
        <color auto="1"/>
      </bottom>
      <diagonal/>
    </border>
    <border>
      <left style="thin">
        <color auto="1"/>
      </left>
      <right style="medium">
        <color auto="1"/>
      </right>
      <top style="hair">
        <color auto="1"/>
      </top>
      <bottom style="hair">
        <color auto="1"/>
      </bottom>
      <diagonal/>
    </border>
    <border>
      <left style="medium">
        <color auto="1"/>
      </left>
      <right/>
      <top style="hair">
        <color auto="1"/>
      </top>
      <bottom/>
      <diagonal/>
    </border>
    <border>
      <left style="medium">
        <color auto="1"/>
      </left>
      <right style="thin">
        <color auto="1"/>
      </right>
      <top style="thin">
        <color auto="1"/>
      </top>
      <bottom style="hair">
        <color auto="1"/>
      </bottom>
      <diagonal/>
    </border>
    <border>
      <left style="medium">
        <color auto="1"/>
      </left>
      <right/>
      <top style="thick">
        <color auto="1"/>
      </top>
      <bottom style="thin">
        <color auto="1"/>
      </bottom>
      <diagonal/>
    </border>
    <border>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medium">
        <color auto="1"/>
      </right>
      <top style="thick">
        <color auto="1"/>
      </top>
      <bottom style="thin">
        <color auto="1"/>
      </bottom>
      <diagonal/>
    </border>
    <border>
      <left style="medium">
        <color auto="1"/>
      </left>
      <right/>
      <top style="medium">
        <color auto="1"/>
      </top>
      <bottom style="thick">
        <color auto="1"/>
      </bottom>
      <diagonal/>
    </border>
    <border>
      <left/>
      <right style="thin">
        <color auto="1"/>
      </right>
      <top style="medium">
        <color auto="1"/>
      </top>
      <bottom style="thick">
        <color auto="1"/>
      </bottom>
      <diagonal/>
    </border>
    <border>
      <left style="thin">
        <color auto="1"/>
      </left>
      <right style="thin">
        <color auto="1"/>
      </right>
      <top style="medium">
        <color auto="1"/>
      </top>
      <bottom style="thick">
        <color auto="1"/>
      </bottom>
      <diagonal/>
    </border>
    <border>
      <left style="thin">
        <color auto="1"/>
      </left>
      <right style="medium">
        <color auto="1"/>
      </right>
      <top style="medium">
        <color auto="1"/>
      </top>
      <bottom style="thick">
        <color auto="1"/>
      </bottom>
      <diagonal/>
    </border>
    <border>
      <left style="medium">
        <color auto="1"/>
      </left>
      <right/>
      <top style="thin">
        <color auto="1"/>
      </top>
      <bottom style="medium">
        <color auto="1"/>
      </bottom>
      <diagonal/>
    </border>
    <border>
      <left style="medium">
        <color indexed="64"/>
      </left>
      <right/>
      <top style="thin">
        <color indexed="64"/>
      </top>
      <bottom/>
      <diagonal/>
    </border>
    <border>
      <left/>
      <right style="thin">
        <color indexed="64"/>
      </right>
      <top style="double">
        <color indexed="64"/>
      </top>
      <bottom/>
      <diagonal/>
    </border>
    <border>
      <left style="thin">
        <color indexed="64"/>
      </left>
      <right style="medium">
        <color indexed="64"/>
      </right>
      <top style="double">
        <color indexed="64"/>
      </top>
      <bottom/>
      <diagonal/>
    </border>
    <border>
      <left style="medium">
        <color indexed="64"/>
      </left>
      <right/>
      <top style="medium">
        <color indexed="64"/>
      </top>
      <bottom style="medium">
        <color indexed="64"/>
      </bottom>
      <diagonal/>
    </border>
    <border>
      <left style="thin">
        <color indexed="64"/>
      </left>
      <right style="thin">
        <color indexed="64"/>
      </right>
      <top/>
      <bottom style="medium">
        <color indexed="64"/>
      </bottom>
      <diagonal/>
    </border>
    <border>
      <left style="thin">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right/>
      <top style="hair">
        <color indexed="64"/>
      </top>
      <bottom/>
      <diagonal/>
    </border>
    <border>
      <left style="medium">
        <color indexed="64"/>
      </left>
      <right style="thin">
        <color indexed="64"/>
      </right>
      <top/>
      <bottom style="medium">
        <color indexed="64"/>
      </bottom>
      <diagonal/>
    </border>
    <border>
      <left style="thin">
        <color indexed="64"/>
      </left>
      <right/>
      <top style="hair">
        <color indexed="64"/>
      </top>
      <bottom style="medium">
        <color indexed="64"/>
      </bottom>
      <diagonal/>
    </border>
    <border>
      <left/>
      <right/>
      <top style="hair">
        <color indexed="64"/>
      </top>
      <bottom style="medium">
        <color indexed="64"/>
      </bottom>
      <diagonal/>
    </border>
    <border>
      <left style="thin">
        <color indexed="64"/>
      </left>
      <right/>
      <top/>
      <bottom style="medium">
        <color indexed="64"/>
      </bottom>
      <diagonal/>
    </border>
    <border>
      <left style="medium">
        <color indexed="64"/>
      </left>
      <right style="thin">
        <color indexed="64"/>
      </right>
      <top style="double">
        <color indexed="64"/>
      </top>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thin">
        <color indexed="64"/>
      </bottom>
      <diagonal/>
    </border>
    <border>
      <left style="thin">
        <color indexed="64"/>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thin">
        <color indexed="64"/>
      </left>
      <right style="medium">
        <color indexed="64"/>
      </right>
      <top/>
      <bottom style="hair">
        <color indexed="64"/>
      </bottom>
      <diagonal/>
    </border>
    <border>
      <left style="thin">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thin">
        <color indexed="64"/>
      </right>
      <top style="hair">
        <color indexed="64"/>
      </top>
      <bottom/>
      <diagonal/>
    </border>
    <border>
      <left style="thin">
        <color indexed="64"/>
      </left>
      <right style="medium">
        <color indexed="64"/>
      </right>
      <top style="hair">
        <color indexed="64"/>
      </top>
      <bottom style="thin">
        <color indexed="64"/>
      </bottom>
      <diagonal/>
    </border>
    <border>
      <left/>
      <right style="thin">
        <color auto="1"/>
      </right>
      <top/>
      <bottom style="medium">
        <color indexed="64"/>
      </bottom>
      <diagonal/>
    </border>
    <border>
      <left style="thin">
        <color auto="1"/>
      </left>
      <right style="medium">
        <color auto="1"/>
      </right>
      <top/>
      <bottom style="medium">
        <color auto="1"/>
      </bottom>
      <diagonal/>
    </border>
    <border>
      <left style="thin">
        <color auto="1"/>
      </left>
      <right style="thin">
        <color auto="1"/>
      </right>
      <top style="dotted">
        <color indexed="64"/>
      </top>
      <bottom/>
      <diagonal/>
    </border>
    <border>
      <left style="thin">
        <color auto="1"/>
      </left>
      <right style="thin">
        <color auto="1"/>
      </right>
      <top style="dotted">
        <color indexed="64"/>
      </top>
      <bottom style="dotted">
        <color indexed="64"/>
      </bottom>
      <diagonal/>
    </border>
    <border>
      <left style="thin">
        <color auto="1"/>
      </left>
      <right style="thin">
        <color auto="1"/>
      </right>
      <top/>
      <bottom style="dotted">
        <color indexed="64"/>
      </bottom>
      <diagonal/>
    </border>
    <border>
      <left style="thin">
        <color auto="1"/>
      </left>
      <right style="thin">
        <color indexed="64"/>
      </right>
      <top style="medium">
        <color auto="1"/>
      </top>
      <bottom style="dotted">
        <color indexed="64"/>
      </bottom>
      <diagonal/>
    </border>
    <border>
      <left style="thin">
        <color auto="1"/>
      </left>
      <right style="thin">
        <color auto="1"/>
      </right>
      <top style="dotted">
        <color auto="1"/>
      </top>
      <bottom style="medium">
        <color auto="1"/>
      </bottom>
      <diagonal/>
    </border>
    <border>
      <left style="thin">
        <color auto="1"/>
      </left>
      <right style="thin">
        <color auto="1"/>
      </right>
      <top style="dotted">
        <color indexed="64"/>
      </top>
      <bottom style="dashed">
        <color auto="1"/>
      </bottom>
      <diagonal/>
    </border>
    <border>
      <left style="thin">
        <color auto="1"/>
      </left>
      <right style="dashed">
        <color auto="1"/>
      </right>
      <top style="dotted">
        <color indexed="64"/>
      </top>
      <bottom style="dashed">
        <color auto="1"/>
      </bottom>
      <diagonal/>
    </border>
    <border>
      <left style="dashed">
        <color auto="1"/>
      </left>
      <right style="dashed">
        <color auto="1"/>
      </right>
      <top style="dotted">
        <color indexed="64"/>
      </top>
      <bottom style="dashed">
        <color auto="1"/>
      </bottom>
      <diagonal/>
    </border>
    <border>
      <left style="dashed">
        <color auto="1"/>
      </left>
      <right style="thin">
        <color auto="1"/>
      </right>
      <top style="dotted">
        <color indexed="64"/>
      </top>
      <bottom style="dashed">
        <color auto="1"/>
      </bottom>
      <diagonal/>
    </border>
    <border>
      <left style="thin">
        <color auto="1"/>
      </left>
      <right style="dashed">
        <color auto="1"/>
      </right>
      <top style="dashed">
        <color auto="1"/>
      </top>
      <bottom style="dashed">
        <color auto="1"/>
      </bottom>
      <diagonal/>
    </border>
    <border>
      <left style="dashed">
        <color auto="1"/>
      </left>
      <right style="dashed">
        <color auto="1"/>
      </right>
      <top style="dashed">
        <color auto="1"/>
      </top>
      <bottom style="dashed">
        <color auto="1"/>
      </bottom>
      <diagonal/>
    </border>
    <border>
      <left style="dashed">
        <color auto="1"/>
      </left>
      <right style="thin">
        <color auto="1"/>
      </right>
      <top style="dashed">
        <color auto="1"/>
      </top>
      <bottom style="dashed">
        <color auto="1"/>
      </bottom>
      <diagonal/>
    </border>
    <border>
      <left style="thin">
        <color auto="1"/>
      </left>
      <right style="thin">
        <color auto="1"/>
      </right>
      <top style="dashed">
        <color auto="1"/>
      </top>
      <bottom style="dotted">
        <color auto="1"/>
      </bottom>
      <diagonal/>
    </border>
    <border>
      <left style="medium">
        <color indexed="64"/>
      </left>
      <right/>
      <top style="thin">
        <color indexed="64"/>
      </top>
      <bottom style="double">
        <color indexed="64"/>
      </bottom>
      <diagonal/>
    </border>
    <border>
      <left style="thin">
        <color indexed="64"/>
      </left>
      <right style="medium">
        <color indexed="64"/>
      </right>
      <top/>
      <bottom style="double">
        <color indexed="64"/>
      </bottom>
      <diagonal/>
    </border>
    <border>
      <left style="medium">
        <color indexed="64"/>
      </left>
      <right style="thin">
        <color rgb="FF000000"/>
      </right>
      <top/>
      <bottom/>
      <diagonal/>
    </border>
    <border>
      <left style="medium">
        <color indexed="64"/>
      </left>
      <right style="thin">
        <color rgb="FF000000"/>
      </right>
      <top/>
      <bottom style="thin">
        <color rgb="FF000000"/>
      </bottom>
      <diagonal/>
    </border>
    <border>
      <left style="medium">
        <color indexed="64"/>
      </left>
      <right style="thin">
        <color rgb="FF000000"/>
      </right>
      <top style="thin">
        <color rgb="FF000000"/>
      </top>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thin">
        <color rgb="FF000000"/>
      </left>
      <right style="medium">
        <color indexed="64"/>
      </right>
      <top style="thin">
        <color rgb="FF000000"/>
      </top>
      <bottom/>
      <diagonal/>
    </border>
    <border>
      <left style="medium">
        <color indexed="64"/>
      </left>
      <right style="thin">
        <color rgb="FF000000"/>
      </right>
      <top style="thin">
        <color rgb="FF000000"/>
      </top>
      <bottom style="double">
        <color indexed="64"/>
      </bottom>
      <diagonal/>
    </border>
    <border>
      <left style="thin">
        <color rgb="FF000000"/>
      </left>
      <right style="thin">
        <color rgb="FF000000"/>
      </right>
      <top style="thin">
        <color rgb="FF000000"/>
      </top>
      <bottom style="double">
        <color indexed="64"/>
      </bottom>
      <diagonal/>
    </border>
    <border>
      <left style="thin">
        <color rgb="FF000000"/>
      </left>
      <right style="medium">
        <color indexed="64"/>
      </right>
      <top style="thin">
        <color rgb="FF000000"/>
      </top>
      <bottom style="double">
        <color indexed="64"/>
      </bottom>
      <diagonal/>
    </border>
    <border>
      <left style="medium">
        <color indexed="64"/>
      </left>
      <right style="thin">
        <color rgb="FF000000"/>
      </right>
      <top/>
      <bottom style="medium">
        <color indexed="64"/>
      </bottom>
      <diagonal/>
    </border>
    <border>
      <left style="thin">
        <color rgb="FF000000"/>
      </left>
      <right style="thin">
        <color rgb="FF000000"/>
      </right>
      <top/>
      <bottom style="medium">
        <color indexed="64"/>
      </bottom>
      <diagonal/>
    </border>
    <border>
      <left style="thin">
        <color rgb="FF000000"/>
      </left>
      <right style="medium">
        <color indexed="64"/>
      </right>
      <top/>
      <bottom style="medium">
        <color indexed="64"/>
      </bottom>
      <diagonal/>
    </border>
    <border>
      <left/>
      <right/>
      <top/>
      <bottom style="thin">
        <color rgb="FF000000"/>
      </bottom>
      <diagonal/>
    </border>
    <border>
      <left style="thin">
        <color rgb="FFA9A9A9"/>
      </left>
      <right style="thin">
        <color rgb="FFA9A9A9"/>
      </right>
      <top style="thin">
        <color rgb="FFA9A9A9"/>
      </top>
      <bottom style="thin">
        <color rgb="FFA9A9A9"/>
      </bottom>
      <diagonal/>
    </border>
    <border>
      <left style="thin">
        <color indexed="64"/>
      </left>
      <right style="hair">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style="thin">
        <color indexed="64"/>
      </right>
      <top style="thin">
        <color indexed="64"/>
      </top>
      <bottom style="medium">
        <color indexed="64"/>
      </bottom>
      <diagonal/>
    </border>
    <border>
      <left/>
      <right style="hair">
        <color indexed="64"/>
      </right>
      <top style="thin">
        <color indexed="64"/>
      </top>
      <bottom/>
      <diagonal/>
    </border>
    <border>
      <left/>
      <right style="hair">
        <color indexed="64"/>
      </right>
      <top style="hair">
        <color indexed="64"/>
      </top>
      <bottom style="hair">
        <color indexed="64"/>
      </bottom>
      <diagonal/>
    </border>
    <border>
      <left/>
      <right style="hair">
        <color indexed="64"/>
      </right>
      <top style="thin">
        <color indexed="64"/>
      </top>
      <bottom style="hair">
        <color indexed="64"/>
      </bottom>
      <diagonal/>
    </border>
  </borders>
  <cellStyleXfs count="32">
    <xf numFmtId="0" fontId="0" fillId="0" borderId="0"/>
    <xf numFmtId="0" fontId="7" fillId="0" borderId="0"/>
    <xf numFmtId="0" fontId="11" fillId="0" borderId="0"/>
    <xf numFmtId="0" fontId="11" fillId="0" borderId="0"/>
    <xf numFmtId="0" fontId="11" fillId="0" borderId="0"/>
    <xf numFmtId="0" fontId="3" fillId="0" borderId="0">
      <alignment vertical="center"/>
    </xf>
    <xf numFmtId="9" fontId="8" fillId="0" borderId="0" applyFont="0" applyFill="0" applyBorder="0" applyAlignment="0" applyProtection="0">
      <alignment vertical="center"/>
    </xf>
    <xf numFmtId="0" fontId="45" fillId="5" borderId="32" applyNumberFormat="0" applyAlignment="0" applyProtection="0">
      <alignment vertical="center"/>
    </xf>
    <xf numFmtId="0" fontId="2" fillId="0" borderId="0">
      <alignment vertical="center"/>
    </xf>
    <xf numFmtId="0" fontId="29" fillId="0" borderId="0"/>
    <xf numFmtId="0" fontId="14" fillId="0" borderId="0"/>
    <xf numFmtId="0" fontId="15" fillId="0" borderId="0"/>
    <xf numFmtId="41" fontId="14" fillId="0" borderId="0" applyFont="0" applyFill="0" applyBorder="0" applyAlignment="0" applyProtection="0">
      <alignment vertical="center"/>
    </xf>
    <xf numFmtId="0" fontId="11" fillId="0" borderId="0"/>
    <xf numFmtId="0" fontId="15" fillId="0" borderId="0"/>
    <xf numFmtId="41" fontId="2" fillId="0" borderId="0" applyFont="0" applyFill="0" applyBorder="0" applyAlignment="0" applyProtection="0">
      <alignment vertical="center"/>
    </xf>
    <xf numFmtId="0" fontId="29" fillId="0" borderId="0"/>
    <xf numFmtId="0" fontId="29" fillId="0" borderId="0"/>
    <xf numFmtId="0" fontId="29" fillId="0" borderId="0"/>
    <xf numFmtId="0" fontId="29" fillId="0" borderId="0"/>
    <xf numFmtId="0" fontId="29" fillId="0" borderId="0">
      <alignment vertical="center"/>
    </xf>
    <xf numFmtId="41" fontId="29" fillId="0" borderId="0" applyFont="0" applyFill="0" applyBorder="0" applyAlignment="0" applyProtection="0">
      <alignment vertical="center"/>
    </xf>
    <xf numFmtId="0" fontId="26" fillId="0" borderId="0"/>
    <xf numFmtId="41" fontId="26" fillId="0" borderId="0" applyFont="0" applyFill="0" applyBorder="0" applyAlignment="0" applyProtection="0"/>
    <xf numFmtId="0" fontId="11" fillId="0" borderId="0"/>
    <xf numFmtId="0" fontId="14" fillId="0" borderId="0"/>
    <xf numFmtId="41" fontId="29" fillId="0" borderId="0" applyFont="0" applyFill="0" applyBorder="0" applyAlignment="0" applyProtection="0"/>
    <xf numFmtId="0" fontId="15" fillId="0" borderId="0"/>
    <xf numFmtId="0" fontId="15" fillId="0" borderId="0" applyFont="0" applyFill="0" applyBorder="0" applyAlignment="0" applyProtection="0"/>
    <xf numFmtId="0" fontId="11" fillId="0" borderId="0"/>
    <xf numFmtId="41" fontId="26" fillId="0" borderId="0" applyFont="0" applyFill="0" applyBorder="0" applyAlignment="0" applyProtection="0"/>
    <xf numFmtId="0" fontId="29" fillId="0" borderId="0">
      <alignment vertical="center"/>
    </xf>
  </cellStyleXfs>
  <cellXfs count="6472">
    <xf numFmtId="0" fontId="0" fillId="0" borderId="0" xfId="0"/>
    <xf numFmtId="0" fontId="13" fillId="0" borderId="0" xfId="2" applyFont="1" applyFill="1" applyBorder="1" applyAlignment="1">
      <alignment horizontal="center" vertical="center"/>
    </xf>
    <xf numFmtId="176" fontId="13" fillId="0" borderId="0" xfId="2" applyNumberFormat="1" applyFont="1" applyFill="1" applyBorder="1" applyAlignment="1">
      <alignment vertical="center"/>
    </xf>
    <xf numFmtId="176" fontId="13" fillId="0" borderId="0" xfId="2" applyNumberFormat="1" applyFont="1" applyFill="1" applyBorder="1" applyAlignment="1">
      <alignment horizontal="right" vertical="center"/>
    </xf>
    <xf numFmtId="0" fontId="13" fillId="0" borderId="0" xfId="2" applyFont="1" applyFill="1" applyBorder="1" applyAlignment="1">
      <alignment vertical="center"/>
    </xf>
    <xf numFmtId="0" fontId="14" fillId="0" borderId="0" xfId="1" applyFont="1" applyFill="1" applyBorder="1"/>
    <xf numFmtId="0" fontId="15" fillId="0" borderId="0" xfId="1" applyFont="1" applyFill="1" applyBorder="1"/>
    <xf numFmtId="0" fontId="16" fillId="0" borderId="0" xfId="2" applyFont="1" applyFill="1" applyBorder="1" applyAlignment="1">
      <alignment horizontal="center" vertical="center"/>
    </xf>
    <xf numFmtId="176" fontId="16" fillId="0" borderId="0" xfId="2" applyNumberFormat="1" applyFont="1" applyFill="1" applyBorder="1" applyAlignment="1">
      <alignment vertical="center"/>
    </xf>
    <xf numFmtId="176" fontId="16" fillId="0" borderId="0" xfId="2" applyNumberFormat="1" applyFont="1" applyFill="1" applyBorder="1" applyAlignment="1">
      <alignment horizontal="right" vertical="center"/>
    </xf>
    <xf numFmtId="0" fontId="16" fillId="0" borderId="0" xfId="2" applyFont="1" applyFill="1" applyBorder="1" applyAlignment="1">
      <alignment vertical="center"/>
    </xf>
    <xf numFmtId="0" fontId="17" fillId="0" borderId="0" xfId="1" applyFont="1" applyFill="1" applyBorder="1"/>
    <xf numFmtId="0" fontId="18" fillId="0" borderId="0" xfId="1" applyFont="1" applyFill="1" applyBorder="1"/>
    <xf numFmtId="0" fontId="20" fillId="0" borderId="0" xfId="2" applyFont="1" applyFill="1" applyBorder="1" applyAlignment="1">
      <alignment horizontal="center" vertical="center"/>
    </xf>
    <xf numFmtId="0" fontId="21" fillId="0" borderId="0" xfId="2" applyFont="1" applyFill="1" applyBorder="1" applyAlignment="1">
      <alignment horizontal="left" vertical="center"/>
    </xf>
    <xf numFmtId="0" fontId="22" fillId="0" borderId="0" xfId="2" applyFont="1" applyFill="1" applyBorder="1" applyAlignment="1">
      <alignment horizontal="center" vertical="center"/>
    </xf>
    <xf numFmtId="176" fontId="23" fillId="0" borderId="0" xfId="2" applyNumberFormat="1" applyFont="1" applyFill="1" applyBorder="1" applyAlignment="1">
      <alignment vertical="center"/>
    </xf>
    <xf numFmtId="176" fontId="23" fillId="0" borderId="0" xfId="2" applyNumberFormat="1" applyFont="1" applyFill="1" applyBorder="1" applyAlignment="1">
      <alignment horizontal="right" vertical="center"/>
    </xf>
    <xf numFmtId="0" fontId="20" fillId="0" borderId="0" xfId="2" applyFont="1" applyFill="1" applyBorder="1" applyAlignment="1">
      <alignment horizontal="right" vertical="center"/>
    </xf>
    <xf numFmtId="176" fontId="24" fillId="2" borderId="6" xfId="3" applyNumberFormat="1" applyFont="1" applyFill="1" applyBorder="1" applyAlignment="1">
      <alignment horizontal="center" vertical="center" wrapText="1"/>
    </xf>
    <xf numFmtId="176" fontId="24" fillId="2" borderId="7" xfId="3" applyNumberFormat="1" applyFont="1" applyFill="1" applyBorder="1" applyAlignment="1">
      <alignment horizontal="center" vertical="center" wrapText="1"/>
    </xf>
    <xf numFmtId="0" fontId="24" fillId="2" borderId="8" xfId="3" applyFont="1" applyFill="1" applyBorder="1" applyAlignment="1">
      <alignment horizontal="center" vertical="center"/>
    </xf>
    <xf numFmtId="0" fontId="25" fillId="0" borderId="0" xfId="1" applyFont="1" applyFill="1" applyBorder="1"/>
    <xf numFmtId="0" fontId="24" fillId="2" borderId="9" xfId="4" applyFont="1" applyFill="1" applyBorder="1" applyAlignment="1">
      <alignment horizontal="center" vertical="center" wrapText="1"/>
    </xf>
    <xf numFmtId="176" fontId="24" fillId="2" borderId="9" xfId="3" applyNumberFormat="1" applyFont="1" applyFill="1" applyBorder="1" applyAlignment="1">
      <alignment horizontal="center" vertical="center"/>
    </xf>
    <xf numFmtId="176" fontId="24" fillId="2" borderId="2" xfId="3" applyNumberFormat="1" applyFont="1" applyFill="1" applyBorder="1" applyAlignment="1">
      <alignment horizontal="center" vertical="center" wrapText="1"/>
    </xf>
    <xf numFmtId="176" fontId="24" fillId="2" borderId="9" xfId="3" applyNumberFormat="1" applyFont="1" applyFill="1" applyBorder="1" applyAlignment="1">
      <alignment horizontal="center" vertical="center" wrapText="1"/>
    </xf>
    <xf numFmtId="0" fontId="26" fillId="2" borderId="11" xfId="1" applyFont="1" applyFill="1" applyBorder="1" applyAlignment="1">
      <alignment horizontal="center" vertical="center"/>
    </xf>
    <xf numFmtId="0" fontId="26" fillId="0" borderId="12" xfId="1" applyFont="1" applyFill="1" applyBorder="1" applyAlignment="1">
      <alignment horizontal="center" vertical="center" wrapText="1"/>
    </xf>
    <xf numFmtId="0" fontId="26" fillId="3" borderId="12" xfId="1" applyFont="1" applyFill="1" applyBorder="1" applyAlignment="1">
      <alignment horizontal="center" vertical="center" wrapText="1"/>
    </xf>
    <xf numFmtId="1" fontId="26" fillId="3" borderId="12" xfId="1" applyNumberFormat="1" applyFont="1" applyFill="1" applyBorder="1" applyAlignment="1">
      <alignment horizontal="center" vertical="center" wrapText="1"/>
    </xf>
    <xf numFmtId="2" fontId="26" fillId="3" borderId="12" xfId="1" applyNumberFormat="1" applyFont="1" applyFill="1" applyBorder="1" applyAlignment="1">
      <alignment horizontal="center" vertical="center" wrapText="1"/>
    </xf>
    <xf numFmtId="4" fontId="26" fillId="3" borderId="12" xfId="1" applyNumberFormat="1" applyFont="1" applyFill="1" applyBorder="1" applyAlignment="1">
      <alignment horizontal="center" vertical="center" wrapText="1"/>
    </xf>
    <xf numFmtId="0" fontId="26" fillId="3" borderId="12" xfId="1" applyFont="1" applyFill="1" applyBorder="1" applyAlignment="1">
      <alignment horizontal="left" vertical="center" wrapText="1"/>
    </xf>
    <xf numFmtId="0" fontId="7" fillId="0" borderId="0" xfId="1" applyFont="1" applyFill="1"/>
    <xf numFmtId="0" fontId="5" fillId="3" borderId="12" xfId="1" applyFont="1" applyFill="1" applyBorder="1" applyAlignment="1">
      <alignment horizontal="center" vertical="center" wrapText="1"/>
    </xf>
    <xf numFmtId="0" fontId="29" fillId="0" borderId="15" xfId="1" applyFont="1" applyFill="1" applyBorder="1" applyAlignment="1">
      <alignment horizontal="center" vertical="center" wrapText="1"/>
    </xf>
    <xf numFmtId="0" fontId="7" fillId="0" borderId="16" xfId="1" applyFont="1" applyFill="1" applyBorder="1"/>
    <xf numFmtId="0" fontId="7" fillId="0" borderId="0" xfId="1" applyFont="1"/>
    <xf numFmtId="0" fontId="7" fillId="0" borderId="0" xfId="1"/>
    <xf numFmtId="0" fontId="30" fillId="0" borderId="0" xfId="1" applyFont="1" applyFill="1" applyBorder="1"/>
    <xf numFmtId="0" fontId="31" fillId="0" borderId="0" xfId="1" applyFont="1" applyFill="1" applyBorder="1"/>
    <xf numFmtId="0" fontId="34" fillId="0" borderId="0" xfId="1" applyFont="1" applyFill="1" applyBorder="1"/>
    <xf numFmtId="0" fontId="35" fillId="0" borderId="0" xfId="1" applyFont="1" applyFill="1" applyBorder="1"/>
    <xf numFmtId="0" fontId="26" fillId="3" borderId="20" xfId="1" applyFont="1" applyFill="1" applyBorder="1" applyAlignment="1">
      <alignment horizontal="center" vertical="center" wrapText="1"/>
    </xf>
    <xf numFmtId="0" fontId="26" fillId="0" borderId="20" xfId="1" applyFont="1" applyFill="1" applyBorder="1" applyAlignment="1">
      <alignment horizontal="center" vertical="center" wrapText="1"/>
    </xf>
    <xf numFmtId="4" fontId="26" fillId="3" borderId="20" xfId="1" applyNumberFormat="1" applyFont="1" applyFill="1" applyBorder="1" applyAlignment="1">
      <alignment horizontal="center" vertical="center" wrapText="1"/>
    </xf>
    <xf numFmtId="9" fontId="26" fillId="3" borderId="20" xfId="6" applyFont="1" applyFill="1" applyBorder="1" applyAlignment="1">
      <alignment horizontal="center" vertical="center" wrapText="1"/>
    </xf>
    <xf numFmtId="0" fontId="38" fillId="0" borderId="20" xfId="1" applyFont="1" applyFill="1" applyBorder="1" applyAlignment="1">
      <alignment horizontal="center" vertical="center" wrapText="1"/>
    </xf>
    <xf numFmtId="0" fontId="38" fillId="3" borderId="20" xfId="1" applyFont="1" applyFill="1" applyBorder="1" applyAlignment="1">
      <alignment horizontal="center" vertical="center" wrapText="1"/>
    </xf>
    <xf numFmtId="2" fontId="38" fillId="3" borderId="20" xfId="1" applyNumberFormat="1" applyFont="1" applyFill="1" applyBorder="1" applyAlignment="1">
      <alignment horizontal="center" vertical="center" wrapText="1"/>
    </xf>
    <xf numFmtId="4" fontId="38" fillId="3" borderId="12" xfId="1" applyNumberFormat="1" applyFont="1" applyFill="1" applyBorder="1" applyAlignment="1">
      <alignment horizontal="center" vertical="center" wrapText="1"/>
    </xf>
    <xf numFmtId="4" fontId="38" fillId="3" borderId="20" xfId="1" applyNumberFormat="1" applyFont="1" applyFill="1" applyBorder="1" applyAlignment="1">
      <alignment horizontal="center" vertical="center" wrapText="1"/>
    </xf>
    <xf numFmtId="0" fontId="38" fillId="3" borderId="20" xfId="1" applyFont="1" applyFill="1" applyBorder="1" applyAlignment="1">
      <alignment horizontal="left" vertical="center" wrapText="1"/>
    </xf>
    <xf numFmtId="0" fontId="8" fillId="0" borderId="0" xfId="1" applyFont="1" applyFill="1"/>
    <xf numFmtId="1" fontId="38" fillId="3" borderId="12" xfId="1" applyNumberFormat="1" applyFont="1" applyFill="1" applyBorder="1" applyAlignment="1">
      <alignment horizontal="center" vertical="center" wrapText="1"/>
    </xf>
    <xf numFmtId="0" fontId="39" fillId="0" borderId="0" xfId="1" applyFont="1" applyFill="1"/>
    <xf numFmtId="0" fontId="28" fillId="3" borderId="20" xfId="1" applyFont="1" applyFill="1" applyBorder="1" applyAlignment="1">
      <alignment horizontal="center" vertical="center" wrapText="1"/>
    </xf>
    <xf numFmtId="0" fontId="28" fillId="3" borderId="12" xfId="1" applyFont="1" applyFill="1" applyBorder="1" applyAlignment="1">
      <alignment horizontal="left" vertical="center" wrapText="1"/>
    </xf>
    <xf numFmtId="1" fontId="5" fillId="3" borderId="12" xfId="1" applyNumberFormat="1" applyFont="1" applyFill="1" applyBorder="1" applyAlignment="1">
      <alignment horizontal="center" vertical="center" wrapText="1"/>
    </xf>
    <xf numFmtId="4" fontId="5" fillId="3" borderId="12" xfId="1" applyNumberFormat="1" applyFont="1" applyFill="1" applyBorder="1" applyAlignment="1">
      <alignment horizontal="center" vertical="center" wrapText="1"/>
    </xf>
    <xf numFmtId="0" fontId="19" fillId="0" borderId="0" xfId="2" applyFont="1" applyFill="1" applyBorder="1" applyAlignment="1">
      <alignment horizontal="left" vertical="center"/>
    </xf>
    <xf numFmtId="0" fontId="41" fillId="3" borderId="20" xfId="1" applyFont="1" applyFill="1" applyBorder="1" applyAlignment="1">
      <alignment horizontal="center" vertical="center" wrapText="1"/>
    </xf>
    <xf numFmtId="4" fontId="41" fillId="3" borderId="20" xfId="1" applyNumberFormat="1" applyFont="1" applyFill="1" applyBorder="1" applyAlignment="1">
      <alignment horizontal="center" vertical="center" wrapText="1"/>
    </xf>
    <xf numFmtId="0" fontId="26" fillId="3" borderId="1" xfId="1" quotePrefix="1" applyFont="1" applyFill="1" applyBorder="1" applyAlignment="1">
      <alignment horizontal="center" vertical="center" wrapText="1"/>
    </xf>
    <xf numFmtId="0" fontId="26" fillId="3" borderId="23" xfId="1" applyFont="1" applyFill="1" applyBorder="1" applyAlignment="1">
      <alignment horizontal="center" vertical="center" wrapText="1"/>
    </xf>
    <xf numFmtId="0" fontId="26" fillId="3" borderId="22" xfId="1" applyFont="1" applyFill="1" applyBorder="1" applyAlignment="1">
      <alignment horizontal="center" vertical="center" wrapText="1"/>
    </xf>
    <xf numFmtId="0" fontId="26" fillId="3" borderId="21" xfId="1" quotePrefix="1" applyFont="1" applyFill="1" applyBorder="1" applyAlignment="1">
      <alignment horizontal="center" vertical="center" wrapText="1"/>
    </xf>
    <xf numFmtId="0" fontId="37" fillId="3" borderId="0" xfId="5" applyFont="1" applyFill="1">
      <alignment vertical="center"/>
    </xf>
    <xf numFmtId="0" fontId="26" fillId="3" borderId="12" xfId="1" quotePrefix="1" applyFont="1" applyFill="1" applyBorder="1" applyAlignment="1">
      <alignment horizontal="center" vertical="center" wrapText="1"/>
    </xf>
    <xf numFmtId="0" fontId="5" fillId="3" borderId="12" xfId="1" quotePrefix="1" applyFont="1" applyFill="1" applyBorder="1" applyAlignment="1">
      <alignment horizontal="center" vertical="center" wrapText="1"/>
    </xf>
    <xf numFmtId="0" fontId="4" fillId="3" borderId="12" xfId="1" applyFont="1" applyFill="1" applyBorder="1" applyAlignment="1">
      <alignment horizontal="left" vertical="center" wrapText="1"/>
    </xf>
    <xf numFmtId="0" fontId="26" fillId="3" borderId="22" xfId="1" quotePrefix="1" applyFont="1" applyFill="1" applyBorder="1" applyAlignment="1">
      <alignment horizontal="center" vertical="center" wrapText="1"/>
    </xf>
    <xf numFmtId="0" fontId="26" fillId="3" borderId="21" xfId="1" applyFont="1" applyFill="1" applyBorder="1" applyAlignment="1">
      <alignment horizontal="center" vertical="center" wrapText="1"/>
    </xf>
    <xf numFmtId="0" fontId="26" fillId="3" borderId="20" xfId="1" quotePrefix="1" applyFont="1" applyFill="1" applyBorder="1" applyAlignment="1">
      <alignment horizontal="center" vertical="center" wrapText="1"/>
    </xf>
    <xf numFmtId="0" fontId="38" fillId="3" borderId="20" xfId="1" quotePrefix="1" applyFont="1" applyFill="1" applyBorder="1" applyAlignment="1">
      <alignment horizontal="center" vertical="center" wrapText="1"/>
    </xf>
    <xf numFmtId="0" fontId="26" fillId="3" borderId="15" xfId="1" applyFont="1" applyFill="1" applyBorder="1" applyAlignment="1">
      <alignment horizontal="center" vertical="center" wrapText="1"/>
    </xf>
    <xf numFmtId="0" fontId="26" fillId="3" borderId="15" xfId="1" applyFont="1" applyFill="1" applyBorder="1" applyAlignment="1">
      <alignment horizontal="left" vertical="center" wrapText="1"/>
    </xf>
    <xf numFmtId="1" fontId="26" fillId="3" borderId="15" xfId="1" applyNumberFormat="1" applyFont="1" applyFill="1" applyBorder="1" applyAlignment="1">
      <alignment horizontal="center" vertical="center" wrapText="1"/>
    </xf>
    <xf numFmtId="2" fontId="26" fillId="3" borderId="15" xfId="1" quotePrefix="1" applyNumberFormat="1" applyFont="1" applyFill="1" applyBorder="1" applyAlignment="1">
      <alignment horizontal="center" vertical="center" wrapText="1"/>
    </xf>
    <xf numFmtId="4" fontId="26" fillId="3" borderId="15" xfId="1" applyNumberFormat="1" applyFont="1" applyFill="1" applyBorder="1" applyAlignment="1">
      <alignment horizontal="center" vertical="center" wrapText="1"/>
    </xf>
    <xf numFmtId="3" fontId="26" fillId="3" borderId="12" xfId="1" applyNumberFormat="1" applyFont="1" applyFill="1" applyBorder="1" applyAlignment="1">
      <alignment horizontal="center" vertical="center" wrapText="1"/>
    </xf>
    <xf numFmtId="177" fontId="13" fillId="0" borderId="0" xfId="2" applyNumberFormat="1" applyFont="1" applyFill="1" applyBorder="1" applyAlignment="1">
      <alignment horizontal="right" vertical="center"/>
    </xf>
    <xf numFmtId="177" fontId="16" fillId="0" borderId="0" xfId="2" applyNumberFormat="1" applyFont="1" applyFill="1" applyBorder="1" applyAlignment="1">
      <alignment horizontal="right" vertical="center"/>
    </xf>
    <xf numFmtId="177" fontId="23" fillId="0" borderId="0" xfId="2" applyNumberFormat="1" applyFont="1" applyFill="1" applyBorder="1" applyAlignment="1">
      <alignment horizontal="right" vertical="center"/>
    </xf>
    <xf numFmtId="177" fontId="24" fillId="2" borderId="9" xfId="3" applyNumberFormat="1" applyFont="1" applyFill="1" applyBorder="1" applyAlignment="1">
      <alignment horizontal="center" vertical="center"/>
    </xf>
    <xf numFmtId="177" fontId="26" fillId="3" borderId="12" xfId="1" applyNumberFormat="1" applyFont="1" applyFill="1" applyBorder="1" applyAlignment="1">
      <alignment horizontal="center" vertical="center" wrapText="1"/>
    </xf>
    <xf numFmtId="177" fontId="38" fillId="3" borderId="20" xfId="1" applyNumberFormat="1" applyFont="1" applyFill="1" applyBorder="1" applyAlignment="1">
      <alignment horizontal="center" vertical="center" wrapText="1"/>
    </xf>
    <xf numFmtId="177" fontId="14" fillId="0" borderId="0" xfId="1" applyNumberFormat="1" applyFont="1" applyFill="1" applyBorder="1"/>
    <xf numFmtId="177" fontId="13" fillId="0" borderId="0" xfId="2" applyNumberFormat="1" applyFont="1" applyFill="1" applyBorder="1" applyAlignment="1">
      <alignment vertical="center"/>
    </xf>
    <xf numFmtId="177" fontId="16" fillId="0" borderId="0" xfId="2" applyNumberFormat="1" applyFont="1" applyFill="1" applyBorder="1" applyAlignment="1">
      <alignment vertical="center"/>
    </xf>
    <xf numFmtId="177" fontId="23" fillId="0" borderId="0" xfId="2" applyNumberFormat="1" applyFont="1" applyFill="1" applyBorder="1" applyAlignment="1">
      <alignment vertical="center"/>
    </xf>
    <xf numFmtId="177" fontId="26" fillId="3" borderId="15" xfId="1" applyNumberFormat="1" applyFont="1" applyFill="1" applyBorder="1" applyAlignment="1">
      <alignment horizontal="center" vertical="center" wrapText="1"/>
    </xf>
    <xf numFmtId="176" fontId="26" fillId="3" borderId="12" xfId="1" applyNumberFormat="1" applyFont="1" applyFill="1" applyBorder="1" applyAlignment="1">
      <alignment horizontal="center" vertical="center" wrapText="1"/>
    </xf>
    <xf numFmtId="176" fontId="38" fillId="3" borderId="20" xfId="1" applyNumberFormat="1" applyFont="1" applyFill="1" applyBorder="1" applyAlignment="1">
      <alignment horizontal="center" vertical="center" wrapText="1"/>
    </xf>
    <xf numFmtId="176" fontId="26" fillId="3" borderId="15" xfId="1" quotePrefix="1" applyNumberFormat="1" applyFont="1" applyFill="1" applyBorder="1" applyAlignment="1">
      <alignment horizontal="center" vertical="center" wrapText="1"/>
    </xf>
    <xf numFmtId="176" fontId="14" fillId="0" borderId="0" xfId="1" applyNumberFormat="1" applyFont="1" applyFill="1" applyBorder="1"/>
    <xf numFmtId="4" fontId="26" fillId="3" borderId="22" xfId="1" applyNumberFormat="1" applyFont="1" applyFill="1" applyBorder="1" applyAlignment="1">
      <alignment horizontal="center" vertical="center" wrapText="1"/>
    </xf>
    <xf numFmtId="3" fontId="26" fillId="3" borderId="1" xfId="1" applyNumberFormat="1" applyFont="1" applyFill="1" applyBorder="1" applyAlignment="1">
      <alignment horizontal="center" vertical="center" wrapText="1"/>
    </xf>
    <xf numFmtId="14" fontId="24" fillId="0" borderId="0" xfId="1" applyNumberFormat="1" applyFont="1" applyFill="1" applyBorder="1" applyAlignment="1">
      <alignment horizontal="right"/>
    </xf>
    <xf numFmtId="0" fontId="26" fillId="0" borderId="21" xfId="1" applyFont="1" applyFill="1" applyBorder="1" applyAlignment="1">
      <alignment horizontal="center" vertical="center" wrapText="1"/>
    </xf>
    <xf numFmtId="0" fontId="26" fillId="3" borderId="14" xfId="1" applyFont="1" applyFill="1" applyBorder="1" applyAlignment="1">
      <alignment horizontal="center" vertical="center" wrapText="1"/>
    </xf>
    <xf numFmtId="0" fontId="26" fillId="3" borderId="3" xfId="1" quotePrefix="1" applyFont="1" applyFill="1" applyBorder="1" applyAlignment="1">
      <alignment horizontal="center" vertical="center" wrapText="1"/>
    </xf>
    <xf numFmtId="177" fontId="42" fillId="3" borderId="12" xfId="1" applyNumberFormat="1" applyFont="1" applyFill="1" applyBorder="1" applyAlignment="1">
      <alignment horizontal="center" vertical="center" wrapText="1"/>
    </xf>
    <xf numFmtId="176" fontId="42" fillId="3" borderId="12" xfId="1" applyNumberFormat="1" applyFont="1" applyFill="1" applyBorder="1" applyAlignment="1">
      <alignment horizontal="center" vertical="center" wrapText="1"/>
    </xf>
    <xf numFmtId="2" fontId="42" fillId="3" borderId="12" xfId="1" applyNumberFormat="1" applyFont="1" applyFill="1" applyBorder="1" applyAlignment="1">
      <alignment horizontal="center" vertical="center" wrapText="1"/>
    </xf>
    <xf numFmtId="4" fontId="42" fillId="3" borderId="12" xfId="1" applyNumberFormat="1" applyFont="1" applyFill="1" applyBorder="1" applyAlignment="1">
      <alignment horizontal="center" vertical="center" wrapText="1"/>
    </xf>
    <xf numFmtId="0" fontId="42" fillId="3" borderId="12" xfId="1" applyFont="1" applyFill="1" applyBorder="1" applyAlignment="1">
      <alignment horizontal="left" vertical="center" wrapText="1"/>
    </xf>
    <xf numFmtId="0" fontId="43" fillId="3" borderId="12" xfId="1" applyFont="1" applyFill="1" applyBorder="1" applyAlignment="1">
      <alignment horizontal="left" vertical="center" wrapText="1"/>
    </xf>
    <xf numFmtId="0" fontId="42" fillId="3" borderId="20" xfId="1" applyFont="1" applyFill="1" applyBorder="1" applyAlignment="1">
      <alignment horizontal="left" vertical="center" wrapText="1"/>
    </xf>
    <xf numFmtId="0" fontId="44" fillId="3" borderId="20" xfId="1" applyFont="1" applyFill="1" applyBorder="1" applyAlignment="1">
      <alignment horizontal="left" vertical="center" wrapText="1"/>
    </xf>
    <xf numFmtId="177" fontId="43" fillId="3" borderId="12" xfId="1" applyNumberFormat="1" applyFont="1" applyFill="1" applyBorder="1" applyAlignment="1">
      <alignment horizontal="center" vertical="center" wrapText="1"/>
    </xf>
    <xf numFmtId="176" fontId="43" fillId="3" borderId="12" xfId="1" applyNumberFormat="1" applyFont="1" applyFill="1" applyBorder="1" applyAlignment="1">
      <alignment horizontal="center" vertical="center" wrapText="1"/>
    </xf>
    <xf numFmtId="2" fontId="43" fillId="3" borderId="12" xfId="1" applyNumberFormat="1" applyFont="1" applyFill="1" applyBorder="1" applyAlignment="1">
      <alignment horizontal="center" vertical="center" wrapText="1"/>
    </xf>
    <xf numFmtId="4" fontId="43" fillId="3" borderId="12" xfId="1" applyNumberFormat="1" applyFont="1" applyFill="1" applyBorder="1" applyAlignment="1">
      <alignment horizontal="center" vertical="center" wrapText="1"/>
    </xf>
    <xf numFmtId="177" fontId="42" fillId="3" borderId="20" xfId="1" applyNumberFormat="1" applyFont="1" applyFill="1" applyBorder="1" applyAlignment="1">
      <alignment horizontal="center" vertical="center" wrapText="1"/>
    </xf>
    <xf numFmtId="2" fontId="42" fillId="3" borderId="20" xfId="1" applyNumberFormat="1" applyFont="1" applyFill="1" applyBorder="1" applyAlignment="1">
      <alignment horizontal="center" vertical="center" wrapText="1"/>
    </xf>
    <xf numFmtId="176" fontId="44" fillId="3" borderId="20" xfId="1" applyNumberFormat="1" applyFont="1" applyFill="1" applyBorder="1" applyAlignment="1">
      <alignment horizontal="center" vertical="center" wrapText="1"/>
    </xf>
    <xf numFmtId="2" fontId="44" fillId="3" borderId="20" xfId="1" applyNumberFormat="1" applyFont="1" applyFill="1" applyBorder="1" applyAlignment="1">
      <alignment horizontal="center" vertical="center" wrapText="1"/>
    </xf>
    <xf numFmtId="4" fontId="44" fillId="3" borderId="20" xfId="1" applyNumberFormat="1" applyFont="1" applyFill="1" applyBorder="1" applyAlignment="1">
      <alignment horizontal="center" vertical="center" wrapText="1"/>
    </xf>
    <xf numFmtId="177" fontId="44" fillId="3" borderId="20" xfId="1" applyNumberFormat="1" applyFont="1" applyFill="1" applyBorder="1" applyAlignment="1">
      <alignment horizontal="center" vertical="center" wrapText="1"/>
    </xf>
    <xf numFmtId="4" fontId="44" fillId="3" borderId="12" xfId="1" applyNumberFormat="1" applyFont="1" applyFill="1" applyBorder="1" applyAlignment="1">
      <alignment horizontal="center" vertical="center" wrapText="1"/>
    </xf>
    <xf numFmtId="0" fontId="28" fillId="3" borderId="20" xfId="1" quotePrefix="1" applyFont="1" applyFill="1" applyBorder="1" applyAlignment="1">
      <alignment horizontal="left" vertical="center" wrapText="1"/>
    </xf>
    <xf numFmtId="0" fontId="4" fillId="3" borderId="20" xfId="1" quotePrefix="1" applyFont="1" applyFill="1" applyBorder="1" applyAlignment="1">
      <alignment horizontal="left" vertical="center" wrapText="1"/>
    </xf>
    <xf numFmtId="177" fontId="26" fillId="3" borderId="20" xfId="1" applyNumberFormat="1" applyFont="1" applyFill="1" applyBorder="1" applyAlignment="1">
      <alignment horizontal="center" vertical="center" wrapText="1"/>
    </xf>
    <xf numFmtId="176" fontId="26" fillId="3" borderId="20" xfId="1" applyNumberFormat="1" applyFont="1" applyFill="1" applyBorder="1" applyAlignment="1">
      <alignment horizontal="center" vertical="center" wrapText="1"/>
    </xf>
    <xf numFmtId="2" fontId="26" fillId="3" borderId="20" xfId="1" applyNumberFormat="1" applyFont="1" applyFill="1" applyBorder="1" applyAlignment="1">
      <alignment horizontal="center" vertical="center" wrapText="1"/>
    </xf>
    <xf numFmtId="0" fontId="26" fillId="4" borderId="20" xfId="1" applyFont="1" applyFill="1" applyBorder="1" applyAlignment="1">
      <alignment horizontal="center" vertical="center" wrapText="1"/>
    </xf>
    <xf numFmtId="0" fontId="26" fillId="4" borderId="20" xfId="1" quotePrefix="1" applyFont="1" applyFill="1" applyBorder="1" applyAlignment="1">
      <alignment horizontal="center" vertical="center" wrapText="1"/>
    </xf>
    <xf numFmtId="0" fontId="26" fillId="4" borderId="12" xfId="1" applyFont="1" applyFill="1" applyBorder="1" applyAlignment="1">
      <alignment horizontal="center" vertical="center" wrapText="1"/>
    </xf>
    <xf numFmtId="0" fontId="42" fillId="4" borderId="20" xfId="1" applyFont="1" applyFill="1" applyBorder="1" applyAlignment="1">
      <alignment horizontal="left" vertical="center" wrapText="1"/>
    </xf>
    <xf numFmtId="2" fontId="26" fillId="4" borderId="20" xfId="1" applyNumberFormat="1" applyFont="1" applyFill="1" applyBorder="1" applyAlignment="1">
      <alignment horizontal="center" vertical="center" wrapText="1"/>
    </xf>
    <xf numFmtId="4" fontId="26" fillId="4" borderId="20" xfId="1" applyNumberFormat="1" applyFont="1" applyFill="1" applyBorder="1" applyAlignment="1">
      <alignment horizontal="center" vertical="center" wrapText="1"/>
    </xf>
    <xf numFmtId="4" fontId="41" fillId="4" borderId="20" xfId="1" applyNumberFormat="1" applyFont="1" applyFill="1" applyBorder="1" applyAlignment="1">
      <alignment horizontal="center" vertical="center" wrapText="1"/>
    </xf>
    <xf numFmtId="0" fontId="41" fillId="4" borderId="20" xfId="1" applyFont="1" applyFill="1" applyBorder="1" applyAlignment="1">
      <alignment horizontal="center" vertical="center" wrapText="1"/>
    </xf>
    <xf numFmtId="0" fontId="4" fillId="4" borderId="20" xfId="1" quotePrefix="1" applyFont="1" applyFill="1" applyBorder="1" applyAlignment="1">
      <alignment horizontal="left" vertical="center" wrapText="1"/>
    </xf>
    <xf numFmtId="0" fontId="7" fillId="3" borderId="0" xfId="1" applyFont="1" applyFill="1"/>
    <xf numFmtId="1" fontId="5" fillId="4" borderId="12" xfId="1" applyNumberFormat="1" applyFont="1" applyFill="1" applyBorder="1" applyAlignment="1">
      <alignment horizontal="center" vertical="center" wrapText="1"/>
    </xf>
    <xf numFmtId="177" fontId="43" fillId="4" borderId="12" xfId="1" applyNumberFormat="1" applyFont="1" applyFill="1" applyBorder="1" applyAlignment="1">
      <alignment horizontal="center" vertical="center" wrapText="1"/>
    </xf>
    <xf numFmtId="176" fontId="43" fillId="4" borderId="12" xfId="1" applyNumberFormat="1" applyFont="1" applyFill="1" applyBorder="1" applyAlignment="1">
      <alignment horizontal="center" vertical="center" wrapText="1"/>
    </xf>
    <xf numFmtId="4" fontId="43" fillId="4" borderId="12" xfId="1" applyNumberFormat="1" applyFont="1" applyFill="1" applyBorder="1" applyAlignment="1">
      <alignment horizontal="center" vertical="center" wrapText="1"/>
    </xf>
    <xf numFmtId="49" fontId="12" fillId="0" borderId="0" xfId="2" applyNumberFormat="1" applyFont="1" applyFill="1" applyBorder="1" applyAlignment="1">
      <alignment horizontal="left" vertical="center"/>
    </xf>
    <xf numFmtId="0" fontId="2" fillId="3" borderId="0" xfId="8" applyFill="1">
      <alignment vertical="center"/>
    </xf>
    <xf numFmtId="0" fontId="37" fillId="3" borderId="0" xfId="8" applyFont="1" applyFill="1">
      <alignment vertical="center"/>
    </xf>
    <xf numFmtId="178" fontId="2" fillId="3" borderId="0" xfId="8" applyNumberFormat="1" applyFill="1" applyAlignment="1">
      <alignment horizontal="right" vertical="center"/>
    </xf>
    <xf numFmtId="0" fontId="2" fillId="0" borderId="0" xfId="8">
      <alignment vertical="center"/>
    </xf>
    <xf numFmtId="0" fontId="2" fillId="3" borderId="33" xfId="8" applyFill="1" applyBorder="1">
      <alignment vertical="center"/>
    </xf>
    <xf numFmtId="0" fontId="2" fillId="3" borderId="34" xfId="8" applyFill="1" applyBorder="1">
      <alignment vertical="center"/>
    </xf>
    <xf numFmtId="0" fontId="37" fillId="3" borderId="34" xfId="8" applyFont="1" applyFill="1" applyBorder="1">
      <alignment vertical="center"/>
    </xf>
    <xf numFmtId="178" fontId="2" fillId="3" borderId="34" xfId="8" applyNumberFormat="1" applyFill="1" applyBorder="1" applyAlignment="1">
      <alignment horizontal="right" vertical="center"/>
    </xf>
    <xf numFmtId="0" fontId="2" fillId="3" borderId="35" xfId="8" applyFill="1" applyBorder="1">
      <alignment vertical="center"/>
    </xf>
    <xf numFmtId="0" fontId="2" fillId="3" borderId="36" xfId="8" applyFill="1" applyBorder="1">
      <alignment vertical="center"/>
    </xf>
    <xf numFmtId="0" fontId="47" fillId="3" borderId="0" xfId="8" applyFont="1" applyFill="1" applyBorder="1">
      <alignment vertical="center"/>
    </xf>
    <xf numFmtId="0" fontId="2" fillId="3" borderId="0" xfId="8" applyFill="1" applyBorder="1">
      <alignment vertical="center"/>
    </xf>
    <xf numFmtId="0" fontId="37" fillId="3" borderId="0" xfId="8" applyFont="1" applyFill="1" applyBorder="1">
      <alignment vertical="center"/>
    </xf>
    <xf numFmtId="178" fontId="2" fillId="3" borderId="0" xfId="8" applyNumberFormat="1" applyFill="1" applyBorder="1" applyAlignment="1">
      <alignment horizontal="right" vertical="center"/>
    </xf>
    <xf numFmtId="0" fontId="48" fillId="3" borderId="0" xfId="8" applyFont="1" applyFill="1" applyBorder="1" applyAlignment="1">
      <alignment horizontal="right" vertical="center" indent="1"/>
    </xf>
    <xf numFmtId="0" fontId="2" fillId="3" borderId="37" xfId="8" applyFill="1" applyBorder="1">
      <alignment vertical="center"/>
    </xf>
    <xf numFmtId="0" fontId="49" fillId="3" borderId="0" xfId="8" applyFont="1" applyFill="1" applyBorder="1" applyAlignment="1">
      <alignment horizontal="left" vertical="center"/>
    </xf>
    <xf numFmtId="0" fontId="50" fillId="3" borderId="0" xfId="8" applyFont="1" applyFill="1" applyBorder="1" applyAlignment="1">
      <alignment horizontal="left" vertical="center"/>
    </xf>
    <xf numFmtId="0" fontId="47" fillId="3" borderId="0" xfId="8" applyFont="1" applyFill="1" applyBorder="1" applyAlignment="1">
      <alignment vertical="top"/>
    </xf>
    <xf numFmtId="14" fontId="48" fillId="3" borderId="0" xfId="8" quotePrefix="1" applyNumberFormat="1" applyFont="1" applyFill="1" applyBorder="1" applyAlignment="1">
      <alignment horizontal="right" vertical="top" indent="1"/>
    </xf>
    <xf numFmtId="0" fontId="48" fillId="3" borderId="0" xfId="8" applyFont="1" applyFill="1" applyBorder="1" applyAlignment="1">
      <alignment horizontal="right" vertical="top" indent="1"/>
    </xf>
    <xf numFmtId="0" fontId="51" fillId="3" borderId="0" xfId="8" applyFont="1" applyFill="1" applyBorder="1" applyAlignment="1">
      <alignment horizontal="left" vertical="center"/>
    </xf>
    <xf numFmtId="0" fontId="51" fillId="3" borderId="0" xfId="8" applyFont="1" applyFill="1" applyBorder="1" applyAlignment="1"/>
    <xf numFmtId="0" fontId="52" fillId="3" borderId="0" xfId="8" applyFont="1" applyFill="1" applyBorder="1" applyAlignment="1"/>
    <xf numFmtId="0" fontId="48" fillId="3" borderId="0" xfId="8" applyFont="1" applyFill="1" applyBorder="1" applyAlignment="1">
      <alignment vertical="center"/>
    </xf>
    <xf numFmtId="178" fontId="51" fillId="3" borderId="0" xfId="8" applyNumberFormat="1" applyFont="1" applyFill="1" applyBorder="1" applyAlignment="1">
      <alignment horizontal="right"/>
    </xf>
    <xf numFmtId="0" fontId="51" fillId="3" borderId="0" xfId="8" applyFont="1" applyFill="1" applyBorder="1" applyAlignment="1">
      <alignment vertical="center"/>
    </xf>
    <xf numFmtId="0" fontId="48" fillId="3" borderId="0" xfId="8" applyFont="1" applyFill="1" applyBorder="1">
      <alignment vertical="center"/>
    </xf>
    <xf numFmtId="0" fontId="54" fillId="3" borderId="0" xfId="8" applyFont="1" applyFill="1" applyBorder="1">
      <alignment vertical="center"/>
    </xf>
    <xf numFmtId="0" fontId="2" fillId="0" borderId="0" xfId="8" applyAlignment="1">
      <alignment vertical="center"/>
    </xf>
    <xf numFmtId="0" fontId="60" fillId="3" borderId="0" xfId="8" applyFont="1" applyFill="1" applyBorder="1" applyAlignment="1">
      <alignment vertical="center"/>
    </xf>
    <xf numFmtId="0" fontId="6" fillId="4" borderId="0" xfId="8" applyFont="1" applyFill="1" applyBorder="1" applyAlignment="1">
      <alignment horizontal="left" vertical="center" indent="1"/>
    </xf>
    <xf numFmtId="0" fontId="6" fillId="4" borderId="0" xfId="8" applyFont="1" applyFill="1" applyBorder="1" applyAlignment="1">
      <alignment horizontal="center" vertical="center"/>
    </xf>
    <xf numFmtId="0" fontId="6" fillId="4" borderId="3" xfId="8" applyFont="1" applyFill="1" applyBorder="1" applyAlignment="1">
      <alignment horizontal="center" vertical="center"/>
    </xf>
    <xf numFmtId="0" fontId="6" fillId="4" borderId="0" xfId="8" applyFont="1" applyFill="1" applyBorder="1" applyAlignment="1">
      <alignment horizontal="left" vertical="center" wrapText="1" indent="1"/>
    </xf>
    <xf numFmtId="0" fontId="6" fillId="4" borderId="3" xfId="8" applyFont="1" applyFill="1" applyBorder="1" applyAlignment="1">
      <alignment horizontal="left" vertical="center" wrapText="1" indent="1"/>
    </xf>
    <xf numFmtId="0" fontId="6" fillId="4" borderId="3" xfId="8" applyFont="1" applyFill="1" applyBorder="1" applyAlignment="1">
      <alignment horizontal="left" vertical="center" indent="1"/>
    </xf>
    <xf numFmtId="0" fontId="6" fillId="4" borderId="2" xfId="8" applyFont="1" applyFill="1" applyBorder="1" applyAlignment="1">
      <alignment horizontal="center" vertical="center"/>
    </xf>
    <xf numFmtId="0" fontId="6" fillId="3" borderId="42" xfId="8" applyFont="1" applyFill="1" applyBorder="1" applyAlignment="1">
      <alignment horizontal="center" vertical="center"/>
    </xf>
    <xf numFmtId="0" fontId="6" fillId="3" borderId="0" xfId="8" applyFont="1" applyFill="1" applyBorder="1" applyAlignment="1">
      <alignment horizontal="center" vertical="center"/>
    </xf>
    <xf numFmtId="0" fontId="6" fillId="3" borderId="43" xfId="8" applyFont="1" applyFill="1" applyBorder="1" applyAlignment="1">
      <alignment horizontal="center" vertical="center"/>
    </xf>
    <xf numFmtId="0" fontId="65" fillId="3" borderId="0" xfId="8" applyFont="1" applyFill="1" applyBorder="1">
      <alignment vertical="center"/>
    </xf>
    <xf numFmtId="179" fontId="61" fillId="4" borderId="42" xfId="8" applyNumberFormat="1" applyFont="1" applyFill="1" applyBorder="1" applyAlignment="1">
      <alignment horizontal="center" vertical="center"/>
    </xf>
    <xf numFmtId="179" fontId="61" fillId="4" borderId="43" xfId="8" applyNumberFormat="1" applyFont="1" applyFill="1" applyBorder="1" applyAlignment="1">
      <alignment horizontal="center" vertical="center"/>
    </xf>
    <xf numFmtId="0" fontId="61" fillId="4" borderId="42" xfId="8" applyFont="1" applyFill="1" applyBorder="1" applyAlignment="1">
      <alignment horizontal="center" vertical="center"/>
    </xf>
    <xf numFmtId="0" fontId="61" fillId="4" borderId="43" xfId="8" applyFont="1" applyFill="1" applyBorder="1" applyAlignment="1">
      <alignment horizontal="center" vertical="center"/>
    </xf>
    <xf numFmtId="179" fontId="61" fillId="4" borderId="42" xfId="8" applyNumberFormat="1" applyFont="1" applyFill="1" applyBorder="1" applyAlignment="1">
      <alignment horizontal="right" vertical="center"/>
    </xf>
    <xf numFmtId="179" fontId="61" fillId="4" borderId="0" xfId="8" applyNumberFormat="1" applyFont="1" applyFill="1" applyBorder="1" applyAlignment="1">
      <alignment horizontal="right" vertical="center"/>
    </xf>
    <xf numFmtId="179" fontId="61" fillId="4" borderId="43" xfId="8" applyNumberFormat="1" applyFont="1" applyFill="1" applyBorder="1" applyAlignment="1">
      <alignment horizontal="right" vertical="center"/>
    </xf>
    <xf numFmtId="0" fontId="6" fillId="4" borderId="38" xfId="8" applyFont="1" applyFill="1" applyBorder="1" applyAlignment="1">
      <alignment horizontal="left" vertical="center" wrapText="1" indent="1"/>
    </xf>
    <xf numFmtId="0" fontId="2" fillId="0" borderId="0" xfId="8" applyFill="1" applyBorder="1">
      <alignment vertical="center"/>
    </xf>
    <xf numFmtId="0" fontId="6" fillId="3" borderId="57" xfId="8" applyFont="1" applyFill="1" applyBorder="1" applyAlignment="1">
      <alignment horizontal="center" vertical="center"/>
    </xf>
    <xf numFmtId="0" fontId="6" fillId="3" borderId="58" xfId="8" applyFont="1" applyFill="1" applyBorder="1" applyAlignment="1">
      <alignment horizontal="center" vertical="center"/>
    </xf>
    <xf numFmtId="179" fontId="6" fillId="3" borderId="57" xfId="8" applyNumberFormat="1" applyFont="1" applyFill="1" applyBorder="1" applyAlignment="1">
      <alignment horizontal="center" vertical="center"/>
    </xf>
    <xf numFmtId="179" fontId="6" fillId="3" borderId="58" xfId="8" applyNumberFormat="1" applyFont="1" applyFill="1" applyBorder="1" applyAlignment="1">
      <alignment horizontal="center" vertical="center"/>
    </xf>
    <xf numFmtId="179" fontId="6" fillId="3" borderId="57" xfId="8" applyNumberFormat="1" applyFont="1" applyFill="1" applyBorder="1" applyAlignment="1">
      <alignment horizontal="right" vertical="center"/>
    </xf>
    <xf numFmtId="179" fontId="6" fillId="3" borderId="59" xfId="8" applyNumberFormat="1" applyFont="1" applyFill="1" applyBorder="1" applyAlignment="1">
      <alignment horizontal="right" vertical="center"/>
    </xf>
    <xf numFmtId="179" fontId="6" fillId="3" borderId="58" xfId="8" applyNumberFormat="1" applyFont="1" applyFill="1" applyBorder="1" applyAlignment="1">
      <alignment horizontal="right" vertical="center"/>
    </xf>
    <xf numFmtId="0" fontId="61" fillId="4" borderId="57" xfId="8" applyFont="1" applyFill="1" applyBorder="1" applyAlignment="1">
      <alignment horizontal="center" vertical="center"/>
    </xf>
    <xf numFmtId="0" fontId="61" fillId="4" borderId="58" xfId="8" applyFont="1" applyFill="1" applyBorder="1" applyAlignment="1">
      <alignment horizontal="center" vertical="center"/>
    </xf>
    <xf numFmtId="179" fontId="61" fillId="4" borderId="57" xfId="8" applyNumberFormat="1" applyFont="1" applyFill="1" applyBorder="1" applyAlignment="1">
      <alignment horizontal="center" vertical="center"/>
    </xf>
    <xf numFmtId="179" fontId="61" fillId="4" borderId="58" xfId="8" applyNumberFormat="1" applyFont="1" applyFill="1" applyBorder="1" applyAlignment="1">
      <alignment horizontal="center" vertical="center"/>
    </xf>
    <xf numFmtId="179" fontId="61" fillId="4" borderId="57" xfId="8" applyNumberFormat="1" applyFont="1" applyFill="1" applyBorder="1" applyAlignment="1">
      <alignment horizontal="right" vertical="center"/>
    </xf>
    <xf numFmtId="179" fontId="61" fillId="4" borderId="59" xfId="8" applyNumberFormat="1" applyFont="1" applyFill="1" applyBorder="1" applyAlignment="1">
      <alignment horizontal="right" vertical="center"/>
    </xf>
    <xf numFmtId="179" fontId="61" fillId="4" borderId="58" xfId="8" applyNumberFormat="1" applyFont="1" applyFill="1" applyBorder="1" applyAlignment="1">
      <alignment horizontal="right" vertical="center"/>
    </xf>
    <xf numFmtId="0" fontId="61" fillId="3" borderId="42" xfId="8" applyFont="1" applyFill="1" applyBorder="1" applyAlignment="1">
      <alignment horizontal="center" vertical="center"/>
    </xf>
    <xf numFmtId="0" fontId="61" fillId="3" borderId="43" xfId="8" applyFont="1" applyFill="1" applyBorder="1" applyAlignment="1">
      <alignment horizontal="center" vertical="center"/>
    </xf>
    <xf numFmtId="0" fontId="61" fillId="3" borderId="42" xfId="8" quotePrefix="1" applyFont="1" applyFill="1" applyBorder="1" applyAlignment="1">
      <alignment horizontal="left" vertical="center"/>
    </xf>
    <xf numFmtId="0" fontId="61" fillId="3" borderId="0" xfId="8" quotePrefix="1" applyFont="1" applyFill="1" applyBorder="1" applyAlignment="1">
      <alignment horizontal="left" vertical="center"/>
    </xf>
    <xf numFmtId="0" fontId="61" fillId="3" borderId="43" xfId="8" quotePrefix="1" applyFont="1" applyFill="1" applyBorder="1" applyAlignment="1">
      <alignment horizontal="left" vertical="center"/>
    </xf>
    <xf numFmtId="14" fontId="61" fillId="3" borderId="42" xfId="8" applyNumberFormat="1" applyFont="1" applyFill="1" applyBorder="1" applyAlignment="1">
      <alignment horizontal="center" vertical="center"/>
    </xf>
    <xf numFmtId="14" fontId="61" fillId="3" borderId="43" xfId="8" applyNumberFormat="1" applyFont="1" applyFill="1" applyBorder="1" applyAlignment="1">
      <alignment horizontal="center" vertical="center"/>
    </xf>
    <xf numFmtId="0" fontId="61" fillId="3" borderId="42" xfId="8" quotePrefix="1" applyFont="1" applyFill="1" applyBorder="1" applyAlignment="1">
      <alignment vertical="center" wrapText="1"/>
    </xf>
    <xf numFmtId="0" fontId="61" fillId="3" borderId="0" xfId="8" quotePrefix="1" applyFont="1" applyFill="1" applyBorder="1" applyAlignment="1">
      <alignment vertical="center" wrapText="1"/>
    </xf>
    <xf numFmtId="0" fontId="61" fillId="3" borderId="43" xfId="8" quotePrefix="1" applyFont="1" applyFill="1" applyBorder="1" applyAlignment="1">
      <alignment vertical="center" wrapText="1"/>
    </xf>
    <xf numFmtId="0" fontId="6" fillId="3" borderId="59" xfId="8" applyFont="1" applyFill="1" applyBorder="1" applyAlignment="1">
      <alignment horizontal="center" vertical="center"/>
    </xf>
    <xf numFmtId="179" fontId="60" fillId="0" borderId="0" xfId="8" applyNumberFormat="1" applyFont="1" applyFill="1" applyBorder="1" applyAlignment="1">
      <alignment vertical="center"/>
    </xf>
    <xf numFmtId="179" fontId="67" fillId="0" borderId="0" xfId="8" applyNumberFormat="1" applyFont="1" applyFill="1" applyBorder="1" applyAlignment="1">
      <alignment vertical="center"/>
    </xf>
    <xf numFmtId="0" fontId="67" fillId="0" borderId="0" xfId="8" applyFont="1" applyFill="1" applyBorder="1" applyAlignment="1">
      <alignment vertical="center"/>
    </xf>
    <xf numFmtId="0" fontId="68" fillId="3" borderId="0" xfId="8" applyFont="1" applyFill="1">
      <alignment vertical="center"/>
    </xf>
    <xf numFmtId="0" fontId="68" fillId="3" borderId="36" xfId="8" applyFont="1" applyFill="1" applyBorder="1">
      <alignment vertical="center"/>
    </xf>
    <xf numFmtId="0" fontId="69" fillId="3" borderId="0" xfId="8" applyFont="1" applyFill="1" applyBorder="1">
      <alignment vertical="center"/>
    </xf>
    <xf numFmtId="0" fontId="70" fillId="3" borderId="37" xfId="8" applyFont="1" applyFill="1" applyBorder="1">
      <alignment vertical="center"/>
    </xf>
    <xf numFmtId="0" fontId="70" fillId="0" borderId="0" xfId="8" applyFont="1">
      <alignment vertical="center"/>
    </xf>
    <xf numFmtId="0" fontId="6" fillId="4" borderId="59" xfId="8" applyFont="1" applyFill="1" applyBorder="1" applyAlignment="1">
      <alignment horizontal="left" vertical="center" wrapText="1" indent="1"/>
    </xf>
    <xf numFmtId="0" fontId="6" fillId="6" borderId="38" xfId="8" applyFont="1" applyFill="1" applyBorder="1" applyAlignment="1">
      <alignment horizontal="center" vertical="center"/>
    </xf>
    <xf numFmtId="0" fontId="71" fillId="6" borderId="38" xfId="8" applyFont="1" applyFill="1" applyBorder="1" applyAlignment="1">
      <alignment vertical="center"/>
    </xf>
    <xf numFmtId="0" fontId="71" fillId="6" borderId="24" xfId="8" applyFont="1" applyFill="1" applyBorder="1" applyAlignment="1">
      <alignment vertical="center"/>
    </xf>
    <xf numFmtId="0" fontId="71" fillId="6" borderId="4" xfId="8" applyFont="1" applyFill="1" applyBorder="1" applyAlignment="1">
      <alignment vertical="center"/>
    </xf>
    <xf numFmtId="0" fontId="6" fillId="6" borderId="59" xfId="8" applyFont="1" applyFill="1" applyBorder="1" applyAlignment="1">
      <alignment horizontal="center" vertical="center"/>
    </xf>
    <xf numFmtId="0" fontId="71" fillId="6" borderId="59" xfId="8" applyFont="1" applyFill="1" applyBorder="1" applyAlignment="1">
      <alignment vertical="center"/>
    </xf>
    <xf numFmtId="0" fontId="71" fillId="6" borderId="57" xfId="8" applyFont="1" applyFill="1" applyBorder="1" applyAlignment="1">
      <alignment vertical="center"/>
    </xf>
    <xf numFmtId="0" fontId="71" fillId="6" borderId="58" xfId="8" applyFont="1" applyFill="1" applyBorder="1" applyAlignment="1">
      <alignment vertical="center"/>
    </xf>
    <xf numFmtId="0" fontId="6" fillId="11" borderId="38" xfId="8" applyFont="1" applyFill="1" applyBorder="1" applyAlignment="1">
      <alignment horizontal="center" vertical="center"/>
    </xf>
    <xf numFmtId="0" fontId="71" fillId="11" borderId="38" xfId="8" applyFont="1" applyFill="1" applyBorder="1" applyAlignment="1">
      <alignment vertical="center"/>
    </xf>
    <xf numFmtId="0" fontId="71" fillId="11" borderId="24" xfId="8" applyFont="1" applyFill="1" applyBorder="1" applyAlignment="1">
      <alignment vertical="center"/>
    </xf>
    <xf numFmtId="0" fontId="71" fillId="11" borderId="4" xfId="8" applyFont="1" applyFill="1" applyBorder="1" applyAlignment="1">
      <alignment vertical="center"/>
    </xf>
    <xf numFmtId="0" fontId="6" fillId="11" borderId="59" xfId="8" applyFont="1" applyFill="1" applyBorder="1" applyAlignment="1">
      <alignment horizontal="center" vertical="center"/>
    </xf>
    <xf numFmtId="0" fontId="71" fillId="11" borderId="59" xfId="8" applyFont="1" applyFill="1" applyBorder="1" applyAlignment="1">
      <alignment vertical="center"/>
    </xf>
    <xf numFmtId="0" fontId="71" fillId="11" borderId="57" xfId="8" applyFont="1" applyFill="1" applyBorder="1" applyAlignment="1">
      <alignment vertical="center"/>
    </xf>
    <xf numFmtId="0" fontId="71" fillId="11" borderId="58" xfId="8" applyFont="1" applyFill="1" applyBorder="1" applyAlignment="1">
      <alignment vertical="center"/>
    </xf>
    <xf numFmtId="0" fontId="60" fillId="3" borderId="0" xfId="8" applyFont="1" applyFill="1" applyBorder="1" applyAlignment="1">
      <alignment horizontal="center" vertical="center"/>
    </xf>
    <xf numFmtId="0" fontId="73" fillId="3" borderId="0" xfId="8" applyFont="1" applyFill="1" applyBorder="1" applyAlignment="1">
      <alignment horizontal="center" vertical="center"/>
    </xf>
    <xf numFmtId="178" fontId="74" fillId="3" borderId="0" xfId="8" applyNumberFormat="1" applyFont="1" applyFill="1" applyBorder="1" applyAlignment="1">
      <alignment horizontal="right" vertical="center"/>
    </xf>
    <xf numFmtId="0" fontId="71" fillId="3" borderId="0" xfId="8" applyFont="1" applyFill="1" applyBorder="1" applyAlignment="1">
      <alignment horizontal="left" vertical="center" wrapText="1"/>
    </xf>
    <xf numFmtId="0" fontId="60" fillId="3" borderId="0" xfId="8" applyFont="1" applyFill="1" applyBorder="1" applyAlignment="1">
      <alignment horizontal="left" vertical="center" indent="1"/>
    </xf>
    <xf numFmtId="0" fontId="73" fillId="3" borderId="0" xfId="8" applyFont="1" applyFill="1" applyBorder="1" applyAlignment="1">
      <alignment horizontal="left" vertical="center" indent="1"/>
    </xf>
    <xf numFmtId="179" fontId="60" fillId="3" borderId="0" xfId="8" applyNumberFormat="1" applyFont="1" applyFill="1" applyBorder="1" applyAlignment="1">
      <alignment horizontal="center" vertical="center"/>
    </xf>
    <xf numFmtId="0" fontId="2" fillId="3" borderId="0" xfId="8" applyFill="1" applyBorder="1" applyAlignment="1">
      <alignment horizontal="center" vertical="center"/>
    </xf>
    <xf numFmtId="178" fontId="60" fillId="3" borderId="0" xfId="8" applyNumberFormat="1" applyFont="1" applyFill="1" applyBorder="1" applyAlignment="1">
      <alignment horizontal="right" vertical="center"/>
    </xf>
    <xf numFmtId="0" fontId="6" fillId="12" borderId="38" xfId="8" applyFont="1" applyFill="1" applyBorder="1" applyAlignment="1">
      <alignment horizontal="center" vertical="center"/>
    </xf>
    <xf numFmtId="0" fontId="71" fillId="12" borderId="38" xfId="8" applyFont="1" applyFill="1" applyBorder="1" applyAlignment="1">
      <alignment vertical="center"/>
    </xf>
    <xf numFmtId="0" fontId="71" fillId="12" borderId="24" xfId="8" applyFont="1" applyFill="1" applyBorder="1" applyAlignment="1">
      <alignment vertical="center"/>
    </xf>
    <xf numFmtId="0" fontId="71" fillId="12" borderId="4" xfId="8" applyFont="1" applyFill="1" applyBorder="1" applyAlignment="1">
      <alignment vertical="center"/>
    </xf>
    <xf numFmtId="0" fontId="6" fillId="12" borderId="59" xfId="8" applyFont="1" applyFill="1" applyBorder="1" applyAlignment="1">
      <alignment horizontal="center" vertical="center"/>
    </xf>
    <xf numFmtId="0" fontId="71" fillId="12" borderId="59" xfId="8" applyFont="1" applyFill="1" applyBorder="1" applyAlignment="1">
      <alignment vertical="center"/>
    </xf>
    <xf numFmtId="0" fontId="71" fillId="12" borderId="57" xfId="8" applyFont="1" applyFill="1" applyBorder="1" applyAlignment="1">
      <alignment vertical="center"/>
    </xf>
    <xf numFmtId="0" fontId="71" fillId="12" borderId="58" xfId="8" applyFont="1" applyFill="1" applyBorder="1" applyAlignment="1">
      <alignment vertical="center"/>
    </xf>
    <xf numFmtId="0" fontId="71" fillId="12" borderId="24" xfId="8" applyFont="1" applyFill="1" applyBorder="1" applyAlignment="1">
      <alignment horizontal="center" vertical="center"/>
    </xf>
    <xf numFmtId="0" fontId="71" fillId="12" borderId="38" xfId="8" applyFont="1" applyFill="1" applyBorder="1" applyAlignment="1">
      <alignment horizontal="center" vertical="center"/>
    </xf>
    <xf numFmtId="0" fontId="71" fillId="12" borderId="4" xfId="8" applyFont="1" applyFill="1" applyBorder="1" applyAlignment="1">
      <alignment horizontal="center" vertical="center"/>
    </xf>
    <xf numFmtId="0" fontId="71" fillId="12" borderId="57" xfId="8" applyFont="1" applyFill="1" applyBorder="1" applyAlignment="1">
      <alignment horizontal="center" vertical="center"/>
    </xf>
    <xf numFmtId="0" fontId="71" fillId="12" borderId="59" xfId="8" applyFont="1" applyFill="1" applyBorder="1" applyAlignment="1">
      <alignment horizontal="center" vertical="center"/>
    </xf>
    <xf numFmtId="0" fontId="71" fillId="12" borderId="58" xfId="8" applyFont="1" applyFill="1" applyBorder="1" applyAlignment="1">
      <alignment horizontal="center" vertical="center"/>
    </xf>
    <xf numFmtId="0" fontId="2" fillId="3" borderId="68" xfId="8" applyFill="1" applyBorder="1">
      <alignment vertical="center"/>
    </xf>
    <xf numFmtId="0" fontId="60" fillId="3" borderId="5" xfId="8" applyFont="1" applyFill="1" applyBorder="1" applyAlignment="1">
      <alignment horizontal="center" vertical="center"/>
    </xf>
    <xf numFmtId="0" fontId="60" fillId="3" borderId="5" xfId="8" applyFont="1" applyFill="1" applyBorder="1" applyAlignment="1">
      <alignment horizontal="left" vertical="center" indent="1"/>
    </xf>
    <xf numFmtId="0" fontId="73" fillId="3" borderId="5" xfId="8" applyFont="1" applyFill="1" applyBorder="1" applyAlignment="1">
      <alignment horizontal="left" vertical="center" indent="1"/>
    </xf>
    <xf numFmtId="179" fontId="60" fillId="3" borderId="5" xfId="8" applyNumberFormat="1" applyFont="1" applyFill="1" applyBorder="1" applyAlignment="1">
      <alignment horizontal="center" vertical="center"/>
    </xf>
    <xf numFmtId="0" fontId="2" fillId="3" borderId="5" xfId="8" applyFill="1" applyBorder="1" applyAlignment="1">
      <alignment horizontal="center" vertical="center"/>
    </xf>
    <xf numFmtId="178" fontId="60" fillId="3" borderId="5" xfId="8" applyNumberFormat="1" applyFont="1" applyFill="1" applyBorder="1" applyAlignment="1">
      <alignment horizontal="right" vertical="center"/>
    </xf>
    <xf numFmtId="0" fontId="71" fillId="3" borderId="5" xfId="8" applyFont="1" applyFill="1" applyBorder="1" applyAlignment="1">
      <alignment horizontal="left" vertical="center" wrapText="1"/>
    </xf>
    <xf numFmtId="0" fontId="65" fillId="3" borderId="5" xfId="8" applyFont="1" applyFill="1" applyBorder="1">
      <alignment vertical="center"/>
    </xf>
    <xf numFmtId="0" fontId="2" fillId="3" borderId="69" xfId="8" applyFill="1" applyBorder="1">
      <alignment vertical="center"/>
    </xf>
    <xf numFmtId="0" fontId="75" fillId="0" borderId="0" xfId="8" applyFont="1">
      <alignment vertical="center"/>
    </xf>
    <xf numFmtId="178" fontId="2" fillId="0" borderId="0" xfId="8" applyNumberFormat="1" applyAlignment="1">
      <alignment horizontal="right" vertical="center"/>
    </xf>
    <xf numFmtId="0" fontId="77" fillId="0" borderId="0" xfId="8" applyFont="1" applyAlignment="1">
      <alignment horizontal="left" vertical="center"/>
    </xf>
    <xf numFmtId="0" fontId="78" fillId="0" borderId="0" xfId="8" applyFont="1" applyBorder="1" applyAlignment="1">
      <alignment horizontal="center" vertical="center"/>
    </xf>
    <xf numFmtId="0" fontId="59" fillId="0" borderId="0" xfId="8" applyFont="1" applyFill="1" applyBorder="1" applyAlignment="1">
      <alignment horizontal="center" vertical="center"/>
    </xf>
    <xf numFmtId="0" fontId="79" fillId="0" borderId="0" xfId="8" applyFont="1">
      <alignment vertical="center"/>
    </xf>
    <xf numFmtId="0" fontId="80" fillId="0" borderId="0" xfId="8" applyFont="1" applyFill="1">
      <alignment vertical="center"/>
    </xf>
    <xf numFmtId="0" fontId="79" fillId="0" borderId="0" xfId="8" applyFont="1" applyFill="1">
      <alignment vertical="center"/>
    </xf>
    <xf numFmtId="14" fontId="79" fillId="0" borderId="0" xfId="8" applyNumberFormat="1" applyFont="1">
      <alignment vertical="center"/>
    </xf>
    <xf numFmtId="0" fontId="59" fillId="13" borderId="1" xfId="8" applyFont="1" applyFill="1" applyBorder="1" applyAlignment="1">
      <alignment horizontal="center" vertical="center" wrapText="1"/>
    </xf>
    <xf numFmtId="0" fontId="59" fillId="13" borderId="1" xfId="8" applyFont="1" applyFill="1" applyBorder="1" applyAlignment="1">
      <alignment horizontal="center" vertical="center"/>
    </xf>
    <xf numFmtId="0" fontId="59" fillId="4" borderId="1" xfId="8" applyFont="1" applyFill="1" applyBorder="1" applyAlignment="1">
      <alignment horizontal="centerContinuous" vertical="center" wrapText="1"/>
    </xf>
    <xf numFmtId="49" fontId="59" fillId="8" borderId="1" xfId="8" applyNumberFormat="1" applyFont="1" applyFill="1" applyBorder="1" applyAlignment="1">
      <alignment horizontal="left" vertical="center"/>
    </xf>
    <xf numFmtId="0" fontId="59" fillId="8" borderId="1" xfId="8" applyFont="1" applyFill="1" applyBorder="1" applyAlignment="1">
      <alignment vertical="center" wrapText="1"/>
    </xf>
    <xf numFmtId="0" fontId="59" fillId="8" borderId="1" xfId="8" applyFont="1" applyFill="1" applyBorder="1" applyAlignment="1">
      <alignment horizontal="center" vertical="center" wrapText="1"/>
    </xf>
    <xf numFmtId="0" fontId="59" fillId="8" borderId="1" xfId="8" applyFont="1" applyFill="1" applyBorder="1" applyAlignment="1">
      <alignment vertical="center"/>
    </xf>
    <xf numFmtId="0" fontId="59" fillId="8" borderId="39" xfId="8" applyFont="1" applyFill="1" applyBorder="1" applyAlignment="1">
      <alignment vertical="center"/>
    </xf>
    <xf numFmtId="0" fontId="59" fillId="8" borderId="40" xfId="8" applyFont="1" applyFill="1" applyBorder="1" applyAlignment="1">
      <alignment vertical="center"/>
    </xf>
    <xf numFmtId="0" fontId="59" fillId="8" borderId="41" xfId="8" applyFont="1" applyFill="1" applyBorder="1" applyAlignment="1">
      <alignment vertical="center"/>
    </xf>
    <xf numFmtId="41" fontId="59" fillId="8" borderId="1" xfId="8" applyNumberFormat="1" applyFont="1" applyFill="1" applyBorder="1" applyAlignment="1">
      <alignment horizontal="right" vertical="center"/>
    </xf>
    <xf numFmtId="0" fontId="59" fillId="8" borderId="1" xfId="8" applyFont="1" applyFill="1" applyBorder="1" applyAlignment="1">
      <alignment horizontal="center" vertical="center"/>
    </xf>
    <xf numFmtId="0" fontId="78" fillId="0" borderId="70" xfId="8" applyFont="1" applyFill="1" applyBorder="1" applyAlignment="1">
      <alignment horizontal="center" vertical="center"/>
    </xf>
    <xf numFmtId="0" fontId="75" fillId="0" borderId="9" xfId="8" applyFont="1" applyFill="1" applyBorder="1" applyAlignment="1">
      <alignment horizontal="center" vertical="center"/>
    </xf>
    <xf numFmtId="0" fontId="75" fillId="0" borderId="9" xfId="8" applyFont="1" applyFill="1" applyBorder="1" applyAlignment="1">
      <alignment horizontal="center" vertical="center" wrapText="1"/>
    </xf>
    <xf numFmtId="0" fontId="78" fillId="0" borderId="1" xfId="8" applyFont="1" applyFill="1" applyBorder="1" applyAlignment="1">
      <alignment horizontal="center" vertical="center"/>
    </xf>
    <xf numFmtId="179" fontId="78" fillId="0" borderId="39" xfId="8" applyNumberFormat="1" applyFont="1" applyFill="1" applyBorder="1" applyAlignment="1">
      <alignment horizontal="center" vertical="center" wrapText="1"/>
    </xf>
    <xf numFmtId="179" fontId="78" fillId="0" borderId="40" xfId="8" applyNumberFormat="1" applyFont="1" applyFill="1" applyBorder="1" applyAlignment="1">
      <alignment horizontal="center" vertical="center"/>
    </xf>
    <xf numFmtId="179" fontId="78" fillId="0" borderId="40" xfId="8" applyNumberFormat="1" applyFont="1" applyFill="1" applyBorder="1" applyAlignment="1">
      <alignment horizontal="center" vertical="center" wrapText="1"/>
    </xf>
    <xf numFmtId="179" fontId="78" fillId="0" borderId="41" xfId="8" applyNumberFormat="1" applyFont="1" applyFill="1" applyBorder="1" applyAlignment="1">
      <alignment horizontal="center" vertical="center" wrapText="1"/>
    </xf>
    <xf numFmtId="41" fontId="78" fillId="0" borderId="39" xfId="8" applyNumberFormat="1" applyFont="1" applyFill="1" applyBorder="1" applyAlignment="1">
      <alignment horizontal="right" vertical="center"/>
    </xf>
    <xf numFmtId="41" fontId="78" fillId="0" borderId="1" xfId="8" applyNumberFormat="1" applyFont="1" applyFill="1" applyBorder="1" applyAlignment="1">
      <alignment horizontal="right" vertical="center" wrapText="1"/>
    </xf>
    <xf numFmtId="41" fontId="78" fillId="0" borderId="39" xfId="8" applyNumberFormat="1" applyFont="1" applyFill="1" applyBorder="1" applyAlignment="1">
      <alignment horizontal="center" vertical="center" wrapText="1"/>
    </xf>
    <xf numFmtId="41" fontId="78" fillId="0" borderId="1" xfId="8" applyNumberFormat="1" applyFont="1" applyFill="1" applyBorder="1" applyAlignment="1">
      <alignment horizontal="center" vertical="center" wrapText="1"/>
    </xf>
    <xf numFmtId="0" fontId="78" fillId="0" borderId="1" xfId="8" applyFont="1" applyFill="1" applyBorder="1" applyAlignment="1">
      <alignment horizontal="center" vertical="center" wrapText="1"/>
    </xf>
    <xf numFmtId="0" fontId="78" fillId="0" borderId="39" xfId="8" quotePrefix="1" applyNumberFormat="1" applyFont="1" applyFill="1" applyBorder="1" applyAlignment="1">
      <alignment horizontal="left" vertical="center" wrapText="1"/>
    </xf>
    <xf numFmtId="14" fontId="65" fillId="0" borderId="1" xfId="8" applyNumberFormat="1" applyFont="1" applyFill="1" applyBorder="1" applyAlignment="1">
      <alignment horizontal="center" vertical="center" wrapText="1"/>
    </xf>
    <xf numFmtId="14" fontId="65" fillId="0" borderId="39" xfId="8" applyNumberFormat="1" applyFont="1" applyFill="1" applyBorder="1" applyAlignment="1">
      <alignment horizontal="right" vertical="center"/>
    </xf>
    <xf numFmtId="14" fontId="65" fillId="0" borderId="39" xfId="8" applyNumberFormat="1" applyFont="1" applyFill="1" applyBorder="1" applyAlignment="1">
      <alignment horizontal="center" vertical="center"/>
    </xf>
    <xf numFmtId="14" fontId="65" fillId="0" borderId="24" xfId="8" applyNumberFormat="1" applyFont="1" applyFill="1" applyBorder="1" applyAlignment="1">
      <alignment horizontal="center" vertical="center"/>
    </xf>
    <xf numFmtId="0" fontId="78" fillId="0" borderId="9" xfId="8" applyFont="1" applyFill="1" applyBorder="1" applyAlignment="1">
      <alignment vertical="center" wrapText="1"/>
    </xf>
    <xf numFmtId="0" fontId="78" fillId="0" borderId="9" xfId="8" applyFont="1" applyFill="1" applyBorder="1" applyAlignment="1">
      <alignment horizontal="center" vertical="center"/>
    </xf>
    <xf numFmtId="41" fontId="78" fillId="0" borderId="39" xfId="8" applyNumberFormat="1" applyFont="1" applyFill="1" applyBorder="1" applyAlignment="1">
      <alignment horizontal="center" vertical="center"/>
    </xf>
    <xf numFmtId="0" fontId="78" fillId="0" borderId="9" xfId="8" applyFont="1" applyFill="1" applyBorder="1" applyAlignment="1">
      <alignment horizontal="center" vertical="center" wrapText="1"/>
    </xf>
    <xf numFmtId="0" fontId="83" fillId="13" borderId="1" xfId="8" applyFont="1" applyFill="1" applyBorder="1" applyAlignment="1">
      <alignment horizontal="center" vertical="center" wrapText="1"/>
    </xf>
    <xf numFmtId="180" fontId="59" fillId="13" borderId="39" xfId="8" applyNumberFormat="1" applyFont="1" applyFill="1" applyBorder="1" applyAlignment="1">
      <alignment horizontal="center" vertical="center"/>
    </xf>
    <xf numFmtId="0" fontId="59" fillId="13" borderId="40" xfId="8" applyFont="1" applyFill="1" applyBorder="1" applyAlignment="1">
      <alignment horizontal="center" vertical="center"/>
    </xf>
    <xf numFmtId="180" fontId="59" fillId="13" borderId="40" xfId="8" applyNumberFormat="1" applyFont="1" applyFill="1" applyBorder="1" applyAlignment="1">
      <alignment horizontal="center" vertical="center"/>
    </xf>
    <xf numFmtId="180" fontId="59" fillId="13" borderId="41" xfId="8" applyNumberFormat="1" applyFont="1" applyFill="1" applyBorder="1" applyAlignment="1">
      <alignment horizontal="center" vertical="center"/>
    </xf>
    <xf numFmtId="41" fontId="59" fillId="13" borderId="1" xfId="8" applyNumberFormat="1" applyFont="1" applyFill="1" applyBorder="1" applyAlignment="1">
      <alignment horizontal="right" vertical="center"/>
    </xf>
    <xf numFmtId="41" fontId="59" fillId="13" borderId="1" xfId="8" applyNumberFormat="1" applyFont="1" applyFill="1" applyBorder="1" applyAlignment="1">
      <alignment horizontal="center" vertical="center"/>
    </xf>
    <xf numFmtId="41" fontId="48" fillId="13" borderId="1" xfId="8" applyNumberFormat="1" applyFont="1" applyFill="1" applyBorder="1" applyAlignment="1">
      <alignment horizontal="right" vertical="center"/>
    </xf>
    <xf numFmtId="41" fontId="48" fillId="13" borderId="39" xfId="8" applyNumberFormat="1" applyFont="1" applyFill="1" applyBorder="1" applyAlignment="1">
      <alignment horizontal="right" vertical="center"/>
    </xf>
    <xf numFmtId="41" fontId="59" fillId="13" borderId="39" xfId="8" quotePrefix="1" applyNumberFormat="1" applyFont="1" applyFill="1" applyBorder="1" applyAlignment="1">
      <alignment horizontal="center" vertical="center"/>
    </xf>
    <xf numFmtId="0" fontId="80" fillId="0" borderId="0" xfId="8" applyFont="1">
      <alignment vertical="center"/>
    </xf>
    <xf numFmtId="0" fontId="78" fillId="0" borderId="71" xfId="8" applyFont="1" applyFill="1" applyBorder="1" applyAlignment="1">
      <alignment horizontal="center" vertical="center"/>
    </xf>
    <xf numFmtId="0" fontId="75" fillId="0" borderId="39" xfId="8" applyFont="1" applyFill="1" applyBorder="1" applyAlignment="1">
      <alignment horizontal="center" vertical="center"/>
    </xf>
    <xf numFmtId="0" fontId="75" fillId="0" borderId="1" xfId="8" applyFont="1" applyFill="1" applyBorder="1" applyAlignment="1">
      <alignment horizontal="center" vertical="center" wrapText="1"/>
    </xf>
    <xf numFmtId="179" fontId="78" fillId="0" borderId="39" xfId="8" applyNumberFormat="1" applyFont="1" applyFill="1" applyBorder="1" applyAlignment="1">
      <alignment horizontal="center" vertical="center"/>
    </xf>
    <xf numFmtId="179" fontId="78" fillId="0" borderId="41" xfId="8" applyNumberFormat="1" applyFont="1" applyFill="1" applyBorder="1" applyAlignment="1">
      <alignment horizontal="center" vertical="center"/>
    </xf>
    <xf numFmtId="41" fontId="78" fillId="0" borderId="39" xfId="8" quotePrefix="1" applyNumberFormat="1" applyFont="1" applyFill="1" applyBorder="1" applyAlignment="1">
      <alignment horizontal="center" vertical="center"/>
    </xf>
    <xf numFmtId="0" fontId="84" fillId="14" borderId="1" xfId="8" applyFont="1" applyFill="1" applyBorder="1" applyAlignment="1">
      <alignment horizontal="left" vertical="center"/>
    </xf>
    <xf numFmtId="0" fontId="78" fillId="14" borderId="1" xfId="8" applyFont="1" applyFill="1" applyBorder="1" applyAlignment="1">
      <alignment horizontal="justify" vertical="center"/>
    </xf>
    <xf numFmtId="0" fontId="78" fillId="14" borderId="1" xfId="8" applyFont="1" applyFill="1" applyBorder="1" applyAlignment="1">
      <alignment horizontal="center" vertical="center"/>
    </xf>
    <xf numFmtId="180" fontId="78" fillId="14" borderId="39" xfId="8" applyNumberFormat="1" applyFont="1" applyFill="1" applyBorder="1" applyAlignment="1">
      <alignment horizontal="center" vertical="center"/>
    </xf>
    <xf numFmtId="0" fontId="78" fillId="14" borderId="40" xfId="8" applyFont="1" applyFill="1" applyBorder="1" applyAlignment="1">
      <alignment horizontal="center" vertical="center"/>
    </xf>
    <xf numFmtId="180" fontId="78" fillId="14" borderId="40" xfId="8" applyNumberFormat="1" applyFont="1" applyFill="1" applyBorder="1" applyAlignment="1">
      <alignment horizontal="center" vertical="center"/>
    </xf>
    <xf numFmtId="180" fontId="78" fillId="14" borderId="41" xfId="8" applyNumberFormat="1" applyFont="1" applyFill="1" applyBorder="1" applyAlignment="1">
      <alignment horizontal="center" vertical="center"/>
    </xf>
    <xf numFmtId="41" fontId="84" fillId="14" borderId="1" xfId="8" applyNumberFormat="1" applyFont="1" applyFill="1" applyBorder="1" applyAlignment="1">
      <alignment horizontal="right" vertical="center"/>
    </xf>
    <xf numFmtId="41" fontId="84" fillId="14" borderId="1" xfId="8" applyNumberFormat="1" applyFont="1" applyFill="1" applyBorder="1" applyAlignment="1">
      <alignment horizontal="center" vertical="center"/>
    </xf>
    <xf numFmtId="41" fontId="85" fillId="14" borderId="1" xfId="8" applyNumberFormat="1" applyFont="1" applyFill="1" applyBorder="1" applyAlignment="1">
      <alignment horizontal="right" vertical="center"/>
    </xf>
    <xf numFmtId="41" fontId="78" fillId="14" borderId="1" xfId="8" applyNumberFormat="1" applyFont="1" applyFill="1" applyBorder="1" applyAlignment="1">
      <alignment horizontal="right" vertical="center"/>
    </xf>
    <xf numFmtId="0" fontId="65" fillId="0" borderId="0" xfId="8" applyFont="1">
      <alignment vertical="center"/>
    </xf>
    <xf numFmtId="49" fontId="59" fillId="15" borderId="1" xfId="8" applyNumberFormat="1" applyFont="1" applyFill="1" applyBorder="1" applyAlignment="1">
      <alignment horizontal="left" vertical="center"/>
    </xf>
    <xf numFmtId="0" fontId="59" fillId="15" borderId="1" xfId="8" applyFont="1" applyFill="1" applyBorder="1" applyAlignment="1">
      <alignment vertical="center" wrapText="1"/>
    </xf>
    <xf numFmtId="0" fontId="59" fillId="15" borderId="1" xfId="8" applyFont="1" applyFill="1" applyBorder="1" applyAlignment="1">
      <alignment horizontal="center" vertical="center" wrapText="1"/>
    </xf>
    <xf numFmtId="0" fontId="59" fillId="15" borderId="1" xfId="8" applyFont="1" applyFill="1" applyBorder="1" applyAlignment="1">
      <alignment vertical="center"/>
    </xf>
    <xf numFmtId="0" fontId="59" fillId="15" borderId="39" xfId="8" applyFont="1" applyFill="1" applyBorder="1" applyAlignment="1">
      <alignment vertical="center"/>
    </xf>
    <xf numFmtId="0" fontId="59" fillId="15" borderId="40" xfId="8" applyFont="1" applyFill="1" applyBorder="1" applyAlignment="1">
      <alignment vertical="center"/>
    </xf>
    <xf numFmtId="0" fontId="59" fillId="15" borderId="41" xfId="8" applyFont="1" applyFill="1" applyBorder="1" applyAlignment="1">
      <alignment vertical="center"/>
    </xf>
    <xf numFmtId="41" fontId="59" fillId="15" borderId="1" xfId="8" applyNumberFormat="1" applyFont="1" applyFill="1" applyBorder="1" applyAlignment="1">
      <alignment horizontal="right" vertical="center"/>
    </xf>
    <xf numFmtId="41" fontId="59" fillId="15" borderId="1" xfId="8" applyNumberFormat="1" applyFont="1" applyFill="1" applyBorder="1" applyAlignment="1">
      <alignment horizontal="center" vertical="center"/>
    </xf>
    <xf numFmtId="41" fontId="48" fillId="15" borderId="1" xfId="8" applyNumberFormat="1" applyFont="1" applyFill="1" applyBorder="1" applyAlignment="1">
      <alignment horizontal="right" vertical="center"/>
    </xf>
    <xf numFmtId="0" fontId="59" fillId="15" borderId="1" xfId="8" applyFont="1" applyFill="1" applyBorder="1" applyAlignment="1">
      <alignment horizontal="center" vertical="center"/>
    </xf>
    <xf numFmtId="0" fontId="75" fillId="0" borderId="39" xfId="8" applyFont="1" applyFill="1" applyBorder="1" applyAlignment="1">
      <alignment horizontal="center" vertical="center" wrapText="1"/>
    </xf>
    <xf numFmtId="41" fontId="78" fillId="0" borderId="39" xfId="8" quotePrefix="1" applyNumberFormat="1" applyFont="1" applyFill="1" applyBorder="1" applyAlignment="1">
      <alignment horizontal="left" vertical="center" wrapText="1"/>
    </xf>
    <xf numFmtId="0" fontId="78" fillId="0" borderId="72" xfId="8" applyFont="1" applyFill="1" applyBorder="1" applyAlignment="1">
      <alignment horizontal="center" vertical="center"/>
    </xf>
    <xf numFmtId="0" fontId="78" fillId="0" borderId="41" xfId="8" applyFont="1" applyFill="1" applyBorder="1" applyAlignment="1">
      <alignment horizontal="center" vertical="center"/>
    </xf>
    <xf numFmtId="0" fontId="75" fillId="16" borderId="39" xfId="8" applyFont="1" applyFill="1" applyBorder="1" applyAlignment="1">
      <alignment horizontal="center" vertical="center"/>
    </xf>
    <xf numFmtId="0" fontId="78" fillId="0" borderId="39" xfId="8" applyFont="1" applyFill="1" applyBorder="1" applyAlignment="1">
      <alignment horizontal="center" vertical="center"/>
    </xf>
    <xf numFmtId="0" fontId="78" fillId="0" borderId="39" xfId="8" applyNumberFormat="1" applyFont="1" applyFill="1" applyBorder="1" applyAlignment="1">
      <alignment horizontal="center" vertical="center"/>
    </xf>
    <xf numFmtId="0" fontId="65" fillId="0" borderId="39" xfId="8" applyNumberFormat="1" applyFont="1" applyFill="1" applyBorder="1" applyAlignment="1">
      <alignment horizontal="center" vertical="center"/>
    </xf>
    <xf numFmtId="0" fontId="86" fillId="0" borderId="1" xfId="8" applyFont="1" applyFill="1" applyBorder="1" applyAlignment="1">
      <alignment horizontal="center" vertical="center"/>
    </xf>
    <xf numFmtId="41" fontId="86" fillId="0" borderId="39" xfId="8" quotePrefix="1" applyNumberFormat="1" applyFont="1" applyFill="1" applyBorder="1" applyAlignment="1">
      <alignment horizontal="center" vertical="center"/>
    </xf>
    <xf numFmtId="41" fontId="65" fillId="0" borderId="39" xfId="8" applyNumberFormat="1" applyFont="1" applyFill="1" applyBorder="1" applyAlignment="1">
      <alignment horizontal="right" vertical="center"/>
    </xf>
    <xf numFmtId="49" fontId="59" fillId="17" borderId="1" xfId="8" applyNumberFormat="1" applyFont="1" applyFill="1" applyBorder="1" applyAlignment="1">
      <alignment horizontal="left" vertical="center"/>
    </xf>
    <xf numFmtId="0" fontId="59" fillId="17" borderId="1" xfId="8" applyFont="1" applyFill="1" applyBorder="1" applyAlignment="1">
      <alignment vertical="center" wrapText="1"/>
    </xf>
    <xf numFmtId="0" fontId="59" fillId="17" borderId="1" xfId="8" applyFont="1" applyFill="1" applyBorder="1" applyAlignment="1">
      <alignment horizontal="center" vertical="center" wrapText="1"/>
    </xf>
    <xf numFmtId="0" fontId="59" fillId="17" borderId="1" xfId="8" applyFont="1" applyFill="1" applyBorder="1" applyAlignment="1">
      <alignment vertical="center"/>
    </xf>
    <xf numFmtId="0" fontId="59" fillId="17" borderId="39" xfId="8" applyFont="1" applyFill="1" applyBorder="1" applyAlignment="1">
      <alignment vertical="center"/>
    </xf>
    <xf numFmtId="0" fontId="59" fillId="17" borderId="40" xfId="8" applyFont="1" applyFill="1" applyBorder="1" applyAlignment="1">
      <alignment vertical="center"/>
    </xf>
    <xf numFmtId="0" fontId="59" fillId="17" borderId="41" xfId="8" applyFont="1" applyFill="1" applyBorder="1" applyAlignment="1">
      <alignment vertical="center"/>
    </xf>
    <xf numFmtId="41" fontId="59" fillId="17" borderId="1" xfId="8" applyNumberFormat="1" applyFont="1" applyFill="1" applyBorder="1" applyAlignment="1">
      <alignment horizontal="right" vertical="center"/>
    </xf>
    <xf numFmtId="41" fontId="59" fillId="17" borderId="1" xfId="8" applyNumberFormat="1" applyFont="1" applyFill="1" applyBorder="1" applyAlignment="1">
      <alignment horizontal="center" vertical="center"/>
    </xf>
    <xf numFmtId="41" fontId="48" fillId="17" borderId="1" xfId="8" applyNumberFormat="1" applyFont="1" applyFill="1" applyBorder="1" applyAlignment="1">
      <alignment horizontal="right" vertical="center"/>
    </xf>
    <xf numFmtId="0" fontId="59" fillId="17" borderId="1" xfId="8" applyFont="1" applyFill="1" applyBorder="1" applyAlignment="1">
      <alignment horizontal="center" vertical="center"/>
    </xf>
    <xf numFmtId="180" fontId="78" fillId="0" borderId="39" xfId="8" applyNumberFormat="1" applyFont="1" applyFill="1" applyBorder="1" applyAlignment="1">
      <alignment horizontal="center" vertical="center"/>
    </xf>
    <xf numFmtId="180" fontId="78" fillId="0" borderId="41" xfId="8" applyNumberFormat="1" applyFont="1" applyFill="1" applyBorder="1" applyAlignment="1">
      <alignment horizontal="center" vertical="center"/>
    </xf>
    <xf numFmtId="41" fontId="78" fillId="0" borderId="1" xfId="8" applyNumberFormat="1" applyFont="1" applyFill="1" applyBorder="1" applyAlignment="1">
      <alignment horizontal="center" vertical="center"/>
    </xf>
    <xf numFmtId="0" fontId="78" fillId="0" borderId="39" xfId="8" quotePrefix="1" applyNumberFormat="1" applyFont="1" applyFill="1" applyBorder="1" applyAlignment="1">
      <alignment vertical="center" wrapText="1"/>
    </xf>
    <xf numFmtId="14" fontId="65" fillId="0" borderId="1" xfId="8" applyNumberFormat="1" applyFont="1" applyFill="1" applyBorder="1" applyAlignment="1">
      <alignment horizontal="center" vertical="center"/>
    </xf>
    <xf numFmtId="0" fontId="78" fillId="0" borderId="39" xfId="8" quotePrefix="1" applyNumberFormat="1" applyFont="1" applyFill="1" applyBorder="1" applyAlignment="1">
      <alignment vertical="center"/>
    </xf>
    <xf numFmtId="0" fontId="75" fillId="0" borderId="9" xfId="8" quotePrefix="1" applyFont="1" applyFill="1" applyBorder="1" applyAlignment="1">
      <alignment horizontal="center" vertical="center" wrapText="1"/>
    </xf>
    <xf numFmtId="14" fontId="65" fillId="0" borderId="1" xfId="8" applyNumberFormat="1" applyFont="1" applyFill="1" applyBorder="1" applyAlignment="1">
      <alignment horizontal="right" vertical="center"/>
    </xf>
    <xf numFmtId="41" fontId="65" fillId="0" borderId="1" xfId="8" applyNumberFormat="1" applyFont="1" applyFill="1" applyBorder="1" applyAlignment="1">
      <alignment horizontal="right" vertical="center"/>
    </xf>
    <xf numFmtId="0" fontId="59" fillId="13" borderId="1" xfId="8" applyNumberFormat="1" applyFont="1" applyFill="1" applyBorder="1" applyAlignment="1">
      <alignment vertical="center"/>
    </xf>
    <xf numFmtId="0" fontId="75" fillId="16" borderId="1" xfId="8" applyFont="1" applyFill="1" applyBorder="1" applyAlignment="1">
      <alignment horizontal="center" vertical="center" wrapText="1"/>
    </xf>
    <xf numFmtId="0" fontId="75" fillId="0" borderId="1" xfId="8" quotePrefix="1" applyFont="1" applyFill="1" applyBorder="1" applyAlignment="1">
      <alignment horizontal="center" vertical="center" wrapText="1"/>
    </xf>
    <xf numFmtId="41" fontId="78" fillId="0" borderId="39" xfId="8" quotePrefix="1" applyNumberFormat="1" applyFont="1" applyFill="1" applyBorder="1" applyAlignment="1">
      <alignment horizontal="center" vertical="center" wrapText="1"/>
    </xf>
    <xf numFmtId="0" fontId="84" fillId="14" borderId="1" xfId="8" applyNumberFormat="1" applyFont="1" applyFill="1" applyBorder="1" applyAlignment="1">
      <alignment vertical="center"/>
    </xf>
    <xf numFmtId="49" fontId="59" fillId="18" borderId="1" xfId="8" applyNumberFormat="1" applyFont="1" applyFill="1" applyBorder="1" applyAlignment="1">
      <alignment horizontal="left" vertical="center"/>
    </xf>
    <xf numFmtId="0" fontId="59" fillId="18" borderId="1" xfId="8" applyFont="1" applyFill="1" applyBorder="1" applyAlignment="1">
      <alignment vertical="center" wrapText="1"/>
    </xf>
    <xf numFmtId="0" fontId="59" fillId="18" borderId="1" xfId="8" applyFont="1" applyFill="1" applyBorder="1" applyAlignment="1">
      <alignment horizontal="center" vertical="center" wrapText="1"/>
    </xf>
    <xf numFmtId="0" fontId="59" fillId="18" borderId="1" xfId="8" applyFont="1" applyFill="1" applyBorder="1" applyAlignment="1">
      <alignment vertical="center"/>
    </xf>
    <xf numFmtId="0" fontId="59" fillId="18" borderId="39" xfId="8" applyFont="1" applyFill="1" applyBorder="1" applyAlignment="1">
      <alignment vertical="center"/>
    </xf>
    <xf numFmtId="0" fontId="59" fillId="18" borderId="40" xfId="8" applyFont="1" applyFill="1" applyBorder="1" applyAlignment="1">
      <alignment vertical="center"/>
    </xf>
    <xf numFmtId="0" fontId="59" fillId="18" borderId="41" xfId="8" applyFont="1" applyFill="1" applyBorder="1" applyAlignment="1">
      <alignment vertical="center"/>
    </xf>
    <xf numFmtId="41" fontId="59" fillId="18" borderId="1" xfId="8" applyNumberFormat="1" applyFont="1" applyFill="1" applyBorder="1" applyAlignment="1">
      <alignment horizontal="right" vertical="center"/>
    </xf>
    <xf numFmtId="41" fontId="59" fillId="18" borderId="1" xfId="8" applyNumberFormat="1" applyFont="1" applyFill="1" applyBorder="1" applyAlignment="1">
      <alignment horizontal="center" vertical="center"/>
    </xf>
    <xf numFmtId="0" fontId="59" fillId="18" borderId="1" xfId="8" applyFont="1" applyFill="1" applyBorder="1" applyAlignment="1">
      <alignment horizontal="center" vertical="center"/>
    </xf>
    <xf numFmtId="0" fontId="59" fillId="18" borderId="1" xfId="8" applyNumberFormat="1" applyFont="1" applyFill="1" applyBorder="1" applyAlignment="1">
      <alignment vertical="center"/>
    </xf>
    <xf numFmtId="41" fontId="48" fillId="18" borderId="1" xfId="8" applyNumberFormat="1" applyFont="1" applyFill="1" applyBorder="1" applyAlignment="1">
      <alignment horizontal="right" vertical="center"/>
    </xf>
    <xf numFmtId="14" fontId="65" fillId="0" borderId="39" xfId="8" applyNumberFormat="1" applyFont="1" applyFill="1" applyBorder="1" applyAlignment="1">
      <alignment horizontal="left" vertical="center"/>
    </xf>
    <xf numFmtId="41" fontId="78" fillId="0" borderId="1" xfId="8" applyNumberFormat="1" applyFont="1" applyFill="1" applyBorder="1" applyAlignment="1">
      <alignment horizontal="right" vertical="center"/>
    </xf>
    <xf numFmtId="41" fontId="59" fillId="13" borderId="39" xfId="8" applyNumberFormat="1" applyFont="1" applyFill="1" applyBorder="1" applyAlignment="1">
      <alignment horizontal="right" vertical="center"/>
    </xf>
    <xf numFmtId="0" fontId="84" fillId="8" borderId="1" xfId="8" applyFont="1" applyFill="1" applyBorder="1" applyAlignment="1">
      <alignment horizontal="left" vertical="center"/>
    </xf>
    <xf numFmtId="0" fontId="78" fillId="8" borderId="1" xfId="8" applyFont="1" applyFill="1" applyBorder="1" applyAlignment="1">
      <alignment horizontal="justify" vertical="center"/>
    </xf>
    <xf numFmtId="0" fontId="78" fillId="8" borderId="1" xfId="8" applyFont="1" applyFill="1" applyBorder="1" applyAlignment="1">
      <alignment horizontal="center" vertical="center"/>
    </xf>
    <xf numFmtId="180" fontId="78" fillId="8" borderId="39" xfId="8" applyNumberFormat="1" applyFont="1" applyFill="1" applyBorder="1" applyAlignment="1">
      <alignment horizontal="center" vertical="center"/>
    </xf>
    <xf numFmtId="0" fontId="78" fillId="8" borderId="40" xfId="8" applyFont="1" applyFill="1" applyBorder="1" applyAlignment="1">
      <alignment horizontal="center" vertical="center"/>
    </xf>
    <xf numFmtId="180" fontId="78" fillId="8" borderId="40" xfId="8" applyNumberFormat="1" applyFont="1" applyFill="1" applyBorder="1" applyAlignment="1">
      <alignment horizontal="center" vertical="center"/>
    </xf>
    <xf numFmtId="180" fontId="78" fillId="8" borderId="41" xfId="8" applyNumberFormat="1" applyFont="1" applyFill="1" applyBorder="1" applyAlignment="1">
      <alignment horizontal="center" vertical="center"/>
    </xf>
    <xf numFmtId="41" fontId="84" fillId="8" borderId="1" xfId="8" applyNumberFormat="1" applyFont="1" applyFill="1" applyBorder="1" applyAlignment="1">
      <alignment horizontal="right" vertical="center"/>
    </xf>
    <xf numFmtId="0" fontId="84" fillId="8" borderId="1" xfId="8" applyNumberFormat="1" applyFont="1" applyFill="1" applyBorder="1" applyAlignment="1">
      <alignment vertical="center"/>
    </xf>
    <xf numFmtId="41" fontId="78" fillId="8" borderId="1" xfId="8" applyNumberFormat="1" applyFont="1" applyFill="1" applyBorder="1" applyAlignment="1">
      <alignment horizontal="right" vertical="center"/>
    </xf>
    <xf numFmtId="41" fontId="79" fillId="0" borderId="0" xfId="8" applyNumberFormat="1" applyFont="1">
      <alignment vertical="center"/>
    </xf>
    <xf numFmtId="0" fontId="2" fillId="0" borderId="0" xfId="8" applyFont="1">
      <alignment vertical="center"/>
    </xf>
    <xf numFmtId="179" fontId="87" fillId="0" borderId="39" xfId="8" applyNumberFormat="1" applyFont="1" applyFill="1" applyBorder="1" applyAlignment="1">
      <alignment horizontal="center" vertical="center" wrapText="1"/>
    </xf>
    <xf numFmtId="179" fontId="87" fillId="0" borderId="40" xfId="8" applyNumberFormat="1" applyFont="1" applyFill="1" applyBorder="1" applyAlignment="1">
      <alignment horizontal="center" vertical="center" wrapText="1"/>
    </xf>
    <xf numFmtId="179" fontId="87" fillId="0" borderId="41" xfId="8" applyNumberFormat="1" applyFont="1" applyFill="1" applyBorder="1" applyAlignment="1">
      <alignment horizontal="center" vertical="center" wrapText="1"/>
    </xf>
    <xf numFmtId="41" fontId="87" fillId="0" borderId="39" xfId="8" applyNumberFormat="1" applyFont="1" applyFill="1" applyBorder="1" applyAlignment="1">
      <alignment horizontal="right" vertical="center"/>
    </xf>
    <xf numFmtId="41" fontId="87" fillId="0" borderId="1" xfId="8" applyNumberFormat="1" applyFont="1" applyFill="1" applyBorder="1" applyAlignment="1">
      <alignment horizontal="right" vertical="center" wrapText="1"/>
    </xf>
    <xf numFmtId="0" fontId="87" fillId="0" borderId="9" xfId="8" applyFont="1" applyFill="1" applyBorder="1" applyAlignment="1">
      <alignment horizontal="center" vertical="center"/>
    </xf>
    <xf numFmtId="0" fontId="45" fillId="5" borderId="32" xfId="7" applyAlignment="1">
      <alignment vertical="center"/>
    </xf>
    <xf numFmtId="41" fontId="78" fillId="0" borderId="24" xfId="8" applyNumberFormat="1" applyFont="1" applyFill="1" applyBorder="1" applyAlignment="1">
      <alignment horizontal="right" vertical="center"/>
    </xf>
    <xf numFmtId="0" fontId="78" fillId="13" borderId="1" xfId="8" applyFont="1" applyFill="1" applyBorder="1" applyAlignment="1">
      <alignment horizontal="center" vertical="center"/>
    </xf>
    <xf numFmtId="0" fontId="75" fillId="13" borderId="1" xfId="8" applyFont="1" applyFill="1" applyBorder="1" applyAlignment="1">
      <alignment horizontal="center" vertical="center" wrapText="1"/>
    </xf>
    <xf numFmtId="180" fontId="78" fillId="13" borderId="39" xfId="8" applyNumberFormat="1" applyFont="1" applyFill="1" applyBorder="1" applyAlignment="1">
      <alignment horizontal="center" vertical="center"/>
    </xf>
    <xf numFmtId="0" fontId="78" fillId="13" borderId="40" xfId="8" applyFont="1" applyFill="1" applyBorder="1" applyAlignment="1">
      <alignment horizontal="center" vertical="center"/>
    </xf>
    <xf numFmtId="180" fontId="78" fillId="13" borderId="40" xfId="8" applyNumberFormat="1" applyFont="1" applyFill="1" applyBorder="1" applyAlignment="1">
      <alignment horizontal="center" vertical="center"/>
    </xf>
    <xf numFmtId="180" fontId="78" fillId="13" borderId="41" xfId="8" applyNumberFormat="1" applyFont="1" applyFill="1" applyBorder="1" applyAlignment="1">
      <alignment horizontal="center" vertical="center"/>
    </xf>
    <xf numFmtId="41" fontId="78" fillId="13" borderId="1" xfId="8" applyNumberFormat="1" applyFont="1" applyFill="1" applyBorder="1" applyAlignment="1">
      <alignment horizontal="right" vertical="center"/>
    </xf>
    <xf numFmtId="41" fontId="78" fillId="13" borderId="39" xfId="8" applyNumberFormat="1" applyFont="1" applyFill="1" applyBorder="1" applyAlignment="1">
      <alignment horizontal="right" vertical="center"/>
    </xf>
    <xf numFmtId="41" fontId="78" fillId="13" borderId="39" xfId="8" quotePrefix="1" applyNumberFormat="1" applyFont="1" applyFill="1" applyBorder="1" applyAlignment="1">
      <alignment horizontal="center" vertical="center"/>
    </xf>
    <xf numFmtId="14" fontId="75" fillId="0" borderId="9" xfId="8" applyNumberFormat="1" applyFont="1" applyFill="1" applyBorder="1" applyAlignment="1">
      <alignment horizontal="center" vertical="center" wrapText="1"/>
    </xf>
    <xf numFmtId="41" fontId="78" fillId="0" borderId="39" xfId="8" quotePrefix="1" applyNumberFormat="1" applyFont="1" applyFill="1" applyBorder="1" applyAlignment="1">
      <alignment horizontal="left" vertical="center"/>
    </xf>
    <xf numFmtId="41" fontId="45" fillId="5" borderId="32" xfId="7" applyNumberFormat="1" applyAlignment="1">
      <alignment horizontal="right" vertical="center" wrapText="1"/>
    </xf>
    <xf numFmtId="41" fontId="45" fillId="5" borderId="32" xfId="7" applyNumberFormat="1" applyAlignment="1">
      <alignment horizontal="right" vertical="center"/>
    </xf>
    <xf numFmtId="0" fontId="87" fillId="0" borderId="1" xfId="8" applyFont="1" applyFill="1" applyBorder="1" applyAlignment="1">
      <alignment horizontal="center" vertical="center" wrapText="1"/>
    </xf>
    <xf numFmtId="0" fontId="78" fillId="0" borderId="4" xfId="8" applyFont="1" applyFill="1" applyBorder="1" applyAlignment="1">
      <alignment horizontal="center" vertical="center"/>
    </xf>
    <xf numFmtId="0" fontId="78" fillId="0" borderId="40" xfId="8" applyFont="1" applyFill="1" applyBorder="1" applyAlignment="1">
      <alignment horizontal="center" vertical="center"/>
    </xf>
    <xf numFmtId="180" fontId="78" fillId="0" borderId="40" xfId="8" applyNumberFormat="1" applyFont="1" applyFill="1" applyBorder="1" applyAlignment="1">
      <alignment horizontal="center" vertical="center"/>
    </xf>
    <xf numFmtId="180" fontId="87" fillId="0" borderId="41" xfId="8" applyNumberFormat="1" applyFont="1" applyFill="1" applyBorder="1" applyAlignment="1">
      <alignment horizontal="center" vertical="center"/>
    </xf>
    <xf numFmtId="41" fontId="87" fillId="0" borderId="1" xfId="8" applyNumberFormat="1" applyFont="1" applyFill="1" applyBorder="1" applyAlignment="1">
      <alignment horizontal="right" vertical="center"/>
    </xf>
    <xf numFmtId="0" fontId="78" fillId="3" borderId="1" xfId="8" applyFont="1" applyFill="1" applyBorder="1" applyAlignment="1">
      <alignment horizontal="center" vertical="center"/>
    </xf>
    <xf numFmtId="0" fontId="75" fillId="3" borderId="1" xfId="8" applyFont="1" applyFill="1" applyBorder="1" applyAlignment="1">
      <alignment horizontal="center" vertical="center" wrapText="1"/>
    </xf>
    <xf numFmtId="14" fontId="75" fillId="3" borderId="1" xfId="8" applyNumberFormat="1" applyFont="1" applyFill="1" applyBorder="1" applyAlignment="1">
      <alignment horizontal="center" vertical="center" wrapText="1"/>
    </xf>
    <xf numFmtId="41" fontId="78" fillId="3" borderId="1" xfId="8" applyNumberFormat="1" applyFont="1" applyFill="1" applyBorder="1" applyAlignment="1">
      <alignment horizontal="right" vertical="center"/>
    </xf>
    <xf numFmtId="41" fontId="78" fillId="3" borderId="39" xfId="8" applyNumberFormat="1" applyFont="1" applyFill="1" applyBorder="1" applyAlignment="1">
      <alignment horizontal="right" vertical="center"/>
    </xf>
    <xf numFmtId="41" fontId="78" fillId="3" borderId="39" xfId="8" quotePrefix="1" applyNumberFormat="1" applyFont="1" applyFill="1" applyBorder="1" applyAlignment="1">
      <alignment horizontal="center" vertical="center"/>
    </xf>
    <xf numFmtId="49" fontId="59" fillId="10" borderId="1" xfId="8" applyNumberFormat="1" applyFont="1" applyFill="1" applyBorder="1" applyAlignment="1">
      <alignment horizontal="left" vertical="center"/>
    </xf>
    <xf numFmtId="0" fontId="59" fillId="10" borderId="1" xfId="8" applyFont="1" applyFill="1" applyBorder="1" applyAlignment="1">
      <alignment vertical="center" wrapText="1"/>
    </xf>
    <xf numFmtId="0" fontId="59" fillId="10" borderId="1" xfId="8" applyFont="1" applyFill="1" applyBorder="1" applyAlignment="1">
      <alignment horizontal="center" vertical="center" wrapText="1"/>
    </xf>
    <xf numFmtId="0" fontId="59" fillId="10" borderId="1" xfId="8" applyFont="1" applyFill="1" applyBorder="1" applyAlignment="1">
      <alignment vertical="center"/>
    </xf>
    <xf numFmtId="0" fontId="59" fillId="10" borderId="39" xfId="8" applyFont="1" applyFill="1" applyBorder="1" applyAlignment="1">
      <alignment vertical="center"/>
    </xf>
    <xf numFmtId="0" fontId="59" fillId="10" borderId="40" xfId="8" applyFont="1" applyFill="1" applyBorder="1" applyAlignment="1">
      <alignment vertical="center"/>
    </xf>
    <xf numFmtId="0" fontId="59" fillId="10" borderId="41" xfId="8" applyFont="1" applyFill="1" applyBorder="1" applyAlignment="1">
      <alignment vertical="center"/>
    </xf>
    <xf numFmtId="41" fontId="59" fillId="10" borderId="1" xfId="8" applyNumberFormat="1" applyFont="1" applyFill="1" applyBorder="1" applyAlignment="1">
      <alignment horizontal="right" vertical="center"/>
    </xf>
    <xf numFmtId="0" fontId="59" fillId="10" borderId="1" xfId="8" applyFont="1" applyFill="1" applyBorder="1" applyAlignment="1">
      <alignment horizontal="center" vertical="center"/>
    </xf>
    <xf numFmtId="14" fontId="75" fillId="0" borderId="39" xfId="8" applyNumberFormat="1" applyFont="1" applyFill="1" applyBorder="1" applyAlignment="1">
      <alignment horizontal="center" vertical="center" wrapText="1"/>
    </xf>
    <xf numFmtId="179" fontId="87" fillId="0" borderId="41" xfId="8" applyNumberFormat="1" applyFont="1" applyFill="1" applyBorder="1" applyAlignment="1">
      <alignment horizontal="center" vertical="center"/>
    </xf>
    <xf numFmtId="14" fontId="75" fillId="0" borderId="39" xfId="8" applyNumberFormat="1" applyFont="1" applyFill="1" applyBorder="1" applyAlignment="1">
      <alignment horizontal="center" vertical="center"/>
    </xf>
    <xf numFmtId="179" fontId="87" fillId="0" borderId="40" xfId="8" applyNumberFormat="1" applyFont="1" applyFill="1" applyBorder="1" applyAlignment="1">
      <alignment horizontal="center" vertical="center"/>
    </xf>
    <xf numFmtId="179" fontId="87" fillId="0" borderId="39" xfId="8" applyNumberFormat="1" applyFont="1" applyFill="1" applyBorder="1" applyAlignment="1">
      <alignment horizontal="center" vertical="center"/>
    </xf>
    <xf numFmtId="180" fontId="87" fillId="0" borderId="40" xfId="8" applyNumberFormat="1" applyFont="1" applyFill="1" applyBorder="1" applyAlignment="1">
      <alignment horizontal="center" vertical="center"/>
    </xf>
    <xf numFmtId="14" fontId="75" fillId="0" borderId="1" xfId="8" applyNumberFormat="1" applyFont="1" applyFill="1" applyBorder="1" applyAlignment="1">
      <alignment horizontal="center" vertical="center" wrapText="1"/>
    </xf>
    <xf numFmtId="180" fontId="87" fillId="0" borderId="39" xfId="8" applyNumberFormat="1" applyFont="1" applyFill="1" applyBorder="1" applyAlignment="1">
      <alignment horizontal="center" vertical="center"/>
    </xf>
    <xf numFmtId="0" fontId="87" fillId="0" borderId="1" xfId="8" applyFont="1" applyFill="1" applyBorder="1" applyAlignment="1">
      <alignment horizontal="center" vertical="center"/>
    </xf>
    <xf numFmtId="0" fontId="87" fillId="0" borderId="40" xfId="8" applyFont="1" applyFill="1" applyBorder="1" applyAlignment="1">
      <alignment horizontal="center" vertical="center"/>
    </xf>
    <xf numFmtId="0" fontId="78" fillId="0" borderId="3" xfId="8" applyFont="1" applyFill="1" applyBorder="1" applyAlignment="1">
      <alignment horizontal="center" vertical="center"/>
    </xf>
    <xf numFmtId="0" fontId="75" fillId="0" borderId="3" xfId="8" applyFont="1" applyFill="1" applyBorder="1" applyAlignment="1">
      <alignment horizontal="center" vertical="center" wrapText="1"/>
    </xf>
    <xf numFmtId="14" fontId="75" fillId="0" borderId="3" xfId="8" applyNumberFormat="1" applyFont="1" applyFill="1" applyBorder="1" applyAlignment="1">
      <alignment horizontal="center" vertical="center" wrapText="1"/>
    </xf>
    <xf numFmtId="180" fontId="78" fillId="0" borderId="39" xfId="8" applyNumberFormat="1" applyFont="1" applyFill="1" applyBorder="1" applyAlignment="1">
      <alignment horizontal="center" vertical="center" wrapText="1"/>
    </xf>
    <xf numFmtId="180" fontId="78" fillId="0" borderId="40" xfId="8" applyNumberFormat="1" applyFont="1" applyFill="1" applyBorder="1" applyAlignment="1">
      <alignment horizontal="center" vertical="center" wrapText="1"/>
    </xf>
    <xf numFmtId="180" fontId="87" fillId="0" borderId="40" xfId="8" applyNumberFormat="1" applyFont="1" applyFill="1" applyBorder="1" applyAlignment="1">
      <alignment horizontal="center" vertical="center" wrapText="1"/>
    </xf>
    <xf numFmtId="180" fontId="87" fillId="0" borderId="41" xfId="8" applyNumberFormat="1" applyFont="1" applyFill="1" applyBorder="1" applyAlignment="1">
      <alignment horizontal="center" vertical="center" wrapText="1"/>
    </xf>
    <xf numFmtId="0" fontId="88" fillId="0" borderId="0" xfId="9" quotePrefix="1" applyFont="1" applyAlignment="1">
      <alignment horizontal="left" vertical="center"/>
    </xf>
    <xf numFmtId="0" fontId="75" fillId="0" borderId="0" xfId="9" applyFont="1" applyAlignment="1">
      <alignment vertical="center"/>
    </xf>
    <xf numFmtId="0" fontId="75" fillId="0" borderId="0" xfId="9" applyFont="1" applyFill="1" applyAlignment="1">
      <alignment vertical="center" wrapText="1"/>
    </xf>
    <xf numFmtId="0" fontId="75" fillId="0" borderId="0" xfId="9" applyFont="1" applyFill="1" applyAlignment="1">
      <alignment vertical="center"/>
    </xf>
    <xf numFmtId="41" fontId="75" fillId="0" borderId="0" xfId="9" applyNumberFormat="1" applyFont="1" applyFill="1" applyAlignment="1">
      <alignment vertical="center"/>
    </xf>
    <xf numFmtId="41" fontId="75" fillId="0" borderId="0" xfId="9" applyNumberFormat="1" applyFont="1" applyAlignment="1">
      <alignment vertical="center"/>
    </xf>
    <xf numFmtId="0" fontId="75" fillId="0" borderId="0" xfId="9" applyFont="1" applyAlignment="1">
      <alignment horizontal="left" vertical="center"/>
    </xf>
    <xf numFmtId="0" fontId="75" fillId="0" borderId="0" xfId="9" applyFont="1" applyAlignment="1">
      <alignment horizontal="center" vertical="center" wrapText="1"/>
    </xf>
    <xf numFmtId="0" fontId="75" fillId="0" borderId="0" xfId="9" applyFont="1" applyAlignment="1">
      <alignment horizontal="center" vertical="center"/>
    </xf>
    <xf numFmtId="0" fontId="75" fillId="0" borderId="0" xfId="9" applyFont="1" applyAlignment="1">
      <alignment vertical="center" wrapText="1"/>
    </xf>
    <xf numFmtId="0" fontId="75" fillId="0" borderId="0" xfId="9" applyFont="1"/>
    <xf numFmtId="49" fontId="88" fillId="0" borderId="0" xfId="9" applyNumberFormat="1" applyFont="1" applyAlignment="1">
      <alignment horizontal="left" vertical="center"/>
    </xf>
    <xf numFmtId="0" fontId="78" fillId="0" borderId="0" xfId="9" applyFont="1"/>
    <xf numFmtId="0" fontId="89" fillId="0" borderId="0" xfId="9" applyFont="1" applyAlignment="1" applyProtection="1">
      <alignment horizontal="centerContinuous"/>
    </xf>
    <xf numFmtId="0" fontId="78" fillId="0" borderId="0" xfId="9" applyFont="1" applyProtection="1"/>
    <xf numFmtId="41" fontId="75" fillId="0" borderId="0" xfId="9" applyNumberFormat="1" applyFont="1" applyAlignment="1">
      <alignment horizontal="right" vertical="center" wrapText="1"/>
    </xf>
    <xf numFmtId="0" fontId="90" fillId="0" borderId="0" xfId="9" applyFont="1" applyAlignment="1">
      <alignment horizontal="left" vertical="center"/>
    </xf>
    <xf numFmtId="0" fontId="91" fillId="0" borderId="0" xfId="9" applyFont="1" applyAlignment="1">
      <alignment horizontal="left" vertical="center"/>
    </xf>
    <xf numFmtId="15" fontId="75" fillId="0" borderId="0" xfId="9" applyNumberFormat="1" applyFont="1" applyAlignment="1" applyProtection="1">
      <alignment horizontal="right"/>
    </xf>
    <xf numFmtId="0" fontId="92" fillId="0" borderId="0" xfId="9" applyFont="1" applyAlignment="1">
      <alignment horizontal="right" vertical="center"/>
    </xf>
    <xf numFmtId="41" fontId="93" fillId="0" borderId="0" xfId="9" applyNumberFormat="1" applyFont="1" applyFill="1" applyAlignment="1">
      <alignment vertical="center"/>
    </xf>
    <xf numFmtId="41" fontId="75" fillId="0" borderId="0" xfId="9" applyNumberFormat="1" applyFont="1" applyFill="1"/>
    <xf numFmtId="181" fontId="75" fillId="0" borderId="0" xfId="9" applyNumberFormat="1" applyFont="1" applyAlignment="1">
      <alignment vertical="center"/>
    </xf>
    <xf numFmtId="0" fontId="75" fillId="4" borderId="1" xfId="9" applyFont="1" applyFill="1" applyBorder="1" applyAlignment="1">
      <alignment vertical="center" wrapText="1"/>
    </xf>
    <xf numFmtId="0" fontId="83" fillId="3" borderId="0" xfId="9" applyFont="1" applyFill="1" applyAlignment="1">
      <alignment vertical="center"/>
    </xf>
    <xf numFmtId="0" fontId="92" fillId="3" borderId="0" xfId="9" applyFont="1" applyFill="1" applyAlignment="1">
      <alignment horizontal="right" vertical="center"/>
    </xf>
    <xf numFmtId="0" fontId="75" fillId="3" borderId="0" xfId="9" applyFont="1" applyFill="1" applyAlignment="1">
      <alignment vertical="center"/>
    </xf>
    <xf numFmtId="0" fontId="93" fillId="0" borderId="0" xfId="9" applyFont="1" applyFill="1" applyAlignment="1">
      <alignment vertical="center"/>
    </xf>
    <xf numFmtId="0" fontId="75" fillId="0" borderId="0" xfId="9" applyFont="1" applyAlignment="1" applyProtection="1">
      <alignment horizontal="right"/>
    </xf>
    <xf numFmtId="0" fontId="75" fillId="0" borderId="0" xfId="9" applyFont="1" applyAlignment="1" applyProtection="1">
      <alignment horizontal="center"/>
    </xf>
    <xf numFmtId="0" fontId="75" fillId="0" borderId="0" xfId="9" applyFont="1" applyFill="1" applyAlignment="1" applyProtection="1">
      <alignment horizontal="center" wrapText="1"/>
    </xf>
    <xf numFmtId="41" fontId="89" fillId="0" borderId="5" xfId="9" applyNumberFormat="1" applyFont="1" applyFill="1" applyBorder="1" applyAlignment="1" applyProtection="1">
      <alignment horizontal="center"/>
    </xf>
    <xf numFmtId="41" fontId="89" fillId="0" borderId="5" xfId="9" applyNumberFormat="1" applyFont="1" applyFill="1" applyBorder="1" applyAlignment="1" applyProtection="1"/>
    <xf numFmtId="0" fontId="89" fillId="0" borderId="5" xfId="9" applyFont="1" applyFill="1" applyBorder="1" applyAlignment="1" applyProtection="1"/>
    <xf numFmtId="0" fontId="89" fillId="0" borderId="0" xfId="9" applyFont="1" applyFill="1" applyBorder="1" applyAlignment="1" applyProtection="1"/>
    <xf numFmtId="0" fontId="6" fillId="0" borderId="0" xfId="9" applyFont="1" applyProtection="1"/>
    <xf numFmtId="0" fontId="6" fillId="0" borderId="0" xfId="9" applyFont="1" applyAlignment="1" applyProtection="1">
      <alignment horizontal="left"/>
    </xf>
    <xf numFmtId="0" fontId="6" fillId="0" borderId="0" xfId="9" applyFont="1" applyAlignment="1" applyProtection="1">
      <alignment horizontal="center" vertical="center" wrapText="1"/>
    </xf>
    <xf numFmtId="0" fontId="6" fillId="0" borderId="0" xfId="9" applyFont="1" applyAlignment="1" applyProtection="1">
      <alignment horizontal="center" vertical="center"/>
    </xf>
    <xf numFmtId="0" fontId="6" fillId="0" borderId="0" xfId="9" applyFont="1" applyAlignment="1" applyProtection="1">
      <alignment horizontal="center"/>
    </xf>
    <xf numFmtId="14" fontId="90" fillId="0" borderId="0" xfId="9" applyNumberFormat="1" applyFont="1" applyAlignment="1" applyProtection="1">
      <alignment horizontal="right" vertical="center" wrapText="1"/>
    </xf>
    <xf numFmtId="0" fontId="89" fillId="19" borderId="76" xfId="9" applyFont="1" applyFill="1" applyBorder="1" applyAlignment="1" applyProtection="1">
      <alignment horizontal="center" vertical="center" wrapText="1"/>
    </xf>
    <xf numFmtId="0" fontId="75" fillId="0" borderId="0" xfId="9" applyFont="1" applyAlignment="1"/>
    <xf numFmtId="0" fontId="89" fillId="19" borderId="81" xfId="9" applyFont="1" applyFill="1" applyBorder="1" applyAlignment="1" applyProtection="1">
      <alignment horizontal="center" vertical="center" wrapText="1"/>
    </xf>
    <xf numFmtId="0" fontId="89" fillId="19" borderId="57" xfId="9" applyFont="1" applyFill="1" applyBorder="1" applyAlignment="1" applyProtection="1">
      <alignment horizontal="center" vertical="center"/>
    </xf>
    <xf numFmtId="41" fontId="89" fillId="19" borderId="1" xfId="9" applyNumberFormat="1" applyFont="1" applyFill="1" applyBorder="1" applyAlignment="1" applyProtection="1">
      <alignment horizontal="right" vertical="center"/>
    </xf>
    <xf numFmtId="41" fontId="83" fillId="19" borderId="1" xfId="9" applyNumberFormat="1" applyFont="1" applyFill="1" applyBorder="1" applyAlignment="1" applyProtection="1">
      <alignment horizontal="center" vertical="center" wrapText="1"/>
    </xf>
    <xf numFmtId="0" fontId="83" fillId="19" borderId="1" xfId="9" applyFont="1" applyFill="1" applyBorder="1" applyAlignment="1" applyProtection="1">
      <alignment horizontal="center" vertical="center" wrapText="1"/>
    </xf>
    <xf numFmtId="0" fontId="83" fillId="19" borderId="41" xfId="9" applyFont="1" applyFill="1" applyBorder="1" applyAlignment="1" applyProtection="1">
      <alignment horizontal="center" vertical="center" wrapText="1"/>
    </xf>
    <xf numFmtId="0" fontId="89" fillId="19" borderId="71" xfId="9" applyFont="1" applyFill="1" applyBorder="1" applyAlignment="1" applyProtection="1">
      <alignment horizontal="center" vertical="center"/>
    </xf>
    <xf numFmtId="0" fontId="89" fillId="19" borderId="1" xfId="9" applyFont="1" applyFill="1" applyBorder="1" applyAlignment="1" applyProtection="1">
      <alignment horizontal="center" vertical="center"/>
    </xf>
    <xf numFmtId="0" fontId="89" fillId="19" borderId="39" xfId="9" applyFont="1" applyFill="1" applyBorder="1" applyAlignment="1" applyProtection="1">
      <alignment horizontal="center" vertical="center"/>
    </xf>
    <xf numFmtId="0" fontId="89" fillId="19" borderId="72" xfId="9" applyFont="1" applyFill="1" applyBorder="1" applyAlignment="1" applyProtection="1">
      <alignment horizontal="center" vertical="center"/>
    </xf>
    <xf numFmtId="0" fontId="92" fillId="20" borderId="70" xfId="9" applyFont="1" applyFill="1" applyBorder="1" applyAlignment="1">
      <alignment vertical="center"/>
    </xf>
    <xf numFmtId="0" fontId="92" fillId="21" borderId="9" xfId="9" applyFont="1" applyFill="1" applyBorder="1" applyAlignment="1">
      <alignment vertical="center" wrapText="1"/>
    </xf>
    <xf numFmtId="0" fontId="75" fillId="0" borderId="9" xfId="9" applyFont="1" applyFill="1" applyBorder="1" applyAlignment="1">
      <alignment horizontal="center" vertical="center"/>
    </xf>
    <xf numFmtId="0" fontId="75" fillId="0" borderId="9" xfId="9" applyFont="1" applyFill="1" applyBorder="1" applyAlignment="1">
      <alignment horizontal="center" vertical="center" wrapText="1"/>
    </xf>
    <xf numFmtId="49" fontId="75" fillId="0" borderId="83" xfId="9" applyNumberFormat="1" applyFont="1" applyFill="1" applyBorder="1" applyAlignment="1">
      <alignment horizontal="center" vertical="center" wrapText="1"/>
    </xf>
    <xf numFmtId="49" fontId="75" fillId="0" borderId="9" xfId="9" applyNumberFormat="1" applyFont="1" applyFill="1" applyBorder="1" applyAlignment="1">
      <alignment horizontal="center" vertical="center" wrapText="1"/>
    </xf>
    <xf numFmtId="0" fontId="75" fillId="0" borderId="84" xfId="9" applyFont="1" applyFill="1" applyBorder="1" applyAlignment="1">
      <alignment horizontal="center" vertical="center" wrapText="1"/>
    </xf>
    <xf numFmtId="182" fontId="75" fillId="0" borderId="84" xfId="9" applyNumberFormat="1" applyFont="1" applyFill="1" applyBorder="1" applyAlignment="1">
      <alignment horizontal="center" vertical="center" wrapText="1"/>
    </xf>
    <xf numFmtId="41" fontId="75" fillId="0" borderId="84" xfId="9" applyNumberFormat="1" applyFont="1" applyFill="1" applyBorder="1" applyAlignment="1">
      <alignment horizontal="right" vertical="center"/>
    </xf>
    <xf numFmtId="183" fontId="75" fillId="0" borderId="84" xfId="9" applyNumberFormat="1" applyFont="1" applyFill="1" applyBorder="1" applyAlignment="1">
      <alignment vertical="center"/>
    </xf>
    <xf numFmtId="41" fontId="83" fillId="0" borderId="9" xfId="9" applyNumberFormat="1" applyFont="1" applyFill="1" applyBorder="1" applyAlignment="1">
      <alignment horizontal="center" vertical="center"/>
    </xf>
    <xf numFmtId="41" fontId="75" fillId="0" borderId="9" xfId="9" applyNumberFormat="1" applyFont="1" applyFill="1" applyBorder="1" applyAlignment="1">
      <alignment horizontal="center" vertical="center"/>
    </xf>
    <xf numFmtId="180" fontId="75" fillId="0" borderId="9" xfId="9" applyNumberFormat="1" applyFont="1" applyFill="1" applyBorder="1" applyAlignment="1">
      <alignment horizontal="center" vertical="center"/>
    </xf>
    <xf numFmtId="180" fontId="75" fillId="0" borderId="24" xfId="9" applyNumberFormat="1" applyFont="1" applyFill="1" applyBorder="1" applyAlignment="1">
      <alignment horizontal="center" vertical="center"/>
    </xf>
    <xf numFmtId="180" fontId="75" fillId="0" borderId="24" xfId="9" applyNumberFormat="1" applyFont="1" applyFill="1" applyBorder="1" applyAlignment="1">
      <alignment horizontal="center" vertical="center" wrapText="1"/>
    </xf>
    <xf numFmtId="180" fontId="83" fillId="0" borderId="9" xfId="9" applyNumberFormat="1" applyFont="1" applyFill="1" applyBorder="1" applyAlignment="1">
      <alignment horizontal="center" vertical="center" wrapText="1"/>
    </xf>
    <xf numFmtId="184" fontId="83" fillId="0" borderId="9" xfId="9" applyNumberFormat="1" applyFont="1" applyFill="1" applyBorder="1" applyAlignment="1">
      <alignment horizontal="center" vertical="center" wrapText="1"/>
    </xf>
    <xf numFmtId="180" fontId="75" fillId="4" borderId="9" xfId="9" applyNumberFormat="1" applyFont="1" applyFill="1" applyBorder="1" applyAlignment="1">
      <alignment horizontal="left" vertical="top"/>
    </xf>
    <xf numFmtId="0" fontId="78" fillId="0" borderId="85" xfId="9" applyFont="1" applyFill="1" applyBorder="1" applyAlignment="1">
      <alignment horizontal="left" vertical="center" wrapText="1"/>
    </xf>
    <xf numFmtId="0" fontId="83" fillId="0" borderId="0" xfId="9" applyFont="1" applyFill="1"/>
    <xf numFmtId="0" fontId="92" fillId="20" borderId="26" xfId="9" applyFont="1" applyFill="1" applyBorder="1" applyAlignment="1">
      <alignment vertical="center"/>
    </xf>
    <xf numFmtId="0" fontId="92" fillId="21" borderId="2" xfId="9" applyFont="1" applyFill="1" applyBorder="1" applyAlignment="1">
      <alignment vertical="center" wrapText="1"/>
    </xf>
    <xf numFmtId="0" fontId="75" fillId="0" borderId="2" xfId="9" applyFont="1" applyFill="1" applyBorder="1" applyAlignment="1">
      <alignment horizontal="center" vertical="center"/>
    </xf>
    <xf numFmtId="0" fontId="75" fillId="0" borderId="2" xfId="9" applyFont="1" applyFill="1" applyBorder="1" applyAlignment="1">
      <alignment horizontal="center" vertical="center" wrapText="1"/>
    </xf>
    <xf numFmtId="49" fontId="75" fillId="0" borderId="2" xfId="9" applyNumberFormat="1" applyFont="1" applyFill="1" applyBorder="1" applyAlignment="1">
      <alignment horizontal="center" vertical="center" wrapText="1"/>
    </xf>
    <xf numFmtId="0" fontId="75" fillId="0" borderId="91" xfId="9" applyFont="1" applyFill="1" applyBorder="1" applyAlignment="1">
      <alignment horizontal="center" vertical="center" wrapText="1"/>
    </xf>
    <xf numFmtId="182" fontId="75" fillId="0" borderId="91" xfId="9" applyNumberFormat="1" applyFont="1" applyFill="1" applyBorder="1" applyAlignment="1">
      <alignment horizontal="center" vertical="center" wrapText="1"/>
    </xf>
    <xf numFmtId="41" fontId="75" fillId="0" borderId="91" xfId="9" applyNumberFormat="1" applyFont="1" applyFill="1" applyBorder="1" applyAlignment="1">
      <alignment horizontal="right" vertical="center"/>
    </xf>
    <xf numFmtId="183" fontId="75" fillId="0" borderId="91" xfId="9" applyNumberFormat="1" applyFont="1" applyFill="1" applyBorder="1" applyAlignment="1">
      <alignment vertical="center"/>
    </xf>
    <xf numFmtId="41" fontId="83" fillId="0" borderId="2" xfId="9" applyNumberFormat="1" applyFont="1" applyFill="1" applyBorder="1" applyAlignment="1">
      <alignment horizontal="center" vertical="center"/>
    </xf>
    <xf numFmtId="41" fontId="75" fillId="0" borderId="2" xfId="9" applyNumberFormat="1" applyFont="1" applyFill="1" applyBorder="1" applyAlignment="1">
      <alignment horizontal="center" vertical="center"/>
    </xf>
    <xf numFmtId="180" fontId="75" fillId="0" borderId="2" xfId="9" applyNumberFormat="1" applyFont="1" applyFill="1" applyBorder="1" applyAlignment="1">
      <alignment horizontal="center" vertical="center"/>
    </xf>
    <xf numFmtId="180" fontId="75" fillId="0" borderId="42" xfId="9" applyNumberFormat="1" applyFont="1" applyFill="1" applyBorder="1" applyAlignment="1">
      <alignment horizontal="center" vertical="center"/>
    </xf>
    <xf numFmtId="180" fontId="75" fillId="0" borderId="42" xfId="9" applyNumberFormat="1" applyFont="1" applyFill="1" applyBorder="1" applyAlignment="1">
      <alignment horizontal="center" vertical="center" wrapText="1"/>
    </xf>
    <xf numFmtId="180" fontId="83" fillId="0" borderId="2" xfId="9" applyNumberFormat="1" applyFont="1" applyFill="1" applyBorder="1" applyAlignment="1">
      <alignment horizontal="center" vertical="center" wrapText="1"/>
    </xf>
    <xf numFmtId="184" fontId="83" fillId="0" borderId="2" xfId="9" applyNumberFormat="1" applyFont="1" applyFill="1" applyBorder="1" applyAlignment="1">
      <alignment horizontal="center" vertical="center" wrapText="1"/>
    </xf>
    <xf numFmtId="180" fontId="75" fillId="0" borderId="2" xfId="9" applyNumberFormat="1" applyFont="1" applyFill="1" applyBorder="1" applyAlignment="1">
      <alignment horizontal="left" vertical="top"/>
    </xf>
    <xf numFmtId="0" fontId="78" fillId="0" borderId="11" xfId="9" applyFont="1" applyFill="1" applyBorder="1" applyAlignment="1">
      <alignment horizontal="left" vertical="center" wrapText="1"/>
    </xf>
    <xf numFmtId="182" fontId="75" fillId="0" borderId="2" xfId="9" applyNumberFormat="1" applyFont="1" applyFill="1" applyBorder="1" applyAlignment="1">
      <alignment horizontal="center" vertical="center" wrapText="1"/>
    </xf>
    <xf numFmtId="41" fontId="75" fillId="0" borderId="2" xfId="9" applyNumberFormat="1" applyFont="1" applyFill="1" applyBorder="1" applyAlignment="1">
      <alignment horizontal="right" vertical="center"/>
    </xf>
    <xf numFmtId="183" fontId="75" fillId="0" borderId="2" xfId="9" applyNumberFormat="1" applyFont="1" applyFill="1" applyBorder="1" applyAlignment="1">
      <alignment vertical="center"/>
    </xf>
    <xf numFmtId="0" fontId="75" fillId="0" borderId="92" xfId="9" applyFont="1" applyFill="1" applyBorder="1" applyAlignment="1">
      <alignment horizontal="center" vertical="center" wrapText="1"/>
    </xf>
    <xf numFmtId="182" fontId="75" fillId="3" borderId="91" xfId="9" applyNumberFormat="1" applyFont="1" applyFill="1" applyBorder="1" applyAlignment="1">
      <alignment horizontal="center" vertical="center" wrapText="1"/>
    </xf>
    <xf numFmtId="182" fontId="75" fillId="3" borderId="93" xfId="9" applyNumberFormat="1" applyFont="1" applyFill="1" applyBorder="1" applyAlignment="1">
      <alignment horizontal="center" vertical="center" wrapText="1"/>
    </xf>
    <xf numFmtId="180" fontId="83" fillId="0" borderId="42" xfId="9" applyNumberFormat="1" applyFont="1" applyFill="1" applyBorder="1" applyAlignment="1">
      <alignment horizontal="center" vertical="top"/>
    </xf>
    <xf numFmtId="0" fontId="95" fillId="0" borderId="11" xfId="9" applyFont="1" applyFill="1" applyBorder="1" applyAlignment="1">
      <alignment horizontal="left" vertical="center" wrapText="1"/>
    </xf>
    <xf numFmtId="0" fontId="75" fillId="0" borderId="3" xfId="9" applyFont="1" applyFill="1" applyBorder="1" applyAlignment="1">
      <alignment horizontal="center" vertical="center"/>
    </xf>
    <xf numFmtId="0" fontId="75" fillId="0" borderId="3" xfId="9" applyFont="1" applyFill="1" applyBorder="1" applyAlignment="1">
      <alignment horizontal="center" vertical="center" wrapText="1"/>
    </xf>
    <xf numFmtId="0" fontId="83" fillId="0" borderId="39" xfId="9" applyFont="1" applyFill="1" applyBorder="1" applyAlignment="1">
      <alignment horizontal="right" vertical="center" wrapText="1"/>
    </xf>
    <xf numFmtId="0" fontId="83" fillId="0" borderId="40" xfId="9" applyFont="1" applyFill="1" applyBorder="1" applyAlignment="1">
      <alignment horizontal="right" vertical="center" wrapText="1"/>
    </xf>
    <xf numFmtId="0" fontId="83" fillId="0" borderId="41" xfId="9" applyFont="1" applyFill="1" applyBorder="1" applyAlignment="1">
      <alignment horizontal="right" vertical="center" wrapText="1"/>
    </xf>
    <xf numFmtId="183" fontId="83" fillId="0" borderId="1" xfId="9" applyNumberFormat="1" applyFont="1" applyFill="1" applyBorder="1" applyAlignment="1">
      <alignment horizontal="right" vertical="center"/>
    </xf>
    <xf numFmtId="41" fontId="83" fillId="0" borderId="1" xfId="9" applyNumberFormat="1" applyFont="1" applyFill="1" applyBorder="1" applyAlignment="1">
      <alignment vertical="center"/>
    </xf>
    <xf numFmtId="41" fontId="83" fillId="0" borderId="3" xfId="9" applyNumberFormat="1" applyFont="1" applyFill="1" applyBorder="1" applyAlignment="1">
      <alignment horizontal="center" vertical="center"/>
    </xf>
    <xf numFmtId="41" fontId="75" fillId="0" borderId="3" xfId="9" applyNumberFormat="1" applyFont="1" applyFill="1" applyBorder="1" applyAlignment="1">
      <alignment horizontal="center" vertical="center"/>
    </xf>
    <xf numFmtId="180" fontId="75" fillId="0" borderId="3" xfId="9" applyNumberFormat="1" applyFont="1" applyFill="1" applyBorder="1" applyAlignment="1">
      <alignment horizontal="center" vertical="center"/>
    </xf>
    <xf numFmtId="180" fontId="75" fillId="0" borderId="57" xfId="9" applyNumberFormat="1" applyFont="1" applyFill="1" applyBorder="1" applyAlignment="1">
      <alignment horizontal="center" vertical="center"/>
    </xf>
    <xf numFmtId="180" fontId="83" fillId="0" borderId="3" xfId="9" applyNumberFormat="1" applyFont="1" applyFill="1" applyBorder="1" applyAlignment="1">
      <alignment horizontal="center" vertical="center" wrapText="1"/>
    </xf>
    <xf numFmtId="184" fontId="83" fillId="0" borderId="3" xfId="9" applyNumberFormat="1" applyFont="1" applyFill="1" applyBorder="1" applyAlignment="1">
      <alignment horizontal="center" vertical="center" wrapText="1"/>
    </xf>
    <xf numFmtId="180" fontId="75" fillId="0" borderId="3" xfId="9" applyNumberFormat="1" applyFont="1" applyFill="1" applyBorder="1" applyAlignment="1">
      <alignment horizontal="left" vertical="top"/>
    </xf>
    <xf numFmtId="180" fontId="83" fillId="0" borderId="57" xfId="9" applyNumberFormat="1" applyFont="1" applyFill="1" applyBorder="1" applyAlignment="1">
      <alignment horizontal="center" vertical="top"/>
    </xf>
    <xf numFmtId="0" fontId="78" fillId="0" borderId="94" xfId="9" applyFont="1" applyFill="1" applyBorder="1" applyAlignment="1">
      <alignment horizontal="left" vertical="center" wrapText="1"/>
    </xf>
    <xf numFmtId="49" fontId="75" fillId="0" borderId="95" xfId="9" applyNumberFormat="1" applyFont="1" applyFill="1" applyBorder="1" applyAlignment="1">
      <alignment horizontal="center" vertical="center" wrapText="1"/>
    </xf>
    <xf numFmtId="182" fontId="75" fillId="0" borderId="92" xfId="9" applyNumberFormat="1" applyFont="1" applyFill="1" applyBorder="1" applyAlignment="1">
      <alignment horizontal="center" vertical="center" wrapText="1"/>
    </xf>
    <xf numFmtId="41" fontId="75" fillId="0" borderId="84" xfId="9" applyNumberFormat="1" applyFont="1" applyFill="1" applyBorder="1" applyAlignment="1">
      <alignment vertical="center"/>
    </xf>
    <xf numFmtId="41" fontId="75" fillId="0" borderId="42" xfId="9" applyNumberFormat="1" applyFont="1" applyFill="1" applyBorder="1" applyAlignment="1">
      <alignment horizontal="center" vertical="center"/>
    </xf>
    <xf numFmtId="180" fontId="83" fillId="0" borderId="2" xfId="9" applyNumberFormat="1" applyFont="1" applyFill="1" applyBorder="1" applyAlignment="1">
      <alignment horizontal="left" vertical="top"/>
    </xf>
    <xf numFmtId="186" fontId="75" fillId="0" borderId="2" xfId="9" applyNumberFormat="1" applyFont="1" applyFill="1" applyBorder="1" applyAlignment="1">
      <alignment horizontal="center" vertical="center" wrapText="1"/>
    </xf>
    <xf numFmtId="41" fontId="75" fillId="0" borderId="92" xfId="9" applyNumberFormat="1" applyFont="1" applyFill="1" applyBorder="1" applyAlignment="1">
      <alignment horizontal="right" vertical="center"/>
    </xf>
    <xf numFmtId="41" fontId="75" fillId="0" borderId="2" xfId="9" applyNumberFormat="1" applyFont="1" applyFill="1" applyBorder="1" applyAlignment="1">
      <alignment vertical="center"/>
    </xf>
    <xf numFmtId="184" fontId="75" fillId="0" borderId="2" xfId="9" applyNumberFormat="1" applyFont="1" applyFill="1" applyBorder="1" applyAlignment="1">
      <alignment horizontal="center" vertical="center" wrapText="1"/>
    </xf>
    <xf numFmtId="41" fontId="83" fillId="0" borderId="1" xfId="9" applyNumberFormat="1" applyFont="1" applyFill="1" applyBorder="1" applyAlignment="1">
      <alignment horizontal="right" vertical="center"/>
    </xf>
    <xf numFmtId="43" fontId="83" fillId="0" borderId="1" xfId="9" applyNumberFormat="1" applyFont="1" applyFill="1" applyBorder="1" applyAlignment="1">
      <alignment vertical="center"/>
    </xf>
    <xf numFmtId="180" fontId="75" fillId="0" borderId="3" xfId="9" applyNumberFormat="1" applyFont="1" applyFill="1" applyBorder="1" applyAlignment="1">
      <alignment horizontal="center" vertical="center" wrapText="1"/>
    </xf>
    <xf numFmtId="41" fontId="83" fillId="0" borderId="0" xfId="9" applyNumberFormat="1" applyFont="1" applyFill="1"/>
    <xf numFmtId="186" fontId="75" fillId="0" borderId="84" xfId="9" applyNumberFormat="1" applyFont="1" applyFill="1" applyBorder="1" applyAlignment="1">
      <alignment horizontal="center" vertical="center" wrapText="1"/>
    </xf>
    <xf numFmtId="0" fontId="75" fillId="0" borderId="0" xfId="9" applyFont="1" applyFill="1"/>
    <xf numFmtId="0" fontId="75" fillId="0" borderId="96" xfId="9" applyFont="1" applyFill="1" applyBorder="1" applyAlignment="1">
      <alignment horizontal="center" vertical="center" wrapText="1"/>
    </xf>
    <xf numFmtId="186" fontId="75" fillId="0" borderId="96" xfId="9" applyNumberFormat="1" applyFont="1" applyFill="1" applyBorder="1" applyAlignment="1">
      <alignment horizontal="center" vertical="center" wrapText="1"/>
    </xf>
    <xf numFmtId="182" fontId="75" fillId="0" borderId="96" xfId="9" applyNumberFormat="1" applyFont="1" applyFill="1" applyBorder="1" applyAlignment="1">
      <alignment horizontal="center" vertical="center" wrapText="1"/>
    </xf>
    <xf numFmtId="41" fontId="75" fillId="0" borderId="96" xfId="9" applyNumberFormat="1" applyFont="1" applyFill="1" applyBorder="1" applyAlignment="1">
      <alignment horizontal="right" vertical="center"/>
    </xf>
    <xf numFmtId="41" fontId="75" fillId="0" borderId="96" xfId="9" applyNumberFormat="1" applyFont="1" applyFill="1" applyBorder="1" applyAlignment="1">
      <alignment vertical="center"/>
    </xf>
    <xf numFmtId="186" fontId="75" fillId="0" borderId="91" xfId="9" applyNumberFormat="1" applyFont="1" applyFill="1" applyBorder="1" applyAlignment="1">
      <alignment horizontal="center" vertical="center" wrapText="1"/>
    </xf>
    <xf numFmtId="41" fontId="75" fillId="0" borderId="91" xfId="9" applyNumberFormat="1" applyFont="1" applyFill="1" applyBorder="1" applyAlignment="1">
      <alignment vertical="center"/>
    </xf>
    <xf numFmtId="186" fontId="75" fillId="0" borderId="92" xfId="9" applyNumberFormat="1" applyFont="1" applyFill="1" applyBorder="1" applyAlignment="1">
      <alignment horizontal="center" vertical="center" wrapText="1"/>
    </xf>
    <xf numFmtId="180" fontId="75" fillId="0" borderId="2" xfId="9" applyNumberFormat="1" applyFont="1" applyFill="1" applyBorder="1" applyAlignment="1">
      <alignment horizontal="center" vertical="center" wrapText="1"/>
    </xf>
    <xf numFmtId="0" fontId="96" fillId="22" borderId="2" xfId="9" applyFont="1" applyFill="1" applyBorder="1" applyAlignment="1">
      <alignment horizontal="center" vertical="center"/>
    </xf>
    <xf numFmtId="0" fontId="96" fillId="22" borderId="2" xfId="9" applyFont="1" applyFill="1" applyBorder="1" applyAlignment="1">
      <alignment horizontal="center" vertical="center" wrapText="1"/>
    </xf>
    <xf numFmtId="49" fontId="96" fillId="22" borderId="95" xfId="9" applyNumberFormat="1" applyFont="1" applyFill="1" applyBorder="1" applyAlignment="1">
      <alignment horizontal="center" vertical="center" wrapText="1"/>
    </xf>
    <xf numFmtId="49" fontId="96" fillId="22" borderId="2" xfId="9" applyNumberFormat="1" applyFont="1" applyFill="1" applyBorder="1" applyAlignment="1">
      <alignment horizontal="center" vertical="center" wrapText="1"/>
    </xf>
    <xf numFmtId="0" fontId="96" fillId="22" borderId="9" xfId="9" applyFont="1" applyFill="1" applyBorder="1" applyAlignment="1">
      <alignment horizontal="center" vertical="center" wrapText="1"/>
    </xf>
    <xf numFmtId="0" fontId="96" fillId="22" borderId="92" xfId="9" applyFont="1" applyFill="1" applyBorder="1" applyAlignment="1">
      <alignment horizontal="center" vertical="center" wrapText="1"/>
    </xf>
    <xf numFmtId="186" fontId="96" fillId="22" borderId="92" xfId="9" applyNumberFormat="1" applyFont="1" applyFill="1" applyBorder="1" applyAlignment="1">
      <alignment horizontal="center" vertical="center" wrapText="1"/>
    </xf>
    <xf numFmtId="182" fontId="96" fillId="22" borderId="92" xfId="9" applyNumberFormat="1" applyFont="1" applyFill="1" applyBorder="1" applyAlignment="1">
      <alignment horizontal="center" vertical="center" wrapText="1"/>
    </xf>
    <xf numFmtId="41" fontId="96" fillId="22" borderId="84" xfId="9" applyNumberFormat="1" applyFont="1" applyFill="1" applyBorder="1" applyAlignment="1">
      <alignment horizontal="right" vertical="center"/>
    </xf>
    <xf numFmtId="41" fontId="96" fillId="22" borderId="84" xfId="9" applyNumberFormat="1" applyFont="1" applyFill="1" applyBorder="1" applyAlignment="1">
      <alignment vertical="center"/>
    </xf>
    <xf numFmtId="41" fontId="97" fillId="22" borderId="2" xfId="9" applyNumberFormat="1" applyFont="1" applyFill="1" applyBorder="1" applyAlignment="1">
      <alignment horizontal="center" vertical="center"/>
    </xf>
    <xf numFmtId="41" fontId="96" fillId="22" borderId="42" xfId="9" applyNumberFormat="1" applyFont="1" applyFill="1" applyBorder="1" applyAlignment="1">
      <alignment horizontal="center" vertical="center"/>
    </xf>
    <xf numFmtId="180" fontId="96" fillId="22" borderId="42" xfId="9" applyNumberFormat="1" applyFont="1" applyFill="1" applyBorder="1" applyAlignment="1">
      <alignment horizontal="center" vertical="center"/>
    </xf>
    <xf numFmtId="180" fontId="96" fillId="22" borderId="2" xfId="9" applyNumberFormat="1" applyFont="1" applyFill="1" applyBorder="1" applyAlignment="1">
      <alignment horizontal="center" vertical="center"/>
    </xf>
    <xf numFmtId="180" fontId="97" fillId="22" borderId="2" xfId="9" applyNumberFormat="1" applyFont="1" applyFill="1" applyBorder="1" applyAlignment="1">
      <alignment horizontal="center" vertical="center" wrapText="1"/>
    </xf>
    <xf numFmtId="184" fontId="97" fillId="22" borderId="2" xfId="9" applyNumberFormat="1" applyFont="1" applyFill="1" applyBorder="1" applyAlignment="1">
      <alignment horizontal="center" vertical="center" wrapText="1"/>
    </xf>
    <xf numFmtId="180" fontId="97" fillId="22" borderId="2" xfId="9" applyNumberFormat="1" applyFont="1" applyFill="1" applyBorder="1" applyAlignment="1">
      <alignment horizontal="left" vertical="top"/>
    </xf>
    <xf numFmtId="180" fontId="96" fillId="22" borderId="2" xfId="9" applyNumberFormat="1" applyFont="1" applyFill="1" applyBorder="1" applyAlignment="1">
      <alignment horizontal="center" vertical="center" wrapText="1"/>
    </xf>
    <xf numFmtId="0" fontId="95" fillId="22" borderId="11" xfId="9" applyFont="1" applyFill="1" applyBorder="1" applyAlignment="1">
      <alignment horizontal="left" vertical="center" wrapText="1"/>
    </xf>
    <xf numFmtId="0" fontId="83" fillId="22" borderId="0" xfId="9" applyFont="1" applyFill="1"/>
    <xf numFmtId="0" fontId="75" fillId="22" borderId="0" xfId="9" applyFont="1" applyFill="1"/>
    <xf numFmtId="186" fontId="96" fillId="22" borderId="2" xfId="9" applyNumberFormat="1" applyFont="1" applyFill="1" applyBorder="1" applyAlignment="1">
      <alignment horizontal="center" vertical="center" wrapText="1"/>
    </xf>
    <xf numFmtId="182" fontId="96" fillId="22" borderId="2" xfId="9" applyNumberFormat="1" applyFont="1" applyFill="1" applyBorder="1" applyAlignment="1">
      <alignment horizontal="center" vertical="center" wrapText="1"/>
    </xf>
    <xf numFmtId="41" fontId="96" fillId="22" borderId="92" xfId="9" applyNumberFormat="1" applyFont="1" applyFill="1" applyBorder="1" applyAlignment="1">
      <alignment horizontal="right" vertical="center"/>
    </xf>
    <xf numFmtId="41" fontId="96" fillId="22" borderId="2" xfId="9" applyNumberFormat="1" applyFont="1" applyFill="1" applyBorder="1" applyAlignment="1">
      <alignment vertical="center"/>
    </xf>
    <xf numFmtId="184" fontId="96" fillId="22" borderId="2" xfId="9" applyNumberFormat="1" applyFont="1" applyFill="1" applyBorder="1" applyAlignment="1">
      <alignment horizontal="center" vertical="center" wrapText="1"/>
    </xf>
    <xf numFmtId="0" fontId="78" fillId="22" borderId="11" xfId="9" applyFont="1" applyFill="1" applyBorder="1" applyAlignment="1">
      <alignment horizontal="left" vertical="center" wrapText="1"/>
    </xf>
    <xf numFmtId="0" fontId="96" fillId="22" borderId="3" xfId="9" applyFont="1" applyFill="1" applyBorder="1" applyAlignment="1">
      <alignment horizontal="center" vertical="center"/>
    </xf>
    <xf numFmtId="0" fontId="96" fillId="22" borderId="3" xfId="9" applyFont="1" applyFill="1" applyBorder="1" applyAlignment="1">
      <alignment horizontal="center" vertical="center" wrapText="1"/>
    </xf>
    <xf numFmtId="41" fontId="97" fillId="22" borderId="1" xfId="9" applyNumberFormat="1" applyFont="1" applyFill="1" applyBorder="1" applyAlignment="1">
      <alignment horizontal="right" vertical="center"/>
    </xf>
    <xf numFmtId="41" fontId="97" fillId="22" borderId="1" xfId="9" applyNumberFormat="1" applyFont="1" applyFill="1" applyBorder="1" applyAlignment="1">
      <alignment vertical="center"/>
    </xf>
    <xf numFmtId="41" fontId="97" fillId="22" borderId="3" xfId="9" applyNumberFormat="1" applyFont="1" applyFill="1" applyBorder="1" applyAlignment="1">
      <alignment horizontal="center" vertical="center"/>
    </xf>
    <xf numFmtId="41" fontId="96" fillId="22" borderId="3" xfId="9" applyNumberFormat="1" applyFont="1" applyFill="1" applyBorder="1" applyAlignment="1">
      <alignment horizontal="center" vertical="center"/>
    </xf>
    <xf numFmtId="180" fontId="96" fillId="22" borderId="3" xfId="9" applyNumberFormat="1" applyFont="1" applyFill="1" applyBorder="1" applyAlignment="1">
      <alignment horizontal="center" vertical="center" wrapText="1"/>
    </xf>
    <xf numFmtId="180" fontId="96" fillId="22" borderId="3" xfId="9" applyNumberFormat="1" applyFont="1" applyFill="1" applyBorder="1" applyAlignment="1">
      <alignment horizontal="center" vertical="center"/>
    </xf>
    <xf numFmtId="180" fontId="96" fillId="22" borderId="57" xfId="9" applyNumberFormat="1" applyFont="1" applyFill="1" applyBorder="1" applyAlignment="1">
      <alignment horizontal="center" vertical="center"/>
    </xf>
    <xf numFmtId="180" fontId="97" fillId="22" borderId="3" xfId="9" applyNumberFormat="1" applyFont="1" applyFill="1" applyBorder="1" applyAlignment="1">
      <alignment horizontal="center" vertical="center" wrapText="1"/>
    </xf>
    <xf numFmtId="184" fontId="97" fillId="22" borderId="3" xfId="9" applyNumberFormat="1" applyFont="1" applyFill="1" applyBorder="1" applyAlignment="1">
      <alignment horizontal="center" vertical="center" wrapText="1"/>
    </xf>
    <xf numFmtId="180" fontId="96" fillId="22" borderId="3" xfId="9" applyNumberFormat="1" applyFont="1" applyFill="1" applyBorder="1" applyAlignment="1">
      <alignment horizontal="left" vertical="top"/>
    </xf>
    <xf numFmtId="180" fontId="97" fillId="22" borderId="57" xfId="9" applyNumberFormat="1" applyFont="1" applyFill="1" applyBorder="1" applyAlignment="1">
      <alignment horizontal="center" vertical="center"/>
    </xf>
    <xf numFmtId="180" fontId="97" fillId="22" borderId="57" xfId="9" applyNumberFormat="1" applyFont="1" applyFill="1" applyBorder="1" applyAlignment="1">
      <alignment horizontal="center" vertical="top"/>
    </xf>
    <xf numFmtId="0" fontId="95" fillId="22" borderId="94" xfId="9" applyFont="1" applyFill="1" applyBorder="1" applyAlignment="1">
      <alignment horizontal="left" vertical="center" wrapText="1"/>
    </xf>
    <xf numFmtId="41" fontId="83" fillId="22" borderId="0" xfId="9" applyNumberFormat="1" applyFont="1" applyFill="1"/>
    <xf numFmtId="183" fontId="75" fillId="0" borderId="96" xfId="9" applyNumberFormat="1" applyFont="1" applyFill="1" applyBorder="1" applyAlignment="1">
      <alignment vertical="center"/>
    </xf>
    <xf numFmtId="0" fontId="78" fillId="3" borderId="11" xfId="9" applyFont="1" applyFill="1" applyBorder="1" applyAlignment="1">
      <alignment horizontal="left" vertical="center" wrapText="1"/>
    </xf>
    <xf numFmtId="49" fontId="75" fillId="0" borderId="3" xfId="9" applyNumberFormat="1" applyFont="1" applyFill="1" applyBorder="1" applyAlignment="1">
      <alignment horizontal="center" vertical="center" wrapText="1"/>
    </xf>
    <xf numFmtId="41" fontId="83" fillId="0" borderId="3" xfId="9" applyNumberFormat="1" applyFont="1" applyFill="1" applyBorder="1" applyAlignment="1">
      <alignment horizontal="right" vertical="center"/>
    </xf>
    <xf numFmtId="0" fontId="75" fillId="3" borderId="92" xfId="9" applyFont="1" applyFill="1" applyBorder="1" applyAlignment="1">
      <alignment horizontal="center" vertical="center" wrapText="1"/>
    </xf>
    <xf numFmtId="182" fontId="75" fillId="3" borderId="92" xfId="9" applyNumberFormat="1" applyFont="1" applyFill="1" applyBorder="1" applyAlignment="1">
      <alignment horizontal="center" vertical="center" wrapText="1"/>
    </xf>
    <xf numFmtId="41" fontId="75" fillId="3" borderId="84" xfId="9" applyNumberFormat="1" applyFont="1" applyFill="1" applyBorder="1" applyAlignment="1">
      <alignment horizontal="right" vertical="center"/>
    </xf>
    <xf numFmtId="41" fontId="75" fillId="3" borderId="84" xfId="9" applyNumberFormat="1" applyFont="1" applyFill="1" applyBorder="1" applyAlignment="1">
      <alignment vertical="center"/>
    </xf>
    <xf numFmtId="41" fontId="83" fillId="3" borderId="2" xfId="9" applyNumberFormat="1" applyFont="1" applyFill="1" applyBorder="1" applyAlignment="1">
      <alignment horizontal="center" vertical="center"/>
    </xf>
    <xf numFmtId="41" fontId="75" fillId="3" borderId="42" xfId="9" applyNumberFormat="1" applyFont="1" applyFill="1" applyBorder="1" applyAlignment="1">
      <alignment horizontal="center" vertical="center"/>
    </xf>
    <xf numFmtId="180" fontId="75" fillId="3" borderId="42" xfId="9" applyNumberFormat="1" applyFont="1" applyFill="1" applyBorder="1" applyAlignment="1">
      <alignment horizontal="center" vertical="center"/>
    </xf>
    <xf numFmtId="180" fontId="75" fillId="3" borderId="2" xfId="9" applyNumberFormat="1" applyFont="1" applyFill="1" applyBorder="1" applyAlignment="1">
      <alignment horizontal="center" vertical="center"/>
    </xf>
    <xf numFmtId="180" fontId="83" fillId="3" borderId="2" xfId="9" applyNumberFormat="1" applyFont="1" applyFill="1" applyBorder="1" applyAlignment="1">
      <alignment horizontal="center" vertical="center" wrapText="1"/>
    </xf>
    <xf numFmtId="184" fontId="83" fillId="3" borderId="2" xfId="9" applyNumberFormat="1" applyFont="1" applyFill="1" applyBorder="1" applyAlignment="1">
      <alignment horizontal="center" vertical="center" wrapText="1"/>
    </xf>
    <xf numFmtId="180" fontId="83" fillId="3" borderId="2" xfId="9" applyNumberFormat="1" applyFont="1" applyFill="1" applyBorder="1" applyAlignment="1">
      <alignment horizontal="left" vertical="top"/>
    </xf>
    <xf numFmtId="0" fontId="83" fillId="19" borderId="0" xfId="9" applyFont="1" applyFill="1"/>
    <xf numFmtId="0" fontId="75" fillId="19" borderId="0" xfId="9" applyFont="1" applyFill="1"/>
    <xf numFmtId="0" fontId="75" fillId="3" borderId="2" xfId="9" applyFont="1" applyFill="1" applyBorder="1" applyAlignment="1">
      <alignment horizontal="center" vertical="center" wrapText="1"/>
    </xf>
    <xf numFmtId="186" fontId="75" fillId="3" borderId="2" xfId="9" applyNumberFormat="1" applyFont="1" applyFill="1" applyBorder="1" applyAlignment="1">
      <alignment horizontal="center" vertical="center" wrapText="1"/>
    </xf>
    <xf numFmtId="182" fontId="75" fillId="3" borderId="2" xfId="9" applyNumberFormat="1" applyFont="1" applyFill="1" applyBorder="1" applyAlignment="1">
      <alignment horizontal="center" vertical="center" wrapText="1"/>
    </xf>
    <xf numFmtId="41" fontId="75" fillId="3" borderId="92" xfId="9" applyNumberFormat="1" applyFont="1" applyFill="1" applyBorder="1" applyAlignment="1">
      <alignment horizontal="right" vertical="center"/>
    </xf>
    <xf numFmtId="41" fontId="75" fillId="3" borderId="2" xfId="9" applyNumberFormat="1" applyFont="1" applyFill="1" applyBorder="1" applyAlignment="1">
      <alignment vertical="center"/>
    </xf>
    <xf numFmtId="184" fontId="75" fillId="3" borderId="2" xfId="9" applyNumberFormat="1" applyFont="1" applyFill="1" applyBorder="1" applyAlignment="1">
      <alignment horizontal="center" vertical="center" wrapText="1"/>
    </xf>
    <xf numFmtId="0" fontId="83" fillId="3" borderId="39" xfId="9" applyFont="1" applyFill="1" applyBorder="1" applyAlignment="1">
      <alignment horizontal="right" vertical="center" wrapText="1"/>
    </xf>
    <xf numFmtId="0" fontId="83" fillId="3" borderId="40" xfId="9" applyFont="1" applyFill="1" applyBorder="1" applyAlignment="1">
      <alignment horizontal="right" vertical="center" wrapText="1"/>
    </xf>
    <xf numFmtId="0" fontId="83" fillId="3" borderId="41" xfId="9" applyFont="1" applyFill="1" applyBorder="1" applyAlignment="1">
      <alignment horizontal="right" vertical="center" wrapText="1"/>
    </xf>
    <xf numFmtId="41" fontId="83" fillId="3" borderId="1" xfId="9" applyNumberFormat="1" applyFont="1" applyFill="1" applyBorder="1" applyAlignment="1">
      <alignment horizontal="right" vertical="center"/>
    </xf>
    <xf numFmtId="43" fontId="83" fillId="3" borderId="1" xfId="9" applyNumberFormat="1" applyFont="1" applyFill="1" applyBorder="1" applyAlignment="1">
      <alignment vertical="center"/>
    </xf>
    <xf numFmtId="41" fontId="83" fillId="3" borderId="3" xfId="9" applyNumberFormat="1" applyFont="1" applyFill="1" applyBorder="1" applyAlignment="1">
      <alignment horizontal="center" vertical="center"/>
    </xf>
    <xf numFmtId="41" fontId="75" fillId="3" borderId="3" xfId="9" applyNumberFormat="1" applyFont="1" applyFill="1" applyBorder="1" applyAlignment="1">
      <alignment horizontal="center" vertical="center"/>
    </xf>
    <xf numFmtId="180" fontId="75" fillId="3" borderId="3" xfId="9" applyNumberFormat="1" applyFont="1" applyFill="1" applyBorder="1" applyAlignment="1">
      <alignment horizontal="center" vertical="center" wrapText="1"/>
    </xf>
    <xf numFmtId="180" fontId="75" fillId="3" borderId="3" xfId="9" applyNumberFormat="1" applyFont="1" applyFill="1" applyBorder="1" applyAlignment="1">
      <alignment horizontal="center" vertical="center"/>
    </xf>
    <xf numFmtId="180" fontId="75" fillId="3" borderId="57" xfId="9" applyNumberFormat="1" applyFont="1" applyFill="1" applyBorder="1" applyAlignment="1">
      <alignment horizontal="center" vertical="center"/>
    </xf>
    <xf numFmtId="180" fontId="83" fillId="3" borderId="3" xfId="9" applyNumberFormat="1" applyFont="1" applyFill="1" applyBorder="1" applyAlignment="1">
      <alignment horizontal="center" vertical="center" wrapText="1"/>
    </xf>
    <xf numFmtId="184" fontId="83" fillId="3" borderId="3" xfId="9" applyNumberFormat="1" applyFont="1" applyFill="1" applyBorder="1" applyAlignment="1">
      <alignment horizontal="center" vertical="center" wrapText="1"/>
    </xf>
    <xf numFmtId="180" fontId="75" fillId="3" borderId="3" xfId="9" applyNumberFormat="1" applyFont="1" applyFill="1" applyBorder="1" applyAlignment="1">
      <alignment horizontal="left" vertical="top"/>
    </xf>
    <xf numFmtId="180" fontId="83" fillId="3" borderId="57" xfId="9" applyNumberFormat="1" applyFont="1" applyFill="1" applyBorder="1" applyAlignment="1">
      <alignment horizontal="center" vertical="top"/>
    </xf>
    <xf numFmtId="0" fontId="78" fillId="3" borderId="94" xfId="9" applyFont="1" applyFill="1" applyBorder="1" applyAlignment="1">
      <alignment horizontal="left" vertical="center" wrapText="1"/>
    </xf>
    <xf numFmtId="41" fontId="83" fillId="19" borderId="0" xfId="9" applyNumberFormat="1" applyFont="1" applyFill="1"/>
    <xf numFmtId="0" fontId="92" fillId="21" borderId="3" xfId="9" applyFont="1" applyFill="1" applyBorder="1" applyAlignment="1">
      <alignment vertical="center" wrapText="1"/>
    </xf>
    <xf numFmtId="0" fontId="92" fillId="23" borderId="9" xfId="9" applyFont="1" applyFill="1" applyBorder="1" applyAlignment="1">
      <alignment vertical="center" wrapText="1"/>
    </xf>
    <xf numFmtId="0" fontId="92" fillId="23" borderId="2" xfId="9" applyFont="1" applyFill="1" applyBorder="1" applyAlignment="1">
      <alignment vertical="center" wrapText="1"/>
    </xf>
    <xf numFmtId="176" fontId="75" fillId="0" borderId="91" xfId="9" applyNumberFormat="1" applyFont="1" applyFill="1" applyBorder="1" applyAlignment="1">
      <alignment horizontal="center" vertical="center" wrapText="1"/>
    </xf>
    <xf numFmtId="182" fontId="75" fillId="0" borderId="9" xfId="9" applyNumberFormat="1" applyFont="1" applyFill="1" applyBorder="1" applyAlignment="1">
      <alignment horizontal="center" vertical="center" wrapText="1"/>
    </xf>
    <xf numFmtId="176" fontId="75" fillId="0" borderId="9" xfId="9" applyNumberFormat="1" applyFont="1" applyFill="1" applyBorder="1" applyAlignment="1">
      <alignment horizontal="center" vertical="center" wrapText="1"/>
    </xf>
    <xf numFmtId="41" fontId="75" fillId="0" borderId="9" xfId="9" applyNumberFormat="1" applyFont="1" applyFill="1" applyBorder="1" applyAlignment="1">
      <alignment horizontal="right" vertical="center"/>
    </xf>
    <xf numFmtId="183" fontId="75" fillId="0" borderId="9" xfId="9" applyNumberFormat="1" applyFont="1" applyFill="1" applyBorder="1" applyAlignment="1">
      <alignment vertical="center"/>
    </xf>
    <xf numFmtId="180" fontId="75" fillId="0" borderId="9" xfId="9" applyNumberFormat="1" applyFont="1" applyFill="1" applyBorder="1" applyAlignment="1">
      <alignment horizontal="left" vertical="top"/>
    </xf>
    <xf numFmtId="0" fontId="75" fillId="3" borderId="91" xfId="9" applyFont="1" applyFill="1" applyBorder="1" applyAlignment="1">
      <alignment horizontal="center" vertical="center" wrapText="1"/>
    </xf>
    <xf numFmtId="176" fontId="75" fillId="3" borderId="91" xfId="9" applyNumberFormat="1" applyFont="1" applyFill="1" applyBorder="1" applyAlignment="1">
      <alignment horizontal="center" vertical="center" wrapText="1"/>
    </xf>
    <xf numFmtId="41" fontId="75" fillId="3" borderId="91" xfId="9" applyNumberFormat="1" applyFont="1" applyFill="1" applyBorder="1" applyAlignment="1">
      <alignment horizontal="right" vertical="center"/>
    </xf>
    <xf numFmtId="183" fontId="75" fillId="3" borderId="91" xfId="9" applyNumberFormat="1" applyFont="1" applyFill="1" applyBorder="1" applyAlignment="1">
      <alignment vertical="center"/>
    </xf>
    <xf numFmtId="180" fontId="75" fillId="0" borderId="2" xfId="9" applyNumberFormat="1" applyFont="1" applyFill="1" applyBorder="1" applyAlignment="1">
      <alignment horizontal="left" vertical="center"/>
    </xf>
    <xf numFmtId="187" fontId="75" fillId="3" borderId="91" xfId="9" applyNumberFormat="1" applyFont="1" applyFill="1" applyBorder="1" applyAlignment="1">
      <alignment horizontal="center" vertical="center" wrapText="1"/>
    </xf>
    <xf numFmtId="43" fontId="83" fillId="0" borderId="1" xfId="9" applyNumberFormat="1" applyFont="1" applyFill="1" applyBorder="1" applyAlignment="1">
      <alignment horizontal="right" vertical="center"/>
    </xf>
    <xf numFmtId="0" fontId="96" fillId="22" borderId="84" xfId="9" applyFont="1" applyFill="1" applyBorder="1" applyAlignment="1">
      <alignment horizontal="center" vertical="center" wrapText="1"/>
    </xf>
    <xf numFmtId="182" fontId="96" fillId="22" borderId="84" xfId="9" applyNumberFormat="1" applyFont="1" applyFill="1" applyBorder="1" applyAlignment="1">
      <alignment horizontal="center" vertical="center" wrapText="1"/>
    </xf>
    <xf numFmtId="180" fontId="96" fillId="22" borderId="24" xfId="9" applyNumberFormat="1" applyFont="1" applyFill="1" applyBorder="1" applyAlignment="1">
      <alignment horizontal="center" vertical="center" wrapText="1"/>
    </xf>
    <xf numFmtId="180" fontId="96" fillId="22" borderId="42" xfId="9" applyNumberFormat="1" applyFont="1" applyFill="1" applyBorder="1" applyAlignment="1">
      <alignment horizontal="center" vertical="center" wrapText="1"/>
    </xf>
    <xf numFmtId="183" fontId="96" fillId="22" borderId="91" xfId="9" applyNumberFormat="1" applyFont="1" applyFill="1" applyBorder="1" applyAlignment="1">
      <alignment vertical="center"/>
    </xf>
    <xf numFmtId="183" fontId="97" fillId="22" borderId="1" xfId="9" applyNumberFormat="1" applyFont="1" applyFill="1" applyBorder="1" applyAlignment="1">
      <alignment horizontal="right" vertical="center"/>
    </xf>
    <xf numFmtId="43" fontId="97" fillId="22" borderId="1" xfId="9" applyNumberFormat="1" applyFont="1" applyFill="1" applyBorder="1" applyAlignment="1">
      <alignment vertical="center"/>
    </xf>
    <xf numFmtId="49" fontId="96" fillId="22" borderId="83" xfId="9" applyNumberFormat="1" applyFont="1" applyFill="1" applyBorder="1" applyAlignment="1">
      <alignment horizontal="center" vertical="center" wrapText="1"/>
    </xf>
    <xf numFmtId="49" fontId="96" fillId="22" borderId="9" xfId="9" applyNumberFormat="1" applyFont="1" applyFill="1" applyBorder="1" applyAlignment="1">
      <alignment horizontal="center" vertical="center" wrapText="1"/>
    </xf>
    <xf numFmtId="0" fontId="96" fillId="22" borderId="9" xfId="9" applyFont="1" applyFill="1" applyBorder="1" applyAlignment="1">
      <alignment horizontal="center" vertical="center"/>
    </xf>
    <xf numFmtId="182" fontId="96" fillId="22" borderId="9" xfId="9" applyNumberFormat="1" applyFont="1" applyFill="1" applyBorder="1" applyAlignment="1">
      <alignment horizontal="center" vertical="center" wrapText="1"/>
    </xf>
    <xf numFmtId="41" fontId="96" fillId="22" borderId="9" xfId="9" applyNumberFormat="1" applyFont="1" applyFill="1" applyBorder="1" applyAlignment="1">
      <alignment horizontal="right" vertical="center"/>
    </xf>
    <xf numFmtId="183" fontId="96" fillId="22" borderId="9" xfId="9" applyNumberFormat="1" applyFont="1" applyFill="1" applyBorder="1" applyAlignment="1">
      <alignment vertical="center"/>
    </xf>
    <xf numFmtId="41" fontId="97" fillId="22" borderId="9" xfId="9" applyNumberFormat="1" applyFont="1" applyFill="1" applyBorder="1" applyAlignment="1">
      <alignment horizontal="center" vertical="center"/>
    </xf>
    <xf numFmtId="41" fontId="96" fillId="22" borderId="9" xfId="9" applyNumberFormat="1" applyFont="1" applyFill="1" applyBorder="1" applyAlignment="1">
      <alignment horizontal="center" vertical="center"/>
    </xf>
    <xf numFmtId="180" fontId="96" fillId="22" borderId="9" xfId="9" applyNumberFormat="1" applyFont="1" applyFill="1" applyBorder="1" applyAlignment="1">
      <alignment horizontal="center" vertical="center"/>
    </xf>
    <xf numFmtId="180" fontId="96" fillId="22" borderId="24" xfId="9" applyNumberFormat="1" applyFont="1" applyFill="1" applyBorder="1" applyAlignment="1">
      <alignment horizontal="center" vertical="center"/>
    </xf>
    <xf numFmtId="184" fontId="97" fillId="22" borderId="9" xfId="9" applyNumberFormat="1" applyFont="1" applyFill="1" applyBorder="1" applyAlignment="1">
      <alignment horizontal="center" vertical="center" wrapText="1"/>
    </xf>
    <xf numFmtId="180" fontId="97" fillId="22" borderId="9" xfId="9" applyNumberFormat="1" applyFont="1" applyFill="1" applyBorder="1" applyAlignment="1">
      <alignment horizontal="center" vertical="center" wrapText="1"/>
    </xf>
    <xf numFmtId="0" fontId="95" fillId="22" borderId="85" xfId="9" applyFont="1" applyFill="1" applyBorder="1" applyAlignment="1">
      <alignment horizontal="left" vertical="center" wrapText="1"/>
    </xf>
    <xf numFmtId="0" fontId="96" fillId="22" borderId="91" xfId="9" applyFont="1" applyFill="1" applyBorder="1" applyAlignment="1">
      <alignment horizontal="center" vertical="center" wrapText="1"/>
    </xf>
    <xf numFmtId="182" fontId="96" fillId="22" borderId="96" xfId="9" applyNumberFormat="1" applyFont="1" applyFill="1" applyBorder="1" applyAlignment="1">
      <alignment horizontal="center" vertical="center" wrapText="1"/>
    </xf>
    <xf numFmtId="41" fontId="96" fillId="22" borderId="96" xfId="9" applyNumberFormat="1" applyFont="1" applyFill="1" applyBorder="1" applyAlignment="1">
      <alignment horizontal="right" vertical="center"/>
    </xf>
    <xf numFmtId="183" fontId="96" fillId="22" borderId="96" xfId="9" applyNumberFormat="1" applyFont="1" applyFill="1" applyBorder="1" applyAlignment="1">
      <alignment vertical="center"/>
    </xf>
    <xf numFmtId="41" fontId="96" fillId="22" borderId="2" xfId="9" applyNumberFormat="1" applyFont="1" applyFill="1" applyBorder="1" applyAlignment="1">
      <alignment horizontal="center" vertical="center"/>
    </xf>
    <xf numFmtId="0" fontId="96" fillId="22" borderId="0" xfId="9" applyFont="1" applyFill="1" applyBorder="1"/>
    <xf numFmtId="41" fontId="97" fillId="22" borderId="3" xfId="9" applyNumberFormat="1" applyFont="1" applyFill="1" applyBorder="1" applyAlignment="1">
      <alignment horizontal="right" vertical="center"/>
    </xf>
    <xf numFmtId="0" fontId="78" fillId="22" borderId="94" xfId="9" applyFont="1" applyFill="1" applyBorder="1" applyAlignment="1">
      <alignment horizontal="left" vertical="center" wrapText="1"/>
    </xf>
    <xf numFmtId="183" fontId="96" fillId="22" borderId="84" xfId="9" applyNumberFormat="1" applyFont="1" applyFill="1" applyBorder="1" applyAlignment="1">
      <alignment vertical="center"/>
    </xf>
    <xf numFmtId="0" fontId="97" fillId="22" borderId="0" xfId="9" applyFont="1" applyFill="1"/>
    <xf numFmtId="0" fontId="96" fillId="22" borderId="0" xfId="9" applyFont="1" applyFill="1"/>
    <xf numFmtId="0" fontId="96" fillId="22" borderId="96" xfId="9" applyFont="1" applyFill="1" applyBorder="1" applyAlignment="1">
      <alignment horizontal="center" vertical="center" wrapText="1"/>
    </xf>
    <xf numFmtId="0" fontId="78" fillId="22" borderId="94" xfId="9" applyFont="1" applyFill="1" applyBorder="1" applyAlignment="1">
      <alignment horizontal="left" vertical="top" wrapText="1"/>
    </xf>
    <xf numFmtId="49" fontId="96" fillId="22" borderId="42" xfId="9" applyNumberFormat="1" applyFont="1" applyFill="1" applyBorder="1" applyAlignment="1">
      <alignment horizontal="center" vertical="center" wrapText="1"/>
    </xf>
    <xf numFmtId="182" fontId="96" fillId="22" borderId="3" xfId="9" applyNumberFormat="1" applyFont="1" applyFill="1" applyBorder="1" applyAlignment="1">
      <alignment horizontal="center" vertical="center" wrapText="1"/>
    </xf>
    <xf numFmtId="41" fontId="96" fillId="22" borderId="3" xfId="9" applyNumberFormat="1" applyFont="1" applyFill="1" applyBorder="1" applyAlignment="1">
      <alignment horizontal="right" vertical="center"/>
    </xf>
    <xf numFmtId="183" fontId="96" fillId="22" borderId="3" xfId="9" applyNumberFormat="1" applyFont="1" applyFill="1" applyBorder="1" applyAlignment="1">
      <alignment vertical="center"/>
    </xf>
    <xf numFmtId="180" fontId="97" fillId="22" borderId="42" xfId="9" applyNumberFormat="1" applyFont="1" applyFill="1" applyBorder="1" applyAlignment="1">
      <alignment horizontal="center" vertical="top"/>
    </xf>
    <xf numFmtId="0" fontId="96" fillId="22" borderId="1" xfId="9" applyFont="1" applyFill="1" applyBorder="1" applyAlignment="1">
      <alignment horizontal="center" vertical="center" wrapText="1"/>
    </xf>
    <xf numFmtId="182" fontId="96" fillId="22" borderId="1" xfId="9" applyNumberFormat="1" applyFont="1" applyFill="1" applyBorder="1" applyAlignment="1">
      <alignment horizontal="center" vertical="center" wrapText="1"/>
    </xf>
    <xf numFmtId="41" fontId="96" fillId="22" borderId="1" xfId="9" applyNumberFormat="1" applyFont="1" applyFill="1" applyBorder="1" applyAlignment="1">
      <alignment horizontal="right" vertical="center"/>
    </xf>
    <xf numFmtId="183" fontId="96" fillId="22" borderId="1" xfId="9" applyNumberFormat="1" applyFont="1" applyFill="1" applyBorder="1" applyAlignment="1">
      <alignment vertical="center"/>
    </xf>
    <xf numFmtId="180" fontId="96" fillId="22" borderId="9" xfId="9" applyNumberFormat="1" applyFont="1" applyFill="1" applyBorder="1" applyAlignment="1">
      <alignment horizontal="left" vertical="top"/>
    </xf>
    <xf numFmtId="180" fontId="96" fillId="22" borderId="2" xfId="9" applyNumberFormat="1" applyFont="1" applyFill="1" applyBorder="1" applyAlignment="1">
      <alignment horizontal="left" vertical="top"/>
    </xf>
    <xf numFmtId="182" fontId="75" fillId="0" borderId="3" xfId="9" applyNumberFormat="1" applyFont="1" applyFill="1" applyBorder="1" applyAlignment="1">
      <alignment horizontal="center" vertical="center" wrapText="1"/>
    </xf>
    <xf numFmtId="41" fontId="75" fillId="0" borderId="3" xfId="9" applyNumberFormat="1" applyFont="1" applyFill="1" applyBorder="1" applyAlignment="1">
      <alignment horizontal="right" vertical="center"/>
    </xf>
    <xf numFmtId="183" fontId="75" fillId="0" borderId="3" xfId="9" applyNumberFormat="1" applyFont="1" applyFill="1" applyBorder="1" applyAlignment="1">
      <alignment vertical="center"/>
    </xf>
    <xf numFmtId="180" fontId="97" fillId="22" borderId="42" xfId="9" applyNumberFormat="1" applyFont="1" applyFill="1" applyBorder="1" applyAlignment="1">
      <alignment horizontal="center" vertical="center"/>
    </xf>
    <xf numFmtId="180" fontId="96" fillId="22" borderId="42" xfId="9" applyNumberFormat="1" applyFont="1" applyFill="1" applyBorder="1" applyAlignment="1">
      <alignment horizontal="center" vertical="top"/>
    </xf>
    <xf numFmtId="0" fontId="95" fillId="22" borderId="11" xfId="9" applyFont="1" applyFill="1" applyBorder="1" applyAlignment="1">
      <alignment horizontal="left" vertical="top" wrapText="1"/>
    </xf>
    <xf numFmtId="0" fontId="98" fillId="20" borderId="26" xfId="9" applyFont="1" applyFill="1" applyBorder="1" applyAlignment="1">
      <alignment vertical="center"/>
    </xf>
    <xf numFmtId="0" fontId="98" fillId="23" borderId="2" xfId="9" applyFont="1" applyFill="1" applyBorder="1" applyAlignment="1">
      <alignment vertical="center" wrapText="1"/>
    </xf>
    <xf numFmtId="0" fontId="96" fillId="0" borderId="9" xfId="9" applyFont="1" applyFill="1" applyBorder="1" applyAlignment="1">
      <alignment horizontal="center" vertical="center"/>
    </xf>
    <xf numFmtId="0" fontId="96" fillId="0" borderId="9" xfId="9" applyFont="1" applyFill="1" applyBorder="1" applyAlignment="1">
      <alignment horizontal="center" vertical="center" wrapText="1"/>
    </xf>
    <xf numFmtId="49" fontId="96" fillId="0" borderId="83" xfId="9" applyNumberFormat="1" applyFont="1" applyFill="1" applyBorder="1" applyAlignment="1">
      <alignment horizontal="center" vertical="center" wrapText="1"/>
    </xf>
    <xf numFmtId="49" fontId="96" fillId="0" borderId="9" xfId="9" applyNumberFormat="1" applyFont="1" applyFill="1" applyBorder="1" applyAlignment="1">
      <alignment horizontal="center" vertical="center" wrapText="1"/>
    </xf>
    <xf numFmtId="0" fontId="96" fillId="0" borderId="84" xfId="9" applyFont="1" applyFill="1" applyBorder="1" applyAlignment="1">
      <alignment horizontal="center" vertical="center" wrapText="1"/>
    </xf>
    <xf numFmtId="182" fontId="96" fillId="0" borderId="84" xfId="9" applyNumberFormat="1" applyFont="1" applyFill="1" applyBorder="1" applyAlignment="1">
      <alignment horizontal="center" vertical="center" wrapText="1"/>
    </xf>
    <xf numFmtId="41" fontId="96" fillId="0" borderId="84" xfId="9" applyNumberFormat="1" applyFont="1" applyFill="1" applyBorder="1" applyAlignment="1">
      <alignment horizontal="right" vertical="center"/>
    </xf>
    <xf numFmtId="183" fontId="96" fillId="0" borderId="84" xfId="9" applyNumberFormat="1" applyFont="1" applyFill="1" applyBorder="1" applyAlignment="1">
      <alignment vertical="center"/>
    </xf>
    <xf numFmtId="41" fontId="97" fillId="0" borderId="9" xfId="9" applyNumberFormat="1" applyFont="1" applyFill="1" applyBorder="1" applyAlignment="1">
      <alignment horizontal="center" vertical="center"/>
    </xf>
    <xf numFmtId="41" fontId="96" fillId="0" borderId="9" xfId="9" applyNumberFormat="1" applyFont="1" applyFill="1" applyBorder="1" applyAlignment="1">
      <alignment horizontal="center" vertical="center"/>
    </xf>
    <xf numFmtId="180" fontId="96" fillId="0" borderId="9" xfId="9" applyNumberFormat="1" applyFont="1" applyFill="1" applyBorder="1" applyAlignment="1">
      <alignment horizontal="center" vertical="center"/>
    </xf>
    <xf numFmtId="180" fontId="96" fillId="0" borderId="24" xfId="9" applyNumberFormat="1" applyFont="1" applyFill="1" applyBorder="1" applyAlignment="1">
      <alignment horizontal="center" vertical="center"/>
    </xf>
    <xf numFmtId="180" fontId="97" fillId="0" borderId="9" xfId="9" applyNumberFormat="1" applyFont="1" applyFill="1" applyBorder="1" applyAlignment="1">
      <alignment horizontal="center" vertical="center" wrapText="1"/>
    </xf>
    <xf numFmtId="184" fontId="97" fillId="0" borderId="9" xfId="9" applyNumberFormat="1" applyFont="1" applyFill="1" applyBorder="1" applyAlignment="1">
      <alignment horizontal="center" vertical="center" wrapText="1"/>
    </xf>
    <xf numFmtId="180" fontId="96" fillId="0" borderId="9" xfId="9" applyNumberFormat="1" applyFont="1" applyFill="1" applyBorder="1" applyAlignment="1">
      <alignment horizontal="center" vertical="center" wrapText="1"/>
    </xf>
    <xf numFmtId="0" fontId="95" fillId="0" borderId="85" xfId="9" applyFont="1" applyFill="1" applyBorder="1" applyAlignment="1">
      <alignment horizontal="left" vertical="center" wrapText="1"/>
    </xf>
    <xf numFmtId="0" fontId="97" fillId="0" borderId="0" xfId="9" applyFont="1" applyFill="1"/>
    <xf numFmtId="0" fontId="96" fillId="0" borderId="0" xfId="9" applyFont="1" applyFill="1"/>
    <xf numFmtId="0" fontId="96" fillId="0" borderId="2" xfId="9" applyFont="1" applyFill="1" applyBorder="1" applyAlignment="1">
      <alignment horizontal="center" vertical="center"/>
    </xf>
    <xf numFmtId="0" fontId="96" fillId="0" borderId="2" xfId="9" applyFont="1" applyFill="1" applyBorder="1" applyAlignment="1">
      <alignment horizontal="center" vertical="center" wrapText="1"/>
    </xf>
    <xf numFmtId="49" fontId="96" fillId="0" borderId="2" xfId="9" applyNumberFormat="1" applyFont="1" applyFill="1" applyBorder="1" applyAlignment="1">
      <alignment horizontal="center" vertical="center" wrapText="1"/>
    </xf>
    <xf numFmtId="0" fontId="96" fillId="0" borderId="96" xfId="9" applyFont="1" applyFill="1" applyBorder="1" applyAlignment="1">
      <alignment horizontal="center" vertical="center" wrapText="1"/>
    </xf>
    <xf numFmtId="182" fontId="96" fillId="0" borderId="96" xfId="9" applyNumberFormat="1" applyFont="1" applyFill="1" applyBorder="1" applyAlignment="1">
      <alignment horizontal="center" vertical="center" wrapText="1"/>
    </xf>
    <xf numFmtId="41" fontId="96" fillId="0" borderId="96" xfId="9" applyNumberFormat="1" applyFont="1" applyFill="1" applyBorder="1" applyAlignment="1">
      <alignment horizontal="right" vertical="center"/>
    </xf>
    <xf numFmtId="183" fontId="96" fillId="0" borderId="96" xfId="9" applyNumberFormat="1" applyFont="1" applyFill="1" applyBorder="1" applyAlignment="1">
      <alignment vertical="center"/>
    </xf>
    <xf numFmtId="41" fontId="97" fillId="0" borderId="2" xfId="9" applyNumberFormat="1" applyFont="1" applyFill="1" applyBorder="1" applyAlignment="1">
      <alignment horizontal="center" vertical="center"/>
    </xf>
    <xf numFmtId="41" fontId="96" fillId="0" borderId="2" xfId="9" applyNumberFormat="1" applyFont="1" applyFill="1" applyBorder="1" applyAlignment="1">
      <alignment horizontal="center" vertical="center"/>
    </xf>
    <xf numFmtId="180" fontId="96" fillId="0" borderId="2" xfId="9" applyNumberFormat="1" applyFont="1" applyFill="1" applyBorder="1" applyAlignment="1">
      <alignment horizontal="center" vertical="center"/>
    </xf>
    <xf numFmtId="180" fontId="96" fillId="0" borderId="42" xfId="9" applyNumberFormat="1" applyFont="1" applyFill="1" applyBorder="1" applyAlignment="1">
      <alignment horizontal="center" vertical="center"/>
    </xf>
    <xf numFmtId="180" fontId="97" fillId="0" borderId="2" xfId="9" applyNumberFormat="1" applyFont="1" applyFill="1" applyBorder="1" applyAlignment="1">
      <alignment horizontal="center" vertical="center" wrapText="1"/>
    </xf>
    <xf numFmtId="184" fontId="97" fillId="0" borderId="2" xfId="9" applyNumberFormat="1" applyFont="1" applyFill="1" applyBorder="1" applyAlignment="1">
      <alignment horizontal="center" vertical="center" wrapText="1"/>
    </xf>
    <xf numFmtId="180" fontId="96" fillId="0" borderId="2" xfId="9" applyNumberFormat="1" applyFont="1" applyFill="1" applyBorder="1" applyAlignment="1">
      <alignment horizontal="center" vertical="center" wrapText="1"/>
    </xf>
    <xf numFmtId="0" fontId="96" fillId="0" borderId="3" xfId="9" applyFont="1" applyFill="1" applyBorder="1" applyAlignment="1">
      <alignment horizontal="center" vertical="center"/>
    </xf>
    <xf numFmtId="0" fontId="96" fillId="0" borderId="3" xfId="9" applyFont="1" applyFill="1" applyBorder="1" applyAlignment="1">
      <alignment horizontal="center" vertical="center" wrapText="1"/>
    </xf>
    <xf numFmtId="0" fontId="97" fillId="0" borderId="39" xfId="9" applyFont="1" applyFill="1" applyBorder="1" applyAlignment="1">
      <alignment horizontal="right" vertical="center" wrapText="1"/>
    </xf>
    <xf numFmtId="0" fontId="97" fillId="0" borderId="40" xfId="9" applyFont="1" applyFill="1" applyBorder="1" applyAlignment="1">
      <alignment horizontal="right" vertical="center" wrapText="1"/>
    </xf>
    <xf numFmtId="0" fontId="97" fillId="0" borderId="41" xfId="9" applyFont="1" applyFill="1" applyBorder="1" applyAlignment="1">
      <alignment horizontal="right" vertical="center" wrapText="1"/>
    </xf>
    <xf numFmtId="41" fontId="97" fillId="0" borderId="3" xfId="9" applyNumberFormat="1" applyFont="1" applyFill="1" applyBorder="1" applyAlignment="1">
      <alignment horizontal="right" vertical="center"/>
    </xf>
    <xf numFmtId="41" fontId="97" fillId="0" borderId="1" xfId="9" applyNumberFormat="1" applyFont="1" applyFill="1" applyBorder="1" applyAlignment="1">
      <alignment vertical="center"/>
    </xf>
    <xf numFmtId="41" fontId="97" fillId="0" borderId="3" xfId="9" applyNumberFormat="1" applyFont="1" applyFill="1" applyBorder="1" applyAlignment="1">
      <alignment horizontal="center" vertical="center"/>
    </xf>
    <xf numFmtId="41" fontId="96" fillId="0" borderId="3" xfId="9" applyNumberFormat="1" applyFont="1" applyFill="1" applyBorder="1" applyAlignment="1">
      <alignment horizontal="center" vertical="center"/>
    </xf>
    <xf numFmtId="180" fontId="96" fillId="0" borderId="3" xfId="9" applyNumberFormat="1" applyFont="1" applyFill="1" applyBorder="1" applyAlignment="1">
      <alignment horizontal="center" vertical="center"/>
    </xf>
    <xf numFmtId="180" fontId="96" fillId="0" borderId="57" xfId="9" applyNumberFormat="1" applyFont="1" applyFill="1" applyBorder="1" applyAlignment="1">
      <alignment horizontal="center" vertical="center"/>
    </xf>
    <xf numFmtId="180" fontId="97" fillId="0" borderId="3" xfId="9" applyNumberFormat="1" applyFont="1" applyFill="1" applyBorder="1" applyAlignment="1">
      <alignment horizontal="center" vertical="center" wrapText="1"/>
    </xf>
    <xf numFmtId="184" fontId="97" fillId="0" borderId="3" xfId="9" applyNumberFormat="1" applyFont="1" applyFill="1" applyBorder="1" applyAlignment="1">
      <alignment horizontal="center" vertical="center" wrapText="1"/>
    </xf>
    <xf numFmtId="180" fontId="96" fillId="0" borderId="3" xfId="9" applyNumberFormat="1" applyFont="1" applyFill="1" applyBorder="1" applyAlignment="1">
      <alignment horizontal="center" vertical="center" wrapText="1"/>
    </xf>
    <xf numFmtId="180" fontId="97" fillId="0" borderId="57" xfId="9" applyNumberFormat="1" applyFont="1" applyFill="1" applyBorder="1" applyAlignment="1">
      <alignment horizontal="center" vertical="top"/>
    </xf>
    <xf numFmtId="0" fontId="95" fillId="0" borderId="94" xfId="9" applyFont="1" applyFill="1" applyBorder="1" applyAlignment="1">
      <alignment horizontal="left" vertical="center" wrapText="1"/>
    </xf>
    <xf numFmtId="186" fontId="96" fillId="22" borderId="84" xfId="9" applyNumberFormat="1" applyFont="1" applyFill="1" applyBorder="1" applyAlignment="1">
      <alignment horizontal="center" vertical="center" wrapText="1"/>
    </xf>
    <xf numFmtId="186" fontId="96" fillId="22" borderId="96" xfId="9" applyNumberFormat="1" applyFont="1" applyFill="1" applyBorder="1" applyAlignment="1">
      <alignment horizontal="center" vertical="center" wrapText="1"/>
    </xf>
    <xf numFmtId="0" fontId="97" fillId="22" borderId="39" xfId="9" applyFont="1" applyFill="1" applyBorder="1" applyAlignment="1">
      <alignment horizontal="right" vertical="center" wrapText="1"/>
    </xf>
    <xf numFmtId="0" fontId="97" fillId="22" borderId="40" xfId="9" applyFont="1" applyFill="1" applyBorder="1" applyAlignment="1">
      <alignment horizontal="right" vertical="center" wrapText="1"/>
    </xf>
    <xf numFmtId="0" fontId="97" fillId="22" borderId="41" xfId="9" applyFont="1" applyFill="1" applyBorder="1" applyAlignment="1">
      <alignment horizontal="right" vertical="center" wrapText="1"/>
    </xf>
    <xf numFmtId="180" fontId="75" fillId="0" borderId="9" xfId="9" applyNumberFormat="1" applyFont="1" applyFill="1" applyBorder="1" applyAlignment="1">
      <alignment horizontal="left" vertical="center" wrapText="1"/>
    </xf>
    <xf numFmtId="0" fontId="75" fillId="24" borderId="0" xfId="9" applyFont="1" applyFill="1"/>
    <xf numFmtId="186" fontId="75" fillId="0" borderId="3" xfId="9" applyNumberFormat="1" applyFont="1" applyFill="1" applyBorder="1" applyAlignment="1">
      <alignment horizontal="center" vertical="center" wrapText="1"/>
    </xf>
    <xf numFmtId="187" fontId="75" fillId="0" borderId="91" xfId="9" applyNumberFormat="1" applyFont="1" applyFill="1" applyBorder="1" applyAlignment="1">
      <alignment horizontal="center" vertical="center" wrapText="1"/>
    </xf>
    <xf numFmtId="43" fontId="83" fillId="3" borderId="1" xfId="9" applyNumberFormat="1" applyFont="1" applyFill="1" applyBorder="1" applyAlignment="1">
      <alignment horizontal="right" vertical="center"/>
    </xf>
    <xf numFmtId="41" fontId="83" fillId="3" borderId="1" xfId="9" applyNumberFormat="1" applyFont="1" applyFill="1" applyBorder="1" applyAlignment="1">
      <alignment vertical="center"/>
    </xf>
    <xf numFmtId="176" fontId="96" fillId="22" borderId="9" xfId="9" applyNumberFormat="1" applyFont="1" applyFill="1" applyBorder="1" applyAlignment="1">
      <alignment horizontal="center" vertical="center" wrapText="1"/>
    </xf>
    <xf numFmtId="180" fontId="96" fillId="22" borderId="9" xfId="9" applyNumberFormat="1" applyFont="1" applyFill="1" applyBorder="1" applyAlignment="1">
      <alignment horizontal="center" vertical="center" wrapText="1"/>
    </xf>
    <xf numFmtId="176" fontId="96" fillId="22" borderId="91" xfId="9" applyNumberFormat="1" applyFont="1" applyFill="1" applyBorder="1" applyAlignment="1">
      <alignment horizontal="center" vertical="center" wrapText="1"/>
    </xf>
    <xf numFmtId="182" fontId="96" fillId="22" borderId="91" xfId="9" applyNumberFormat="1" applyFont="1" applyFill="1" applyBorder="1" applyAlignment="1">
      <alignment horizontal="center" vertical="center" wrapText="1"/>
    </xf>
    <xf numFmtId="41" fontId="96" fillId="22" borderId="91" xfId="9" applyNumberFormat="1" applyFont="1" applyFill="1" applyBorder="1" applyAlignment="1">
      <alignment horizontal="right" vertical="center"/>
    </xf>
    <xf numFmtId="180" fontId="96" fillId="22" borderId="2" xfId="9" applyNumberFormat="1" applyFont="1" applyFill="1" applyBorder="1" applyAlignment="1">
      <alignment horizontal="left" vertical="center"/>
    </xf>
    <xf numFmtId="180" fontId="96" fillId="22" borderId="2" xfId="9" applyNumberFormat="1" applyFont="1" applyFill="1" applyBorder="1" applyAlignment="1">
      <alignment vertical="center" wrapText="1"/>
    </xf>
    <xf numFmtId="187" fontId="96" fillId="22" borderId="91" xfId="9" applyNumberFormat="1" applyFont="1" applyFill="1" applyBorder="1" applyAlignment="1">
      <alignment horizontal="center" vertical="center" wrapText="1"/>
    </xf>
    <xf numFmtId="43" fontId="97" fillId="22" borderId="1" xfId="9" applyNumberFormat="1" applyFont="1" applyFill="1" applyBorder="1" applyAlignment="1">
      <alignment horizontal="right" vertical="center"/>
    </xf>
    <xf numFmtId="180" fontId="96" fillId="22" borderId="3" xfId="9" applyNumberFormat="1" applyFont="1" applyFill="1" applyBorder="1" applyAlignment="1">
      <alignment vertical="center" wrapText="1"/>
    </xf>
    <xf numFmtId="0" fontId="75" fillId="3" borderId="9" xfId="9" applyFont="1" applyFill="1" applyBorder="1" applyAlignment="1">
      <alignment horizontal="center" vertical="center" wrapText="1"/>
    </xf>
    <xf numFmtId="182" fontId="75" fillId="3" borderId="9" xfId="9" applyNumberFormat="1" applyFont="1" applyFill="1" applyBorder="1" applyAlignment="1">
      <alignment horizontal="center" vertical="center" wrapText="1"/>
    </xf>
    <xf numFmtId="41" fontId="75" fillId="3" borderId="9" xfId="9" applyNumberFormat="1" applyFont="1" applyFill="1" applyBorder="1" applyAlignment="1">
      <alignment horizontal="right" vertical="center"/>
    </xf>
    <xf numFmtId="183" fontId="75" fillId="3" borderId="9" xfId="9" applyNumberFormat="1" applyFont="1" applyFill="1" applyBorder="1" applyAlignment="1">
      <alignment vertical="center"/>
    </xf>
    <xf numFmtId="0" fontId="83" fillId="14" borderId="0" xfId="9" applyFont="1" applyFill="1"/>
    <xf numFmtId="0" fontId="75" fillId="14" borderId="0" xfId="9" applyFont="1" applyFill="1"/>
    <xf numFmtId="0" fontId="99" fillId="3" borderId="9" xfId="9" applyFont="1" applyFill="1" applyBorder="1" applyAlignment="1">
      <alignment horizontal="center" vertical="center"/>
    </xf>
    <xf numFmtId="0" fontId="99" fillId="3" borderId="9" xfId="9" applyFont="1" applyFill="1" applyBorder="1" applyAlignment="1">
      <alignment horizontal="center" vertical="center" wrapText="1"/>
    </xf>
    <xf numFmtId="49" fontId="99" fillId="3" borderId="83" xfId="9" applyNumberFormat="1" applyFont="1" applyFill="1" applyBorder="1" applyAlignment="1">
      <alignment horizontal="center" vertical="center" wrapText="1"/>
    </xf>
    <xf numFmtId="49" fontId="99" fillId="3" borderId="9" xfId="9" applyNumberFormat="1" applyFont="1" applyFill="1" applyBorder="1" applyAlignment="1">
      <alignment horizontal="center" vertical="center" wrapText="1"/>
    </xf>
    <xf numFmtId="0" fontId="99" fillId="3" borderId="84" xfId="9" applyFont="1" applyFill="1" applyBorder="1" applyAlignment="1">
      <alignment horizontal="center" vertical="center" wrapText="1"/>
    </xf>
    <xf numFmtId="186" fontId="99" fillId="3" borderId="84" xfId="9" applyNumberFormat="1" applyFont="1" applyFill="1" applyBorder="1" applyAlignment="1">
      <alignment horizontal="center" vertical="center" wrapText="1"/>
    </xf>
    <xf numFmtId="41" fontId="99" fillId="3" borderId="84" xfId="9" applyNumberFormat="1" applyFont="1" applyFill="1" applyBorder="1" applyAlignment="1">
      <alignment horizontal="right" vertical="center"/>
    </xf>
    <xf numFmtId="183" fontId="99" fillId="3" borderId="84" xfId="9" applyNumberFormat="1" applyFont="1" applyFill="1" applyBorder="1" applyAlignment="1">
      <alignment vertical="center"/>
    </xf>
    <xf numFmtId="41" fontId="100" fillId="3" borderId="9" xfId="9" applyNumberFormat="1" applyFont="1" applyFill="1" applyBorder="1" applyAlignment="1">
      <alignment horizontal="center" vertical="center"/>
    </xf>
    <xf numFmtId="41" fontId="99" fillId="3" borderId="9" xfId="9" applyNumberFormat="1" applyFont="1" applyFill="1" applyBorder="1" applyAlignment="1">
      <alignment horizontal="center" vertical="center"/>
    </xf>
    <xf numFmtId="180" fontId="99" fillId="3" borderId="9" xfId="9" applyNumberFormat="1" applyFont="1" applyFill="1" applyBorder="1" applyAlignment="1">
      <alignment horizontal="center" vertical="center"/>
    </xf>
    <xf numFmtId="180" fontId="99" fillId="3" borderId="24" xfId="9" applyNumberFormat="1" applyFont="1" applyFill="1" applyBorder="1" applyAlignment="1">
      <alignment horizontal="center" vertical="center"/>
    </xf>
    <xf numFmtId="180" fontId="100" fillId="3" borderId="9" xfId="9" applyNumberFormat="1" applyFont="1" applyFill="1" applyBorder="1" applyAlignment="1">
      <alignment horizontal="center" vertical="center" wrapText="1"/>
    </xf>
    <xf numFmtId="184" fontId="100" fillId="3" borderId="9" xfId="9" applyNumberFormat="1" applyFont="1" applyFill="1" applyBorder="1" applyAlignment="1">
      <alignment horizontal="center" vertical="center" wrapText="1"/>
    </xf>
    <xf numFmtId="0" fontId="87" fillId="3" borderId="85" xfId="9" applyFont="1" applyFill="1" applyBorder="1" applyAlignment="1">
      <alignment horizontal="left" vertical="center" wrapText="1"/>
    </xf>
    <xf numFmtId="0" fontId="99" fillId="3" borderId="2" xfId="9" applyFont="1" applyFill="1" applyBorder="1" applyAlignment="1">
      <alignment horizontal="center" vertical="center"/>
    </xf>
    <xf numFmtId="0" fontId="99" fillId="3" borderId="2" xfId="9" applyFont="1" applyFill="1" applyBorder="1" applyAlignment="1">
      <alignment horizontal="center" vertical="center" wrapText="1"/>
    </xf>
    <xf numFmtId="49" fontId="99" fillId="3" borderId="2" xfId="9" applyNumberFormat="1" applyFont="1" applyFill="1" applyBorder="1" applyAlignment="1">
      <alignment horizontal="center" vertical="center" wrapText="1"/>
    </xf>
    <xf numFmtId="0" fontId="99" fillId="3" borderId="96" xfId="9" applyFont="1" applyFill="1" applyBorder="1" applyAlignment="1">
      <alignment horizontal="center" vertical="center" wrapText="1"/>
    </xf>
    <xf numFmtId="186" fontId="99" fillId="3" borderId="96" xfId="9" applyNumberFormat="1" applyFont="1" applyFill="1" applyBorder="1" applyAlignment="1">
      <alignment horizontal="center" vertical="center" wrapText="1"/>
    </xf>
    <xf numFmtId="41" fontId="99" fillId="3" borderId="96" xfId="9" applyNumberFormat="1" applyFont="1" applyFill="1" applyBorder="1" applyAlignment="1">
      <alignment horizontal="right" vertical="center"/>
    </xf>
    <xf numFmtId="183" fontId="99" fillId="3" borderId="96" xfId="9" applyNumberFormat="1" applyFont="1" applyFill="1" applyBorder="1" applyAlignment="1">
      <alignment vertical="center"/>
    </xf>
    <xf numFmtId="41" fontId="100" fillId="3" borderId="2" xfId="9" applyNumberFormat="1" applyFont="1" applyFill="1" applyBorder="1" applyAlignment="1">
      <alignment horizontal="center" vertical="center"/>
    </xf>
    <xf numFmtId="41" fontId="99" fillId="3" borderId="2" xfId="9" applyNumberFormat="1" applyFont="1" applyFill="1" applyBorder="1" applyAlignment="1">
      <alignment horizontal="center" vertical="center"/>
    </xf>
    <xf numFmtId="180" fontId="99" fillId="3" borderId="2" xfId="9" applyNumberFormat="1" applyFont="1" applyFill="1" applyBorder="1" applyAlignment="1">
      <alignment horizontal="center" vertical="center"/>
    </xf>
    <xf numFmtId="180" fontId="99" fillId="3" borderId="42" xfId="9" applyNumberFormat="1" applyFont="1" applyFill="1" applyBorder="1" applyAlignment="1">
      <alignment horizontal="center" vertical="center"/>
    </xf>
    <xf numFmtId="180" fontId="100" fillId="3" borderId="2" xfId="9" applyNumberFormat="1" applyFont="1" applyFill="1" applyBorder="1" applyAlignment="1">
      <alignment horizontal="center" vertical="center" wrapText="1"/>
    </xf>
    <xf numFmtId="184" fontId="100" fillId="3" borderId="2" xfId="9" applyNumberFormat="1" applyFont="1" applyFill="1" applyBorder="1" applyAlignment="1">
      <alignment horizontal="center" vertical="center" wrapText="1"/>
    </xf>
    <xf numFmtId="0" fontId="87" fillId="3" borderId="11" xfId="9" applyFont="1" applyFill="1" applyBorder="1" applyAlignment="1">
      <alignment horizontal="left" vertical="center" wrapText="1"/>
    </xf>
    <xf numFmtId="0" fontId="99" fillId="3" borderId="3" xfId="9" applyFont="1" applyFill="1" applyBorder="1" applyAlignment="1">
      <alignment horizontal="center" vertical="center"/>
    </xf>
    <xf numFmtId="0" fontId="99" fillId="3" borderId="3" xfId="9" applyFont="1" applyFill="1" applyBorder="1" applyAlignment="1">
      <alignment horizontal="center" vertical="center" wrapText="1"/>
    </xf>
    <xf numFmtId="0" fontId="100" fillId="3" borderId="39" xfId="9" applyFont="1" applyFill="1" applyBorder="1" applyAlignment="1">
      <alignment horizontal="right" vertical="center" wrapText="1"/>
    </xf>
    <xf numFmtId="0" fontId="100" fillId="3" borderId="40" xfId="9" applyFont="1" applyFill="1" applyBorder="1" applyAlignment="1">
      <alignment horizontal="right" vertical="center" wrapText="1"/>
    </xf>
    <xf numFmtId="0" fontId="100" fillId="3" borderId="41" xfId="9" applyFont="1" applyFill="1" applyBorder="1" applyAlignment="1">
      <alignment horizontal="right" vertical="center" wrapText="1"/>
    </xf>
    <xf numFmtId="41" fontId="100" fillId="3" borderId="3" xfId="9" applyNumberFormat="1" applyFont="1" applyFill="1" applyBorder="1" applyAlignment="1">
      <alignment horizontal="right" vertical="center"/>
    </xf>
    <xf numFmtId="41" fontId="100" fillId="3" borderId="1" xfId="9" applyNumberFormat="1" applyFont="1" applyFill="1" applyBorder="1" applyAlignment="1">
      <alignment vertical="center"/>
    </xf>
    <xf numFmtId="41" fontId="100" fillId="3" borderId="3" xfId="9" applyNumberFormat="1" applyFont="1" applyFill="1" applyBorder="1" applyAlignment="1">
      <alignment horizontal="center" vertical="center"/>
    </xf>
    <xf numFmtId="41" fontId="99" fillId="3" borderId="3" xfId="9" applyNumberFormat="1" applyFont="1" applyFill="1" applyBorder="1" applyAlignment="1">
      <alignment horizontal="center" vertical="center"/>
    </xf>
    <xf numFmtId="180" fontId="99" fillId="3" borderId="3" xfId="9" applyNumberFormat="1" applyFont="1" applyFill="1" applyBorder="1" applyAlignment="1">
      <alignment horizontal="center" vertical="center"/>
    </xf>
    <xf numFmtId="180" fontId="99" fillId="3" borderId="57" xfId="9" applyNumberFormat="1" applyFont="1" applyFill="1" applyBorder="1" applyAlignment="1">
      <alignment horizontal="center" vertical="center"/>
    </xf>
    <xf numFmtId="180" fontId="100" fillId="3" borderId="3" xfId="9" applyNumberFormat="1" applyFont="1" applyFill="1" applyBorder="1" applyAlignment="1">
      <alignment horizontal="center" vertical="center" wrapText="1"/>
    </xf>
    <xf numFmtId="184" fontId="100" fillId="3" borderId="3" xfId="9" applyNumberFormat="1" applyFont="1" applyFill="1" applyBorder="1" applyAlignment="1">
      <alignment horizontal="center" vertical="center" wrapText="1"/>
    </xf>
    <xf numFmtId="180" fontId="100" fillId="3" borderId="57" xfId="9" applyNumberFormat="1" applyFont="1" applyFill="1" applyBorder="1" applyAlignment="1">
      <alignment horizontal="center" vertical="top"/>
    </xf>
    <xf numFmtId="0" fontId="87" fillId="3" borderId="94" xfId="9" applyFont="1" applyFill="1" applyBorder="1" applyAlignment="1">
      <alignment horizontal="left" vertical="center" wrapText="1"/>
    </xf>
    <xf numFmtId="0" fontId="75" fillId="25" borderId="0" xfId="9" applyFont="1" applyFill="1"/>
    <xf numFmtId="180" fontId="75" fillId="3" borderId="2" xfId="9" applyNumberFormat="1" applyFont="1" applyFill="1" applyBorder="1" applyAlignment="1">
      <alignment horizontal="center" vertical="center" wrapText="1"/>
    </xf>
    <xf numFmtId="180" fontId="75" fillId="3" borderId="42" xfId="9" applyNumberFormat="1" applyFont="1" applyFill="1" applyBorder="1" applyAlignment="1">
      <alignment horizontal="center" vertical="center" wrapText="1"/>
    </xf>
    <xf numFmtId="183" fontId="75" fillId="3" borderId="84" xfId="9" applyNumberFormat="1" applyFont="1" applyFill="1" applyBorder="1" applyAlignment="1">
      <alignment vertical="center"/>
    </xf>
    <xf numFmtId="0" fontId="75" fillId="0" borderId="93" xfId="9" applyFont="1" applyFill="1" applyBorder="1" applyAlignment="1">
      <alignment horizontal="center" vertical="center" wrapText="1"/>
    </xf>
    <xf numFmtId="182" fontId="75" fillId="0" borderId="93" xfId="9" applyNumberFormat="1" applyFont="1" applyFill="1" applyBorder="1" applyAlignment="1">
      <alignment horizontal="center" vertical="center" wrapText="1"/>
    </xf>
    <xf numFmtId="183" fontId="75" fillId="0" borderId="93" xfId="9" applyNumberFormat="1" applyFont="1" applyFill="1" applyBorder="1" applyAlignment="1">
      <alignment vertical="center"/>
    </xf>
    <xf numFmtId="0" fontId="75" fillId="3" borderId="93" xfId="9" applyFont="1" applyFill="1" applyBorder="1" applyAlignment="1">
      <alignment horizontal="center" vertical="center" wrapText="1"/>
    </xf>
    <xf numFmtId="41" fontId="75" fillId="0" borderId="93" xfId="9" applyNumberFormat="1" applyFont="1" applyFill="1" applyBorder="1" applyAlignment="1">
      <alignment horizontal="right" vertical="center"/>
    </xf>
    <xf numFmtId="180" fontId="75" fillId="0" borderId="9" xfId="9" applyNumberFormat="1" applyFont="1" applyFill="1" applyBorder="1" applyAlignment="1">
      <alignment horizontal="center" vertical="center" wrapText="1"/>
    </xf>
    <xf numFmtId="180" fontId="75" fillId="3" borderId="24" xfId="9" applyNumberFormat="1" applyFont="1" applyFill="1" applyBorder="1" applyAlignment="1">
      <alignment horizontal="center" vertical="center"/>
    </xf>
    <xf numFmtId="185" fontId="75" fillId="0" borderId="86" xfId="9" applyNumberFormat="1" applyFont="1" applyFill="1" applyBorder="1" applyAlignment="1">
      <alignment horizontal="center" vertical="center"/>
    </xf>
    <xf numFmtId="185" fontId="75" fillId="0" borderId="87" xfId="9" applyNumberFormat="1" applyFont="1" applyFill="1" applyBorder="1" applyAlignment="1">
      <alignment horizontal="center" vertical="center"/>
    </xf>
    <xf numFmtId="185" fontId="75" fillId="0" borderId="88" xfId="9" applyNumberFormat="1" applyFont="1" applyFill="1" applyBorder="1" applyAlignment="1">
      <alignment horizontal="center" vertical="center"/>
    </xf>
    <xf numFmtId="185" fontId="75" fillId="0" borderId="89" xfId="9" applyNumberFormat="1" applyFont="1" applyFill="1" applyBorder="1" applyAlignment="1">
      <alignment horizontal="center" vertical="center"/>
    </xf>
    <xf numFmtId="185" fontId="75" fillId="8" borderId="90" xfId="9" applyNumberFormat="1" applyFont="1" applyFill="1" applyBorder="1" applyAlignment="1">
      <alignment horizontal="center" vertical="center"/>
    </xf>
    <xf numFmtId="185" fontId="75" fillId="8" borderId="87" xfId="9" applyNumberFormat="1" applyFont="1" applyFill="1" applyBorder="1" applyAlignment="1">
      <alignment horizontal="center" vertical="center"/>
    </xf>
    <xf numFmtId="185" fontId="75" fillId="8" borderId="89" xfId="9" applyNumberFormat="1" applyFont="1" applyFill="1" applyBorder="1" applyAlignment="1">
      <alignment horizontal="center" vertical="center"/>
    </xf>
    <xf numFmtId="185" fontId="75" fillId="8" borderId="80" xfId="9" applyNumberFormat="1" applyFont="1" applyFill="1" applyBorder="1" applyAlignment="1">
      <alignment horizontal="center" vertical="center"/>
    </xf>
    <xf numFmtId="0" fontId="75" fillId="4" borderId="0" xfId="9" applyFont="1" applyFill="1"/>
    <xf numFmtId="0" fontId="78" fillId="0" borderId="2" xfId="9" applyFont="1" applyFill="1" applyBorder="1" applyAlignment="1">
      <alignment horizontal="left" vertical="center" wrapText="1"/>
    </xf>
    <xf numFmtId="0" fontId="78" fillId="0" borderId="3" xfId="9" applyFont="1" applyFill="1" applyBorder="1" applyAlignment="1">
      <alignment horizontal="left" vertical="center" wrapText="1"/>
    </xf>
    <xf numFmtId="180" fontId="75" fillId="0" borderId="9" xfId="9" applyNumberFormat="1" applyFont="1" applyFill="1" applyBorder="1" applyAlignment="1">
      <alignment horizontal="center" vertical="top"/>
    </xf>
    <xf numFmtId="185" fontId="75" fillId="0" borderId="90" xfId="9" applyNumberFormat="1" applyFont="1" applyFill="1" applyBorder="1" applyAlignment="1">
      <alignment horizontal="center" vertical="center"/>
    </xf>
    <xf numFmtId="185" fontId="75" fillId="0" borderId="80" xfId="9" applyNumberFormat="1" applyFont="1" applyFill="1" applyBorder="1" applyAlignment="1">
      <alignment horizontal="center" vertical="center"/>
    </xf>
    <xf numFmtId="180" fontId="75" fillId="0" borderId="2" xfId="9" applyNumberFormat="1" applyFont="1" applyFill="1" applyBorder="1" applyAlignment="1">
      <alignment horizontal="center" vertical="top"/>
    </xf>
    <xf numFmtId="176" fontId="83" fillId="0" borderId="39" xfId="9" applyNumberFormat="1" applyFont="1" applyFill="1" applyBorder="1" applyAlignment="1">
      <alignment horizontal="right" vertical="center" wrapText="1"/>
    </xf>
    <xf numFmtId="176" fontId="83" fillId="0" borderId="40" xfId="9" applyNumberFormat="1" applyFont="1" applyFill="1" applyBorder="1" applyAlignment="1">
      <alignment horizontal="right" vertical="center" wrapText="1"/>
    </xf>
    <xf numFmtId="176" fontId="83" fillId="0" borderId="41" xfId="9" applyNumberFormat="1" applyFont="1" applyFill="1" applyBorder="1" applyAlignment="1">
      <alignment horizontal="right" vertical="center" wrapText="1"/>
    </xf>
    <xf numFmtId="180" fontId="75" fillId="0" borderId="3" xfId="9" applyNumberFormat="1" applyFont="1" applyFill="1" applyBorder="1" applyAlignment="1">
      <alignment horizontal="center" vertical="top"/>
    </xf>
    <xf numFmtId="180" fontId="83" fillId="0" borderId="57" xfId="9" applyNumberFormat="1" applyFont="1" applyFill="1" applyBorder="1" applyAlignment="1">
      <alignment horizontal="center" vertical="center"/>
    </xf>
    <xf numFmtId="41" fontId="83" fillId="4" borderId="9" xfId="9" applyNumberFormat="1" applyFont="1" applyFill="1" applyBorder="1" applyAlignment="1">
      <alignment horizontal="center" vertical="center"/>
    </xf>
    <xf numFmtId="185" fontId="96" fillId="0" borderId="86" xfId="9" applyNumberFormat="1" applyFont="1" applyFill="1" applyBorder="1" applyAlignment="1">
      <alignment horizontal="center" vertical="center"/>
    </xf>
    <xf numFmtId="185" fontId="96" fillId="0" borderId="87" xfId="9" applyNumberFormat="1" applyFont="1" applyFill="1" applyBorder="1" applyAlignment="1">
      <alignment horizontal="center" vertical="center"/>
    </xf>
    <xf numFmtId="185" fontId="96" fillId="0" borderId="88" xfId="9" applyNumberFormat="1" applyFont="1" applyFill="1" applyBorder="1" applyAlignment="1">
      <alignment horizontal="center" vertical="center"/>
    </xf>
    <xf numFmtId="185" fontId="96" fillId="0" borderId="89" xfId="9" applyNumberFormat="1" applyFont="1" applyFill="1" applyBorder="1" applyAlignment="1">
      <alignment horizontal="center" vertical="center"/>
    </xf>
    <xf numFmtId="185" fontId="96" fillId="0" borderId="90" xfId="9" applyNumberFormat="1" applyFont="1" applyFill="1" applyBorder="1" applyAlignment="1">
      <alignment horizontal="center" vertical="center"/>
    </xf>
    <xf numFmtId="185" fontId="96" fillId="0" borderId="80" xfId="9" applyNumberFormat="1" applyFont="1" applyFill="1" applyBorder="1" applyAlignment="1">
      <alignment horizontal="center" vertical="center"/>
    </xf>
    <xf numFmtId="41" fontId="83" fillId="4" borderId="2" xfId="9" applyNumberFormat="1" applyFont="1" applyFill="1" applyBorder="1" applyAlignment="1">
      <alignment horizontal="center" vertical="center"/>
    </xf>
    <xf numFmtId="43" fontId="83" fillId="0" borderId="3" xfId="9" applyNumberFormat="1" applyFont="1" applyFill="1" applyBorder="1" applyAlignment="1">
      <alignment horizontal="right" vertical="center"/>
    </xf>
    <xf numFmtId="41" fontId="83" fillId="4" borderId="3" xfId="9" applyNumberFormat="1" applyFont="1" applyFill="1" applyBorder="1" applyAlignment="1">
      <alignment horizontal="center" vertical="center"/>
    </xf>
    <xf numFmtId="180" fontId="96" fillId="22" borderId="9" xfId="9" applyNumberFormat="1" applyFont="1" applyFill="1" applyBorder="1" applyAlignment="1">
      <alignment horizontal="center" vertical="top"/>
    </xf>
    <xf numFmtId="180" fontId="96" fillId="22" borderId="2" xfId="9" applyNumberFormat="1" applyFont="1" applyFill="1" applyBorder="1" applyAlignment="1">
      <alignment horizontal="center" vertical="top"/>
    </xf>
    <xf numFmtId="176" fontId="97" fillId="22" borderId="39" xfId="9" applyNumberFormat="1" applyFont="1" applyFill="1" applyBorder="1" applyAlignment="1">
      <alignment horizontal="right" vertical="center" wrapText="1"/>
    </xf>
    <xf numFmtId="176" fontId="97" fillId="22" borderId="40" xfId="9" applyNumberFormat="1" applyFont="1" applyFill="1" applyBorder="1" applyAlignment="1">
      <alignment horizontal="right" vertical="center" wrapText="1"/>
    </xf>
    <xf numFmtId="176" fontId="97" fillId="22" borderId="41" xfId="9" applyNumberFormat="1" applyFont="1" applyFill="1" applyBorder="1" applyAlignment="1">
      <alignment horizontal="right" vertical="center" wrapText="1"/>
    </xf>
    <xf numFmtId="180" fontId="96" fillId="22" borderId="3" xfId="9" applyNumberFormat="1" applyFont="1" applyFill="1" applyBorder="1" applyAlignment="1">
      <alignment horizontal="center" vertical="top"/>
    </xf>
    <xf numFmtId="0" fontId="92" fillId="12" borderId="70" xfId="9" applyFont="1" applyFill="1" applyBorder="1" applyAlignment="1">
      <alignment vertical="center"/>
    </xf>
    <xf numFmtId="0" fontId="92" fillId="26" borderId="9" xfId="9" applyFont="1" applyFill="1" applyBorder="1" applyAlignment="1">
      <alignment vertical="center" wrapText="1"/>
    </xf>
    <xf numFmtId="0" fontId="92" fillId="12" borderId="26" xfId="9" applyFont="1" applyFill="1" applyBorder="1" applyAlignment="1">
      <alignment vertical="center"/>
    </xf>
    <xf numFmtId="0" fontId="92" fillId="26" borderId="2" xfId="9" applyFont="1" applyFill="1" applyBorder="1" applyAlignment="1">
      <alignment vertical="center" wrapText="1"/>
    </xf>
    <xf numFmtId="41" fontId="96" fillId="22" borderId="93" xfId="9" applyNumberFormat="1" applyFont="1" applyFill="1" applyBorder="1" applyAlignment="1">
      <alignment horizontal="right" vertical="center"/>
    </xf>
    <xf numFmtId="180" fontId="96" fillId="22" borderId="2" xfId="9" applyNumberFormat="1" applyFont="1" applyFill="1" applyBorder="1" applyAlignment="1">
      <alignment vertical="center"/>
    </xf>
    <xf numFmtId="41" fontId="96" fillId="22" borderId="2" xfId="9" applyNumberFormat="1" applyFont="1" applyFill="1" applyBorder="1" applyAlignment="1">
      <alignment horizontal="right" vertical="center"/>
    </xf>
    <xf numFmtId="183" fontId="96" fillId="22" borderId="2" xfId="9" applyNumberFormat="1" applyFont="1" applyFill="1" applyBorder="1" applyAlignment="1">
      <alignment vertical="center"/>
    </xf>
    <xf numFmtId="186" fontId="96" fillId="22" borderId="91" xfId="9" applyNumberFormat="1" applyFont="1" applyFill="1" applyBorder="1" applyAlignment="1">
      <alignment horizontal="center" vertical="center" wrapText="1"/>
    </xf>
    <xf numFmtId="41" fontId="96" fillId="22" borderId="91" xfId="9" applyNumberFormat="1" applyFont="1" applyFill="1" applyBorder="1" applyAlignment="1">
      <alignment vertical="center"/>
    </xf>
    <xf numFmtId="180" fontId="96" fillId="22" borderId="3" xfId="9" applyNumberFormat="1" applyFont="1" applyFill="1" applyBorder="1" applyAlignment="1">
      <alignment vertical="center"/>
    </xf>
    <xf numFmtId="180" fontId="83" fillId="4" borderId="9" xfId="9" applyNumberFormat="1" applyFont="1" applyFill="1" applyBorder="1" applyAlignment="1">
      <alignment horizontal="center" vertical="center" wrapText="1"/>
    </xf>
    <xf numFmtId="184" fontId="83" fillId="4" borderId="9" xfId="9" applyNumberFormat="1" applyFont="1" applyFill="1" applyBorder="1" applyAlignment="1">
      <alignment horizontal="center" vertical="center" wrapText="1"/>
    </xf>
    <xf numFmtId="180" fontId="83" fillId="4" borderId="2" xfId="9" applyNumberFormat="1" applyFont="1" applyFill="1" applyBorder="1" applyAlignment="1">
      <alignment horizontal="center" vertical="center" wrapText="1"/>
    </xf>
    <xf numFmtId="184" fontId="83" fillId="4" borderId="2" xfId="9" applyNumberFormat="1" applyFont="1" applyFill="1" applyBorder="1" applyAlignment="1">
      <alignment horizontal="center" vertical="center" wrapText="1"/>
    </xf>
    <xf numFmtId="180" fontId="75" fillId="0" borderId="2" xfId="9" applyNumberFormat="1" applyFont="1" applyFill="1" applyBorder="1" applyAlignment="1">
      <alignment vertical="center"/>
    </xf>
    <xf numFmtId="180" fontId="83" fillId="4" borderId="3" xfId="9" applyNumberFormat="1" applyFont="1" applyFill="1" applyBorder="1" applyAlignment="1">
      <alignment horizontal="center" vertical="center" wrapText="1"/>
    </xf>
    <xf numFmtId="184" fontId="83" fillId="4" borderId="3" xfId="9" applyNumberFormat="1" applyFont="1" applyFill="1" applyBorder="1" applyAlignment="1">
      <alignment horizontal="center" vertical="center" wrapText="1"/>
    </xf>
    <xf numFmtId="180" fontId="75" fillId="0" borderId="3" xfId="9" applyNumberFormat="1" applyFont="1" applyFill="1" applyBorder="1" applyAlignment="1">
      <alignment vertical="center"/>
    </xf>
    <xf numFmtId="0" fontId="75" fillId="22" borderId="9" xfId="9" applyFont="1" applyFill="1" applyBorder="1" applyAlignment="1">
      <alignment horizontal="center" vertical="center" wrapText="1"/>
    </xf>
    <xf numFmtId="182" fontId="75" fillId="22" borderId="9" xfId="9" applyNumberFormat="1" applyFont="1" applyFill="1" applyBorder="1" applyAlignment="1">
      <alignment horizontal="center" vertical="center" wrapText="1"/>
    </xf>
    <xf numFmtId="41" fontId="83" fillId="22" borderId="9" xfId="9" applyNumberFormat="1" applyFont="1" applyFill="1" applyBorder="1" applyAlignment="1">
      <alignment horizontal="center" vertical="center"/>
    </xf>
    <xf numFmtId="41" fontId="75" fillId="22" borderId="2" xfId="9" applyNumberFormat="1" applyFont="1" applyFill="1" applyBorder="1" applyAlignment="1">
      <alignment horizontal="center" vertical="center"/>
    </xf>
    <xf numFmtId="180" fontId="75" fillId="22" borderId="2" xfId="9" applyNumberFormat="1" applyFont="1" applyFill="1" applyBorder="1" applyAlignment="1">
      <alignment horizontal="center" vertical="center"/>
    </xf>
    <xf numFmtId="180" fontId="75" fillId="22" borderId="42" xfId="9" applyNumberFormat="1" applyFont="1" applyFill="1" applyBorder="1" applyAlignment="1">
      <alignment horizontal="center" vertical="center"/>
    </xf>
    <xf numFmtId="180" fontId="83" fillId="22" borderId="2" xfId="9" applyNumberFormat="1" applyFont="1" applyFill="1" applyBorder="1" applyAlignment="1">
      <alignment horizontal="center" vertical="center" wrapText="1"/>
    </xf>
    <xf numFmtId="184" fontId="83" fillId="22" borderId="2" xfId="9" applyNumberFormat="1" applyFont="1" applyFill="1" applyBorder="1" applyAlignment="1">
      <alignment horizontal="center" vertical="center" wrapText="1"/>
    </xf>
    <xf numFmtId="0" fontId="75" fillId="22" borderId="2" xfId="9" applyFont="1" applyFill="1" applyBorder="1" applyAlignment="1">
      <alignment horizontal="center" vertical="center"/>
    </xf>
    <xf numFmtId="0" fontId="75" fillId="22" borderId="2" xfId="9" applyFont="1" applyFill="1" applyBorder="1" applyAlignment="1">
      <alignment horizontal="center" vertical="center" wrapText="1"/>
    </xf>
    <xf numFmtId="0" fontId="75" fillId="22" borderId="3" xfId="9" applyFont="1" applyFill="1" applyBorder="1" applyAlignment="1">
      <alignment horizontal="center" vertical="center" wrapText="1"/>
    </xf>
    <xf numFmtId="41" fontId="83" fillId="22" borderId="2" xfId="9" applyNumberFormat="1" applyFont="1" applyFill="1" applyBorder="1" applyAlignment="1">
      <alignment horizontal="center" vertical="center"/>
    </xf>
    <xf numFmtId="180" fontId="83" fillId="22" borderId="42" xfId="9" applyNumberFormat="1" applyFont="1" applyFill="1" applyBorder="1" applyAlignment="1">
      <alignment horizontal="center" vertical="center"/>
    </xf>
    <xf numFmtId="180" fontId="83" fillId="22" borderId="42" xfId="9" applyNumberFormat="1" applyFont="1" applyFill="1" applyBorder="1" applyAlignment="1">
      <alignment horizontal="center" vertical="top"/>
    </xf>
    <xf numFmtId="49" fontId="75" fillId="0" borderId="103" xfId="9" applyNumberFormat="1" applyFont="1" applyFill="1" applyBorder="1" applyAlignment="1">
      <alignment horizontal="center" vertical="center" wrapText="1"/>
    </xf>
    <xf numFmtId="49" fontId="75" fillId="0" borderId="42" xfId="9" applyNumberFormat="1" applyFont="1" applyFill="1" applyBorder="1" applyAlignment="1">
      <alignment horizontal="center" vertical="center" wrapText="1"/>
    </xf>
    <xf numFmtId="0" fontId="75" fillId="0" borderId="42" xfId="9" applyFont="1" applyFill="1" applyBorder="1" applyAlignment="1">
      <alignment horizontal="center" vertical="center" wrapText="1"/>
    </xf>
    <xf numFmtId="180" fontId="83" fillId="3" borderId="42" xfId="9" applyNumberFormat="1" applyFont="1" applyFill="1" applyBorder="1" applyAlignment="1">
      <alignment horizontal="center" vertical="top"/>
    </xf>
    <xf numFmtId="0" fontId="75" fillId="0" borderId="57" xfId="9" applyFont="1" applyFill="1" applyBorder="1" applyAlignment="1">
      <alignment horizontal="center" vertical="center" wrapText="1"/>
    </xf>
    <xf numFmtId="0" fontId="75" fillId="3" borderId="3" xfId="9" applyFont="1" applyFill="1" applyBorder="1" applyAlignment="1">
      <alignment horizontal="center" vertical="center" wrapText="1"/>
    </xf>
    <xf numFmtId="41" fontId="83" fillId="0" borderId="9" xfId="9" applyNumberFormat="1" applyFont="1" applyFill="1" applyBorder="1" applyAlignment="1">
      <alignment vertical="center"/>
    </xf>
    <xf numFmtId="183" fontId="83" fillId="0" borderId="3" xfId="9" applyNumberFormat="1" applyFont="1" applyFill="1" applyBorder="1" applyAlignment="1">
      <alignment horizontal="right" vertical="center"/>
    </xf>
    <xf numFmtId="0" fontId="78" fillId="0" borderId="94" xfId="9" applyFont="1" applyFill="1" applyBorder="1" applyAlignment="1">
      <alignment horizontal="left" vertical="top" wrapText="1"/>
    </xf>
    <xf numFmtId="41" fontId="96" fillId="22" borderId="9" xfId="9" applyNumberFormat="1" applyFont="1" applyFill="1" applyBorder="1" applyAlignment="1">
      <alignment horizontal="center" vertical="center" wrapText="1"/>
    </xf>
    <xf numFmtId="41" fontId="96" fillId="22" borderId="2" xfId="9" applyNumberFormat="1" applyFont="1" applyFill="1" applyBorder="1" applyAlignment="1">
      <alignment horizontal="center" vertical="center" wrapText="1"/>
    </xf>
    <xf numFmtId="41" fontId="75" fillId="0" borderId="9" xfId="9" applyNumberFormat="1" applyFont="1" applyFill="1" applyBorder="1" applyAlignment="1">
      <alignment horizontal="center" vertical="center" wrapText="1"/>
    </xf>
    <xf numFmtId="180" fontId="96" fillId="22" borderId="9" xfId="9" applyNumberFormat="1" applyFont="1" applyFill="1" applyBorder="1" applyAlignment="1">
      <alignment horizontal="left" vertical="center" wrapText="1"/>
    </xf>
    <xf numFmtId="186" fontId="96" fillId="22" borderId="3" xfId="9" applyNumberFormat="1" applyFont="1" applyFill="1" applyBorder="1" applyAlignment="1">
      <alignment horizontal="center" vertical="center" wrapText="1"/>
    </xf>
    <xf numFmtId="43" fontId="97" fillId="22" borderId="3" xfId="9" applyNumberFormat="1" applyFont="1" applyFill="1" applyBorder="1" applyAlignment="1">
      <alignment horizontal="right" vertical="center"/>
    </xf>
    <xf numFmtId="0" fontId="75" fillId="3" borderId="84" xfId="9" applyFont="1" applyFill="1" applyBorder="1" applyAlignment="1">
      <alignment horizontal="center" vertical="center" wrapText="1"/>
    </xf>
    <xf numFmtId="186" fontId="75" fillId="3" borderId="84" xfId="9" applyNumberFormat="1" applyFont="1" applyFill="1" applyBorder="1" applyAlignment="1">
      <alignment horizontal="center" vertical="center" wrapText="1"/>
    </xf>
    <xf numFmtId="186" fontId="75" fillId="3" borderId="3" xfId="9" applyNumberFormat="1" applyFont="1" applyFill="1" applyBorder="1" applyAlignment="1">
      <alignment horizontal="center" vertical="center" wrapText="1"/>
    </xf>
    <xf numFmtId="41" fontId="75" fillId="3" borderId="3" xfId="9" applyNumberFormat="1" applyFont="1" applyFill="1" applyBorder="1" applyAlignment="1">
      <alignment horizontal="right" vertical="center"/>
    </xf>
    <xf numFmtId="183" fontId="75" fillId="3" borderId="3" xfId="9" applyNumberFormat="1" applyFont="1" applyFill="1" applyBorder="1" applyAlignment="1">
      <alignment vertical="center"/>
    </xf>
    <xf numFmtId="43" fontId="83" fillId="3" borderId="3" xfId="9" applyNumberFormat="1" applyFont="1" applyFill="1" applyBorder="1" applyAlignment="1">
      <alignment horizontal="right" vertical="center"/>
    </xf>
    <xf numFmtId="0" fontId="75" fillId="3" borderId="9" xfId="9" applyFont="1" applyFill="1" applyBorder="1" applyAlignment="1">
      <alignment horizontal="center" vertical="center"/>
    </xf>
    <xf numFmtId="49" fontId="75" fillId="3" borderId="83" xfId="9" applyNumberFormat="1" applyFont="1" applyFill="1" applyBorder="1" applyAlignment="1">
      <alignment horizontal="center" vertical="center" wrapText="1"/>
    </xf>
    <xf numFmtId="49" fontId="75" fillId="3" borderId="9" xfId="9" applyNumberFormat="1" applyFont="1" applyFill="1" applyBorder="1" applyAlignment="1">
      <alignment horizontal="center" vertical="center" wrapText="1"/>
    </xf>
    <xf numFmtId="182" fontId="75" fillId="3" borderId="84" xfId="9" applyNumberFormat="1" applyFont="1" applyFill="1" applyBorder="1" applyAlignment="1">
      <alignment horizontal="center" vertical="center" wrapText="1"/>
    </xf>
    <xf numFmtId="41" fontId="83" fillId="3" borderId="9" xfId="9" applyNumberFormat="1" applyFont="1" applyFill="1" applyBorder="1" applyAlignment="1">
      <alignment horizontal="center" vertical="center"/>
    </xf>
    <xf numFmtId="41" fontId="75" fillId="3" borderId="9" xfId="9" applyNumberFormat="1" applyFont="1" applyFill="1" applyBorder="1" applyAlignment="1">
      <alignment horizontal="center" vertical="center" wrapText="1"/>
    </xf>
    <xf numFmtId="180" fontId="75" fillId="3" borderId="9" xfId="9" applyNumberFormat="1" applyFont="1" applyFill="1" applyBorder="1" applyAlignment="1">
      <alignment horizontal="center" vertical="center"/>
    </xf>
    <xf numFmtId="180" fontId="83" fillId="3" borderId="9" xfId="9" applyNumberFormat="1" applyFont="1" applyFill="1" applyBorder="1" applyAlignment="1">
      <alignment horizontal="center" vertical="center" wrapText="1"/>
    </xf>
    <xf numFmtId="184" fontId="83" fillId="3" borderId="9" xfId="9" applyNumberFormat="1" applyFont="1" applyFill="1" applyBorder="1" applyAlignment="1">
      <alignment horizontal="center" vertical="center" wrapText="1"/>
    </xf>
    <xf numFmtId="180" fontId="75" fillId="3" borderId="9" xfId="9" applyNumberFormat="1" applyFont="1" applyFill="1" applyBorder="1" applyAlignment="1">
      <alignment horizontal="left" vertical="center" wrapText="1"/>
    </xf>
    <xf numFmtId="0" fontId="78" fillId="3" borderId="85" xfId="9" applyFont="1" applyFill="1" applyBorder="1" applyAlignment="1">
      <alignment horizontal="left" vertical="center" wrapText="1"/>
    </xf>
    <xf numFmtId="0" fontId="75" fillId="3" borderId="2" xfId="9" applyFont="1" applyFill="1" applyBorder="1" applyAlignment="1">
      <alignment horizontal="center" vertical="center"/>
    </xf>
    <xf numFmtId="49" fontId="83" fillId="3" borderId="2" xfId="9" applyNumberFormat="1" applyFont="1" applyFill="1" applyBorder="1" applyAlignment="1">
      <alignment horizontal="center" vertical="center" wrapText="1"/>
    </xf>
    <xf numFmtId="49" fontId="75" fillId="3" borderId="2" xfId="9" applyNumberFormat="1" applyFont="1" applyFill="1" applyBorder="1" applyAlignment="1">
      <alignment horizontal="center" vertical="center" wrapText="1"/>
    </xf>
    <xf numFmtId="41" fontId="75" fillId="3" borderId="2" xfId="9" applyNumberFormat="1" applyFont="1" applyFill="1" applyBorder="1" applyAlignment="1">
      <alignment horizontal="center" vertical="center"/>
    </xf>
    <xf numFmtId="0" fontId="75" fillId="3" borderId="3" xfId="9" applyFont="1" applyFill="1" applyBorder="1" applyAlignment="1">
      <alignment horizontal="center" vertical="center"/>
    </xf>
    <xf numFmtId="41" fontId="83" fillId="3" borderId="3" xfId="9" applyNumberFormat="1" applyFont="1" applyFill="1" applyBorder="1" applyAlignment="1">
      <alignment horizontal="right" vertical="center"/>
    </xf>
    <xf numFmtId="0" fontId="75" fillId="3" borderId="2" xfId="9" applyFont="1" applyFill="1" applyBorder="1" applyAlignment="1">
      <alignment vertical="center" wrapText="1"/>
    </xf>
    <xf numFmtId="0" fontId="75" fillId="3" borderId="3" xfId="9" applyFont="1" applyFill="1" applyBorder="1" applyAlignment="1">
      <alignment vertical="center" wrapText="1"/>
    </xf>
    <xf numFmtId="180" fontId="75" fillId="0" borderId="2" xfId="9" applyNumberFormat="1" applyFont="1" applyFill="1" applyBorder="1" applyAlignment="1">
      <alignment horizontal="left" vertical="center" wrapText="1"/>
    </xf>
    <xf numFmtId="0" fontId="75" fillId="0" borderId="2" xfId="9" applyFont="1" applyFill="1" applyBorder="1" applyAlignment="1">
      <alignment vertical="center" wrapText="1"/>
    </xf>
    <xf numFmtId="0" fontId="75" fillId="0" borderId="3" xfId="9" applyFont="1" applyFill="1" applyBorder="1" applyAlignment="1">
      <alignment vertical="center" wrapText="1"/>
    </xf>
    <xf numFmtId="0" fontId="83" fillId="0" borderId="42" xfId="9" applyFont="1" applyFill="1" applyBorder="1" applyAlignment="1">
      <alignment horizontal="right" vertical="center" wrapText="1"/>
    </xf>
    <xf numFmtId="0" fontId="83" fillId="0" borderId="0" xfId="9" applyFont="1" applyFill="1" applyBorder="1" applyAlignment="1">
      <alignment horizontal="right" vertical="center" wrapText="1"/>
    </xf>
    <xf numFmtId="0" fontId="83" fillId="0" borderId="43" xfId="9" applyFont="1" applyFill="1" applyBorder="1" applyAlignment="1">
      <alignment horizontal="right" vertical="center" wrapText="1"/>
    </xf>
    <xf numFmtId="180" fontId="83" fillId="0" borderId="9" xfId="9" applyNumberFormat="1" applyFont="1" applyFill="1" applyBorder="1" applyAlignment="1">
      <alignment horizontal="left" vertical="top"/>
    </xf>
    <xf numFmtId="180" fontId="97" fillId="22" borderId="9" xfId="9" applyNumberFormat="1" applyFont="1" applyFill="1" applyBorder="1" applyAlignment="1">
      <alignment horizontal="left" vertical="top"/>
    </xf>
    <xf numFmtId="0" fontId="96" fillId="22" borderId="2" xfId="9" applyFont="1" applyFill="1" applyBorder="1" applyAlignment="1">
      <alignment vertical="center" wrapText="1"/>
    </xf>
    <xf numFmtId="41" fontId="96" fillId="22" borderId="96" xfId="9" applyNumberFormat="1" applyFont="1" applyFill="1" applyBorder="1" applyAlignment="1">
      <alignment vertical="center"/>
    </xf>
    <xf numFmtId="0" fontId="96" fillId="22" borderId="3" xfId="9" applyFont="1" applyFill="1" applyBorder="1" applyAlignment="1">
      <alignment vertical="center" wrapText="1"/>
    </xf>
    <xf numFmtId="0" fontId="97" fillId="22" borderId="40" xfId="9" applyFont="1" applyFill="1" applyBorder="1" applyAlignment="1">
      <alignment vertical="center" wrapText="1"/>
    </xf>
    <xf numFmtId="0" fontId="97" fillId="22" borderId="41" xfId="9" applyFont="1" applyFill="1" applyBorder="1" applyAlignment="1">
      <alignment vertical="center" wrapText="1"/>
    </xf>
    <xf numFmtId="186" fontId="75" fillId="0" borderId="93" xfId="9" applyNumberFormat="1" applyFont="1" applyFill="1" applyBorder="1" applyAlignment="1">
      <alignment horizontal="center" vertical="center" wrapText="1"/>
    </xf>
    <xf numFmtId="41" fontId="75" fillId="0" borderId="93" xfId="9" applyNumberFormat="1" applyFont="1" applyFill="1" applyBorder="1" applyAlignment="1">
      <alignment vertical="center"/>
    </xf>
    <xf numFmtId="0" fontId="83" fillId="0" borderId="40" xfId="9" applyFont="1" applyFill="1" applyBorder="1" applyAlignment="1">
      <alignment vertical="center" wrapText="1"/>
    </xf>
    <xf numFmtId="0" fontId="83" fillId="0" borderId="41" xfId="9" applyFont="1" applyFill="1" applyBorder="1" applyAlignment="1">
      <alignment vertical="center" wrapText="1"/>
    </xf>
    <xf numFmtId="0" fontId="78" fillId="22" borderId="85" xfId="9" applyFont="1" applyFill="1" applyBorder="1" applyAlignment="1">
      <alignment horizontal="left" vertical="center" wrapText="1"/>
    </xf>
    <xf numFmtId="180" fontId="83" fillId="0" borderId="24" xfId="9" applyNumberFormat="1" applyFont="1" applyFill="1" applyBorder="1" applyAlignment="1">
      <alignment horizontal="center" vertical="top"/>
    </xf>
    <xf numFmtId="176" fontId="83" fillId="0" borderId="24" xfId="9" applyNumberFormat="1" applyFont="1" applyFill="1" applyBorder="1" applyAlignment="1">
      <alignment horizontal="right" vertical="center" wrapText="1"/>
    </xf>
    <xf numFmtId="176" fontId="83" fillId="0" borderId="38" xfId="9" applyNumberFormat="1" applyFont="1" applyFill="1" applyBorder="1" applyAlignment="1">
      <alignment horizontal="right" vertical="center" wrapText="1"/>
    </xf>
    <xf numFmtId="176" fontId="83" fillId="0" borderId="4" xfId="9" applyNumberFormat="1" applyFont="1" applyFill="1" applyBorder="1" applyAlignment="1">
      <alignment horizontal="right" vertical="center" wrapText="1"/>
    </xf>
    <xf numFmtId="41" fontId="83" fillId="0" borderId="9" xfId="9" applyNumberFormat="1" applyFont="1" applyFill="1" applyBorder="1" applyAlignment="1">
      <alignment horizontal="right" vertical="center"/>
    </xf>
    <xf numFmtId="176" fontId="75" fillId="0" borderId="84" xfId="9" applyNumberFormat="1" applyFont="1" applyFill="1" applyBorder="1" applyAlignment="1">
      <alignment horizontal="center" vertical="center" wrapText="1"/>
    </xf>
    <xf numFmtId="176" fontId="75" fillId="0" borderId="96" xfId="9" applyNumberFormat="1" applyFont="1" applyFill="1" applyBorder="1" applyAlignment="1">
      <alignment horizontal="right" vertical="center" wrapText="1"/>
    </xf>
    <xf numFmtId="0" fontId="92" fillId="27" borderId="9" xfId="9" applyFont="1" applyFill="1" applyBorder="1" applyAlignment="1">
      <alignment vertical="center" wrapText="1"/>
    </xf>
    <xf numFmtId="0" fontId="92" fillId="27" borderId="2" xfId="9" applyFont="1" applyFill="1" applyBorder="1" applyAlignment="1">
      <alignment vertical="center" wrapText="1"/>
    </xf>
    <xf numFmtId="180" fontId="75" fillId="0" borderId="3" xfId="9" applyNumberFormat="1" applyFont="1" applyFill="1" applyBorder="1" applyAlignment="1">
      <alignment horizontal="left" vertical="center" wrapText="1"/>
    </xf>
    <xf numFmtId="49" fontId="83" fillId="0" borderId="2" xfId="9" applyNumberFormat="1" applyFont="1" applyFill="1" applyBorder="1" applyAlignment="1">
      <alignment horizontal="center" vertical="center" wrapText="1"/>
    </xf>
    <xf numFmtId="0" fontId="75" fillId="0" borderId="0" xfId="9" applyFont="1" applyFill="1" applyBorder="1" applyAlignment="1">
      <alignment horizontal="center" vertical="center"/>
    </xf>
    <xf numFmtId="0" fontId="75" fillId="0" borderId="0" xfId="9" applyFont="1" applyFill="1" applyBorder="1" applyAlignment="1">
      <alignment horizontal="center" vertical="center" wrapText="1"/>
    </xf>
    <xf numFmtId="176" fontId="83" fillId="0" borderId="0" xfId="9" applyNumberFormat="1" applyFont="1" applyFill="1" applyBorder="1" applyAlignment="1">
      <alignment horizontal="right" vertical="center" wrapText="1"/>
    </xf>
    <xf numFmtId="41" fontId="83" fillId="0" borderId="0" xfId="9" applyNumberFormat="1" applyFont="1" applyFill="1" applyBorder="1" applyAlignment="1">
      <alignment horizontal="right" vertical="center"/>
    </xf>
    <xf numFmtId="41" fontId="83" fillId="0" borderId="0" xfId="9" applyNumberFormat="1" applyFont="1" applyFill="1" applyBorder="1" applyAlignment="1">
      <alignment vertical="center"/>
    </xf>
    <xf numFmtId="41" fontId="83" fillId="0" borderId="0" xfId="9" applyNumberFormat="1" applyFont="1" applyFill="1" applyBorder="1" applyAlignment="1">
      <alignment horizontal="center" vertical="center"/>
    </xf>
    <xf numFmtId="41" fontId="75" fillId="0" borderId="0" xfId="9" applyNumberFormat="1" applyFont="1" applyFill="1" applyBorder="1" applyAlignment="1">
      <alignment horizontal="center" vertical="center"/>
    </xf>
    <xf numFmtId="180" fontId="75" fillId="0" borderId="0" xfId="9" applyNumberFormat="1" applyFont="1" applyFill="1" applyBorder="1" applyAlignment="1">
      <alignment horizontal="center" vertical="center"/>
    </xf>
    <xf numFmtId="180" fontId="75" fillId="0" borderId="0" xfId="9" applyNumberFormat="1" applyFont="1" applyFill="1" applyBorder="1" applyAlignment="1">
      <alignment horizontal="center" vertical="top"/>
    </xf>
    <xf numFmtId="180" fontId="83" fillId="0" borderId="0" xfId="9" applyNumberFormat="1" applyFont="1" applyFill="1" applyBorder="1" applyAlignment="1">
      <alignment horizontal="center" vertical="center" wrapText="1"/>
    </xf>
    <xf numFmtId="184" fontId="83" fillId="0" borderId="0" xfId="9" applyNumberFormat="1" applyFont="1" applyFill="1" applyBorder="1" applyAlignment="1">
      <alignment horizontal="center" vertical="center" wrapText="1"/>
    </xf>
    <xf numFmtId="180" fontId="83" fillId="0" borderId="0" xfId="9" applyNumberFormat="1" applyFont="1" applyFill="1" applyBorder="1" applyAlignment="1">
      <alignment horizontal="center" vertical="top"/>
    </xf>
    <xf numFmtId="0" fontId="78" fillId="0" borderId="0" xfId="9" applyFont="1" applyFill="1" applyBorder="1" applyAlignment="1">
      <alignment horizontal="left" vertical="center" wrapText="1"/>
    </xf>
    <xf numFmtId="0" fontId="96" fillId="28" borderId="9" xfId="9" applyFont="1" applyFill="1" applyBorder="1" applyAlignment="1">
      <alignment horizontal="center" vertical="center"/>
    </xf>
    <xf numFmtId="0" fontId="96" fillId="28" borderId="9" xfId="9" applyFont="1" applyFill="1" applyBorder="1" applyAlignment="1">
      <alignment horizontal="center" vertical="center" wrapText="1"/>
    </xf>
    <xf numFmtId="49" fontId="96" fillId="28" borderId="83" xfId="9" applyNumberFormat="1" applyFont="1" applyFill="1" applyBorder="1" applyAlignment="1">
      <alignment horizontal="center" vertical="center" wrapText="1"/>
    </xf>
    <xf numFmtId="49" fontId="96" fillId="28" borderId="9" xfId="9" applyNumberFormat="1" applyFont="1" applyFill="1" applyBorder="1" applyAlignment="1">
      <alignment horizontal="center" vertical="center" wrapText="1"/>
    </xf>
    <xf numFmtId="186" fontId="96" fillId="28" borderId="9" xfId="9" applyNumberFormat="1" applyFont="1" applyFill="1" applyBorder="1" applyAlignment="1">
      <alignment horizontal="center" vertical="center" wrapText="1"/>
    </xf>
    <xf numFmtId="41" fontId="96" fillId="28" borderId="9" xfId="9" applyNumberFormat="1" applyFont="1" applyFill="1" applyBorder="1" applyAlignment="1">
      <alignment horizontal="right" vertical="center"/>
    </xf>
    <xf numFmtId="183" fontId="96" fillId="28" borderId="9" xfId="9" applyNumberFormat="1" applyFont="1" applyFill="1" applyBorder="1" applyAlignment="1">
      <alignment vertical="center"/>
    </xf>
    <xf numFmtId="41" fontId="97" fillId="28" borderId="9" xfId="9" applyNumberFormat="1" applyFont="1" applyFill="1" applyBorder="1" applyAlignment="1">
      <alignment horizontal="center" vertical="center"/>
    </xf>
    <xf numFmtId="41" fontId="96" fillId="28" borderId="9" xfId="9" applyNumberFormat="1" applyFont="1" applyFill="1" applyBorder="1" applyAlignment="1">
      <alignment horizontal="center" vertical="center" wrapText="1"/>
    </xf>
    <xf numFmtId="180" fontId="96" fillId="28" borderId="9" xfId="9" applyNumberFormat="1" applyFont="1" applyFill="1" applyBorder="1" applyAlignment="1">
      <alignment horizontal="center" vertical="center"/>
    </xf>
    <xf numFmtId="180" fontId="96" fillId="28" borderId="24" xfId="9" applyNumberFormat="1" applyFont="1" applyFill="1" applyBorder="1" applyAlignment="1">
      <alignment horizontal="center" vertical="center"/>
    </xf>
    <xf numFmtId="180" fontId="97" fillId="28" borderId="9" xfId="9" applyNumberFormat="1" applyFont="1" applyFill="1" applyBorder="1" applyAlignment="1">
      <alignment horizontal="center" vertical="center" wrapText="1"/>
    </xf>
    <xf numFmtId="184" fontId="97" fillId="28" borderId="9" xfId="9" applyNumberFormat="1" applyFont="1" applyFill="1" applyBorder="1" applyAlignment="1">
      <alignment horizontal="center" vertical="center" wrapText="1"/>
    </xf>
    <xf numFmtId="180" fontId="96" fillId="28" borderId="9" xfId="9" applyNumberFormat="1" applyFont="1" applyFill="1" applyBorder="1" applyAlignment="1">
      <alignment horizontal="left" vertical="center" wrapText="1"/>
    </xf>
    <xf numFmtId="0" fontId="95" fillId="28" borderId="85" xfId="9" applyFont="1" applyFill="1" applyBorder="1" applyAlignment="1">
      <alignment horizontal="left" vertical="center" wrapText="1"/>
    </xf>
    <xf numFmtId="0" fontId="96" fillId="28" borderId="2" xfId="9" applyFont="1" applyFill="1" applyBorder="1" applyAlignment="1">
      <alignment horizontal="center" vertical="center"/>
    </xf>
    <xf numFmtId="0" fontId="96" fillId="28" borderId="2" xfId="9" applyFont="1" applyFill="1" applyBorder="1" applyAlignment="1">
      <alignment horizontal="center" vertical="center" wrapText="1"/>
    </xf>
    <xf numFmtId="49" fontId="96" fillId="28" borderId="2" xfId="9" applyNumberFormat="1" applyFont="1" applyFill="1" applyBorder="1" applyAlignment="1">
      <alignment horizontal="center" vertical="center" wrapText="1"/>
    </xf>
    <xf numFmtId="0" fontId="96" fillId="28" borderId="96" xfId="9" applyFont="1" applyFill="1" applyBorder="1" applyAlignment="1">
      <alignment horizontal="center" vertical="center" wrapText="1"/>
    </xf>
    <xf numFmtId="186" fontId="96" fillId="28" borderId="96" xfId="9" applyNumberFormat="1" applyFont="1" applyFill="1" applyBorder="1" applyAlignment="1">
      <alignment horizontal="center" vertical="center" wrapText="1"/>
    </xf>
    <xf numFmtId="41" fontId="96" fillId="28" borderId="96" xfId="9" applyNumberFormat="1" applyFont="1" applyFill="1" applyBorder="1" applyAlignment="1">
      <alignment horizontal="right" vertical="center"/>
    </xf>
    <xf numFmtId="183" fontId="96" fillId="28" borderId="96" xfId="9" applyNumberFormat="1" applyFont="1" applyFill="1" applyBorder="1" applyAlignment="1">
      <alignment vertical="center"/>
    </xf>
    <xf numFmtId="41" fontId="97" fillId="28" borderId="2" xfId="9" applyNumberFormat="1" applyFont="1" applyFill="1" applyBorder="1" applyAlignment="1">
      <alignment horizontal="center" vertical="center"/>
    </xf>
    <xf numFmtId="41" fontId="96" fillId="28" borderId="2" xfId="9" applyNumberFormat="1" applyFont="1" applyFill="1" applyBorder="1" applyAlignment="1">
      <alignment horizontal="center" vertical="center"/>
    </xf>
    <xf numFmtId="180" fontId="96" fillId="28" borderId="2" xfId="9" applyNumberFormat="1" applyFont="1" applyFill="1" applyBorder="1" applyAlignment="1">
      <alignment horizontal="center" vertical="center"/>
    </xf>
    <xf numFmtId="180" fontId="96" fillId="28" borderId="42" xfId="9" applyNumberFormat="1" applyFont="1" applyFill="1" applyBorder="1" applyAlignment="1">
      <alignment horizontal="center" vertical="center"/>
    </xf>
    <xf numFmtId="180" fontId="97" fillId="28" borderId="2" xfId="9" applyNumberFormat="1" applyFont="1" applyFill="1" applyBorder="1" applyAlignment="1">
      <alignment horizontal="center" vertical="center" wrapText="1"/>
    </xf>
    <xf numFmtId="184" fontId="97" fillId="28" borderId="2" xfId="9" applyNumberFormat="1" applyFont="1" applyFill="1" applyBorder="1" applyAlignment="1">
      <alignment horizontal="center" vertical="center" wrapText="1"/>
    </xf>
    <xf numFmtId="0" fontId="95" fillId="28" borderId="11" xfId="9" applyFont="1" applyFill="1" applyBorder="1" applyAlignment="1">
      <alignment horizontal="left" vertical="center" wrapText="1"/>
    </xf>
    <xf numFmtId="0" fontId="96" fillId="28" borderId="3" xfId="9" applyFont="1" applyFill="1" applyBorder="1" applyAlignment="1">
      <alignment horizontal="center" vertical="center"/>
    </xf>
    <xf numFmtId="0" fontId="96" fillId="28" borderId="3" xfId="9" applyFont="1" applyFill="1" applyBorder="1" applyAlignment="1">
      <alignment horizontal="center" vertical="center" wrapText="1"/>
    </xf>
    <xf numFmtId="41" fontId="97" fillId="28" borderId="3" xfId="9" applyNumberFormat="1" applyFont="1" applyFill="1" applyBorder="1" applyAlignment="1">
      <alignment horizontal="right" vertical="center"/>
    </xf>
    <xf numFmtId="41" fontId="97" fillId="28" borderId="1" xfId="9" applyNumberFormat="1" applyFont="1" applyFill="1" applyBorder="1" applyAlignment="1">
      <alignment vertical="center"/>
    </xf>
    <xf numFmtId="41" fontId="97" fillId="28" borderId="3" xfId="9" applyNumberFormat="1" applyFont="1" applyFill="1" applyBorder="1" applyAlignment="1">
      <alignment horizontal="center" vertical="center"/>
    </xf>
    <xf numFmtId="41" fontId="96" fillId="28" borderId="3" xfId="9" applyNumberFormat="1" applyFont="1" applyFill="1" applyBorder="1" applyAlignment="1">
      <alignment horizontal="center" vertical="center"/>
    </xf>
    <xf numFmtId="180" fontId="96" fillId="28" borderId="3" xfId="9" applyNumberFormat="1" applyFont="1" applyFill="1" applyBorder="1" applyAlignment="1">
      <alignment horizontal="center" vertical="center"/>
    </xf>
    <xf numFmtId="180" fontId="96" fillId="28" borderId="57" xfId="9" applyNumberFormat="1" applyFont="1" applyFill="1" applyBorder="1" applyAlignment="1">
      <alignment horizontal="center" vertical="center"/>
    </xf>
    <xf numFmtId="180" fontId="97" fillId="28" borderId="3" xfId="9" applyNumberFormat="1" applyFont="1" applyFill="1" applyBorder="1" applyAlignment="1">
      <alignment horizontal="center" vertical="center" wrapText="1"/>
    </xf>
    <xf numFmtId="184" fontId="97" fillId="28" borderId="3" xfId="9" applyNumberFormat="1" applyFont="1" applyFill="1" applyBorder="1" applyAlignment="1">
      <alignment horizontal="center" vertical="center" wrapText="1"/>
    </xf>
    <xf numFmtId="180" fontId="97" fillId="28" borderId="57" xfId="9" applyNumberFormat="1" applyFont="1" applyFill="1" applyBorder="1" applyAlignment="1">
      <alignment horizontal="center" vertical="top"/>
    </xf>
    <xf numFmtId="0" fontId="78" fillId="28" borderId="94" xfId="9" applyFont="1" applyFill="1" applyBorder="1" applyAlignment="1">
      <alignment horizontal="left" vertical="center" wrapText="1"/>
    </xf>
    <xf numFmtId="49" fontId="75" fillId="3" borderId="95" xfId="9" applyNumberFormat="1" applyFont="1" applyFill="1" applyBorder="1" applyAlignment="1">
      <alignment horizontal="center" vertical="center" wrapText="1"/>
    </xf>
    <xf numFmtId="0" fontId="92" fillId="27" borderId="3" xfId="9" applyFont="1" applyFill="1" applyBorder="1" applyAlignment="1">
      <alignment vertical="center" wrapText="1"/>
    </xf>
    <xf numFmtId="0" fontId="92" fillId="29" borderId="70" xfId="9" applyFont="1" applyFill="1" applyBorder="1" applyAlignment="1">
      <alignment horizontal="center" vertical="center"/>
    </xf>
    <xf numFmtId="0" fontId="92" fillId="30" borderId="9" xfId="9" applyFont="1" applyFill="1" applyBorder="1" applyAlignment="1">
      <alignment horizontal="center" vertical="center" wrapText="1"/>
    </xf>
    <xf numFmtId="180" fontId="75" fillId="3" borderId="24" xfId="9" applyNumberFormat="1" applyFont="1" applyFill="1" applyBorder="1" applyAlignment="1">
      <alignment horizontal="center" vertical="center" wrapText="1"/>
    </xf>
    <xf numFmtId="0" fontId="92" fillId="29" borderId="26" xfId="9" applyFont="1" applyFill="1" applyBorder="1" applyAlignment="1">
      <alignment horizontal="center" vertical="center"/>
    </xf>
    <xf numFmtId="0" fontId="92" fillId="30" borderId="2" xfId="9" applyFont="1" applyFill="1" applyBorder="1" applyAlignment="1">
      <alignment horizontal="center" vertical="center" wrapText="1"/>
    </xf>
    <xf numFmtId="183" fontId="75" fillId="0" borderId="92" xfId="9" applyNumberFormat="1" applyFont="1" applyFill="1" applyBorder="1" applyAlignment="1">
      <alignment vertical="center"/>
    </xf>
    <xf numFmtId="49" fontId="75" fillId="0" borderId="24" xfId="9" applyNumberFormat="1" applyFont="1" applyFill="1" applyBorder="1" applyAlignment="1">
      <alignment horizontal="center" vertical="center" wrapText="1"/>
    </xf>
    <xf numFmtId="185" fontId="75" fillId="19" borderId="86" xfId="9" applyNumberFormat="1" applyFont="1" applyFill="1" applyBorder="1" applyAlignment="1">
      <alignment horizontal="center" vertical="center"/>
    </xf>
    <xf numFmtId="185" fontId="75" fillId="19" borderId="87" xfId="9" applyNumberFormat="1" applyFont="1" applyFill="1" applyBorder="1" applyAlignment="1">
      <alignment horizontal="center" vertical="center"/>
    </xf>
    <xf numFmtId="185" fontId="75" fillId="19" borderId="88" xfId="9" applyNumberFormat="1" applyFont="1" applyFill="1" applyBorder="1" applyAlignment="1">
      <alignment horizontal="center" vertical="center"/>
    </xf>
    <xf numFmtId="185" fontId="75" fillId="19" borderId="89" xfId="9" applyNumberFormat="1" applyFont="1" applyFill="1" applyBorder="1" applyAlignment="1">
      <alignment horizontal="center" vertical="center"/>
    </xf>
    <xf numFmtId="185" fontId="75" fillId="19" borderId="90" xfId="9" applyNumberFormat="1" applyFont="1" applyFill="1" applyBorder="1" applyAlignment="1">
      <alignment horizontal="center" vertical="center"/>
    </xf>
    <xf numFmtId="185" fontId="75" fillId="19" borderId="80" xfId="9" applyNumberFormat="1" applyFont="1" applyFill="1" applyBorder="1" applyAlignment="1">
      <alignment horizontal="center" vertical="center"/>
    </xf>
    <xf numFmtId="0" fontId="96" fillId="0" borderId="91" xfId="9" applyFont="1" applyFill="1" applyBorder="1" applyAlignment="1">
      <alignment horizontal="center" vertical="center" wrapText="1"/>
    </xf>
    <xf numFmtId="0" fontId="75" fillId="0" borderId="0" xfId="9" applyFont="1" applyFill="1" applyBorder="1"/>
    <xf numFmtId="0" fontId="92" fillId="31" borderId="9" xfId="9" applyFont="1" applyFill="1" applyBorder="1" applyAlignment="1">
      <alignment vertical="center" wrapText="1"/>
    </xf>
    <xf numFmtId="41" fontId="75" fillId="0" borderId="9" xfId="9" applyNumberFormat="1" applyFont="1" applyFill="1" applyBorder="1" applyAlignment="1">
      <alignment vertical="center"/>
    </xf>
    <xf numFmtId="0" fontId="78" fillId="0" borderId="9" xfId="9" applyFont="1" applyFill="1" applyBorder="1" applyAlignment="1">
      <alignment horizontal="left" vertical="center" wrapText="1"/>
    </xf>
    <xf numFmtId="0" fontId="92" fillId="31" borderId="2" xfId="9" applyFont="1" applyFill="1" applyBorder="1" applyAlignment="1">
      <alignment vertical="center" wrapText="1"/>
    </xf>
    <xf numFmtId="185" fontId="75" fillId="8" borderId="86" xfId="9" applyNumberFormat="1" applyFont="1" applyFill="1" applyBorder="1" applyAlignment="1">
      <alignment horizontal="center" vertical="center"/>
    </xf>
    <xf numFmtId="0" fontId="99" fillId="0" borderId="91" xfId="9" applyFont="1" applyFill="1" applyBorder="1" applyAlignment="1">
      <alignment horizontal="center" vertical="center" wrapText="1"/>
    </xf>
    <xf numFmtId="182" fontId="99" fillId="0" borderId="2" xfId="9" applyNumberFormat="1" applyFont="1" applyFill="1" applyBorder="1" applyAlignment="1">
      <alignment horizontal="center" vertical="center" wrapText="1"/>
    </xf>
    <xf numFmtId="41" fontId="99" fillId="0" borderId="2" xfId="9" applyNumberFormat="1" applyFont="1" applyFill="1" applyBorder="1" applyAlignment="1">
      <alignment horizontal="right" vertical="center"/>
    </xf>
    <xf numFmtId="183" fontId="99" fillId="0" borderId="2" xfId="9" applyNumberFormat="1" applyFont="1" applyFill="1" applyBorder="1" applyAlignment="1">
      <alignment vertical="center"/>
    </xf>
    <xf numFmtId="43" fontId="100" fillId="0" borderId="1" xfId="9" applyNumberFormat="1" applyFont="1" applyFill="1" applyBorder="1" applyAlignment="1">
      <alignment horizontal="right" vertical="center"/>
    </xf>
    <xf numFmtId="41" fontId="100" fillId="0" borderId="1" xfId="9" applyNumberFormat="1" applyFont="1" applyFill="1" applyBorder="1" applyAlignment="1">
      <alignment vertical="center"/>
    </xf>
    <xf numFmtId="0" fontId="87" fillId="0" borderId="94" xfId="9" applyFont="1" applyFill="1" applyBorder="1" applyAlignment="1">
      <alignment horizontal="left" vertical="center" wrapText="1"/>
    </xf>
    <xf numFmtId="180" fontId="75" fillId="0" borderId="9" xfId="9" applyNumberFormat="1" applyFont="1" applyFill="1" applyBorder="1" applyAlignment="1">
      <alignment horizontal="left" vertical="center"/>
    </xf>
    <xf numFmtId="176" fontId="99" fillId="0" borderId="91" xfId="9" applyNumberFormat="1" applyFont="1" applyFill="1" applyBorder="1" applyAlignment="1">
      <alignment horizontal="center" vertical="center" wrapText="1"/>
    </xf>
    <xf numFmtId="41" fontId="99" fillId="0" borderId="91" xfId="9" applyNumberFormat="1" applyFont="1" applyFill="1" applyBorder="1" applyAlignment="1">
      <alignment horizontal="right" vertical="center"/>
    </xf>
    <xf numFmtId="183" fontId="99" fillId="0" borderId="91" xfId="9" applyNumberFormat="1" applyFont="1" applyFill="1" applyBorder="1" applyAlignment="1">
      <alignment vertical="center"/>
    </xf>
    <xf numFmtId="0" fontId="87" fillId="0" borderId="11" xfId="9" applyFont="1" applyFill="1" applyBorder="1" applyAlignment="1">
      <alignment horizontal="left" vertical="center" wrapText="1"/>
    </xf>
    <xf numFmtId="41" fontId="100" fillId="0" borderId="1" xfId="9" applyNumberFormat="1" applyFont="1" applyFill="1" applyBorder="1" applyAlignment="1">
      <alignment horizontal="right" vertical="center"/>
    </xf>
    <xf numFmtId="180" fontId="75" fillId="0" borderId="3" xfId="9" applyNumberFormat="1" applyFont="1" applyFill="1" applyBorder="1" applyAlignment="1">
      <alignment horizontal="left" vertical="center"/>
    </xf>
    <xf numFmtId="186" fontId="75" fillId="0" borderId="9" xfId="9" applyNumberFormat="1" applyFont="1" applyFill="1" applyBorder="1" applyAlignment="1">
      <alignment horizontal="center" vertical="center" wrapText="1"/>
    </xf>
    <xf numFmtId="0" fontId="78" fillId="0" borderId="11" xfId="9" quotePrefix="1" applyFont="1" applyFill="1" applyBorder="1" applyAlignment="1">
      <alignment horizontal="left" vertical="center" wrapText="1"/>
    </xf>
    <xf numFmtId="185" fontId="75" fillId="19" borderId="100" xfId="9" applyNumberFormat="1" applyFont="1" applyFill="1" applyBorder="1" applyAlignment="1">
      <alignment horizontal="center" vertical="center"/>
    </xf>
    <xf numFmtId="180" fontId="96" fillId="22" borderId="2" xfId="9" applyNumberFormat="1" applyFont="1" applyFill="1" applyBorder="1" applyAlignment="1">
      <alignment horizontal="left" vertical="center" wrapText="1"/>
    </xf>
    <xf numFmtId="185" fontId="75" fillId="19" borderId="101" xfId="9" applyNumberFormat="1" applyFont="1" applyFill="1" applyBorder="1" applyAlignment="1">
      <alignment horizontal="center" vertical="center"/>
    </xf>
    <xf numFmtId="180" fontId="96" fillId="22" borderId="3" xfId="9" applyNumberFormat="1" applyFont="1" applyFill="1" applyBorder="1" applyAlignment="1">
      <alignment horizontal="left" vertical="center" wrapText="1"/>
    </xf>
    <xf numFmtId="185" fontId="75" fillId="19" borderId="102" xfId="9" applyNumberFormat="1" applyFont="1" applyFill="1" applyBorder="1" applyAlignment="1">
      <alignment horizontal="center" vertical="center"/>
    </xf>
    <xf numFmtId="0" fontId="92" fillId="27" borderId="2" xfId="9" applyFont="1" applyFill="1" applyBorder="1" applyAlignment="1">
      <alignment horizontal="center" vertical="center" wrapText="1"/>
    </xf>
    <xf numFmtId="176" fontId="97" fillId="22" borderId="84" xfId="9" applyNumberFormat="1" applyFont="1" applyFill="1" applyBorder="1" applyAlignment="1">
      <alignment horizontal="right" vertical="center" wrapText="1"/>
    </xf>
    <xf numFmtId="176" fontId="97" fillId="22" borderId="92" xfId="9" applyNumberFormat="1" applyFont="1" applyFill="1" applyBorder="1" applyAlignment="1">
      <alignment horizontal="right" vertical="center" wrapText="1"/>
    </xf>
    <xf numFmtId="183" fontId="96" fillId="22" borderId="92" xfId="9" applyNumberFormat="1" applyFont="1" applyFill="1" applyBorder="1" applyAlignment="1">
      <alignment vertical="center"/>
    </xf>
    <xf numFmtId="176" fontId="75" fillId="3" borderId="9" xfId="9" applyNumberFormat="1" applyFont="1" applyFill="1" applyBorder="1" applyAlignment="1">
      <alignment horizontal="center" vertical="center" wrapText="1"/>
    </xf>
    <xf numFmtId="176" fontId="83" fillId="3" borderId="39" xfId="9" applyNumberFormat="1" applyFont="1" applyFill="1" applyBorder="1" applyAlignment="1">
      <alignment horizontal="right" vertical="center" wrapText="1"/>
    </xf>
    <xf numFmtId="176" fontId="83" fillId="3" borderId="40" xfId="9" applyNumberFormat="1" applyFont="1" applyFill="1" applyBorder="1" applyAlignment="1">
      <alignment horizontal="right" vertical="center" wrapText="1"/>
    </xf>
    <xf numFmtId="176" fontId="83" fillId="3" borderId="41" xfId="9" applyNumberFormat="1" applyFont="1" applyFill="1" applyBorder="1" applyAlignment="1">
      <alignment horizontal="right" vertical="center" wrapText="1"/>
    </xf>
    <xf numFmtId="41" fontId="75" fillId="22" borderId="9" xfId="9" applyNumberFormat="1" applyFont="1" applyFill="1" applyBorder="1" applyAlignment="1">
      <alignment horizontal="center" vertical="center"/>
    </xf>
    <xf numFmtId="180" fontId="75" fillId="22" borderId="9" xfId="9" applyNumberFormat="1" applyFont="1" applyFill="1" applyBorder="1" applyAlignment="1">
      <alignment horizontal="center" vertical="center"/>
    </xf>
    <xf numFmtId="180" fontId="75" fillId="22" borderId="24" xfId="9" applyNumberFormat="1" applyFont="1" applyFill="1" applyBorder="1" applyAlignment="1">
      <alignment horizontal="center" vertical="center"/>
    </xf>
    <xf numFmtId="184" fontId="83" fillId="22" borderId="9" xfId="9" applyNumberFormat="1" applyFont="1" applyFill="1" applyBorder="1" applyAlignment="1">
      <alignment horizontal="center" vertical="center" wrapText="1"/>
    </xf>
    <xf numFmtId="180" fontId="83" fillId="22" borderId="9" xfId="9" applyNumberFormat="1" applyFont="1" applyFill="1" applyBorder="1" applyAlignment="1">
      <alignment horizontal="center" vertical="center" wrapText="1"/>
    </xf>
    <xf numFmtId="0" fontId="75" fillId="22" borderId="0" xfId="9" applyFont="1" applyFill="1" applyBorder="1"/>
    <xf numFmtId="41" fontId="83" fillId="22" borderId="3" xfId="9" applyNumberFormat="1" applyFont="1" applyFill="1" applyBorder="1" applyAlignment="1">
      <alignment horizontal="center" vertical="center"/>
    </xf>
    <xf numFmtId="41" fontId="75" fillId="22" borderId="3" xfId="9" applyNumberFormat="1" applyFont="1" applyFill="1" applyBorder="1" applyAlignment="1">
      <alignment horizontal="center" vertical="center"/>
    </xf>
    <xf numFmtId="180" fontId="75" fillId="22" borderId="3" xfId="9" applyNumberFormat="1" applyFont="1" applyFill="1" applyBorder="1" applyAlignment="1">
      <alignment horizontal="center" vertical="center"/>
    </xf>
    <xf numFmtId="180" fontId="75" fillId="22" borderId="57" xfId="9" applyNumberFormat="1" applyFont="1" applyFill="1" applyBorder="1" applyAlignment="1">
      <alignment horizontal="center" vertical="center"/>
    </xf>
    <xf numFmtId="180" fontId="83" fillId="22" borderId="3" xfId="9" applyNumberFormat="1" applyFont="1" applyFill="1" applyBorder="1" applyAlignment="1">
      <alignment horizontal="center" vertical="center" wrapText="1"/>
    </xf>
    <xf numFmtId="184" fontId="83" fillId="22" borderId="3" xfId="9" applyNumberFormat="1" applyFont="1" applyFill="1" applyBorder="1" applyAlignment="1">
      <alignment horizontal="center" vertical="center" wrapText="1"/>
    </xf>
    <xf numFmtId="49" fontId="96" fillId="22" borderId="3" xfId="9" applyNumberFormat="1" applyFont="1" applyFill="1" applyBorder="1" applyAlignment="1">
      <alignment horizontal="center" vertical="center" wrapText="1"/>
    </xf>
    <xf numFmtId="0" fontId="75" fillId="9" borderId="79" xfId="9" applyFont="1" applyFill="1" applyBorder="1"/>
    <xf numFmtId="0" fontId="75" fillId="9" borderId="40" xfId="9" applyFont="1" applyFill="1" applyBorder="1" applyAlignment="1">
      <alignment horizontal="center" vertical="center"/>
    </xf>
    <xf numFmtId="0" fontId="83" fillId="9" borderId="40" xfId="9" applyFont="1" applyFill="1" applyBorder="1" applyAlignment="1">
      <alignment horizontal="left" vertical="center"/>
    </xf>
    <xf numFmtId="0" fontId="83" fillId="9" borderId="40" xfId="9" applyFont="1" applyFill="1" applyBorder="1" applyAlignment="1">
      <alignment horizontal="center" vertical="center" wrapText="1"/>
    </xf>
    <xf numFmtId="178" fontId="75" fillId="9" borderId="40" xfId="9" applyNumberFormat="1" applyFont="1" applyFill="1" applyBorder="1" applyAlignment="1">
      <alignment horizontal="center" vertical="center"/>
    </xf>
    <xf numFmtId="0" fontId="75" fillId="9" borderId="40" xfId="9" applyFont="1" applyFill="1" applyBorder="1" applyAlignment="1">
      <alignment horizontal="center" vertical="center" wrapText="1"/>
    </xf>
    <xf numFmtId="186" fontId="75" fillId="9" borderId="40" xfId="9" applyNumberFormat="1" applyFont="1" applyFill="1" applyBorder="1" applyAlignment="1">
      <alignment horizontal="center" vertical="center" wrapText="1"/>
    </xf>
    <xf numFmtId="180" fontId="75" fillId="9" borderId="40" xfId="9" applyNumberFormat="1" applyFont="1" applyFill="1" applyBorder="1" applyAlignment="1">
      <alignment horizontal="center" vertical="center" wrapText="1"/>
    </xf>
    <xf numFmtId="41" fontId="75" fillId="9" borderId="40" xfId="9" applyNumberFormat="1" applyFont="1" applyFill="1" applyBorder="1" applyAlignment="1">
      <alignment horizontal="right" vertical="center"/>
    </xf>
    <xf numFmtId="177" fontId="75" fillId="9" borderId="40" xfId="9" applyNumberFormat="1" applyFont="1" applyFill="1" applyBorder="1" applyAlignment="1">
      <alignment horizontal="center" vertical="center"/>
    </xf>
    <xf numFmtId="177" fontId="83" fillId="9" borderId="40" xfId="9" applyNumberFormat="1" applyFont="1" applyFill="1" applyBorder="1" applyAlignment="1">
      <alignment horizontal="center" vertical="center"/>
    </xf>
    <xf numFmtId="177" fontId="83" fillId="9" borderId="40" xfId="9" applyNumberFormat="1" applyFont="1" applyFill="1" applyBorder="1" applyAlignment="1">
      <alignment horizontal="left" vertical="center"/>
    </xf>
    <xf numFmtId="177" fontId="75" fillId="9" borderId="40" xfId="9" applyNumberFormat="1" applyFont="1" applyFill="1" applyBorder="1" applyAlignment="1">
      <alignment horizontal="center" vertical="center" wrapText="1"/>
    </xf>
    <xf numFmtId="0" fontId="75" fillId="9" borderId="80" xfId="9" applyFont="1" applyFill="1" applyBorder="1" applyAlignment="1">
      <alignment horizontal="left" vertical="center" wrapText="1"/>
    </xf>
    <xf numFmtId="14" fontId="75" fillId="0" borderId="0" xfId="9" applyNumberFormat="1" applyFont="1" applyFill="1"/>
    <xf numFmtId="0" fontId="75" fillId="32" borderId="71" xfId="9" applyFont="1" applyFill="1" applyBorder="1"/>
    <xf numFmtId="0" fontId="75" fillId="32" borderId="41" xfId="9" applyFont="1" applyFill="1" applyBorder="1" applyAlignment="1">
      <alignment horizontal="center" vertical="center"/>
    </xf>
    <xf numFmtId="0" fontId="75" fillId="32" borderId="40" xfId="9" applyFont="1" applyFill="1" applyBorder="1" applyAlignment="1">
      <alignment horizontal="center" vertical="center"/>
    </xf>
    <xf numFmtId="178" fontId="75" fillId="32" borderId="1" xfId="9" applyNumberFormat="1" applyFont="1" applyFill="1" applyBorder="1" applyAlignment="1">
      <alignment horizontal="center" vertical="center"/>
    </xf>
    <xf numFmtId="0" fontId="75" fillId="32" borderId="1" xfId="9" applyFont="1" applyFill="1" applyBorder="1" applyAlignment="1">
      <alignment horizontal="center" vertical="center"/>
    </xf>
    <xf numFmtId="0" fontId="75" fillId="32" borderId="1" xfId="9" applyFont="1" applyFill="1" applyBorder="1" applyAlignment="1">
      <alignment horizontal="center" vertical="center" wrapText="1"/>
    </xf>
    <xf numFmtId="186" fontId="75" fillId="32" borderId="1" xfId="9" applyNumberFormat="1" applyFont="1" applyFill="1" applyBorder="1" applyAlignment="1">
      <alignment horizontal="center" vertical="center" wrapText="1"/>
    </xf>
    <xf numFmtId="180" fontId="75" fillId="32" borderId="1" xfId="9" applyNumberFormat="1" applyFont="1" applyFill="1" applyBorder="1" applyAlignment="1">
      <alignment horizontal="center" vertical="center" wrapText="1"/>
    </xf>
    <xf numFmtId="41" fontId="75" fillId="32" borderId="39" xfId="9" applyNumberFormat="1" applyFont="1" applyFill="1" applyBorder="1" applyAlignment="1">
      <alignment horizontal="right" vertical="center"/>
    </xf>
    <xf numFmtId="177" fontId="75" fillId="32" borderId="39" xfId="9" applyNumberFormat="1" applyFont="1" applyFill="1" applyBorder="1" applyAlignment="1">
      <alignment horizontal="center" vertical="center"/>
    </xf>
    <xf numFmtId="177" fontId="83" fillId="32" borderId="39" xfId="9" applyNumberFormat="1" applyFont="1" applyFill="1" applyBorder="1" applyAlignment="1">
      <alignment horizontal="center" vertical="center"/>
    </xf>
    <xf numFmtId="177" fontId="83" fillId="32" borderId="39" xfId="9" applyNumberFormat="1" applyFont="1" applyFill="1" applyBorder="1" applyAlignment="1">
      <alignment horizontal="left" vertical="center"/>
    </xf>
    <xf numFmtId="177" fontId="75" fillId="32" borderId="39" xfId="9" applyNumberFormat="1" applyFont="1" applyFill="1" applyBorder="1" applyAlignment="1">
      <alignment horizontal="center" vertical="center" wrapText="1"/>
    </xf>
    <xf numFmtId="177" fontId="83" fillId="32" borderId="1" xfId="9" applyNumberFormat="1" applyFont="1" applyFill="1" applyBorder="1" applyAlignment="1">
      <alignment horizontal="center" vertical="center"/>
    </xf>
    <xf numFmtId="177" fontId="83" fillId="32" borderId="40" xfId="9" applyNumberFormat="1" applyFont="1" applyFill="1" applyBorder="1" applyAlignment="1">
      <alignment horizontal="center" vertical="center"/>
    </xf>
    <xf numFmtId="0" fontId="75" fillId="32" borderId="80" xfId="9" applyFont="1" applyFill="1" applyBorder="1" applyAlignment="1">
      <alignment horizontal="left" vertical="center" wrapText="1"/>
    </xf>
    <xf numFmtId="178" fontId="99" fillId="32" borderId="1" xfId="9" applyNumberFormat="1" applyFont="1" applyFill="1" applyBorder="1" applyAlignment="1">
      <alignment horizontal="center" vertical="center"/>
    </xf>
    <xf numFmtId="0" fontId="75" fillId="4" borderId="79" xfId="9" applyFont="1" applyFill="1" applyBorder="1"/>
    <xf numFmtId="0" fontId="75" fillId="4" borderId="40" xfId="9" applyFont="1" applyFill="1" applyBorder="1" applyAlignment="1">
      <alignment horizontal="center" vertical="center"/>
    </xf>
    <xf numFmtId="0" fontId="83" fillId="4" borderId="40" xfId="9" applyFont="1" applyFill="1" applyBorder="1" applyAlignment="1">
      <alignment horizontal="left" vertical="center"/>
    </xf>
    <xf numFmtId="0" fontId="83" fillId="4" borderId="40" xfId="9" applyFont="1" applyFill="1" applyBorder="1" applyAlignment="1">
      <alignment horizontal="center" vertical="center" wrapText="1"/>
    </xf>
    <xf numFmtId="178" fontId="75" fillId="4" borderId="40" xfId="9" applyNumberFormat="1" applyFont="1" applyFill="1" applyBorder="1" applyAlignment="1">
      <alignment horizontal="center" vertical="center"/>
    </xf>
    <xf numFmtId="0" fontId="75" fillId="4" borderId="40" xfId="9" applyFont="1" applyFill="1" applyBorder="1" applyAlignment="1">
      <alignment horizontal="center" vertical="center" wrapText="1"/>
    </xf>
    <xf numFmtId="186" fontId="75" fillId="4" borderId="40" xfId="9" applyNumberFormat="1" applyFont="1" applyFill="1" applyBorder="1" applyAlignment="1">
      <alignment horizontal="center" vertical="center" wrapText="1"/>
    </xf>
    <xf numFmtId="180" fontId="75" fillId="4" borderId="40" xfId="9" applyNumberFormat="1" applyFont="1" applyFill="1" applyBorder="1" applyAlignment="1">
      <alignment horizontal="center" vertical="center" wrapText="1"/>
    </xf>
    <xf numFmtId="41" fontId="75" fillId="4" borderId="40" xfId="9" applyNumberFormat="1" applyFont="1" applyFill="1" applyBorder="1" applyAlignment="1">
      <alignment horizontal="right" vertical="center"/>
    </xf>
    <xf numFmtId="177" fontId="75" fillId="4" borderId="40" xfId="9" applyNumberFormat="1" applyFont="1" applyFill="1" applyBorder="1" applyAlignment="1">
      <alignment horizontal="center" vertical="center"/>
    </xf>
    <xf numFmtId="177" fontId="83" fillId="4" borderId="40" xfId="9" applyNumberFormat="1" applyFont="1" applyFill="1" applyBorder="1" applyAlignment="1">
      <alignment horizontal="center" vertical="center"/>
    </xf>
    <xf numFmtId="177" fontId="83" fillId="4" borderId="40" xfId="9" applyNumberFormat="1" applyFont="1" applyFill="1" applyBorder="1" applyAlignment="1">
      <alignment horizontal="left" vertical="center"/>
    </xf>
    <xf numFmtId="177" fontId="75" fillId="4" borderId="40" xfId="9" applyNumberFormat="1" applyFont="1" applyFill="1" applyBorder="1" applyAlignment="1">
      <alignment horizontal="center" vertical="center" wrapText="1"/>
    </xf>
    <xf numFmtId="0" fontId="75" fillId="4" borderId="80" xfId="9" applyFont="1" applyFill="1" applyBorder="1" applyAlignment="1">
      <alignment horizontal="left" vertical="center" wrapText="1"/>
    </xf>
    <xf numFmtId="0" fontId="75" fillId="10" borderId="73" xfId="9" applyFont="1" applyFill="1" applyBorder="1"/>
    <xf numFmtId="0" fontId="75" fillId="10" borderId="43" xfId="9" applyFont="1" applyFill="1" applyBorder="1" applyAlignment="1">
      <alignment horizontal="center" vertical="center"/>
    </xf>
    <xf numFmtId="0" fontId="75" fillId="10" borderId="0" xfId="9" applyFont="1" applyFill="1" applyBorder="1" applyAlignment="1">
      <alignment horizontal="center" vertical="center"/>
    </xf>
    <xf numFmtId="178" fontId="75" fillId="10" borderId="3" xfId="9" applyNumberFormat="1" applyFont="1" applyFill="1" applyBorder="1" applyAlignment="1">
      <alignment horizontal="center" vertical="center"/>
    </xf>
    <xf numFmtId="0" fontId="75" fillId="10" borderId="2" xfId="9" applyFont="1" applyFill="1" applyBorder="1" applyAlignment="1">
      <alignment horizontal="center" vertical="center"/>
    </xf>
    <xf numFmtId="0" fontId="75" fillId="10" borderId="2" xfId="9" applyFont="1" applyFill="1" applyBorder="1" applyAlignment="1">
      <alignment horizontal="center" vertical="center" wrapText="1"/>
    </xf>
    <xf numFmtId="186" fontId="75" fillId="10" borderId="2" xfId="9" applyNumberFormat="1" applyFont="1" applyFill="1" applyBorder="1" applyAlignment="1">
      <alignment horizontal="center" vertical="center" wrapText="1"/>
    </xf>
    <xf numFmtId="180" fontId="75" fillId="10" borderId="2" xfId="9" applyNumberFormat="1" applyFont="1" applyFill="1" applyBorder="1" applyAlignment="1">
      <alignment horizontal="center" vertical="center" wrapText="1"/>
    </xf>
    <xf numFmtId="178" fontId="99" fillId="10" borderId="3" xfId="9" applyNumberFormat="1" applyFont="1" applyFill="1" applyBorder="1" applyAlignment="1">
      <alignment horizontal="center" vertical="center"/>
    </xf>
    <xf numFmtId="41" fontId="75" fillId="10" borderId="3" xfId="9" applyNumberFormat="1" applyFont="1" applyFill="1" applyBorder="1" applyAlignment="1">
      <alignment horizontal="right" vertical="center"/>
    </xf>
    <xf numFmtId="41" fontId="75" fillId="10" borderId="42" xfId="9" applyNumberFormat="1" applyFont="1" applyFill="1" applyBorder="1" applyAlignment="1">
      <alignment horizontal="right" vertical="center"/>
    </xf>
    <xf numFmtId="177" fontId="75" fillId="10" borderId="42" xfId="9" applyNumberFormat="1" applyFont="1" applyFill="1" applyBorder="1" applyAlignment="1">
      <alignment horizontal="center" vertical="center"/>
    </xf>
    <xf numFmtId="177" fontId="83" fillId="10" borderId="42" xfId="9" applyNumberFormat="1" applyFont="1" applyFill="1" applyBorder="1" applyAlignment="1">
      <alignment horizontal="center" vertical="center"/>
    </xf>
    <xf numFmtId="177" fontId="83" fillId="10" borderId="42" xfId="9" applyNumberFormat="1" applyFont="1" applyFill="1" applyBorder="1" applyAlignment="1">
      <alignment horizontal="left" vertical="center"/>
    </xf>
    <xf numFmtId="177" fontId="75" fillId="10" borderId="42" xfId="9" applyNumberFormat="1" applyFont="1" applyFill="1" applyBorder="1" applyAlignment="1">
      <alignment horizontal="center" vertical="center" wrapText="1"/>
    </xf>
    <xf numFmtId="177" fontId="83" fillId="10" borderId="3" xfId="9" applyNumberFormat="1" applyFont="1" applyFill="1" applyBorder="1" applyAlignment="1">
      <alignment horizontal="center" vertical="center"/>
    </xf>
    <xf numFmtId="177" fontId="83" fillId="10" borderId="0" xfId="9" applyNumberFormat="1" applyFont="1" applyFill="1" applyBorder="1" applyAlignment="1">
      <alignment horizontal="center" vertical="center"/>
    </xf>
    <xf numFmtId="0" fontId="75" fillId="10" borderId="37" xfId="9" applyFont="1" applyFill="1" applyBorder="1" applyAlignment="1">
      <alignment horizontal="left" vertical="center" wrapText="1"/>
    </xf>
    <xf numFmtId="0" fontId="75" fillId="10" borderId="71" xfId="9" applyFont="1" applyFill="1" applyBorder="1"/>
    <xf numFmtId="0" fontId="75" fillId="10" borderId="41" xfId="9" applyFont="1" applyFill="1" applyBorder="1" applyAlignment="1">
      <alignment horizontal="center" vertical="center"/>
    </xf>
    <xf numFmtId="0" fontId="75" fillId="10" borderId="40" xfId="9" applyFont="1" applyFill="1" applyBorder="1" applyAlignment="1">
      <alignment horizontal="center" vertical="center"/>
    </xf>
    <xf numFmtId="178" fontId="75" fillId="10" borderId="1" xfId="9" applyNumberFormat="1" applyFont="1" applyFill="1" applyBorder="1" applyAlignment="1">
      <alignment horizontal="center" vertical="center"/>
    </xf>
    <xf numFmtId="0" fontId="75" fillId="10" borderId="1" xfId="9" applyFont="1" applyFill="1" applyBorder="1" applyAlignment="1">
      <alignment horizontal="center" vertical="center"/>
    </xf>
    <xf numFmtId="0" fontId="75" fillId="10" borderId="1" xfId="9" applyFont="1" applyFill="1" applyBorder="1" applyAlignment="1">
      <alignment horizontal="center" vertical="center" wrapText="1"/>
    </xf>
    <xf numFmtId="186" fontId="75" fillId="10" borderId="1" xfId="9" applyNumberFormat="1" applyFont="1" applyFill="1" applyBorder="1" applyAlignment="1">
      <alignment horizontal="center" vertical="center" wrapText="1"/>
    </xf>
    <xf numFmtId="180" fontId="75" fillId="10" borderId="1" xfId="9" applyNumberFormat="1" applyFont="1" applyFill="1" applyBorder="1" applyAlignment="1">
      <alignment horizontal="center" vertical="center" wrapText="1"/>
    </xf>
    <xf numFmtId="178" fontId="99" fillId="10" borderId="1" xfId="9" applyNumberFormat="1" applyFont="1" applyFill="1" applyBorder="1" applyAlignment="1">
      <alignment horizontal="center" vertical="center"/>
    </xf>
    <xf numFmtId="41" fontId="75" fillId="10" borderId="39" xfId="9" applyNumberFormat="1" applyFont="1" applyFill="1" applyBorder="1" applyAlignment="1">
      <alignment horizontal="right" vertical="center"/>
    </xf>
    <xf numFmtId="177" fontId="75" fillId="10" borderId="39" xfId="9" applyNumberFormat="1" applyFont="1" applyFill="1" applyBorder="1" applyAlignment="1">
      <alignment horizontal="center" vertical="center"/>
    </xf>
    <xf numFmtId="177" fontId="83" fillId="10" borderId="39" xfId="9" applyNumberFormat="1" applyFont="1" applyFill="1" applyBorder="1" applyAlignment="1">
      <alignment horizontal="center" vertical="center"/>
    </xf>
    <xf numFmtId="177" fontId="83" fillId="10" borderId="39" xfId="9" applyNumberFormat="1" applyFont="1" applyFill="1" applyBorder="1" applyAlignment="1">
      <alignment horizontal="left" vertical="center"/>
    </xf>
    <xf numFmtId="177" fontId="75" fillId="10" borderId="39" xfId="9" applyNumberFormat="1" applyFont="1" applyFill="1" applyBorder="1" applyAlignment="1">
      <alignment horizontal="center" vertical="center" wrapText="1"/>
    </xf>
    <xf numFmtId="177" fontId="83" fillId="10" borderId="1" xfId="9" applyNumberFormat="1" applyFont="1" applyFill="1" applyBorder="1" applyAlignment="1">
      <alignment horizontal="center" vertical="center"/>
    </xf>
    <xf numFmtId="177" fontId="83" fillId="10" borderId="40" xfId="9" applyNumberFormat="1" applyFont="1" applyFill="1" applyBorder="1" applyAlignment="1">
      <alignment horizontal="center" vertical="center"/>
    </xf>
    <xf numFmtId="0" fontId="75" fillId="10" borderId="80" xfId="9" applyFont="1" applyFill="1" applyBorder="1" applyAlignment="1">
      <alignment horizontal="left" vertical="center" wrapText="1"/>
    </xf>
    <xf numFmtId="0" fontId="75" fillId="0" borderId="59" xfId="9" applyFont="1" applyFill="1" applyBorder="1"/>
    <xf numFmtId="14" fontId="75" fillId="0" borderId="59" xfId="9" applyNumberFormat="1" applyFont="1" applyFill="1" applyBorder="1"/>
    <xf numFmtId="0" fontId="75" fillId="0" borderId="59" xfId="9" applyFont="1" applyBorder="1"/>
    <xf numFmtId="0" fontId="75" fillId="10" borderId="70" xfId="9" applyFont="1" applyFill="1" applyBorder="1"/>
    <xf numFmtId="41" fontId="75" fillId="10" borderId="1" xfId="9" applyNumberFormat="1" applyFont="1" applyFill="1" applyBorder="1" applyAlignment="1">
      <alignment horizontal="right" vertical="center"/>
    </xf>
    <xf numFmtId="177" fontId="75" fillId="10" borderId="1" xfId="9" applyNumberFormat="1" applyFont="1" applyFill="1" applyBorder="1" applyAlignment="1">
      <alignment horizontal="center" vertical="center"/>
    </xf>
    <xf numFmtId="177" fontId="83" fillId="10" borderId="113" xfId="9" applyNumberFormat="1" applyFont="1" applyFill="1" applyBorder="1" applyAlignment="1">
      <alignment horizontal="center" vertical="center"/>
    </xf>
    <xf numFmtId="177" fontId="83" fillId="10" borderId="38" xfId="9" applyNumberFormat="1" applyFont="1" applyFill="1" applyBorder="1" applyAlignment="1">
      <alignment horizontal="center" vertical="center"/>
    </xf>
    <xf numFmtId="0" fontId="75" fillId="0" borderId="38" xfId="9" applyFont="1" applyFill="1" applyBorder="1"/>
    <xf numFmtId="14" fontId="75" fillId="0" borderId="38" xfId="9" applyNumberFormat="1" applyFont="1" applyFill="1" applyBorder="1"/>
    <xf numFmtId="0" fontId="75" fillId="0" borderId="38" xfId="9" applyFont="1" applyBorder="1"/>
    <xf numFmtId="0" fontId="75" fillId="10" borderId="114" xfId="9" applyFont="1" applyFill="1" applyBorder="1"/>
    <xf numFmtId="0" fontId="101" fillId="10" borderId="115" xfId="9" applyFont="1" applyFill="1" applyBorder="1" applyAlignment="1">
      <alignment horizontal="center" vertical="center"/>
    </xf>
    <xf numFmtId="0" fontId="101" fillId="10" borderId="116" xfId="9" applyFont="1" applyFill="1" applyBorder="1" applyAlignment="1">
      <alignment horizontal="center" vertical="center"/>
    </xf>
    <xf numFmtId="178" fontId="102" fillId="10" borderId="118" xfId="9" applyNumberFormat="1" applyFont="1" applyFill="1" applyBorder="1" applyAlignment="1">
      <alignment horizontal="center" vertical="center"/>
    </xf>
    <xf numFmtId="0" fontId="101" fillId="10" borderId="118" xfId="9" applyFont="1" applyFill="1" applyBorder="1" applyAlignment="1">
      <alignment horizontal="center" vertical="center"/>
    </xf>
    <xf numFmtId="0" fontId="101" fillId="10" borderId="118" xfId="9" applyFont="1" applyFill="1" applyBorder="1" applyAlignment="1" applyProtection="1">
      <alignment horizontal="center"/>
    </xf>
    <xf numFmtId="186" fontId="101" fillId="10" borderId="118" xfId="9" applyNumberFormat="1" applyFont="1" applyFill="1" applyBorder="1" applyAlignment="1">
      <alignment horizontal="center" vertical="center" wrapText="1"/>
    </xf>
    <xf numFmtId="41" fontId="101" fillId="10" borderId="118" xfId="9" applyNumberFormat="1" applyFont="1" applyFill="1" applyBorder="1" applyAlignment="1">
      <alignment horizontal="right" vertical="center" wrapText="1"/>
    </xf>
    <xf numFmtId="41" fontId="101" fillId="10" borderId="117" xfId="9" applyNumberFormat="1" applyFont="1" applyFill="1" applyBorder="1" applyAlignment="1">
      <alignment horizontal="right" vertical="center" wrapText="1"/>
    </xf>
    <xf numFmtId="177" fontId="101" fillId="10" borderId="117" xfId="9" applyNumberFormat="1" applyFont="1" applyFill="1" applyBorder="1" applyAlignment="1">
      <alignment horizontal="center" vertical="center" wrapText="1"/>
    </xf>
    <xf numFmtId="177" fontId="103" fillId="10" borderId="116" xfId="9" applyNumberFormat="1" applyFont="1" applyFill="1" applyBorder="1" applyAlignment="1">
      <alignment horizontal="center" vertical="center" wrapText="1"/>
    </xf>
    <xf numFmtId="177" fontId="101" fillId="10" borderId="116" xfId="9" applyNumberFormat="1" applyFont="1" applyFill="1" applyBorder="1" applyAlignment="1">
      <alignment horizontal="center" vertical="center" wrapText="1"/>
    </xf>
    <xf numFmtId="177" fontId="101" fillId="10" borderId="116" xfId="9" applyNumberFormat="1" applyFont="1" applyFill="1" applyBorder="1" applyAlignment="1">
      <alignment horizontal="left" vertical="center" wrapText="1"/>
    </xf>
    <xf numFmtId="0" fontId="101" fillId="10" borderId="119" xfId="9" applyFont="1" applyFill="1" applyBorder="1" applyAlignment="1">
      <alignment horizontal="left" vertical="center" wrapText="1"/>
    </xf>
    <xf numFmtId="0" fontId="91" fillId="0" borderId="0" xfId="9" applyFont="1" applyAlignment="1">
      <alignment vertical="center"/>
    </xf>
    <xf numFmtId="0" fontId="83" fillId="0" borderId="0" xfId="9" applyFont="1" applyAlignment="1">
      <alignment vertical="center"/>
    </xf>
    <xf numFmtId="0" fontId="83" fillId="0" borderId="0" xfId="9" applyFont="1" applyProtection="1"/>
    <xf numFmtId="14" fontId="75" fillId="0" borderId="0" xfId="9" applyNumberFormat="1" applyFont="1"/>
    <xf numFmtId="0" fontId="89" fillId="0" borderId="0" xfId="9" applyFont="1" applyAlignment="1">
      <alignment vertical="center"/>
    </xf>
    <xf numFmtId="0" fontId="59" fillId="0" borderId="0" xfId="9" applyFont="1" applyProtection="1"/>
    <xf numFmtId="0" fontId="78" fillId="0" borderId="0" xfId="9" applyFont="1" applyFill="1" applyAlignment="1" applyProtection="1">
      <alignment wrapText="1"/>
    </xf>
    <xf numFmtId="0" fontId="78" fillId="0" borderId="0" xfId="9" applyFont="1" applyFill="1" applyProtection="1"/>
    <xf numFmtId="41" fontId="78" fillId="0" borderId="0" xfId="9" applyNumberFormat="1" applyFont="1" applyFill="1" applyProtection="1"/>
    <xf numFmtId="41" fontId="78" fillId="0" borderId="0" xfId="9" applyNumberFormat="1" applyFont="1" applyProtection="1"/>
    <xf numFmtId="0" fontId="78" fillId="0" borderId="0" xfId="9" applyFont="1" applyAlignment="1" applyProtection="1">
      <alignment horizontal="left"/>
    </xf>
    <xf numFmtId="0" fontId="78" fillId="0" borderId="0" xfId="9" applyFont="1" applyAlignment="1" applyProtection="1">
      <alignment horizontal="center" vertical="center" wrapText="1"/>
    </xf>
    <xf numFmtId="0" fontId="78" fillId="0" borderId="0" xfId="9" applyFont="1" applyAlignment="1" applyProtection="1">
      <alignment horizontal="center" vertical="center"/>
    </xf>
    <xf numFmtId="0" fontId="78" fillId="0" borderId="0" xfId="9" applyFont="1" applyAlignment="1" applyProtection="1">
      <alignment horizontal="center"/>
    </xf>
    <xf numFmtId="0" fontId="78" fillId="0" borderId="0" xfId="9" applyFont="1" applyAlignment="1" applyProtection="1">
      <alignment wrapText="1"/>
    </xf>
    <xf numFmtId="0" fontId="75" fillId="0" borderId="0" xfId="9" applyFont="1" applyAlignment="1">
      <alignment wrapText="1"/>
    </xf>
    <xf numFmtId="0" fontId="75" fillId="0" borderId="0" xfId="9" applyFont="1" applyAlignment="1">
      <alignment horizontal="left"/>
    </xf>
    <xf numFmtId="0" fontId="75" fillId="0" borderId="0" xfId="9" applyFont="1" applyFill="1" applyAlignment="1">
      <alignment wrapText="1"/>
    </xf>
    <xf numFmtId="41" fontId="75" fillId="0" borderId="0" xfId="9" applyNumberFormat="1" applyFont="1"/>
    <xf numFmtId="0" fontId="75" fillId="0" borderId="0" xfId="9" applyFont="1" applyAlignment="1">
      <alignment horizontal="center"/>
    </xf>
    <xf numFmtId="0" fontId="14" fillId="0" borderId="0" xfId="10" applyFont="1" applyAlignment="1">
      <alignment horizontal="center" vertical="center"/>
    </xf>
    <xf numFmtId="0" fontId="12" fillId="0" borderId="0" xfId="11" applyFont="1" applyFill="1" applyBorder="1" applyAlignment="1">
      <alignment horizontal="left" vertical="center"/>
    </xf>
    <xf numFmtId="0" fontId="14" fillId="0" borderId="0" xfId="10" applyFont="1" applyAlignment="1">
      <alignment vertical="center"/>
    </xf>
    <xf numFmtId="0" fontId="104" fillId="0" borderId="0" xfId="10" applyFont="1" applyAlignment="1">
      <alignment vertical="center"/>
    </xf>
    <xf numFmtId="41" fontId="0" fillId="0" borderId="0" xfId="12" applyFont="1" applyAlignment="1">
      <alignment vertical="center"/>
    </xf>
    <xf numFmtId="188" fontId="0" fillId="0" borderId="0" xfId="12" applyNumberFormat="1" applyFont="1" applyAlignment="1">
      <alignment vertical="center"/>
    </xf>
    <xf numFmtId="49" fontId="12" fillId="0" borderId="0" xfId="11" applyNumberFormat="1" applyFont="1" applyFill="1" applyBorder="1" applyAlignment="1">
      <alignment horizontal="left" vertical="center"/>
    </xf>
    <xf numFmtId="0" fontId="21" fillId="0" borderId="0" xfId="11" applyNumberFormat="1" applyFont="1" applyFill="1" applyBorder="1" applyAlignment="1">
      <alignment horizontal="left" vertical="center"/>
    </xf>
    <xf numFmtId="0" fontId="14" fillId="0" borderId="0" xfId="10" applyFont="1" applyFill="1" applyAlignment="1">
      <alignment vertical="center"/>
    </xf>
    <xf numFmtId="0" fontId="14" fillId="0" borderId="0" xfId="10" applyFont="1" applyFill="1" applyAlignment="1">
      <alignment horizontal="center" vertical="center"/>
    </xf>
    <xf numFmtId="188" fontId="0" fillId="0" borderId="0" xfId="12" applyNumberFormat="1" applyFont="1" applyFill="1" applyAlignment="1">
      <alignment vertical="center"/>
    </xf>
    <xf numFmtId="41" fontId="0" fillId="0" borderId="0" xfId="12" applyFont="1" applyFill="1" applyAlignment="1">
      <alignment vertical="center"/>
    </xf>
    <xf numFmtId="0" fontId="34" fillId="0" borderId="0" xfId="10" applyFont="1" applyAlignment="1">
      <alignment horizontal="right" vertical="center"/>
    </xf>
    <xf numFmtId="0" fontId="21" fillId="0" borderId="0" xfId="11" applyFont="1" applyFill="1" applyBorder="1" applyAlignment="1">
      <alignment horizontal="left" vertical="center"/>
    </xf>
    <xf numFmtId="15" fontId="24" fillId="0" borderId="0" xfId="10" applyNumberFormat="1" applyFont="1" applyAlignment="1">
      <alignment horizontal="right" vertical="center"/>
    </xf>
    <xf numFmtId="0" fontId="104" fillId="23" borderId="47" xfId="10" applyFont="1" applyFill="1" applyBorder="1" applyAlignment="1">
      <alignment horizontal="center" vertical="center"/>
    </xf>
    <xf numFmtId="41" fontId="104" fillId="26" borderId="123" xfId="12" applyFont="1" applyFill="1" applyBorder="1" applyAlignment="1">
      <alignment horizontal="center" vertical="center"/>
    </xf>
    <xf numFmtId="188" fontId="104" fillId="26" borderId="123" xfId="12" applyNumberFormat="1" applyFont="1" applyFill="1" applyBorder="1" applyAlignment="1">
      <alignment horizontal="center" vertical="center"/>
    </xf>
    <xf numFmtId="41" fontId="104" fillId="23" borderId="123" xfId="12" applyFont="1" applyFill="1" applyBorder="1" applyAlignment="1">
      <alignment horizontal="center" vertical="center"/>
    </xf>
    <xf numFmtId="188" fontId="104" fillId="23" borderId="123" xfId="12" applyNumberFormat="1" applyFont="1" applyFill="1" applyBorder="1" applyAlignment="1">
      <alignment horizontal="center" vertical="center"/>
    </xf>
    <xf numFmtId="0" fontId="34" fillId="0" borderId="0" xfId="10" applyFont="1" applyBorder="1" applyAlignment="1">
      <alignment horizontal="center" vertical="center"/>
    </xf>
    <xf numFmtId="0" fontId="14" fillId="0" borderId="26" xfId="10" applyFont="1" applyFill="1" applyBorder="1" applyAlignment="1">
      <alignment horizontal="center" vertical="center"/>
    </xf>
    <xf numFmtId="0" fontId="14" fillId="0" borderId="2" xfId="10" applyFont="1" applyFill="1" applyBorder="1" applyAlignment="1">
      <alignment horizontal="center" vertical="center"/>
    </xf>
    <xf numFmtId="0" fontId="14" fillId="0" borderId="3" xfId="10" applyFont="1" applyFill="1" applyBorder="1" applyAlignment="1">
      <alignment vertical="center"/>
    </xf>
    <xf numFmtId="0" fontId="14" fillId="0" borderId="3" xfId="10" applyFont="1" applyFill="1" applyBorder="1" applyAlignment="1">
      <alignment horizontal="center" vertical="center"/>
    </xf>
    <xf numFmtId="0" fontId="14" fillId="0" borderId="3" xfId="10" applyFont="1" applyFill="1" applyBorder="1" applyAlignment="1">
      <alignment horizontal="center" vertical="center" wrapText="1"/>
    </xf>
    <xf numFmtId="0" fontId="106" fillId="0" borderId="3" xfId="10" applyNumberFormat="1" applyFont="1" applyFill="1" applyBorder="1" applyAlignment="1">
      <alignment horizontal="right" vertical="center" wrapText="1"/>
    </xf>
    <xf numFmtId="41" fontId="11" fillId="0" borderId="3" xfId="12" applyFont="1" applyFill="1" applyBorder="1" applyAlignment="1">
      <alignment vertical="center"/>
    </xf>
    <xf numFmtId="188" fontId="11" fillId="0" borderId="3" xfId="12" applyNumberFormat="1" applyFont="1" applyFill="1" applyBorder="1" applyAlignment="1">
      <alignment vertical="center"/>
    </xf>
    <xf numFmtId="189" fontId="11" fillId="0" borderId="3" xfId="12" applyNumberFormat="1" applyFont="1" applyFill="1" applyBorder="1" applyAlignment="1">
      <alignment vertical="center"/>
    </xf>
    <xf numFmtId="0" fontId="14" fillId="0" borderId="57" xfId="10" applyFont="1" applyFill="1" applyBorder="1" applyAlignment="1">
      <alignment horizontal="center" vertical="center"/>
    </xf>
    <xf numFmtId="0" fontId="14" fillId="0" borderId="3" xfId="10" applyFont="1" applyFill="1" applyBorder="1" applyAlignment="1">
      <alignment vertical="center" wrapText="1"/>
    </xf>
    <xf numFmtId="0" fontId="14" fillId="0" borderId="94" xfId="10" applyFont="1" applyFill="1" applyBorder="1" applyAlignment="1">
      <alignment vertical="center" wrapText="1"/>
    </xf>
    <xf numFmtId="0" fontId="14" fillId="0" borderId="71" xfId="10" applyFont="1" applyFill="1" applyBorder="1" applyAlignment="1">
      <alignment horizontal="center" vertical="center"/>
    </xf>
    <xf numFmtId="0" fontId="14" fillId="0" borderId="1" xfId="10" applyFont="1" applyFill="1" applyBorder="1" applyAlignment="1">
      <alignment horizontal="center" vertical="center"/>
    </xf>
    <xf numFmtId="0" fontId="14" fillId="0" borderId="1" xfId="10" applyFont="1" applyFill="1" applyBorder="1" applyAlignment="1">
      <alignment vertical="center"/>
    </xf>
    <xf numFmtId="0" fontId="14" fillId="0" borderId="1" xfId="10" applyFont="1" applyFill="1" applyBorder="1" applyAlignment="1">
      <alignment horizontal="center" vertical="center" wrapText="1"/>
    </xf>
    <xf numFmtId="0" fontId="106" fillId="0" borderId="1" xfId="10" applyNumberFormat="1" applyFont="1" applyFill="1" applyBorder="1" applyAlignment="1">
      <alignment horizontal="right" vertical="center" wrapText="1"/>
    </xf>
    <xf numFmtId="41" fontId="11" fillId="0" borderId="1" xfId="12" applyFont="1" applyFill="1" applyBorder="1" applyAlignment="1">
      <alignment vertical="center"/>
    </xf>
    <xf numFmtId="188" fontId="11" fillId="0" borderId="1" xfId="12" applyNumberFormat="1" applyFont="1" applyFill="1" applyBorder="1" applyAlignment="1">
      <alignment vertical="center"/>
    </xf>
    <xf numFmtId="189" fontId="107" fillId="4" borderId="1" xfId="12" applyNumberFormat="1" applyFont="1" applyFill="1" applyBorder="1" applyAlignment="1">
      <alignment vertical="center"/>
    </xf>
    <xf numFmtId="0" fontId="14" fillId="0" borderId="39" xfId="10" applyFont="1" applyFill="1" applyBorder="1" applyAlignment="1">
      <alignment horizontal="center" vertical="center"/>
    </xf>
    <xf numFmtId="0" fontId="14" fillId="4" borderId="72" xfId="10" applyFont="1" applyFill="1" applyBorder="1" applyAlignment="1">
      <alignment vertical="center" wrapText="1"/>
    </xf>
    <xf numFmtId="0" fontId="14" fillId="0" borderId="0" xfId="10" applyFont="1" applyBorder="1" applyAlignment="1">
      <alignment horizontal="center" vertical="center"/>
    </xf>
    <xf numFmtId="0" fontId="34" fillId="0" borderId="0" xfId="10" applyFont="1" applyAlignment="1">
      <alignment horizontal="center" vertical="center"/>
    </xf>
    <xf numFmtId="0" fontId="14" fillId="0" borderId="1" xfId="10" quotePrefix="1" applyFont="1" applyFill="1" applyBorder="1" applyAlignment="1">
      <alignment horizontal="center" vertical="center" wrapText="1"/>
    </xf>
    <xf numFmtId="189" fontId="11" fillId="0" borderId="1" xfId="12" applyNumberFormat="1" applyFont="1" applyFill="1" applyBorder="1" applyAlignment="1">
      <alignment vertical="center"/>
    </xf>
    <xf numFmtId="0" fontId="14" fillId="0" borderId="72" xfId="10" applyFont="1" applyFill="1" applyBorder="1" applyAlignment="1">
      <alignment vertical="center" wrapText="1"/>
    </xf>
    <xf numFmtId="0" fontId="14" fillId="0" borderId="1" xfId="10" applyFont="1" applyFill="1" applyBorder="1" applyAlignment="1">
      <alignment vertical="center" wrapText="1"/>
    </xf>
    <xf numFmtId="0" fontId="106" fillId="0" borderId="1" xfId="10" applyNumberFormat="1" applyFont="1" applyFill="1" applyBorder="1" applyAlignment="1">
      <alignment horizontal="right" vertical="center"/>
    </xf>
    <xf numFmtId="41" fontId="11" fillId="0" borderId="1" xfId="12" applyFont="1" applyFill="1" applyBorder="1" applyAlignment="1">
      <alignment horizontal="center" vertical="center" wrapText="1"/>
    </xf>
    <xf numFmtId="188" fontId="14" fillId="0" borderId="1" xfId="12" applyNumberFormat="1" applyFont="1" applyFill="1" applyBorder="1" applyAlignment="1">
      <alignment vertical="center"/>
    </xf>
    <xf numFmtId="41" fontId="11" fillId="0" borderId="1" xfId="12" applyFont="1" applyFill="1" applyBorder="1" applyAlignment="1">
      <alignment horizontal="center" vertical="center"/>
    </xf>
    <xf numFmtId="0" fontId="106" fillId="0" borderId="1" xfId="10" quotePrefix="1" applyNumberFormat="1" applyFont="1" applyFill="1" applyBorder="1" applyAlignment="1">
      <alignment horizontal="right" vertical="center" wrapText="1"/>
    </xf>
    <xf numFmtId="0" fontId="110" fillId="0" borderId="0" xfId="10" applyFont="1" applyAlignment="1">
      <alignment horizontal="center" vertical="center"/>
    </xf>
    <xf numFmtId="0" fontId="111" fillId="0" borderId="0" xfId="10" applyFont="1" applyFill="1" applyAlignment="1">
      <alignment horizontal="center" vertical="center"/>
    </xf>
    <xf numFmtId="0" fontId="110" fillId="0" borderId="71" xfId="10" applyFont="1" applyFill="1" applyBorder="1" applyAlignment="1">
      <alignment horizontal="center" vertical="center"/>
    </xf>
    <xf numFmtId="0" fontId="110" fillId="0" borderId="1" xfId="10" applyFont="1" applyFill="1" applyBorder="1" applyAlignment="1">
      <alignment horizontal="center" vertical="center"/>
    </xf>
    <xf numFmtId="0" fontId="110" fillId="0" borderId="1" xfId="10" applyFont="1" applyFill="1" applyBorder="1" applyAlignment="1">
      <alignment vertical="center" wrapText="1"/>
    </xf>
    <xf numFmtId="188" fontId="107" fillId="4" borderId="1" xfId="12" applyNumberFormat="1" applyFont="1" applyFill="1" applyBorder="1" applyAlignment="1">
      <alignment vertical="center"/>
    </xf>
    <xf numFmtId="0" fontId="34" fillId="4" borderId="39" xfId="10" applyFont="1" applyFill="1" applyBorder="1" applyAlignment="1">
      <alignment horizontal="center" vertical="center" wrapText="1"/>
    </xf>
    <xf numFmtId="0" fontId="110" fillId="4" borderId="72" xfId="10" applyFont="1" applyFill="1" applyBorder="1" applyAlignment="1">
      <alignment vertical="center" wrapText="1"/>
    </xf>
    <xf numFmtId="0" fontId="110" fillId="0" borderId="0" xfId="10" applyFont="1" applyAlignment="1">
      <alignment vertical="center"/>
    </xf>
    <xf numFmtId="0" fontId="110" fillId="0" borderId="0" xfId="10" applyFont="1" applyFill="1" applyAlignment="1">
      <alignment horizontal="center" vertical="center"/>
    </xf>
    <xf numFmtId="0" fontId="14" fillId="4" borderId="39" xfId="10" applyFont="1" applyFill="1" applyBorder="1" applyAlignment="1">
      <alignment horizontal="center" vertical="center"/>
    </xf>
    <xf numFmtId="41" fontId="11" fillId="0" borderId="1" xfId="12" applyFont="1" applyFill="1" applyBorder="1" applyAlignment="1">
      <alignment horizontal="right" vertical="center"/>
    </xf>
    <xf numFmtId="43" fontId="11" fillId="0" borderId="3" xfId="12" applyNumberFormat="1" applyFont="1" applyFill="1" applyBorder="1" applyAlignment="1">
      <alignment vertical="center"/>
    </xf>
    <xf numFmtId="0" fontId="14" fillId="0" borderId="70" xfId="10" applyFont="1" applyFill="1" applyBorder="1" applyAlignment="1">
      <alignment horizontal="center" vertical="center"/>
    </xf>
    <xf numFmtId="0" fontId="14" fillId="0" borderId="9" xfId="10" applyFont="1" applyFill="1" applyBorder="1" applyAlignment="1">
      <alignment horizontal="center" vertical="center" wrapText="1"/>
    </xf>
    <xf numFmtId="0" fontId="104" fillId="0" borderId="9" xfId="10" applyFont="1" applyFill="1" applyBorder="1" applyAlignment="1">
      <alignment vertical="center" wrapText="1"/>
    </xf>
    <xf numFmtId="0" fontId="14" fillId="0" borderId="9" xfId="10" applyFont="1" applyFill="1" applyBorder="1" applyAlignment="1">
      <alignment horizontal="center" vertical="center"/>
    </xf>
    <xf numFmtId="0" fontId="110" fillId="0" borderId="9" xfId="10" applyFont="1" applyFill="1" applyBorder="1" applyAlignment="1">
      <alignment horizontal="center" vertical="center"/>
    </xf>
    <xf numFmtId="41" fontId="11" fillId="0" borderId="9" xfId="12" applyFont="1" applyFill="1" applyBorder="1" applyAlignment="1">
      <alignment vertical="center"/>
    </xf>
    <xf numFmtId="188" fontId="115" fillId="0" borderId="9" xfId="12" applyNumberFormat="1" applyFont="1" applyFill="1" applyBorder="1" applyAlignment="1">
      <alignment vertical="center"/>
    </xf>
    <xf numFmtId="189" fontId="115" fillId="0" borderId="9" xfId="12" applyNumberFormat="1" applyFont="1" applyFill="1" applyBorder="1" applyAlignment="1">
      <alignment vertical="center"/>
    </xf>
    <xf numFmtId="0" fontId="14" fillId="0" borderId="9" xfId="10" applyFont="1" applyFill="1" applyBorder="1" applyAlignment="1">
      <alignment vertical="center"/>
    </xf>
    <xf numFmtId="0" fontId="14" fillId="0" borderId="24" xfId="10" applyFont="1" applyFill="1" applyBorder="1" applyAlignment="1">
      <alignment horizontal="center" vertical="center"/>
    </xf>
    <xf numFmtId="0" fontId="14" fillId="0" borderId="24" xfId="10" applyFont="1" applyFill="1" applyBorder="1" applyAlignment="1">
      <alignment vertical="center" wrapText="1"/>
    </xf>
    <xf numFmtId="0" fontId="11" fillId="0" borderId="72" xfId="13" applyFont="1" applyFill="1" applyBorder="1" applyAlignment="1">
      <alignment vertical="center"/>
    </xf>
    <xf numFmtId="0" fontId="11" fillId="0" borderId="0" xfId="13" applyAlignment="1">
      <alignment vertical="center"/>
    </xf>
    <xf numFmtId="188" fontId="11" fillId="0" borderId="9" xfId="12" applyNumberFormat="1" applyFont="1" applyFill="1" applyBorder="1" applyAlignment="1">
      <alignment vertical="center"/>
    </xf>
    <xf numFmtId="0" fontId="14" fillId="0" borderId="9" xfId="10" applyFont="1" applyFill="1" applyBorder="1" applyAlignment="1">
      <alignment vertical="center" wrapText="1"/>
    </xf>
    <xf numFmtId="189" fontId="11" fillId="0" borderId="9" xfId="12" applyNumberFormat="1" applyFont="1" applyFill="1" applyBorder="1" applyAlignment="1">
      <alignment vertical="center"/>
    </xf>
    <xf numFmtId="0" fontId="14" fillId="0" borderId="85" xfId="10" applyFont="1" applyFill="1" applyBorder="1" applyAlignment="1">
      <alignment vertical="center" wrapText="1"/>
    </xf>
    <xf numFmtId="0" fontId="116" fillId="0" borderId="0" xfId="10" applyFont="1" applyAlignment="1">
      <alignment horizontal="center" vertical="center"/>
    </xf>
    <xf numFmtId="0" fontId="117" fillId="0" borderId="70" xfId="10" applyFont="1" applyFill="1" applyBorder="1" applyAlignment="1">
      <alignment horizontal="center" vertical="center"/>
    </xf>
    <xf numFmtId="0" fontId="117" fillId="0" borderId="9" xfId="10" applyFont="1" applyFill="1" applyBorder="1" applyAlignment="1">
      <alignment horizontal="center" vertical="center" wrapText="1"/>
    </xf>
    <xf numFmtId="0" fontId="118" fillId="0" borderId="9" xfId="10" applyFont="1" applyFill="1" applyBorder="1" applyAlignment="1">
      <alignment vertical="center" wrapText="1"/>
    </xf>
    <xf numFmtId="0" fontId="117" fillId="0" borderId="9" xfId="10" applyFont="1" applyFill="1" applyBorder="1" applyAlignment="1">
      <alignment horizontal="center" vertical="center"/>
    </xf>
    <xf numFmtId="0" fontId="119" fillId="0" borderId="1" xfId="10" applyNumberFormat="1" applyFont="1" applyFill="1" applyBorder="1" applyAlignment="1">
      <alignment horizontal="right" vertical="center" wrapText="1"/>
    </xf>
    <xf numFmtId="41" fontId="120" fillId="0" borderId="9" xfId="12" applyFont="1" applyFill="1" applyBorder="1" applyAlignment="1">
      <alignment vertical="center"/>
    </xf>
    <xf numFmtId="188" fontId="120" fillId="0" borderId="9" xfId="12" applyNumberFormat="1" applyFont="1" applyFill="1" applyBorder="1" applyAlignment="1">
      <alignment vertical="center"/>
    </xf>
    <xf numFmtId="189" fontId="120" fillId="0" borderId="9" xfId="12" applyNumberFormat="1" applyFont="1" applyFill="1" applyBorder="1" applyAlignment="1">
      <alignment vertical="center"/>
    </xf>
    <xf numFmtId="41" fontId="120" fillId="0" borderId="3" xfId="12" applyFont="1" applyFill="1" applyBorder="1" applyAlignment="1">
      <alignment vertical="center"/>
    </xf>
    <xf numFmtId="0" fontId="117" fillId="0" borderId="9" xfId="10" applyFont="1" applyFill="1" applyBorder="1" applyAlignment="1">
      <alignment vertical="center"/>
    </xf>
    <xf numFmtId="41" fontId="120" fillId="0" borderId="1" xfId="12" applyFont="1" applyFill="1" applyBorder="1" applyAlignment="1">
      <alignment vertical="center"/>
    </xf>
    <xf numFmtId="0" fontId="117" fillId="0" borderId="24" xfId="10" applyFont="1" applyFill="1" applyBorder="1" applyAlignment="1">
      <alignment horizontal="center" vertical="center"/>
    </xf>
    <xf numFmtId="0" fontId="104" fillId="0" borderId="85" xfId="10" applyFont="1" applyFill="1" applyBorder="1" applyAlignment="1">
      <alignment vertical="center" wrapText="1"/>
    </xf>
    <xf numFmtId="0" fontId="106" fillId="0" borderId="9" xfId="10" applyNumberFormat="1" applyFont="1" applyFill="1" applyBorder="1" applyAlignment="1">
      <alignment horizontal="right" vertical="center" wrapText="1"/>
    </xf>
    <xf numFmtId="0" fontId="117" fillId="33" borderId="70" xfId="10" applyFont="1" applyFill="1" applyBorder="1" applyAlignment="1">
      <alignment horizontal="center" vertical="center"/>
    </xf>
    <xf numFmtId="0" fontId="117" fillId="33" borderId="9" xfId="10" applyFont="1" applyFill="1" applyBorder="1" applyAlignment="1">
      <alignment horizontal="center" vertical="center" wrapText="1"/>
    </xf>
    <xf numFmtId="0" fontId="117" fillId="33" borderId="9" xfId="10" applyFont="1" applyFill="1" applyBorder="1" applyAlignment="1">
      <alignment vertical="center" wrapText="1"/>
    </xf>
    <xf numFmtId="0" fontId="117" fillId="33" borderId="9" xfId="10" applyFont="1" applyFill="1" applyBorder="1" applyAlignment="1">
      <alignment horizontal="center" vertical="center"/>
    </xf>
    <xf numFmtId="0" fontId="14" fillId="33" borderId="9" xfId="10" applyFont="1" applyFill="1" applyBorder="1" applyAlignment="1">
      <alignment horizontal="center" vertical="center" wrapText="1"/>
    </xf>
    <xf numFmtId="0" fontId="119" fillId="33" borderId="1" xfId="10" applyNumberFormat="1" applyFont="1" applyFill="1" applyBorder="1" applyAlignment="1">
      <alignment horizontal="right" vertical="center" wrapText="1"/>
    </xf>
    <xf numFmtId="0" fontId="119" fillId="33" borderId="9" xfId="10" applyNumberFormat="1" applyFont="1" applyFill="1" applyBorder="1" applyAlignment="1">
      <alignment horizontal="right" vertical="center" wrapText="1"/>
    </xf>
    <xf numFmtId="41" fontId="120" fillId="33" borderId="9" xfId="12" applyFont="1" applyFill="1" applyBorder="1" applyAlignment="1">
      <alignment vertical="center"/>
    </xf>
    <xf numFmtId="188" fontId="120" fillId="33" borderId="9" xfId="12" applyNumberFormat="1" applyFont="1" applyFill="1" applyBorder="1" applyAlignment="1">
      <alignment vertical="center"/>
    </xf>
    <xf numFmtId="189" fontId="120" fillId="33" borderId="9" xfId="12" applyNumberFormat="1" applyFont="1" applyFill="1" applyBorder="1" applyAlignment="1">
      <alignment vertical="center"/>
    </xf>
    <xf numFmtId="0" fontId="117" fillId="33" borderId="9" xfId="10" applyFont="1" applyFill="1" applyBorder="1" applyAlignment="1">
      <alignment vertical="center"/>
    </xf>
    <xf numFmtId="0" fontId="117" fillId="33" borderId="24" xfId="10" applyFont="1" applyFill="1" applyBorder="1" applyAlignment="1">
      <alignment horizontal="center" vertical="center"/>
    </xf>
    <xf numFmtId="0" fontId="117" fillId="33" borderId="24" xfId="10" applyFont="1" applyFill="1" applyBorder="1" applyAlignment="1">
      <alignment vertical="center" wrapText="1"/>
    </xf>
    <xf numFmtId="0" fontId="117" fillId="33" borderId="85" xfId="10" applyFont="1" applyFill="1" applyBorder="1" applyAlignment="1">
      <alignment vertical="center" wrapText="1"/>
    </xf>
    <xf numFmtId="0" fontId="110" fillId="33" borderId="85" xfId="10" applyFont="1" applyFill="1" applyBorder="1" applyAlignment="1">
      <alignment vertical="center" wrapText="1"/>
    </xf>
    <xf numFmtId="0" fontId="14" fillId="0" borderId="9" xfId="10" quotePrefix="1" applyFont="1" applyFill="1" applyBorder="1" applyAlignment="1">
      <alignment horizontal="center" vertical="center" wrapText="1"/>
    </xf>
    <xf numFmtId="0" fontId="112" fillId="0" borderId="9" xfId="10" applyFont="1" applyFill="1" applyBorder="1" applyAlignment="1">
      <alignment horizontal="center" vertical="center"/>
    </xf>
    <xf numFmtId="189" fontId="107" fillId="4" borderId="9" xfId="12" applyNumberFormat="1" applyFont="1" applyFill="1" applyBorder="1" applyAlignment="1">
      <alignment vertical="center"/>
    </xf>
    <xf numFmtId="0" fontId="14" fillId="4" borderId="85" xfId="10" applyFont="1" applyFill="1" applyBorder="1" applyAlignment="1">
      <alignment vertical="center" wrapText="1"/>
    </xf>
    <xf numFmtId="0" fontId="14" fillId="0" borderId="24" xfId="10" applyFont="1" applyFill="1" applyBorder="1" applyAlignment="1">
      <alignment horizontal="center" vertical="center" wrapText="1"/>
    </xf>
    <xf numFmtId="0" fontId="14" fillId="33" borderId="85" xfId="10" applyFont="1" applyFill="1" applyBorder="1" applyAlignment="1">
      <alignment vertical="center" wrapText="1"/>
    </xf>
    <xf numFmtId="0" fontId="14" fillId="33" borderId="24" xfId="10" applyFont="1" applyFill="1" applyBorder="1" applyAlignment="1">
      <alignment horizontal="center" vertical="center"/>
    </xf>
    <xf numFmtId="0" fontId="14" fillId="33" borderId="24" xfId="10" applyFont="1" applyFill="1" applyBorder="1" applyAlignment="1">
      <alignment vertical="center" wrapText="1"/>
    </xf>
    <xf numFmtId="188" fontId="107" fillId="4" borderId="9" xfId="12" applyNumberFormat="1" applyFont="1" applyFill="1" applyBorder="1" applyAlignment="1">
      <alignment vertical="center"/>
    </xf>
    <xf numFmtId="0" fontId="34" fillId="4" borderId="24" xfId="10" applyFont="1" applyFill="1" applyBorder="1" applyAlignment="1">
      <alignment horizontal="center" vertical="center"/>
    </xf>
    <xf numFmtId="0" fontId="104" fillId="4" borderId="85" xfId="10" applyFont="1" applyFill="1" applyBorder="1" applyAlignment="1">
      <alignment vertical="center" wrapText="1"/>
    </xf>
    <xf numFmtId="0" fontId="14" fillId="26" borderId="9" xfId="10" applyFont="1" applyFill="1" applyBorder="1" applyAlignment="1">
      <alignment horizontal="center" vertical="center" wrapText="1"/>
    </xf>
    <xf numFmtId="0" fontId="14" fillId="0" borderId="120" xfId="10" applyFont="1" applyFill="1" applyBorder="1" applyAlignment="1">
      <alignment horizontal="center" vertical="center"/>
    </xf>
    <xf numFmtId="0" fontId="14" fillId="0" borderId="7" xfId="10" applyFont="1" applyFill="1" applyBorder="1" applyAlignment="1">
      <alignment vertical="center"/>
    </xf>
    <xf numFmtId="0" fontId="14" fillId="0" borderId="7" xfId="10" applyFont="1" applyFill="1" applyBorder="1" applyAlignment="1">
      <alignment horizontal="center" vertical="center"/>
    </xf>
    <xf numFmtId="41" fontId="11" fillId="0" borderId="7" xfId="12" applyFont="1" applyFill="1" applyBorder="1" applyAlignment="1">
      <alignment vertical="center"/>
    </xf>
    <xf numFmtId="188" fontId="11" fillId="0" borderId="7" xfId="12" applyNumberFormat="1" applyFont="1" applyFill="1" applyBorder="1" applyAlignment="1">
      <alignment vertical="center"/>
    </xf>
    <xf numFmtId="0" fontId="14" fillId="0" borderId="17" xfId="10" applyFont="1" applyFill="1" applyBorder="1" applyAlignment="1">
      <alignment horizontal="center" vertical="center"/>
    </xf>
    <xf numFmtId="0" fontId="14" fillId="0" borderId="121" xfId="10" applyFont="1" applyFill="1" applyBorder="1" applyAlignment="1">
      <alignment vertical="center"/>
    </xf>
    <xf numFmtId="0" fontId="14" fillId="0" borderId="72" xfId="10" applyFont="1" applyFill="1" applyBorder="1" applyAlignment="1">
      <alignment vertical="center"/>
    </xf>
    <xf numFmtId="41" fontId="14" fillId="0" borderId="9" xfId="12" applyFont="1" applyFill="1" applyBorder="1" applyAlignment="1">
      <alignment vertical="center"/>
    </xf>
    <xf numFmtId="41" fontId="14" fillId="0" borderId="1" xfId="12" applyFont="1" applyFill="1" applyBorder="1" applyAlignment="1">
      <alignment vertical="center"/>
    </xf>
    <xf numFmtId="0" fontId="14" fillId="0" borderId="85" xfId="10" applyFont="1" applyFill="1" applyBorder="1" applyAlignment="1">
      <alignment vertical="center"/>
    </xf>
    <xf numFmtId="0" fontId="14" fillId="0" borderId="125" xfId="10" applyFont="1" applyFill="1" applyBorder="1" applyAlignment="1">
      <alignment horizontal="center" vertical="center"/>
    </xf>
    <xf numFmtId="0" fontId="14" fillId="0" borderId="113" xfId="10" applyFont="1" applyFill="1" applyBorder="1" applyAlignment="1">
      <alignment vertical="center"/>
    </xf>
    <xf numFmtId="0" fontId="14" fillId="0" borderId="113" xfId="10" applyFont="1" applyFill="1" applyBorder="1" applyAlignment="1">
      <alignment horizontal="center" vertical="center"/>
    </xf>
    <xf numFmtId="41" fontId="11" fillId="0" borderId="113" xfId="12" applyFont="1" applyFill="1" applyBorder="1" applyAlignment="1">
      <alignment vertical="center"/>
    </xf>
    <xf numFmtId="188" fontId="11" fillId="0" borderId="113" xfId="12" applyNumberFormat="1" applyFont="1" applyFill="1" applyBorder="1" applyAlignment="1">
      <alignment vertical="center"/>
    </xf>
    <xf numFmtId="0" fontId="14" fillId="0" borderId="126" xfId="10" applyFont="1" applyFill="1" applyBorder="1" applyAlignment="1">
      <alignment horizontal="center" vertical="center"/>
    </xf>
    <xf numFmtId="0" fontId="14" fillId="0" borderId="127" xfId="10" applyFont="1" applyFill="1" applyBorder="1" applyAlignment="1">
      <alignment vertical="center"/>
    </xf>
    <xf numFmtId="0" fontId="14" fillId="0" borderId="34" xfId="10" applyFont="1" applyFill="1" applyBorder="1" applyAlignment="1">
      <alignment vertical="center"/>
    </xf>
    <xf numFmtId="0" fontId="14" fillId="0" borderId="34" xfId="10" applyFont="1" applyFill="1" applyBorder="1" applyAlignment="1">
      <alignment horizontal="center" vertical="center"/>
    </xf>
    <xf numFmtId="0" fontId="26" fillId="0" borderId="0" xfId="10" quotePrefix="1" applyFont="1" applyAlignment="1">
      <alignment vertical="center"/>
    </xf>
    <xf numFmtId="41" fontId="14" fillId="0" borderId="0" xfId="10" applyNumberFormat="1" applyFont="1" applyAlignment="1">
      <alignment vertical="center"/>
    </xf>
    <xf numFmtId="0" fontId="42" fillId="23" borderId="120" xfId="14" applyFont="1" applyFill="1" applyBorder="1" applyAlignment="1" applyProtection="1">
      <alignment horizontal="left" vertical="center"/>
    </xf>
    <xf numFmtId="0" fontId="42" fillId="23" borderId="19" xfId="14" applyFont="1" applyFill="1" applyBorder="1" applyAlignment="1" applyProtection="1">
      <alignment horizontal="left" vertical="center"/>
    </xf>
    <xf numFmtId="0" fontId="42" fillId="23" borderId="17" xfId="14" applyFont="1" applyFill="1" applyBorder="1" applyAlignment="1" applyProtection="1">
      <alignment horizontal="left" vertical="center"/>
    </xf>
    <xf numFmtId="0" fontId="42" fillId="23" borderId="18" xfId="14" applyFont="1" applyFill="1" applyBorder="1" applyAlignment="1" applyProtection="1">
      <alignment horizontal="left" vertical="center"/>
    </xf>
    <xf numFmtId="0" fontId="42" fillId="23" borderId="75" xfId="14" applyFont="1" applyFill="1" applyBorder="1" applyAlignment="1" applyProtection="1">
      <alignment horizontal="left" vertical="center"/>
    </xf>
    <xf numFmtId="0" fontId="24" fillId="0" borderId="71" xfId="14" applyFont="1" applyBorder="1" applyAlignment="1" applyProtection="1">
      <alignment vertical="center"/>
    </xf>
    <xf numFmtId="0" fontId="24" fillId="0" borderId="41" xfId="14" applyFont="1" applyBorder="1" applyAlignment="1" applyProtection="1">
      <alignment vertical="center"/>
    </xf>
    <xf numFmtId="0" fontId="124" fillId="0" borderId="0" xfId="9" quotePrefix="1" applyFont="1" applyAlignment="1">
      <alignment horizontal="left" vertical="center"/>
    </xf>
    <xf numFmtId="0" fontId="124" fillId="0" borderId="0" xfId="9" quotePrefix="1" applyNumberFormat="1" applyFont="1" applyAlignment="1">
      <alignment horizontal="left" vertical="center"/>
    </xf>
    <xf numFmtId="0" fontId="5" fillId="0" borderId="0" xfId="9" applyFont="1" applyAlignment="1">
      <alignment vertical="center"/>
    </xf>
    <xf numFmtId="0" fontId="5" fillId="0" borderId="0" xfId="9" applyFont="1" applyFill="1" applyAlignment="1">
      <alignment vertical="center"/>
    </xf>
    <xf numFmtId="41" fontId="5" fillId="0" borderId="0" xfId="9" applyNumberFormat="1" applyFont="1" applyFill="1" applyAlignment="1">
      <alignment vertical="center"/>
    </xf>
    <xf numFmtId="41" fontId="5" fillId="0" borderId="0" xfId="9" applyNumberFormat="1" applyFont="1" applyAlignment="1">
      <alignment vertical="center"/>
    </xf>
    <xf numFmtId="0" fontId="5" fillId="0" borderId="0" xfId="9" applyFont="1" applyAlignment="1">
      <alignment horizontal="center" vertical="center"/>
    </xf>
    <xf numFmtId="0" fontId="5" fillId="0" borderId="0" xfId="9" applyFont="1" applyAlignment="1">
      <alignment horizontal="center" vertical="center" wrapText="1"/>
    </xf>
    <xf numFmtId="0" fontId="29" fillId="0" borderId="0" xfId="9" applyFont="1"/>
    <xf numFmtId="49" fontId="12" fillId="0" borderId="0" xfId="1" applyNumberFormat="1" applyFont="1" applyFill="1" applyBorder="1" applyAlignment="1">
      <alignment horizontal="left" vertical="center"/>
    </xf>
    <xf numFmtId="0" fontId="124" fillId="0" borderId="0" xfId="9" applyNumberFormat="1" applyFont="1" applyAlignment="1">
      <alignment horizontal="left" vertical="center"/>
    </xf>
    <xf numFmtId="0" fontId="14" fillId="0" borderId="0" xfId="9" applyFont="1"/>
    <xf numFmtId="0" fontId="42" fillId="0" borderId="0" xfId="9" applyFont="1" applyAlignment="1" applyProtection="1">
      <alignment horizontal="centerContinuous"/>
    </xf>
    <xf numFmtId="0" fontId="14" fillId="0" borderId="0" xfId="9" applyFont="1" applyProtection="1"/>
    <xf numFmtId="0" fontId="125" fillId="0" borderId="0" xfId="9" applyFont="1" applyAlignment="1">
      <alignment horizontal="left" vertical="center"/>
    </xf>
    <xf numFmtId="0" fontId="125" fillId="0" borderId="0" xfId="9" applyNumberFormat="1" applyFont="1" applyAlignment="1">
      <alignment horizontal="left" vertical="center"/>
    </xf>
    <xf numFmtId="15" fontId="26" fillId="0" borderId="0" xfId="9" applyNumberFormat="1" applyFont="1" applyAlignment="1" applyProtection="1">
      <alignment horizontal="right"/>
    </xf>
    <xf numFmtId="0" fontId="126" fillId="0" borderId="0" xfId="9" applyFont="1" applyAlignment="1">
      <alignment horizontal="right" vertical="center"/>
    </xf>
    <xf numFmtId="0" fontId="127" fillId="0" borderId="0" xfId="9" applyFont="1" applyFill="1" applyAlignment="1">
      <alignment vertical="center"/>
    </xf>
    <xf numFmtId="41" fontId="29" fillId="0" borderId="0" xfId="9" applyNumberFormat="1" applyFont="1" applyFill="1"/>
    <xf numFmtId="41" fontId="4" fillId="0" borderId="0" xfId="9" applyNumberFormat="1" applyFont="1" applyAlignment="1">
      <alignment horizontal="right" vertical="center"/>
    </xf>
    <xf numFmtId="0" fontId="26" fillId="0" borderId="0" xfId="9" applyFont="1" applyAlignment="1" applyProtection="1">
      <alignment horizontal="right"/>
    </xf>
    <xf numFmtId="0" fontId="26" fillId="0" borderId="0" xfId="9" applyFont="1" applyAlignment="1" applyProtection="1">
      <alignment horizontal="center"/>
    </xf>
    <xf numFmtId="0" fontId="26" fillId="0" borderId="0" xfId="9" applyFont="1" applyFill="1" applyAlignment="1" applyProtection="1">
      <alignment horizontal="center"/>
    </xf>
    <xf numFmtId="41" fontId="42" fillId="0" borderId="5" xfId="9" applyNumberFormat="1" applyFont="1" applyFill="1" applyBorder="1" applyAlignment="1" applyProtection="1">
      <alignment horizontal="center"/>
    </xf>
    <xf numFmtId="41" fontId="42" fillId="0" borderId="5" xfId="9" applyNumberFormat="1" applyFont="1" applyFill="1" applyBorder="1" applyAlignment="1" applyProtection="1"/>
    <xf numFmtId="0" fontId="42" fillId="0" borderId="5" xfId="9" applyFont="1" applyFill="1" applyBorder="1" applyAlignment="1" applyProtection="1"/>
    <xf numFmtId="0" fontId="128" fillId="0" borderId="0" xfId="9" applyFont="1" applyProtection="1"/>
    <xf numFmtId="0" fontId="128" fillId="0" borderId="0" xfId="9" applyFont="1" applyAlignment="1" applyProtection="1">
      <alignment horizontal="center"/>
    </xf>
    <xf numFmtId="0" fontId="128" fillId="0" borderId="0" xfId="9" applyFont="1" applyAlignment="1" applyProtection="1">
      <alignment horizontal="center" wrapText="1"/>
    </xf>
    <xf numFmtId="0" fontId="26" fillId="0" borderId="0" xfId="9" applyNumberFormat="1" applyFont="1" applyAlignment="1" applyProtection="1">
      <alignment horizontal="right"/>
    </xf>
    <xf numFmtId="0" fontId="42" fillId="19" borderId="76" xfId="9" applyFont="1" applyFill="1" applyBorder="1" applyAlignment="1" applyProtection="1">
      <alignment horizontal="center" vertical="center" wrapText="1"/>
    </xf>
    <xf numFmtId="0" fontId="42" fillId="19" borderId="81" xfId="9" applyFont="1" applyFill="1" applyBorder="1" applyAlignment="1" applyProtection="1">
      <alignment horizontal="center" vertical="center" wrapText="1"/>
    </xf>
    <xf numFmtId="0" fontId="42" fillId="19" borderId="57" xfId="9" applyFont="1" applyFill="1" applyBorder="1" applyAlignment="1" applyProtection="1">
      <alignment horizontal="center" vertical="center"/>
    </xf>
    <xf numFmtId="41" fontId="42" fillId="19" borderId="1" xfId="9" applyNumberFormat="1" applyFont="1" applyFill="1" applyBorder="1" applyAlignment="1" applyProtection="1">
      <alignment horizontal="right" vertical="center"/>
    </xf>
    <xf numFmtId="41" fontId="131" fillId="19" borderId="1" xfId="9" applyNumberFormat="1" applyFont="1" applyFill="1" applyBorder="1" applyAlignment="1" applyProtection="1">
      <alignment horizontal="center" vertical="center" wrapText="1"/>
    </xf>
    <xf numFmtId="41" fontId="24" fillId="19" borderId="1" xfId="9" applyNumberFormat="1" applyFont="1" applyFill="1" applyBorder="1" applyAlignment="1" applyProtection="1">
      <alignment horizontal="center" vertical="center" wrapText="1"/>
    </xf>
    <xf numFmtId="0" fontId="24" fillId="19" borderId="1" xfId="9" applyFont="1" applyFill="1" applyBorder="1" applyAlignment="1" applyProtection="1">
      <alignment horizontal="center" vertical="center" wrapText="1"/>
    </xf>
    <xf numFmtId="0" fontId="24" fillId="19" borderId="41" xfId="9" applyFont="1" applyFill="1" applyBorder="1" applyAlignment="1" applyProtection="1">
      <alignment horizontal="center" vertical="center" wrapText="1"/>
    </xf>
    <xf numFmtId="0" fontId="41" fillId="34" borderId="1" xfId="9" applyNumberFormat="1" applyFont="1" applyFill="1" applyBorder="1" applyAlignment="1">
      <alignment horizontal="center" vertical="center"/>
    </xf>
    <xf numFmtId="0" fontId="41" fillId="34" borderId="1" xfId="9" applyFont="1" applyFill="1" applyBorder="1" applyAlignment="1">
      <alignment horizontal="center" vertical="center" wrapText="1"/>
    </xf>
    <xf numFmtId="49" fontId="41" fillId="34" borderId="1" xfId="9" applyNumberFormat="1" applyFont="1" applyFill="1" applyBorder="1" applyAlignment="1">
      <alignment horizontal="center" vertical="center" wrapText="1"/>
    </xf>
    <xf numFmtId="0" fontId="41" fillId="34" borderId="1" xfId="9" applyFont="1" applyFill="1" applyBorder="1" applyAlignment="1">
      <alignment horizontal="left" vertical="center" wrapText="1"/>
    </xf>
    <xf numFmtId="0" fontId="41" fillId="34" borderId="1" xfId="9" applyFont="1" applyFill="1" applyBorder="1" applyAlignment="1">
      <alignment horizontal="center" vertical="center"/>
    </xf>
    <xf numFmtId="182" fontId="41" fillId="34" borderId="1" xfId="9" applyNumberFormat="1" applyFont="1" applyFill="1" applyBorder="1" applyAlignment="1">
      <alignment horizontal="center" vertical="center" wrapText="1"/>
    </xf>
    <xf numFmtId="41" fontId="41" fillId="34" borderId="1" xfId="9" applyNumberFormat="1" applyFont="1" applyFill="1" applyBorder="1" applyAlignment="1">
      <alignment horizontal="right" vertical="center"/>
    </xf>
    <xf numFmtId="183" fontId="41" fillId="34" borderId="1" xfId="9" applyNumberFormat="1" applyFont="1" applyFill="1" applyBorder="1" applyAlignment="1">
      <alignment vertical="center"/>
    </xf>
    <xf numFmtId="41" fontId="26" fillId="34" borderId="1" xfId="9" applyNumberFormat="1" applyFont="1" applyFill="1" applyBorder="1" applyAlignment="1">
      <alignment horizontal="center" vertical="center"/>
    </xf>
    <xf numFmtId="180" fontId="26" fillId="34" borderId="1" xfId="9" applyNumberFormat="1" applyFont="1" applyFill="1" applyBorder="1" applyAlignment="1">
      <alignment horizontal="center" vertical="center"/>
    </xf>
    <xf numFmtId="180" fontId="120" fillId="34" borderId="1" xfId="9" applyNumberFormat="1" applyFont="1" applyFill="1" applyBorder="1" applyAlignment="1">
      <alignment horizontal="center" vertical="center"/>
    </xf>
    <xf numFmtId="180" fontId="120" fillId="34" borderId="1" xfId="9" applyNumberFormat="1" applyFont="1" applyFill="1" applyBorder="1" applyAlignment="1">
      <alignment horizontal="center" vertical="center" wrapText="1"/>
    </xf>
    <xf numFmtId="184" fontId="120" fillId="34" borderId="1" xfId="9" applyNumberFormat="1" applyFont="1" applyFill="1" applyBorder="1" applyAlignment="1">
      <alignment horizontal="center" vertical="center" wrapText="1"/>
    </xf>
    <xf numFmtId="180" fontId="120" fillId="34" borderId="1" xfId="9" applyNumberFormat="1" applyFont="1" applyFill="1" applyBorder="1" applyAlignment="1">
      <alignment horizontal="center" vertical="top"/>
    </xf>
    <xf numFmtId="180" fontId="120" fillId="34" borderId="39" xfId="9" applyNumberFormat="1" applyFont="1" applyFill="1" applyBorder="1" applyAlignment="1">
      <alignment horizontal="center" vertical="center" wrapText="1"/>
    </xf>
    <xf numFmtId="0" fontId="14" fillId="0" borderId="72" xfId="9" applyFont="1" applyFill="1" applyBorder="1" applyAlignment="1">
      <alignment horizontal="left" vertical="center" wrapText="1"/>
    </xf>
    <xf numFmtId="0" fontId="26" fillId="0" borderId="1" xfId="9" applyNumberFormat="1" applyFont="1" applyFill="1" applyBorder="1" applyAlignment="1">
      <alignment horizontal="center" vertical="center"/>
    </xf>
    <xf numFmtId="0" fontId="26" fillId="0" borderId="1" xfId="9" applyFont="1" applyFill="1" applyBorder="1" applyAlignment="1">
      <alignment horizontal="center" vertical="center" wrapText="1"/>
    </xf>
    <xf numFmtId="49" fontId="26" fillId="0" borderId="1" xfId="9" applyNumberFormat="1" applyFont="1" applyFill="1" applyBorder="1" applyAlignment="1">
      <alignment horizontal="center" vertical="center" wrapText="1"/>
    </xf>
    <xf numFmtId="0" fontId="26" fillId="26" borderId="1" xfId="9" applyFont="1" applyFill="1" applyBorder="1" applyAlignment="1">
      <alignment horizontal="left" vertical="center" wrapText="1"/>
    </xf>
    <xf numFmtId="0" fontId="28" fillId="3" borderId="1" xfId="9" applyFont="1" applyFill="1" applyBorder="1" applyAlignment="1">
      <alignment horizontal="center" vertical="center"/>
    </xf>
    <xf numFmtId="0" fontId="26" fillId="3" borderId="1" xfId="9" applyFont="1" applyFill="1" applyBorder="1" applyAlignment="1">
      <alignment horizontal="center" vertical="center"/>
    </xf>
    <xf numFmtId="0" fontId="26" fillId="3" borderId="1" xfId="9" applyFont="1" applyFill="1" applyBorder="1" applyAlignment="1">
      <alignment horizontal="center" vertical="center" wrapText="1"/>
    </xf>
    <xf numFmtId="182" fontId="26" fillId="3" borderId="1" xfId="9" applyNumberFormat="1" applyFont="1" applyFill="1" applyBorder="1" applyAlignment="1">
      <alignment horizontal="center" vertical="center" wrapText="1"/>
    </xf>
    <xf numFmtId="41" fontId="26" fillId="0" borderId="1" xfId="9" applyNumberFormat="1" applyFont="1" applyFill="1" applyBorder="1" applyAlignment="1">
      <alignment horizontal="right" vertical="center"/>
    </xf>
    <xf numFmtId="183" fontId="26" fillId="0" borderId="1" xfId="9" applyNumberFormat="1" applyFont="1" applyFill="1" applyBorder="1" applyAlignment="1">
      <alignment vertical="center"/>
    </xf>
    <xf numFmtId="41" fontId="26" fillId="0" borderId="1" xfId="9" applyNumberFormat="1" applyFont="1" applyFill="1" applyBorder="1" applyAlignment="1">
      <alignment horizontal="center" vertical="center"/>
    </xf>
    <xf numFmtId="180" fontId="26" fillId="0" borderId="1" xfId="9" applyNumberFormat="1" applyFont="1" applyFill="1" applyBorder="1" applyAlignment="1">
      <alignment horizontal="center" vertical="center"/>
    </xf>
    <xf numFmtId="180" fontId="26" fillId="0" borderId="1" xfId="9" applyNumberFormat="1" applyFont="1" applyFill="1" applyBorder="1" applyAlignment="1">
      <alignment horizontal="center" vertical="center" wrapText="1"/>
    </xf>
    <xf numFmtId="184" fontId="26" fillId="0" borderId="1" xfId="9" applyNumberFormat="1" applyFont="1" applyFill="1" applyBorder="1" applyAlignment="1">
      <alignment horizontal="center" vertical="center" wrapText="1"/>
    </xf>
    <xf numFmtId="180" fontId="26" fillId="0" borderId="1" xfId="9" applyNumberFormat="1" applyFont="1" applyFill="1" applyBorder="1" applyAlignment="1">
      <alignment horizontal="center" vertical="top"/>
    </xf>
    <xf numFmtId="180" fontId="26" fillId="0" borderId="39" xfId="9" applyNumberFormat="1" applyFont="1" applyFill="1" applyBorder="1" applyAlignment="1">
      <alignment horizontal="center" vertical="center" wrapText="1"/>
    </xf>
    <xf numFmtId="0" fontId="24" fillId="3" borderId="1" xfId="9" quotePrefix="1" applyNumberFormat="1" applyFont="1" applyFill="1" applyBorder="1" applyAlignment="1">
      <alignment horizontal="center" vertical="center"/>
    </xf>
    <xf numFmtId="49" fontId="132" fillId="0" borderId="1" xfId="9" applyNumberFormat="1" applyFont="1" applyFill="1" applyBorder="1" applyAlignment="1">
      <alignment horizontal="center" vertical="center" wrapText="1"/>
    </xf>
    <xf numFmtId="180" fontId="26" fillId="0" borderId="1" xfId="9" applyNumberFormat="1" applyFont="1" applyFill="1" applyBorder="1" applyAlignment="1">
      <alignment horizontal="center" vertical="top" wrapText="1"/>
    </xf>
    <xf numFmtId="0" fontId="26" fillId="0" borderId="3" xfId="9" applyFont="1" applyFill="1" applyBorder="1" applyAlignment="1">
      <alignment horizontal="center" vertical="center" wrapText="1"/>
    </xf>
    <xf numFmtId="0" fontId="26" fillId="26" borderId="57" xfId="9" applyFont="1" applyFill="1" applyBorder="1" applyAlignment="1">
      <alignment horizontal="left" vertical="center" wrapText="1"/>
    </xf>
    <xf numFmtId="0" fontId="26" fillId="0" borderId="57" xfId="9" applyFont="1" applyFill="1" applyBorder="1" applyAlignment="1">
      <alignment horizontal="center" vertical="center" wrapText="1"/>
    </xf>
    <xf numFmtId="0" fontId="28" fillId="0" borderId="3" xfId="9" applyFont="1" applyFill="1" applyBorder="1" applyAlignment="1">
      <alignment horizontal="center" vertical="center"/>
    </xf>
    <xf numFmtId="0" fontId="26" fillId="0" borderId="57" xfId="9" applyFont="1" applyFill="1" applyBorder="1" applyAlignment="1">
      <alignment horizontal="center" vertical="center"/>
    </xf>
    <xf numFmtId="0" fontId="29" fillId="0" borderId="1" xfId="9" applyFont="1" applyFill="1" applyBorder="1" applyAlignment="1">
      <alignment horizontal="center" vertical="center" wrapText="1"/>
    </xf>
    <xf numFmtId="41" fontId="24" fillId="0" borderId="3" xfId="9" applyNumberFormat="1" applyFont="1" applyFill="1" applyBorder="1" applyAlignment="1">
      <alignment horizontal="center" vertical="center"/>
    </xf>
    <xf numFmtId="180" fontId="24" fillId="0" borderId="57" xfId="9" applyNumberFormat="1" applyFont="1" applyFill="1" applyBorder="1" applyAlignment="1">
      <alignment horizontal="center" vertical="center"/>
    </xf>
    <xf numFmtId="180" fontId="24" fillId="0" borderId="42" xfId="9" applyNumberFormat="1" applyFont="1" applyFill="1" applyBorder="1" applyAlignment="1">
      <alignment horizontal="center" vertical="center"/>
    </xf>
    <xf numFmtId="180" fontId="24" fillId="0" borderId="1" xfId="9" applyNumberFormat="1" applyFont="1" applyFill="1" applyBorder="1" applyAlignment="1">
      <alignment horizontal="center" vertical="center" wrapText="1"/>
    </xf>
    <xf numFmtId="184" fontId="24" fillId="0" borderId="1" xfId="9" applyNumberFormat="1" applyFont="1" applyFill="1" applyBorder="1" applyAlignment="1">
      <alignment horizontal="center" vertical="center" wrapText="1"/>
    </xf>
    <xf numFmtId="180" fontId="24" fillId="0" borderId="1" xfId="9" applyNumberFormat="1" applyFont="1" applyFill="1" applyBorder="1" applyAlignment="1">
      <alignment horizontal="center" vertical="top"/>
    </xf>
    <xf numFmtId="180" fontId="24" fillId="0" borderId="1" xfId="9" applyNumberFormat="1" applyFont="1" applyFill="1" applyBorder="1" applyAlignment="1">
      <alignment horizontal="center" vertical="top" wrapText="1"/>
    </xf>
    <xf numFmtId="0" fontId="133" fillId="0" borderId="72" xfId="9" applyFont="1" applyFill="1" applyBorder="1" applyAlignment="1">
      <alignment horizontal="left" vertical="center" wrapText="1"/>
    </xf>
    <xf numFmtId="41" fontId="24" fillId="34" borderId="1" xfId="9" applyNumberFormat="1" applyFont="1" applyFill="1" applyBorder="1" applyAlignment="1">
      <alignment horizontal="center" vertical="center"/>
    </xf>
    <xf numFmtId="180" fontId="24" fillId="34" borderId="1" xfId="9" applyNumberFormat="1" applyFont="1" applyFill="1" applyBorder="1" applyAlignment="1">
      <alignment horizontal="center" vertical="center"/>
    </xf>
    <xf numFmtId="180" fontId="24" fillId="34" borderId="1" xfId="9" applyNumberFormat="1" applyFont="1" applyFill="1" applyBorder="1" applyAlignment="1">
      <alignment horizontal="center" vertical="center" wrapText="1"/>
    </xf>
    <xf numFmtId="184" fontId="24" fillId="34" borderId="1" xfId="9" applyNumberFormat="1" applyFont="1" applyFill="1" applyBorder="1" applyAlignment="1">
      <alignment horizontal="center" vertical="center" wrapText="1"/>
    </xf>
    <xf numFmtId="180" fontId="24" fillId="34" borderId="1" xfId="9" applyNumberFormat="1" applyFont="1" applyFill="1" applyBorder="1" applyAlignment="1">
      <alignment horizontal="center" vertical="top"/>
    </xf>
    <xf numFmtId="180" fontId="24" fillId="34" borderId="1" xfId="9" applyNumberFormat="1" applyFont="1" applyFill="1" applyBorder="1" applyAlignment="1">
      <alignment horizontal="center" vertical="top" wrapText="1"/>
    </xf>
    <xf numFmtId="180" fontId="24" fillId="34" borderId="39" xfId="9" applyNumberFormat="1" applyFont="1" applyFill="1" applyBorder="1" applyAlignment="1">
      <alignment horizontal="center" vertical="top" wrapText="1"/>
    </xf>
    <xf numFmtId="0" fontId="34" fillId="35" borderId="72" xfId="9" applyFont="1" applyFill="1" applyBorder="1" applyAlignment="1">
      <alignment horizontal="left" vertical="center" wrapText="1"/>
    </xf>
    <xf numFmtId="41" fontId="24" fillId="9" borderId="1" xfId="9" applyNumberFormat="1" applyFont="1" applyFill="1" applyBorder="1" applyAlignment="1">
      <alignment horizontal="right" vertical="center"/>
    </xf>
    <xf numFmtId="0" fontId="24" fillId="3" borderId="2" xfId="9" quotePrefix="1" applyNumberFormat="1" applyFont="1" applyFill="1" applyBorder="1" applyAlignment="1">
      <alignment horizontal="center" vertical="center"/>
    </xf>
    <xf numFmtId="49" fontId="132" fillId="3" borderId="1" xfId="9" applyNumberFormat="1" applyFont="1" applyFill="1" applyBorder="1" applyAlignment="1">
      <alignment horizontal="center" vertical="center" wrapText="1"/>
    </xf>
    <xf numFmtId="0" fontId="26" fillId="26" borderId="2" xfId="9" applyFont="1" applyFill="1" applyBorder="1" applyAlignment="1">
      <alignment horizontal="left" vertical="center" wrapText="1"/>
    </xf>
    <xf numFmtId="0" fontId="28" fillId="3" borderId="2" xfId="9" applyFont="1" applyFill="1" applyBorder="1" applyAlignment="1">
      <alignment horizontal="center" vertical="center" wrapText="1"/>
    </xf>
    <xf numFmtId="0" fontId="28" fillId="3" borderId="2" xfId="9" applyFont="1" applyFill="1" applyBorder="1" applyAlignment="1">
      <alignment horizontal="center" vertical="center"/>
    </xf>
    <xf numFmtId="0" fontId="26" fillId="3" borderId="2" xfId="9" applyFont="1" applyFill="1" applyBorder="1" applyAlignment="1">
      <alignment horizontal="center" vertical="center" wrapText="1"/>
    </xf>
    <xf numFmtId="41" fontId="26" fillId="3" borderId="1" xfId="9" applyNumberFormat="1" applyFont="1" applyFill="1" applyBorder="1" applyAlignment="1">
      <alignment horizontal="right" vertical="center"/>
    </xf>
    <xf numFmtId="183" fontId="26" fillId="3" borderId="1" xfId="9" applyNumberFormat="1" applyFont="1" applyFill="1" applyBorder="1" applyAlignment="1">
      <alignment vertical="center"/>
    </xf>
    <xf numFmtId="41" fontId="28" fillId="3" borderId="1" xfId="9" applyNumberFormat="1" applyFont="1" applyFill="1" applyBorder="1" applyAlignment="1">
      <alignment horizontal="center" vertical="center"/>
    </xf>
    <xf numFmtId="180" fontId="28" fillId="3" borderId="1" xfId="9" applyNumberFormat="1" applyFont="1" applyFill="1" applyBorder="1" applyAlignment="1">
      <alignment horizontal="center" vertical="center"/>
    </xf>
    <xf numFmtId="180" fontId="28" fillId="3" borderId="2" xfId="9" applyNumberFormat="1" applyFont="1" applyFill="1" applyBorder="1" applyAlignment="1">
      <alignment horizontal="center" vertical="center" wrapText="1"/>
    </xf>
    <xf numFmtId="180" fontId="28" fillId="3" borderId="1" xfId="9" applyNumberFormat="1" applyFont="1" applyFill="1" applyBorder="1" applyAlignment="1">
      <alignment horizontal="center" vertical="center" wrapText="1"/>
    </xf>
    <xf numFmtId="184" fontId="28" fillId="3" borderId="1" xfId="9" applyNumberFormat="1" applyFont="1" applyFill="1" applyBorder="1" applyAlignment="1">
      <alignment horizontal="center" vertical="center" wrapText="1"/>
    </xf>
    <xf numFmtId="180" fontId="26" fillId="3" borderId="1" xfId="9" applyNumberFormat="1" applyFont="1" applyFill="1" applyBorder="1" applyAlignment="1">
      <alignment horizontal="center" vertical="center" wrapText="1"/>
    </xf>
    <xf numFmtId="0" fontId="14" fillId="3" borderId="11" xfId="9" applyFont="1" applyFill="1" applyBorder="1" applyAlignment="1">
      <alignment horizontal="center" vertical="center" wrapText="1"/>
    </xf>
    <xf numFmtId="182" fontId="28" fillId="4" borderId="1" xfId="9" applyNumberFormat="1" applyFont="1" applyFill="1" applyBorder="1" applyAlignment="1">
      <alignment horizontal="center" vertical="center" wrapText="1"/>
    </xf>
    <xf numFmtId="182" fontId="26" fillId="0" borderId="1" xfId="9" applyNumberFormat="1" applyFont="1" applyFill="1" applyBorder="1" applyAlignment="1">
      <alignment horizontal="center" vertical="center" wrapText="1"/>
    </xf>
    <xf numFmtId="0" fontId="28" fillId="4" borderId="1" xfId="9" applyFont="1" applyFill="1" applyBorder="1" applyAlignment="1">
      <alignment horizontal="center" vertical="center" wrapText="1"/>
    </xf>
    <xf numFmtId="41" fontId="28" fillId="4" borderId="1" xfId="9" applyNumberFormat="1" applyFont="1" applyFill="1" applyBorder="1" applyAlignment="1">
      <alignment horizontal="right" vertical="center"/>
    </xf>
    <xf numFmtId="183" fontId="28" fillId="4" borderId="1" xfId="9" applyNumberFormat="1" applyFont="1" applyFill="1" applyBorder="1" applyAlignment="1">
      <alignment vertical="center"/>
    </xf>
    <xf numFmtId="183" fontId="24" fillId="9" borderId="1" xfId="9" applyNumberFormat="1" applyFont="1" applyFill="1" applyBorder="1" applyAlignment="1">
      <alignment vertical="center"/>
    </xf>
    <xf numFmtId="49" fontId="134" fillId="0" borderId="1" xfId="9" applyNumberFormat="1" applyFont="1" applyFill="1" applyBorder="1" applyAlignment="1">
      <alignment horizontal="center" vertical="center" wrapText="1"/>
    </xf>
    <xf numFmtId="0" fontId="26" fillId="10" borderId="1" xfId="9" applyFont="1" applyFill="1" applyBorder="1" applyAlignment="1">
      <alignment horizontal="left" vertical="center" wrapText="1"/>
    </xf>
    <xf numFmtId="0" fontId="26" fillId="0" borderId="1" xfId="9" applyFont="1" applyFill="1" applyBorder="1" applyAlignment="1">
      <alignment horizontal="center" vertical="center"/>
    </xf>
    <xf numFmtId="190" fontId="26" fillId="0" borderId="1" xfId="9" applyNumberFormat="1" applyFont="1" applyFill="1" applyBorder="1" applyAlignment="1">
      <alignment horizontal="center" vertical="center" wrapText="1"/>
    </xf>
    <xf numFmtId="0" fontId="26" fillId="0" borderId="1" xfId="9" applyFont="1" applyBorder="1" applyAlignment="1">
      <alignment horizontal="center" vertical="center" wrapText="1"/>
    </xf>
    <xf numFmtId="0" fontId="28" fillId="0" borderId="1" xfId="9" applyFont="1" applyBorder="1" applyAlignment="1">
      <alignment horizontal="center" vertical="center" wrapText="1"/>
    </xf>
    <xf numFmtId="0" fontId="14" fillId="0" borderId="72" xfId="9" applyFont="1" applyFill="1" applyBorder="1" applyAlignment="1">
      <alignment horizontal="center" vertical="center" wrapText="1"/>
    </xf>
    <xf numFmtId="49" fontId="29" fillId="3" borderId="1" xfId="9" applyNumberFormat="1" applyFont="1" applyFill="1" applyBorder="1" applyAlignment="1">
      <alignment horizontal="center" vertical="center" wrapText="1"/>
    </xf>
    <xf numFmtId="0" fontId="28" fillId="0" borderId="1" xfId="9" applyFont="1" applyFill="1" applyBorder="1" applyAlignment="1">
      <alignment horizontal="center" vertical="center"/>
    </xf>
    <xf numFmtId="41" fontId="24" fillId="0" borderId="1" xfId="9" applyNumberFormat="1" applyFont="1" applyFill="1" applyBorder="1" applyAlignment="1">
      <alignment horizontal="center" vertical="center"/>
    </xf>
    <xf numFmtId="180" fontId="24" fillId="0" borderId="1" xfId="9" applyNumberFormat="1" applyFont="1" applyFill="1" applyBorder="1" applyAlignment="1">
      <alignment horizontal="center" vertical="center"/>
    </xf>
    <xf numFmtId="0" fontId="35" fillId="0" borderId="72" xfId="9" applyFont="1" applyFill="1" applyBorder="1" applyAlignment="1">
      <alignment horizontal="left" vertical="center" wrapText="1"/>
    </xf>
    <xf numFmtId="0" fontId="26" fillId="3" borderId="1" xfId="9" quotePrefix="1" applyNumberFormat="1" applyFont="1" applyFill="1" applyBorder="1" applyAlignment="1">
      <alignment horizontal="center" vertical="center"/>
    </xf>
    <xf numFmtId="0" fontId="135" fillId="3" borderId="2" xfId="9" quotePrefix="1" applyNumberFormat="1" applyFont="1" applyFill="1" applyBorder="1" applyAlignment="1">
      <alignment horizontal="center" vertical="center"/>
    </xf>
    <xf numFmtId="0" fontId="28" fillId="3" borderId="3" xfId="9" applyFont="1" applyFill="1" applyBorder="1" applyAlignment="1">
      <alignment horizontal="center" vertical="center" wrapText="1"/>
    </xf>
    <xf numFmtId="49" fontId="134" fillId="3" borderId="3" xfId="9" applyNumberFormat="1" applyFont="1" applyFill="1" applyBorder="1" applyAlignment="1">
      <alignment horizontal="center" vertical="center" wrapText="1"/>
    </xf>
    <xf numFmtId="0" fontId="28" fillId="10" borderId="2" xfId="9" applyFont="1" applyFill="1" applyBorder="1" applyAlignment="1">
      <alignment horizontal="left" vertical="center" wrapText="1"/>
    </xf>
    <xf numFmtId="0" fontId="26" fillId="3" borderId="3" xfId="9" applyFont="1" applyFill="1" applyBorder="1" applyAlignment="1">
      <alignment horizontal="center" vertical="center" wrapText="1"/>
    </xf>
    <xf numFmtId="182" fontId="26" fillId="3" borderId="3" xfId="9" applyNumberFormat="1" applyFont="1" applyFill="1" applyBorder="1" applyAlignment="1">
      <alignment horizontal="center" vertical="center" wrapText="1"/>
    </xf>
    <xf numFmtId="41" fontId="26" fillId="3" borderId="3" xfId="9" applyNumberFormat="1" applyFont="1" applyFill="1" applyBorder="1" applyAlignment="1">
      <alignment horizontal="right" vertical="center"/>
    </xf>
    <xf numFmtId="183" fontId="26" fillId="3" borderId="3" xfId="9" applyNumberFormat="1" applyFont="1" applyFill="1" applyBorder="1" applyAlignment="1">
      <alignment vertical="center"/>
    </xf>
    <xf numFmtId="41" fontId="28" fillId="3" borderId="3" xfId="9" applyNumberFormat="1" applyFont="1" applyFill="1" applyBorder="1" applyAlignment="1">
      <alignment horizontal="center" vertical="center"/>
    </xf>
    <xf numFmtId="180" fontId="28" fillId="3" borderId="3" xfId="9" applyNumberFormat="1" applyFont="1" applyFill="1" applyBorder="1" applyAlignment="1">
      <alignment horizontal="center" vertical="center"/>
    </xf>
    <xf numFmtId="180" fontId="28" fillId="3" borderId="3" xfId="9" applyNumberFormat="1" applyFont="1" applyFill="1" applyBorder="1" applyAlignment="1">
      <alignment horizontal="center" vertical="center" wrapText="1"/>
    </xf>
    <xf numFmtId="184" fontId="28" fillId="3" borderId="3" xfId="9" applyNumberFormat="1" applyFont="1" applyFill="1" applyBorder="1" applyAlignment="1">
      <alignment horizontal="center" vertical="center" wrapText="1"/>
    </xf>
    <xf numFmtId="180" fontId="26" fillId="3" borderId="2" xfId="9" applyNumberFormat="1" applyFont="1" applyFill="1" applyBorder="1" applyAlignment="1">
      <alignment horizontal="center" vertical="center" wrapText="1"/>
    </xf>
    <xf numFmtId="180" fontId="26" fillId="3" borderId="3" xfId="9" applyNumberFormat="1" applyFont="1" applyFill="1" applyBorder="1" applyAlignment="1">
      <alignment horizontal="center" vertical="center" wrapText="1"/>
    </xf>
    <xf numFmtId="0" fontId="135" fillId="3" borderId="1" xfId="9" quotePrefix="1" applyNumberFormat="1" applyFont="1" applyFill="1" applyBorder="1" applyAlignment="1">
      <alignment horizontal="center" vertical="center"/>
    </xf>
    <xf numFmtId="0" fontId="28" fillId="10" borderId="1" xfId="9" applyFont="1" applyFill="1" applyBorder="1" applyAlignment="1">
      <alignment horizontal="left" vertical="center" wrapText="1"/>
    </xf>
    <xf numFmtId="0" fontId="29" fillId="3" borderId="1" xfId="9" applyFont="1" applyFill="1" applyBorder="1" applyAlignment="1">
      <alignment horizontal="center" vertical="center" wrapText="1"/>
    </xf>
    <xf numFmtId="0" fontId="26" fillId="3" borderId="57" xfId="9" applyNumberFormat="1" applyFont="1" applyFill="1" applyBorder="1" applyAlignment="1">
      <alignment horizontal="center" vertical="center"/>
    </xf>
    <xf numFmtId="0" fontId="14" fillId="0" borderId="1" xfId="9" applyFont="1" applyFill="1" applyBorder="1" applyAlignment="1">
      <alignment horizontal="center" vertical="center" wrapText="1"/>
    </xf>
    <xf numFmtId="41" fontId="26" fillId="0" borderId="57" xfId="9" applyNumberFormat="1" applyFont="1" applyFill="1" applyBorder="1" applyAlignment="1">
      <alignment horizontal="right" vertical="center"/>
    </xf>
    <xf numFmtId="183" fontId="26" fillId="0" borderId="57" xfId="9" applyNumberFormat="1" applyFont="1" applyFill="1" applyBorder="1" applyAlignment="1">
      <alignment vertical="center"/>
    </xf>
    <xf numFmtId="0" fontId="28" fillId="4" borderId="1" xfId="9" applyNumberFormat="1" applyFont="1" applyFill="1" applyBorder="1" applyAlignment="1">
      <alignment horizontal="center" vertical="center"/>
    </xf>
    <xf numFmtId="0" fontId="28" fillId="4" borderId="3" xfId="9" applyFont="1" applyFill="1" applyBorder="1" applyAlignment="1">
      <alignment horizontal="center" vertical="center" wrapText="1"/>
    </xf>
    <xf numFmtId="49" fontId="134" fillId="4" borderId="1" xfId="9" applyNumberFormat="1" applyFont="1" applyFill="1" applyBorder="1" applyAlignment="1">
      <alignment horizontal="center" vertical="center" wrapText="1"/>
    </xf>
    <xf numFmtId="0" fontId="28" fillId="4" borderId="9" xfId="9" applyFont="1" applyFill="1" applyBorder="1" applyAlignment="1">
      <alignment horizontal="left" vertical="center" wrapText="1"/>
    </xf>
    <xf numFmtId="0" fontId="136" fillId="4" borderId="1" xfId="9" applyFont="1" applyFill="1" applyBorder="1" applyAlignment="1">
      <alignment horizontal="center" vertical="center"/>
    </xf>
    <xf numFmtId="0" fontId="28" fillId="4" borderId="39" xfId="9" applyFont="1" applyFill="1" applyBorder="1" applyAlignment="1">
      <alignment horizontal="center" vertical="center"/>
    </xf>
    <xf numFmtId="0" fontId="28" fillId="4" borderId="39" xfId="9" applyFont="1" applyFill="1" applyBorder="1" applyAlignment="1">
      <alignment horizontal="center" vertical="center" wrapText="1"/>
    </xf>
    <xf numFmtId="41" fontId="28" fillId="4" borderId="57" xfId="9" applyNumberFormat="1" applyFont="1" applyFill="1" applyBorder="1" applyAlignment="1">
      <alignment horizontal="right" vertical="center"/>
    </xf>
    <xf numFmtId="183" fontId="28" fillId="4" borderId="57" xfId="9" applyNumberFormat="1" applyFont="1" applyFill="1" applyBorder="1" applyAlignment="1">
      <alignment vertical="center"/>
    </xf>
    <xf numFmtId="41" fontId="135" fillId="4" borderId="3" xfId="9" applyNumberFormat="1" applyFont="1" applyFill="1" applyBorder="1" applyAlignment="1">
      <alignment horizontal="center" vertical="center"/>
    </xf>
    <xf numFmtId="180" fontId="135" fillId="4" borderId="57" xfId="9" applyNumberFormat="1" applyFont="1" applyFill="1" applyBorder="1" applyAlignment="1">
      <alignment horizontal="center" vertical="center"/>
    </xf>
    <xf numFmtId="180" fontId="135" fillId="4" borderId="42" xfId="9" applyNumberFormat="1" applyFont="1" applyFill="1" applyBorder="1" applyAlignment="1">
      <alignment horizontal="center" vertical="center"/>
    </xf>
    <xf numFmtId="180" fontId="28" fillId="4" borderId="9" xfId="9" applyNumberFormat="1" applyFont="1" applyFill="1" applyBorder="1" applyAlignment="1">
      <alignment horizontal="center" vertical="top"/>
    </xf>
    <xf numFmtId="180" fontId="135" fillId="4" borderId="1" xfId="9" applyNumberFormat="1" applyFont="1" applyFill="1" applyBorder="1" applyAlignment="1">
      <alignment horizontal="center" vertical="center" wrapText="1"/>
    </xf>
    <xf numFmtId="184" fontId="135" fillId="4" borderId="1" xfId="9" applyNumberFormat="1" applyFont="1" applyFill="1" applyBorder="1" applyAlignment="1">
      <alignment horizontal="center" vertical="center" wrapText="1"/>
    </xf>
    <xf numFmtId="184" fontId="135" fillId="4" borderId="9" xfId="9" applyNumberFormat="1" applyFont="1" applyFill="1" applyBorder="1" applyAlignment="1">
      <alignment horizontal="center" vertical="center" wrapText="1"/>
    </xf>
    <xf numFmtId="180" fontId="135" fillId="4" borderId="9" xfId="9" applyNumberFormat="1" applyFont="1" applyFill="1" applyBorder="1" applyAlignment="1">
      <alignment horizontal="center" vertical="top"/>
    </xf>
    <xf numFmtId="180" fontId="28" fillId="4" borderId="9" xfId="9" applyNumberFormat="1" applyFont="1" applyFill="1" applyBorder="1" applyAlignment="1">
      <alignment horizontal="center" vertical="center" wrapText="1"/>
    </xf>
    <xf numFmtId="180" fontId="135" fillId="4" borderId="9" xfId="9" applyNumberFormat="1" applyFont="1" applyFill="1" applyBorder="1" applyAlignment="1">
      <alignment horizontal="center" vertical="top" wrapText="1"/>
    </xf>
    <xf numFmtId="0" fontId="34" fillId="4" borderId="24" xfId="9" applyFont="1" applyFill="1" applyBorder="1" applyAlignment="1">
      <alignment horizontal="center" vertical="center" wrapText="1"/>
    </xf>
    <xf numFmtId="0" fontId="28" fillId="4" borderId="42" xfId="9" applyNumberFormat="1" applyFont="1" applyFill="1" applyBorder="1" applyAlignment="1">
      <alignment horizontal="center" vertical="center"/>
    </xf>
    <xf numFmtId="0" fontId="28" fillId="4" borderId="42" xfId="9" applyFont="1" applyFill="1" applyBorder="1" applyAlignment="1">
      <alignment horizontal="center" vertical="center" wrapText="1"/>
    </xf>
    <xf numFmtId="0" fontId="136" fillId="4" borderId="2" xfId="9" applyFont="1" applyFill="1" applyBorder="1" applyAlignment="1">
      <alignment horizontal="center" vertical="center"/>
    </xf>
    <xf numFmtId="0" fontId="28" fillId="4" borderId="42" xfId="9" applyFont="1" applyFill="1" applyBorder="1" applyAlignment="1">
      <alignment horizontal="center" vertical="center"/>
    </xf>
    <xf numFmtId="182" fontId="28" fillId="4" borderId="3" xfId="9" applyNumberFormat="1" applyFont="1" applyFill="1" applyBorder="1" applyAlignment="1">
      <alignment horizontal="center" vertical="center" wrapText="1"/>
    </xf>
    <xf numFmtId="0" fontId="120" fillId="34" borderId="1" xfId="9" applyFont="1" applyFill="1" applyBorder="1" applyAlignment="1">
      <alignment horizontal="center" vertical="center" wrapText="1"/>
    </xf>
    <xf numFmtId="49" fontId="120" fillId="34" borderId="1" xfId="9" applyNumberFormat="1" applyFont="1" applyFill="1" applyBorder="1" applyAlignment="1">
      <alignment horizontal="center" vertical="center" wrapText="1"/>
    </xf>
    <xf numFmtId="0" fontId="120" fillId="37" borderId="1" xfId="9" applyFont="1" applyFill="1" applyBorder="1" applyAlignment="1">
      <alignment horizontal="center" vertical="center" wrapText="1"/>
    </xf>
    <xf numFmtId="182" fontId="120" fillId="37" borderId="1" xfId="9" applyNumberFormat="1" applyFont="1" applyFill="1" applyBorder="1" applyAlignment="1">
      <alignment horizontal="center" vertical="center" wrapText="1"/>
    </xf>
    <xf numFmtId="41" fontId="120" fillId="37" borderId="1" xfId="9" applyNumberFormat="1" applyFont="1" applyFill="1" applyBorder="1" applyAlignment="1">
      <alignment horizontal="right" vertical="center"/>
    </xf>
    <xf numFmtId="183" fontId="120" fillId="37" borderId="1" xfId="9" applyNumberFormat="1" applyFont="1" applyFill="1" applyBorder="1" applyAlignment="1">
      <alignment vertical="center"/>
    </xf>
    <xf numFmtId="41" fontId="120" fillId="34" borderId="1" xfId="9" applyNumberFormat="1" applyFont="1" applyFill="1" applyBorder="1" applyAlignment="1">
      <alignment horizontal="center" vertical="center"/>
    </xf>
    <xf numFmtId="41" fontId="139" fillId="39" borderId="1" xfId="9" applyNumberFormat="1" applyFont="1" applyFill="1" applyBorder="1" applyAlignment="1">
      <alignment horizontal="right" vertical="center"/>
    </xf>
    <xf numFmtId="180" fontId="26" fillId="0" borderId="1" xfId="9" quotePrefix="1" applyNumberFormat="1" applyFont="1" applyFill="1" applyBorder="1" applyAlignment="1">
      <alignment horizontal="center" vertical="center" wrapText="1"/>
    </xf>
    <xf numFmtId="0" fontId="120" fillId="34" borderId="1" xfId="9" applyNumberFormat="1" applyFont="1" applyFill="1" applyBorder="1" applyAlignment="1">
      <alignment horizontal="center" vertical="center"/>
    </xf>
    <xf numFmtId="0" fontId="120" fillId="34" borderId="1" xfId="9" applyFont="1" applyFill="1" applyBorder="1" applyAlignment="1">
      <alignment horizontal="left" vertical="center" wrapText="1"/>
    </xf>
    <xf numFmtId="0" fontId="120" fillId="34" borderId="1" xfId="9" applyFont="1" applyFill="1" applyBorder="1" applyAlignment="1">
      <alignment horizontal="center" vertical="center"/>
    </xf>
    <xf numFmtId="182" fontId="120" fillId="34" borderId="1" xfId="9" applyNumberFormat="1" applyFont="1" applyFill="1" applyBorder="1" applyAlignment="1">
      <alignment horizontal="center" vertical="center" wrapText="1"/>
    </xf>
    <xf numFmtId="41" fontId="120" fillId="34" borderId="1" xfId="9" applyNumberFormat="1" applyFont="1" applyFill="1" applyBorder="1" applyAlignment="1">
      <alignment horizontal="right" vertical="center"/>
    </xf>
    <xf numFmtId="183" fontId="120" fillId="34" borderId="1" xfId="9" applyNumberFormat="1" applyFont="1" applyFill="1" applyBorder="1" applyAlignment="1">
      <alignment vertical="center"/>
    </xf>
    <xf numFmtId="41" fontId="5" fillId="34" borderId="1" xfId="9" applyNumberFormat="1" applyFont="1" applyFill="1" applyBorder="1" applyAlignment="1">
      <alignment horizontal="center" vertical="center"/>
    </xf>
    <xf numFmtId="180" fontId="5" fillId="34" borderId="1" xfId="9" applyNumberFormat="1" applyFont="1" applyFill="1" applyBorder="1" applyAlignment="1">
      <alignment horizontal="center" vertical="center"/>
    </xf>
    <xf numFmtId="0" fontId="117" fillId="35" borderId="72" xfId="9" applyFont="1" applyFill="1" applyBorder="1" applyAlignment="1">
      <alignment horizontal="left" vertical="center" wrapText="1"/>
    </xf>
    <xf numFmtId="0" fontId="26" fillId="0" borderId="9" xfId="9" applyFont="1" applyFill="1" applyBorder="1" applyAlignment="1">
      <alignment vertical="center" wrapText="1"/>
    </xf>
    <xf numFmtId="0" fontId="26" fillId="0" borderId="1" xfId="9" applyFont="1" applyFill="1" applyBorder="1" applyAlignment="1">
      <alignment vertical="center" wrapText="1"/>
    </xf>
    <xf numFmtId="0" fontId="28" fillId="0" borderId="9" xfId="9" applyFont="1" applyFill="1" applyBorder="1" applyAlignment="1">
      <alignment horizontal="center" vertical="center"/>
    </xf>
    <xf numFmtId="0" fontId="26" fillId="0" borderId="9" xfId="9" applyFont="1" applyFill="1" applyBorder="1" applyAlignment="1">
      <alignment horizontal="center" vertical="center" wrapText="1"/>
    </xf>
    <xf numFmtId="180" fontId="26" fillId="0" borderId="9" xfId="9" applyNumberFormat="1" applyFont="1" applyFill="1" applyBorder="1" applyAlignment="1">
      <alignment vertical="center" wrapText="1"/>
    </xf>
    <xf numFmtId="0" fontId="140" fillId="40" borderId="1" xfId="9" applyFont="1" applyFill="1" applyBorder="1" applyAlignment="1">
      <alignment horizontal="center" vertical="center" wrapText="1"/>
    </xf>
    <xf numFmtId="0" fontId="14" fillId="0" borderId="72" xfId="9" applyFont="1" applyFill="1" applyBorder="1" applyAlignment="1">
      <alignment vertical="center" wrapText="1"/>
    </xf>
    <xf numFmtId="0" fontId="26" fillId="10" borderId="9" xfId="9" applyFont="1" applyFill="1" applyBorder="1" applyAlignment="1">
      <alignment vertical="center" wrapText="1"/>
    </xf>
    <xf numFmtId="0" fontId="26" fillId="0" borderId="72" xfId="9" applyFont="1" applyFill="1" applyBorder="1" applyAlignment="1">
      <alignment vertical="center" wrapText="1"/>
    </xf>
    <xf numFmtId="182" fontId="28" fillId="0" borderId="1" xfId="9" applyNumberFormat="1" applyFont="1" applyFill="1" applyBorder="1" applyAlignment="1">
      <alignment horizontal="center" vertical="center" wrapText="1"/>
    </xf>
    <xf numFmtId="0" fontId="120" fillId="41" borderId="1" xfId="9" applyNumberFormat="1" applyFont="1" applyFill="1" applyBorder="1" applyAlignment="1">
      <alignment horizontal="center" vertical="center"/>
    </xf>
    <xf numFmtId="0" fontId="120" fillId="41" borderId="1" xfId="9" applyFont="1" applyFill="1" applyBorder="1" applyAlignment="1">
      <alignment horizontal="center" vertical="center" wrapText="1"/>
    </xf>
    <xf numFmtId="49" fontId="142" fillId="41" borderId="1" xfId="9" applyNumberFormat="1" applyFont="1" applyFill="1" applyBorder="1" applyAlignment="1">
      <alignment horizontal="center" vertical="center" wrapText="1"/>
    </xf>
    <xf numFmtId="0" fontId="120" fillId="42" borderId="1" xfId="9" applyFont="1" applyFill="1" applyBorder="1" applyAlignment="1">
      <alignment horizontal="left" vertical="center" wrapText="1"/>
    </xf>
    <xf numFmtId="0" fontId="120" fillId="41" borderId="1" xfId="9" applyFont="1" applyFill="1" applyBorder="1" applyAlignment="1">
      <alignment horizontal="center" vertical="center"/>
    </xf>
    <xf numFmtId="182" fontId="120" fillId="41" borderId="1" xfId="9" applyNumberFormat="1" applyFont="1" applyFill="1" applyBorder="1" applyAlignment="1">
      <alignment horizontal="center" vertical="center" wrapText="1"/>
    </xf>
    <xf numFmtId="41" fontId="120" fillId="41" borderId="1" xfId="9" applyNumberFormat="1" applyFont="1" applyFill="1" applyBorder="1" applyAlignment="1">
      <alignment horizontal="right" vertical="center"/>
    </xf>
    <xf numFmtId="183" fontId="120" fillId="41" borderId="1" xfId="9" applyNumberFormat="1" applyFont="1" applyFill="1" applyBorder="1" applyAlignment="1">
      <alignment vertical="center"/>
    </xf>
    <xf numFmtId="41" fontId="137" fillId="43" borderId="1" xfId="9" applyNumberFormat="1" applyFont="1" applyFill="1" applyBorder="1" applyAlignment="1">
      <alignment horizontal="center" vertical="center"/>
    </xf>
    <xf numFmtId="180" fontId="137" fillId="43" borderId="1" xfId="9" applyNumberFormat="1" applyFont="1" applyFill="1" applyBorder="1" applyAlignment="1">
      <alignment horizontal="center" vertical="center"/>
    </xf>
    <xf numFmtId="180" fontId="137" fillId="43" borderId="1" xfId="9" applyNumberFormat="1" applyFont="1" applyFill="1" applyBorder="1" applyAlignment="1">
      <alignment horizontal="center" vertical="center" wrapText="1"/>
    </xf>
    <xf numFmtId="184" fontId="137" fillId="43" borderId="1" xfId="9" applyNumberFormat="1" applyFont="1" applyFill="1" applyBorder="1" applyAlignment="1">
      <alignment horizontal="center" vertical="center" wrapText="1"/>
    </xf>
    <xf numFmtId="180" fontId="137" fillId="43" borderId="1" xfId="9" applyNumberFormat="1" applyFont="1" applyFill="1" applyBorder="1" applyAlignment="1">
      <alignment horizontal="center" vertical="top"/>
    </xf>
    <xf numFmtId="180" fontId="26" fillId="0" borderId="3" xfId="9" applyNumberFormat="1" applyFont="1" applyFill="1" applyBorder="1" applyAlignment="1">
      <alignment vertical="center" wrapText="1"/>
    </xf>
    <xf numFmtId="0" fontId="28" fillId="0" borderId="1" xfId="9" applyNumberFormat="1" applyFont="1" applyFill="1" applyBorder="1" applyAlignment="1">
      <alignment horizontal="center" vertical="center"/>
    </xf>
    <xf numFmtId="49" fontId="40" fillId="3" borderId="1" xfId="9" applyNumberFormat="1" applyFont="1" applyFill="1" applyBorder="1" applyAlignment="1">
      <alignment horizontal="center" vertical="center" wrapText="1"/>
    </xf>
    <xf numFmtId="49" fontId="40" fillId="4" borderId="1" xfId="9" applyNumberFormat="1" applyFont="1" applyFill="1" applyBorder="1" applyAlignment="1">
      <alignment horizontal="center" vertical="center" wrapText="1"/>
    </xf>
    <xf numFmtId="0" fontId="28" fillId="4" borderId="1" xfId="9" applyFont="1" applyFill="1" applyBorder="1" applyAlignment="1">
      <alignment horizontal="left" vertical="center" wrapText="1"/>
    </xf>
    <xf numFmtId="0" fontId="28" fillId="4" borderId="1" xfId="9" applyFont="1" applyFill="1" applyBorder="1" applyAlignment="1">
      <alignment horizontal="center" vertical="center"/>
    </xf>
    <xf numFmtId="0" fontId="40" fillId="4" borderId="1" xfId="9" applyFont="1" applyFill="1" applyBorder="1" applyAlignment="1">
      <alignment horizontal="center" vertical="center" wrapText="1"/>
    </xf>
    <xf numFmtId="41" fontId="135" fillId="4" borderId="1" xfId="9" applyNumberFormat="1" applyFont="1" applyFill="1" applyBorder="1" applyAlignment="1">
      <alignment horizontal="center" vertical="center"/>
    </xf>
    <xf numFmtId="180" fontId="135" fillId="4" borderId="1" xfId="9" applyNumberFormat="1" applyFont="1" applyFill="1" applyBorder="1" applyAlignment="1">
      <alignment horizontal="center" vertical="center"/>
    </xf>
    <xf numFmtId="180" fontId="28" fillId="4" borderId="1" xfId="9" applyNumberFormat="1" applyFont="1" applyFill="1" applyBorder="1" applyAlignment="1">
      <alignment horizontal="center" vertical="center"/>
    </xf>
    <xf numFmtId="180" fontId="135" fillId="4" borderId="1" xfId="9" applyNumberFormat="1" applyFont="1" applyFill="1" applyBorder="1" applyAlignment="1">
      <alignment horizontal="center" vertical="top"/>
    </xf>
    <xf numFmtId="180" fontId="28" fillId="4" borderId="1" xfId="9" quotePrefix="1" applyNumberFormat="1" applyFont="1" applyFill="1" applyBorder="1" applyAlignment="1">
      <alignment horizontal="center" vertical="center" wrapText="1"/>
    </xf>
    <xf numFmtId="180" fontId="28" fillId="4" borderId="39" xfId="9" applyNumberFormat="1" applyFont="1" applyFill="1" applyBorder="1" applyAlignment="1">
      <alignment horizontal="center" vertical="center" wrapText="1"/>
    </xf>
    <xf numFmtId="0" fontId="28" fillId="4" borderId="9" xfId="9" applyNumberFormat="1" applyFont="1" applyFill="1" applyBorder="1" applyAlignment="1">
      <alignment horizontal="center" vertical="center"/>
    </xf>
    <xf numFmtId="0" fontId="28" fillId="4" borderId="9" xfId="9" applyFont="1" applyFill="1" applyBorder="1" applyAlignment="1">
      <alignment horizontal="center" vertical="center" wrapText="1"/>
    </xf>
    <xf numFmtId="0" fontId="120" fillId="43" borderId="1" xfId="9" applyFont="1" applyFill="1" applyBorder="1" applyAlignment="1">
      <alignment horizontal="center" vertical="center" wrapText="1"/>
    </xf>
    <xf numFmtId="49" fontId="120" fillId="43" borderId="1" xfId="9" applyNumberFormat="1" applyFont="1" applyFill="1" applyBorder="1" applyAlignment="1">
      <alignment horizontal="center" vertical="center" wrapText="1"/>
    </xf>
    <xf numFmtId="182" fontId="120" fillId="43" borderId="1" xfId="9" applyNumberFormat="1" applyFont="1" applyFill="1" applyBorder="1" applyAlignment="1">
      <alignment horizontal="center" vertical="center" wrapText="1"/>
    </xf>
    <xf numFmtId="41" fontId="120" fillId="43" borderId="1" xfId="9" applyNumberFormat="1" applyFont="1" applyFill="1" applyBorder="1" applyAlignment="1">
      <alignment horizontal="right" vertical="center"/>
    </xf>
    <xf numFmtId="183" fontId="120" fillId="43" borderId="1" xfId="9" applyNumberFormat="1" applyFont="1" applyFill="1" applyBorder="1" applyAlignment="1">
      <alignment vertical="center"/>
    </xf>
    <xf numFmtId="41" fontId="120" fillId="43" borderId="1" xfId="9" applyNumberFormat="1" applyFont="1" applyFill="1" applyBorder="1" applyAlignment="1">
      <alignment horizontal="center" vertical="center"/>
    </xf>
    <xf numFmtId="180" fontId="120" fillId="43" borderId="1" xfId="9" applyNumberFormat="1" applyFont="1" applyFill="1" applyBorder="1" applyAlignment="1">
      <alignment horizontal="center" vertical="center"/>
    </xf>
    <xf numFmtId="180" fontId="120" fillId="43" borderId="1" xfId="9" applyNumberFormat="1" applyFont="1" applyFill="1" applyBorder="1" applyAlignment="1">
      <alignment horizontal="center" vertical="center" wrapText="1"/>
    </xf>
    <xf numFmtId="184" fontId="120" fillId="43" borderId="1" xfId="9" applyNumberFormat="1" applyFont="1" applyFill="1" applyBorder="1" applyAlignment="1">
      <alignment horizontal="center" vertical="center" wrapText="1"/>
    </xf>
    <xf numFmtId="41" fontId="139" fillId="44" borderId="1" xfId="9" applyNumberFormat="1" applyFont="1" applyFill="1" applyBorder="1" applyAlignment="1">
      <alignment horizontal="right" vertical="center"/>
    </xf>
    <xf numFmtId="0" fontId="24" fillId="3" borderId="57" xfId="9" applyNumberFormat="1" applyFont="1" applyFill="1" applyBorder="1" applyAlignment="1">
      <alignment horizontal="center" vertical="center"/>
    </xf>
    <xf numFmtId="180" fontId="24" fillId="0" borderId="39" xfId="9" applyNumberFormat="1" applyFont="1" applyFill="1" applyBorder="1" applyAlignment="1">
      <alignment horizontal="center" vertical="top" wrapText="1"/>
    </xf>
    <xf numFmtId="0" fontId="28" fillId="4" borderId="57" xfId="9" applyNumberFormat="1" applyFont="1" applyFill="1" applyBorder="1" applyAlignment="1">
      <alignment horizontal="center" vertical="center"/>
    </xf>
    <xf numFmtId="0" fontId="146" fillId="4" borderId="1" xfId="9" applyFont="1" applyFill="1" applyBorder="1" applyAlignment="1">
      <alignment horizontal="center" vertical="center"/>
    </xf>
    <xf numFmtId="0" fontId="146" fillId="4" borderId="2" xfId="9" applyFont="1" applyFill="1" applyBorder="1" applyAlignment="1">
      <alignment horizontal="center" vertical="center"/>
    </xf>
    <xf numFmtId="0" fontId="120" fillId="43" borderId="1" xfId="9" applyNumberFormat="1" applyFont="1" applyFill="1" applyBorder="1" applyAlignment="1">
      <alignment horizontal="center" vertical="center"/>
    </xf>
    <xf numFmtId="0" fontId="120" fillId="45" borderId="1" xfId="9" applyFont="1" applyFill="1" applyBorder="1" applyAlignment="1">
      <alignment horizontal="left" vertical="center" wrapText="1"/>
    </xf>
    <xf numFmtId="0" fontId="137" fillId="43" borderId="1" xfId="9" applyFont="1" applyFill="1" applyBorder="1" applyAlignment="1">
      <alignment horizontal="center" vertical="center"/>
    </xf>
    <xf numFmtId="0" fontId="120" fillId="43" borderId="1" xfId="9" applyFont="1" applyFill="1" applyBorder="1" applyAlignment="1">
      <alignment horizontal="center" vertical="center"/>
    </xf>
    <xf numFmtId="41" fontId="139" fillId="43" borderId="1" xfId="9" applyNumberFormat="1" applyFont="1" applyFill="1" applyBorder="1" applyAlignment="1">
      <alignment horizontal="center" vertical="center"/>
    </xf>
    <xf numFmtId="180" fontId="139" fillId="43" borderId="1" xfId="9" applyNumberFormat="1" applyFont="1" applyFill="1" applyBorder="1" applyAlignment="1">
      <alignment horizontal="center" vertical="center"/>
    </xf>
    <xf numFmtId="180" fontId="139" fillId="43" borderId="1" xfId="9" applyNumberFormat="1" applyFont="1" applyFill="1" applyBorder="1" applyAlignment="1">
      <alignment horizontal="center" vertical="center" wrapText="1"/>
    </xf>
    <xf numFmtId="184" fontId="139" fillId="43" borderId="1" xfId="9" applyNumberFormat="1" applyFont="1" applyFill="1" applyBorder="1" applyAlignment="1">
      <alignment horizontal="center" vertical="center" wrapText="1"/>
    </xf>
    <xf numFmtId="180" fontId="139" fillId="43" borderId="1" xfId="9" applyNumberFormat="1" applyFont="1" applyFill="1" applyBorder="1" applyAlignment="1">
      <alignment horizontal="center" vertical="top"/>
    </xf>
    <xf numFmtId="180" fontId="139" fillId="43" borderId="1" xfId="9" applyNumberFormat="1" applyFont="1" applyFill="1" applyBorder="1" applyAlignment="1">
      <alignment horizontal="center" vertical="top" wrapText="1"/>
    </xf>
    <xf numFmtId="180" fontId="139" fillId="43" borderId="39" xfId="9" applyNumberFormat="1" applyFont="1" applyFill="1" applyBorder="1" applyAlignment="1">
      <alignment horizontal="center" vertical="top" wrapText="1"/>
    </xf>
    <xf numFmtId="0" fontId="14" fillId="43" borderId="72" xfId="9" applyFont="1" applyFill="1" applyBorder="1" applyAlignment="1">
      <alignment horizontal="left" vertical="center" wrapText="1"/>
    </xf>
    <xf numFmtId="0" fontId="26" fillId="0" borderId="36" xfId="9" applyFont="1" applyFill="1" applyBorder="1" applyAlignment="1">
      <alignment horizontal="center" vertical="center" wrapText="1"/>
    </xf>
    <xf numFmtId="0" fontId="26" fillId="0" borderId="57" xfId="9" applyNumberFormat="1" applyFont="1" applyFill="1" applyBorder="1" applyAlignment="1">
      <alignment horizontal="center" vertical="center"/>
    </xf>
    <xf numFmtId="0" fontId="26" fillId="0" borderId="57" xfId="9" applyFont="1" applyFill="1" applyBorder="1" applyAlignment="1">
      <alignment horizontal="left" vertical="center" wrapText="1"/>
    </xf>
    <xf numFmtId="0" fontId="133" fillId="0" borderId="39" xfId="9" applyFont="1" applyFill="1" applyBorder="1" applyAlignment="1">
      <alignment horizontal="left" vertical="center" wrapText="1"/>
    </xf>
    <xf numFmtId="0" fontId="26" fillId="0" borderId="128" xfId="9" applyFont="1" applyFill="1" applyBorder="1" applyAlignment="1">
      <alignment horizontal="center" vertical="center"/>
    </xf>
    <xf numFmtId="0" fontId="14" fillId="0" borderId="3" xfId="9" applyFont="1" applyFill="1" applyBorder="1" applyAlignment="1">
      <alignment horizontal="left" vertical="top" wrapText="1"/>
    </xf>
    <xf numFmtId="0" fontId="26" fillId="0" borderId="47" xfId="9" applyFont="1" applyFill="1" applyBorder="1" applyAlignment="1">
      <alignment vertical="top" wrapText="1"/>
    </xf>
    <xf numFmtId="0" fontId="26" fillId="0" borderId="3" xfId="9" applyFont="1" applyFill="1" applyBorder="1" applyAlignment="1">
      <alignment horizontal="center" vertical="center"/>
    </xf>
    <xf numFmtId="41" fontId="24" fillId="0" borderId="57" xfId="9" applyNumberFormat="1" applyFont="1" applyFill="1" applyBorder="1" applyAlignment="1">
      <alignment horizontal="center" vertical="center"/>
    </xf>
    <xf numFmtId="180" fontId="26" fillId="0" borderId="2" xfId="9" applyNumberFormat="1" applyFont="1" applyFill="1" applyBorder="1" applyAlignment="1">
      <alignment horizontal="center" vertical="center"/>
    </xf>
    <xf numFmtId="180" fontId="24" fillId="0" borderId="2" xfId="9" applyNumberFormat="1" applyFont="1" applyFill="1" applyBorder="1" applyAlignment="1">
      <alignment horizontal="center" vertical="center"/>
    </xf>
    <xf numFmtId="0" fontId="14" fillId="0" borderId="1" xfId="9" applyFont="1" applyFill="1" applyBorder="1" applyAlignment="1">
      <alignment horizontal="left" vertical="top" wrapText="1"/>
    </xf>
    <xf numFmtId="0" fontId="26" fillId="46" borderId="132" xfId="9" applyFont="1" applyFill="1" applyBorder="1" applyAlignment="1">
      <alignment horizontal="center" vertical="center"/>
    </xf>
    <xf numFmtId="178" fontId="26" fillId="4" borderId="133" xfId="9" applyNumberFormat="1" applyFont="1" applyFill="1" applyBorder="1" applyAlignment="1">
      <alignment horizontal="center" vertical="center"/>
    </xf>
    <xf numFmtId="0" fontId="26" fillId="4" borderId="132" xfId="9" applyFont="1" applyFill="1" applyBorder="1" applyAlignment="1">
      <alignment horizontal="center" vertical="center" wrapText="1"/>
    </xf>
    <xf numFmtId="186" fontId="26" fillId="4" borderId="132" xfId="9" applyNumberFormat="1" applyFont="1" applyFill="1" applyBorder="1" applyAlignment="1">
      <alignment horizontal="center" vertical="center" wrapText="1"/>
    </xf>
    <xf numFmtId="180" fontId="26" fillId="4" borderId="132" xfId="9" applyNumberFormat="1" applyFont="1" applyFill="1" applyBorder="1" applyAlignment="1">
      <alignment horizontal="center" vertical="center" wrapText="1"/>
    </xf>
    <xf numFmtId="41" fontId="26" fillId="4" borderId="133" xfId="9" applyNumberFormat="1" applyFont="1" applyFill="1" applyBorder="1" applyAlignment="1">
      <alignment horizontal="right" vertical="center"/>
    </xf>
    <xf numFmtId="177" fontId="24" fillId="46" borderId="134" xfId="9" applyNumberFormat="1" applyFont="1" applyFill="1" applyBorder="1" applyAlignment="1">
      <alignment horizontal="center" vertical="center"/>
    </xf>
    <xf numFmtId="177" fontId="26" fillId="46" borderId="134" xfId="9" applyNumberFormat="1" applyFont="1" applyFill="1" applyBorder="1" applyAlignment="1">
      <alignment horizontal="center" vertical="center"/>
    </xf>
    <xf numFmtId="177" fontId="24" fillId="46" borderId="0" xfId="9" applyNumberFormat="1" applyFont="1" applyFill="1" applyBorder="1" applyAlignment="1">
      <alignment horizontal="center" vertical="center" wrapText="1"/>
    </xf>
    <xf numFmtId="0" fontId="26" fillId="46" borderId="37" xfId="9" applyFont="1" applyFill="1" applyBorder="1" applyAlignment="1">
      <alignment horizontal="left" vertical="center" wrapText="1"/>
    </xf>
    <xf numFmtId="0" fontId="26" fillId="46" borderId="1" xfId="9" applyFont="1" applyFill="1" applyBorder="1" applyAlignment="1">
      <alignment horizontal="center" vertical="center"/>
    </xf>
    <xf numFmtId="178" fontId="26" fillId="4" borderId="3" xfId="9" applyNumberFormat="1" applyFont="1" applyFill="1" applyBorder="1" applyAlignment="1">
      <alignment horizontal="center" vertical="center"/>
    </xf>
    <xf numFmtId="0" fontId="26" fillId="4" borderId="1" xfId="9" applyFont="1" applyFill="1" applyBorder="1" applyAlignment="1">
      <alignment horizontal="center" vertical="center" wrapText="1"/>
    </xf>
    <xf numFmtId="186" fontId="26" fillId="4" borderId="1" xfId="9" applyNumberFormat="1" applyFont="1" applyFill="1" applyBorder="1" applyAlignment="1">
      <alignment horizontal="center" vertical="center" wrapText="1"/>
    </xf>
    <xf numFmtId="180" fontId="26" fillId="4" borderId="1" xfId="9" applyNumberFormat="1" applyFont="1" applyFill="1" applyBorder="1" applyAlignment="1">
      <alignment horizontal="center" vertical="center" wrapText="1"/>
    </xf>
    <xf numFmtId="178" fontId="26" fillId="4" borderId="1" xfId="9" applyNumberFormat="1" applyFont="1" applyFill="1" applyBorder="1" applyAlignment="1">
      <alignment horizontal="center" vertical="center"/>
    </xf>
    <xf numFmtId="41" fontId="26" fillId="4" borderId="39" xfId="9" applyNumberFormat="1" applyFont="1" applyFill="1" applyBorder="1" applyAlignment="1">
      <alignment horizontal="right" vertical="center"/>
    </xf>
    <xf numFmtId="177" fontId="24" fillId="46" borderId="39" xfId="9" applyNumberFormat="1" applyFont="1" applyFill="1" applyBorder="1" applyAlignment="1">
      <alignment horizontal="center" vertical="center"/>
    </xf>
    <xf numFmtId="177" fontId="26" fillId="46" borderId="39" xfId="9" applyNumberFormat="1" applyFont="1" applyFill="1" applyBorder="1" applyAlignment="1">
      <alignment horizontal="center" vertical="center"/>
    </xf>
    <xf numFmtId="177" fontId="24" fillId="46" borderId="40" xfId="9" applyNumberFormat="1" applyFont="1" applyFill="1" applyBorder="1" applyAlignment="1">
      <alignment horizontal="center" vertical="center" wrapText="1"/>
    </xf>
    <xf numFmtId="0" fontId="26" fillId="46" borderId="80" xfId="9" applyFont="1" applyFill="1" applyBorder="1" applyAlignment="1">
      <alignment horizontal="left" vertical="center" wrapText="1"/>
    </xf>
    <xf numFmtId="0" fontId="29" fillId="0" borderId="59" xfId="9" applyFont="1" applyBorder="1"/>
    <xf numFmtId="0" fontId="147" fillId="46" borderId="118" xfId="9" applyFont="1" applyFill="1" applyBorder="1" applyAlignment="1">
      <alignment horizontal="center" vertical="center"/>
    </xf>
    <xf numFmtId="178" fontId="42" fillId="46" borderId="118" xfId="9" applyNumberFormat="1" applyFont="1" applyFill="1" applyBorder="1" applyAlignment="1">
      <alignment horizontal="center" vertical="center"/>
    </xf>
    <xf numFmtId="0" fontId="147" fillId="4" borderId="118" xfId="9" applyFont="1" applyFill="1" applyBorder="1" applyAlignment="1" applyProtection="1">
      <alignment horizontal="center"/>
    </xf>
    <xf numFmtId="186" fontId="147" fillId="4" borderId="118" xfId="9" applyNumberFormat="1" applyFont="1" applyFill="1" applyBorder="1" applyAlignment="1">
      <alignment horizontal="center" vertical="center" wrapText="1"/>
    </xf>
    <xf numFmtId="178" fontId="42" fillId="4" borderId="118" xfId="9" applyNumberFormat="1" applyFont="1" applyFill="1" applyBorder="1" applyAlignment="1">
      <alignment horizontal="center" vertical="center"/>
    </xf>
    <xf numFmtId="41" fontId="42" fillId="4" borderId="118" xfId="9" applyNumberFormat="1" applyFont="1" applyFill="1" applyBorder="1" applyAlignment="1">
      <alignment horizontal="center" vertical="center" wrapText="1"/>
    </xf>
    <xf numFmtId="41" fontId="147" fillId="4" borderId="118" xfId="9" applyNumberFormat="1" applyFont="1" applyFill="1" applyBorder="1" applyAlignment="1">
      <alignment horizontal="right" vertical="center" wrapText="1"/>
    </xf>
    <xf numFmtId="177" fontId="147" fillId="46" borderId="117" xfId="9" applyNumberFormat="1" applyFont="1" applyFill="1" applyBorder="1" applyAlignment="1">
      <alignment horizontal="center" vertical="center" wrapText="1"/>
    </xf>
    <xf numFmtId="177" fontId="147" fillId="46" borderId="116" xfId="9" applyNumberFormat="1" applyFont="1" applyFill="1" applyBorder="1" applyAlignment="1">
      <alignment horizontal="center" vertical="center" wrapText="1"/>
    </xf>
    <xf numFmtId="177" fontId="148" fillId="46" borderId="116" xfId="9" applyNumberFormat="1" applyFont="1" applyFill="1" applyBorder="1" applyAlignment="1">
      <alignment horizontal="center" vertical="center" wrapText="1"/>
    </xf>
    <xf numFmtId="0" fontId="147" fillId="46" borderId="119" xfId="9" applyFont="1" applyFill="1" applyBorder="1" applyAlignment="1">
      <alignment horizontal="left" vertical="center"/>
    </xf>
    <xf numFmtId="0" fontId="5" fillId="0" borderId="0" xfId="9" applyNumberFormat="1" applyFont="1" applyAlignment="1">
      <alignment vertical="center"/>
    </xf>
    <xf numFmtId="0" fontId="26" fillId="0" borderId="0" xfId="9" applyFont="1" applyProtection="1"/>
    <xf numFmtId="0" fontId="31" fillId="0" borderId="0" xfId="9" applyFont="1" applyProtection="1"/>
    <xf numFmtId="0" fontId="31" fillId="0" borderId="0" xfId="9" applyNumberFormat="1" applyFont="1" applyProtection="1"/>
    <xf numFmtId="0" fontId="14" fillId="0" borderId="0" xfId="9" applyFont="1" applyFill="1" applyProtection="1"/>
    <xf numFmtId="41" fontId="14" fillId="0" borderId="0" xfId="9" applyNumberFormat="1" applyFont="1" applyFill="1" applyProtection="1"/>
    <xf numFmtId="41" fontId="14" fillId="0" borderId="0" xfId="9" applyNumberFormat="1" applyFont="1" applyProtection="1"/>
    <xf numFmtId="178" fontId="14" fillId="0" borderId="0" xfId="9" applyNumberFormat="1" applyFont="1" applyProtection="1"/>
    <xf numFmtId="0" fontId="14" fillId="0" borderId="0" xfId="9" applyFont="1" applyAlignment="1" applyProtection="1">
      <alignment horizontal="center"/>
    </xf>
    <xf numFmtId="0" fontId="14" fillId="0" borderId="0" xfId="9" applyFont="1" applyAlignment="1" applyProtection="1">
      <alignment horizontal="center" wrapText="1"/>
    </xf>
    <xf numFmtId="0" fontId="29" fillId="0" borderId="0" xfId="9"/>
    <xf numFmtId="41" fontId="29" fillId="0" borderId="0" xfId="9" applyNumberFormat="1" applyFont="1"/>
    <xf numFmtId="41" fontId="29" fillId="0" borderId="0" xfId="9" applyNumberFormat="1"/>
    <xf numFmtId="0" fontId="29" fillId="0" borderId="0" xfId="9" applyAlignment="1">
      <alignment horizontal="center"/>
    </xf>
    <xf numFmtId="0" fontId="29" fillId="0" borderId="0" xfId="9" applyAlignment="1">
      <alignment horizontal="center" wrapText="1"/>
    </xf>
    <xf numFmtId="0" fontId="29" fillId="0" borderId="0" xfId="9" applyBorder="1"/>
    <xf numFmtId="0" fontId="5" fillId="0" borderId="125" xfId="9" applyFont="1" applyBorder="1" applyAlignment="1">
      <alignment horizontal="center" vertical="center"/>
    </xf>
    <xf numFmtId="0" fontId="5" fillId="0" borderId="113" xfId="9" applyFont="1" applyBorder="1" applyAlignment="1">
      <alignment horizontal="center" vertical="center"/>
    </xf>
    <xf numFmtId="0" fontId="5" fillId="0" borderId="113" xfId="9" applyFont="1" applyBorder="1" applyAlignment="1">
      <alignment horizontal="center" vertical="center" wrapText="1"/>
    </xf>
    <xf numFmtId="0" fontId="139" fillId="0" borderId="0" xfId="9" applyFont="1" applyFill="1" applyBorder="1" applyAlignment="1">
      <alignment horizontal="center" vertical="center" wrapText="1"/>
    </xf>
    <xf numFmtId="0" fontId="29" fillId="0" borderId="0" xfId="9" applyNumberFormat="1" applyFont="1"/>
    <xf numFmtId="0" fontId="29" fillId="0" borderId="0" xfId="9" applyFont="1" applyFill="1"/>
    <xf numFmtId="0" fontId="29" fillId="0" borderId="0" xfId="9" applyFont="1" applyAlignment="1">
      <alignment wrapText="1"/>
    </xf>
    <xf numFmtId="0" fontId="29" fillId="0" borderId="0" xfId="9" applyFont="1" applyAlignment="1">
      <alignment horizontal="center"/>
    </xf>
    <xf numFmtId="0" fontId="29" fillId="0" borderId="0" xfId="9" applyFont="1" applyAlignment="1">
      <alignment horizontal="center" wrapText="1"/>
    </xf>
    <xf numFmtId="0" fontId="156" fillId="0" borderId="0" xfId="8" applyFont="1" applyBorder="1" applyAlignment="1">
      <alignment horizontal="center"/>
    </xf>
    <xf numFmtId="14" fontId="77" fillId="0" borderId="0" xfId="8" applyNumberFormat="1" applyFont="1" applyBorder="1" applyAlignment="1">
      <alignment horizontal="right"/>
    </xf>
    <xf numFmtId="0" fontId="159" fillId="47" borderId="17" xfId="8" applyFont="1" applyFill="1" applyBorder="1" applyAlignment="1">
      <alignment horizontal="center" vertical="center" shrinkToFit="1"/>
    </xf>
    <xf numFmtId="0" fontId="159" fillId="47" borderId="24" xfId="8" applyFont="1" applyFill="1" applyBorder="1" applyAlignment="1">
      <alignment horizontal="center" vertical="center"/>
    </xf>
    <xf numFmtId="0" fontId="77" fillId="48" borderId="50" xfId="8" applyFont="1" applyFill="1" applyBorder="1" applyAlignment="1">
      <alignment horizontal="center" vertical="center"/>
    </xf>
    <xf numFmtId="0" fontId="65" fillId="48" borderId="133" xfId="8" applyFont="1" applyFill="1" applyBorder="1">
      <alignment vertical="center"/>
    </xf>
    <xf numFmtId="0" fontId="2" fillId="48" borderId="133" xfId="8" applyFill="1" applyBorder="1" applyAlignment="1">
      <alignment horizontal="center" vertical="center"/>
    </xf>
    <xf numFmtId="0" fontId="2" fillId="48" borderId="139" xfId="8" applyFill="1" applyBorder="1" applyAlignment="1">
      <alignment horizontal="center" vertical="center"/>
    </xf>
    <xf numFmtId="0" fontId="83" fillId="19" borderId="70" xfId="8" applyFont="1" applyFill="1" applyBorder="1" applyAlignment="1">
      <alignment horizontal="center" vertical="center"/>
    </xf>
    <xf numFmtId="0" fontId="83" fillId="12" borderId="9" xfId="8" applyFont="1" applyFill="1" applyBorder="1" applyAlignment="1">
      <alignment horizontal="left" vertical="center"/>
    </xf>
    <xf numFmtId="0" fontId="83" fillId="48" borderId="9" xfId="8" applyFont="1" applyFill="1" applyBorder="1" applyAlignment="1">
      <alignment horizontal="center" vertical="center"/>
    </xf>
    <xf numFmtId="0" fontId="78" fillId="0" borderId="9" xfId="8" applyFont="1" applyBorder="1" applyAlignment="1">
      <alignment horizontal="center" vertical="center"/>
    </xf>
    <xf numFmtId="0" fontId="59" fillId="12" borderId="9" xfId="8" applyFont="1" applyFill="1" applyBorder="1" applyAlignment="1">
      <alignment horizontal="center" vertical="center"/>
    </xf>
    <xf numFmtId="0" fontId="59" fillId="0" borderId="9" xfId="8" quotePrefix="1" applyFont="1" applyFill="1" applyBorder="1" applyAlignment="1">
      <alignment horizontal="center" vertical="center"/>
    </xf>
    <xf numFmtId="41" fontId="83" fillId="12" borderId="9" xfId="15" quotePrefix="1" applyFont="1" applyFill="1" applyBorder="1" applyAlignment="1">
      <alignment horizontal="center" vertical="center"/>
    </xf>
    <xf numFmtId="0" fontId="59" fillId="0" borderId="85" xfId="8" quotePrefix="1" applyFont="1" applyFill="1" applyBorder="1" applyAlignment="1">
      <alignment horizontal="center" vertical="center"/>
    </xf>
    <xf numFmtId="0" fontId="2" fillId="0" borderId="0" xfId="8" quotePrefix="1">
      <alignment vertical="center"/>
    </xf>
    <xf numFmtId="0" fontId="80" fillId="19" borderId="140" xfId="8" applyFont="1" applyFill="1" applyBorder="1" applyAlignment="1">
      <alignment horizontal="center" vertical="center"/>
    </xf>
    <xf numFmtId="0" fontId="83" fillId="12" borderId="93" xfId="8" applyFont="1" applyFill="1" applyBorder="1" applyAlignment="1">
      <alignment horizontal="left" vertical="center"/>
    </xf>
    <xf numFmtId="0" fontId="83" fillId="48" borderId="93" xfId="8" applyFont="1" applyFill="1" applyBorder="1" applyAlignment="1">
      <alignment horizontal="center" vertical="center"/>
    </xf>
    <xf numFmtId="0" fontId="78" fillId="0" borderId="93" xfId="8" applyFont="1" applyBorder="1" applyAlignment="1">
      <alignment horizontal="center" vertical="center"/>
    </xf>
    <xf numFmtId="0" fontId="59" fillId="12" borderId="93" xfId="8" applyFont="1" applyFill="1" applyBorder="1" applyAlignment="1">
      <alignment horizontal="center" vertical="center"/>
    </xf>
    <xf numFmtId="0" fontId="59" fillId="0" borderId="93" xfId="8" applyFont="1" applyFill="1" applyBorder="1" applyAlignment="1">
      <alignment horizontal="center" vertical="center"/>
    </xf>
    <xf numFmtId="41" fontId="83" fillId="12" borderId="93" xfId="15" applyFont="1" applyFill="1" applyBorder="1" applyAlignment="1">
      <alignment horizontal="center" vertical="center"/>
    </xf>
    <xf numFmtId="0" fontId="78" fillId="0" borderId="141" xfId="8" quotePrefix="1" applyFont="1" applyBorder="1" applyAlignment="1">
      <alignment horizontal="center" vertical="center"/>
    </xf>
    <xf numFmtId="0" fontId="83" fillId="12" borderId="93" xfId="8" applyFont="1" applyFill="1" applyBorder="1" applyAlignment="1">
      <alignment horizontal="left" vertical="center" shrinkToFit="1"/>
    </xf>
    <xf numFmtId="0" fontId="83" fillId="48" borderId="93" xfId="8" applyFont="1" applyFill="1" applyBorder="1" applyAlignment="1">
      <alignment horizontal="center" vertical="center" shrinkToFit="1"/>
    </xf>
    <xf numFmtId="0" fontId="59" fillId="0" borderId="93" xfId="8" quotePrefix="1" applyFont="1" applyFill="1" applyBorder="1" applyAlignment="1">
      <alignment horizontal="center" vertical="center"/>
    </xf>
    <xf numFmtId="41" fontId="83" fillId="12" borderId="93" xfId="15" quotePrefix="1" applyFont="1" applyFill="1" applyBorder="1" applyAlignment="1">
      <alignment horizontal="center" vertical="center"/>
    </xf>
    <xf numFmtId="0" fontId="78" fillId="3" borderId="93" xfId="8" applyFont="1" applyFill="1" applyBorder="1" applyAlignment="1">
      <alignment horizontal="center" vertical="center"/>
    </xf>
    <xf numFmtId="0" fontId="59" fillId="0" borderId="93" xfId="8" applyFont="1" applyFill="1" applyBorder="1" applyAlignment="1">
      <alignment horizontal="center" vertical="center" wrapText="1" shrinkToFit="1"/>
    </xf>
    <xf numFmtId="0" fontId="78" fillId="3" borderId="141" xfId="8" applyFont="1" applyFill="1" applyBorder="1" applyAlignment="1">
      <alignment horizontal="center" vertical="center" wrapText="1" shrinkToFit="1"/>
    </xf>
    <xf numFmtId="0" fontId="78" fillId="3" borderId="141" xfId="8" quotePrefix="1" applyFont="1" applyFill="1" applyBorder="1" applyAlignment="1">
      <alignment horizontal="center" vertical="center"/>
    </xf>
    <xf numFmtId="0" fontId="59" fillId="3" borderId="93" xfId="8" quotePrefix="1" applyFont="1" applyFill="1" applyBorder="1" applyAlignment="1">
      <alignment horizontal="center" vertical="center"/>
    </xf>
    <xf numFmtId="0" fontId="78" fillId="3" borderId="141" xfId="8" quotePrefix="1" applyFont="1" applyFill="1" applyBorder="1" applyAlignment="1">
      <alignment horizontal="center" vertical="center" shrinkToFit="1"/>
    </xf>
    <xf numFmtId="0" fontId="83" fillId="12" borderId="93" xfId="8" applyFont="1" applyFill="1" applyBorder="1">
      <alignment vertical="center"/>
    </xf>
    <xf numFmtId="0" fontId="78" fillId="0" borderId="93" xfId="8" applyFont="1" applyBorder="1" applyAlignment="1">
      <alignment horizontal="center" vertical="center" shrinkToFit="1"/>
    </xf>
    <xf numFmtId="0" fontId="59" fillId="0" borderId="93" xfId="8" applyFont="1" applyBorder="1" applyAlignment="1">
      <alignment horizontal="center" vertical="center"/>
    </xf>
    <xf numFmtId="0" fontId="59" fillId="0" borderId="141" xfId="8" quotePrefix="1" applyFont="1" applyFill="1" applyBorder="1" applyAlignment="1">
      <alignment horizontal="center" vertical="center"/>
    </xf>
    <xf numFmtId="0" fontId="161" fillId="0" borderId="141" xfId="8" quotePrefix="1" applyFont="1" applyFill="1" applyBorder="1" applyAlignment="1">
      <alignment horizontal="center" vertical="center"/>
    </xf>
    <xf numFmtId="0" fontId="78" fillId="0" borderId="93" xfId="8" applyFont="1" applyFill="1" applyBorder="1" applyAlignment="1">
      <alignment horizontal="center" vertical="center"/>
    </xf>
    <xf numFmtId="0" fontId="161" fillId="0" borderId="93" xfId="8" quotePrefix="1" applyFont="1" applyFill="1" applyBorder="1" applyAlignment="1">
      <alignment horizontal="center" vertical="center"/>
    </xf>
    <xf numFmtId="0" fontId="161" fillId="12" borderId="93" xfId="8" applyFont="1" applyFill="1" applyBorder="1" applyAlignment="1">
      <alignment horizontal="center" vertical="center"/>
    </xf>
    <xf numFmtId="0" fontId="161" fillId="0" borderId="93" xfId="8" applyFont="1" applyFill="1" applyBorder="1" applyAlignment="1">
      <alignment horizontal="center" vertical="center" wrapText="1" shrinkToFit="1"/>
    </xf>
    <xf numFmtId="41" fontId="100" fillId="12" borderId="93" xfId="15" applyFont="1" applyFill="1" applyBorder="1" applyAlignment="1">
      <alignment horizontal="center" vertical="center"/>
    </xf>
    <xf numFmtId="0" fontId="161" fillId="3" borderId="141" xfId="8" applyFont="1" applyFill="1" applyBorder="1" applyAlignment="1">
      <alignment horizontal="center" vertical="center" wrapText="1" shrinkToFit="1"/>
    </xf>
    <xf numFmtId="0" fontId="83" fillId="19" borderId="143" xfId="8" applyFont="1" applyFill="1" applyBorder="1" applyAlignment="1">
      <alignment horizontal="center" vertical="center"/>
    </xf>
    <xf numFmtId="0" fontId="59" fillId="19" borderId="144" xfId="8" applyFont="1" applyFill="1" applyBorder="1" applyAlignment="1">
      <alignment horizontal="center" vertical="center"/>
    </xf>
    <xf numFmtId="0" fontId="59" fillId="19" borderId="144" xfId="8" quotePrefix="1" applyFont="1" applyFill="1" applyBorder="1" applyAlignment="1">
      <alignment horizontal="center" vertical="center"/>
    </xf>
    <xf numFmtId="41" fontId="83" fillId="19" borderId="144" xfId="15" quotePrefix="1" applyFont="1" applyFill="1" applyBorder="1" applyAlignment="1">
      <alignment horizontal="center" vertical="center"/>
    </xf>
    <xf numFmtId="0" fontId="59" fillId="19" borderId="145" xfId="8" applyFont="1" applyFill="1" applyBorder="1" applyAlignment="1">
      <alignment horizontal="center" vertical="center"/>
    </xf>
    <xf numFmtId="0" fontId="89" fillId="27" borderId="19" xfId="8" applyFont="1" applyFill="1" applyBorder="1" applyAlignment="1">
      <alignment horizontal="center" vertical="center"/>
    </xf>
    <xf numFmtId="0" fontId="78" fillId="27" borderId="7" xfId="8" applyFont="1" applyFill="1" applyBorder="1">
      <alignment vertical="center"/>
    </xf>
    <xf numFmtId="0" fontId="78" fillId="27" borderId="7" xfId="8" applyFont="1" applyFill="1" applyBorder="1" applyAlignment="1">
      <alignment horizontal="center" vertical="center"/>
    </xf>
    <xf numFmtId="41" fontId="75" fillId="27" borderId="7" xfId="15" applyFont="1" applyFill="1" applyBorder="1" applyAlignment="1">
      <alignment horizontal="center" vertical="center"/>
    </xf>
    <xf numFmtId="0" fontId="78" fillId="27" borderId="121" xfId="8" applyFont="1" applyFill="1" applyBorder="1" applyAlignment="1">
      <alignment horizontal="center" vertical="center"/>
    </xf>
    <xf numFmtId="0" fontId="83" fillId="29" borderId="70" xfId="8" applyFont="1" applyFill="1" applyBorder="1" applyAlignment="1">
      <alignment horizontal="center" vertical="center"/>
    </xf>
    <xf numFmtId="0" fontId="83" fillId="26" borderId="9" xfId="8" applyFont="1" applyFill="1" applyBorder="1" applyAlignment="1">
      <alignment horizontal="left" vertical="center"/>
    </xf>
    <xf numFmtId="0" fontId="59" fillId="27" borderId="9" xfId="8" applyFont="1" applyFill="1" applyBorder="1" applyAlignment="1">
      <alignment horizontal="center" vertical="center"/>
    </xf>
    <xf numFmtId="0" fontId="59" fillId="26" borderId="9" xfId="8" applyFont="1" applyFill="1" applyBorder="1" applyAlignment="1">
      <alignment horizontal="center" vertical="center"/>
    </xf>
    <xf numFmtId="0" fontId="59" fillId="0" borderId="9" xfId="8" applyFont="1" applyFill="1" applyBorder="1" applyAlignment="1">
      <alignment horizontal="center" vertical="center" wrapText="1"/>
    </xf>
    <xf numFmtId="41" fontId="83" fillId="26" borderId="9" xfId="15" applyFont="1" applyFill="1" applyBorder="1" applyAlignment="1">
      <alignment horizontal="center" vertical="center"/>
    </xf>
    <xf numFmtId="0" fontId="161" fillId="0" borderId="85" xfId="8" quotePrefix="1" applyFont="1" applyFill="1" applyBorder="1" applyAlignment="1">
      <alignment horizontal="center" vertical="center"/>
    </xf>
    <xf numFmtId="0" fontId="83" fillId="29" borderId="140" xfId="8" applyFont="1" applyFill="1" applyBorder="1" applyAlignment="1">
      <alignment horizontal="center" vertical="center"/>
    </xf>
    <xf numFmtId="0" fontId="83" fillId="26" borderId="93" xfId="8" applyFont="1" applyFill="1" applyBorder="1" applyAlignment="1">
      <alignment horizontal="left" vertical="center"/>
    </xf>
    <xf numFmtId="0" fontId="59" fillId="27" borderId="93" xfId="8" applyFont="1" applyFill="1" applyBorder="1" applyAlignment="1">
      <alignment horizontal="center" vertical="center"/>
    </xf>
    <xf numFmtId="0" fontId="78" fillId="0" borderId="93" xfId="8" applyFont="1" applyFill="1" applyBorder="1" applyAlignment="1">
      <alignment horizontal="center" vertical="center" shrinkToFit="1"/>
    </xf>
    <xf numFmtId="0" fontId="59" fillId="26" borderId="93" xfId="8" applyFont="1" applyFill="1" applyBorder="1" applyAlignment="1">
      <alignment horizontal="center" vertical="center"/>
    </xf>
    <xf numFmtId="41" fontId="83" fillId="26" borderId="93" xfId="15" quotePrefix="1" applyFont="1" applyFill="1" applyBorder="1" applyAlignment="1">
      <alignment horizontal="center" vertical="center"/>
    </xf>
    <xf numFmtId="0" fontId="59" fillId="0" borderId="93" xfId="8" applyFont="1" applyFill="1" applyBorder="1" applyAlignment="1">
      <alignment horizontal="center" vertical="center" wrapText="1"/>
    </xf>
    <xf numFmtId="41" fontId="83" fillId="26" borderId="93" xfId="15" applyFont="1" applyFill="1" applyBorder="1" applyAlignment="1">
      <alignment horizontal="center" vertical="center"/>
    </xf>
    <xf numFmtId="0" fontId="83" fillId="26" borderId="93" xfId="8" applyFont="1" applyFill="1" applyBorder="1" applyAlignment="1">
      <alignment horizontal="left" vertical="center" wrapText="1" shrinkToFit="1"/>
    </xf>
    <xf numFmtId="0" fontId="59" fillId="26" borderId="93" xfId="8" applyFont="1" applyFill="1" applyBorder="1" applyAlignment="1">
      <alignment horizontal="center" vertical="center" wrapText="1" shrinkToFit="1"/>
    </xf>
    <xf numFmtId="0" fontId="161" fillId="0" borderId="141" xfId="8" quotePrefix="1" applyFont="1" applyFill="1" applyBorder="1" applyAlignment="1">
      <alignment horizontal="center" vertical="center" wrapText="1"/>
    </xf>
    <xf numFmtId="0" fontId="48" fillId="26" borderId="93" xfId="8" applyFont="1" applyFill="1" applyBorder="1" applyAlignment="1">
      <alignment horizontal="center" vertical="center"/>
    </xf>
    <xf numFmtId="0" fontId="59" fillId="26" borderId="93" xfId="8" applyFont="1" applyFill="1" applyBorder="1" applyAlignment="1">
      <alignment horizontal="center" vertical="center" shrinkToFit="1"/>
    </xf>
    <xf numFmtId="0" fontId="162" fillId="0" borderId="93" xfId="8" applyFont="1" applyFill="1" applyBorder="1" applyAlignment="1">
      <alignment horizontal="center" vertical="center" wrapText="1"/>
    </xf>
    <xf numFmtId="0" fontId="87" fillId="0" borderId="141" xfId="8" quotePrefix="1" applyFont="1" applyFill="1" applyBorder="1" applyAlignment="1">
      <alignment horizontal="center" vertical="center"/>
    </xf>
    <xf numFmtId="0" fontId="83" fillId="26" borderId="93" xfId="8" applyFont="1" applyFill="1" applyBorder="1" applyAlignment="1">
      <alignment horizontal="left" vertical="center" shrinkToFit="1"/>
    </xf>
    <xf numFmtId="0" fontId="59" fillId="27" borderId="93" xfId="8" applyFont="1" applyFill="1" applyBorder="1" applyAlignment="1">
      <alignment horizontal="center" vertical="center" shrinkToFit="1"/>
    </xf>
    <xf numFmtId="0" fontId="78" fillId="0" borderId="141" xfId="8" quotePrefix="1" applyFont="1" applyFill="1" applyBorder="1" applyAlignment="1">
      <alignment horizontal="center" vertical="center"/>
    </xf>
    <xf numFmtId="0" fontId="78" fillId="3" borderId="141" xfId="8" applyFont="1" applyFill="1" applyBorder="1" applyAlignment="1">
      <alignment horizontal="center" vertical="center" shrinkToFit="1"/>
    </xf>
    <xf numFmtId="41" fontId="59" fillId="0" borderId="93" xfId="15" applyFont="1" applyFill="1" applyBorder="1" applyAlignment="1">
      <alignment horizontal="center" vertical="center" wrapText="1"/>
    </xf>
    <xf numFmtId="0" fontId="161" fillId="3" borderId="141" xfId="8" quotePrefix="1" applyFont="1" applyFill="1" applyBorder="1" applyAlignment="1">
      <alignment horizontal="center" vertical="center"/>
    </xf>
    <xf numFmtId="0" fontId="83" fillId="26" borderId="93" xfId="8" applyFont="1" applyFill="1" applyBorder="1">
      <alignment vertical="center"/>
    </xf>
    <xf numFmtId="41" fontId="83" fillId="26" borderId="93" xfId="8" applyNumberFormat="1" applyFont="1" applyFill="1" applyBorder="1" applyAlignment="1">
      <alignment horizontal="center" vertical="center"/>
    </xf>
    <xf numFmtId="0" fontId="78" fillId="3" borderId="141" xfId="8" applyFont="1" applyFill="1" applyBorder="1" applyAlignment="1">
      <alignment horizontal="center" vertical="center"/>
    </xf>
    <xf numFmtId="0" fontId="161" fillId="0" borderId="93" xfId="8" quotePrefix="1" applyFont="1" applyFill="1" applyBorder="1" applyAlignment="1">
      <alignment horizontal="center" vertical="center" wrapText="1"/>
    </xf>
    <xf numFmtId="0" fontId="59" fillId="3" borderId="93" xfId="8" applyFont="1" applyFill="1" applyBorder="1" applyAlignment="1">
      <alignment horizontal="center" vertical="center"/>
    </xf>
    <xf numFmtId="0" fontId="83" fillId="29" borderId="146" xfId="8" applyFont="1" applyFill="1" applyBorder="1" applyAlignment="1">
      <alignment horizontal="center" vertical="center"/>
    </xf>
    <xf numFmtId="0" fontId="83" fillId="26" borderId="91" xfId="8" applyFont="1" applyFill="1" applyBorder="1" applyAlignment="1">
      <alignment horizontal="left" vertical="center"/>
    </xf>
    <xf numFmtId="0" fontId="59" fillId="26" borderId="91" xfId="8" applyFont="1" applyFill="1" applyBorder="1" applyAlignment="1">
      <alignment horizontal="center" vertical="center"/>
    </xf>
    <xf numFmtId="0" fontId="78" fillId="0" borderId="91" xfId="8" applyFont="1" applyFill="1" applyBorder="1" applyAlignment="1">
      <alignment horizontal="center" vertical="center"/>
    </xf>
    <xf numFmtId="0" fontId="59" fillId="3" borderId="91" xfId="8" applyFont="1" applyFill="1" applyBorder="1" applyAlignment="1">
      <alignment horizontal="center" vertical="center"/>
    </xf>
    <xf numFmtId="41" fontId="83" fillId="26" borderId="91" xfId="15" applyFont="1" applyFill="1" applyBorder="1" applyAlignment="1">
      <alignment horizontal="center" vertical="center"/>
    </xf>
    <xf numFmtId="0" fontId="161" fillId="3" borderId="147" xfId="8" quotePrefix="1" applyFont="1" applyFill="1" applyBorder="1" applyAlignment="1">
      <alignment horizontal="center" vertical="center"/>
    </xf>
    <xf numFmtId="0" fontId="83" fillId="29" borderId="26" xfId="8" applyFont="1" applyFill="1" applyBorder="1" applyAlignment="1">
      <alignment horizontal="center" vertical="center"/>
    </xf>
    <xf numFmtId="0" fontId="83" fillId="26" borderId="2" xfId="8" applyFont="1" applyFill="1" applyBorder="1" applyAlignment="1">
      <alignment horizontal="left" vertical="center"/>
    </xf>
    <xf numFmtId="0" fontId="59" fillId="27" borderId="2" xfId="8" applyFont="1" applyFill="1" applyBorder="1" applyAlignment="1">
      <alignment horizontal="center" vertical="center"/>
    </xf>
    <xf numFmtId="0" fontId="78" fillId="0" borderId="2" xfId="8" applyFont="1" applyFill="1" applyBorder="1" applyAlignment="1">
      <alignment horizontal="center" vertical="center"/>
    </xf>
    <xf numFmtId="0" fontId="161" fillId="26" borderId="2" xfId="8" applyFont="1" applyFill="1" applyBorder="1" applyAlignment="1">
      <alignment horizontal="center" vertical="center"/>
    </xf>
    <xf numFmtId="0" fontId="161" fillId="0" borderId="2" xfId="8" applyFont="1" applyFill="1" applyBorder="1" applyAlignment="1">
      <alignment horizontal="center" vertical="center" wrapText="1" shrinkToFit="1"/>
    </xf>
    <xf numFmtId="41" fontId="100" fillId="26" borderId="2" xfId="15" applyFont="1" applyFill="1" applyBorder="1" applyAlignment="1">
      <alignment horizontal="center" vertical="center"/>
    </xf>
    <xf numFmtId="0" fontId="161" fillId="3" borderId="11" xfId="8" applyFont="1" applyFill="1" applyBorder="1" applyAlignment="1">
      <alignment horizontal="center" vertical="center" wrapText="1" shrinkToFit="1"/>
    </xf>
    <xf numFmtId="41" fontId="100" fillId="26" borderId="93" xfId="15" applyFont="1" applyFill="1" applyBorder="1" applyAlignment="1">
      <alignment horizontal="center" vertical="center"/>
    </xf>
    <xf numFmtId="0" fontId="161" fillId="26" borderId="93" xfId="8" applyFont="1" applyFill="1" applyBorder="1" applyAlignment="1">
      <alignment horizontal="center" vertical="center"/>
    </xf>
    <xf numFmtId="0" fontId="161" fillId="0" borderId="93" xfId="8" applyFont="1" applyFill="1" applyBorder="1" applyAlignment="1">
      <alignment horizontal="center" vertical="center" wrapText="1"/>
    </xf>
    <xf numFmtId="0" fontId="59" fillId="29" borderId="67" xfId="8" applyFont="1" applyFill="1" applyBorder="1" applyAlignment="1">
      <alignment horizontal="center" vertical="center"/>
    </xf>
    <xf numFmtId="0" fontId="59" fillId="29" borderId="93" xfId="8" applyFont="1" applyFill="1" applyBorder="1" applyAlignment="1">
      <alignment horizontal="center" vertical="center" shrinkToFit="1"/>
    </xf>
    <xf numFmtId="0" fontId="162" fillId="29" borderId="93" xfId="8" applyFont="1" applyFill="1" applyBorder="1" applyAlignment="1">
      <alignment horizontal="center" vertical="center" shrinkToFit="1"/>
    </xf>
    <xf numFmtId="0" fontId="89" fillId="29" borderId="93" xfId="8" applyFont="1" applyFill="1" applyBorder="1" applyAlignment="1">
      <alignment horizontal="center" vertical="center"/>
    </xf>
    <xf numFmtId="41" fontId="89" fillId="29" borderId="93" xfId="15" applyFont="1" applyFill="1" applyBorder="1" applyAlignment="1">
      <alignment horizontal="center" vertical="center"/>
    </xf>
    <xf numFmtId="0" fontId="59" fillId="29" borderId="141" xfId="8" applyFont="1" applyFill="1" applyBorder="1" applyAlignment="1">
      <alignment horizontal="center" vertical="center"/>
    </xf>
    <xf numFmtId="0" fontId="89" fillId="49" borderId="19" xfId="8" applyFont="1" applyFill="1" applyBorder="1" applyAlignment="1">
      <alignment horizontal="center" vertical="center"/>
    </xf>
    <xf numFmtId="0" fontId="78" fillId="49" borderId="7" xfId="8" applyFont="1" applyFill="1" applyBorder="1" applyAlignment="1">
      <alignment horizontal="center" vertical="center"/>
    </xf>
    <xf numFmtId="0" fontId="73" fillId="49" borderId="7" xfId="8" applyFont="1" applyFill="1" applyBorder="1" applyAlignment="1">
      <alignment horizontal="center" vertical="center"/>
    </xf>
    <xf numFmtId="0" fontId="78" fillId="49" borderId="7" xfId="8" applyFont="1" applyFill="1" applyBorder="1">
      <alignment vertical="center"/>
    </xf>
    <xf numFmtId="41" fontId="75" fillId="49" borderId="7" xfId="8" applyNumberFormat="1" applyFont="1" applyFill="1" applyBorder="1">
      <alignment vertical="center"/>
    </xf>
    <xf numFmtId="0" fontId="78" fillId="49" borderId="121" xfId="8" applyFont="1" applyFill="1" applyBorder="1" applyAlignment="1">
      <alignment horizontal="center" vertical="center"/>
    </xf>
    <xf numFmtId="0" fontId="83" fillId="50" borderId="149" xfId="8" applyFont="1" applyFill="1" applyBorder="1" applyAlignment="1">
      <alignment horizontal="center" vertical="center"/>
    </xf>
    <xf numFmtId="0" fontId="83" fillId="7" borderId="9" xfId="8" applyFont="1" applyFill="1" applyBorder="1" applyAlignment="1">
      <alignment horizontal="left" vertical="center"/>
    </xf>
    <xf numFmtId="0" fontId="83" fillId="7" borderId="9" xfId="8" applyFont="1" applyFill="1" applyBorder="1" applyAlignment="1">
      <alignment horizontal="center" vertical="center"/>
    </xf>
    <xf numFmtId="0" fontId="78" fillId="3" borderId="9" xfId="8" applyFont="1" applyFill="1" applyBorder="1" applyAlignment="1">
      <alignment horizontal="center" vertical="center"/>
    </xf>
    <xf numFmtId="0" fontId="59" fillId="7" borderId="9" xfId="8" applyFont="1" applyFill="1" applyBorder="1" applyAlignment="1">
      <alignment horizontal="center" vertical="center"/>
    </xf>
    <xf numFmtId="41" fontId="83" fillId="7" borderId="9" xfId="15" applyFont="1" applyFill="1" applyBorder="1" applyAlignment="1">
      <alignment horizontal="center" vertical="center"/>
    </xf>
    <xf numFmtId="0" fontId="78" fillId="3" borderId="85" xfId="8" quotePrefix="1" applyFont="1" applyFill="1" applyBorder="1" applyAlignment="1">
      <alignment horizontal="center" vertical="center"/>
    </xf>
    <xf numFmtId="0" fontId="83" fillId="50" borderId="146" xfId="8" applyFont="1" applyFill="1" applyBorder="1" applyAlignment="1">
      <alignment horizontal="center" vertical="center"/>
    </xf>
    <xf numFmtId="0" fontId="83" fillId="7" borderId="93" xfId="8" applyFont="1" applyFill="1" applyBorder="1" applyAlignment="1">
      <alignment vertical="center" wrapText="1"/>
    </xf>
    <xf numFmtId="0" fontId="83" fillId="7" borderId="93" xfId="8" applyFont="1" applyFill="1" applyBorder="1" applyAlignment="1">
      <alignment horizontal="center" vertical="center" wrapText="1"/>
    </xf>
    <xf numFmtId="0" fontId="59" fillId="7" borderId="93" xfId="8" applyFont="1" applyFill="1" applyBorder="1" applyAlignment="1">
      <alignment horizontal="center" vertical="center"/>
    </xf>
    <xf numFmtId="41" fontId="83" fillId="7" borderId="93" xfId="15" quotePrefix="1" applyFont="1" applyFill="1" applyBorder="1" applyAlignment="1">
      <alignment horizontal="center" vertical="center"/>
    </xf>
    <xf numFmtId="0" fontId="83" fillId="7" borderId="93" xfId="8" applyFont="1" applyFill="1" applyBorder="1">
      <alignment vertical="center"/>
    </xf>
    <xf numFmtId="0" fontId="83" fillId="7" borderId="93" xfId="8" applyFont="1" applyFill="1" applyBorder="1" applyAlignment="1">
      <alignment horizontal="center" vertical="center"/>
    </xf>
    <xf numFmtId="0" fontId="83" fillId="50" borderId="143" xfId="8" applyFont="1" applyFill="1" applyBorder="1" applyAlignment="1">
      <alignment horizontal="center" vertical="center"/>
    </xf>
    <xf numFmtId="0" fontId="59" fillId="50" borderId="144" xfId="8" applyFont="1" applyFill="1" applyBorder="1" applyAlignment="1">
      <alignment horizontal="center" vertical="center"/>
    </xf>
    <xf numFmtId="0" fontId="162" fillId="50" borderId="144" xfId="8" applyFont="1" applyFill="1" applyBorder="1" applyAlignment="1">
      <alignment horizontal="center" vertical="center"/>
    </xf>
    <xf numFmtId="41" fontId="89" fillId="50" borderId="144" xfId="15" applyFont="1" applyFill="1" applyBorder="1">
      <alignment vertical="center"/>
    </xf>
    <xf numFmtId="0" fontId="59" fillId="50" borderId="145" xfId="8" applyFont="1" applyFill="1" applyBorder="1" applyAlignment="1">
      <alignment horizontal="center" vertical="center"/>
    </xf>
    <xf numFmtId="0" fontId="89" fillId="30" borderId="19" xfId="8" applyFont="1" applyFill="1" applyBorder="1" applyAlignment="1">
      <alignment horizontal="center" vertical="center"/>
    </xf>
    <xf numFmtId="0" fontId="78" fillId="30" borderId="7" xfId="8" applyFont="1" applyFill="1" applyBorder="1" applyAlignment="1">
      <alignment horizontal="center" vertical="center"/>
    </xf>
    <xf numFmtId="0" fontId="73" fillId="30" borderId="7" xfId="8" applyFont="1" applyFill="1" applyBorder="1" applyAlignment="1">
      <alignment horizontal="center" vertical="center"/>
    </xf>
    <xf numFmtId="0" fontId="78" fillId="30" borderId="7" xfId="8" applyFont="1" applyFill="1" applyBorder="1">
      <alignment vertical="center"/>
    </xf>
    <xf numFmtId="41" fontId="75" fillId="30" borderId="7" xfId="8" applyNumberFormat="1" applyFont="1" applyFill="1" applyBorder="1">
      <alignment vertical="center"/>
    </xf>
    <xf numFmtId="0" fontId="78" fillId="30" borderId="121" xfId="8" applyFont="1" applyFill="1" applyBorder="1" applyAlignment="1">
      <alignment horizontal="center" vertical="center"/>
    </xf>
    <xf numFmtId="0" fontId="83" fillId="25" borderId="70" xfId="8" applyFont="1" applyFill="1" applyBorder="1" applyAlignment="1">
      <alignment horizontal="center" vertical="center"/>
    </xf>
    <xf numFmtId="0" fontId="83" fillId="10" borderId="9" xfId="8" applyFont="1" applyFill="1" applyBorder="1" applyAlignment="1">
      <alignment vertical="center" shrinkToFit="1"/>
    </xf>
    <xf numFmtId="0" fontId="83" fillId="10" borderId="9" xfId="8" applyFont="1" applyFill="1" applyBorder="1" applyAlignment="1">
      <alignment horizontal="center" vertical="center" shrinkToFit="1"/>
    </xf>
    <xf numFmtId="0" fontId="59" fillId="10" borderId="9" xfId="8" applyFont="1" applyFill="1" applyBorder="1" applyAlignment="1">
      <alignment horizontal="center" vertical="center"/>
    </xf>
    <xf numFmtId="0" fontId="59" fillId="0" borderId="9" xfId="8" applyFont="1" applyBorder="1" applyAlignment="1">
      <alignment horizontal="center" vertical="center" shrinkToFit="1"/>
    </xf>
    <xf numFmtId="41" fontId="83" fillId="10" borderId="9" xfId="15" applyFont="1" applyFill="1" applyBorder="1" applyAlignment="1">
      <alignment horizontal="center" vertical="center"/>
    </xf>
    <xf numFmtId="0" fontId="78" fillId="0" borderId="85" xfId="8" applyFont="1" applyBorder="1" applyAlignment="1">
      <alignment horizontal="center" vertical="center"/>
    </xf>
    <xf numFmtId="0" fontId="83" fillId="25" borderId="140" xfId="8" applyFont="1" applyFill="1" applyBorder="1" applyAlignment="1">
      <alignment horizontal="center" vertical="center"/>
    </xf>
    <xf numFmtId="0" fontId="83" fillId="10" borderId="93" xfId="8" applyFont="1" applyFill="1" applyBorder="1" applyAlignment="1">
      <alignment vertical="center"/>
    </xf>
    <xf numFmtId="0" fontId="83" fillId="10" borderId="93" xfId="8" applyFont="1" applyFill="1" applyBorder="1" applyAlignment="1">
      <alignment horizontal="center" vertical="center"/>
    </xf>
    <xf numFmtId="0" fontId="59" fillId="10" borderId="93" xfId="8" applyFont="1" applyFill="1" applyBorder="1" applyAlignment="1">
      <alignment horizontal="center" vertical="center"/>
    </xf>
    <xf numFmtId="41" fontId="83" fillId="10" borderId="93" xfId="15" quotePrefix="1" applyFont="1" applyFill="1" applyBorder="1" applyAlignment="1">
      <alignment horizontal="center" vertical="center"/>
    </xf>
    <xf numFmtId="0" fontId="83" fillId="10" borderId="93" xfId="8" applyFont="1" applyFill="1" applyBorder="1">
      <alignment vertical="center"/>
    </xf>
    <xf numFmtId="0" fontId="83" fillId="10" borderId="93" xfId="8" applyFont="1" applyFill="1" applyBorder="1" applyAlignment="1">
      <alignment vertical="center" shrinkToFit="1"/>
    </xf>
    <xf numFmtId="0" fontId="83" fillId="10" borderId="93" xfId="8" applyFont="1" applyFill="1" applyBorder="1" applyAlignment="1">
      <alignment horizontal="center" vertical="center" shrinkToFit="1"/>
    </xf>
    <xf numFmtId="0" fontId="161" fillId="10" borderId="93" xfId="8" applyFont="1" applyFill="1" applyBorder="1" applyAlignment="1">
      <alignment horizontal="center" vertical="center"/>
    </xf>
    <xf numFmtId="0" fontId="161" fillId="0" borderId="93" xfId="8" applyFont="1" applyBorder="1" applyAlignment="1">
      <alignment horizontal="center" vertical="center" shrinkToFit="1"/>
    </xf>
    <xf numFmtId="41" fontId="100" fillId="10" borderId="93" xfId="15" applyFont="1" applyFill="1" applyBorder="1" applyAlignment="1">
      <alignment horizontal="center" vertical="center"/>
    </xf>
    <xf numFmtId="0" fontId="83" fillId="25" borderId="143" xfId="8" applyFont="1" applyFill="1" applyBorder="1" applyAlignment="1">
      <alignment horizontal="center" vertical="center"/>
    </xf>
    <xf numFmtId="0" fontId="59" fillId="25" borderId="144" xfId="8" applyFont="1" applyFill="1" applyBorder="1" applyAlignment="1">
      <alignment horizontal="center" vertical="center"/>
    </xf>
    <xf numFmtId="0" fontId="162" fillId="25" borderId="144" xfId="8" applyFont="1" applyFill="1" applyBorder="1" applyAlignment="1">
      <alignment horizontal="center" vertical="center"/>
    </xf>
    <xf numFmtId="41" fontId="89" fillId="25" borderId="144" xfId="15" applyFont="1" applyFill="1" applyBorder="1">
      <alignment vertical="center"/>
    </xf>
    <xf numFmtId="0" fontId="59" fillId="25" borderId="145" xfId="8" applyFont="1" applyFill="1" applyBorder="1" applyAlignment="1">
      <alignment horizontal="center" vertical="center"/>
    </xf>
    <xf numFmtId="0" fontId="89" fillId="51" borderId="151" xfId="8" applyFont="1" applyFill="1" applyBorder="1" applyAlignment="1">
      <alignment horizontal="center" vertical="center"/>
    </xf>
    <xf numFmtId="0" fontId="78" fillId="51" borderId="152" xfId="8" applyFont="1" applyFill="1" applyBorder="1" applyAlignment="1">
      <alignment horizontal="center" vertical="center"/>
    </xf>
    <xf numFmtId="0" fontId="73" fillId="51" borderId="152" xfId="8" applyFont="1" applyFill="1" applyBorder="1" applyAlignment="1">
      <alignment horizontal="center" vertical="center"/>
    </xf>
    <xf numFmtId="41" fontId="75" fillId="51" borderId="152" xfId="15" applyFont="1" applyFill="1" applyBorder="1">
      <alignment vertical="center"/>
    </xf>
    <xf numFmtId="0" fontId="78" fillId="51" borderId="153" xfId="8" applyFont="1" applyFill="1" applyBorder="1" applyAlignment="1">
      <alignment horizontal="center" vertical="center"/>
    </xf>
    <xf numFmtId="0" fontId="80" fillId="23" borderId="140" xfId="8" applyFont="1" applyFill="1" applyBorder="1" applyAlignment="1">
      <alignment horizontal="center" vertical="center"/>
    </xf>
    <xf numFmtId="0" fontId="83" fillId="32" borderId="93" xfId="8" applyFont="1" applyFill="1" applyBorder="1" applyAlignment="1">
      <alignment horizontal="left" vertical="center"/>
    </xf>
    <xf numFmtId="0" fontId="83" fillId="32" borderId="93" xfId="8" applyFont="1" applyFill="1" applyBorder="1" applyAlignment="1">
      <alignment horizontal="center" vertical="center"/>
    </xf>
    <xf numFmtId="0" fontId="59" fillId="32" borderId="93" xfId="8" applyFont="1" applyFill="1" applyBorder="1" applyAlignment="1">
      <alignment horizontal="center" vertical="center"/>
    </xf>
    <xf numFmtId="41" fontId="83" fillId="10" borderId="93" xfId="15" applyFont="1" applyFill="1" applyBorder="1" applyAlignment="1">
      <alignment horizontal="center" vertical="center"/>
    </xf>
    <xf numFmtId="0" fontId="80" fillId="23" borderId="140" xfId="8" applyFont="1" applyFill="1" applyBorder="1" applyAlignment="1">
      <alignment horizontal="center" vertical="center" wrapText="1"/>
    </xf>
    <xf numFmtId="0" fontId="83" fillId="51" borderId="93" xfId="8" applyFont="1" applyFill="1" applyBorder="1" applyAlignment="1">
      <alignment horizontal="center" vertical="center"/>
    </xf>
    <xf numFmtId="0" fontId="83" fillId="23" borderId="143" xfId="8" applyFont="1" applyFill="1" applyBorder="1" applyAlignment="1">
      <alignment horizontal="center" vertical="center"/>
    </xf>
    <xf numFmtId="0" fontId="59" fillId="23" borderId="144" xfId="8" applyFont="1" applyFill="1" applyBorder="1" applyAlignment="1">
      <alignment horizontal="center" vertical="center"/>
    </xf>
    <xf numFmtId="0" fontId="162" fillId="23" borderId="144" xfId="8" applyFont="1" applyFill="1" applyBorder="1" applyAlignment="1">
      <alignment horizontal="center" vertical="center"/>
    </xf>
    <xf numFmtId="41" fontId="89" fillId="23" borderId="144" xfId="15" applyFont="1" applyFill="1" applyBorder="1">
      <alignment vertical="center"/>
    </xf>
    <xf numFmtId="0" fontId="59" fillId="23" borderId="145" xfId="8" applyFont="1" applyFill="1" applyBorder="1" applyAlignment="1">
      <alignment horizontal="center" vertical="center"/>
    </xf>
    <xf numFmtId="0" fontId="89" fillId="28" borderId="19" xfId="8" applyFont="1" applyFill="1" applyBorder="1" applyAlignment="1">
      <alignment horizontal="center" vertical="center"/>
    </xf>
    <xf numFmtId="0" fontId="78" fillId="28" borderId="7" xfId="8" applyFont="1" applyFill="1" applyBorder="1" applyAlignment="1">
      <alignment horizontal="center" vertical="center"/>
    </xf>
    <xf numFmtId="0" fontId="73" fillId="28" borderId="7" xfId="8" applyFont="1" applyFill="1" applyBorder="1" applyAlignment="1">
      <alignment horizontal="center" vertical="center"/>
    </xf>
    <xf numFmtId="41" fontId="89" fillId="28" borderId="7" xfId="8" applyNumberFormat="1" applyFont="1" applyFill="1" applyBorder="1" applyAlignment="1">
      <alignment horizontal="center" vertical="center"/>
    </xf>
    <xf numFmtId="0" fontId="78" fillId="28" borderId="121" xfId="8" applyFont="1" applyFill="1" applyBorder="1" applyAlignment="1">
      <alignment horizontal="center" vertical="center"/>
    </xf>
    <xf numFmtId="0" fontId="80" fillId="11" borderId="70" xfId="8" applyFont="1" applyFill="1" applyBorder="1" applyAlignment="1">
      <alignment horizontal="center" vertical="center"/>
    </xf>
    <xf numFmtId="0" fontId="83" fillId="9" borderId="2" xfId="8" applyFont="1" applyFill="1" applyBorder="1" applyAlignment="1">
      <alignment horizontal="left" vertical="center"/>
    </xf>
    <xf numFmtId="0" fontId="83" fillId="9" borderId="9" xfId="8" applyFont="1" applyFill="1" applyBorder="1" applyAlignment="1">
      <alignment horizontal="center" vertical="center"/>
    </xf>
    <xf numFmtId="0" fontId="59" fillId="9" borderId="9" xfId="8" applyFont="1" applyFill="1" applyBorder="1" applyAlignment="1">
      <alignment horizontal="center" vertical="center"/>
    </xf>
    <xf numFmtId="0" fontId="59" fillId="0" borderId="9" xfId="8" applyFont="1" applyBorder="1" applyAlignment="1">
      <alignment horizontal="center" vertical="center"/>
    </xf>
    <xf numFmtId="0" fontId="92" fillId="0" borderId="9" xfId="8" applyFont="1" applyBorder="1" applyAlignment="1">
      <alignment horizontal="center" vertical="center"/>
    </xf>
    <xf numFmtId="0" fontId="80" fillId="11" borderId="140" xfId="8" applyFont="1" applyFill="1" applyBorder="1" applyAlignment="1">
      <alignment horizontal="center" vertical="center"/>
    </xf>
    <xf numFmtId="0" fontId="83" fillId="9" borderId="93" xfId="8" applyFont="1" applyFill="1" applyBorder="1" applyAlignment="1">
      <alignment horizontal="left" vertical="center"/>
    </xf>
    <xf numFmtId="0" fontId="83" fillId="9" borderId="93" xfId="8" applyFont="1" applyFill="1" applyBorder="1" applyAlignment="1">
      <alignment horizontal="center" vertical="center"/>
    </xf>
    <xf numFmtId="0" fontId="59" fillId="9" borderId="93" xfId="8" applyFont="1" applyFill="1" applyBorder="1" applyAlignment="1">
      <alignment horizontal="center" vertical="center"/>
    </xf>
    <xf numFmtId="0" fontId="92" fillId="0" borderId="93" xfId="8" applyFont="1" applyBorder="1" applyAlignment="1">
      <alignment horizontal="center" vertical="center"/>
    </xf>
    <xf numFmtId="0" fontId="161" fillId="0" borderId="141" xfId="8" applyFont="1" applyBorder="1" applyAlignment="1">
      <alignment horizontal="center" vertical="center"/>
    </xf>
    <xf numFmtId="0" fontId="83" fillId="11" borderId="143" xfId="8" applyFont="1" applyFill="1" applyBorder="1" applyAlignment="1">
      <alignment horizontal="center" vertical="center"/>
    </xf>
    <xf numFmtId="0" fontId="59" fillId="11" borderId="144" xfId="8" applyFont="1" applyFill="1" applyBorder="1" applyAlignment="1">
      <alignment horizontal="center" vertical="center"/>
    </xf>
    <xf numFmtId="0" fontId="162" fillId="11" borderId="144" xfId="8" applyFont="1" applyFill="1" applyBorder="1" applyAlignment="1">
      <alignment horizontal="center" vertical="center"/>
    </xf>
    <xf numFmtId="41" fontId="89" fillId="11" borderId="144" xfId="15" quotePrefix="1" applyFont="1" applyFill="1" applyBorder="1">
      <alignment vertical="center"/>
    </xf>
    <xf numFmtId="0" fontId="59" fillId="11" borderId="145" xfId="8" applyFont="1" applyFill="1" applyBorder="1" applyAlignment="1">
      <alignment horizontal="center" vertical="center"/>
    </xf>
    <xf numFmtId="0" fontId="160" fillId="47" borderId="155" xfId="8" applyFont="1" applyFill="1" applyBorder="1" applyAlignment="1">
      <alignment horizontal="center" vertical="center"/>
    </xf>
    <xf numFmtId="0" fontId="163" fillId="47" borderId="156" xfId="8" applyFont="1" applyFill="1" applyBorder="1" applyAlignment="1">
      <alignment horizontal="center" vertical="center"/>
    </xf>
    <xf numFmtId="0" fontId="164" fillId="47" borderId="156" xfId="8" applyFont="1" applyFill="1" applyBorder="1" applyAlignment="1">
      <alignment horizontal="center" vertical="center"/>
    </xf>
    <xf numFmtId="41" fontId="160" fillId="47" borderId="156" xfId="15" applyFont="1" applyFill="1" applyBorder="1">
      <alignment vertical="center"/>
    </xf>
    <xf numFmtId="0" fontId="163" fillId="47" borderId="157" xfId="8" applyFont="1" applyFill="1" applyBorder="1" applyAlignment="1">
      <alignment horizontal="center" vertical="center"/>
    </xf>
    <xf numFmtId="0" fontId="2" fillId="0" borderId="0" xfId="8" applyAlignment="1">
      <alignment horizontal="center" vertical="center"/>
    </xf>
    <xf numFmtId="41" fontId="2" fillId="0" borderId="0" xfId="8" applyNumberFormat="1">
      <alignment vertical="center"/>
    </xf>
    <xf numFmtId="0" fontId="124" fillId="0" borderId="0" xfId="16" quotePrefix="1" applyFont="1" applyAlignment="1">
      <alignment horizontal="left" vertical="center"/>
    </xf>
    <xf numFmtId="0" fontId="5" fillId="0" borderId="0" xfId="16" applyFont="1" applyAlignment="1">
      <alignment vertical="center"/>
    </xf>
    <xf numFmtId="0" fontId="5" fillId="0" borderId="0" xfId="16" applyFont="1" applyFill="1" applyAlignment="1">
      <alignment vertical="center"/>
    </xf>
    <xf numFmtId="176" fontId="5" fillId="0" borderId="0" xfId="16" applyNumberFormat="1" applyFont="1" applyAlignment="1">
      <alignment vertical="center"/>
    </xf>
    <xf numFmtId="191" fontId="5" fillId="0" borderId="0" xfId="16" applyNumberFormat="1" applyFont="1" applyAlignment="1">
      <alignment vertical="center"/>
    </xf>
    <xf numFmtId="0" fontId="26" fillId="0" borderId="0" xfId="16" applyFont="1"/>
    <xf numFmtId="0" fontId="5" fillId="0" borderId="0" xfId="16" applyFont="1" applyAlignment="1">
      <alignment horizontal="center" vertical="center"/>
    </xf>
    <xf numFmtId="0" fontId="5" fillId="52" borderId="0" xfId="16" applyFont="1" applyFill="1" applyAlignment="1">
      <alignment horizontal="center" vertical="center"/>
    </xf>
    <xf numFmtId="0" fontId="5" fillId="0" borderId="0" xfId="16" applyFont="1" applyAlignment="1">
      <alignment horizontal="left" vertical="center"/>
    </xf>
    <xf numFmtId="0" fontId="29" fillId="0" borderId="0" xfId="16" applyFont="1"/>
    <xf numFmtId="49" fontId="124" fillId="0" borderId="0" xfId="16" applyNumberFormat="1" applyFont="1" applyAlignment="1">
      <alignment horizontal="left" vertical="center"/>
    </xf>
    <xf numFmtId="0" fontId="14" fillId="0" borderId="0" xfId="16" applyFont="1"/>
    <xf numFmtId="0" fontId="42" fillId="0" borderId="0" xfId="16" applyFont="1" applyAlignment="1" applyProtection="1">
      <alignment horizontal="centerContinuous"/>
    </xf>
    <xf numFmtId="0" fontId="14" fillId="0" borderId="0" xfId="16" applyFont="1" applyProtection="1"/>
    <xf numFmtId="0" fontId="5" fillId="53" borderId="0" xfId="16" applyFont="1" applyFill="1" applyAlignment="1">
      <alignment horizontal="center" vertical="center"/>
    </xf>
    <xf numFmtId="0" fontId="125" fillId="0" borderId="0" xfId="16" applyFont="1" applyAlignment="1">
      <alignment vertical="center"/>
    </xf>
    <xf numFmtId="0" fontId="126" fillId="0" borderId="0" xfId="16" applyFont="1" applyAlignment="1">
      <alignment horizontal="right" vertical="center"/>
    </xf>
    <xf numFmtId="0" fontId="127" fillId="0" borderId="0" xfId="16" applyFont="1" applyAlignment="1">
      <alignment vertical="center"/>
    </xf>
    <xf numFmtId="15" fontId="26" fillId="0" borderId="0" xfId="16" applyNumberFormat="1" applyFont="1" applyAlignment="1" applyProtection="1">
      <alignment horizontal="right"/>
    </xf>
    <xf numFmtId="15" fontId="26" fillId="0" borderId="0" xfId="16" applyNumberFormat="1" applyFont="1" applyAlignment="1" applyProtection="1">
      <alignment horizontal="center"/>
    </xf>
    <xf numFmtId="15" fontId="26" fillId="40" borderId="0" xfId="16" applyNumberFormat="1" applyFont="1" applyFill="1" applyAlignment="1" applyProtection="1">
      <alignment horizontal="center"/>
    </xf>
    <xf numFmtId="15" fontId="26" fillId="0" borderId="0" xfId="16" applyNumberFormat="1" applyFont="1" applyAlignment="1" applyProtection="1">
      <alignment horizontal="left" vertical="center"/>
    </xf>
    <xf numFmtId="0" fontId="125" fillId="0" borderId="0" xfId="16" applyFont="1" applyAlignment="1">
      <alignment horizontal="left" vertical="center"/>
    </xf>
    <xf numFmtId="0" fontId="26" fillId="0" borderId="0" xfId="16" applyFont="1" applyAlignment="1" applyProtection="1">
      <alignment horizontal="center"/>
    </xf>
    <xf numFmtId="0" fontId="26" fillId="0" borderId="0" xfId="16" applyFont="1" applyFill="1" applyAlignment="1" applyProtection="1">
      <alignment horizontal="center"/>
    </xf>
    <xf numFmtId="191" fontId="42" fillId="53" borderId="5" xfId="16" applyNumberFormat="1" applyFont="1" applyFill="1" applyBorder="1" applyAlignment="1" applyProtection="1">
      <alignment horizontal="center"/>
    </xf>
    <xf numFmtId="0" fontId="42" fillId="0" borderId="5" xfId="16" applyFont="1" applyFill="1" applyBorder="1" applyAlignment="1" applyProtection="1"/>
    <xf numFmtId="176" fontId="42" fillId="0" borderId="5" xfId="16" applyNumberFormat="1" applyFont="1" applyFill="1" applyBorder="1" applyAlignment="1" applyProtection="1"/>
    <xf numFmtId="176" fontId="42" fillId="0" borderId="0" xfId="16" applyNumberFormat="1" applyFont="1" applyFill="1" applyBorder="1" applyAlignment="1" applyProtection="1"/>
    <xf numFmtId="0" fontId="128" fillId="0" borderId="0" xfId="16" applyFont="1" applyProtection="1"/>
    <xf numFmtId="0" fontId="128" fillId="0" borderId="0" xfId="16" applyFont="1" applyAlignment="1" applyProtection="1">
      <alignment horizontal="center"/>
    </xf>
    <xf numFmtId="0" fontId="26" fillId="0" borderId="0" xfId="16" applyFont="1" applyAlignment="1" applyProtection="1">
      <alignment horizontal="right"/>
    </xf>
    <xf numFmtId="0" fontId="26" fillId="8" borderId="0" xfId="16" applyFont="1" applyFill="1" applyAlignment="1" applyProtection="1">
      <alignment horizontal="center"/>
    </xf>
    <xf numFmtId="0" fontId="26" fillId="8" borderId="0" xfId="16" applyFont="1" applyFill="1" applyAlignment="1" applyProtection="1">
      <alignment horizontal="center" wrapText="1"/>
    </xf>
    <xf numFmtId="14" fontId="28" fillId="0" borderId="0" xfId="16" applyNumberFormat="1" applyFont="1" applyAlignment="1" applyProtection="1">
      <alignment horizontal="right"/>
    </xf>
    <xf numFmtId="0" fontId="130" fillId="54" borderId="78" xfId="16" applyFont="1" applyFill="1" applyBorder="1" applyAlignment="1" applyProtection="1">
      <alignment horizontal="center" vertical="center" wrapText="1"/>
    </xf>
    <xf numFmtId="0" fontId="42" fillId="54" borderId="57" xfId="16" applyFont="1" applyFill="1" applyBorder="1" applyAlignment="1" applyProtection="1">
      <alignment horizontal="center" vertical="center"/>
    </xf>
    <xf numFmtId="176" fontId="42" fillId="54" borderId="57" xfId="16" applyNumberFormat="1" applyFont="1" applyFill="1" applyBorder="1" applyAlignment="1" applyProtection="1">
      <alignment horizontal="center" vertical="center"/>
    </xf>
    <xf numFmtId="191" fontId="42" fillId="54" borderId="1" xfId="16" applyNumberFormat="1" applyFont="1" applyFill="1" applyBorder="1" applyAlignment="1" applyProtection="1">
      <alignment horizontal="right" vertical="center"/>
    </xf>
    <xf numFmtId="0" fontId="130" fillId="54" borderId="58" xfId="16" applyFont="1" applyFill="1" applyBorder="1" applyAlignment="1" applyProtection="1">
      <alignment horizontal="center" vertical="center" wrapText="1"/>
    </xf>
    <xf numFmtId="0" fontId="26" fillId="26" borderId="159" xfId="16" applyFont="1" applyFill="1" applyBorder="1" applyAlignment="1">
      <alignment horizontal="center" vertical="center"/>
    </xf>
    <xf numFmtId="0" fontId="26" fillId="0" borderId="2" xfId="16" applyFont="1" applyFill="1" applyBorder="1" applyAlignment="1">
      <alignment horizontal="center" vertical="center" wrapText="1"/>
    </xf>
    <xf numFmtId="0" fontId="24" fillId="0" borderId="9" xfId="16" applyFont="1" applyFill="1" applyBorder="1" applyAlignment="1">
      <alignment horizontal="center" vertical="center" wrapText="1"/>
    </xf>
    <xf numFmtId="0" fontId="26" fillId="0" borderId="24" xfId="16" applyFont="1" applyFill="1" applyBorder="1" applyAlignment="1">
      <alignment horizontal="center" vertical="center"/>
    </xf>
    <xf numFmtId="0" fontId="26" fillId="0" borderId="84" xfId="16" applyFont="1" applyFill="1" applyBorder="1" applyAlignment="1">
      <alignment horizontal="center" vertical="center" wrapText="1"/>
    </xf>
    <xf numFmtId="186" fontId="26" fillId="0" borderId="84" xfId="16" applyNumberFormat="1" applyFont="1" applyFill="1" applyBorder="1" applyAlignment="1">
      <alignment horizontal="center" vertical="center" wrapText="1"/>
    </xf>
    <xf numFmtId="176" fontId="26" fillId="0" borderId="84" xfId="16" applyNumberFormat="1" applyFont="1" applyFill="1" applyBorder="1" applyAlignment="1">
      <alignment horizontal="center" vertical="center" wrapText="1"/>
    </xf>
    <xf numFmtId="191" fontId="26" fillId="0" borderId="84" xfId="16" applyNumberFormat="1" applyFont="1" applyFill="1" applyBorder="1" applyAlignment="1">
      <alignment horizontal="right" vertical="center"/>
    </xf>
    <xf numFmtId="176" fontId="24" fillId="0" borderId="24" xfId="16" applyNumberFormat="1" applyFont="1" applyFill="1" applyBorder="1" applyAlignment="1">
      <alignment horizontal="center" vertical="center"/>
    </xf>
    <xf numFmtId="191" fontId="24" fillId="0" borderId="84" xfId="16" applyNumberFormat="1" applyFont="1" applyFill="1" applyBorder="1" applyAlignment="1">
      <alignment horizontal="right" vertical="center"/>
    </xf>
    <xf numFmtId="180" fontId="24" fillId="0" borderId="24" xfId="16" applyNumberFormat="1" applyFont="1" applyFill="1" applyBorder="1" applyAlignment="1">
      <alignment horizontal="center" vertical="center"/>
    </xf>
    <xf numFmtId="0" fontId="26" fillId="0" borderId="9" xfId="16" applyFont="1" applyFill="1" applyBorder="1"/>
    <xf numFmtId="192" fontId="24" fillId="0" borderId="38" xfId="16" applyNumberFormat="1" applyFont="1" applyFill="1" applyBorder="1" applyAlignment="1">
      <alignment horizontal="center" vertical="center"/>
    </xf>
    <xf numFmtId="176" fontId="24" fillId="0" borderId="9" xfId="16" applyNumberFormat="1" applyFont="1" applyFill="1" applyBorder="1" applyAlignment="1">
      <alignment horizontal="center" vertical="center"/>
    </xf>
    <xf numFmtId="180" fontId="135" fillId="0" borderId="24" xfId="16" applyNumberFormat="1" applyFont="1" applyFill="1" applyBorder="1" applyAlignment="1">
      <alignment horizontal="center" vertical="center"/>
    </xf>
    <xf numFmtId="180" fontId="24" fillId="0" borderId="24" xfId="16" applyNumberFormat="1" applyFont="1" applyFill="1" applyBorder="1" applyAlignment="1">
      <alignment horizontal="center" vertical="top"/>
    </xf>
    <xf numFmtId="180" fontId="24" fillId="0" borderId="9" xfId="16" applyNumberFormat="1" applyFont="1" applyFill="1" applyBorder="1" applyAlignment="1">
      <alignment horizontal="center" vertical="top" wrapText="1"/>
    </xf>
    <xf numFmtId="0" fontId="14" fillId="0" borderId="9" xfId="16" applyFont="1" applyFill="1" applyBorder="1" applyAlignment="1">
      <alignment horizontal="left" vertical="center" wrapText="1"/>
    </xf>
    <xf numFmtId="0" fontId="24" fillId="0" borderId="24" xfId="16" applyFont="1" applyFill="1" applyBorder="1" applyAlignment="1">
      <alignment horizontal="center" vertical="center" wrapText="1"/>
    </xf>
    <xf numFmtId="0" fontId="135" fillId="14" borderId="24" xfId="16" applyFont="1" applyFill="1" applyBorder="1" applyAlignment="1">
      <alignment horizontal="center" vertical="center" wrapText="1"/>
    </xf>
    <xf numFmtId="0" fontId="166" fillId="0" borderId="24" xfId="16" applyFont="1" applyFill="1" applyBorder="1" applyAlignment="1">
      <alignment horizontal="center" vertical="center" wrapText="1"/>
    </xf>
    <xf numFmtId="0" fontId="104" fillId="0" borderId="85" xfId="16" applyFont="1" applyFill="1" applyBorder="1" applyAlignment="1">
      <alignment horizontal="left" vertical="center" wrapText="1"/>
    </xf>
    <xf numFmtId="0" fontId="167" fillId="0" borderId="0" xfId="16" applyFont="1"/>
    <xf numFmtId="0" fontId="29" fillId="0" borderId="0" xfId="16" applyFont="1" applyFill="1"/>
    <xf numFmtId="0" fontId="26" fillId="26" borderId="36" xfId="16" applyFont="1" applyFill="1" applyBorder="1" applyAlignment="1">
      <alignment horizontal="center" vertical="center"/>
    </xf>
    <xf numFmtId="0" fontId="24" fillId="0" borderId="2" xfId="16" applyFont="1" applyFill="1" applyBorder="1" applyAlignment="1">
      <alignment horizontal="center" vertical="center" wrapText="1"/>
    </xf>
    <xf numFmtId="0" fontId="26" fillId="0" borderId="42" xfId="16" applyFont="1" applyFill="1" applyBorder="1" applyAlignment="1">
      <alignment horizontal="center" vertical="center"/>
    </xf>
    <xf numFmtId="0" fontId="40" fillId="19" borderId="92" xfId="16" applyFont="1" applyFill="1" applyBorder="1" applyAlignment="1">
      <alignment horizontal="center" vertical="center" wrapText="1"/>
    </xf>
    <xf numFmtId="186" fontId="26" fillId="0" borderId="92" xfId="16" applyNumberFormat="1" applyFont="1" applyFill="1" applyBorder="1" applyAlignment="1">
      <alignment horizontal="center" vertical="center" wrapText="1"/>
    </xf>
    <xf numFmtId="176" fontId="26" fillId="0" borderId="92" xfId="16" applyNumberFormat="1" applyFont="1" applyFill="1" applyBorder="1" applyAlignment="1">
      <alignment horizontal="center" vertical="center" wrapText="1"/>
    </xf>
    <xf numFmtId="191" fontId="28" fillId="19" borderId="84" xfId="16" applyNumberFormat="1" applyFont="1" applyFill="1" applyBorder="1" applyAlignment="1">
      <alignment horizontal="right" vertical="center"/>
    </xf>
    <xf numFmtId="176" fontId="24" fillId="0" borderId="42" xfId="16" applyNumberFormat="1" applyFont="1" applyFill="1" applyBorder="1" applyAlignment="1">
      <alignment horizontal="center" vertical="center"/>
    </xf>
    <xf numFmtId="191" fontId="24" fillId="0" borderId="91" xfId="16" applyNumberFormat="1" applyFont="1" applyFill="1" applyBorder="1" applyAlignment="1">
      <alignment horizontal="right" vertical="center"/>
    </xf>
    <xf numFmtId="180" fontId="24" fillId="0" borderId="42" xfId="16" applyNumberFormat="1" applyFont="1" applyFill="1" applyBorder="1" applyAlignment="1">
      <alignment horizontal="center" vertical="center"/>
    </xf>
    <xf numFmtId="0" fontId="26" fillId="0" borderId="2" xfId="16" applyFont="1" applyFill="1" applyBorder="1"/>
    <xf numFmtId="192" fontId="24" fillId="0" borderId="0" xfId="16" applyNumberFormat="1" applyFont="1" applyFill="1" applyBorder="1" applyAlignment="1">
      <alignment horizontal="center" vertical="center"/>
    </xf>
    <xf numFmtId="176" fontId="24" fillId="0" borderId="2" xfId="16" applyNumberFormat="1" applyFont="1" applyFill="1" applyBorder="1" applyAlignment="1">
      <alignment horizontal="center" vertical="center"/>
    </xf>
    <xf numFmtId="180" fontId="135" fillId="0" borderId="42" xfId="16" applyNumberFormat="1" applyFont="1" applyFill="1" applyBorder="1" applyAlignment="1">
      <alignment horizontal="center" vertical="center"/>
    </xf>
    <xf numFmtId="180" fontId="24" fillId="0" borderId="42" xfId="16" applyNumberFormat="1" applyFont="1" applyFill="1" applyBorder="1" applyAlignment="1">
      <alignment horizontal="center" vertical="top"/>
    </xf>
    <xf numFmtId="180" fontId="24" fillId="0" borderId="2" xfId="16" applyNumberFormat="1" applyFont="1" applyFill="1" applyBorder="1" applyAlignment="1">
      <alignment horizontal="center" vertical="top" wrapText="1"/>
    </xf>
    <xf numFmtId="0" fontId="14" fillId="0" borderId="43" xfId="16" applyFont="1" applyFill="1" applyBorder="1" applyAlignment="1">
      <alignment horizontal="left" vertical="center" wrapText="1"/>
    </xf>
    <xf numFmtId="0" fontId="24" fillId="0" borderId="42" xfId="16" applyFont="1" applyFill="1" applyBorder="1" applyAlignment="1">
      <alignment horizontal="center" vertical="center" wrapText="1"/>
    </xf>
    <xf numFmtId="0" fontId="24" fillId="19" borderId="42" xfId="16" applyFont="1" applyFill="1" applyBorder="1" applyAlignment="1">
      <alignment horizontal="center" vertical="center" wrapText="1"/>
    </xf>
    <xf numFmtId="0" fontId="166" fillId="0" borderId="42" xfId="16" applyFont="1" applyFill="1" applyBorder="1" applyAlignment="1">
      <alignment horizontal="center" vertical="center" wrapText="1"/>
    </xf>
    <xf numFmtId="0" fontId="104" fillId="0" borderId="11" xfId="16" applyFont="1" applyFill="1" applyBorder="1" applyAlignment="1">
      <alignment horizontal="left" vertical="center" wrapText="1"/>
    </xf>
    <xf numFmtId="0" fontId="26" fillId="0" borderId="92" xfId="16" applyFont="1" applyFill="1" applyBorder="1" applyAlignment="1">
      <alignment horizontal="center" vertical="center" wrapText="1"/>
    </xf>
    <xf numFmtId="186" fontId="26" fillId="0" borderId="91" xfId="16" applyNumberFormat="1" applyFont="1" applyFill="1" applyBorder="1" applyAlignment="1">
      <alignment horizontal="center" vertical="center" wrapText="1"/>
    </xf>
    <xf numFmtId="191" fontId="26" fillId="0" borderId="91" xfId="16" applyNumberFormat="1" applyFont="1" applyFill="1" applyBorder="1" applyAlignment="1">
      <alignment horizontal="right" vertical="center"/>
    </xf>
    <xf numFmtId="0" fontId="14" fillId="0" borderId="2" xfId="16" applyFont="1" applyFill="1" applyBorder="1" applyAlignment="1">
      <alignment horizontal="center" vertical="center" wrapText="1"/>
    </xf>
    <xf numFmtId="0" fontId="14" fillId="0" borderId="42" xfId="16" applyFont="1" applyFill="1" applyBorder="1" applyAlignment="1">
      <alignment horizontal="center" vertical="center" wrapText="1"/>
    </xf>
    <xf numFmtId="0" fontId="14" fillId="19" borderId="42" xfId="16" applyFont="1" applyFill="1" applyBorder="1" applyAlignment="1">
      <alignment horizontal="center" vertical="center" wrapText="1"/>
    </xf>
    <xf numFmtId="0" fontId="168" fillId="0" borderId="42" xfId="16" applyFont="1" applyFill="1" applyBorder="1" applyAlignment="1">
      <alignment horizontal="center" vertical="center" wrapText="1"/>
    </xf>
    <xf numFmtId="0" fontId="28" fillId="0" borderId="2" xfId="16" applyFont="1" applyFill="1" applyBorder="1" applyAlignment="1">
      <alignment horizontal="center" vertical="center" wrapText="1"/>
    </xf>
    <xf numFmtId="176" fontId="26" fillId="0" borderId="91" xfId="16" applyNumberFormat="1" applyFont="1" applyFill="1" applyBorder="1" applyAlignment="1">
      <alignment horizontal="center" vertical="center" wrapText="1"/>
    </xf>
    <xf numFmtId="180" fontId="24" fillId="0" borderId="2" xfId="16" applyNumberFormat="1" applyFont="1" applyFill="1" applyBorder="1" applyAlignment="1">
      <alignment horizontal="center" vertical="top"/>
    </xf>
    <xf numFmtId="0" fontId="26" fillId="26" borderId="128" xfId="16" applyFont="1" applyFill="1" applyBorder="1" applyAlignment="1">
      <alignment horizontal="center" vertical="center"/>
    </xf>
    <xf numFmtId="0" fontId="26" fillId="0" borderId="3" xfId="16" applyFont="1" applyFill="1" applyBorder="1" applyAlignment="1">
      <alignment horizontal="center" vertical="center" wrapText="1"/>
    </xf>
    <xf numFmtId="0" fontId="26" fillId="0" borderId="57" xfId="16" applyFont="1" applyFill="1" applyBorder="1" applyAlignment="1">
      <alignment horizontal="center" vertical="center"/>
    </xf>
    <xf numFmtId="191" fontId="28" fillId="14" borderId="57" xfId="16" applyNumberFormat="1" applyFont="1" applyFill="1" applyBorder="1" applyAlignment="1">
      <alignment horizontal="right" vertical="center"/>
    </xf>
    <xf numFmtId="176" fontId="24" fillId="0" borderId="3" xfId="16" applyNumberFormat="1" applyFont="1" applyFill="1" applyBorder="1" applyAlignment="1">
      <alignment horizontal="center" vertical="center"/>
    </xf>
    <xf numFmtId="180" fontId="24" fillId="0" borderId="57" xfId="16" applyNumberFormat="1" applyFont="1" applyFill="1" applyBorder="1" applyAlignment="1">
      <alignment horizontal="center" vertical="center" wrapText="1"/>
    </xf>
    <xf numFmtId="0" fontId="26" fillId="0" borderId="3" xfId="16" applyFont="1" applyFill="1" applyBorder="1"/>
    <xf numFmtId="180" fontId="24" fillId="0" borderId="58" xfId="16" applyNumberFormat="1" applyFont="1" applyFill="1" applyBorder="1" applyAlignment="1">
      <alignment horizontal="center" vertical="center"/>
    </xf>
    <xf numFmtId="176" fontId="24" fillId="0" borderId="57" xfId="16" applyNumberFormat="1" applyFont="1" applyFill="1" applyBorder="1" applyAlignment="1">
      <alignment horizontal="center" vertical="center"/>
    </xf>
    <xf numFmtId="180" fontId="24" fillId="0" borderId="57" xfId="16" applyNumberFormat="1" applyFont="1" applyFill="1" applyBorder="1" applyAlignment="1">
      <alignment horizontal="center" vertical="center"/>
    </xf>
    <xf numFmtId="180" fontId="135" fillId="0" borderId="3" xfId="16" applyNumberFormat="1" applyFont="1" applyFill="1" applyBorder="1" applyAlignment="1">
      <alignment horizontal="center" vertical="top"/>
    </xf>
    <xf numFmtId="0" fontId="14" fillId="0" borderId="58" xfId="16" applyFont="1" applyFill="1" applyBorder="1" applyAlignment="1">
      <alignment horizontal="left" vertical="center" wrapText="1"/>
    </xf>
    <xf numFmtId="0" fontId="14" fillId="0" borderId="3" xfId="16" applyFont="1" applyFill="1" applyBorder="1" applyAlignment="1">
      <alignment horizontal="center" vertical="center" wrapText="1"/>
    </xf>
    <xf numFmtId="0" fontId="14" fillId="0" borderId="57" xfId="16" applyFont="1" applyFill="1" applyBorder="1" applyAlignment="1">
      <alignment horizontal="center" vertical="center" wrapText="1"/>
    </xf>
    <xf numFmtId="0" fontId="14" fillId="0" borderId="94" xfId="16" applyFont="1" applyFill="1" applyBorder="1" applyAlignment="1">
      <alignment horizontal="left" vertical="top" wrapText="1"/>
    </xf>
    <xf numFmtId="180" fontId="135" fillId="0" borderId="9" xfId="16" applyNumberFormat="1" applyFont="1" applyFill="1" applyBorder="1" applyAlignment="1">
      <alignment horizontal="center" vertical="top"/>
    </xf>
    <xf numFmtId="0" fontId="26" fillId="0" borderId="91" xfId="16" applyFont="1" applyFill="1" applyBorder="1" applyAlignment="1">
      <alignment horizontal="center" vertical="center" wrapText="1"/>
    </xf>
    <xf numFmtId="180" fontId="135" fillId="0" borderId="2" xfId="16" applyNumberFormat="1" applyFont="1" applyFill="1" applyBorder="1" applyAlignment="1">
      <alignment horizontal="center" vertical="top" wrapText="1"/>
    </xf>
    <xf numFmtId="191" fontId="26" fillId="0" borderId="57" xfId="16" applyNumberFormat="1" applyFont="1" applyFill="1" applyBorder="1" applyAlignment="1">
      <alignment horizontal="right" vertical="center"/>
    </xf>
    <xf numFmtId="180" fontId="24" fillId="0" borderId="3" xfId="16" applyNumberFormat="1" applyFont="1" applyFill="1" applyBorder="1" applyAlignment="1">
      <alignment horizontal="center" vertical="center"/>
    </xf>
    <xf numFmtId="0" fontId="26" fillId="26" borderId="70" xfId="16" applyFont="1" applyFill="1" applyBorder="1" applyAlignment="1">
      <alignment horizontal="center" vertical="top"/>
    </xf>
    <xf numFmtId="0" fontId="26" fillId="26" borderId="26" xfId="16" applyFont="1" applyFill="1" applyBorder="1" applyAlignment="1">
      <alignment vertical="center"/>
    </xf>
    <xf numFmtId="0" fontId="26" fillId="26" borderId="73" xfId="16" applyFont="1" applyFill="1" applyBorder="1" applyAlignment="1">
      <alignment vertical="center"/>
    </xf>
    <xf numFmtId="0" fontId="26" fillId="0" borderId="9" xfId="16" applyFont="1" applyFill="1" applyBorder="1" applyAlignment="1">
      <alignment horizontal="center" vertical="center" wrapText="1"/>
    </xf>
    <xf numFmtId="186" fontId="28" fillId="4" borderId="84" xfId="16" applyNumberFormat="1" applyFont="1" applyFill="1" applyBorder="1" applyAlignment="1">
      <alignment horizontal="center" vertical="center" wrapText="1"/>
    </xf>
    <xf numFmtId="180" fontId="24" fillId="0" borderId="1" xfId="16" applyNumberFormat="1" applyFont="1" applyFill="1" applyBorder="1" applyAlignment="1">
      <alignment horizontal="center" vertical="center"/>
    </xf>
    <xf numFmtId="180" fontId="24" fillId="0" borderId="39" xfId="16" applyNumberFormat="1" applyFont="1" applyFill="1" applyBorder="1" applyAlignment="1">
      <alignment horizontal="center" vertical="center" wrapText="1"/>
    </xf>
    <xf numFmtId="180" fontId="24" fillId="0" borderId="39" xfId="16" applyNumberFormat="1" applyFont="1" applyFill="1" applyBorder="1" applyAlignment="1">
      <alignment horizontal="center" vertical="center"/>
    </xf>
    <xf numFmtId="0" fontId="104" fillId="0" borderId="72" xfId="16" applyFont="1" applyFill="1" applyBorder="1" applyAlignment="1">
      <alignment horizontal="left" vertical="center" wrapText="1"/>
    </xf>
    <xf numFmtId="180" fontId="24" fillId="0" borderId="9" xfId="16" applyNumberFormat="1" applyFont="1" applyFill="1" applyBorder="1" applyAlignment="1">
      <alignment horizontal="center" vertical="center"/>
    </xf>
    <xf numFmtId="180" fontId="135" fillId="0" borderId="39" xfId="16" applyNumberFormat="1" applyFont="1" applyFill="1" applyBorder="1" applyAlignment="1">
      <alignment horizontal="center" vertical="center" wrapText="1"/>
    </xf>
    <xf numFmtId="0" fontId="26" fillId="0" borderId="63" xfId="16" applyFont="1" applyFill="1" applyBorder="1" applyAlignment="1">
      <alignment horizontal="center" vertical="center"/>
    </xf>
    <xf numFmtId="176" fontId="135" fillId="0" borderId="63" xfId="16" applyNumberFormat="1" applyFont="1" applyFill="1" applyBorder="1" applyAlignment="1">
      <alignment horizontal="center" vertical="center"/>
    </xf>
    <xf numFmtId="180" fontId="24" fillId="0" borderId="63" xfId="16" applyNumberFormat="1" applyFont="1" applyFill="1" applyBorder="1" applyAlignment="1">
      <alignment horizontal="center" vertical="center"/>
    </xf>
    <xf numFmtId="0" fontId="26" fillId="0" borderId="84" xfId="16" applyFont="1" applyFill="1" applyBorder="1"/>
    <xf numFmtId="192" fontId="24" fillId="0" borderId="65" xfId="16" applyNumberFormat="1" applyFont="1" applyFill="1" applyBorder="1" applyAlignment="1">
      <alignment horizontal="center" vertical="center"/>
    </xf>
    <xf numFmtId="176" fontId="135" fillId="0" borderId="84" xfId="16" applyNumberFormat="1" applyFont="1" applyFill="1" applyBorder="1" applyAlignment="1">
      <alignment horizontal="center" vertical="center"/>
    </xf>
    <xf numFmtId="180" fontId="24" fillId="0" borderId="63" xfId="16" applyNumberFormat="1" applyFont="1" applyFill="1" applyBorder="1" applyAlignment="1">
      <alignment horizontal="center" vertical="top"/>
    </xf>
    <xf numFmtId="180" fontId="24" fillId="0" borderId="84" xfId="16" applyNumberFormat="1" applyFont="1" applyFill="1" applyBorder="1" applyAlignment="1">
      <alignment horizontal="center" vertical="top" wrapText="1"/>
    </xf>
    <xf numFmtId="0" fontId="14" fillId="0" borderId="84" xfId="16" applyFont="1" applyFill="1" applyBorder="1" applyAlignment="1">
      <alignment horizontal="left" vertical="center" wrapText="1"/>
    </xf>
    <xf numFmtId="180" fontId="24" fillId="0" borderId="84" xfId="16" applyNumberFormat="1" applyFont="1" applyFill="1" applyBorder="1" applyAlignment="1">
      <alignment horizontal="center" vertical="center"/>
    </xf>
    <xf numFmtId="180" fontId="135" fillId="0" borderId="24" xfId="16" applyNumberFormat="1" applyFont="1" applyFill="1" applyBorder="1" applyAlignment="1">
      <alignment horizontal="center" vertical="center" wrapText="1"/>
    </xf>
    <xf numFmtId="180" fontId="135" fillId="8" borderId="24" xfId="16" applyNumberFormat="1" applyFont="1" applyFill="1" applyBorder="1" applyAlignment="1">
      <alignment horizontal="center" vertical="center"/>
    </xf>
    <xf numFmtId="180" fontId="135" fillId="4" borderId="24" xfId="16" applyNumberFormat="1" applyFont="1" applyFill="1" applyBorder="1" applyAlignment="1">
      <alignment horizontal="center" vertical="center" wrapText="1"/>
    </xf>
    <xf numFmtId="0" fontId="26" fillId="0" borderId="51" xfId="16" applyFont="1" applyFill="1" applyBorder="1" applyAlignment="1">
      <alignment horizontal="center" vertical="center"/>
    </xf>
    <xf numFmtId="191" fontId="28" fillId="19" borderId="91" xfId="16" applyNumberFormat="1" applyFont="1" applyFill="1" applyBorder="1" applyAlignment="1">
      <alignment horizontal="right" vertical="center"/>
    </xf>
    <xf numFmtId="176" fontId="135" fillId="0" borderId="51" xfId="16" applyNumberFormat="1" applyFont="1" applyFill="1" applyBorder="1" applyAlignment="1">
      <alignment horizontal="center" vertical="center"/>
    </xf>
    <xf numFmtId="180" fontId="24" fillId="0" borderId="51" xfId="16" applyNumberFormat="1" applyFont="1" applyFill="1" applyBorder="1" applyAlignment="1">
      <alignment horizontal="center" vertical="center"/>
    </xf>
    <xf numFmtId="0" fontId="26" fillId="0" borderId="92" xfId="16" applyFont="1" applyFill="1" applyBorder="1"/>
    <xf numFmtId="192" fontId="24" fillId="0" borderId="53" xfId="16" applyNumberFormat="1" applyFont="1" applyFill="1" applyBorder="1" applyAlignment="1">
      <alignment horizontal="center" vertical="center"/>
    </xf>
    <xf numFmtId="176" fontId="135" fillId="0" borderId="92" xfId="16" applyNumberFormat="1" applyFont="1" applyFill="1" applyBorder="1" applyAlignment="1">
      <alignment horizontal="center" vertical="center"/>
    </xf>
    <xf numFmtId="180" fontId="24" fillId="0" borderId="51" xfId="16" applyNumberFormat="1" applyFont="1" applyFill="1" applyBorder="1" applyAlignment="1">
      <alignment horizontal="center" vertical="top"/>
    </xf>
    <xf numFmtId="180" fontId="24" fillId="0" borderId="92" xfId="16" applyNumberFormat="1" applyFont="1" applyFill="1" applyBorder="1" applyAlignment="1">
      <alignment horizontal="center" vertical="top" wrapText="1"/>
    </xf>
    <xf numFmtId="0" fontId="14" fillId="0" borderId="92" xfId="16" applyFont="1" applyFill="1" applyBorder="1" applyAlignment="1">
      <alignment horizontal="left" vertical="center" wrapText="1"/>
    </xf>
    <xf numFmtId="180" fontId="24" fillId="0" borderId="92" xfId="16" applyNumberFormat="1" applyFont="1" applyFill="1" applyBorder="1" applyAlignment="1">
      <alignment horizontal="center" vertical="center"/>
    </xf>
    <xf numFmtId="180" fontId="135" fillId="0" borderId="42" xfId="16" applyNumberFormat="1" applyFont="1" applyFill="1" applyBorder="1" applyAlignment="1">
      <alignment horizontal="center" vertical="center" wrapText="1"/>
    </xf>
    <xf numFmtId="180" fontId="135" fillId="4" borderId="42" xfId="16" applyNumberFormat="1" applyFont="1" applyFill="1" applyBorder="1" applyAlignment="1">
      <alignment horizontal="center" vertical="center" wrapText="1"/>
    </xf>
    <xf numFmtId="15" fontId="28" fillId="4" borderId="0" xfId="16" applyNumberFormat="1" applyFont="1" applyFill="1" applyAlignment="1" applyProtection="1">
      <alignment horizontal="left" vertical="center"/>
    </xf>
    <xf numFmtId="0" fontId="26" fillId="0" borderId="54" xfId="16" applyFont="1" applyFill="1" applyBorder="1" applyAlignment="1">
      <alignment horizontal="center" vertical="center"/>
    </xf>
    <xf numFmtId="176" fontId="24" fillId="0" borderId="91" xfId="16" applyNumberFormat="1" applyFont="1" applyFill="1" applyBorder="1" applyAlignment="1">
      <alignment horizontal="center" vertical="center"/>
    </xf>
    <xf numFmtId="180" fontId="24" fillId="0" borderId="54" xfId="16" applyNumberFormat="1" applyFont="1" applyFill="1" applyBorder="1" applyAlignment="1">
      <alignment horizontal="center" vertical="center"/>
    </xf>
    <xf numFmtId="0" fontId="26" fillId="0" borderId="91" xfId="16" applyFont="1" applyFill="1" applyBorder="1"/>
    <xf numFmtId="192" fontId="24" fillId="0" borderId="56" xfId="16" applyNumberFormat="1" applyFont="1" applyFill="1" applyBorder="1" applyAlignment="1">
      <alignment horizontal="center" vertical="center"/>
    </xf>
    <xf numFmtId="176" fontId="24" fillId="0" borderId="54" xfId="16" applyNumberFormat="1" applyFont="1" applyFill="1" applyBorder="1" applyAlignment="1">
      <alignment horizontal="center" vertical="center"/>
    </xf>
    <xf numFmtId="180" fontId="24" fillId="0" borderId="54" xfId="16" applyNumberFormat="1" applyFont="1" applyFill="1" applyBorder="1" applyAlignment="1">
      <alignment horizontal="center" vertical="top"/>
    </xf>
    <xf numFmtId="180" fontId="24" fillId="0" borderId="91" xfId="16" applyNumberFormat="1" applyFont="1" applyFill="1" applyBorder="1" applyAlignment="1">
      <alignment horizontal="center" vertical="top" wrapText="1"/>
    </xf>
    <xf numFmtId="0" fontId="14" fillId="0" borderId="91" xfId="16" applyFont="1" applyFill="1" applyBorder="1" applyAlignment="1">
      <alignment horizontal="left" vertical="center" wrapText="1"/>
    </xf>
    <xf numFmtId="180" fontId="24" fillId="0" borderId="91" xfId="16" applyNumberFormat="1" applyFont="1" applyFill="1" applyBorder="1" applyAlignment="1">
      <alignment horizontal="center" vertical="center"/>
    </xf>
    <xf numFmtId="186" fontId="28" fillId="19" borderId="91" xfId="16" applyNumberFormat="1" applyFont="1" applyFill="1" applyBorder="1" applyAlignment="1">
      <alignment horizontal="center" vertical="center" wrapText="1"/>
    </xf>
    <xf numFmtId="176" fontId="28" fillId="19" borderId="91" xfId="16" applyNumberFormat="1" applyFont="1" applyFill="1" applyBorder="1" applyAlignment="1">
      <alignment horizontal="center" vertical="center" wrapText="1"/>
    </xf>
    <xf numFmtId="180" fontId="24" fillId="0" borderId="42" xfId="16" applyNumberFormat="1" applyFont="1" applyFill="1" applyBorder="1" applyAlignment="1">
      <alignment horizontal="center" vertical="center" wrapText="1"/>
    </xf>
    <xf numFmtId="0" fontId="26" fillId="0" borderId="60" xfId="16" applyFont="1" applyFill="1" applyBorder="1" applyAlignment="1">
      <alignment horizontal="center" vertical="center"/>
    </xf>
    <xf numFmtId="191" fontId="28" fillId="14" borderId="60" xfId="16" applyNumberFormat="1" applyFont="1" applyFill="1" applyBorder="1" applyAlignment="1">
      <alignment horizontal="right" vertical="center"/>
    </xf>
    <xf numFmtId="176" fontId="24" fillId="0" borderId="96" xfId="16" applyNumberFormat="1" applyFont="1" applyFill="1" applyBorder="1" applyAlignment="1">
      <alignment horizontal="center" vertical="center"/>
    </xf>
    <xf numFmtId="180" fontId="24" fillId="0" borderId="60" xfId="16" applyNumberFormat="1" applyFont="1" applyFill="1" applyBorder="1" applyAlignment="1">
      <alignment horizontal="center" vertical="center"/>
    </xf>
    <xf numFmtId="0" fontId="26" fillId="0" borderId="96" xfId="16" applyFont="1" applyFill="1" applyBorder="1"/>
    <xf numFmtId="192" fontId="24" fillId="0" borderId="62" xfId="16" applyNumberFormat="1" applyFont="1" applyFill="1" applyBorder="1" applyAlignment="1">
      <alignment horizontal="center" vertical="center"/>
    </xf>
    <xf numFmtId="176" fontId="24" fillId="0" borderId="60" xfId="16" applyNumberFormat="1" applyFont="1" applyFill="1" applyBorder="1" applyAlignment="1">
      <alignment horizontal="center" vertical="center"/>
    </xf>
    <xf numFmtId="180" fontId="24" fillId="0" borderId="60" xfId="16" applyNumberFormat="1" applyFont="1" applyFill="1" applyBorder="1" applyAlignment="1">
      <alignment horizontal="center" vertical="top"/>
    </xf>
    <xf numFmtId="180" fontId="24" fillId="0" borderId="96" xfId="16" applyNumberFormat="1" applyFont="1" applyFill="1" applyBorder="1" applyAlignment="1">
      <alignment horizontal="center" vertical="top" wrapText="1"/>
    </xf>
    <xf numFmtId="0" fontId="14" fillId="0" borderId="96" xfId="16" applyFont="1" applyFill="1" applyBorder="1" applyAlignment="1">
      <alignment horizontal="left" vertical="center" wrapText="1"/>
    </xf>
    <xf numFmtId="180" fontId="24" fillId="0" borderId="96" xfId="16" applyNumberFormat="1" applyFont="1" applyFill="1" applyBorder="1" applyAlignment="1">
      <alignment horizontal="center" vertical="center"/>
    </xf>
    <xf numFmtId="180" fontId="135" fillId="0" borderId="57" xfId="16" applyNumberFormat="1" applyFont="1" applyFill="1" applyBorder="1" applyAlignment="1">
      <alignment horizontal="center" vertical="center" wrapText="1"/>
    </xf>
    <xf numFmtId="0" fontId="28" fillId="8" borderId="9" xfId="16" applyFont="1" applyFill="1" applyBorder="1" applyAlignment="1">
      <alignment horizontal="center" vertical="center" wrapText="1"/>
    </xf>
    <xf numFmtId="0" fontId="14" fillId="0" borderId="1" xfId="16" applyFont="1" applyFill="1" applyBorder="1" applyAlignment="1">
      <alignment horizontal="center" vertical="center" wrapText="1"/>
    </xf>
    <xf numFmtId="0" fontId="14" fillId="0" borderId="85" xfId="16" applyFont="1" applyFill="1" applyBorder="1" applyAlignment="1">
      <alignment horizontal="left" vertical="center" wrapText="1"/>
    </xf>
    <xf numFmtId="0" fontId="28" fillId="26" borderId="159" xfId="16" applyFont="1" applyFill="1" applyBorder="1" applyAlignment="1">
      <alignment horizontal="center" vertical="center"/>
    </xf>
    <xf numFmtId="186" fontId="28" fillId="0" borderId="84" xfId="16" applyNumberFormat="1" applyFont="1" applyFill="1" applyBorder="1" applyAlignment="1">
      <alignment horizontal="center" vertical="center" wrapText="1"/>
    </xf>
    <xf numFmtId="176" fontId="28" fillId="0" borderId="84" xfId="16" applyNumberFormat="1" applyFont="1" applyFill="1" applyBorder="1" applyAlignment="1">
      <alignment horizontal="center" vertical="center" wrapText="1"/>
    </xf>
    <xf numFmtId="176" fontId="24" fillId="0" borderId="63" xfId="16" applyNumberFormat="1" applyFont="1" applyFill="1" applyBorder="1" applyAlignment="1">
      <alignment horizontal="center" vertical="center"/>
    </xf>
    <xf numFmtId="0" fontId="135" fillId="8" borderId="24" xfId="16" applyFont="1" applyFill="1" applyBorder="1" applyAlignment="1">
      <alignment horizontal="center" vertical="center" wrapText="1"/>
    </xf>
    <xf numFmtId="0" fontId="28" fillId="26" borderId="36" xfId="16" applyFont="1" applyFill="1" applyBorder="1" applyAlignment="1">
      <alignment horizontal="center" vertical="center"/>
    </xf>
    <xf numFmtId="0" fontId="26" fillId="4" borderId="92" xfId="16" applyFont="1" applyFill="1" applyBorder="1" applyAlignment="1">
      <alignment horizontal="center" vertical="center" wrapText="1"/>
    </xf>
    <xf numFmtId="186" fontId="28" fillId="4" borderId="92" xfId="16" applyNumberFormat="1" applyFont="1" applyFill="1" applyBorder="1" applyAlignment="1">
      <alignment horizontal="center" vertical="center" wrapText="1"/>
    </xf>
    <xf numFmtId="176" fontId="28" fillId="4" borderId="92" xfId="16" applyNumberFormat="1" applyFont="1" applyFill="1" applyBorder="1" applyAlignment="1">
      <alignment horizontal="center" vertical="center" wrapText="1"/>
    </xf>
    <xf numFmtId="186" fontId="26" fillId="4" borderId="92" xfId="16" applyNumberFormat="1" applyFont="1" applyFill="1" applyBorder="1" applyAlignment="1">
      <alignment horizontal="center" vertical="center" wrapText="1"/>
    </xf>
    <xf numFmtId="191" fontId="26" fillId="4" borderId="92" xfId="16" applyNumberFormat="1" applyFont="1" applyFill="1" applyBorder="1" applyAlignment="1">
      <alignment horizontal="right" vertical="center"/>
    </xf>
    <xf numFmtId="0" fontId="135" fillId="8" borderId="42" xfId="16" applyFont="1" applyFill="1" applyBorder="1" applyAlignment="1">
      <alignment horizontal="center" vertical="center" wrapText="1"/>
    </xf>
    <xf numFmtId="0" fontId="14" fillId="0" borderId="11" xfId="16" applyFont="1" applyFill="1" applyBorder="1" applyAlignment="1">
      <alignment horizontal="left" vertical="center" wrapText="1"/>
    </xf>
    <xf numFmtId="0" fontId="28" fillId="0" borderId="91" xfId="16" applyFont="1" applyFill="1" applyBorder="1" applyAlignment="1">
      <alignment horizontal="center" vertical="center" wrapText="1"/>
    </xf>
    <xf numFmtId="186" fontId="28" fillId="0" borderId="91" xfId="16" applyNumberFormat="1" applyFont="1" applyFill="1" applyBorder="1" applyAlignment="1">
      <alignment horizontal="center" vertical="center" wrapText="1"/>
    </xf>
    <xf numFmtId="176" fontId="28" fillId="0" borderId="91" xfId="16" applyNumberFormat="1" applyFont="1" applyFill="1" applyBorder="1" applyAlignment="1">
      <alignment horizontal="center" vertical="center" wrapText="1"/>
    </xf>
    <xf numFmtId="176" fontId="24" fillId="0" borderId="66" xfId="16" applyNumberFormat="1" applyFont="1" applyFill="1" applyBorder="1" applyAlignment="1">
      <alignment horizontal="center" vertical="center"/>
    </xf>
    <xf numFmtId="0" fontId="28" fillId="0" borderId="92" xfId="16" applyFont="1" applyFill="1" applyBorder="1" applyAlignment="1">
      <alignment horizontal="center" vertical="center" wrapText="1"/>
    </xf>
    <xf numFmtId="186" fontId="28" fillId="0" borderId="92" xfId="16" applyNumberFormat="1" applyFont="1" applyFill="1" applyBorder="1" applyAlignment="1">
      <alignment horizontal="center" vertical="center" wrapText="1"/>
    </xf>
    <xf numFmtId="176" fontId="28" fillId="0" borderId="92" xfId="16" applyNumberFormat="1" applyFont="1" applyFill="1" applyBorder="1" applyAlignment="1">
      <alignment horizontal="center" vertical="center" wrapText="1"/>
    </xf>
    <xf numFmtId="191" fontId="26" fillId="0" borderId="92" xfId="16" applyNumberFormat="1" applyFont="1" applyFill="1" applyBorder="1" applyAlignment="1">
      <alignment horizontal="right" vertical="center"/>
    </xf>
    <xf numFmtId="0" fontId="135" fillId="19" borderId="9" xfId="16" applyFont="1" applyFill="1" applyBorder="1" applyAlignment="1">
      <alignment horizontal="center" vertical="center" wrapText="1"/>
    </xf>
    <xf numFmtId="186" fontId="28" fillId="19" borderId="84" xfId="16" applyNumberFormat="1" applyFont="1" applyFill="1" applyBorder="1" applyAlignment="1">
      <alignment horizontal="center" vertical="center" wrapText="1"/>
    </xf>
    <xf numFmtId="0" fontId="14" fillId="0" borderId="9" xfId="16" applyFont="1" applyFill="1" applyBorder="1" applyAlignment="1">
      <alignment horizontal="center" vertical="center" wrapText="1"/>
    </xf>
    <xf numFmtId="0" fontId="104" fillId="0" borderId="24" xfId="16" applyFont="1" applyFill="1" applyBorder="1" applyAlignment="1">
      <alignment horizontal="center" vertical="center" wrapText="1"/>
    </xf>
    <xf numFmtId="0" fontId="135" fillId="0" borderId="24" xfId="16" applyFont="1" applyFill="1" applyBorder="1" applyAlignment="1">
      <alignment horizontal="center" vertical="center" wrapText="1"/>
    </xf>
    <xf numFmtId="0" fontId="135" fillId="4" borderId="24" xfId="16" applyFont="1" applyFill="1" applyBorder="1" applyAlignment="1">
      <alignment horizontal="center" vertical="center" wrapText="1"/>
    </xf>
    <xf numFmtId="0" fontId="108" fillId="0" borderId="24" xfId="16" applyFont="1" applyFill="1" applyBorder="1" applyAlignment="1">
      <alignment horizontal="center" vertical="center" wrapText="1"/>
    </xf>
    <xf numFmtId="0" fontId="34" fillId="0" borderId="42" xfId="16" applyFont="1" applyFill="1" applyBorder="1" applyAlignment="1">
      <alignment horizontal="center" vertical="center" wrapText="1"/>
    </xf>
    <xf numFmtId="0" fontId="34" fillId="4" borderId="42" xfId="16" applyFont="1" applyFill="1" applyBorder="1" applyAlignment="1">
      <alignment horizontal="center" vertical="center" wrapText="1"/>
    </xf>
    <xf numFmtId="0" fontId="28" fillId="19" borderId="92" xfId="16" applyFont="1" applyFill="1" applyBorder="1" applyAlignment="1">
      <alignment horizontal="center" vertical="center" wrapText="1"/>
    </xf>
    <xf numFmtId="186" fontId="28" fillId="19" borderId="92" xfId="16" applyNumberFormat="1" applyFont="1" applyFill="1" applyBorder="1" applyAlignment="1">
      <alignment horizontal="center" vertical="center" wrapText="1"/>
    </xf>
    <xf numFmtId="176" fontId="28" fillId="19" borderId="92" xfId="16" applyNumberFormat="1" applyFont="1" applyFill="1" applyBorder="1" applyAlignment="1">
      <alignment horizontal="center" vertical="center" wrapText="1"/>
    </xf>
    <xf numFmtId="191" fontId="28" fillId="19" borderId="92" xfId="16" applyNumberFormat="1" applyFont="1" applyFill="1" applyBorder="1" applyAlignment="1">
      <alignment horizontal="right" vertical="center"/>
    </xf>
    <xf numFmtId="0" fontId="14" fillId="0" borderId="0" xfId="16" applyFont="1" applyFill="1" applyBorder="1" applyAlignment="1">
      <alignment horizontal="left" vertical="center" wrapText="1"/>
    </xf>
    <xf numFmtId="191" fontId="24" fillId="0" borderId="92" xfId="16" applyNumberFormat="1" applyFont="1" applyFill="1" applyBorder="1" applyAlignment="1">
      <alignment horizontal="right" vertical="center"/>
    </xf>
    <xf numFmtId="176" fontId="28" fillId="4" borderId="84" xfId="16" applyNumberFormat="1" applyFont="1" applyFill="1" applyBorder="1" applyAlignment="1">
      <alignment horizontal="center" vertical="center" wrapText="1"/>
    </xf>
    <xf numFmtId="180" fontId="135" fillId="0" borderId="9" xfId="16" applyNumberFormat="1" applyFont="1" applyFill="1" applyBorder="1" applyAlignment="1">
      <alignment horizontal="center" vertical="top" wrapText="1"/>
    </xf>
    <xf numFmtId="0" fontId="14" fillId="0" borderId="24" xfId="16" applyFont="1" applyFill="1" applyBorder="1" applyAlignment="1">
      <alignment horizontal="center" vertical="center" wrapText="1"/>
    </xf>
    <xf numFmtId="0" fontId="169" fillId="0" borderId="24" xfId="16" applyFont="1" applyFill="1" applyBorder="1" applyAlignment="1">
      <alignment horizontal="center" vertical="center" wrapText="1"/>
    </xf>
    <xf numFmtId="0" fontId="170" fillId="0" borderId="42" xfId="16" applyFont="1" applyFill="1" applyBorder="1" applyAlignment="1">
      <alignment horizontal="center" vertical="center" wrapText="1"/>
    </xf>
    <xf numFmtId="0" fontId="108" fillId="4" borderId="11" xfId="16" applyFont="1" applyFill="1" applyBorder="1" applyAlignment="1">
      <alignment horizontal="left" vertical="center" wrapText="1"/>
    </xf>
    <xf numFmtId="0" fontId="34" fillId="3" borderId="94" xfId="16" applyFont="1" applyFill="1" applyBorder="1" applyAlignment="1">
      <alignment horizontal="left" vertical="top" wrapText="1"/>
    </xf>
    <xf numFmtId="0" fontId="35" fillId="0" borderId="11" xfId="16" applyFont="1" applyFill="1" applyBorder="1" applyAlignment="1">
      <alignment horizontal="left" vertical="center" wrapText="1"/>
    </xf>
    <xf numFmtId="0" fontId="26" fillId="8" borderId="159" xfId="16" applyFont="1" applyFill="1" applyBorder="1" applyAlignment="1">
      <alignment horizontal="center" vertical="center"/>
    </xf>
    <xf numFmtId="182" fontId="26" fillId="0" borderId="84" xfId="16" applyNumberFormat="1" applyFont="1" applyFill="1" applyBorder="1" applyAlignment="1">
      <alignment horizontal="center" vertical="center" wrapText="1"/>
    </xf>
    <xf numFmtId="176" fontId="135" fillId="4" borderId="24" xfId="16" applyNumberFormat="1" applyFont="1" applyFill="1" applyBorder="1" applyAlignment="1">
      <alignment horizontal="center" vertical="center"/>
    </xf>
    <xf numFmtId="0" fontId="26" fillId="8" borderId="36" xfId="16" applyFont="1" applyFill="1" applyBorder="1" applyAlignment="1">
      <alignment horizontal="center" vertical="center"/>
    </xf>
    <xf numFmtId="182" fontId="26" fillId="0" borderId="92" xfId="16" applyNumberFormat="1" applyFont="1" applyFill="1" applyBorder="1" applyAlignment="1">
      <alignment horizontal="center" vertical="center" wrapText="1"/>
    </xf>
    <xf numFmtId="191" fontId="28" fillId="0" borderId="84" xfId="16" applyNumberFormat="1" applyFont="1" applyFill="1" applyBorder="1" applyAlignment="1">
      <alignment horizontal="right" vertical="center"/>
    </xf>
    <xf numFmtId="182" fontId="28" fillId="0" borderId="92" xfId="16" applyNumberFormat="1" applyFont="1" applyFill="1" applyBorder="1" applyAlignment="1">
      <alignment horizontal="center" vertical="center" wrapText="1"/>
    </xf>
    <xf numFmtId="182" fontId="28" fillId="19" borderId="92" xfId="16" applyNumberFormat="1" applyFont="1" applyFill="1" applyBorder="1" applyAlignment="1">
      <alignment horizontal="center" vertical="center" wrapText="1"/>
    </xf>
    <xf numFmtId="0" fontId="26" fillId="8" borderId="128" xfId="16" applyFont="1" applyFill="1" applyBorder="1" applyAlignment="1">
      <alignment horizontal="center" vertical="center"/>
    </xf>
    <xf numFmtId="176" fontId="28" fillId="19" borderId="84" xfId="16" applyNumberFormat="1" applyFont="1" applyFill="1" applyBorder="1" applyAlignment="1">
      <alignment horizontal="center" vertical="center" wrapText="1"/>
    </xf>
    <xf numFmtId="176" fontId="135" fillId="4" borderId="9" xfId="16" applyNumberFormat="1" applyFont="1" applyFill="1" applyBorder="1" applyAlignment="1">
      <alignment horizontal="center" vertical="center"/>
    </xf>
    <xf numFmtId="0" fontId="108" fillId="0" borderId="1" xfId="16" applyFont="1" applyFill="1" applyBorder="1" applyAlignment="1">
      <alignment horizontal="center" vertical="center" wrapText="1"/>
    </xf>
    <xf numFmtId="0" fontId="108" fillId="0" borderId="39" xfId="16" applyFont="1" applyFill="1" applyBorder="1" applyAlignment="1">
      <alignment horizontal="center" vertical="center" wrapText="1"/>
    </xf>
    <xf numFmtId="0" fontId="28" fillId="0" borderId="42" xfId="16" applyFont="1" applyFill="1" applyBorder="1" applyAlignment="1">
      <alignment horizontal="center" vertical="center"/>
    </xf>
    <xf numFmtId="0" fontId="34" fillId="0" borderId="9" xfId="16" applyFont="1" applyFill="1" applyBorder="1" applyAlignment="1">
      <alignment horizontal="center" vertical="center" wrapText="1"/>
    </xf>
    <xf numFmtId="180" fontId="135" fillId="4" borderId="9" xfId="16" applyNumberFormat="1" applyFont="1" applyFill="1" applyBorder="1" applyAlignment="1">
      <alignment horizontal="center" vertical="top" wrapText="1"/>
    </xf>
    <xf numFmtId="180" fontId="135" fillId="4" borderId="2" xfId="16" applyNumberFormat="1" applyFont="1" applyFill="1" applyBorder="1" applyAlignment="1">
      <alignment horizontal="center" vertical="top" wrapText="1"/>
    </xf>
    <xf numFmtId="186" fontId="28" fillId="29" borderId="84" xfId="16" applyNumberFormat="1" applyFont="1" applyFill="1" applyBorder="1" applyAlignment="1">
      <alignment horizontal="center" vertical="center" wrapText="1"/>
    </xf>
    <xf numFmtId="0" fontId="108" fillId="4" borderId="85" xfId="16" applyFont="1" applyFill="1" applyBorder="1" applyAlignment="1">
      <alignment horizontal="left" vertical="center" wrapText="1"/>
    </xf>
    <xf numFmtId="180" fontId="24" fillId="3" borderId="24" xfId="16" applyNumberFormat="1" applyFont="1" applyFill="1" applyBorder="1" applyAlignment="1">
      <alignment horizontal="center" vertical="center"/>
    </xf>
    <xf numFmtId="180" fontId="24" fillId="3" borderId="57" xfId="16" applyNumberFormat="1" applyFont="1" applyFill="1" applyBorder="1" applyAlignment="1">
      <alignment horizontal="center" vertical="center"/>
    </xf>
    <xf numFmtId="0" fontId="34" fillId="4" borderId="94" xfId="16" applyFont="1" applyFill="1" applyBorder="1" applyAlignment="1">
      <alignment horizontal="left" vertical="top" wrapText="1"/>
    </xf>
    <xf numFmtId="0" fontId="171" fillId="0" borderId="42" xfId="16" applyFont="1" applyFill="1" applyBorder="1" applyAlignment="1">
      <alignment horizontal="center" vertical="center" wrapText="1"/>
    </xf>
    <xf numFmtId="0" fontId="24" fillId="0" borderId="93" xfId="16" applyFont="1" applyFill="1" applyBorder="1" applyAlignment="1">
      <alignment horizontal="center" vertical="center" wrapText="1"/>
    </xf>
    <xf numFmtId="186" fontId="28" fillId="4" borderId="91" xfId="16" applyNumberFormat="1" applyFont="1" applyFill="1" applyBorder="1" applyAlignment="1">
      <alignment horizontal="center" vertical="center" wrapText="1"/>
    </xf>
    <xf numFmtId="180" fontId="135" fillId="4" borderId="2" xfId="16" applyNumberFormat="1" applyFont="1" applyFill="1" applyBorder="1" applyAlignment="1">
      <alignment horizontal="center" vertical="top"/>
    </xf>
    <xf numFmtId="0" fontId="28" fillId="4" borderId="9" xfId="16" applyFont="1" applyFill="1" applyBorder="1" applyAlignment="1">
      <alignment horizontal="center" vertical="center" wrapText="1"/>
    </xf>
    <xf numFmtId="0" fontId="26" fillId="3" borderId="24" xfId="16" applyFont="1" applyFill="1" applyBorder="1" applyAlignment="1">
      <alignment horizontal="center" vertical="center"/>
    </xf>
    <xf numFmtId="0" fontId="26" fillId="3" borderId="84" xfId="16" applyFont="1" applyFill="1" applyBorder="1" applyAlignment="1">
      <alignment horizontal="center" vertical="center" wrapText="1"/>
    </xf>
    <xf numFmtId="191" fontId="26" fillId="3" borderId="84" xfId="16" applyNumberFormat="1" applyFont="1" applyFill="1" applyBorder="1" applyAlignment="1">
      <alignment horizontal="right" vertical="center"/>
    </xf>
    <xf numFmtId="176" fontId="26" fillId="3" borderId="9" xfId="16" applyNumberFormat="1" applyFont="1" applyFill="1" applyBorder="1" applyAlignment="1">
      <alignment horizontal="center" vertical="center"/>
    </xf>
    <xf numFmtId="180" fontId="26" fillId="3" borderId="24" xfId="16" applyNumberFormat="1" applyFont="1" applyFill="1" applyBorder="1" applyAlignment="1">
      <alignment horizontal="center" vertical="center"/>
    </xf>
    <xf numFmtId="0" fontId="26" fillId="3" borderId="9" xfId="16" applyFont="1" applyFill="1" applyBorder="1"/>
    <xf numFmtId="192" fontId="26" fillId="3" borderId="38" xfId="16" applyNumberFormat="1" applyFont="1" applyFill="1" applyBorder="1" applyAlignment="1">
      <alignment horizontal="center" vertical="center"/>
    </xf>
    <xf numFmtId="176" fontId="26" fillId="3" borderId="24" xfId="16" applyNumberFormat="1" applyFont="1" applyFill="1" applyBorder="1" applyAlignment="1">
      <alignment horizontal="center" vertical="center"/>
    </xf>
    <xf numFmtId="180" fontId="26" fillId="3" borderId="24" xfId="16" applyNumberFormat="1" applyFont="1" applyFill="1" applyBorder="1" applyAlignment="1">
      <alignment horizontal="center" vertical="top"/>
    </xf>
    <xf numFmtId="180" fontId="26" fillId="3" borderId="9" xfId="16" applyNumberFormat="1" applyFont="1" applyFill="1" applyBorder="1" applyAlignment="1">
      <alignment horizontal="center" vertical="top" wrapText="1"/>
    </xf>
    <xf numFmtId="0" fontId="14" fillId="3" borderId="9" xfId="16" applyFont="1" applyFill="1" applyBorder="1" applyAlignment="1">
      <alignment horizontal="left" vertical="center" wrapText="1"/>
    </xf>
    <xf numFmtId="0" fontId="14" fillId="3" borderId="9" xfId="16" applyFont="1" applyFill="1" applyBorder="1" applyAlignment="1">
      <alignment horizontal="center" vertical="center" wrapText="1"/>
    </xf>
    <xf numFmtId="0" fontId="14" fillId="3" borderId="24" xfId="16" applyFont="1" applyFill="1" applyBorder="1" applyAlignment="1">
      <alignment horizontal="center" vertical="center" wrapText="1"/>
    </xf>
    <xf numFmtId="0" fontId="14" fillId="3" borderId="85" xfId="16" applyFont="1" applyFill="1" applyBorder="1" applyAlignment="1">
      <alignment horizontal="left" vertical="center" wrapText="1"/>
    </xf>
    <xf numFmtId="0" fontId="24" fillId="0" borderId="1" xfId="16" applyFont="1" applyFill="1" applyBorder="1" applyAlignment="1">
      <alignment horizontal="center" vertical="center" wrapText="1"/>
    </xf>
    <xf numFmtId="180" fontId="166" fillId="0" borderId="39" xfId="16" applyNumberFormat="1" applyFont="1" applyFill="1" applyBorder="1" applyAlignment="1">
      <alignment horizontal="center" vertical="center" wrapText="1"/>
    </xf>
    <xf numFmtId="186" fontId="28" fillId="8" borderId="84" xfId="16" applyNumberFormat="1" applyFont="1" applyFill="1" applyBorder="1" applyAlignment="1">
      <alignment horizontal="center" vertical="center" wrapText="1"/>
    </xf>
    <xf numFmtId="176" fontId="28" fillId="8" borderId="84" xfId="16" applyNumberFormat="1" applyFont="1" applyFill="1" applyBorder="1" applyAlignment="1">
      <alignment horizontal="center" vertical="center" wrapText="1"/>
    </xf>
    <xf numFmtId="0" fontId="137" fillId="26" borderId="159" xfId="16" applyFont="1" applyFill="1" applyBorder="1" applyAlignment="1">
      <alignment horizontal="center" vertical="center"/>
    </xf>
    <xf numFmtId="0" fontId="137" fillId="0" borderId="2" xfId="16" applyFont="1" applyFill="1" applyBorder="1" applyAlignment="1">
      <alignment horizontal="center" vertical="center" wrapText="1"/>
    </xf>
    <xf numFmtId="0" fontId="137" fillId="0" borderId="9" xfId="16" applyFont="1" applyFill="1" applyBorder="1" applyAlignment="1">
      <alignment horizontal="center" vertical="center" wrapText="1"/>
    </xf>
    <xf numFmtId="0" fontId="137" fillId="0" borderId="24" xfId="16" applyFont="1" applyFill="1" applyBorder="1" applyAlignment="1">
      <alignment horizontal="center" vertical="center"/>
    </xf>
    <xf numFmtId="0" fontId="137" fillId="0" borderId="84" xfId="16" applyFont="1" applyFill="1" applyBorder="1" applyAlignment="1">
      <alignment horizontal="center" vertical="center" wrapText="1"/>
    </xf>
    <xf numFmtId="186" fontId="137" fillId="0" borderId="84" xfId="16" applyNumberFormat="1" applyFont="1" applyFill="1" applyBorder="1" applyAlignment="1">
      <alignment horizontal="center" vertical="center" wrapText="1"/>
    </xf>
    <xf numFmtId="176" fontId="137" fillId="0" borderId="84" xfId="16" applyNumberFormat="1" applyFont="1" applyFill="1" applyBorder="1" applyAlignment="1">
      <alignment horizontal="center" vertical="center" wrapText="1"/>
    </xf>
    <xf numFmtId="191" fontId="137" fillId="0" borderId="84" xfId="16" applyNumberFormat="1" applyFont="1" applyFill="1" applyBorder="1" applyAlignment="1">
      <alignment horizontal="right" vertical="center"/>
    </xf>
    <xf numFmtId="176" fontId="172" fillId="0" borderId="9" xfId="16" applyNumberFormat="1" applyFont="1" applyFill="1" applyBorder="1" applyAlignment="1">
      <alignment horizontal="center" vertical="center"/>
    </xf>
    <xf numFmtId="191" fontId="172" fillId="0" borderId="84" xfId="16" applyNumberFormat="1" applyFont="1" applyFill="1" applyBorder="1" applyAlignment="1">
      <alignment horizontal="right" vertical="center"/>
    </xf>
    <xf numFmtId="180" fontId="172" fillId="0" borderId="24" xfId="16" applyNumberFormat="1" applyFont="1" applyFill="1" applyBorder="1" applyAlignment="1">
      <alignment horizontal="center" vertical="center"/>
    </xf>
    <xf numFmtId="0" fontId="137" fillId="0" borderId="9" xfId="16" applyFont="1" applyFill="1" applyBorder="1"/>
    <xf numFmtId="192" fontId="172" fillId="0" borderId="38" xfId="16" applyNumberFormat="1" applyFont="1" applyFill="1" applyBorder="1" applyAlignment="1">
      <alignment horizontal="center" vertical="center"/>
    </xf>
    <xf numFmtId="176" fontId="172" fillId="0" borderId="24" xfId="16" applyNumberFormat="1" applyFont="1" applyFill="1" applyBorder="1" applyAlignment="1">
      <alignment horizontal="center" vertical="center"/>
    </xf>
    <xf numFmtId="180" fontId="172" fillId="0" borderId="24" xfId="16" applyNumberFormat="1" applyFont="1" applyFill="1" applyBorder="1" applyAlignment="1">
      <alignment horizontal="center" vertical="top"/>
    </xf>
    <xf numFmtId="180" fontId="172" fillId="0" borderId="9" xfId="16" applyNumberFormat="1" applyFont="1" applyFill="1" applyBorder="1" applyAlignment="1">
      <alignment horizontal="center" vertical="top" wrapText="1"/>
    </xf>
    <xf numFmtId="0" fontId="173" fillId="0" borderId="9" xfId="16" applyFont="1" applyFill="1" applyBorder="1" applyAlignment="1">
      <alignment horizontal="left" vertical="center" wrapText="1"/>
    </xf>
    <xf numFmtId="0" fontId="173" fillId="0" borderId="9" xfId="16" applyFont="1" applyFill="1" applyBorder="1" applyAlignment="1">
      <alignment horizontal="center" vertical="center" wrapText="1"/>
    </xf>
    <xf numFmtId="0" fontId="173" fillId="0" borderId="24" xfId="16" applyFont="1" applyFill="1" applyBorder="1" applyAlignment="1">
      <alignment horizontal="center" vertical="center" wrapText="1"/>
    </xf>
    <xf numFmtId="0" fontId="173" fillId="4" borderId="85" xfId="16" applyFont="1" applyFill="1" applyBorder="1" applyAlignment="1">
      <alignment horizontal="left" vertical="center" wrapText="1"/>
    </xf>
    <xf numFmtId="0" fontId="135" fillId="0" borderId="3" xfId="16" applyFont="1" applyFill="1" applyBorder="1" applyAlignment="1">
      <alignment horizontal="center" vertical="center" wrapText="1"/>
    </xf>
    <xf numFmtId="193" fontId="26" fillId="3" borderId="84" xfId="16" applyNumberFormat="1" applyFont="1" applyFill="1" applyBorder="1" applyAlignment="1">
      <alignment horizontal="right" vertical="center"/>
    </xf>
    <xf numFmtId="176" fontId="24" fillId="3" borderId="9" xfId="16" applyNumberFormat="1" applyFont="1" applyFill="1" applyBorder="1" applyAlignment="1">
      <alignment horizontal="center" vertical="center"/>
    </xf>
    <xf numFmtId="191" fontId="24" fillId="3" borderId="84" xfId="16" applyNumberFormat="1" applyFont="1" applyFill="1" applyBorder="1" applyAlignment="1">
      <alignment horizontal="right" vertical="center"/>
    </xf>
    <xf numFmtId="192" fontId="24" fillId="3" borderId="38" xfId="16" applyNumberFormat="1" applyFont="1" applyFill="1" applyBorder="1" applyAlignment="1">
      <alignment horizontal="center" vertical="center"/>
    </xf>
    <xf numFmtId="176" fontId="24" fillId="3" borderId="24" xfId="16" applyNumberFormat="1" applyFont="1" applyFill="1" applyBorder="1" applyAlignment="1">
      <alignment horizontal="center" vertical="center"/>
    </xf>
    <xf numFmtId="180" fontId="24" fillId="3" borderId="24" xfId="16" applyNumberFormat="1" applyFont="1" applyFill="1" applyBorder="1" applyAlignment="1">
      <alignment horizontal="center" vertical="top"/>
    </xf>
    <xf numFmtId="180" fontId="24" fillId="3" borderId="9" xfId="16" applyNumberFormat="1" applyFont="1" applyFill="1" applyBorder="1" applyAlignment="1">
      <alignment horizontal="center" vertical="top" wrapText="1"/>
    </xf>
    <xf numFmtId="194" fontId="167" fillId="0" borderId="0" xfId="16" applyNumberFormat="1" applyFont="1"/>
    <xf numFmtId="0" fontId="14" fillId="0" borderId="123" xfId="16" applyFont="1" applyFill="1" applyBorder="1" applyAlignment="1">
      <alignment horizontal="center" vertical="center" wrapText="1"/>
    </xf>
    <xf numFmtId="0" fontId="14" fillId="0" borderId="129" xfId="16" applyFont="1" applyFill="1" applyBorder="1" applyAlignment="1">
      <alignment horizontal="center" vertical="center" wrapText="1"/>
    </xf>
    <xf numFmtId="0" fontId="14" fillId="0" borderId="124" xfId="16" applyFont="1" applyFill="1" applyBorder="1" applyAlignment="1">
      <alignment horizontal="left" vertical="center" wrapText="1"/>
    </xf>
    <xf numFmtId="0" fontId="24" fillId="0" borderId="3" xfId="16" applyFont="1" applyFill="1" applyBorder="1" applyAlignment="1">
      <alignment horizontal="center" vertical="center" wrapText="1"/>
    </xf>
    <xf numFmtId="178" fontId="26" fillId="4" borderId="133" xfId="16" applyNumberFormat="1" applyFont="1" applyFill="1" applyBorder="1" applyAlignment="1">
      <alignment horizontal="center" vertical="center"/>
    </xf>
    <xf numFmtId="0" fontId="26" fillId="46" borderId="132" xfId="16" applyFont="1" applyFill="1" applyBorder="1" applyAlignment="1">
      <alignment horizontal="center" vertical="center"/>
    </xf>
    <xf numFmtId="0" fontId="26" fillId="46" borderId="132" xfId="16" applyFont="1" applyFill="1" applyBorder="1" applyAlignment="1">
      <alignment horizontal="center" vertical="center" wrapText="1"/>
    </xf>
    <xf numFmtId="186" fontId="26" fillId="46" borderId="132" xfId="16" applyNumberFormat="1" applyFont="1" applyFill="1" applyBorder="1" applyAlignment="1">
      <alignment horizontal="center" vertical="center" wrapText="1"/>
    </xf>
    <xf numFmtId="176" fontId="26" fillId="46" borderId="132" xfId="16" applyNumberFormat="1" applyFont="1" applyFill="1" applyBorder="1" applyAlignment="1">
      <alignment horizontal="center" vertical="center" wrapText="1"/>
    </xf>
    <xf numFmtId="180" fontId="26" fillId="46" borderId="132" xfId="16" applyNumberFormat="1" applyFont="1" applyFill="1" applyBorder="1" applyAlignment="1">
      <alignment horizontal="center" vertical="center" wrapText="1"/>
    </xf>
    <xf numFmtId="191" fontId="26" fillId="46" borderId="132" xfId="16" applyNumberFormat="1" applyFont="1" applyFill="1" applyBorder="1" applyAlignment="1">
      <alignment horizontal="center" vertical="center"/>
    </xf>
    <xf numFmtId="176" fontId="26" fillId="4" borderId="133" xfId="16" applyNumberFormat="1" applyFont="1" applyFill="1" applyBorder="1" applyAlignment="1">
      <alignment horizontal="right" vertical="center"/>
    </xf>
    <xf numFmtId="191" fontId="26" fillId="46" borderId="132" xfId="16" applyNumberFormat="1" applyFont="1" applyFill="1" applyBorder="1" applyAlignment="1">
      <alignment horizontal="right" vertical="center"/>
    </xf>
    <xf numFmtId="177" fontId="24" fillId="46" borderId="134" xfId="16" applyNumberFormat="1" applyFont="1" applyFill="1" applyBorder="1" applyAlignment="1">
      <alignment horizontal="right" vertical="center"/>
    </xf>
    <xf numFmtId="0" fontId="26" fillId="46" borderId="132" xfId="16" applyFont="1" applyFill="1" applyBorder="1" applyAlignment="1">
      <alignment horizontal="right" vertical="center" wrapText="1"/>
    </xf>
    <xf numFmtId="177" fontId="24" fillId="46" borderId="160" xfId="16" applyNumberFormat="1" applyFont="1" applyFill="1" applyBorder="1" applyAlignment="1">
      <alignment horizontal="right" vertical="center"/>
    </xf>
    <xf numFmtId="176" fontId="26" fillId="4" borderId="134" xfId="16" applyNumberFormat="1" applyFont="1" applyFill="1" applyBorder="1" applyAlignment="1">
      <alignment horizontal="right" vertical="center"/>
    </xf>
    <xf numFmtId="177" fontId="24" fillId="46" borderId="134" xfId="16" applyNumberFormat="1" applyFont="1" applyFill="1" applyBorder="1" applyAlignment="1">
      <alignment horizontal="center" vertical="center"/>
    </xf>
    <xf numFmtId="177" fontId="24" fillId="46" borderId="132" xfId="16" applyNumberFormat="1" applyFont="1" applyFill="1" applyBorder="1" applyAlignment="1">
      <alignment horizontal="center" vertical="center"/>
    </xf>
    <xf numFmtId="0" fontId="26" fillId="46" borderId="132" xfId="16" applyFont="1" applyFill="1" applyBorder="1" applyAlignment="1">
      <alignment horizontal="left" vertical="center" wrapText="1"/>
    </xf>
    <xf numFmtId="0" fontId="26" fillId="46" borderId="134" xfId="16" applyFont="1" applyFill="1" applyBorder="1" applyAlignment="1">
      <alignment horizontal="center" vertical="center" wrapText="1"/>
    </xf>
    <xf numFmtId="0" fontId="26" fillId="46" borderId="161" xfId="16" applyFont="1" applyFill="1" applyBorder="1" applyAlignment="1">
      <alignment horizontal="left" vertical="center" wrapText="1"/>
    </xf>
    <xf numFmtId="178" fontId="26" fillId="4" borderId="1" xfId="16" applyNumberFormat="1" applyFont="1" applyFill="1" applyBorder="1" applyAlignment="1">
      <alignment horizontal="center" vertical="center"/>
    </xf>
    <xf numFmtId="0" fontId="26" fillId="46" borderId="1" xfId="16" applyFont="1" applyFill="1" applyBorder="1" applyAlignment="1">
      <alignment horizontal="center" vertical="center"/>
    </xf>
    <xf numFmtId="0" fontId="26" fillId="46" borderId="1" xfId="16" applyFont="1" applyFill="1" applyBorder="1" applyAlignment="1">
      <alignment horizontal="center" vertical="center" wrapText="1"/>
    </xf>
    <xf numFmtId="186" fontId="26" fillId="46" borderId="1" xfId="16" applyNumberFormat="1" applyFont="1" applyFill="1" applyBorder="1" applyAlignment="1">
      <alignment horizontal="center" vertical="center" wrapText="1"/>
    </xf>
    <xf numFmtId="176" fontId="26" fillId="46" borderId="1" xfId="16" applyNumberFormat="1" applyFont="1" applyFill="1" applyBorder="1" applyAlignment="1">
      <alignment horizontal="center" vertical="center" wrapText="1"/>
    </xf>
    <xf numFmtId="180" fontId="26" fillId="46" borderId="1" xfId="16" applyNumberFormat="1" applyFont="1" applyFill="1" applyBorder="1" applyAlignment="1">
      <alignment horizontal="center" vertical="center" wrapText="1"/>
    </xf>
    <xf numFmtId="191" fontId="26" fillId="46" borderId="1" xfId="16" applyNumberFormat="1" applyFont="1" applyFill="1" applyBorder="1" applyAlignment="1">
      <alignment horizontal="center" vertical="center"/>
    </xf>
    <xf numFmtId="176" fontId="26" fillId="4" borderId="1" xfId="16" applyNumberFormat="1" applyFont="1" applyFill="1" applyBorder="1" applyAlignment="1">
      <alignment horizontal="right" vertical="center"/>
    </xf>
    <xf numFmtId="191" fontId="26" fillId="46" borderId="1" xfId="16" applyNumberFormat="1" applyFont="1" applyFill="1" applyBorder="1" applyAlignment="1">
      <alignment horizontal="right" vertical="center"/>
    </xf>
    <xf numFmtId="177" fontId="24" fillId="46" borderId="39" xfId="16" applyNumberFormat="1" applyFont="1" applyFill="1" applyBorder="1" applyAlignment="1">
      <alignment horizontal="right" vertical="center"/>
    </xf>
    <xf numFmtId="0" fontId="26" fillId="46" borderId="1" xfId="16" applyFont="1" applyFill="1" applyBorder="1" applyAlignment="1">
      <alignment horizontal="right" vertical="center" wrapText="1"/>
    </xf>
    <xf numFmtId="177" fontId="24" fillId="46" borderId="41" xfId="16" applyNumberFormat="1" applyFont="1" applyFill="1" applyBorder="1" applyAlignment="1">
      <alignment horizontal="right" vertical="center"/>
    </xf>
    <xf numFmtId="195" fontId="26" fillId="4" borderId="1" xfId="16" applyNumberFormat="1" applyFont="1" applyFill="1" applyBorder="1" applyAlignment="1">
      <alignment horizontal="right" vertical="center"/>
    </xf>
    <xf numFmtId="195" fontId="26" fillId="4" borderId="39" xfId="16" applyNumberFormat="1" applyFont="1" applyFill="1" applyBorder="1" applyAlignment="1">
      <alignment horizontal="right" vertical="center"/>
    </xf>
    <xf numFmtId="177" fontId="24" fillId="46" borderId="39" xfId="16" applyNumberFormat="1" applyFont="1" applyFill="1" applyBorder="1" applyAlignment="1">
      <alignment horizontal="center" vertical="center"/>
    </xf>
    <xf numFmtId="177" fontId="24" fillId="46" borderId="1" xfId="16" applyNumberFormat="1" applyFont="1" applyFill="1" applyBorder="1" applyAlignment="1">
      <alignment horizontal="center" vertical="center"/>
    </xf>
    <xf numFmtId="0" fontId="26" fillId="46" borderId="1" xfId="16" applyFont="1" applyFill="1" applyBorder="1" applyAlignment="1">
      <alignment horizontal="left" vertical="center" wrapText="1"/>
    </xf>
    <xf numFmtId="0" fontId="26" fillId="46" borderId="39" xfId="16" applyFont="1" applyFill="1" applyBorder="1" applyAlignment="1">
      <alignment horizontal="center" vertical="center" wrapText="1"/>
    </xf>
    <xf numFmtId="0" fontId="28" fillId="46" borderId="72" xfId="16" applyFont="1" applyFill="1" applyBorder="1" applyAlignment="1">
      <alignment horizontal="left" vertical="center" wrapText="1"/>
    </xf>
    <xf numFmtId="178" fontId="147" fillId="46" borderId="118" xfId="16" applyNumberFormat="1" applyFont="1" applyFill="1" applyBorder="1" applyAlignment="1">
      <alignment horizontal="center" vertical="center"/>
    </xf>
    <xf numFmtId="0" fontId="147" fillId="46" borderId="118" xfId="16" applyFont="1" applyFill="1" applyBorder="1" applyAlignment="1">
      <alignment horizontal="center" vertical="center"/>
    </xf>
    <xf numFmtId="0" fontId="147" fillId="46" borderId="118" xfId="16" applyFont="1" applyFill="1" applyBorder="1" applyAlignment="1" applyProtection="1">
      <alignment horizontal="center"/>
    </xf>
    <xf numFmtId="186" fontId="147" fillId="46" borderId="118" xfId="16" applyNumberFormat="1" applyFont="1" applyFill="1" applyBorder="1" applyAlignment="1">
      <alignment horizontal="center" vertical="center" wrapText="1"/>
    </xf>
    <xf numFmtId="176" fontId="147" fillId="46" borderId="118" xfId="16" applyNumberFormat="1" applyFont="1" applyFill="1" applyBorder="1" applyAlignment="1">
      <alignment horizontal="center" vertical="center" wrapText="1"/>
    </xf>
    <xf numFmtId="191" fontId="147" fillId="46" borderId="118" xfId="16" applyNumberFormat="1" applyFont="1" applyFill="1" applyBorder="1" applyAlignment="1">
      <alignment horizontal="center" vertical="center" wrapText="1"/>
    </xf>
    <xf numFmtId="176" fontId="147" fillId="4" borderId="118" xfId="16" applyNumberFormat="1" applyFont="1" applyFill="1" applyBorder="1" applyAlignment="1">
      <alignment horizontal="right" vertical="center" wrapText="1"/>
    </xf>
    <xf numFmtId="191" fontId="147" fillId="46" borderId="117" xfId="16" applyNumberFormat="1" applyFont="1" applyFill="1" applyBorder="1" applyAlignment="1">
      <alignment horizontal="center" vertical="center" wrapText="1"/>
    </xf>
    <xf numFmtId="177" fontId="147" fillId="46" borderId="117" xfId="16" applyNumberFormat="1" applyFont="1" applyFill="1" applyBorder="1" applyAlignment="1">
      <alignment horizontal="center" vertical="center" wrapText="1"/>
    </xf>
    <xf numFmtId="0" fontId="147" fillId="46" borderId="118" xfId="16" applyFont="1" applyFill="1" applyBorder="1" applyAlignment="1">
      <alignment horizontal="left" vertical="center"/>
    </xf>
    <xf numFmtId="177" fontId="147" fillId="46" borderId="115" xfId="16" applyNumberFormat="1" applyFont="1" applyFill="1" applyBorder="1" applyAlignment="1">
      <alignment horizontal="center" vertical="center" wrapText="1"/>
    </xf>
    <xf numFmtId="176" fontId="147" fillId="4" borderId="116" xfId="16" applyNumberFormat="1" applyFont="1" applyFill="1" applyBorder="1" applyAlignment="1">
      <alignment horizontal="right" vertical="center" wrapText="1"/>
    </xf>
    <xf numFmtId="177" fontId="147" fillId="46" borderId="116" xfId="16" applyNumberFormat="1" applyFont="1" applyFill="1" applyBorder="1" applyAlignment="1">
      <alignment horizontal="center" vertical="center" wrapText="1"/>
    </xf>
    <xf numFmtId="176" fontId="147" fillId="46" borderId="116" xfId="16" applyNumberFormat="1" applyFont="1" applyFill="1" applyBorder="1" applyAlignment="1">
      <alignment horizontal="left" vertical="center"/>
    </xf>
    <xf numFmtId="0" fontId="147" fillId="46" borderId="116" xfId="16" applyFont="1" applyFill="1" applyBorder="1" applyAlignment="1">
      <alignment horizontal="center" vertical="center"/>
    </xf>
    <xf numFmtId="0" fontId="147" fillId="46" borderId="119" xfId="16" applyFont="1" applyFill="1" applyBorder="1" applyAlignment="1">
      <alignment horizontal="left" vertical="center"/>
    </xf>
    <xf numFmtId="0" fontId="29" fillId="0" borderId="0" xfId="16"/>
    <xf numFmtId="0" fontId="26" fillId="0" borderId="0" xfId="16" applyFont="1" applyProtection="1"/>
    <xf numFmtId="0" fontId="14" fillId="0" borderId="0" xfId="16" applyFont="1" applyFill="1" applyProtection="1"/>
    <xf numFmtId="176" fontId="14" fillId="0" borderId="0" xfId="16" applyNumberFormat="1" applyFont="1" applyProtection="1"/>
    <xf numFmtId="191" fontId="14" fillId="0" borderId="0" xfId="16" applyNumberFormat="1" applyFont="1" applyProtection="1"/>
    <xf numFmtId="0" fontId="14" fillId="0" borderId="0" xfId="16" applyFont="1" applyAlignment="1" applyProtection="1">
      <alignment horizontal="center"/>
    </xf>
    <xf numFmtId="0" fontId="31" fillId="0" borderId="0" xfId="16" applyFont="1" applyProtection="1"/>
    <xf numFmtId="178" fontId="14" fillId="0" borderId="0" xfId="16" applyNumberFormat="1" applyFont="1" applyProtection="1"/>
    <xf numFmtId="0" fontId="149" fillId="4" borderId="7" xfId="16" applyFont="1" applyFill="1" applyBorder="1" applyAlignment="1">
      <alignment horizontal="center" vertical="center"/>
    </xf>
    <xf numFmtId="176" fontId="29" fillId="0" borderId="0" xfId="16" applyNumberFormat="1"/>
    <xf numFmtId="0" fontId="29" fillId="0" borderId="0" xfId="16" applyAlignment="1">
      <alignment horizontal="center"/>
    </xf>
    <xf numFmtId="0" fontId="149" fillId="4" borderId="1" xfId="16" applyFont="1" applyFill="1" applyBorder="1" applyAlignment="1">
      <alignment horizontal="center" vertical="center"/>
    </xf>
    <xf numFmtId="0" fontId="29" fillId="0" borderId="0" xfId="16" applyBorder="1"/>
    <xf numFmtId="176" fontId="14" fillId="0" borderId="0" xfId="16" quotePrefix="1" applyNumberFormat="1" applyFont="1" applyProtection="1"/>
    <xf numFmtId="0" fontId="4" fillId="0" borderId="71" xfId="16" applyFont="1" applyBorder="1" applyAlignment="1">
      <alignment horizontal="center" vertical="center"/>
    </xf>
    <xf numFmtId="14" fontId="4" fillId="0" borderId="1" xfId="16" applyNumberFormat="1" applyFont="1" applyBorder="1" applyAlignment="1">
      <alignment horizontal="center" vertical="center"/>
    </xf>
    <xf numFmtId="0" fontId="4" fillId="0" borderId="1" xfId="16" applyFont="1" applyBorder="1" applyAlignment="1">
      <alignment horizontal="center" vertical="center"/>
    </xf>
    <xf numFmtId="0" fontId="4" fillId="0" borderId="1" xfId="16" applyFont="1" applyBorder="1" applyAlignment="1">
      <alignment horizontal="center" vertical="center" wrapText="1"/>
    </xf>
    <xf numFmtId="176" fontId="29" fillId="0" borderId="0" xfId="16" quotePrefix="1" applyNumberFormat="1"/>
    <xf numFmtId="0" fontId="5" fillId="0" borderId="71" xfId="16" applyFont="1" applyBorder="1" applyAlignment="1">
      <alignment horizontal="center" vertical="center"/>
    </xf>
    <xf numFmtId="14" fontId="5" fillId="0" borderId="1" xfId="16" applyNumberFormat="1" applyFont="1" applyBorder="1" applyAlignment="1">
      <alignment horizontal="center" vertical="center"/>
    </xf>
    <xf numFmtId="176" fontId="5" fillId="0" borderId="39" xfId="16" applyNumberFormat="1" applyFont="1" applyBorder="1" applyAlignment="1">
      <alignment horizontal="center" vertical="center" wrapText="1"/>
    </xf>
    <xf numFmtId="191" fontId="5" fillId="0" borderId="80" xfId="16" applyNumberFormat="1" applyFont="1" applyBorder="1" applyAlignment="1">
      <alignment horizontal="center" vertical="center" wrapText="1"/>
    </xf>
    <xf numFmtId="0" fontId="139" fillId="0" borderId="0" xfId="16" applyFont="1" applyFill="1" applyBorder="1" applyAlignment="1">
      <alignment horizontal="center" vertical="center" wrapText="1"/>
    </xf>
    <xf numFmtId="176" fontId="29" fillId="0" borderId="0" xfId="16" applyNumberFormat="1" applyFont="1"/>
    <xf numFmtId="191" fontId="29" fillId="0" borderId="0" xfId="16" applyNumberFormat="1" applyFont="1"/>
    <xf numFmtId="0" fontId="29" fillId="0" borderId="0" xfId="16" applyFont="1" applyAlignment="1">
      <alignment horizontal="center"/>
    </xf>
    <xf numFmtId="0" fontId="174" fillId="0" borderId="0" xfId="14" applyFont="1" applyAlignment="1" applyProtection="1">
      <alignment horizontal="left" vertical="center" wrapText="1"/>
    </xf>
    <xf numFmtId="0" fontId="175" fillId="0" borderId="0" xfId="14" applyFont="1" applyAlignment="1" applyProtection="1">
      <alignment horizontal="left" vertical="center" shrinkToFit="1"/>
    </xf>
    <xf numFmtId="0" fontId="175" fillId="0" borderId="0" xfId="14" applyFont="1" applyAlignment="1" applyProtection="1">
      <alignment vertical="center" shrinkToFit="1"/>
    </xf>
    <xf numFmtId="0" fontId="176" fillId="0" borderId="0" xfId="14" applyFont="1" applyBorder="1" applyAlignment="1" applyProtection="1">
      <alignment horizontal="right" vertical="center" shrinkToFit="1"/>
    </xf>
    <xf numFmtId="0" fontId="176" fillId="0" borderId="0" xfId="14" applyFont="1" applyAlignment="1" applyProtection="1">
      <alignment horizontal="left" vertical="center" shrinkToFit="1"/>
    </xf>
    <xf numFmtId="0" fontId="176" fillId="0" borderId="0" xfId="14" applyFont="1" applyAlignment="1" applyProtection="1">
      <alignment horizontal="left" vertical="center" wrapText="1" shrinkToFit="1"/>
    </xf>
    <xf numFmtId="0" fontId="177" fillId="0" borderId="0" xfId="14" applyFont="1" applyAlignment="1" applyProtection="1">
      <alignment horizontal="left" vertical="center" shrinkToFit="1"/>
    </xf>
    <xf numFmtId="0" fontId="177" fillId="0" borderId="0" xfId="14" applyFont="1" applyAlignment="1" applyProtection="1">
      <alignment horizontal="right" vertical="center" shrinkToFit="1"/>
    </xf>
    <xf numFmtId="0" fontId="14" fillId="0" borderId="0" xfId="14" applyFont="1" applyProtection="1"/>
    <xf numFmtId="0" fontId="174" fillId="0" borderId="0" xfId="14" applyFont="1" applyAlignment="1" applyProtection="1">
      <alignment horizontal="left" vertical="center"/>
    </xf>
    <xf numFmtId="0" fontId="175" fillId="0" borderId="0" xfId="14" applyFont="1" applyAlignment="1" applyProtection="1">
      <alignment horizontal="left" vertical="center"/>
    </xf>
    <xf numFmtId="0" fontId="175" fillId="0" borderId="0" xfId="14" applyFont="1" applyAlignment="1" applyProtection="1">
      <alignment horizontal="left" vertical="center" wrapText="1"/>
    </xf>
    <xf numFmtId="0" fontId="175" fillId="0" borderId="0" xfId="14" applyFont="1" applyAlignment="1" applyProtection="1">
      <alignment vertical="center"/>
    </xf>
    <xf numFmtId="0" fontId="178" fillId="0" borderId="0" xfId="14" applyFont="1" applyAlignment="1" applyProtection="1">
      <alignment horizontal="left" vertical="center" shrinkToFit="1"/>
    </xf>
    <xf numFmtId="0" fontId="115" fillId="0" borderId="0" xfId="17" applyFont="1" applyFill="1" applyAlignment="1">
      <alignment horizontal="left" vertical="center"/>
    </xf>
    <xf numFmtId="0" fontId="115" fillId="0" borderId="0" xfId="14" applyFont="1" applyAlignment="1" applyProtection="1">
      <alignment horizontal="left" vertical="center"/>
    </xf>
    <xf numFmtId="0" fontId="11" fillId="0" borderId="0" xfId="14" applyFont="1" applyAlignment="1" applyProtection="1">
      <alignment horizontal="left" vertical="center"/>
    </xf>
    <xf numFmtId="0" fontId="11" fillId="0" borderId="0" xfId="14" applyFont="1" applyAlignment="1" applyProtection="1">
      <alignment horizontal="left" vertical="center" wrapText="1"/>
    </xf>
    <xf numFmtId="0" fontId="11" fillId="0" borderId="0" xfId="14" applyFont="1" applyAlignment="1" applyProtection="1">
      <alignment vertical="center"/>
    </xf>
    <xf numFmtId="40" fontId="11" fillId="0" borderId="0" xfId="14" applyNumberFormat="1" applyFont="1" applyBorder="1" applyAlignment="1" applyProtection="1">
      <alignment horizontal="left" vertical="center"/>
    </xf>
    <xf numFmtId="0" fontId="106" fillId="0" borderId="0" xfId="14" applyFont="1" applyAlignment="1" applyProtection="1">
      <alignment horizontal="left" vertical="center"/>
    </xf>
    <xf numFmtId="0" fontId="11" fillId="0" borderId="0" xfId="14" applyFont="1" applyFill="1" applyAlignment="1" applyProtection="1">
      <alignment horizontal="left" vertical="center"/>
    </xf>
    <xf numFmtId="0" fontId="11" fillId="0" borderId="0" xfId="14" applyFont="1" applyFill="1" applyAlignment="1" applyProtection="1">
      <alignment horizontal="left" vertical="center" wrapText="1"/>
    </xf>
    <xf numFmtId="0" fontId="11" fillId="0" borderId="0" xfId="14" applyFont="1" applyFill="1" applyBorder="1" applyAlignment="1" applyProtection="1">
      <alignment horizontal="left" vertical="center"/>
    </xf>
    <xf numFmtId="15" fontId="179" fillId="0" borderId="0" xfId="14" applyNumberFormat="1" applyFont="1" applyAlignment="1" applyProtection="1">
      <alignment horizontal="right" vertical="center"/>
    </xf>
    <xf numFmtId="0" fontId="26" fillId="0" borderId="0" xfId="14" applyFont="1" applyAlignment="1" applyProtection="1">
      <alignment horizontal="left" vertical="center"/>
    </xf>
    <xf numFmtId="0" fontId="26" fillId="0" borderId="0" xfId="14" applyFont="1" applyAlignment="1" applyProtection="1">
      <alignment horizontal="left" vertical="center" wrapText="1"/>
    </xf>
    <xf numFmtId="15" fontId="180" fillId="0" borderId="0" xfId="14" applyNumberFormat="1" applyFont="1" applyAlignment="1" applyProtection="1">
      <alignment horizontal="left" vertical="center"/>
    </xf>
    <xf numFmtId="0" fontId="11" fillId="0" borderId="5" xfId="14" applyFont="1" applyBorder="1" applyAlignment="1" applyProtection="1">
      <alignment horizontal="left" vertical="center"/>
    </xf>
    <xf numFmtId="0" fontId="11" fillId="0" borderId="0" xfId="14" applyFont="1" applyBorder="1" applyAlignment="1" applyProtection="1">
      <alignment horizontal="left" vertical="center"/>
    </xf>
    <xf numFmtId="14" fontId="179" fillId="0" borderId="0" xfId="14" applyNumberFormat="1" applyFont="1" applyAlignment="1" applyProtection="1">
      <alignment horizontal="right" vertical="center"/>
    </xf>
    <xf numFmtId="0" fontId="29" fillId="0" borderId="0" xfId="20" applyFont="1" applyAlignment="1"/>
    <xf numFmtId="0" fontId="115" fillId="54" borderId="24" xfId="14" applyFont="1" applyFill="1" applyBorder="1" applyAlignment="1" applyProtection="1">
      <alignment horizontal="center" vertical="center"/>
    </xf>
    <xf numFmtId="0" fontId="115" fillId="54" borderId="9" xfId="14" applyFont="1" applyFill="1" applyBorder="1" applyAlignment="1" applyProtection="1">
      <alignment horizontal="center" vertical="center" wrapText="1"/>
    </xf>
    <xf numFmtId="0" fontId="115" fillId="54" borderId="113" xfId="14" applyFont="1" applyFill="1" applyBorder="1" applyAlignment="1" applyProtection="1">
      <alignment horizontal="center" vertical="center" wrapText="1"/>
    </xf>
    <xf numFmtId="0" fontId="11" fillId="0" borderId="42" xfId="14" applyFont="1" applyFill="1" applyBorder="1" applyAlignment="1">
      <alignment horizontal="center" vertical="center" wrapText="1"/>
    </xf>
    <xf numFmtId="186" fontId="11" fillId="0" borderId="164" xfId="14" applyNumberFormat="1" applyFont="1" applyFill="1" applyBorder="1" applyAlignment="1">
      <alignment horizontal="center" vertical="center" wrapText="1"/>
    </xf>
    <xf numFmtId="192" fontId="11" fillId="55" borderId="165" xfId="14" applyNumberFormat="1" applyFont="1" applyFill="1" applyBorder="1" applyAlignment="1">
      <alignment horizontal="right" vertical="center"/>
    </xf>
    <xf numFmtId="192" fontId="11" fillId="55" borderId="164" xfId="14" applyNumberFormat="1" applyFont="1" applyFill="1" applyBorder="1" applyAlignment="1">
      <alignment horizontal="right" vertical="center"/>
    </xf>
    <xf numFmtId="180" fontId="11" fillId="0" borderId="2" xfId="14" applyNumberFormat="1" applyFont="1" applyFill="1" applyBorder="1" applyAlignment="1">
      <alignment horizontal="center" vertical="top"/>
    </xf>
    <xf numFmtId="180" fontId="115" fillId="55" borderId="42" xfId="14" applyNumberFormat="1" applyFont="1" applyFill="1" applyBorder="1" applyAlignment="1">
      <alignment horizontal="center" vertical="center" wrapText="1"/>
    </xf>
    <xf numFmtId="0" fontId="11" fillId="0" borderId="54" xfId="14" applyFont="1" applyFill="1" applyBorder="1" applyAlignment="1">
      <alignment horizontal="center" vertical="center" wrapText="1"/>
    </xf>
    <xf numFmtId="186" fontId="11" fillId="0" borderId="54" xfId="14" applyNumberFormat="1" applyFont="1" applyFill="1" applyBorder="1" applyAlignment="1">
      <alignment horizontal="center" vertical="center" wrapText="1"/>
    </xf>
    <xf numFmtId="192" fontId="11" fillId="55" borderId="91" xfId="14" applyNumberFormat="1" applyFont="1" applyFill="1" applyBorder="1" applyAlignment="1">
      <alignment horizontal="right" vertical="center"/>
    </xf>
    <xf numFmtId="192" fontId="11" fillId="55" borderId="54" xfId="14" applyNumberFormat="1" applyFont="1" applyFill="1" applyBorder="1" applyAlignment="1">
      <alignment horizontal="right" vertical="center"/>
    </xf>
    <xf numFmtId="180" fontId="11" fillId="55" borderId="2" xfId="14" applyNumberFormat="1" applyFont="1" applyFill="1" applyBorder="1" applyAlignment="1">
      <alignment horizontal="center" vertical="top"/>
    </xf>
    <xf numFmtId="182" fontId="11" fillId="0" borderId="54" xfId="14" applyNumberFormat="1" applyFont="1" applyFill="1" applyBorder="1" applyAlignment="1">
      <alignment horizontal="center" vertical="center" wrapText="1"/>
    </xf>
    <xf numFmtId="192" fontId="11" fillId="46" borderId="66" xfId="14" applyNumberFormat="1" applyFont="1" applyFill="1" applyBorder="1" applyAlignment="1">
      <alignment horizontal="right" vertical="center"/>
    </xf>
    <xf numFmtId="192" fontId="11" fillId="46" borderId="60" xfId="14" applyNumberFormat="1" applyFont="1" applyFill="1" applyBorder="1" applyAlignment="1">
      <alignment horizontal="right" vertical="center"/>
    </xf>
    <xf numFmtId="180" fontId="11" fillId="55" borderId="3" xfId="14" applyNumberFormat="1" applyFont="1" applyFill="1" applyBorder="1" applyAlignment="1">
      <alignment horizontal="center" vertical="top"/>
    </xf>
    <xf numFmtId="180" fontId="115" fillId="55" borderId="57" xfId="14" applyNumberFormat="1" applyFont="1" applyFill="1" applyBorder="1" applyAlignment="1">
      <alignment horizontal="center" vertical="center" wrapText="1"/>
    </xf>
    <xf numFmtId="0" fontId="11" fillId="0" borderId="63" xfId="14" applyFont="1" applyFill="1" applyBorder="1" applyAlignment="1">
      <alignment horizontal="center" vertical="center" wrapText="1"/>
    </xf>
    <xf numFmtId="186" fontId="11" fillId="0" borderId="63" xfId="14" applyNumberFormat="1" applyFont="1" applyFill="1" applyBorder="1" applyAlignment="1">
      <alignment horizontal="center" vertical="center" wrapText="1"/>
    </xf>
    <xf numFmtId="192" fontId="11" fillId="55" borderId="84" xfId="14" applyNumberFormat="1" applyFont="1" applyFill="1" applyBorder="1" applyAlignment="1">
      <alignment horizontal="right" vertical="center"/>
    </xf>
    <xf numFmtId="192" fontId="11" fillId="55" borderId="63" xfId="14" applyNumberFormat="1" applyFont="1" applyFill="1" applyBorder="1" applyAlignment="1">
      <alignment horizontal="right" vertical="center"/>
    </xf>
    <xf numFmtId="180" fontId="11" fillId="55" borderId="9" xfId="14" applyNumberFormat="1" applyFont="1" applyFill="1" applyBorder="1" applyAlignment="1">
      <alignment horizontal="center" vertical="top"/>
    </xf>
    <xf numFmtId="180" fontId="11" fillId="3" borderId="9" xfId="14" applyNumberFormat="1" applyFont="1" applyFill="1" applyBorder="1" applyAlignment="1">
      <alignment horizontal="center" vertical="top"/>
    </xf>
    <xf numFmtId="180" fontId="115" fillId="55" borderId="24" xfId="14" applyNumberFormat="1" applyFont="1" applyFill="1" applyBorder="1" applyAlignment="1">
      <alignment horizontal="center" vertical="center" wrapText="1"/>
    </xf>
    <xf numFmtId="180" fontId="11" fillId="55" borderId="2" xfId="14" applyNumberFormat="1" applyFont="1" applyFill="1" applyBorder="1" applyAlignment="1">
      <alignment horizontal="center" vertical="center"/>
    </xf>
    <xf numFmtId="180" fontId="11" fillId="3" borderId="2" xfId="14" applyNumberFormat="1" applyFont="1" applyFill="1" applyBorder="1" applyAlignment="1">
      <alignment horizontal="center" vertical="center"/>
    </xf>
    <xf numFmtId="186" fontId="11" fillId="0" borderId="42" xfId="14" applyNumberFormat="1" applyFont="1" applyFill="1" applyBorder="1" applyAlignment="1">
      <alignment horizontal="center" vertical="center" wrapText="1"/>
    </xf>
    <xf numFmtId="192" fontId="11" fillId="55" borderId="92" xfId="14" applyNumberFormat="1" applyFont="1" applyFill="1" applyBorder="1" applyAlignment="1">
      <alignment horizontal="right" vertical="center"/>
    </xf>
    <xf numFmtId="192" fontId="11" fillId="55" borderId="42" xfId="14" applyNumberFormat="1" applyFont="1" applyFill="1" applyBorder="1" applyAlignment="1">
      <alignment horizontal="right" vertical="center"/>
    </xf>
    <xf numFmtId="0" fontId="11" fillId="0" borderId="91" xfId="14" applyFont="1" applyFill="1" applyBorder="1" applyAlignment="1">
      <alignment horizontal="center" vertical="center" wrapText="1"/>
    </xf>
    <xf numFmtId="186" fontId="11" fillId="0" borderId="91" xfId="14" applyNumberFormat="1" applyFont="1" applyFill="1" applyBorder="1" applyAlignment="1">
      <alignment horizontal="center" vertical="center" wrapText="1"/>
    </xf>
    <xf numFmtId="182" fontId="11" fillId="0" borderId="91" xfId="14" applyNumberFormat="1" applyFont="1" applyFill="1" applyBorder="1" applyAlignment="1">
      <alignment horizontal="center" vertical="center" wrapText="1"/>
    </xf>
    <xf numFmtId="0" fontId="11" fillId="0" borderId="24" xfId="14" applyFont="1" applyFill="1" applyBorder="1" applyAlignment="1">
      <alignment horizontal="center" vertical="center" wrapText="1"/>
    </xf>
    <xf numFmtId="186" fontId="11" fillId="0" borderId="24" xfId="14" applyNumberFormat="1" applyFont="1" applyFill="1" applyBorder="1" applyAlignment="1">
      <alignment horizontal="center" vertical="center" wrapText="1"/>
    </xf>
    <xf numFmtId="192" fontId="11" fillId="55" borderId="24" xfId="14" applyNumberFormat="1" applyFont="1" applyFill="1" applyBorder="1" applyAlignment="1">
      <alignment horizontal="right" vertical="center"/>
    </xf>
    <xf numFmtId="180" fontId="11" fillId="0" borderId="9" xfId="14" applyNumberFormat="1" applyFont="1" applyFill="1" applyBorder="1" applyAlignment="1">
      <alignment horizontal="center" vertical="top"/>
    </xf>
    <xf numFmtId="0" fontId="107" fillId="0" borderId="24" xfId="14" applyFont="1" applyFill="1" applyBorder="1" applyAlignment="1">
      <alignment horizontal="center" vertical="center" wrapText="1"/>
    </xf>
    <xf numFmtId="186" fontId="107" fillId="0" borderId="24" xfId="14" applyNumberFormat="1" applyFont="1" applyFill="1" applyBorder="1" applyAlignment="1">
      <alignment horizontal="center" vertical="center" wrapText="1"/>
    </xf>
    <xf numFmtId="192" fontId="107" fillId="55" borderId="84" xfId="14" applyNumberFormat="1" applyFont="1" applyFill="1" applyBorder="1" applyAlignment="1">
      <alignment horizontal="right" vertical="center"/>
    </xf>
    <xf numFmtId="192" fontId="107" fillId="55" borderId="24" xfId="14" applyNumberFormat="1" applyFont="1" applyFill="1" applyBorder="1" applyAlignment="1">
      <alignment horizontal="right" vertical="center"/>
    </xf>
    <xf numFmtId="180" fontId="107" fillId="55" borderId="9" xfId="14" applyNumberFormat="1" applyFont="1" applyFill="1" applyBorder="1" applyAlignment="1">
      <alignment horizontal="center" vertical="top"/>
    </xf>
    <xf numFmtId="180" fontId="107" fillId="0" borderId="9" xfId="14" applyNumberFormat="1" applyFont="1" applyFill="1" applyBorder="1" applyAlignment="1">
      <alignment horizontal="center" vertical="top"/>
    </xf>
    <xf numFmtId="180" fontId="181" fillId="55" borderId="24" xfId="14" applyNumberFormat="1" applyFont="1" applyFill="1" applyBorder="1" applyAlignment="1">
      <alignment horizontal="center" vertical="center" wrapText="1"/>
    </xf>
    <xf numFmtId="192" fontId="107" fillId="46" borderId="66" xfId="14" applyNumberFormat="1" applyFont="1" applyFill="1" applyBorder="1" applyAlignment="1">
      <alignment horizontal="right" vertical="center"/>
    </xf>
    <xf numFmtId="192" fontId="107" fillId="46" borderId="60" xfId="14" applyNumberFormat="1" applyFont="1" applyFill="1" applyBorder="1" applyAlignment="1">
      <alignment horizontal="right" vertical="center"/>
    </xf>
    <xf numFmtId="180" fontId="107" fillId="55" borderId="2" xfId="14" applyNumberFormat="1" applyFont="1" applyFill="1" applyBorder="1" applyAlignment="1">
      <alignment horizontal="center" vertical="center"/>
    </xf>
    <xf numFmtId="180" fontId="181" fillId="55" borderId="42" xfId="14" applyNumberFormat="1" applyFont="1" applyFill="1" applyBorder="1" applyAlignment="1">
      <alignment horizontal="center" vertical="center" wrapText="1"/>
    </xf>
    <xf numFmtId="192" fontId="11" fillId="55" borderId="9" xfId="14" applyNumberFormat="1" applyFont="1" applyFill="1" applyBorder="1" applyAlignment="1">
      <alignment horizontal="right" vertical="center"/>
    </xf>
    <xf numFmtId="180" fontId="115" fillId="0" borderId="24" xfId="14" applyNumberFormat="1" applyFont="1" applyFill="1" applyBorder="1" applyAlignment="1">
      <alignment horizontal="center" vertical="center" wrapText="1"/>
    </xf>
    <xf numFmtId="180" fontId="115" fillId="0" borderId="42" xfId="14" applyNumberFormat="1" applyFont="1" applyFill="1" applyBorder="1" applyAlignment="1">
      <alignment horizontal="center" vertical="center" wrapText="1"/>
    </xf>
    <xf numFmtId="180" fontId="11" fillId="3" borderId="2" xfId="14" applyNumberFormat="1" applyFont="1" applyFill="1" applyBorder="1" applyAlignment="1">
      <alignment horizontal="center" vertical="top"/>
    </xf>
    <xf numFmtId="180" fontId="107" fillId="3" borderId="9" xfId="14" applyNumberFormat="1" applyFont="1" applyFill="1" applyBorder="1" applyAlignment="1">
      <alignment horizontal="center" vertical="top"/>
    </xf>
    <xf numFmtId="180" fontId="107" fillId="3" borderId="2" xfId="14" applyNumberFormat="1" applyFont="1" applyFill="1" applyBorder="1" applyAlignment="1">
      <alignment horizontal="center" vertical="center"/>
    </xf>
    <xf numFmtId="0" fontId="11" fillId="0" borderId="84" xfId="14" applyFont="1" applyFill="1" applyBorder="1" applyAlignment="1">
      <alignment horizontal="center" vertical="center" wrapText="1"/>
    </xf>
    <xf numFmtId="186" fontId="11" fillId="0" borderId="84" xfId="14" applyNumberFormat="1" applyFont="1" applyFill="1" applyBorder="1" applyAlignment="1">
      <alignment horizontal="center" vertical="center" wrapText="1"/>
    </xf>
    <xf numFmtId="180" fontId="11" fillId="55" borderId="24" xfId="14" applyNumberFormat="1" applyFont="1" applyFill="1" applyBorder="1" applyAlignment="1">
      <alignment horizontal="right" vertical="center"/>
    </xf>
    <xf numFmtId="192" fontId="11" fillId="46" borderId="96" xfId="14" applyNumberFormat="1" applyFont="1" applyFill="1" applyBorder="1" applyAlignment="1">
      <alignment horizontal="right" vertical="center"/>
    </xf>
    <xf numFmtId="192" fontId="11" fillId="55" borderId="2" xfId="14" applyNumberFormat="1" applyFont="1" applyFill="1" applyBorder="1" applyAlignment="1">
      <alignment horizontal="right" vertical="center"/>
    </xf>
    <xf numFmtId="196" fontId="11" fillId="55" borderId="42" xfId="14" applyNumberFormat="1" applyFont="1" applyFill="1" applyBorder="1" applyAlignment="1">
      <alignment horizontal="right" vertical="center"/>
    </xf>
    <xf numFmtId="196" fontId="11" fillId="46" borderId="60" xfId="14" applyNumberFormat="1" applyFont="1" applyFill="1" applyBorder="1" applyAlignment="1">
      <alignment horizontal="right" vertical="center"/>
    </xf>
    <xf numFmtId="0" fontId="182" fillId="0" borderId="24" xfId="14" applyFont="1" applyFill="1" applyBorder="1" applyAlignment="1">
      <alignment horizontal="center" vertical="center" wrapText="1"/>
    </xf>
    <xf numFmtId="186" fontId="182" fillId="0" borderId="24" xfId="14" applyNumberFormat="1" applyFont="1" applyFill="1" applyBorder="1" applyAlignment="1">
      <alignment horizontal="center" vertical="center" wrapText="1"/>
    </xf>
    <xf numFmtId="192" fontId="182" fillId="55" borderId="9" xfId="14" applyNumberFormat="1" applyFont="1" applyFill="1" applyBorder="1" applyAlignment="1">
      <alignment horizontal="right" vertical="center"/>
    </xf>
    <xf numFmtId="192" fontId="182" fillId="55" borderId="24" xfId="14" applyNumberFormat="1" applyFont="1" applyFill="1" applyBorder="1" applyAlignment="1">
      <alignment horizontal="right" vertical="center"/>
    </xf>
    <xf numFmtId="180" fontId="182" fillId="55" borderId="9" xfId="14" applyNumberFormat="1" applyFont="1" applyFill="1" applyBorder="1" applyAlignment="1">
      <alignment horizontal="center" vertical="top"/>
    </xf>
    <xf numFmtId="180" fontId="183" fillId="55" borderId="24" xfId="14" applyNumberFormat="1" applyFont="1" applyFill="1" applyBorder="1" applyAlignment="1">
      <alignment horizontal="center" vertical="center" wrapText="1"/>
    </xf>
    <xf numFmtId="192" fontId="182" fillId="46" borderId="66" xfId="14" applyNumberFormat="1" applyFont="1" applyFill="1" applyBorder="1" applyAlignment="1">
      <alignment horizontal="right" vertical="center"/>
    </xf>
    <xf numFmtId="192" fontId="182" fillId="46" borderId="60" xfId="14" applyNumberFormat="1" applyFont="1" applyFill="1" applyBorder="1" applyAlignment="1">
      <alignment horizontal="right" vertical="center"/>
    </xf>
    <xf numFmtId="180" fontId="182" fillId="55" borderId="2" xfId="14" applyNumberFormat="1" applyFont="1" applyFill="1" applyBorder="1" applyAlignment="1">
      <alignment horizontal="center" vertical="center"/>
    </xf>
    <xf numFmtId="180" fontId="183" fillId="55" borderId="42" xfId="14" applyNumberFormat="1" applyFont="1" applyFill="1" applyBorder="1" applyAlignment="1">
      <alignment horizontal="center" vertical="center" wrapText="1"/>
    </xf>
    <xf numFmtId="196" fontId="11" fillId="55" borderId="24" xfId="14" applyNumberFormat="1" applyFont="1" applyFill="1" applyBorder="1" applyAlignment="1">
      <alignment horizontal="right" vertical="center"/>
    </xf>
    <xf numFmtId="180" fontId="115" fillId="55" borderId="9" xfId="14" applyNumberFormat="1" applyFont="1" applyFill="1" applyBorder="1" applyAlignment="1">
      <alignment horizontal="center" vertical="center" wrapText="1"/>
    </xf>
    <xf numFmtId="180" fontId="115" fillId="55" borderId="2" xfId="14" applyNumberFormat="1" applyFont="1" applyFill="1" applyBorder="1" applyAlignment="1">
      <alignment horizontal="center" vertical="center" wrapText="1"/>
    </xf>
    <xf numFmtId="180" fontId="115" fillId="55" borderId="3" xfId="14" applyNumberFormat="1" applyFont="1" applyFill="1" applyBorder="1" applyAlignment="1">
      <alignment horizontal="center" vertical="center" wrapText="1"/>
    </xf>
    <xf numFmtId="182" fontId="11" fillId="0" borderId="24" xfId="14" applyNumberFormat="1" applyFont="1" applyFill="1" applyBorder="1" applyAlignment="1">
      <alignment horizontal="center" vertical="center" wrapText="1"/>
    </xf>
    <xf numFmtId="0" fontId="40" fillId="0" borderId="0" xfId="20" applyFont="1" applyAlignment="1"/>
    <xf numFmtId="182" fontId="107" fillId="0" borderId="24" xfId="14" applyNumberFormat="1" applyFont="1" applyFill="1" applyBorder="1" applyAlignment="1">
      <alignment horizontal="center" vertical="center" wrapText="1"/>
    </xf>
    <xf numFmtId="180" fontId="115" fillId="55" borderId="39" xfId="14" applyNumberFormat="1" applyFont="1" applyFill="1" applyBorder="1" applyAlignment="1">
      <alignment horizontal="center" vertical="center" wrapText="1"/>
    </xf>
    <xf numFmtId="0" fontId="11" fillId="0" borderId="24" xfId="20" applyFont="1" applyBorder="1" applyAlignment="1">
      <alignment horizontal="center" vertical="center" wrapText="1"/>
    </xf>
    <xf numFmtId="0" fontId="120" fillId="14" borderId="24" xfId="14" applyFont="1" applyFill="1" applyBorder="1" applyAlignment="1">
      <alignment horizontal="center" vertical="center" wrapText="1"/>
    </xf>
    <xf numFmtId="186" fontId="120" fillId="14" borderId="24" xfId="14" applyNumberFormat="1" applyFont="1" applyFill="1" applyBorder="1" applyAlignment="1">
      <alignment horizontal="center" vertical="center" wrapText="1"/>
    </xf>
    <xf numFmtId="192" fontId="120" fillId="14" borderId="84" xfId="14" applyNumberFormat="1" applyFont="1" applyFill="1" applyBorder="1" applyAlignment="1">
      <alignment horizontal="right" vertical="center"/>
    </xf>
    <xf numFmtId="192" fontId="120" fillId="14" borderId="24" xfId="14" applyNumberFormat="1" applyFont="1" applyFill="1" applyBorder="1" applyAlignment="1">
      <alignment horizontal="right" vertical="center"/>
    </xf>
    <xf numFmtId="180" fontId="120" fillId="14" borderId="9" xfId="14" applyNumberFormat="1" applyFont="1" applyFill="1" applyBorder="1" applyAlignment="1">
      <alignment horizontal="center" vertical="top"/>
    </xf>
    <xf numFmtId="180" fontId="139" fillId="14" borderId="24" xfId="14" applyNumberFormat="1" applyFont="1" applyFill="1" applyBorder="1" applyAlignment="1">
      <alignment horizontal="center" vertical="center" wrapText="1"/>
    </xf>
    <xf numFmtId="192" fontId="120" fillId="14" borderId="66" xfId="14" applyNumberFormat="1" applyFont="1" applyFill="1" applyBorder="1" applyAlignment="1">
      <alignment horizontal="right" vertical="center"/>
    </xf>
    <xf numFmtId="192" fontId="120" fillId="14" borderId="60" xfId="14" applyNumberFormat="1" applyFont="1" applyFill="1" applyBorder="1" applyAlignment="1">
      <alignment horizontal="right" vertical="center"/>
    </xf>
    <xf numFmtId="180" fontId="120" fillId="14" borderId="2" xfId="14" applyNumberFormat="1" applyFont="1" applyFill="1" applyBorder="1" applyAlignment="1">
      <alignment horizontal="center" vertical="center"/>
    </xf>
    <xf numFmtId="180" fontId="139" fillId="14" borderId="57" xfId="14" applyNumberFormat="1" applyFont="1" applyFill="1" applyBorder="1" applyAlignment="1">
      <alignment horizontal="center" vertical="center" wrapText="1"/>
    </xf>
    <xf numFmtId="180" fontId="11" fillId="0" borderId="2" xfId="14" applyNumberFormat="1" applyFont="1" applyFill="1" applyBorder="1" applyAlignment="1">
      <alignment horizontal="center" vertical="center"/>
    </xf>
    <xf numFmtId="180" fontId="115" fillId="0" borderId="57" xfId="14" applyNumberFormat="1" applyFont="1" applyFill="1" applyBorder="1" applyAlignment="1">
      <alignment horizontal="center" vertical="center" wrapText="1"/>
    </xf>
    <xf numFmtId="192" fontId="11" fillId="46" borderId="168" xfId="14" applyNumberFormat="1" applyFont="1" applyFill="1" applyBorder="1" applyAlignment="1">
      <alignment horizontal="right" vertical="center"/>
    </xf>
    <xf numFmtId="180" fontId="11" fillId="55" borderId="163" xfId="14" applyNumberFormat="1" applyFont="1" applyFill="1" applyBorder="1" applyAlignment="1">
      <alignment horizontal="center" vertical="center"/>
    </xf>
    <xf numFmtId="180" fontId="115" fillId="55" borderId="170" xfId="14" applyNumberFormat="1" applyFont="1" applyFill="1" applyBorder="1" applyAlignment="1">
      <alignment horizontal="center" vertical="center" wrapText="1"/>
    </xf>
    <xf numFmtId="0" fontId="11" fillId="9" borderId="42" xfId="14" applyFont="1" applyFill="1" applyBorder="1" applyAlignment="1">
      <alignment horizontal="center" vertical="center" wrapText="1"/>
    </xf>
    <xf numFmtId="186" fontId="11" fillId="9" borderId="42" xfId="14" applyNumberFormat="1" applyFont="1" applyFill="1" applyBorder="1" applyAlignment="1">
      <alignment horizontal="center" vertical="center" wrapText="1"/>
    </xf>
    <xf numFmtId="192" fontId="11" fillId="9" borderId="92" xfId="14" applyNumberFormat="1" applyFont="1" applyFill="1" applyBorder="1" applyAlignment="1">
      <alignment horizontal="right" vertical="center"/>
    </xf>
    <xf numFmtId="192" fontId="11" fillId="9" borderId="42" xfId="14" applyNumberFormat="1" applyFont="1" applyFill="1" applyBorder="1" applyAlignment="1">
      <alignment horizontal="right" vertical="center"/>
    </xf>
    <xf numFmtId="180" fontId="11" fillId="9" borderId="2" xfId="14" applyNumberFormat="1" applyFont="1" applyFill="1" applyBorder="1" applyAlignment="1">
      <alignment horizontal="center" vertical="top"/>
    </xf>
    <xf numFmtId="180" fontId="115" fillId="9" borderId="42" xfId="14" applyNumberFormat="1" applyFont="1" applyFill="1" applyBorder="1" applyAlignment="1">
      <alignment horizontal="center" vertical="center" wrapText="1"/>
    </xf>
    <xf numFmtId="0" fontId="11" fillId="9" borderId="91" xfId="14" applyFont="1" applyFill="1" applyBorder="1" applyAlignment="1">
      <alignment horizontal="center" vertical="center" wrapText="1"/>
    </xf>
    <xf numFmtId="186" fontId="11" fillId="9" borderId="91" xfId="14" applyNumberFormat="1" applyFont="1" applyFill="1" applyBorder="1" applyAlignment="1">
      <alignment horizontal="center" vertical="center" wrapText="1"/>
    </xf>
    <xf numFmtId="192" fontId="11" fillId="9" borderId="91" xfId="14" applyNumberFormat="1" applyFont="1" applyFill="1" applyBorder="1" applyAlignment="1">
      <alignment horizontal="right" vertical="center"/>
    </xf>
    <xf numFmtId="180" fontId="11" fillId="9" borderId="2" xfId="14" applyNumberFormat="1" applyFont="1" applyFill="1" applyBorder="1" applyAlignment="1">
      <alignment horizontal="center" vertical="center"/>
    </xf>
    <xf numFmtId="192" fontId="11" fillId="9" borderId="66" xfId="14" applyNumberFormat="1" applyFont="1" applyFill="1" applyBorder="1" applyAlignment="1">
      <alignment horizontal="right" vertical="center"/>
    </xf>
    <xf numFmtId="186" fontId="107" fillId="0" borderId="42" xfId="14" applyNumberFormat="1" applyFont="1" applyFill="1" applyBorder="1" applyAlignment="1">
      <alignment horizontal="center" vertical="center" wrapText="1"/>
    </xf>
    <xf numFmtId="192" fontId="107" fillId="55" borderId="92" xfId="14" applyNumberFormat="1" applyFont="1" applyFill="1" applyBorder="1" applyAlignment="1">
      <alignment horizontal="right" vertical="center"/>
    </xf>
    <xf numFmtId="192" fontId="107" fillId="55" borderId="42" xfId="14" applyNumberFormat="1" applyFont="1" applyFill="1" applyBorder="1" applyAlignment="1">
      <alignment horizontal="right" vertical="center"/>
    </xf>
    <xf numFmtId="186" fontId="107" fillId="0" borderId="91" xfId="14" applyNumberFormat="1" applyFont="1" applyFill="1" applyBorder="1" applyAlignment="1">
      <alignment horizontal="center" vertical="center" wrapText="1"/>
    </xf>
    <xf numFmtId="192" fontId="107" fillId="55" borderId="91" xfId="14" applyNumberFormat="1" applyFont="1" applyFill="1" applyBorder="1" applyAlignment="1">
      <alignment horizontal="right" vertical="center"/>
    </xf>
    <xf numFmtId="180" fontId="11" fillId="55" borderId="3" xfId="14" applyNumberFormat="1" applyFont="1" applyFill="1" applyBorder="1" applyAlignment="1">
      <alignment horizontal="center" vertical="center"/>
    </xf>
    <xf numFmtId="180" fontId="175" fillId="9" borderId="42" xfId="14" applyNumberFormat="1" applyFont="1" applyFill="1" applyBorder="1" applyAlignment="1">
      <alignment horizontal="center" vertical="center" wrapText="1"/>
    </xf>
    <xf numFmtId="0" fontId="24" fillId="10" borderId="18" xfId="20" applyFont="1" applyFill="1" applyBorder="1" applyAlignment="1">
      <alignment vertical="center"/>
    </xf>
    <xf numFmtId="0" fontId="24" fillId="10" borderId="19" xfId="20" applyFont="1" applyFill="1" applyBorder="1" applyAlignment="1">
      <alignment vertical="center"/>
    </xf>
    <xf numFmtId="0" fontId="24" fillId="10" borderId="7" xfId="20" applyFont="1" applyFill="1" applyBorder="1" applyAlignment="1">
      <alignment horizontal="center" vertical="center" wrapText="1"/>
    </xf>
    <xf numFmtId="0" fontId="24" fillId="10" borderId="7" xfId="20" applyFont="1" applyFill="1" applyBorder="1" applyAlignment="1">
      <alignment horizontal="center" vertical="center"/>
    </xf>
    <xf numFmtId="0" fontId="24" fillId="10" borderId="7" xfId="20" applyFont="1" applyFill="1" applyBorder="1" applyAlignment="1">
      <alignment vertical="center"/>
    </xf>
    <xf numFmtId="0" fontId="26" fillId="10" borderId="7" xfId="20" applyFont="1" applyFill="1" applyBorder="1" applyAlignment="1">
      <alignment horizontal="center" vertical="center"/>
    </xf>
    <xf numFmtId="186" fontId="24" fillId="10" borderId="7" xfId="21" applyNumberFormat="1" applyFont="1" applyFill="1" applyBorder="1" applyAlignment="1">
      <alignment horizontal="center" vertical="center"/>
    </xf>
    <xf numFmtId="186" fontId="135" fillId="10" borderId="7" xfId="21" applyNumberFormat="1" applyFont="1" applyFill="1" applyBorder="1" applyAlignment="1">
      <alignment horizontal="center" vertical="center"/>
    </xf>
    <xf numFmtId="0" fontId="26" fillId="10" borderId="7" xfId="20" applyFont="1" applyFill="1" applyBorder="1" applyAlignment="1">
      <alignment horizontal="center" vertical="center" wrapText="1"/>
    </xf>
    <xf numFmtId="0" fontId="26" fillId="10" borderId="17" xfId="20" applyFont="1" applyFill="1" applyBorder="1" applyAlignment="1">
      <alignment horizontal="center" vertical="center" wrapText="1"/>
    </xf>
    <xf numFmtId="0" fontId="26" fillId="10" borderId="121" xfId="20" applyFont="1" applyFill="1" applyBorder="1" applyAlignment="1">
      <alignment horizontal="center" vertical="center"/>
    </xf>
    <xf numFmtId="0" fontId="24" fillId="10" borderId="40" xfId="20" applyFont="1" applyFill="1" applyBorder="1" applyAlignment="1">
      <alignment vertical="center"/>
    </xf>
    <xf numFmtId="0" fontId="24" fillId="10" borderId="41" xfId="20" applyFont="1" applyFill="1" applyBorder="1" applyAlignment="1">
      <alignment vertical="center"/>
    </xf>
    <xf numFmtId="0" fontId="24" fillId="10" borderId="1" xfId="20" applyFont="1" applyFill="1" applyBorder="1" applyAlignment="1">
      <alignment horizontal="center" vertical="center" wrapText="1"/>
    </xf>
    <xf numFmtId="0" fontId="24" fillId="10" borderId="1" xfId="20" applyFont="1" applyFill="1" applyBorder="1" applyAlignment="1">
      <alignment horizontal="center" vertical="center"/>
    </xf>
    <xf numFmtId="0" fontId="24" fillId="10" borderId="1" xfId="20" applyFont="1" applyFill="1" applyBorder="1" applyAlignment="1">
      <alignment vertical="center"/>
    </xf>
    <xf numFmtId="0" fontId="26" fillId="10" borderId="1" xfId="20" applyFont="1" applyFill="1" applyBorder="1" applyAlignment="1">
      <alignment horizontal="center" vertical="center"/>
    </xf>
    <xf numFmtId="186" fontId="24" fillId="10" borderId="1" xfId="21" applyNumberFormat="1" applyFont="1" applyFill="1" applyBorder="1" applyAlignment="1">
      <alignment horizontal="center" vertical="center"/>
    </xf>
    <xf numFmtId="0" fontId="26" fillId="10" borderId="1" xfId="20" applyFont="1" applyFill="1" applyBorder="1" applyAlignment="1">
      <alignment horizontal="center" vertical="center" wrapText="1"/>
    </xf>
    <xf numFmtId="0" fontId="26" fillId="10" borderId="39" xfId="20" applyFont="1" applyFill="1" applyBorder="1" applyAlignment="1">
      <alignment horizontal="center" vertical="center" wrapText="1"/>
    </xf>
    <xf numFmtId="0" fontId="26" fillId="10" borderId="72" xfId="20" applyFont="1" applyFill="1" applyBorder="1" applyAlignment="1">
      <alignment horizontal="center" vertical="center"/>
    </xf>
    <xf numFmtId="0" fontId="24" fillId="10" borderId="57" xfId="20" applyFont="1" applyFill="1" applyBorder="1" applyAlignment="1">
      <alignment vertical="center"/>
    </xf>
    <xf numFmtId="0" fontId="24" fillId="10" borderId="59" xfId="20" applyFont="1" applyFill="1" applyBorder="1" applyAlignment="1">
      <alignment vertical="center"/>
    </xf>
    <xf numFmtId="0" fontId="24" fillId="10" borderId="58" xfId="20" applyFont="1" applyFill="1" applyBorder="1" applyAlignment="1">
      <alignment vertical="center"/>
    </xf>
    <xf numFmtId="0" fontId="24" fillId="10" borderId="3" xfId="20" applyFont="1" applyFill="1" applyBorder="1" applyAlignment="1">
      <alignment horizontal="center" vertical="center" wrapText="1"/>
    </xf>
    <xf numFmtId="0" fontId="24" fillId="10" borderId="3" xfId="20" applyFont="1" applyFill="1" applyBorder="1" applyAlignment="1">
      <alignment horizontal="center" vertical="center"/>
    </xf>
    <xf numFmtId="0" fontId="24" fillId="10" borderId="3" xfId="20" applyFont="1" applyFill="1" applyBorder="1" applyAlignment="1">
      <alignment vertical="center"/>
    </xf>
    <xf numFmtId="0" fontId="26" fillId="10" borderId="3" xfId="20" applyFont="1" applyFill="1" applyBorder="1" applyAlignment="1">
      <alignment horizontal="center" vertical="center"/>
    </xf>
    <xf numFmtId="186" fontId="24" fillId="10" borderId="3" xfId="21" applyNumberFormat="1" applyFont="1" applyFill="1" applyBorder="1" applyAlignment="1">
      <alignment horizontal="center" vertical="center"/>
    </xf>
    <xf numFmtId="186" fontId="135" fillId="10" borderId="3" xfId="21" applyNumberFormat="1" applyFont="1" applyFill="1" applyBorder="1" applyAlignment="1">
      <alignment horizontal="center" vertical="center"/>
    </xf>
    <xf numFmtId="0" fontId="26" fillId="10" borderId="3" xfId="20" applyFont="1" applyFill="1" applyBorder="1" applyAlignment="1">
      <alignment horizontal="center" vertical="center" wrapText="1"/>
    </xf>
    <xf numFmtId="0" fontId="26" fillId="10" borderId="57" xfId="20" applyFont="1" applyFill="1" applyBorder="1" applyAlignment="1">
      <alignment horizontal="center" vertical="center" wrapText="1"/>
    </xf>
    <xf numFmtId="0" fontId="26" fillId="10" borderId="94" xfId="20" applyFont="1" applyFill="1" applyBorder="1" applyAlignment="1">
      <alignment horizontal="center" vertical="center"/>
    </xf>
    <xf numFmtId="0" fontId="24" fillId="10" borderId="38" xfId="20" applyFont="1" applyFill="1" applyBorder="1" applyAlignment="1">
      <alignment vertical="center"/>
    </xf>
    <xf numFmtId="0" fontId="24" fillId="10" borderId="4" xfId="20" applyFont="1" applyFill="1" applyBorder="1" applyAlignment="1">
      <alignment vertical="center"/>
    </xf>
    <xf numFmtId="0" fontId="24" fillId="10" borderId="9" xfId="20" applyFont="1" applyFill="1" applyBorder="1" applyAlignment="1">
      <alignment horizontal="center" vertical="center" wrapText="1"/>
    </xf>
    <xf numFmtId="186" fontId="24" fillId="10" borderId="9" xfId="21" applyNumberFormat="1" applyFont="1" applyFill="1" applyBorder="1" applyAlignment="1">
      <alignment horizontal="center" vertical="center"/>
    </xf>
    <xf numFmtId="0" fontId="24" fillId="10" borderId="9" xfId="20" applyFont="1" applyFill="1" applyBorder="1" applyAlignment="1">
      <alignment horizontal="center" vertical="center"/>
    </xf>
    <xf numFmtId="0" fontId="24" fillId="10" borderId="9" xfId="20" applyFont="1" applyFill="1" applyBorder="1" applyAlignment="1">
      <alignment vertical="center"/>
    </xf>
    <xf numFmtId="0" fontId="26" fillId="10" borderId="9" xfId="20" applyFont="1" applyFill="1" applyBorder="1" applyAlignment="1">
      <alignment horizontal="center" vertical="center"/>
    </xf>
    <xf numFmtId="0" fontId="26" fillId="10" borderId="9" xfId="20" applyFont="1" applyFill="1" applyBorder="1" applyAlignment="1">
      <alignment horizontal="center" vertical="center" wrapText="1"/>
    </xf>
    <xf numFmtId="0" fontId="26" fillId="10" borderId="24" xfId="20" applyFont="1" applyFill="1" applyBorder="1" applyAlignment="1">
      <alignment horizontal="center" vertical="center" wrapText="1"/>
    </xf>
    <xf numFmtId="0" fontId="26" fillId="10" borderId="85" xfId="20" applyFont="1" applyFill="1" applyBorder="1" applyAlignment="1">
      <alignment horizontal="center" vertical="center"/>
    </xf>
    <xf numFmtId="186" fontId="135" fillId="10" borderId="9" xfId="21" applyNumberFormat="1" applyFont="1" applyFill="1" applyBorder="1" applyAlignment="1">
      <alignment horizontal="center" vertical="center"/>
    </xf>
    <xf numFmtId="186" fontId="135" fillId="10" borderId="1" xfId="21" applyNumberFormat="1" applyFont="1" applyFill="1" applyBorder="1" applyAlignment="1">
      <alignment horizontal="center" vertical="center"/>
    </xf>
    <xf numFmtId="186" fontId="26" fillId="10" borderId="94" xfId="20" applyNumberFormat="1" applyFont="1" applyFill="1" applyBorder="1" applyAlignment="1">
      <alignment horizontal="center" vertical="center"/>
    </xf>
    <xf numFmtId="0" fontId="24" fillId="10" borderId="130" xfId="20" applyFont="1" applyFill="1" applyBorder="1" applyAlignment="1">
      <alignment vertical="center"/>
    </xf>
    <xf numFmtId="0" fontId="24" fillId="10" borderId="131" xfId="20" applyFont="1" applyFill="1" applyBorder="1" applyAlignment="1">
      <alignment vertical="center"/>
    </xf>
    <xf numFmtId="0" fontId="24" fillId="10" borderId="123" xfId="20" applyFont="1" applyFill="1" applyBorder="1" applyAlignment="1">
      <alignment horizontal="center" vertical="center" wrapText="1"/>
    </xf>
    <xf numFmtId="0" fontId="24" fillId="10" borderId="123" xfId="20" applyFont="1" applyFill="1" applyBorder="1" applyAlignment="1">
      <alignment horizontal="center" vertical="center"/>
    </xf>
    <xf numFmtId="0" fontId="24" fillId="10" borderId="123" xfId="20" applyFont="1" applyFill="1" applyBorder="1" applyAlignment="1">
      <alignment vertical="center"/>
    </xf>
    <xf numFmtId="0" fontId="26" fillId="10" borderId="123" xfId="20" applyFont="1" applyFill="1" applyBorder="1" applyAlignment="1">
      <alignment horizontal="center" vertical="center"/>
    </xf>
    <xf numFmtId="186" fontId="24" fillId="10" borderId="123" xfId="21" applyNumberFormat="1" applyFont="1" applyFill="1" applyBorder="1" applyAlignment="1">
      <alignment horizontal="center" vertical="center"/>
    </xf>
    <xf numFmtId="0" fontId="26" fillId="10" borderId="123" xfId="20" applyFont="1" applyFill="1" applyBorder="1" applyAlignment="1">
      <alignment horizontal="center" vertical="center" wrapText="1"/>
    </xf>
    <xf numFmtId="0" fontId="26" fillId="10" borderId="129" xfId="20" applyFont="1" applyFill="1" applyBorder="1" applyAlignment="1">
      <alignment horizontal="center" vertical="center" wrapText="1"/>
    </xf>
    <xf numFmtId="0" fontId="26" fillId="10" borderId="124" xfId="20" applyFont="1" applyFill="1" applyBorder="1" applyAlignment="1">
      <alignment horizontal="center" vertical="center"/>
    </xf>
    <xf numFmtId="0" fontId="24" fillId="56" borderId="49" xfId="20" applyFont="1" applyFill="1" applyBorder="1" applyAlignment="1">
      <alignment vertical="center"/>
    </xf>
    <xf numFmtId="0" fontId="24" fillId="56" borderId="59" xfId="20" applyFont="1" applyFill="1" applyBorder="1" applyAlignment="1">
      <alignment vertical="center"/>
    </xf>
    <xf numFmtId="0" fontId="24" fillId="56" borderId="58" xfId="20" applyFont="1" applyFill="1" applyBorder="1" applyAlignment="1">
      <alignment vertical="center"/>
    </xf>
    <xf numFmtId="0" fontId="24" fillId="56" borderId="3" xfId="20" applyFont="1" applyFill="1" applyBorder="1" applyAlignment="1">
      <alignment horizontal="center" vertical="center" wrapText="1"/>
    </xf>
    <xf numFmtId="0" fontId="24" fillId="56" borderId="3" xfId="20" applyFont="1" applyFill="1" applyBorder="1" applyAlignment="1">
      <alignment horizontal="center" vertical="center"/>
    </xf>
    <xf numFmtId="0" fontId="24" fillId="56" borderId="3" xfId="20" applyFont="1" applyFill="1" applyBorder="1" applyAlignment="1">
      <alignment vertical="center"/>
    </xf>
    <xf numFmtId="0" fontId="26" fillId="56" borderId="3" xfId="20" applyFont="1" applyFill="1" applyBorder="1" applyAlignment="1">
      <alignment horizontal="center" vertical="center"/>
    </xf>
    <xf numFmtId="192" fontId="26" fillId="56" borderId="3" xfId="20" applyNumberFormat="1" applyFont="1" applyFill="1" applyBorder="1" applyAlignment="1">
      <alignment horizontal="center" vertical="center"/>
    </xf>
    <xf numFmtId="186" fontId="135" fillId="56" borderId="3" xfId="21" applyNumberFormat="1" applyFont="1" applyFill="1" applyBorder="1" applyAlignment="1">
      <alignment horizontal="center" vertical="center"/>
    </xf>
    <xf numFmtId="0" fontId="26" fillId="56" borderId="3" xfId="20" applyFont="1" applyFill="1" applyBorder="1" applyAlignment="1">
      <alignment horizontal="center" vertical="center" wrapText="1"/>
    </xf>
    <xf numFmtId="0" fontId="26" fillId="56" borderId="57" xfId="20" applyFont="1" applyFill="1" applyBorder="1" applyAlignment="1">
      <alignment horizontal="center" vertical="center" wrapText="1"/>
    </xf>
    <xf numFmtId="186" fontId="26" fillId="56" borderId="94" xfId="20" applyNumberFormat="1" applyFont="1" applyFill="1" applyBorder="1" applyAlignment="1">
      <alignment horizontal="center" vertical="center"/>
    </xf>
    <xf numFmtId="0" fontId="24" fillId="56" borderId="135" xfId="20" applyFont="1" applyFill="1" applyBorder="1" applyAlignment="1">
      <alignment vertical="center"/>
    </xf>
    <xf numFmtId="0" fontId="24" fillId="56" borderId="136" xfId="20" applyFont="1" applyFill="1" applyBorder="1" applyAlignment="1">
      <alignment vertical="center"/>
    </xf>
    <xf numFmtId="0" fontId="24" fillId="56" borderId="113" xfId="20" applyFont="1" applyFill="1" applyBorder="1" applyAlignment="1">
      <alignment horizontal="center" vertical="center" wrapText="1"/>
    </xf>
    <xf numFmtId="0" fontId="24" fillId="56" borderId="113" xfId="20" applyFont="1" applyFill="1" applyBorder="1" applyAlignment="1">
      <alignment horizontal="center" vertical="center"/>
    </xf>
    <xf numFmtId="0" fontId="24" fillId="56" borderId="113" xfId="20" applyFont="1" applyFill="1" applyBorder="1" applyAlignment="1">
      <alignment vertical="center"/>
    </xf>
    <xf numFmtId="0" fontId="26" fillId="56" borderId="113" xfId="20" applyFont="1" applyFill="1" applyBorder="1" applyAlignment="1">
      <alignment horizontal="center" vertical="center"/>
    </xf>
    <xf numFmtId="186" fontId="135" fillId="56" borderId="1" xfId="21" applyNumberFormat="1" applyFont="1" applyFill="1" applyBorder="1" applyAlignment="1">
      <alignment horizontal="center" vertical="center"/>
    </xf>
    <xf numFmtId="186" fontId="135" fillId="56" borderId="9" xfId="21" applyNumberFormat="1" applyFont="1" applyFill="1" applyBorder="1" applyAlignment="1">
      <alignment horizontal="center" vertical="center"/>
    </xf>
    <xf numFmtId="0" fontId="26" fillId="56" borderId="113" xfId="20" applyFont="1" applyFill="1" applyBorder="1" applyAlignment="1">
      <alignment horizontal="center" vertical="center" wrapText="1"/>
    </xf>
    <xf numFmtId="0" fontId="26" fillId="56" borderId="126" xfId="20" applyFont="1" applyFill="1" applyBorder="1" applyAlignment="1">
      <alignment horizontal="center" vertical="center" wrapText="1"/>
    </xf>
    <xf numFmtId="0" fontId="26" fillId="56" borderId="127" xfId="20" applyFont="1" applyFill="1" applyBorder="1" applyAlignment="1">
      <alignment horizontal="center" vertical="center"/>
    </xf>
    <xf numFmtId="0" fontId="24" fillId="56" borderId="118" xfId="20" applyFont="1" applyFill="1" applyBorder="1" applyAlignment="1">
      <alignment horizontal="center" vertical="center" wrapText="1"/>
    </xf>
    <xf numFmtId="0" fontId="24" fillId="56" borderId="118" xfId="20" applyFont="1" applyFill="1" applyBorder="1" applyAlignment="1">
      <alignment horizontal="center" vertical="center"/>
    </xf>
    <xf numFmtId="0" fontId="24" fillId="56" borderId="118" xfId="20" applyFont="1" applyFill="1" applyBorder="1" applyAlignment="1">
      <alignment vertical="center"/>
    </xf>
    <xf numFmtId="0" fontId="26" fillId="56" borderId="118" xfId="20" applyFont="1" applyFill="1" applyBorder="1" applyAlignment="1">
      <alignment horizontal="center" vertical="center"/>
    </xf>
    <xf numFmtId="186" fontId="135" fillId="56" borderId="118" xfId="21" applyNumberFormat="1" applyFont="1" applyFill="1" applyBorder="1" applyAlignment="1">
      <alignment horizontal="center" vertical="center"/>
    </xf>
    <xf numFmtId="0" fontId="26" fillId="56" borderId="118" xfId="20" applyFont="1" applyFill="1" applyBorder="1" applyAlignment="1">
      <alignment horizontal="center" vertical="center" wrapText="1"/>
    </xf>
    <xf numFmtId="0" fontId="26" fillId="56" borderId="117" xfId="20" applyFont="1" applyFill="1" applyBorder="1" applyAlignment="1">
      <alignment horizontal="center" vertical="center" wrapText="1"/>
    </xf>
    <xf numFmtId="0" fontId="26" fillId="56" borderId="172" xfId="20" applyFont="1" applyFill="1" applyBorder="1" applyAlignment="1">
      <alignment horizontal="left" vertical="center" wrapText="1"/>
    </xf>
    <xf numFmtId="0" fontId="26" fillId="3" borderId="0" xfId="20" applyFont="1" applyFill="1" applyAlignment="1"/>
    <xf numFmtId="0" fontId="26" fillId="3" borderId="0" xfId="20" applyFont="1" applyFill="1" applyAlignment="1">
      <alignment wrapText="1"/>
    </xf>
    <xf numFmtId="0" fontId="29" fillId="4" borderId="35" xfId="20" applyFont="1" applyFill="1" applyBorder="1" applyAlignment="1">
      <alignment vertical="center"/>
    </xf>
    <xf numFmtId="0" fontId="42" fillId="4" borderId="35" xfId="20" applyFont="1" applyFill="1" applyBorder="1" applyAlignment="1">
      <alignment horizontal="left" vertical="center"/>
    </xf>
    <xf numFmtId="0" fontId="42" fillId="4" borderId="173" xfId="20" applyFont="1" applyFill="1" applyBorder="1" applyAlignment="1">
      <alignment vertical="center"/>
    </xf>
    <xf numFmtId="0" fontId="26" fillId="3" borderId="80" xfId="20" applyFont="1" applyFill="1" applyBorder="1" applyAlignment="1">
      <alignment vertical="center"/>
    </xf>
    <xf numFmtId="0" fontId="26" fillId="0" borderId="80" xfId="20" applyFont="1" applyBorder="1" applyAlignment="1">
      <alignment horizontal="left" vertical="center"/>
    </xf>
    <xf numFmtId="0" fontId="26" fillId="0" borderId="174" xfId="20" applyFont="1" applyBorder="1" applyAlignment="1"/>
    <xf numFmtId="0" fontId="26" fillId="3" borderId="80" xfId="20" applyFont="1" applyFill="1" applyBorder="1" applyAlignment="1">
      <alignment horizontal="left" vertical="center"/>
    </xf>
    <xf numFmtId="0" fontId="26" fillId="3" borderId="175" xfId="20" applyFont="1" applyFill="1" applyBorder="1" applyAlignment="1">
      <alignment vertical="center"/>
    </xf>
    <xf numFmtId="0" fontId="26" fillId="0" borderId="175" xfId="20" applyFont="1" applyBorder="1" applyAlignment="1">
      <alignment horizontal="left" vertical="center"/>
    </xf>
    <xf numFmtId="0" fontId="26" fillId="0" borderId="176" xfId="20" applyFont="1" applyBorder="1" applyAlignment="1"/>
    <xf numFmtId="0" fontId="26" fillId="3" borderId="137" xfId="20" applyFont="1" applyFill="1" applyBorder="1" applyAlignment="1">
      <alignment vertical="center"/>
    </xf>
    <xf numFmtId="0" fontId="26" fillId="0" borderId="137" xfId="20" applyFont="1" applyBorder="1" applyAlignment="1">
      <alignment horizontal="left" vertical="center"/>
    </xf>
    <xf numFmtId="0" fontId="26" fillId="0" borderId="177" xfId="20" applyFont="1" applyBorder="1" applyAlignment="1"/>
    <xf numFmtId="0" fontId="29" fillId="0" borderId="0" xfId="20" applyFont="1" applyAlignment="1">
      <alignment wrapText="1"/>
    </xf>
    <xf numFmtId="0" fontId="29" fillId="0" borderId="0" xfId="20" applyFont="1" applyAlignment="1">
      <alignment vertical="center"/>
    </xf>
    <xf numFmtId="0" fontId="26" fillId="0" borderId="0" xfId="20" applyFont="1" applyAlignment="1"/>
    <xf numFmtId="41" fontId="37" fillId="0" borderId="0" xfId="23" applyFont="1" applyAlignment="1">
      <alignment vertical="center"/>
    </xf>
    <xf numFmtId="0" fontId="26" fillId="0" borderId="0" xfId="22" applyFont="1" applyAlignment="1">
      <alignment vertical="center"/>
    </xf>
    <xf numFmtId="0" fontId="26" fillId="0" borderId="0" xfId="22" applyFont="1" applyAlignment="1">
      <alignment horizontal="left" vertical="center" indent="1"/>
    </xf>
    <xf numFmtId="0" fontId="24" fillId="0" borderId="0" xfId="22" applyFont="1" applyAlignment="1">
      <alignment horizontal="left" vertical="center" indent="1"/>
    </xf>
    <xf numFmtId="0" fontId="26" fillId="0" borderId="0" xfId="22" applyFont="1" applyAlignment="1">
      <alignment horizontal="left" vertical="center" wrapText="1"/>
    </xf>
    <xf numFmtId="15" fontId="24" fillId="0" borderId="0" xfId="22" applyNumberFormat="1" applyFont="1" applyFill="1" applyAlignment="1">
      <alignment horizontal="right" vertical="center" wrapText="1"/>
    </xf>
    <xf numFmtId="0" fontId="24" fillId="10" borderId="8" xfId="22" applyFont="1" applyFill="1" applyBorder="1" applyAlignment="1">
      <alignment horizontal="center" vertical="center"/>
    </xf>
    <xf numFmtId="0" fontId="24" fillId="10" borderId="90" xfId="22" applyFont="1" applyFill="1" applyBorder="1" applyAlignment="1">
      <alignment horizontal="center" vertical="center"/>
    </xf>
    <xf numFmtId="0" fontId="24" fillId="10" borderId="178" xfId="22" applyFont="1" applyFill="1" applyBorder="1" applyAlignment="1">
      <alignment horizontal="center" vertical="center"/>
    </xf>
    <xf numFmtId="0" fontId="24" fillId="10" borderId="89" xfId="22" applyFont="1" applyFill="1" applyBorder="1" applyAlignment="1">
      <alignment horizontal="center" vertical="center"/>
    </xf>
    <xf numFmtId="0" fontId="24" fillId="10" borderId="1" xfId="22" applyFont="1" applyFill="1" applyBorder="1" applyAlignment="1">
      <alignment horizontal="center" vertical="center" wrapText="1"/>
    </xf>
    <xf numFmtId="0" fontId="24" fillId="10" borderId="94" xfId="22" applyFont="1" applyFill="1" applyBorder="1" applyAlignment="1">
      <alignment horizontal="center" vertical="center"/>
    </xf>
    <xf numFmtId="0" fontId="188" fillId="10" borderId="71" xfId="22" applyFont="1" applyFill="1" applyBorder="1" applyAlignment="1">
      <alignment horizontal="center" vertical="center" wrapText="1"/>
    </xf>
    <xf numFmtId="0" fontId="188" fillId="10" borderId="1" xfId="22" applyFont="1" applyFill="1" applyBorder="1" applyAlignment="1">
      <alignment horizontal="center" vertical="center" wrapText="1"/>
    </xf>
    <xf numFmtId="0" fontId="188" fillId="10" borderId="72" xfId="22" applyFont="1" applyFill="1" applyBorder="1" applyAlignment="1">
      <alignment horizontal="center" vertical="center" wrapText="1"/>
    </xf>
    <xf numFmtId="0" fontId="24" fillId="4" borderId="71" xfId="22" applyFont="1" applyFill="1" applyBorder="1" applyAlignment="1">
      <alignment horizontal="center" vertical="center"/>
    </xf>
    <xf numFmtId="0" fontId="24" fillId="4" borderId="1" xfId="22" applyFont="1" applyFill="1" applyBorder="1" applyAlignment="1">
      <alignment vertical="center" wrapText="1"/>
    </xf>
    <xf numFmtId="0" fontId="24" fillId="4" borderId="1" xfId="22" applyFont="1" applyFill="1" applyBorder="1" applyAlignment="1">
      <alignment horizontal="center" vertical="center" wrapText="1"/>
    </xf>
    <xf numFmtId="41" fontId="24" fillId="4" borderId="1" xfId="23" applyNumberFormat="1" applyFont="1" applyFill="1" applyBorder="1" applyAlignment="1">
      <alignment horizontal="right" vertical="center"/>
    </xf>
    <xf numFmtId="189" fontId="24" fillId="4" borderId="1" xfId="23" applyNumberFormat="1" applyFont="1" applyFill="1" applyBorder="1" applyAlignment="1">
      <alignment horizontal="right" vertical="center"/>
    </xf>
    <xf numFmtId="188" fontId="24" fillId="4" borderId="1" xfId="23" applyNumberFormat="1" applyFont="1" applyFill="1" applyBorder="1" applyAlignment="1">
      <alignment horizontal="center" vertical="center" wrapText="1"/>
    </xf>
    <xf numFmtId="188" fontId="24" fillId="4" borderId="1" xfId="23" applyNumberFormat="1" applyFont="1" applyFill="1" applyBorder="1" applyAlignment="1">
      <alignment horizontal="center" vertical="center"/>
    </xf>
    <xf numFmtId="0" fontId="24" fillId="4" borderId="72" xfId="23" quotePrefix="1" applyNumberFormat="1" applyFont="1" applyFill="1" applyBorder="1" applyAlignment="1">
      <alignment vertical="center" wrapText="1"/>
    </xf>
    <xf numFmtId="41" fontId="24" fillId="0" borderId="0" xfId="23" applyFont="1" applyFill="1" applyAlignment="1">
      <alignment horizontal="center" vertical="center"/>
    </xf>
    <xf numFmtId="41" fontId="24" fillId="4" borderId="79" xfId="23" applyFont="1" applyFill="1" applyBorder="1" applyAlignment="1">
      <alignment vertical="center"/>
    </xf>
    <xf numFmtId="41" fontId="24" fillId="4" borderId="40" xfId="23" applyFont="1" applyFill="1" applyBorder="1" applyAlignment="1">
      <alignment vertical="center"/>
    </xf>
    <xf numFmtId="41" fontId="189" fillId="4" borderId="40" xfId="23" applyFont="1" applyFill="1" applyBorder="1" applyAlignment="1">
      <alignment horizontal="center" vertical="center"/>
    </xf>
    <xf numFmtId="41" fontId="189" fillId="4" borderId="41" xfId="23" applyFont="1" applyFill="1" applyBorder="1" applyAlignment="1">
      <alignment horizontal="center" vertical="center"/>
    </xf>
    <xf numFmtId="41" fontId="189" fillId="4" borderId="1" xfId="23" applyFont="1" applyFill="1" applyBorder="1" applyAlignment="1">
      <alignment horizontal="center" vertical="center"/>
    </xf>
    <xf numFmtId="41" fontId="24" fillId="4" borderId="72" xfId="23" applyFont="1" applyFill="1" applyBorder="1" applyAlignment="1">
      <alignment vertical="center"/>
    </xf>
    <xf numFmtId="41" fontId="24" fillId="0" borderId="0" xfId="23" applyFont="1" applyFill="1" applyAlignment="1">
      <alignment vertical="center"/>
    </xf>
    <xf numFmtId="0" fontId="24" fillId="0" borderId="0" xfId="22" applyFont="1" applyFill="1" applyAlignment="1">
      <alignment vertical="center"/>
    </xf>
    <xf numFmtId="0" fontId="26" fillId="57" borderId="70" xfId="22" applyFont="1" applyFill="1" applyBorder="1" applyAlignment="1">
      <alignment horizontal="center" vertical="center"/>
    </xf>
    <xf numFmtId="0" fontId="24" fillId="57" borderId="9" xfId="22" applyFont="1" applyFill="1" applyBorder="1" applyAlignment="1">
      <alignment vertical="center" wrapText="1"/>
    </xf>
    <xf numFmtId="0" fontId="26" fillId="57" borderId="9" xfId="22" applyFont="1" applyFill="1" applyBorder="1" applyAlignment="1">
      <alignment horizontal="center" vertical="center" wrapText="1"/>
    </xf>
    <xf numFmtId="188" fontId="24" fillId="57" borderId="90" xfId="23" quotePrefix="1" applyNumberFormat="1" applyFont="1" applyFill="1" applyBorder="1" applyAlignment="1">
      <alignment horizontal="left" vertical="center" wrapText="1"/>
    </xf>
    <xf numFmtId="188" fontId="24" fillId="57" borderId="178" xfId="23" quotePrefix="1" applyNumberFormat="1" applyFont="1" applyFill="1" applyBorder="1" applyAlignment="1">
      <alignment horizontal="left" vertical="center" wrapText="1"/>
    </xf>
    <xf numFmtId="188" fontId="24" fillId="57" borderId="89" xfId="23" quotePrefix="1" applyNumberFormat="1" applyFont="1" applyFill="1" applyBorder="1" applyAlignment="1">
      <alignment horizontal="left" vertical="center" wrapText="1"/>
    </xf>
    <xf numFmtId="41" fontId="24" fillId="57" borderId="1" xfId="23" quotePrefix="1" applyNumberFormat="1" applyFont="1" applyFill="1" applyBorder="1" applyAlignment="1">
      <alignment horizontal="right" vertical="center" wrapText="1"/>
    </xf>
    <xf numFmtId="188" fontId="24" fillId="57" borderId="1" xfId="23" applyNumberFormat="1" applyFont="1" applyFill="1" applyBorder="1" applyAlignment="1">
      <alignment horizontal="right" vertical="center"/>
    </xf>
    <xf numFmtId="0" fontId="37" fillId="57" borderId="72" xfId="23" quotePrefix="1" applyNumberFormat="1" applyFont="1" applyFill="1" applyBorder="1" applyAlignment="1">
      <alignment vertical="center" wrapText="1"/>
    </xf>
    <xf numFmtId="41" fontId="37" fillId="0" borderId="0" xfId="23" applyFont="1" applyFill="1" applyAlignment="1">
      <alignment vertical="center"/>
    </xf>
    <xf numFmtId="0" fontId="26" fillId="0" borderId="0" xfId="22" applyFont="1" applyFill="1" applyAlignment="1">
      <alignment vertical="center"/>
    </xf>
    <xf numFmtId="0" fontId="26" fillId="57" borderId="26" xfId="22" applyFont="1" applyFill="1" applyBorder="1" applyAlignment="1">
      <alignment horizontal="center" vertical="center"/>
    </xf>
    <xf numFmtId="0" fontId="24" fillId="57" borderId="2" xfId="22" applyFont="1" applyFill="1" applyBorder="1" applyAlignment="1">
      <alignment vertical="center" wrapText="1"/>
    </xf>
    <xf numFmtId="0" fontId="26" fillId="57" borderId="2" xfId="22" applyFont="1" applyFill="1" applyBorder="1" applyAlignment="1">
      <alignment horizontal="center" vertical="center" wrapText="1"/>
    </xf>
    <xf numFmtId="188" fontId="26" fillId="0" borderId="179" xfId="23" quotePrefix="1" applyNumberFormat="1" applyFont="1" applyFill="1" applyBorder="1" applyAlignment="1">
      <alignment horizontal="left" vertical="center" wrapText="1"/>
    </xf>
    <xf numFmtId="188" fontId="26" fillId="0" borderId="180" xfId="23" quotePrefix="1" applyNumberFormat="1" applyFont="1" applyFill="1" applyBorder="1" applyAlignment="1">
      <alignment horizontal="left" vertical="center" wrapText="1"/>
    </xf>
    <xf numFmtId="188" fontId="26" fillId="0" borderId="181" xfId="23" quotePrefix="1" applyNumberFormat="1" applyFont="1" applyFill="1" applyBorder="1" applyAlignment="1">
      <alignment horizontal="left" vertical="center" wrapText="1"/>
    </xf>
    <xf numFmtId="41" fontId="26" fillId="0" borderId="92" xfId="23" quotePrefix="1" applyNumberFormat="1" applyFont="1" applyFill="1" applyBorder="1" applyAlignment="1">
      <alignment horizontal="right" vertical="center" wrapText="1"/>
    </xf>
    <xf numFmtId="41" fontId="26" fillId="0" borderId="92" xfId="23" applyNumberFormat="1" applyFont="1" applyFill="1" applyBorder="1" applyAlignment="1">
      <alignment horizontal="right" vertical="center"/>
    </xf>
    <xf numFmtId="188" fontId="26" fillId="0" borderId="2" xfId="23" applyNumberFormat="1" applyFont="1" applyFill="1" applyBorder="1" applyAlignment="1">
      <alignment horizontal="left" vertical="center" wrapText="1"/>
    </xf>
    <xf numFmtId="188" fontId="24" fillId="0" borderId="2" xfId="23" applyNumberFormat="1" applyFont="1" applyFill="1" applyBorder="1" applyAlignment="1">
      <alignment horizontal="right" vertical="center"/>
    </xf>
    <xf numFmtId="0" fontId="37" fillId="0" borderId="11" xfId="23" quotePrefix="1" applyNumberFormat="1" applyFont="1" applyFill="1" applyBorder="1" applyAlignment="1">
      <alignment vertical="center" wrapText="1"/>
    </xf>
    <xf numFmtId="188" fontId="26" fillId="0" borderId="182" xfId="23" applyNumberFormat="1" applyFont="1" applyFill="1" applyBorder="1" applyAlignment="1">
      <alignment horizontal="left" vertical="center" wrapText="1"/>
    </xf>
    <xf numFmtId="188" fontId="26" fillId="0" borderId="183" xfId="23" applyNumberFormat="1" applyFont="1" applyFill="1" applyBorder="1" applyAlignment="1">
      <alignment horizontal="left" vertical="center" wrapText="1"/>
    </xf>
    <xf numFmtId="188" fontId="26" fillId="0" borderId="184" xfId="23" applyNumberFormat="1" applyFont="1" applyFill="1" applyBorder="1" applyAlignment="1">
      <alignment horizontal="left" vertical="center" wrapText="1"/>
    </xf>
    <xf numFmtId="41" fontId="26" fillId="0" borderId="91" xfId="23" quotePrefix="1" applyNumberFormat="1" applyFont="1" applyFill="1" applyBorder="1" applyAlignment="1">
      <alignment horizontal="right" vertical="center" wrapText="1"/>
    </xf>
    <xf numFmtId="41" fontId="26" fillId="0" borderId="91" xfId="23" applyNumberFormat="1" applyFont="1" applyFill="1" applyBorder="1" applyAlignment="1">
      <alignment horizontal="right" vertical="center"/>
    </xf>
    <xf numFmtId="188" fontId="26" fillId="0" borderId="182" xfId="23" quotePrefix="1" applyNumberFormat="1" applyFont="1" applyFill="1" applyBorder="1" applyAlignment="1">
      <alignment horizontal="left" vertical="center" wrapText="1"/>
    </xf>
    <xf numFmtId="188" fontId="26" fillId="0" borderId="183" xfId="23" quotePrefix="1" applyNumberFormat="1" applyFont="1" applyFill="1" applyBorder="1" applyAlignment="1">
      <alignment horizontal="left" vertical="center" wrapText="1"/>
    </xf>
    <xf numFmtId="188" fontId="26" fillId="0" borderId="184" xfId="23" quotePrefix="1" applyNumberFormat="1" applyFont="1" applyFill="1" applyBorder="1" applyAlignment="1">
      <alignment horizontal="left" vertical="center" wrapText="1"/>
    </xf>
    <xf numFmtId="0" fontId="26" fillId="57" borderId="73" xfId="22" applyFont="1" applyFill="1" applyBorder="1" applyAlignment="1">
      <alignment vertical="center"/>
    </xf>
    <xf numFmtId="0" fontId="26" fillId="57" borderId="3" xfId="22" applyFont="1" applyFill="1" applyBorder="1" applyAlignment="1">
      <alignment vertical="center" wrapText="1"/>
    </xf>
    <xf numFmtId="0" fontId="26" fillId="57" borderId="3" xfId="22" applyFont="1" applyFill="1" applyBorder="1" applyAlignment="1">
      <alignment horizontal="left" vertical="center" wrapText="1" indent="1"/>
    </xf>
    <xf numFmtId="0" fontId="26" fillId="57" borderId="3" xfId="22" applyFont="1" applyFill="1" applyBorder="1" applyAlignment="1">
      <alignment horizontal="center" vertical="center" wrapText="1"/>
    </xf>
    <xf numFmtId="188" fontId="26" fillId="0" borderId="185" xfId="23" applyNumberFormat="1" applyFont="1" applyFill="1" applyBorder="1" applyAlignment="1">
      <alignment horizontal="left" vertical="center" wrapText="1"/>
    </xf>
    <xf numFmtId="188" fontId="26" fillId="0" borderId="186" xfId="23" applyNumberFormat="1" applyFont="1" applyFill="1" applyBorder="1" applyAlignment="1">
      <alignment horizontal="left" vertical="center" wrapText="1"/>
    </xf>
    <xf numFmtId="188" fontId="26" fillId="0" borderId="187" xfId="23" applyNumberFormat="1" applyFont="1" applyFill="1" applyBorder="1" applyAlignment="1">
      <alignment horizontal="left" vertical="center" wrapText="1"/>
    </xf>
    <xf numFmtId="41" fontId="26" fillId="0" borderId="96" xfId="23" quotePrefix="1" applyNumberFormat="1" applyFont="1" applyFill="1" applyBorder="1" applyAlignment="1">
      <alignment horizontal="right" vertical="center" wrapText="1"/>
    </xf>
    <xf numFmtId="41" fontId="26" fillId="0" borderId="96" xfId="23" applyNumberFormat="1" applyFont="1" applyFill="1" applyBorder="1" applyAlignment="1">
      <alignment horizontal="right" vertical="center"/>
    </xf>
    <xf numFmtId="188" fontId="24" fillId="0" borderId="3" xfId="23" applyNumberFormat="1" applyFont="1" applyFill="1" applyBorder="1" applyAlignment="1">
      <alignment horizontal="right" vertical="center"/>
    </xf>
    <xf numFmtId="0" fontId="37" fillId="0" borderId="94" xfId="23" quotePrefix="1" applyNumberFormat="1" applyFont="1" applyFill="1" applyBorder="1" applyAlignment="1">
      <alignment vertical="center" wrapText="1"/>
    </xf>
    <xf numFmtId="188" fontId="26" fillId="0" borderId="188" xfId="23" applyNumberFormat="1" applyFont="1" applyFill="1" applyBorder="1" applyAlignment="1">
      <alignment horizontal="left" vertical="center" wrapText="1"/>
    </xf>
    <xf numFmtId="188" fontId="26" fillId="0" borderId="189" xfId="23" applyNumberFormat="1" applyFont="1" applyFill="1" applyBorder="1" applyAlignment="1">
      <alignment horizontal="left" vertical="center" wrapText="1"/>
    </xf>
    <xf numFmtId="188" fontId="26" fillId="0" borderId="190" xfId="23" applyNumberFormat="1" applyFont="1" applyFill="1" applyBorder="1" applyAlignment="1">
      <alignment horizontal="left" vertical="center" wrapText="1"/>
    </xf>
    <xf numFmtId="188" fontId="190" fillId="0" borderId="2" xfId="23" applyNumberFormat="1" applyFont="1" applyFill="1" applyBorder="1" applyAlignment="1">
      <alignment horizontal="right" vertical="center"/>
    </xf>
    <xf numFmtId="0" fontId="26" fillId="57" borderId="73" xfId="22" applyFont="1" applyFill="1" applyBorder="1" applyAlignment="1">
      <alignment horizontal="center" vertical="center"/>
    </xf>
    <xf numFmtId="0" fontId="24" fillId="57" borderId="3" xfId="22" applyFont="1" applyFill="1" applyBorder="1" applyAlignment="1">
      <alignment vertical="center" wrapText="1"/>
    </xf>
    <xf numFmtId="188" fontId="190" fillId="0" borderId="3" xfId="23" applyNumberFormat="1" applyFont="1" applyFill="1" applyBorder="1" applyAlignment="1">
      <alignment horizontal="right" vertical="center"/>
    </xf>
    <xf numFmtId="0" fontId="26" fillId="57" borderId="70" xfId="22" quotePrefix="1" applyFont="1" applyFill="1" applyBorder="1" applyAlignment="1">
      <alignment horizontal="center" vertical="center"/>
    </xf>
    <xf numFmtId="188" fontId="24" fillId="57" borderId="90" xfId="23" applyNumberFormat="1" applyFont="1" applyFill="1" applyBorder="1" applyAlignment="1">
      <alignment horizontal="left" vertical="center" wrapText="1"/>
    </xf>
    <xf numFmtId="188" fontId="24" fillId="57" borderId="178" xfId="23" applyNumberFormat="1" applyFont="1" applyFill="1" applyBorder="1" applyAlignment="1">
      <alignment horizontal="left" vertical="center" wrapText="1"/>
    </xf>
    <xf numFmtId="188" fontId="24" fillId="57" borderId="89" xfId="23" applyNumberFormat="1" applyFont="1" applyFill="1" applyBorder="1" applyAlignment="1">
      <alignment horizontal="center" vertical="center" wrapText="1"/>
    </xf>
    <xf numFmtId="41" fontId="24" fillId="57" borderId="1" xfId="23" applyNumberFormat="1" applyFont="1" applyFill="1" applyBorder="1" applyAlignment="1">
      <alignment horizontal="right" vertical="center"/>
    </xf>
    <xf numFmtId="188" fontId="24" fillId="57" borderId="1" xfId="23" applyNumberFormat="1" applyFont="1" applyFill="1" applyBorder="1" applyAlignment="1">
      <alignment horizontal="left" vertical="center"/>
    </xf>
    <xf numFmtId="0" fontId="14" fillId="57" borderId="71" xfId="22" applyFont="1" applyFill="1" applyBorder="1" applyAlignment="1">
      <alignment vertical="center" wrapText="1"/>
    </xf>
    <xf numFmtId="0" fontId="14" fillId="57" borderId="1" xfId="22" applyFont="1" applyFill="1" applyBorder="1" applyAlignment="1">
      <alignment vertical="center" wrapText="1"/>
    </xf>
    <xf numFmtId="0" fontId="14" fillId="57" borderId="57" xfId="22" applyFont="1" applyFill="1" applyBorder="1" applyAlignment="1">
      <alignment horizontal="left" vertical="center" wrapText="1"/>
    </xf>
    <xf numFmtId="0" fontId="14" fillId="57" borderId="72" xfId="22" applyFont="1" applyFill="1" applyBorder="1" applyAlignment="1">
      <alignment vertical="center" wrapText="1"/>
    </xf>
    <xf numFmtId="0" fontId="26" fillId="57" borderId="26" xfId="22" quotePrefix="1" applyFont="1" applyFill="1" applyBorder="1" applyAlignment="1">
      <alignment horizontal="center" vertical="center"/>
    </xf>
    <xf numFmtId="0" fontId="26" fillId="57" borderId="2" xfId="22" applyFont="1" applyFill="1" applyBorder="1" applyAlignment="1">
      <alignment vertical="center" wrapText="1"/>
    </xf>
    <xf numFmtId="0" fontId="26" fillId="57" borderId="63" xfId="22" applyFont="1" applyFill="1" applyBorder="1" applyAlignment="1">
      <alignment vertical="center" wrapText="1"/>
    </xf>
    <xf numFmtId="0" fontId="26" fillId="57" borderId="64" xfId="22" applyFont="1" applyFill="1" applyBorder="1" applyAlignment="1">
      <alignment horizontal="center" vertical="center" wrapText="1"/>
    </xf>
    <xf numFmtId="188" fontId="37" fillId="57" borderId="188" xfId="23" applyNumberFormat="1" applyFont="1" applyFill="1" applyBorder="1" applyAlignment="1">
      <alignment horizontal="left" vertical="center" wrapText="1"/>
    </xf>
    <xf numFmtId="188" fontId="37" fillId="57" borderId="189" xfId="23" applyNumberFormat="1" applyFont="1" applyFill="1" applyBorder="1" applyAlignment="1">
      <alignment horizontal="left" vertical="center" wrapText="1"/>
    </xf>
    <xf numFmtId="188" fontId="37" fillId="57" borderId="190" xfId="23" applyNumberFormat="1" applyFont="1" applyFill="1" applyBorder="1" applyAlignment="1">
      <alignment horizontal="left" vertical="center" wrapText="1"/>
    </xf>
    <xf numFmtId="41" fontId="37" fillId="57" borderId="84" xfId="23" applyNumberFormat="1" applyFont="1" applyFill="1" applyBorder="1" applyAlignment="1">
      <alignment horizontal="right" vertical="center"/>
    </xf>
    <xf numFmtId="41" fontId="26" fillId="57" borderId="84" xfId="23" applyNumberFormat="1" applyFont="1" applyFill="1" applyBorder="1" applyAlignment="1">
      <alignment horizontal="right" vertical="center"/>
    </xf>
    <xf numFmtId="41" fontId="24" fillId="57" borderId="84" xfId="23" applyFont="1" applyFill="1" applyBorder="1" applyAlignment="1">
      <alignment horizontal="right" vertical="center"/>
    </xf>
    <xf numFmtId="0" fontId="37" fillId="57" borderId="191" xfId="23" quotePrefix="1" applyNumberFormat="1" applyFont="1" applyFill="1" applyBorder="1" applyAlignment="1">
      <alignment vertical="center" wrapText="1"/>
    </xf>
    <xf numFmtId="0" fontId="41" fillId="57" borderId="2" xfId="22" applyFont="1" applyFill="1" applyBorder="1" applyAlignment="1">
      <alignment vertical="center" wrapText="1"/>
    </xf>
    <xf numFmtId="0" fontId="26" fillId="0" borderId="91" xfId="22" applyFont="1" applyFill="1" applyBorder="1" applyAlignment="1">
      <alignment vertical="center" wrapText="1"/>
    </xf>
    <xf numFmtId="188" fontId="37" fillId="0" borderId="182" xfId="23" applyNumberFormat="1" applyFont="1" applyFill="1" applyBorder="1" applyAlignment="1">
      <alignment horizontal="right" vertical="center"/>
    </xf>
    <xf numFmtId="188" fontId="37" fillId="0" borderId="183" xfId="23" applyNumberFormat="1" applyFont="1" applyFill="1" applyBorder="1" applyAlignment="1">
      <alignment horizontal="right" vertical="center"/>
    </xf>
    <xf numFmtId="188" fontId="37" fillId="0" borderId="184" xfId="23" applyNumberFormat="1" applyFont="1" applyFill="1" applyBorder="1" applyAlignment="1">
      <alignment horizontal="right" vertical="center"/>
    </xf>
    <xf numFmtId="41" fontId="37" fillId="0" borderId="92" xfId="23" applyNumberFormat="1" applyFont="1" applyFill="1" applyBorder="1" applyAlignment="1">
      <alignment horizontal="right" vertical="center"/>
    </xf>
    <xf numFmtId="41" fontId="37" fillId="0" borderId="91" xfId="23" applyNumberFormat="1" applyFont="1" applyFill="1" applyBorder="1" applyAlignment="1">
      <alignment horizontal="right" vertical="center"/>
    </xf>
    <xf numFmtId="188" fontId="37" fillId="0" borderId="91" xfId="23" applyNumberFormat="1" applyFont="1" applyFill="1" applyBorder="1" applyAlignment="1">
      <alignment horizontal="right" vertical="center"/>
    </xf>
    <xf numFmtId="0" fontId="29" fillId="0" borderId="147" xfId="23" quotePrefix="1" applyNumberFormat="1" applyFont="1" applyFill="1" applyBorder="1" applyAlignment="1">
      <alignment vertical="center" wrapText="1"/>
    </xf>
    <xf numFmtId="0" fontId="14" fillId="0" borderId="72" xfId="22" applyFont="1" applyFill="1" applyBorder="1" applyAlignment="1">
      <alignment vertical="center" wrapText="1"/>
    </xf>
    <xf numFmtId="43" fontId="37" fillId="0" borderId="0" xfId="23" applyNumberFormat="1" applyFont="1" applyFill="1" applyAlignment="1">
      <alignment vertical="center"/>
    </xf>
    <xf numFmtId="0" fontId="26" fillId="0" borderId="92" xfId="22" applyFont="1" applyFill="1" applyBorder="1" applyAlignment="1">
      <alignment vertical="center" wrapText="1"/>
    </xf>
    <xf numFmtId="188" fontId="37" fillId="0" borderId="179" xfId="23" applyNumberFormat="1" applyFont="1" applyFill="1" applyBorder="1" applyAlignment="1">
      <alignment horizontal="right" vertical="center"/>
    </xf>
    <xf numFmtId="188" fontId="37" fillId="0" borderId="180" xfId="23" applyNumberFormat="1" applyFont="1" applyFill="1" applyBorder="1" applyAlignment="1">
      <alignment horizontal="right" vertical="center"/>
    </xf>
    <xf numFmtId="188" fontId="37" fillId="3" borderId="184" xfId="23" applyNumberFormat="1" applyFont="1" applyFill="1" applyBorder="1" applyAlignment="1">
      <alignment horizontal="right" vertical="center"/>
    </xf>
    <xf numFmtId="0" fontId="14" fillId="0" borderId="71" xfId="22" applyFont="1" applyFill="1" applyBorder="1" applyAlignment="1">
      <alignment vertical="center" wrapText="1"/>
    </xf>
    <xf numFmtId="0" fontId="14" fillId="0" borderId="1" xfId="22" applyFont="1" applyFill="1" applyBorder="1" applyAlignment="1">
      <alignment vertical="center" wrapText="1"/>
    </xf>
    <xf numFmtId="0" fontId="14" fillId="0" borderId="57" xfId="22" applyFont="1" applyBorder="1" applyAlignment="1">
      <alignment horizontal="left" vertical="center" wrapText="1"/>
    </xf>
    <xf numFmtId="189" fontId="37" fillId="0" borderId="180" xfId="23" applyNumberFormat="1" applyFont="1" applyFill="1" applyBorder="1" applyAlignment="1">
      <alignment horizontal="right" vertical="center"/>
    </xf>
    <xf numFmtId="189" fontId="26" fillId="0" borderId="179" xfId="23" applyNumberFormat="1" applyFont="1" applyFill="1" applyBorder="1" applyAlignment="1">
      <alignment horizontal="right" vertical="center"/>
    </xf>
    <xf numFmtId="189" fontId="26" fillId="0" borderId="180" xfId="23" applyNumberFormat="1" applyFont="1" applyFill="1" applyBorder="1" applyAlignment="1">
      <alignment horizontal="right" vertical="center"/>
    </xf>
    <xf numFmtId="188" fontId="26" fillId="3" borderId="184" xfId="23" applyNumberFormat="1" applyFont="1" applyFill="1" applyBorder="1" applyAlignment="1">
      <alignment horizontal="right" vertical="center"/>
    </xf>
    <xf numFmtId="189" fontId="37" fillId="0" borderId="179" xfId="23" applyNumberFormat="1" applyFont="1" applyFill="1" applyBorder="1" applyAlignment="1">
      <alignment horizontal="right" vertical="center"/>
    </xf>
    <xf numFmtId="188" fontId="37" fillId="0" borderId="91" xfId="23" applyNumberFormat="1" applyFont="1" applyFill="1" applyBorder="1" applyAlignment="1">
      <alignment horizontal="center" vertical="center"/>
    </xf>
    <xf numFmtId="188" fontId="37" fillId="0" borderId="184" xfId="23" quotePrefix="1" applyNumberFormat="1" applyFont="1" applyFill="1" applyBorder="1" applyAlignment="1">
      <alignment horizontal="right" vertical="center"/>
    </xf>
    <xf numFmtId="0" fontId="5" fillId="0" borderId="91" xfId="22" applyFont="1" applyFill="1" applyBorder="1" applyAlignment="1">
      <alignment vertical="center" wrapText="1"/>
    </xf>
    <xf numFmtId="188" fontId="5" fillId="0" borderId="182" xfId="23" applyNumberFormat="1" applyFont="1" applyFill="1" applyBorder="1" applyAlignment="1">
      <alignment horizontal="right" vertical="center"/>
    </xf>
    <xf numFmtId="188" fontId="5" fillId="0" borderId="183" xfId="23" applyNumberFormat="1" applyFont="1" applyFill="1" applyBorder="1" applyAlignment="1">
      <alignment horizontal="right" vertical="center"/>
    </xf>
    <xf numFmtId="188" fontId="5" fillId="0" borderId="184" xfId="23" applyNumberFormat="1" applyFont="1" applyFill="1" applyBorder="1" applyAlignment="1">
      <alignment horizontal="right" vertical="center"/>
    </xf>
    <xf numFmtId="188" fontId="120" fillId="0" borderId="91" xfId="23" applyNumberFormat="1" applyFont="1" applyFill="1" applyBorder="1" applyAlignment="1">
      <alignment horizontal="right" vertical="center"/>
    </xf>
    <xf numFmtId="188" fontId="5" fillId="0" borderId="179" xfId="23" applyNumberFormat="1" applyFont="1" applyFill="1" applyBorder="1" applyAlignment="1">
      <alignment horizontal="right" vertical="center"/>
    </xf>
    <xf numFmtId="188" fontId="5" fillId="0" borderId="180" xfId="23" applyNumberFormat="1" applyFont="1" applyFill="1" applyBorder="1" applyAlignment="1">
      <alignment horizontal="right" vertical="center"/>
    </xf>
    <xf numFmtId="188" fontId="5" fillId="0" borderId="181" xfId="23" applyNumberFormat="1" applyFont="1" applyFill="1" applyBorder="1" applyAlignment="1">
      <alignment horizontal="right" vertical="center"/>
    </xf>
    <xf numFmtId="188" fontId="120" fillId="0" borderId="92" xfId="23" applyNumberFormat="1" applyFont="1" applyFill="1" applyBorder="1" applyAlignment="1">
      <alignment horizontal="right" vertical="center"/>
    </xf>
    <xf numFmtId="0" fontId="29" fillId="0" borderId="192" xfId="23" quotePrefix="1" applyNumberFormat="1" applyFont="1" applyFill="1" applyBorder="1" applyAlignment="1">
      <alignment vertical="center" wrapText="1"/>
    </xf>
    <xf numFmtId="188" fontId="37" fillId="0" borderId="92" xfId="23" applyNumberFormat="1" applyFont="1" applyFill="1" applyBorder="1" applyAlignment="1">
      <alignment horizontal="right" vertical="center"/>
    </xf>
    <xf numFmtId="183" fontId="37" fillId="57" borderId="84" xfId="23" applyNumberFormat="1" applyFont="1" applyFill="1" applyBorder="1" applyAlignment="1">
      <alignment horizontal="right" vertical="center"/>
    </xf>
    <xf numFmtId="183" fontId="26" fillId="57" borderId="84" xfId="23" applyNumberFormat="1" applyFont="1" applyFill="1" applyBorder="1" applyAlignment="1">
      <alignment horizontal="right" vertical="center"/>
    </xf>
    <xf numFmtId="0" fontId="26" fillId="0" borderId="93" xfId="22" applyFont="1" applyFill="1" applyBorder="1" applyAlignment="1">
      <alignment vertical="center" wrapText="1"/>
    </xf>
    <xf numFmtId="188" fontId="37" fillId="0" borderId="193" xfId="23" applyNumberFormat="1" applyFont="1" applyFill="1" applyBorder="1" applyAlignment="1">
      <alignment horizontal="right" vertical="center"/>
    </xf>
    <xf numFmtId="188" fontId="37" fillId="0" borderId="194" xfId="23" applyNumberFormat="1" applyFont="1" applyFill="1" applyBorder="1" applyAlignment="1">
      <alignment horizontal="right" vertical="center"/>
    </xf>
    <xf numFmtId="188" fontId="37" fillId="0" borderId="195" xfId="23" applyNumberFormat="1" applyFont="1" applyFill="1" applyBorder="1" applyAlignment="1">
      <alignment horizontal="right" vertical="center"/>
    </xf>
    <xf numFmtId="188" fontId="37" fillId="0" borderId="93" xfId="23" applyNumberFormat="1" applyFont="1" applyFill="1" applyBorder="1" applyAlignment="1">
      <alignment horizontal="right" vertical="center"/>
    </xf>
    <xf numFmtId="183" fontId="37" fillId="0" borderId="92" xfId="23" applyNumberFormat="1" applyFont="1" applyFill="1" applyBorder="1" applyAlignment="1">
      <alignment horizontal="right" vertical="center"/>
    </xf>
    <xf numFmtId="183" fontId="37" fillId="0" borderId="91" xfId="23" applyNumberFormat="1" applyFont="1" applyFill="1" applyBorder="1" applyAlignment="1">
      <alignment horizontal="right" vertical="center"/>
    </xf>
    <xf numFmtId="189" fontId="37" fillId="0" borderId="194" xfId="23" applyNumberFormat="1" applyFont="1" applyFill="1" applyBorder="1" applyAlignment="1">
      <alignment horizontal="right" vertical="center"/>
    </xf>
    <xf numFmtId="189" fontId="37" fillId="0" borderId="183" xfId="23" applyNumberFormat="1" applyFont="1" applyFill="1" applyBorder="1" applyAlignment="1">
      <alignment horizontal="right" vertical="center"/>
    </xf>
    <xf numFmtId="41" fontId="37" fillId="0" borderId="147" xfId="23" applyFont="1" applyFill="1" applyBorder="1" applyAlignment="1">
      <alignment vertical="center" wrapText="1"/>
    </xf>
    <xf numFmtId="0" fontId="37" fillId="0" borderId="147" xfId="23" applyNumberFormat="1" applyFont="1" applyFill="1" applyBorder="1" applyAlignment="1">
      <alignment vertical="center" wrapText="1"/>
    </xf>
    <xf numFmtId="0" fontId="5" fillId="0" borderId="147" xfId="23" quotePrefix="1" applyNumberFormat="1" applyFont="1" applyFill="1" applyBorder="1" applyAlignment="1">
      <alignment vertical="center" wrapText="1"/>
    </xf>
    <xf numFmtId="189" fontId="37" fillId="0" borderId="91" xfId="23" applyNumberFormat="1" applyFont="1" applyFill="1" applyBorder="1" applyAlignment="1">
      <alignment horizontal="right" vertical="center"/>
    </xf>
    <xf numFmtId="188" fontId="37" fillId="0" borderId="2" xfId="23" applyNumberFormat="1" applyFont="1" applyFill="1" applyBorder="1" applyAlignment="1">
      <alignment horizontal="right" vertical="center"/>
    </xf>
    <xf numFmtId="0" fontId="29" fillId="0" borderId="11" xfId="23" quotePrefix="1" applyNumberFormat="1" applyFont="1" applyFill="1" applyBorder="1" applyAlignment="1">
      <alignment vertical="center" wrapText="1"/>
    </xf>
    <xf numFmtId="0" fontId="26" fillId="57" borderId="2" xfId="22" applyFont="1" applyFill="1" applyBorder="1" applyAlignment="1">
      <alignment horizontal="left" vertical="center" wrapText="1" indent="1"/>
    </xf>
    <xf numFmtId="188" fontId="191" fillId="0" borderId="183" xfId="23" applyNumberFormat="1" applyFont="1" applyFill="1" applyBorder="1" applyAlignment="1">
      <alignment horizontal="right" vertical="center"/>
    </xf>
    <xf numFmtId="0" fontId="26" fillId="57" borderId="26" xfId="22" quotePrefix="1" applyFont="1" applyFill="1" applyBorder="1" applyAlignment="1">
      <alignment vertical="center"/>
    </xf>
    <xf numFmtId="188" fontId="5" fillId="0" borderId="91" xfId="23" applyNumberFormat="1" applyFont="1" applyFill="1" applyBorder="1" applyAlignment="1">
      <alignment horizontal="right" vertical="center"/>
    </xf>
    <xf numFmtId="197" fontId="29" fillId="0" borderId="147" xfId="23" quotePrefix="1" applyNumberFormat="1" applyFont="1" applyFill="1" applyBorder="1" applyAlignment="1">
      <alignment vertical="center" wrapText="1"/>
    </xf>
    <xf numFmtId="188" fontId="191" fillId="0" borderId="194" xfId="23" applyNumberFormat="1" applyFont="1" applyFill="1" applyBorder="1" applyAlignment="1">
      <alignment horizontal="right" vertical="center"/>
    </xf>
    <xf numFmtId="188" fontId="5" fillId="0" borderId="195" xfId="23" applyNumberFormat="1" applyFont="1" applyFill="1" applyBorder="1" applyAlignment="1">
      <alignment horizontal="right" vertical="center"/>
    </xf>
    <xf numFmtId="188" fontId="5" fillId="0" borderId="194" xfId="23" applyNumberFormat="1" applyFont="1" applyFill="1" applyBorder="1" applyAlignment="1">
      <alignment horizontal="right" vertical="center"/>
    </xf>
    <xf numFmtId="188" fontId="191" fillId="0" borderId="195" xfId="23" applyNumberFormat="1" applyFont="1" applyFill="1" applyBorder="1" applyAlignment="1">
      <alignment horizontal="right" vertical="center"/>
    </xf>
    <xf numFmtId="0" fontId="5" fillId="0" borderId="96" xfId="22" applyFont="1" applyFill="1" applyBorder="1" applyAlignment="1">
      <alignment vertical="center" wrapText="1"/>
    </xf>
    <xf numFmtId="0" fontId="26" fillId="0" borderId="96" xfId="22" applyFont="1" applyFill="1" applyBorder="1" applyAlignment="1">
      <alignment vertical="center" wrapText="1"/>
    </xf>
    <xf numFmtId="188" fontId="37" fillId="0" borderId="185" xfId="23" applyNumberFormat="1" applyFont="1" applyFill="1" applyBorder="1" applyAlignment="1">
      <alignment horizontal="right" vertical="center"/>
    </xf>
    <xf numFmtId="188" fontId="75" fillId="0" borderId="186" xfId="23" applyNumberFormat="1" applyFont="1" applyFill="1" applyBorder="1" applyAlignment="1">
      <alignment horizontal="right" vertical="center"/>
    </xf>
    <xf numFmtId="188" fontId="37" fillId="0" borderId="187" xfId="23" applyNumberFormat="1" applyFont="1" applyFill="1" applyBorder="1" applyAlignment="1">
      <alignment horizontal="right" vertical="center"/>
    </xf>
    <xf numFmtId="41" fontId="37" fillId="0" borderId="96" xfId="23" applyNumberFormat="1" applyFont="1" applyFill="1" applyBorder="1" applyAlignment="1">
      <alignment horizontal="right" vertical="center"/>
    </xf>
    <xf numFmtId="188" fontId="37" fillId="0" borderId="96" xfId="23" applyNumberFormat="1" applyFont="1" applyFill="1" applyBorder="1" applyAlignment="1">
      <alignment horizontal="right" vertical="center"/>
    </xf>
    <xf numFmtId="0" fontId="26" fillId="57" borderId="73" xfId="22" quotePrefix="1" applyFont="1" applyFill="1" applyBorder="1" applyAlignment="1">
      <alignment vertical="center"/>
    </xf>
    <xf numFmtId="188" fontId="5" fillId="0" borderId="186" xfId="23" applyNumberFormat="1" applyFont="1" applyFill="1" applyBorder="1" applyAlignment="1">
      <alignment horizontal="right" vertical="center"/>
    </xf>
    <xf numFmtId="188" fontId="191" fillId="0" borderId="187" xfId="23" applyNumberFormat="1" applyFont="1" applyFill="1" applyBorder="1" applyAlignment="1">
      <alignment horizontal="right" vertical="center"/>
    </xf>
    <xf numFmtId="41" fontId="37" fillId="0" borderId="3" xfId="23" applyNumberFormat="1" applyFont="1" applyFill="1" applyBorder="1" applyAlignment="1">
      <alignment horizontal="right" vertical="center"/>
    </xf>
    <xf numFmtId="188" fontId="5" fillId="0" borderId="96" xfId="23" applyNumberFormat="1" applyFont="1" applyFill="1" applyBorder="1" applyAlignment="1">
      <alignment horizontal="right" vertical="center"/>
    </xf>
    <xf numFmtId="188" fontId="37" fillId="0" borderId="96" xfId="23" applyNumberFormat="1" applyFont="1" applyFill="1" applyBorder="1" applyAlignment="1">
      <alignment horizontal="center" vertical="center"/>
    </xf>
    <xf numFmtId="0" fontId="29" fillId="0" borderId="196" xfId="23" quotePrefix="1" applyNumberFormat="1" applyFont="1" applyFill="1" applyBorder="1" applyAlignment="1">
      <alignment vertical="center" wrapText="1"/>
    </xf>
    <xf numFmtId="0" fontId="26" fillId="0" borderId="92" xfId="22" applyFont="1" applyFill="1" applyBorder="1" applyAlignment="1">
      <alignment vertical="center" wrapText="1"/>
    </xf>
    <xf numFmtId="188" fontId="37" fillId="0" borderId="179" xfId="23" applyNumberFormat="1" applyFont="1" applyFill="1" applyBorder="1" applyAlignment="1">
      <alignment horizontal="left" vertical="center" wrapText="1"/>
    </xf>
    <xf numFmtId="188" fontId="37" fillId="0" borderId="180" xfId="23" applyNumberFormat="1" applyFont="1" applyFill="1" applyBorder="1" applyAlignment="1">
      <alignment horizontal="left" vertical="center" wrapText="1"/>
    </xf>
    <xf numFmtId="188" fontId="37" fillId="0" borderId="181" xfId="23" applyNumberFormat="1" applyFont="1" applyFill="1" applyBorder="1" applyAlignment="1">
      <alignment horizontal="left" vertical="center" wrapText="1"/>
    </xf>
    <xf numFmtId="0" fontId="37" fillId="0" borderId="192" xfId="23" quotePrefix="1" applyNumberFormat="1" applyFont="1" applyFill="1" applyBorder="1" applyAlignment="1">
      <alignment vertical="center" wrapText="1"/>
    </xf>
    <xf numFmtId="0" fontId="26" fillId="57" borderId="26" xfId="22" applyFont="1" applyFill="1" applyBorder="1" applyAlignment="1">
      <alignment vertical="center"/>
    </xf>
    <xf numFmtId="0" fontId="26" fillId="0" borderId="91" xfId="22" applyFont="1" applyFill="1" applyBorder="1" applyAlignment="1">
      <alignment vertical="center" wrapText="1"/>
    </xf>
    <xf numFmtId="188" fontId="37" fillId="0" borderId="182" xfId="23" applyNumberFormat="1" applyFont="1" applyFill="1" applyBorder="1" applyAlignment="1">
      <alignment horizontal="left" vertical="center" wrapText="1"/>
    </xf>
    <xf numFmtId="188" fontId="37" fillId="0" borderId="194" xfId="23" applyNumberFormat="1" applyFont="1" applyFill="1" applyBorder="1" applyAlignment="1">
      <alignment horizontal="left" vertical="center" wrapText="1"/>
    </xf>
    <xf numFmtId="188" fontId="37" fillId="0" borderId="195" xfId="23" applyNumberFormat="1" applyFont="1" applyFill="1" applyBorder="1" applyAlignment="1">
      <alignment horizontal="left" vertical="center" wrapText="1"/>
    </xf>
    <xf numFmtId="0" fontId="37" fillId="0" borderId="147" xfId="23" quotePrefix="1" applyNumberFormat="1" applyFont="1" applyFill="1" applyBorder="1" applyAlignment="1">
      <alignment vertical="center" wrapText="1"/>
    </xf>
    <xf numFmtId="0" fontId="26" fillId="57" borderId="71" xfId="22" quotePrefix="1" applyFont="1" applyFill="1" applyBorder="1" applyAlignment="1">
      <alignment horizontal="center" vertical="center"/>
    </xf>
    <xf numFmtId="0" fontId="24" fillId="57" borderId="1" xfId="22" applyFont="1" applyFill="1" applyBorder="1" applyAlignment="1">
      <alignment vertical="center" wrapText="1"/>
    </xf>
    <xf numFmtId="0" fontId="26" fillId="57" borderId="1" xfId="22" applyFont="1" applyFill="1" applyBorder="1" applyAlignment="1">
      <alignment horizontal="center" vertical="center" wrapText="1"/>
    </xf>
    <xf numFmtId="0" fontId="26" fillId="0" borderId="39" xfId="22" applyFont="1" applyFill="1" applyBorder="1" applyAlignment="1">
      <alignment horizontal="center" vertical="center" wrapText="1"/>
    </xf>
    <xf numFmtId="0" fontId="26" fillId="0" borderId="41" xfId="22" applyFont="1" applyFill="1" applyBorder="1" applyAlignment="1">
      <alignment horizontal="center" vertical="center" wrapText="1"/>
    </xf>
    <xf numFmtId="188" fontId="24" fillId="0" borderId="90" xfId="23" applyNumberFormat="1" applyFont="1" applyFill="1" applyBorder="1" applyAlignment="1">
      <alignment horizontal="right" vertical="center"/>
    </xf>
    <xf numFmtId="189" fontId="24" fillId="0" borderId="178" xfId="23" applyNumberFormat="1" applyFont="1" applyFill="1" applyBorder="1" applyAlignment="1">
      <alignment horizontal="right" vertical="center"/>
    </xf>
    <xf numFmtId="188" fontId="24" fillId="0" borderId="89" xfId="23" quotePrefix="1" applyNumberFormat="1" applyFont="1" applyFill="1" applyBorder="1" applyAlignment="1">
      <alignment horizontal="right" vertical="center"/>
    </xf>
    <xf numFmtId="41" fontId="24" fillId="0" borderId="1" xfId="23" applyNumberFormat="1" applyFont="1" applyFill="1" applyBorder="1" applyAlignment="1">
      <alignment horizontal="right" vertical="center"/>
    </xf>
    <xf numFmtId="41" fontId="26" fillId="0" borderId="1" xfId="23" applyFont="1" applyFill="1" applyBorder="1" applyAlignment="1">
      <alignment horizontal="left" vertical="center" wrapText="1"/>
    </xf>
    <xf numFmtId="41" fontId="24" fillId="0" borderId="1" xfId="23" applyFont="1" applyFill="1" applyBorder="1" applyAlignment="1">
      <alignment horizontal="right" vertical="center"/>
    </xf>
    <xf numFmtId="0" fontId="37" fillId="0" borderId="72" xfId="23" quotePrefix="1" applyNumberFormat="1" applyFont="1" applyFill="1" applyBorder="1" applyAlignment="1">
      <alignment horizontal="left" vertical="center" wrapText="1"/>
    </xf>
    <xf numFmtId="188" fontId="37" fillId="0" borderId="92" xfId="23" applyNumberFormat="1" applyFont="1" applyFill="1" applyBorder="1" applyAlignment="1">
      <alignment horizontal="left" vertical="center" wrapText="1"/>
    </xf>
    <xf numFmtId="188" fontId="37" fillId="0" borderId="91" xfId="23" applyNumberFormat="1" applyFont="1" applyFill="1" applyBorder="1" applyAlignment="1">
      <alignment horizontal="left" vertical="center" wrapText="1"/>
    </xf>
    <xf numFmtId="188" fontId="24" fillId="4" borderId="90" xfId="23" applyNumberFormat="1" applyFont="1" applyFill="1" applyBorder="1" applyAlignment="1">
      <alignment horizontal="right" vertical="center"/>
    </xf>
    <xf numFmtId="188" fontId="24" fillId="4" borderId="178" xfId="23" applyNumberFormat="1" applyFont="1" applyFill="1" applyBorder="1" applyAlignment="1">
      <alignment horizontal="right" vertical="center"/>
    </xf>
    <xf numFmtId="188" fontId="24" fillId="4" borderId="89" xfId="23" applyNumberFormat="1" applyFont="1" applyFill="1" applyBorder="1" applyAlignment="1">
      <alignment horizontal="center" vertical="center" wrapText="1"/>
    </xf>
    <xf numFmtId="0" fontId="26" fillId="57" borderId="63" xfId="22" applyFont="1" applyFill="1" applyBorder="1" applyAlignment="1">
      <alignment horizontal="left" vertical="center"/>
    </xf>
    <xf numFmtId="0" fontId="26" fillId="57" borderId="64" xfId="22" applyFont="1" applyFill="1" applyBorder="1" applyAlignment="1">
      <alignment horizontal="center" vertical="center"/>
    </xf>
    <xf numFmtId="188" fontId="37" fillId="57" borderId="188" xfId="23" applyNumberFormat="1" applyFont="1" applyFill="1" applyBorder="1" applyAlignment="1">
      <alignment horizontal="right" vertical="center"/>
    </xf>
    <xf numFmtId="188" fontId="37" fillId="57" borderId="189" xfId="23" applyNumberFormat="1" applyFont="1" applyFill="1" applyBorder="1" applyAlignment="1">
      <alignment horizontal="right" vertical="center"/>
    </xf>
    <xf numFmtId="188" fontId="37" fillId="57" borderId="190" xfId="23" applyNumberFormat="1" applyFont="1" applyFill="1" applyBorder="1" applyAlignment="1">
      <alignment horizontal="right" vertical="center"/>
    </xf>
    <xf numFmtId="0" fontId="26" fillId="0" borderId="182" xfId="22" applyFont="1" applyFill="1" applyBorder="1" applyAlignment="1">
      <alignment vertical="center" wrapText="1"/>
    </xf>
    <xf numFmtId="0" fontId="26" fillId="0" borderId="184" xfId="22" applyFont="1" applyFill="1" applyBorder="1" applyAlignment="1">
      <alignment vertical="center" wrapText="1"/>
    </xf>
    <xf numFmtId="0" fontId="37" fillId="0" borderId="147" xfId="23" quotePrefix="1" applyNumberFormat="1" applyFont="1" applyFill="1" applyBorder="1" applyAlignment="1">
      <alignment horizontal="left" vertical="center" wrapText="1"/>
    </xf>
    <xf numFmtId="0" fontId="26" fillId="0" borderId="185" xfId="22" applyFont="1" applyFill="1" applyBorder="1" applyAlignment="1">
      <alignment vertical="center" wrapText="1"/>
    </xf>
    <xf numFmtId="0" fontId="26" fillId="0" borderId="187" xfId="22" applyFont="1" applyFill="1" applyBorder="1" applyAlignment="1">
      <alignment vertical="center" wrapText="1"/>
    </xf>
    <xf numFmtId="188" fontId="37" fillId="0" borderId="186" xfId="23" applyNumberFormat="1" applyFont="1" applyFill="1" applyBorder="1" applyAlignment="1">
      <alignment horizontal="right" vertical="center"/>
    </xf>
    <xf numFmtId="0" fontId="5" fillId="0" borderId="182" xfId="22" applyFont="1" applyFill="1" applyBorder="1" applyAlignment="1">
      <alignment vertical="center" wrapText="1"/>
    </xf>
    <xf numFmtId="188" fontId="37" fillId="3" borderId="182" xfId="23" applyNumberFormat="1" applyFont="1" applyFill="1" applyBorder="1" applyAlignment="1">
      <alignment horizontal="right" vertical="center"/>
    </xf>
    <xf numFmtId="188" fontId="37" fillId="3" borderId="183" xfId="23" applyNumberFormat="1" applyFont="1" applyFill="1" applyBorder="1" applyAlignment="1">
      <alignment horizontal="right" vertical="center"/>
    </xf>
    <xf numFmtId="0" fontId="5" fillId="0" borderId="184" xfId="22" applyFont="1" applyFill="1" applyBorder="1" applyAlignment="1">
      <alignment vertical="center" wrapText="1"/>
    </xf>
    <xf numFmtId="0" fontId="5" fillId="0" borderId="185" xfId="22" applyFont="1" applyFill="1" applyBorder="1" applyAlignment="1">
      <alignment vertical="center" wrapText="1"/>
    </xf>
    <xf numFmtId="0" fontId="37" fillId="0" borderId="141" xfId="23" quotePrefix="1" applyNumberFormat="1" applyFont="1" applyFill="1" applyBorder="1" applyAlignment="1">
      <alignment vertical="center" wrapText="1"/>
    </xf>
    <xf numFmtId="188" fontId="24" fillId="4" borderId="89" xfId="23" applyNumberFormat="1" applyFont="1" applyFill="1" applyBorder="1" applyAlignment="1">
      <alignment horizontal="right" vertical="center"/>
    </xf>
    <xf numFmtId="0" fontId="26" fillId="0" borderId="84" xfId="22" applyFont="1" applyFill="1" applyBorder="1" applyAlignment="1">
      <alignment vertical="center" wrapText="1"/>
    </xf>
    <xf numFmtId="0" fontId="26" fillId="0" borderId="64" xfId="22" applyFont="1" applyFill="1" applyBorder="1" applyAlignment="1">
      <alignment vertical="center" wrapText="1"/>
    </xf>
    <xf numFmtId="188" fontId="37" fillId="0" borderId="181" xfId="23" applyNumberFormat="1" applyFont="1" applyFill="1" applyBorder="1" applyAlignment="1">
      <alignment horizontal="right" vertical="center"/>
    </xf>
    <xf numFmtId="188" fontId="46" fillId="0" borderId="92" xfId="23" applyNumberFormat="1" applyFont="1" applyFill="1" applyBorder="1" applyAlignment="1">
      <alignment horizontal="right" vertical="center"/>
    </xf>
    <xf numFmtId="0" fontId="14" fillId="0" borderId="1" xfId="22" quotePrefix="1" applyFont="1" applyFill="1" applyBorder="1" applyAlignment="1">
      <alignment vertical="center" wrapText="1"/>
    </xf>
    <xf numFmtId="0" fontId="14" fillId="0" borderId="72" xfId="22" quotePrefix="1" applyFont="1" applyFill="1" applyBorder="1" applyAlignment="1">
      <alignment vertical="center" wrapText="1"/>
    </xf>
    <xf numFmtId="0" fontId="26" fillId="0" borderId="55" xfId="22" applyFont="1" applyFill="1" applyBorder="1" applyAlignment="1">
      <alignment vertical="center" wrapText="1"/>
    </xf>
    <xf numFmtId="186" fontId="37" fillId="0" borderId="184" xfId="23" quotePrefix="1" applyNumberFormat="1" applyFont="1" applyFill="1" applyBorder="1" applyAlignment="1">
      <alignment horizontal="right" vertical="center"/>
    </xf>
    <xf numFmtId="0" fontId="192" fillId="57" borderId="2" xfId="22" applyFont="1" applyFill="1" applyBorder="1" applyAlignment="1">
      <alignment vertical="center" wrapText="1"/>
    </xf>
    <xf numFmtId="0" fontId="26" fillId="0" borderId="67" xfId="22" applyFont="1" applyFill="1" applyBorder="1" applyAlignment="1">
      <alignment vertical="center" wrapText="1"/>
    </xf>
    <xf numFmtId="189" fontId="24" fillId="4" borderId="89" xfId="23" applyNumberFormat="1" applyFont="1" applyFill="1" applyBorder="1" applyAlignment="1">
      <alignment horizontal="center" vertical="center" wrapText="1"/>
    </xf>
    <xf numFmtId="0" fontId="26" fillId="4" borderId="72" xfId="23" quotePrefix="1" applyNumberFormat="1" applyFont="1" applyFill="1" applyBorder="1" applyAlignment="1">
      <alignment vertical="center" wrapText="1"/>
    </xf>
    <xf numFmtId="189" fontId="37" fillId="0" borderId="184" xfId="23" applyNumberFormat="1" applyFont="1" applyFill="1" applyBorder="1" applyAlignment="1">
      <alignment horizontal="right" vertical="center"/>
    </xf>
    <xf numFmtId="188" fontId="37" fillId="0" borderId="98" xfId="23" applyNumberFormat="1" applyFont="1" applyFill="1" applyBorder="1" applyAlignment="1">
      <alignment horizontal="right" vertical="center"/>
    </xf>
    <xf numFmtId="188" fontId="37" fillId="0" borderId="101" xfId="23" applyNumberFormat="1" applyFont="1" applyFill="1" applyBorder="1" applyAlignment="1">
      <alignment horizontal="right" vertical="center"/>
    </xf>
    <xf numFmtId="188" fontId="37" fillId="0" borderId="108" xfId="23" applyNumberFormat="1" applyFont="1" applyFill="1" applyBorder="1" applyAlignment="1">
      <alignment horizontal="right" vertical="center"/>
    </xf>
    <xf numFmtId="0" fontId="29" fillId="0" borderId="141" xfId="23" quotePrefix="1" applyNumberFormat="1" applyFont="1" applyFill="1" applyBorder="1" applyAlignment="1">
      <alignment vertical="center" wrapText="1"/>
    </xf>
    <xf numFmtId="0" fontId="26" fillId="0" borderId="63" xfId="22" applyFont="1" applyFill="1" applyBorder="1" applyAlignment="1">
      <alignment vertical="center" wrapText="1"/>
    </xf>
    <xf numFmtId="188" fontId="37" fillId="0" borderId="188" xfId="23" applyNumberFormat="1" applyFont="1" applyFill="1" applyBorder="1" applyAlignment="1">
      <alignment horizontal="right" vertical="center"/>
    </xf>
    <xf numFmtId="188" fontId="37" fillId="0" borderId="189" xfId="23" applyNumberFormat="1" applyFont="1" applyFill="1" applyBorder="1" applyAlignment="1">
      <alignment horizontal="right" vertical="center"/>
    </xf>
    <xf numFmtId="188" fontId="37" fillId="0" borderId="190" xfId="23" applyNumberFormat="1" applyFont="1" applyFill="1" applyBorder="1" applyAlignment="1">
      <alignment horizontal="right" vertical="center"/>
    </xf>
    <xf numFmtId="188" fontId="37" fillId="0" borderId="84" xfId="23" applyNumberFormat="1" applyFont="1" applyFill="1" applyBorder="1" applyAlignment="1">
      <alignment horizontal="right" vertical="center"/>
    </xf>
    <xf numFmtId="0" fontId="26" fillId="0" borderId="51" xfId="22" applyFont="1" applyFill="1" applyBorder="1" applyAlignment="1">
      <alignment vertical="center" wrapText="1"/>
    </xf>
    <xf numFmtId="181" fontId="37" fillId="0" borderId="179" xfId="23" applyNumberFormat="1" applyFont="1" applyFill="1" applyBorder="1" applyAlignment="1">
      <alignment horizontal="right" vertical="center"/>
    </xf>
    <xf numFmtId="0" fontId="192" fillId="4" borderId="70" xfId="22" quotePrefix="1" applyFont="1" applyFill="1" applyBorder="1" applyAlignment="1">
      <alignment horizontal="center" vertical="center" wrapText="1"/>
    </xf>
    <xf numFmtId="0" fontId="192" fillId="4" borderId="9" xfId="22" applyFont="1" applyFill="1" applyBorder="1" applyAlignment="1">
      <alignment vertical="center" wrapText="1"/>
    </xf>
    <xf numFmtId="0" fontId="41" fillId="4" borderId="9" xfId="22" applyFont="1" applyFill="1" applyBorder="1" applyAlignment="1">
      <alignment horizontal="center" vertical="center" wrapText="1"/>
    </xf>
    <xf numFmtId="41" fontId="192" fillId="4" borderId="9" xfId="23" applyNumberFormat="1" applyFont="1" applyFill="1" applyBorder="1" applyAlignment="1">
      <alignment horizontal="right" vertical="center"/>
    </xf>
    <xf numFmtId="188" fontId="192" fillId="4" borderId="9" xfId="23" applyNumberFormat="1" applyFont="1" applyFill="1" applyBorder="1" applyAlignment="1">
      <alignment horizontal="right" vertical="center"/>
    </xf>
    <xf numFmtId="0" fontId="75" fillId="4" borderId="85" xfId="23" quotePrefix="1" applyNumberFormat="1" applyFont="1" applyFill="1" applyBorder="1" applyAlignment="1">
      <alignment horizontal="left" vertical="center" wrapText="1"/>
    </xf>
    <xf numFmtId="0" fontId="37" fillId="0" borderId="55" xfId="22" applyFont="1" applyFill="1" applyBorder="1" applyAlignment="1">
      <alignment vertical="center" wrapText="1"/>
    </xf>
    <xf numFmtId="0" fontId="24" fillId="57" borderId="26" xfId="22" applyFont="1" applyFill="1" applyBorder="1" applyAlignment="1">
      <alignment vertical="center"/>
    </xf>
    <xf numFmtId="0" fontId="2" fillId="57" borderId="73" xfId="8" applyFill="1" applyBorder="1" applyAlignment="1">
      <alignment vertical="center"/>
    </xf>
    <xf numFmtId="0" fontId="26" fillId="0" borderId="61" xfId="22" applyFont="1" applyFill="1" applyBorder="1" applyAlignment="1">
      <alignment vertical="center" wrapText="1"/>
    </xf>
    <xf numFmtId="0" fontId="24" fillId="57" borderId="26" xfId="22" applyFont="1" applyFill="1" applyBorder="1" applyAlignment="1">
      <alignment horizontal="center" vertical="center"/>
    </xf>
    <xf numFmtId="0" fontId="26" fillId="0" borderId="1" xfId="22" applyFont="1" applyFill="1" applyBorder="1" applyAlignment="1">
      <alignment vertical="center" wrapText="1"/>
    </xf>
    <xf numFmtId="188" fontId="37" fillId="0" borderId="91" xfId="23" applyNumberFormat="1" applyFont="1" applyFill="1" applyBorder="1" applyAlignment="1">
      <alignment horizontal="left" vertical="center"/>
    </xf>
    <xf numFmtId="41" fontId="37" fillId="0" borderId="84" xfId="23" applyNumberFormat="1" applyFont="1" applyFill="1" applyBorder="1" applyAlignment="1">
      <alignment horizontal="right" vertical="center"/>
    </xf>
    <xf numFmtId="0" fontId="26" fillId="57" borderId="96" xfId="22" applyFont="1" applyFill="1" applyBorder="1" applyAlignment="1">
      <alignment vertical="center" wrapText="1"/>
    </xf>
    <xf numFmtId="0" fontId="26" fillId="57" borderId="60" xfId="22" applyFont="1" applyFill="1" applyBorder="1" applyAlignment="1">
      <alignment vertical="center" wrapText="1"/>
    </xf>
    <xf numFmtId="188" fontId="37" fillId="57" borderId="185" xfId="23" applyNumberFormat="1" applyFont="1" applyFill="1" applyBorder="1" applyAlignment="1">
      <alignment horizontal="right" vertical="center"/>
    </xf>
    <xf numFmtId="188" fontId="37" fillId="57" borderId="186" xfId="23" applyNumberFormat="1" applyFont="1" applyFill="1" applyBorder="1" applyAlignment="1">
      <alignment horizontal="right" vertical="center"/>
    </xf>
    <xf numFmtId="188" fontId="37" fillId="57" borderId="187" xfId="23" applyNumberFormat="1" applyFont="1" applyFill="1" applyBorder="1" applyAlignment="1">
      <alignment horizontal="right" vertical="center"/>
    </xf>
    <xf numFmtId="41" fontId="37" fillId="57" borderId="96" xfId="23" applyNumberFormat="1" applyFont="1" applyFill="1" applyBorder="1" applyAlignment="1">
      <alignment horizontal="right" vertical="center"/>
    </xf>
    <xf numFmtId="188" fontId="37" fillId="57" borderId="96" xfId="23" applyNumberFormat="1" applyFont="1" applyFill="1" applyBorder="1" applyAlignment="1">
      <alignment horizontal="right" vertical="center"/>
    </xf>
    <xf numFmtId="188" fontId="193" fillId="57" borderId="96" xfId="23" applyNumberFormat="1" applyFont="1" applyFill="1" applyBorder="1" applyAlignment="1">
      <alignment horizontal="right" vertical="center"/>
    </xf>
    <xf numFmtId="0" fontId="37" fillId="57" borderId="196" xfId="23" quotePrefix="1" applyNumberFormat="1" applyFont="1" applyFill="1" applyBorder="1" applyAlignment="1">
      <alignment vertical="center" wrapText="1"/>
    </xf>
    <xf numFmtId="188" fontId="37" fillId="0" borderId="84" xfId="23" applyNumberFormat="1" applyFont="1" applyFill="1" applyBorder="1" applyAlignment="1">
      <alignment horizontal="left" vertical="center"/>
    </xf>
    <xf numFmtId="0" fontId="29" fillId="0" borderId="191" xfId="23" quotePrefix="1" applyNumberFormat="1" applyFont="1" applyFill="1" applyBorder="1" applyAlignment="1">
      <alignment vertical="center" wrapText="1"/>
    </xf>
    <xf numFmtId="188" fontId="37" fillId="0" borderId="96" xfId="23" applyNumberFormat="1" applyFont="1" applyFill="1" applyBorder="1" applyAlignment="1">
      <alignment horizontal="left" vertical="center"/>
    </xf>
    <xf numFmtId="188" fontId="37" fillId="0" borderId="181" xfId="23" quotePrefix="1" applyNumberFormat="1" applyFont="1" applyFill="1" applyBorder="1" applyAlignment="1">
      <alignment horizontal="right" vertical="center"/>
    </xf>
    <xf numFmtId="188" fontId="37" fillId="0" borderId="98" xfId="23" applyNumberFormat="1" applyFont="1" applyFill="1" applyBorder="1" applyAlignment="1">
      <alignment horizontal="right" vertical="center" wrapText="1"/>
    </xf>
    <xf numFmtId="188" fontId="37" fillId="0" borderId="101" xfId="23" applyNumberFormat="1" applyFont="1" applyFill="1" applyBorder="1" applyAlignment="1">
      <alignment horizontal="right" vertical="center" wrapText="1"/>
    </xf>
    <xf numFmtId="188" fontId="37" fillId="0" borderId="108" xfId="23" quotePrefix="1" applyNumberFormat="1" applyFont="1" applyFill="1" applyBorder="1" applyAlignment="1">
      <alignment horizontal="right" vertical="center"/>
    </xf>
    <xf numFmtId="41" fontId="29" fillId="0" borderId="147" xfId="23" applyFont="1" applyFill="1" applyBorder="1" applyAlignment="1">
      <alignment vertical="center" wrapText="1"/>
    </xf>
    <xf numFmtId="41" fontId="37" fillId="0" borderId="147" xfId="23" quotePrefix="1" applyFont="1" applyFill="1" applyBorder="1" applyAlignment="1">
      <alignment vertical="center" wrapText="1"/>
    </xf>
    <xf numFmtId="0" fontId="37" fillId="0" borderId="191" xfId="23" applyNumberFormat="1" applyFont="1" applyFill="1" applyBorder="1" applyAlignment="1">
      <alignment vertical="center" wrapText="1"/>
    </xf>
    <xf numFmtId="188" fontId="37" fillId="0" borderId="187" xfId="23" quotePrefix="1" applyNumberFormat="1" applyFont="1" applyFill="1" applyBorder="1" applyAlignment="1">
      <alignment horizontal="right" vertical="center"/>
    </xf>
    <xf numFmtId="0" fontId="37" fillId="0" borderId="196" xfId="23" applyNumberFormat="1" applyFont="1" applyFill="1" applyBorder="1" applyAlignment="1">
      <alignment vertical="center" wrapText="1"/>
    </xf>
    <xf numFmtId="0" fontId="26" fillId="57" borderId="73" xfId="22" applyFont="1" applyFill="1" applyBorder="1" applyAlignment="1">
      <alignment vertical="center" wrapText="1"/>
    </xf>
    <xf numFmtId="0" fontId="2" fillId="57" borderId="3" xfId="8" applyFill="1" applyBorder="1" applyAlignment="1">
      <alignment vertical="center"/>
    </xf>
    <xf numFmtId="0" fontId="26" fillId="0" borderId="91" xfId="22" applyFont="1" applyFill="1" applyBorder="1" applyAlignment="1">
      <alignment horizontal="center" vertical="center" wrapText="1"/>
    </xf>
    <xf numFmtId="188" fontId="37" fillId="0" borderId="90" xfId="23" applyNumberFormat="1" applyFont="1" applyFill="1" applyBorder="1" applyAlignment="1">
      <alignment horizontal="left" vertical="center" wrapText="1"/>
    </xf>
    <xf numFmtId="188" fontId="37" fillId="0" borderId="178" xfId="23" applyNumberFormat="1" applyFont="1" applyFill="1" applyBorder="1" applyAlignment="1">
      <alignment horizontal="left" vertical="center" wrapText="1"/>
    </xf>
    <xf numFmtId="188" fontId="37" fillId="0" borderId="89" xfId="23" applyNumberFormat="1" applyFont="1" applyFill="1" applyBorder="1" applyAlignment="1">
      <alignment horizontal="left" vertical="center" wrapText="1"/>
    </xf>
    <xf numFmtId="41" fontId="37" fillId="0" borderId="91" xfId="23" applyFont="1" applyFill="1" applyBorder="1" applyAlignment="1">
      <alignment horizontal="right" vertical="center"/>
    </xf>
    <xf numFmtId="0" fontId="14" fillId="0" borderId="147" xfId="23" applyNumberFormat="1" applyFont="1" applyFill="1" applyBorder="1" applyAlignment="1">
      <alignment horizontal="left" vertical="center" wrapText="1"/>
    </xf>
    <xf numFmtId="0" fontId="24" fillId="26" borderId="135" xfId="22" applyFont="1" applyFill="1" applyBorder="1" applyAlignment="1">
      <alignment horizontal="center" vertical="center"/>
    </xf>
    <xf numFmtId="0" fontId="24" fillId="26" borderId="135" xfId="22" applyFont="1" applyFill="1" applyBorder="1" applyAlignment="1">
      <alignment horizontal="center" vertical="center" wrapText="1"/>
    </xf>
    <xf numFmtId="188" fontId="24" fillId="26" borderId="135" xfId="23" applyNumberFormat="1" applyFont="1" applyFill="1" applyBorder="1" applyAlignment="1">
      <alignment horizontal="left" vertical="center" wrapText="1"/>
    </xf>
    <xf numFmtId="188" fontId="24" fillId="26" borderId="136" xfId="23" applyNumberFormat="1" applyFont="1" applyFill="1" applyBorder="1" applyAlignment="1">
      <alignment horizontal="left" vertical="center" wrapText="1"/>
    </xf>
    <xf numFmtId="41" fontId="24" fillId="26" borderId="113" xfId="23" applyFont="1" applyFill="1" applyBorder="1" applyAlignment="1">
      <alignment horizontal="right" vertical="center"/>
    </xf>
    <xf numFmtId="0" fontId="24" fillId="26" borderId="127" xfId="22" applyNumberFormat="1" applyFont="1" applyFill="1" applyBorder="1" applyAlignment="1">
      <alignment vertical="center"/>
    </xf>
    <xf numFmtId="0" fontId="26" fillId="0" borderId="68" xfId="22" applyFont="1" applyBorder="1" applyAlignment="1">
      <alignment vertical="top" wrapText="1"/>
    </xf>
    <xf numFmtId="0" fontId="26" fillId="0" borderId="116" xfId="22" applyFont="1" applyBorder="1" applyAlignment="1">
      <alignment vertical="top" wrapText="1"/>
    </xf>
    <xf numFmtId="0" fontId="26" fillId="0" borderId="116" xfId="22" applyFont="1" applyBorder="1" applyAlignment="1">
      <alignment horizontal="left" vertical="top" wrapText="1"/>
    </xf>
    <xf numFmtId="0" fontId="26" fillId="0" borderId="119" xfId="22" applyFont="1" applyBorder="1" applyAlignment="1">
      <alignment vertical="top" wrapText="1"/>
    </xf>
    <xf numFmtId="0" fontId="14" fillId="0" borderId="125" xfId="22" applyFont="1" applyFill="1" applyBorder="1" applyAlignment="1">
      <alignment vertical="center" wrapText="1"/>
    </xf>
    <xf numFmtId="0" fontId="14" fillId="0" borderId="113" xfId="22" applyFont="1" applyFill="1" applyBorder="1" applyAlignment="1">
      <alignment vertical="center" wrapText="1"/>
    </xf>
    <xf numFmtId="0" fontId="14" fillId="0" borderId="170" xfId="22" applyFont="1" applyBorder="1" applyAlignment="1">
      <alignment horizontal="left" vertical="center" wrapText="1"/>
    </xf>
    <xf numFmtId="0" fontId="14" fillId="0" borderId="127" xfId="22" applyFont="1" applyFill="1" applyBorder="1" applyAlignment="1">
      <alignment vertical="center" wrapText="1"/>
    </xf>
    <xf numFmtId="0" fontId="12" fillId="0" borderId="0" xfId="2" applyFont="1" applyFill="1" applyBorder="1" applyAlignment="1">
      <alignment horizontal="left" vertical="center"/>
    </xf>
    <xf numFmtId="0" fontId="67" fillId="0" borderId="0" xfId="8" applyFont="1">
      <alignment vertical="center"/>
    </xf>
    <xf numFmtId="0" fontId="67" fillId="0" borderId="0" xfId="8" applyFont="1" applyAlignment="1">
      <alignment horizontal="left" vertical="center"/>
    </xf>
    <xf numFmtId="0" fontId="67" fillId="0" borderId="42" xfId="8" applyFont="1" applyBorder="1">
      <alignment vertical="center"/>
    </xf>
    <xf numFmtId="0" fontId="67" fillId="0" borderId="0" xfId="8" applyFont="1" applyFill="1">
      <alignment vertical="center"/>
    </xf>
    <xf numFmtId="0" fontId="194" fillId="0" borderId="0" xfId="8" applyFont="1" applyFill="1" applyAlignment="1">
      <alignment vertical="center" wrapText="1"/>
    </xf>
    <xf numFmtId="0" fontId="195" fillId="0" borderId="0" xfId="8" applyFont="1" applyFill="1">
      <alignment vertical="center"/>
    </xf>
    <xf numFmtId="0" fontId="194" fillId="0" borderId="0" xfId="8" applyFont="1" applyFill="1">
      <alignment vertical="center"/>
    </xf>
    <xf numFmtId="0" fontId="67" fillId="0" borderId="0" xfId="8" applyFont="1" applyFill="1" applyAlignment="1">
      <alignment horizontal="left" vertical="center"/>
    </xf>
    <xf numFmtId="0" fontId="67" fillId="0" borderId="0" xfId="8" applyFont="1" applyAlignment="1">
      <alignment horizontal="center" vertical="center"/>
    </xf>
    <xf numFmtId="0" fontId="67" fillId="0" borderId="0" xfId="8" applyFont="1" applyAlignment="1">
      <alignment vertical="top"/>
    </xf>
    <xf numFmtId="0" fontId="194" fillId="0" borderId="0" xfId="8" applyFont="1" applyAlignment="1">
      <alignment horizontal="left" vertical="center"/>
    </xf>
    <xf numFmtId="0" fontId="67" fillId="0" borderId="42" xfId="8" applyFont="1" applyFill="1" applyBorder="1" applyAlignment="1">
      <alignment horizontal="center" vertical="center"/>
    </xf>
    <xf numFmtId="0" fontId="80" fillId="0" borderId="0" xfId="8" applyFont="1" applyFill="1" applyAlignment="1">
      <alignment horizontal="center" vertical="center"/>
    </xf>
    <xf numFmtId="0" fontId="74" fillId="0" borderId="0" xfId="8" applyFont="1" applyFill="1" applyAlignment="1">
      <alignment horizontal="center" vertical="center"/>
    </xf>
    <xf numFmtId="0" fontId="195" fillId="0" borderId="0" xfId="8" applyFont="1" applyFill="1" applyAlignment="1">
      <alignment horizontal="center" vertical="center"/>
    </xf>
    <xf numFmtId="0" fontId="67" fillId="0" borderId="0" xfId="8" applyFont="1" applyAlignment="1">
      <alignment vertical="top" wrapText="1"/>
    </xf>
    <xf numFmtId="0" fontId="125" fillId="0" borderId="0" xfId="2" applyFont="1" applyFill="1" applyBorder="1" applyAlignment="1">
      <alignment horizontal="left" vertical="center"/>
    </xf>
    <xf numFmtId="0" fontId="196" fillId="0" borderId="42" xfId="8" applyFont="1" applyBorder="1">
      <alignment vertical="center"/>
    </xf>
    <xf numFmtId="0" fontId="197" fillId="0" borderId="0" xfId="8" applyFont="1">
      <alignment vertical="center"/>
    </xf>
    <xf numFmtId="0" fontId="196" fillId="0" borderId="0" xfId="8" applyFont="1" applyFill="1">
      <alignment vertical="center"/>
    </xf>
    <xf numFmtId="0" fontId="198" fillId="0" borderId="0" xfId="8" applyFont="1" applyFill="1">
      <alignment vertical="center"/>
    </xf>
    <xf numFmtId="198" fontId="67" fillId="0" borderId="0" xfId="8" applyNumberFormat="1" applyFont="1" applyAlignment="1">
      <alignment horizontal="right"/>
    </xf>
    <xf numFmtId="0" fontId="67" fillId="0" borderId="0" xfId="8" applyFont="1" applyAlignment="1">
      <alignment vertical="center" wrapText="1"/>
    </xf>
    <xf numFmtId="0" fontId="74" fillId="21" borderId="113" xfId="8" applyFont="1" applyFill="1" applyBorder="1" applyAlignment="1">
      <alignment horizontal="center" vertical="center" wrapText="1"/>
    </xf>
    <xf numFmtId="0" fontId="73" fillId="0" borderId="6" xfId="8" applyFont="1" applyFill="1" applyBorder="1" applyAlignment="1">
      <alignment horizontal="center" vertical="center"/>
    </xf>
    <xf numFmtId="0" fontId="73" fillId="0" borderId="6" xfId="8" applyFont="1" applyFill="1" applyBorder="1" applyAlignment="1">
      <alignment horizontal="left" vertical="center" wrapText="1"/>
    </xf>
    <xf numFmtId="182" fontId="73" fillId="0" borderId="6" xfId="8" applyNumberFormat="1" applyFont="1" applyFill="1" applyBorder="1" applyAlignment="1">
      <alignment horizontal="right" vertical="center"/>
    </xf>
    <xf numFmtId="189" fontId="73" fillId="0" borderId="6" xfId="8" applyNumberFormat="1" applyFont="1" applyFill="1" applyBorder="1" applyAlignment="1">
      <alignment horizontal="right" vertical="center"/>
    </xf>
    <xf numFmtId="0" fontId="73" fillId="0" borderId="199" xfId="8" applyFont="1" applyFill="1" applyBorder="1" applyAlignment="1">
      <alignment horizontal="center" vertical="center"/>
    </xf>
    <xf numFmtId="0" fontId="73" fillId="0" borderId="199" xfId="8" applyFont="1" applyFill="1" applyBorder="1" applyAlignment="1">
      <alignment horizontal="left" vertical="center"/>
    </xf>
    <xf numFmtId="182" fontId="73" fillId="0" borderId="199" xfId="8" applyNumberFormat="1" applyFont="1" applyFill="1" applyBorder="1" applyAlignment="1">
      <alignment horizontal="right" vertical="center"/>
    </xf>
    <xf numFmtId="189" fontId="73" fillId="0" borderId="199" xfId="8" applyNumberFormat="1" applyFont="1" applyFill="1" applyBorder="1" applyAlignment="1">
      <alignment horizontal="right" vertical="center"/>
    </xf>
    <xf numFmtId="0" fontId="73" fillId="0" borderId="200" xfId="8" applyFont="1" applyFill="1" applyBorder="1" applyAlignment="1">
      <alignment horizontal="center" vertical="center"/>
    </xf>
    <xf numFmtId="0" fontId="73" fillId="0" borderId="200" xfId="8" applyFont="1" applyFill="1" applyBorder="1" applyAlignment="1">
      <alignment horizontal="left" vertical="center"/>
    </xf>
    <xf numFmtId="182" fontId="73" fillId="0" borderId="200" xfId="8" applyNumberFormat="1" applyFont="1" applyFill="1" applyBorder="1" applyAlignment="1">
      <alignment horizontal="right" vertical="center"/>
    </xf>
    <xf numFmtId="189" fontId="73" fillId="0" borderId="200" xfId="8" applyNumberFormat="1" applyFont="1" applyFill="1" applyBorder="1" applyAlignment="1">
      <alignment horizontal="right" vertical="center"/>
    </xf>
    <xf numFmtId="0" fontId="73" fillId="0" borderId="201" xfId="8" applyFont="1" applyFill="1" applyBorder="1" applyAlignment="1">
      <alignment horizontal="center" vertical="center"/>
    </xf>
    <xf numFmtId="0" fontId="73" fillId="0" borderId="201" xfId="8" applyFont="1" applyFill="1" applyBorder="1" applyAlignment="1">
      <alignment horizontal="left" vertical="center"/>
    </xf>
    <xf numFmtId="182" fontId="73" fillId="0" borderId="201" xfId="8" applyNumberFormat="1" applyFont="1" applyFill="1" applyBorder="1" applyAlignment="1">
      <alignment horizontal="right" vertical="center"/>
    </xf>
    <xf numFmtId="189" fontId="73" fillId="0" borderId="201" xfId="8" applyNumberFormat="1" applyFont="1" applyFill="1" applyBorder="1" applyAlignment="1">
      <alignment horizontal="right" vertical="center"/>
    </xf>
    <xf numFmtId="0" fontId="73" fillId="0" borderId="201" xfId="8" applyFont="1" applyFill="1" applyBorder="1" applyAlignment="1">
      <alignment horizontal="left" vertical="center" wrapText="1"/>
    </xf>
    <xf numFmtId="0" fontId="73" fillId="0" borderId="6" xfId="8" applyFont="1" applyFill="1" applyBorder="1" applyAlignment="1">
      <alignment horizontal="left" vertical="center"/>
    </xf>
    <xf numFmtId="0" fontId="73" fillId="0" borderId="2" xfId="8" applyFont="1" applyFill="1" applyBorder="1" applyAlignment="1">
      <alignment horizontal="center" vertical="center"/>
    </xf>
    <xf numFmtId="0" fontId="73" fillId="0" borderId="2" xfId="8" applyFont="1" applyFill="1" applyBorder="1" applyAlignment="1">
      <alignment horizontal="left" vertical="center"/>
    </xf>
    <xf numFmtId="182" fontId="73" fillId="0" borderId="2" xfId="8" applyNumberFormat="1" applyFont="1" applyFill="1" applyBorder="1" applyAlignment="1">
      <alignment horizontal="right" vertical="center"/>
    </xf>
    <xf numFmtId="189" fontId="73" fillId="0" borderId="2" xfId="8" applyNumberFormat="1" applyFont="1" applyFill="1" applyBorder="1" applyAlignment="1">
      <alignment horizontal="right" vertical="center"/>
    </xf>
    <xf numFmtId="0" fontId="73" fillId="0" borderId="3" xfId="8" applyFont="1" applyFill="1" applyBorder="1" applyAlignment="1">
      <alignment horizontal="center" vertical="center"/>
    </xf>
    <xf numFmtId="0" fontId="73" fillId="0" borderId="3" xfId="8" applyFont="1" applyFill="1" applyBorder="1" applyAlignment="1">
      <alignment horizontal="left" vertical="center"/>
    </xf>
    <xf numFmtId="182" fontId="73" fillId="0" borderId="3" xfId="8" applyNumberFormat="1" applyFont="1" applyFill="1" applyBorder="1" applyAlignment="1">
      <alignment horizontal="right" vertical="center"/>
    </xf>
    <xf numFmtId="189" fontId="73" fillId="0" borderId="3" xfId="8" applyNumberFormat="1" applyFont="1" applyFill="1" applyBorder="1" applyAlignment="1">
      <alignment horizontal="right" vertical="center"/>
    </xf>
    <xf numFmtId="182" fontId="197" fillId="4" borderId="200" xfId="8" applyNumberFormat="1" applyFont="1" applyFill="1" applyBorder="1" applyAlignment="1">
      <alignment horizontal="right" vertical="center"/>
    </xf>
    <xf numFmtId="189" fontId="197" fillId="4" borderId="200" xfId="8" applyNumberFormat="1" applyFont="1" applyFill="1" applyBorder="1" applyAlignment="1">
      <alignment horizontal="right" vertical="center"/>
    </xf>
    <xf numFmtId="0" fontId="73" fillId="0" borderId="163" xfId="8" applyFont="1" applyFill="1" applyBorder="1" applyAlignment="1">
      <alignment horizontal="center" vertical="center"/>
    </xf>
    <xf numFmtId="0" fontId="73" fillId="0" borderId="3" xfId="8" applyFont="1" applyFill="1" applyBorder="1" applyAlignment="1">
      <alignment horizontal="left" vertical="center" wrapText="1"/>
    </xf>
    <xf numFmtId="0" fontId="73" fillId="0" borderId="25" xfId="8" applyFont="1" applyFill="1" applyBorder="1" applyAlignment="1">
      <alignment horizontal="center" vertical="center"/>
    </xf>
    <xf numFmtId="0" fontId="73" fillId="0" borderId="6" xfId="8" applyFont="1" applyFill="1" applyBorder="1" applyAlignment="1">
      <alignment horizontal="center" vertical="center" wrapText="1"/>
    </xf>
    <xf numFmtId="0" fontId="73" fillId="0" borderId="77" xfId="8" applyFont="1" applyFill="1" applyBorder="1" applyAlignment="1">
      <alignment horizontal="center" vertical="center"/>
    </xf>
    <xf numFmtId="0" fontId="73" fillId="0" borderId="7" xfId="8" applyFont="1" applyFill="1" applyBorder="1" applyAlignment="1">
      <alignment horizontal="center" vertical="center"/>
    </xf>
    <xf numFmtId="0" fontId="73" fillId="0" borderId="7" xfId="8" applyFont="1" applyFill="1" applyBorder="1" applyAlignment="1">
      <alignment horizontal="left" vertical="center"/>
    </xf>
    <xf numFmtId="182" fontId="73" fillId="0" borderId="7" xfId="8" applyNumberFormat="1" applyFont="1" applyFill="1" applyBorder="1" applyAlignment="1">
      <alignment horizontal="right" vertical="center"/>
    </xf>
    <xf numFmtId="182" fontId="73" fillId="0" borderId="78" xfId="8" applyNumberFormat="1" applyFont="1" applyFill="1" applyBorder="1" applyAlignment="1">
      <alignment horizontal="right" vertical="center"/>
    </xf>
    <xf numFmtId="0" fontId="73" fillId="0" borderId="78" xfId="8" applyFont="1" applyFill="1" applyBorder="1" applyAlignment="1">
      <alignment vertical="center" wrapText="1"/>
    </xf>
    <xf numFmtId="0" fontId="73" fillId="0" borderId="6" xfId="8" applyFont="1" applyFill="1" applyBorder="1" applyAlignment="1">
      <alignment vertical="center" wrapText="1"/>
    </xf>
    <xf numFmtId="0" fontId="73" fillId="0" borderId="8" xfId="8" applyFont="1" applyFill="1" applyBorder="1" applyAlignment="1">
      <alignment vertical="top" wrapText="1"/>
    </xf>
    <xf numFmtId="0" fontId="73" fillId="0" borderId="118" xfId="8" applyFont="1" applyFill="1" applyBorder="1" applyAlignment="1">
      <alignment horizontal="center" vertical="center"/>
    </xf>
    <xf numFmtId="0" fontId="73" fillId="0" borderId="172" xfId="8" applyFont="1" applyFill="1" applyBorder="1" applyAlignment="1">
      <alignment vertical="top" wrapText="1"/>
    </xf>
    <xf numFmtId="0" fontId="73" fillId="0" borderId="198" xfId="8" applyFont="1" applyFill="1" applyBorder="1" applyAlignment="1">
      <alignment vertical="top" wrapText="1"/>
    </xf>
    <xf numFmtId="49" fontId="73" fillId="0" borderId="6" xfId="8" applyNumberFormat="1" applyFont="1" applyFill="1" applyBorder="1" applyAlignment="1">
      <alignment horizontal="center" vertical="center"/>
    </xf>
    <xf numFmtId="189" fontId="73" fillId="0" borderId="118" xfId="8" applyNumberFormat="1" applyFont="1" applyFill="1" applyBorder="1" applyAlignment="1">
      <alignment horizontal="right" vertical="center"/>
    </xf>
    <xf numFmtId="0" fontId="73" fillId="0" borderId="78" xfId="8" applyFont="1" applyFill="1" applyBorder="1" applyAlignment="1">
      <alignment horizontal="left" vertical="center" wrapText="1"/>
    </xf>
    <xf numFmtId="0" fontId="73" fillId="0" borderId="202" xfId="8" applyFont="1" applyFill="1" applyBorder="1" applyAlignment="1">
      <alignment horizontal="center" vertical="center"/>
    </xf>
    <xf numFmtId="0" fontId="73" fillId="0" borderId="202" xfId="8" applyFont="1" applyFill="1" applyBorder="1" applyAlignment="1">
      <alignment vertical="center"/>
    </xf>
    <xf numFmtId="182" fontId="73" fillId="0" borderId="202" xfId="8" applyNumberFormat="1" applyFont="1" applyFill="1" applyBorder="1" applyAlignment="1">
      <alignment vertical="center"/>
    </xf>
    <xf numFmtId="189" fontId="73" fillId="0" borderId="202" xfId="8" applyNumberFormat="1" applyFont="1" applyFill="1" applyBorder="1" applyAlignment="1">
      <alignment vertical="center"/>
    </xf>
    <xf numFmtId="0" fontId="73" fillId="0" borderId="200" xfId="8" applyFont="1" applyFill="1" applyBorder="1" applyAlignment="1">
      <alignment vertical="center"/>
    </xf>
    <xf numFmtId="182" fontId="73" fillId="0" borderId="200" xfId="8" applyNumberFormat="1" applyFont="1" applyFill="1" applyBorder="1" applyAlignment="1">
      <alignment vertical="center"/>
    </xf>
    <xf numFmtId="0" fontId="73" fillId="0" borderId="163" xfId="8" applyFont="1" applyFill="1" applyBorder="1" applyAlignment="1">
      <alignment vertical="center"/>
    </xf>
    <xf numFmtId="182" fontId="73" fillId="0" borderId="163" xfId="8" applyNumberFormat="1" applyFont="1" applyFill="1" applyBorder="1" applyAlignment="1">
      <alignment vertical="center"/>
    </xf>
    <xf numFmtId="189" fontId="73" fillId="0" borderId="163" xfId="8" applyNumberFormat="1" applyFont="1" applyFill="1" applyBorder="1" applyAlignment="1">
      <alignment horizontal="right" vertical="center"/>
    </xf>
    <xf numFmtId="0" fontId="73" fillId="0" borderId="76" xfId="8" applyFont="1" applyFill="1" applyBorder="1" applyAlignment="1">
      <alignment horizontal="center" vertical="center"/>
    </xf>
    <xf numFmtId="0" fontId="73" fillId="0" borderId="76" xfId="8" applyFont="1" applyFill="1" applyBorder="1" applyAlignment="1">
      <alignment horizontal="left" vertical="center"/>
    </xf>
    <xf numFmtId="182" fontId="73" fillId="0" borderId="76" xfId="8" applyNumberFormat="1" applyFont="1" applyFill="1" applyBorder="1" applyAlignment="1">
      <alignment horizontal="right" vertical="center"/>
    </xf>
    <xf numFmtId="189" fontId="73" fillId="0" borderId="76" xfId="8" applyNumberFormat="1" applyFont="1" applyFill="1" applyBorder="1" applyAlignment="1">
      <alignment horizontal="right" vertical="center"/>
    </xf>
    <xf numFmtId="0" fontId="73" fillId="0" borderId="203" xfId="8" applyFont="1" applyFill="1" applyBorder="1" applyAlignment="1">
      <alignment horizontal="center" vertical="center"/>
    </xf>
    <xf numFmtId="0" fontId="73" fillId="0" borderId="203" xfId="8" applyFont="1" applyFill="1" applyBorder="1" applyAlignment="1">
      <alignment horizontal="left" vertical="center"/>
    </xf>
    <xf numFmtId="182" fontId="73" fillId="0" borderId="203" xfId="8" applyNumberFormat="1" applyFont="1" applyFill="1" applyBorder="1" applyAlignment="1">
      <alignment horizontal="right" vertical="center"/>
    </xf>
    <xf numFmtId="189" fontId="73" fillId="0" borderId="203" xfId="8" applyNumberFormat="1" applyFont="1" applyFill="1" applyBorder="1" applyAlignment="1">
      <alignment horizontal="right" vertical="center"/>
    </xf>
    <xf numFmtId="182" fontId="73" fillId="0" borderId="202" xfId="8" applyNumberFormat="1" applyFont="1" applyFill="1" applyBorder="1" applyAlignment="1">
      <alignment horizontal="right" vertical="center"/>
    </xf>
    <xf numFmtId="189" fontId="73" fillId="0" borderId="202" xfId="8" applyNumberFormat="1" applyFont="1" applyFill="1" applyBorder="1" applyAlignment="1">
      <alignment horizontal="right" vertical="center"/>
    </xf>
    <xf numFmtId="0" fontId="73" fillId="0" borderId="163" xfId="8" applyFont="1" applyFill="1" applyBorder="1" applyAlignment="1">
      <alignment horizontal="left" vertical="center"/>
    </xf>
    <xf numFmtId="182" fontId="73" fillId="0" borderId="163" xfId="8" applyNumberFormat="1" applyFont="1" applyFill="1" applyBorder="1" applyAlignment="1">
      <alignment horizontal="right" vertical="center"/>
    </xf>
    <xf numFmtId="0" fontId="73" fillId="0" borderId="202" xfId="8" applyFont="1" applyFill="1" applyBorder="1" applyAlignment="1">
      <alignment horizontal="left" vertical="center" wrapText="1"/>
    </xf>
    <xf numFmtId="189" fontId="197" fillId="4" borderId="202" xfId="8" applyNumberFormat="1" applyFont="1" applyFill="1" applyBorder="1" applyAlignment="1">
      <alignment horizontal="right" vertical="center"/>
    </xf>
    <xf numFmtId="0" fontId="197" fillId="4" borderId="200" xfId="8" applyFont="1" applyFill="1" applyBorder="1" applyAlignment="1">
      <alignment horizontal="left" vertical="center" wrapText="1"/>
    </xf>
    <xf numFmtId="0" fontId="73" fillId="0" borderId="204" xfId="8" applyFont="1" applyFill="1" applyBorder="1" applyAlignment="1">
      <alignment horizontal="center" vertical="center"/>
    </xf>
    <xf numFmtId="0" fontId="197" fillId="4" borderId="204" xfId="8" applyFont="1" applyFill="1" applyBorder="1" applyAlignment="1">
      <alignment horizontal="left" vertical="center" wrapText="1"/>
    </xf>
    <xf numFmtId="182" fontId="197" fillId="4" borderId="204" xfId="8" applyNumberFormat="1" applyFont="1" applyFill="1" applyBorder="1" applyAlignment="1">
      <alignment horizontal="right" vertical="center"/>
    </xf>
    <xf numFmtId="189" fontId="73" fillId="0" borderId="204" xfId="8" applyNumberFormat="1" applyFont="1" applyFill="1" applyBorder="1" applyAlignment="1">
      <alignment horizontal="right" vertical="center"/>
    </xf>
    <xf numFmtId="0" fontId="197" fillId="4" borderId="163" xfId="8" applyFont="1" applyFill="1" applyBorder="1" applyAlignment="1">
      <alignment horizontal="left" vertical="center"/>
    </xf>
    <xf numFmtId="182" fontId="197" fillId="4" borderId="2" xfId="8" applyNumberFormat="1" applyFont="1" applyFill="1" applyBorder="1" applyAlignment="1">
      <alignment horizontal="right" vertical="center"/>
    </xf>
    <xf numFmtId="182" fontId="197" fillId="4" borderId="163" xfId="8" applyNumberFormat="1" applyFont="1" applyFill="1" applyBorder="1" applyAlignment="1">
      <alignment horizontal="right" vertical="center"/>
    </xf>
    <xf numFmtId="0" fontId="73" fillId="0" borderId="202" xfId="8" applyFont="1" applyFill="1" applyBorder="1" applyAlignment="1">
      <alignment horizontal="left" vertical="center"/>
    </xf>
    <xf numFmtId="0" fontId="73" fillId="0" borderId="205" xfId="8" applyFont="1" applyFill="1" applyBorder="1" applyAlignment="1">
      <alignment horizontal="center" vertical="center"/>
    </xf>
    <xf numFmtId="0" fontId="73" fillId="0" borderId="206" xfId="8" applyFont="1" applyFill="1" applyBorder="1" applyAlignment="1">
      <alignment horizontal="left" vertical="center"/>
    </xf>
    <xf numFmtId="182" fontId="73" fillId="0" borderId="206" xfId="8" applyNumberFormat="1" applyFont="1" applyFill="1" applyBorder="1" applyAlignment="1">
      <alignment horizontal="right" vertical="center"/>
    </xf>
    <xf numFmtId="189" fontId="73" fillId="0" borderId="207" xfId="8" applyNumberFormat="1" applyFont="1" applyFill="1" applyBorder="1" applyAlignment="1">
      <alignment horizontal="right" vertical="center"/>
    </xf>
    <xf numFmtId="0" fontId="73" fillId="0" borderId="208" xfId="8" applyFont="1" applyFill="1" applyBorder="1" applyAlignment="1">
      <alignment horizontal="center" vertical="center"/>
    </xf>
    <xf numFmtId="0" fontId="73" fillId="0" borderId="209" xfId="8" applyFont="1" applyFill="1" applyBorder="1" applyAlignment="1">
      <alignment horizontal="left" vertical="center"/>
    </xf>
    <xf numFmtId="182" fontId="73" fillId="0" borderId="209" xfId="8" applyNumberFormat="1" applyFont="1" applyFill="1" applyBorder="1" applyAlignment="1">
      <alignment horizontal="right" vertical="center"/>
    </xf>
    <xf numFmtId="189" fontId="73" fillId="0" borderId="210" xfId="8" applyNumberFormat="1" applyFont="1" applyFill="1" applyBorder="1" applyAlignment="1">
      <alignment horizontal="right" vertical="center"/>
    </xf>
    <xf numFmtId="0" fontId="73" fillId="0" borderId="211" xfId="8" applyFont="1" applyFill="1" applyBorder="1" applyAlignment="1">
      <alignment horizontal="center" vertical="center"/>
    </xf>
    <xf numFmtId="0" fontId="73" fillId="0" borderId="211" xfId="8" applyFont="1" applyFill="1" applyBorder="1" applyAlignment="1">
      <alignment horizontal="left" vertical="center"/>
    </xf>
    <xf numFmtId="182" fontId="73" fillId="0" borderId="211" xfId="8" applyNumberFormat="1" applyFont="1" applyFill="1" applyBorder="1" applyAlignment="1">
      <alignment horizontal="right" vertical="center"/>
    </xf>
    <xf numFmtId="189" fontId="73" fillId="0" borderId="211" xfId="8" applyNumberFormat="1" applyFont="1" applyFill="1" applyBorder="1" applyAlignment="1">
      <alignment horizontal="right" vertical="center"/>
    </xf>
    <xf numFmtId="182" fontId="197" fillId="4" borderId="202" xfId="8" applyNumberFormat="1" applyFont="1" applyFill="1" applyBorder="1" applyAlignment="1">
      <alignment horizontal="right" vertical="center"/>
    </xf>
    <xf numFmtId="0" fontId="73" fillId="0" borderId="204" xfId="8" applyFont="1" applyFill="1" applyBorder="1" applyAlignment="1">
      <alignment horizontal="left" vertical="center" wrapText="1"/>
    </xf>
    <xf numFmtId="182" fontId="73" fillId="0" borderId="204" xfId="8" applyNumberFormat="1" applyFont="1" applyFill="1" applyBorder="1" applyAlignment="1">
      <alignment horizontal="right" vertical="center"/>
    </xf>
    <xf numFmtId="0" fontId="73" fillId="0" borderId="163" xfId="8" applyFont="1" applyFill="1" applyBorder="1" applyAlignment="1">
      <alignment horizontal="left" vertical="center" wrapText="1"/>
    </xf>
    <xf numFmtId="0" fontId="73" fillId="0" borderId="114" xfId="8" applyFont="1" applyFill="1" applyBorder="1" applyAlignment="1">
      <alignment horizontal="center" vertical="center"/>
    </xf>
    <xf numFmtId="49" fontId="73" fillId="0" borderId="118" xfId="8" applyNumberFormat="1" applyFont="1" applyFill="1" applyBorder="1" applyAlignment="1">
      <alignment horizontal="center" vertical="center"/>
    </xf>
    <xf numFmtId="0" fontId="73" fillId="0" borderId="117" xfId="8" applyFont="1" applyFill="1" applyBorder="1" applyAlignment="1">
      <alignment horizontal="left" vertical="center" wrapText="1"/>
    </xf>
    <xf numFmtId="0" fontId="73" fillId="0" borderId="115" xfId="8" applyFont="1" applyFill="1" applyBorder="1" applyAlignment="1">
      <alignment horizontal="center" vertical="center"/>
    </xf>
    <xf numFmtId="0" fontId="73" fillId="0" borderId="115" xfId="8" applyFont="1" applyFill="1" applyBorder="1" applyAlignment="1">
      <alignment horizontal="center" vertical="center" wrapText="1"/>
    </xf>
    <xf numFmtId="0" fontId="73" fillId="0" borderId="118" xfId="8" applyFont="1" applyFill="1" applyBorder="1" applyAlignment="1">
      <alignment horizontal="left" vertical="center"/>
    </xf>
    <xf numFmtId="182" fontId="73" fillId="0" borderId="118" xfId="8" applyNumberFormat="1" applyFont="1" applyFill="1" applyBorder="1" applyAlignment="1">
      <alignment horizontal="right" vertical="center"/>
    </xf>
    <xf numFmtId="0" fontId="73" fillId="0" borderId="115" xfId="8" applyFont="1" applyFill="1" applyBorder="1" applyAlignment="1">
      <alignment horizontal="left" vertical="center" wrapText="1"/>
    </xf>
    <xf numFmtId="0" fontId="73" fillId="0" borderId="118" xfId="8" applyFont="1" applyFill="1" applyBorder="1" applyAlignment="1">
      <alignment horizontal="left" vertical="center" wrapText="1"/>
    </xf>
    <xf numFmtId="0" fontId="73" fillId="0" borderId="118" xfId="8" applyFont="1" applyFill="1" applyBorder="1" applyAlignment="1">
      <alignment horizontal="center" vertical="center" wrapText="1"/>
    </xf>
    <xf numFmtId="0" fontId="73" fillId="0" borderId="172" xfId="8" applyFont="1" applyFill="1" applyBorder="1" applyAlignment="1">
      <alignment horizontal="left" vertical="top" wrapText="1"/>
    </xf>
    <xf numFmtId="0" fontId="60" fillId="19" borderId="7" xfId="8" applyFont="1" applyFill="1" applyBorder="1">
      <alignment vertical="center"/>
    </xf>
    <xf numFmtId="0" fontId="60" fillId="19" borderId="7" xfId="8" applyFont="1" applyFill="1" applyBorder="1" applyAlignment="1">
      <alignment horizontal="center" vertical="center"/>
    </xf>
    <xf numFmtId="182" fontId="60" fillId="19" borderId="7" xfId="8" applyNumberFormat="1" applyFont="1" applyFill="1" applyBorder="1" applyAlignment="1">
      <alignment horizontal="right" vertical="center"/>
    </xf>
    <xf numFmtId="182" fontId="60" fillId="19" borderId="6" xfId="8" applyNumberFormat="1" applyFont="1" applyFill="1" applyBorder="1" applyAlignment="1">
      <alignment horizontal="right" vertical="center"/>
    </xf>
    <xf numFmtId="195" fontId="60" fillId="19" borderId="6" xfId="8" applyNumberFormat="1" applyFont="1" applyFill="1" applyBorder="1" applyAlignment="1">
      <alignment horizontal="right" vertical="center"/>
    </xf>
    <xf numFmtId="195" fontId="60" fillId="19" borderId="7" xfId="8" applyNumberFormat="1" applyFont="1" applyFill="1" applyBorder="1" applyAlignment="1">
      <alignment horizontal="right" vertical="center"/>
    </xf>
    <xf numFmtId="0" fontId="60" fillId="19" borderId="19" xfId="8" applyFont="1" applyFill="1" applyBorder="1" applyAlignment="1">
      <alignment horizontal="left" vertical="center"/>
    </xf>
    <xf numFmtId="0" fontId="60" fillId="19" borderId="7" xfId="8" applyFont="1" applyFill="1" applyBorder="1" applyAlignment="1">
      <alignment horizontal="left" vertical="center"/>
    </xf>
    <xf numFmtId="0" fontId="60" fillId="19" borderId="121" xfId="8" applyFont="1" applyFill="1" applyBorder="1" applyAlignment="1">
      <alignment vertical="top"/>
    </xf>
    <xf numFmtId="0" fontId="60" fillId="19" borderId="1" xfId="8" applyFont="1" applyFill="1" applyBorder="1">
      <alignment vertical="center"/>
    </xf>
    <xf numFmtId="0" fontId="60" fillId="19" borderId="1" xfId="8" applyFont="1" applyFill="1" applyBorder="1" applyAlignment="1">
      <alignment horizontal="center" vertical="center"/>
    </xf>
    <xf numFmtId="182" fontId="60" fillId="19" borderId="1" xfId="8" applyNumberFormat="1" applyFont="1" applyFill="1" applyBorder="1" applyAlignment="1">
      <alignment horizontal="right" vertical="center"/>
    </xf>
    <xf numFmtId="195" fontId="60" fillId="19" borderId="1" xfId="8" applyNumberFormat="1" applyFont="1" applyFill="1" applyBorder="1" applyAlignment="1">
      <alignment horizontal="right" vertical="center"/>
    </xf>
    <xf numFmtId="0" fontId="60" fillId="19" borderId="41" xfId="8" applyFont="1" applyFill="1" applyBorder="1" applyAlignment="1">
      <alignment horizontal="left" vertical="center"/>
    </xf>
    <xf numFmtId="0" fontId="60" fillId="19" borderId="1" xfId="8" applyFont="1" applyFill="1" applyBorder="1" applyAlignment="1">
      <alignment horizontal="left" vertical="center"/>
    </xf>
    <xf numFmtId="0" fontId="60" fillId="19" borderId="72" xfId="8" applyFont="1" applyFill="1" applyBorder="1" applyAlignment="1">
      <alignment vertical="top"/>
    </xf>
    <xf numFmtId="0" fontId="60" fillId="50" borderId="163" xfId="8" applyFont="1" applyFill="1" applyBorder="1">
      <alignment vertical="center"/>
    </xf>
    <xf numFmtId="0" fontId="60" fillId="50" borderId="163" xfId="8" applyFont="1" applyFill="1" applyBorder="1" applyAlignment="1">
      <alignment horizontal="center" vertical="center"/>
    </xf>
    <xf numFmtId="182" fontId="60" fillId="50" borderId="163" xfId="8" applyNumberFormat="1" applyFont="1" applyFill="1" applyBorder="1" applyAlignment="1">
      <alignment horizontal="right" vertical="center"/>
    </xf>
    <xf numFmtId="195" fontId="60" fillId="50" borderId="163" xfId="8" applyNumberFormat="1" applyFont="1" applyFill="1" applyBorder="1" applyAlignment="1">
      <alignment horizontal="right" vertical="center"/>
    </xf>
    <xf numFmtId="0" fontId="60" fillId="50" borderId="197" xfId="8" applyFont="1" applyFill="1" applyBorder="1" applyAlignment="1">
      <alignment horizontal="left" vertical="center"/>
    </xf>
    <xf numFmtId="0" fontId="60" fillId="50" borderId="163" xfId="8" applyFont="1" applyFill="1" applyBorder="1" applyAlignment="1">
      <alignment horizontal="left" vertical="center"/>
    </xf>
    <xf numFmtId="0" fontId="60" fillId="50" borderId="198" xfId="8" applyFont="1" applyFill="1" applyBorder="1" applyAlignment="1">
      <alignment vertical="top"/>
    </xf>
    <xf numFmtId="0" fontId="74" fillId="58" borderId="162" xfId="8" applyFont="1" applyFill="1" applyBorder="1">
      <alignment vertical="center"/>
    </xf>
    <xf numFmtId="0" fontId="67" fillId="58" borderId="116" xfId="8" applyFont="1" applyFill="1" applyBorder="1" applyAlignment="1">
      <alignment vertical="center"/>
    </xf>
    <xf numFmtId="0" fontId="67" fillId="58" borderId="116" xfId="8" applyFont="1" applyFill="1" applyBorder="1" applyAlignment="1">
      <alignment horizontal="left" vertical="center"/>
    </xf>
    <xf numFmtId="0" fontId="67" fillId="58" borderId="115" xfId="8" applyFont="1" applyFill="1" applyBorder="1" applyAlignment="1">
      <alignment vertical="center"/>
    </xf>
    <xf numFmtId="0" fontId="67" fillId="58" borderId="119" xfId="8" applyFont="1" applyFill="1" applyBorder="1" applyAlignment="1">
      <alignment vertical="center"/>
    </xf>
    <xf numFmtId="0" fontId="67" fillId="0" borderId="114" xfId="8" applyFont="1" applyBorder="1" applyAlignment="1">
      <alignment horizontal="center" vertical="center"/>
    </xf>
    <xf numFmtId="0" fontId="202" fillId="0" borderId="118" xfId="8" applyFont="1" applyFill="1" applyBorder="1" applyAlignment="1">
      <alignment vertical="center"/>
    </xf>
    <xf numFmtId="0" fontId="73" fillId="0" borderId="118" xfId="8" applyFont="1" applyFill="1" applyBorder="1" applyAlignment="1">
      <alignment vertical="center"/>
    </xf>
    <xf numFmtId="0" fontId="73" fillId="0" borderId="115" xfId="8" applyFont="1" applyFill="1" applyBorder="1" applyAlignment="1">
      <alignment vertical="center"/>
    </xf>
    <xf numFmtId="0" fontId="73" fillId="0" borderId="172" xfId="8" applyFont="1" applyFill="1" applyBorder="1" applyAlignment="1">
      <alignment vertical="center"/>
    </xf>
    <xf numFmtId="0" fontId="67" fillId="3" borderId="114" xfId="8" applyFont="1" applyFill="1" applyBorder="1" applyAlignment="1">
      <alignment horizontal="center" vertical="center"/>
    </xf>
    <xf numFmtId="182" fontId="67" fillId="0" borderId="0" xfId="8" applyNumberFormat="1" applyFont="1" applyAlignment="1">
      <alignment horizontal="right" vertical="center"/>
    </xf>
    <xf numFmtId="0" fontId="67" fillId="0" borderId="0" xfId="8" applyFont="1" applyAlignment="1">
      <alignment vertical="center"/>
    </xf>
    <xf numFmtId="0" fontId="67" fillId="0" borderId="0" xfId="8" applyFont="1" applyFill="1" applyAlignment="1">
      <alignment horizontal="center" vertical="center"/>
    </xf>
    <xf numFmtId="182" fontId="67" fillId="0" borderId="0" xfId="8" applyNumberFormat="1" applyFont="1" applyFill="1" applyAlignment="1">
      <alignment horizontal="right" vertical="center"/>
    </xf>
    <xf numFmtId="0" fontId="67" fillId="0" borderId="0" xfId="8" applyFont="1" applyFill="1" applyAlignment="1">
      <alignment vertical="center"/>
    </xf>
    <xf numFmtId="2" fontId="67" fillId="0" borderId="0" xfId="8" applyNumberFormat="1" applyFont="1">
      <alignment vertical="center"/>
    </xf>
    <xf numFmtId="0" fontId="202" fillId="0" borderId="0" xfId="8" applyFont="1" applyFill="1" applyAlignment="1">
      <alignment horizontal="center" vertical="center"/>
    </xf>
    <xf numFmtId="0" fontId="203" fillId="0" borderId="0" xfId="8" applyFont="1" applyFill="1" applyAlignment="1">
      <alignment horizontal="center" vertical="center"/>
    </xf>
    <xf numFmtId="0" fontId="124" fillId="0" borderId="0" xfId="24" applyFont="1" applyFill="1" applyBorder="1" applyAlignment="1">
      <alignment horizontal="left" vertical="center"/>
    </xf>
    <xf numFmtId="0" fontId="125" fillId="0" borderId="0" xfId="24" applyFont="1" applyFill="1" applyBorder="1" applyAlignment="1">
      <alignment horizontal="left" vertical="center"/>
    </xf>
    <xf numFmtId="0" fontId="124" fillId="0" borderId="0" xfId="24" applyFont="1" applyFill="1" applyBorder="1" applyAlignment="1">
      <alignment horizontal="center" vertical="center"/>
    </xf>
    <xf numFmtId="0" fontId="14" fillId="0" borderId="0" xfId="25" applyFont="1"/>
    <xf numFmtId="49" fontId="124" fillId="0" borderId="0" xfId="24" applyNumberFormat="1" applyFont="1" applyFill="1" applyBorder="1" applyAlignment="1">
      <alignment horizontal="left" vertical="center"/>
    </xf>
    <xf numFmtId="49" fontId="124" fillId="0" borderId="0" xfId="24" applyNumberFormat="1" applyFont="1" applyFill="1" applyBorder="1" applyAlignment="1">
      <alignment horizontal="center" vertical="center"/>
    </xf>
    <xf numFmtId="0" fontId="125" fillId="0" borderId="0" xfId="24" applyFont="1" applyFill="1" applyBorder="1" applyAlignment="1">
      <alignment horizontal="center" vertical="center"/>
    </xf>
    <xf numFmtId="0" fontId="135" fillId="0" borderId="0" xfId="24" applyFont="1" applyFill="1" applyBorder="1" applyAlignment="1">
      <alignment horizontal="right" vertical="center"/>
    </xf>
    <xf numFmtId="176" fontId="104" fillId="21" borderId="77" xfId="14" applyNumberFormat="1" applyFont="1" applyFill="1" applyBorder="1" applyAlignment="1" applyProtection="1">
      <alignment horizontal="center" vertical="center" wrapText="1"/>
    </xf>
    <xf numFmtId="176" fontId="104" fillId="21" borderId="113" xfId="14" applyNumberFormat="1" applyFont="1" applyFill="1" applyBorder="1" applyAlignment="1" applyProtection="1">
      <alignment horizontal="center" vertical="center"/>
    </xf>
    <xf numFmtId="176" fontId="104" fillId="21" borderId="170" xfId="14" applyNumberFormat="1" applyFont="1" applyFill="1" applyBorder="1" applyAlignment="1" applyProtection="1">
      <alignment horizontal="center" vertical="center" wrapText="1"/>
    </xf>
    <xf numFmtId="0" fontId="14" fillId="59" borderId="7" xfId="18" applyFont="1" applyFill="1" applyBorder="1" applyAlignment="1">
      <alignment horizontal="center" vertical="center"/>
    </xf>
    <xf numFmtId="0" fontId="104" fillId="59" borderId="7" xfId="14" applyFont="1" applyFill="1" applyBorder="1" applyAlignment="1" applyProtection="1">
      <alignment horizontal="center" vertical="center" wrapText="1"/>
    </xf>
    <xf numFmtId="176" fontId="104" fillId="59" borderId="7" xfId="14" applyNumberFormat="1" applyFont="1" applyFill="1" applyBorder="1" applyAlignment="1" applyProtection="1">
      <alignment horizontal="center" vertical="center"/>
    </xf>
    <xf numFmtId="195" fontId="104" fillId="59" borderId="7" xfId="14" applyNumberFormat="1" applyFont="1" applyFill="1" applyBorder="1" applyAlignment="1" applyProtection="1">
      <alignment horizontal="center" vertical="center" wrapText="1"/>
    </xf>
    <xf numFmtId="176" fontId="104" fillId="59" borderId="7" xfId="14" applyNumberFormat="1" applyFont="1" applyFill="1" applyBorder="1" applyAlignment="1" applyProtection="1">
      <alignment horizontal="center" vertical="center" wrapText="1"/>
    </xf>
    <xf numFmtId="176" fontId="104" fillId="59" borderId="17" xfId="14" applyNumberFormat="1" applyFont="1" applyFill="1" applyBorder="1" applyAlignment="1" applyProtection="1">
      <alignment horizontal="center" vertical="center" wrapText="1"/>
    </xf>
    <xf numFmtId="0" fontId="14" fillId="59" borderId="121" xfId="25" applyFont="1" applyFill="1" applyBorder="1" applyAlignment="1">
      <alignment horizontal="center" vertical="center"/>
    </xf>
    <xf numFmtId="0" fontId="26" fillId="59" borderId="71" xfId="14" applyFont="1" applyFill="1" applyBorder="1" applyAlignment="1">
      <alignment horizontal="center" vertical="center"/>
    </xf>
    <xf numFmtId="0" fontId="26" fillId="59" borderId="41" xfId="14" applyFont="1" applyFill="1" applyBorder="1" applyAlignment="1">
      <alignment horizontal="center" vertical="center"/>
    </xf>
    <xf numFmtId="0" fontId="26" fillId="0" borderId="1" xfId="9" applyFont="1" applyFill="1" applyBorder="1" applyAlignment="1">
      <alignment horizontal="left" vertical="center" wrapText="1"/>
    </xf>
    <xf numFmtId="41" fontId="26" fillId="0" borderId="1" xfId="26" applyFont="1" applyFill="1" applyBorder="1" applyAlignment="1">
      <alignment horizontal="center" vertical="center"/>
    </xf>
    <xf numFmtId="41" fontId="26" fillId="4" borderId="1" xfId="26" applyFont="1" applyFill="1" applyBorder="1" applyAlignment="1">
      <alignment horizontal="center" vertical="center"/>
    </xf>
    <xf numFmtId="178" fontId="26" fillId="0" borderId="1" xfId="14" applyNumberFormat="1" applyFont="1" applyFill="1" applyBorder="1" applyAlignment="1">
      <alignment horizontal="center" vertical="center"/>
    </xf>
    <xf numFmtId="199" fontId="26" fillId="0" borderId="1" xfId="14" applyNumberFormat="1" applyFont="1" applyFill="1" applyBorder="1" applyAlignment="1">
      <alignment horizontal="center" vertical="center"/>
    </xf>
    <xf numFmtId="176" fontId="26" fillId="0" borderId="39" xfId="14" applyNumberFormat="1" applyFont="1" applyFill="1" applyBorder="1" applyAlignment="1">
      <alignment horizontal="center" vertical="center" wrapText="1"/>
    </xf>
    <xf numFmtId="196" fontId="26" fillId="0" borderId="39" xfId="14" applyNumberFormat="1" applyFont="1" applyFill="1" applyBorder="1" applyAlignment="1">
      <alignment horizontal="center" vertical="center" wrapText="1"/>
    </xf>
    <xf numFmtId="0" fontId="204" fillId="0" borderId="72" xfId="9" applyFont="1" applyFill="1" applyBorder="1" applyAlignment="1">
      <alignment horizontal="left" vertical="center" wrapText="1"/>
    </xf>
    <xf numFmtId="0" fontId="14" fillId="0" borderId="0" xfId="25" applyFont="1" applyAlignment="1">
      <alignment vertical="center"/>
    </xf>
    <xf numFmtId="0" fontId="26" fillId="59" borderId="1" xfId="14" applyFont="1" applyFill="1" applyBorder="1" applyAlignment="1">
      <alignment horizontal="center" vertical="center"/>
    </xf>
    <xf numFmtId="178" fontId="26" fillId="0" borderId="39" xfId="26" applyNumberFormat="1" applyFont="1" applyFill="1" applyBorder="1" applyAlignment="1">
      <alignment horizontal="center" vertical="center"/>
    </xf>
    <xf numFmtId="178" fontId="26" fillId="0" borderId="39" xfId="26" applyNumberFormat="1" applyFont="1" applyFill="1" applyBorder="1" applyAlignment="1">
      <alignment horizontal="center" vertical="center" wrapText="1"/>
    </xf>
    <xf numFmtId="41" fontId="26" fillId="0" borderId="1" xfId="26" applyFont="1" applyFill="1" applyBorder="1" applyAlignment="1">
      <alignment horizontal="center" vertical="center" wrapText="1"/>
    </xf>
    <xf numFmtId="41" fontId="26" fillId="4" borderId="1" xfId="26" applyFont="1" applyFill="1" applyBorder="1" applyAlignment="1">
      <alignment horizontal="center" vertical="center" wrapText="1"/>
    </xf>
    <xf numFmtId="199" fontId="26" fillId="0" borderId="2" xfId="14" applyNumberFormat="1" applyFont="1" applyFill="1" applyBorder="1" applyAlignment="1">
      <alignment horizontal="center" vertical="center"/>
    </xf>
    <xf numFmtId="0" fontId="204" fillId="3" borderId="72" xfId="9" applyFont="1" applyFill="1" applyBorder="1" applyAlignment="1">
      <alignment horizontal="left" vertical="center" wrapText="1"/>
    </xf>
    <xf numFmtId="182" fontId="26" fillId="0" borderId="3" xfId="9" applyNumberFormat="1" applyFont="1" applyFill="1" applyBorder="1" applyAlignment="1">
      <alignment horizontal="center" vertical="center" wrapText="1"/>
    </xf>
    <xf numFmtId="41" fontId="26" fillId="0" borderId="3" xfId="9" applyNumberFormat="1" applyFont="1" applyFill="1" applyBorder="1" applyAlignment="1">
      <alignment horizontal="right" vertical="center"/>
    </xf>
    <xf numFmtId="182" fontId="26" fillId="0" borderId="2" xfId="9" applyNumberFormat="1" applyFont="1" applyFill="1" applyBorder="1" applyAlignment="1">
      <alignment horizontal="center" vertical="center" wrapText="1"/>
    </xf>
    <xf numFmtId="41" fontId="26" fillId="0" borderId="2" xfId="9" applyNumberFormat="1" applyFont="1" applyFill="1" applyBorder="1" applyAlignment="1">
      <alignment horizontal="right" vertical="center"/>
    </xf>
    <xf numFmtId="0" fontId="42" fillId="27" borderId="74" xfId="14" applyFont="1" applyFill="1" applyBorder="1" applyAlignment="1" applyProtection="1">
      <alignment vertical="center"/>
    </xf>
    <xf numFmtId="0" fontId="42" fillId="27" borderId="18" xfId="14" applyFont="1" applyFill="1" applyBorder="1" applyAlignment="1" applyProtection="1">
      <alignment vertical="center"/>
    </xf>
    <xf numFmtId="0" fontId="42" fillId="27" borderId="19" xfId="14" applyFont="1" applyFill="1" applyBorder="1" applyAlignment="1" applyProtection="1">
      <alignment vertical="center"/>
    </xf>
    <xf numFmtId="0" fontId="14" fillId="27" borderId="7" xfId="18" applyFont="1" applyFill="1" applyBorder="1" applyAlignment="1">
      <alignment horizontal="center" vertical="center"/>
    </xf>
    <xf numFmtId="0" fontId="104" fillId="27" borderId="7" xfId="14" applyFont="1" applyFill="1" applyBorder="1" applyAlignment="1" applyProtection="1">
      <alignment horizontal="center" vertical="center" wrapText="1"/>
    </xf>
    <xf numFmtId="176" fontId="104" fillId="27" borderId="7" xfId="14" applyNumberFormat="1" applyFont="1" applyFill="1" applyBorder="1" applyAlignment="1" applyProtection="1">
      <alignment horizontal="center" vertical="center"/>
    </xf>
    <xf numFmtId="195" fontId="104" fillId="27" borderId="7" xfId="14" applyNumberFormat="1" applyFont="1" applyFill="1" applyBorder="1" applyAlignment="1" applyProtection="1">
      <alignment horizontal="center" vertical="center" wrapText="1"/>
    </xf>
    <xf numFmtId="176" fontId="104" fillId="27" borderId="7" xfId="14" applyNumberFormat="1" applyFont="1" applyFill="1" applyBorder="1" applyAlignment="1" applyProtection="1">
      <alignment horizontal="center" vertical="center" wrapText="1"/>
    </xf>
    <xf numFmtId="176" fontId="104" fillId="27" borderId="17" xfId="14" applyNumberFormat="1" applyFont="1" applyFill="1" applyBorder="1" applyAlignment="1" applyProtection="1">
      <alignment horizontal="center" vertical="center" wrapText="1"/>
    </xf>
    <xf numFmtId="0" fontId="14" fillId="27" borderId="121" xfId="25" applyFont="1" applyFill="1" applyBorder="1" applyAlignment="1">
      <alignment horizontal="center" vertical="center"/>
    </xf>
    <xf numFmtId="0" fontId="26" fillId="27" borderId="73" xfId="14" applyFont="1" applyFill="1" applyBorder="1" applyAlignment="1">
      <alignment horizontal="center" vertical="center"/>
    </xf>
    <xf numFmtId="0" fontId="26" fillId="27" borderId="58" xfId="14" applyFont="1" applyFill="1" applyBorder="1" applyAlignment="1">
      <alignment horizontal="center" vertical="center"/>
    </xf>
    <xf numFmtId="0" fontId="26" fillId="0" borderId="3" xfId="9" quotePrefix="1" applyFont="1" applyFill="1" applyBorder="1" applyAlignment="1">
      <alignment horizontal="left" vertical="center" wrapText="1"/>
    </xf>
    <xf numFmtId="0" fontId="26" fillId="3" borderId="3" xfId="9" applyFont="1" applyFill="1" applyBorder="1" applyAlignment="1">
      <alignment horizontal="center" vertical="center"/>
    </xf>
    <xf numFmtId="41" fontId="26" fillId="0" borderId="3" xfId="26" applyFont="1" applyFill="1" applyBorder="1" applyAlignment="1">
      <alignment horizontal="center" vertical="center" wrapText="1"/>
    </xf>
    <xf numFmtId="41" fontId="26" fillId="4" borderId="3" xfId="26" applyFont="1" applyFill="1" applyBorder="1" applyAlignment="1">
      <alignment horizontal="center" vertical="center" wrapText="1"/>
    </xf>
    <xf numFmtId="178" fontId="26" fillId="0" borderId="2" xfId="14" applyNumberFormat="1" applyFont="1" applyFill="1" applyBorder="1" applyAlignment="1">
      <alignment horizontal="center" vertical="center"/>
    </xf>
    <xf numFmtId="178" fontId="26" fillId="0" borderId="57" xfId="14" applyNumberFormat="1" applyFont="1" applyFill="1" applyBorder="1" applyAlignment="1">
      <alignment horizontal="center" vertical="center"/>
    </xf>
    <xf numFmtId="176" fontId="29" fillId="0" borderId="2" xfId="14" applyNumberFormat="1" applyFont="1" applyFill="1" applyBorder="1" applyAlignment="1">
      <alignment horizontal="center" vertical="center" wrapText="1"/>
    </xf>
    <xf numFmtId="176" fontId="26" fillId="0" borderId="2" xfId="14" applyNumberFormat="1" applyFont="1" applyFill="1" applyBorder="1" applyAlignment="1">
      <alignment horizontal="center" vertical="center" wrapText="1"/>
    </xf>
    <xf numFmtId="0" fontId="204" fillId="3" borderId="11" xfId="9" applyFont="1" applyFill="1" applyBorder="1" applyAlignment="1">
      <alignment horizontal="left" vertical="center" wrapText="1"/>
    </xf>
    <xf numFmtId="176" fontId="206" fillId="0" borderId="39" xfId="14" applyNumberFormat="1" applyFont="1" applyFill="1" applyBorder="1" applyAlignment="1">
      <alignment horizontal="center" vertical="center" wrapText="1"/>
    </xf>
    <xf numFmtId="196" fontId="26" fillId="0" borderId="39" xfId="26" applyNumberFormat="1" applyFont="1" applyFill="1" applyBorder="1" applyAlignment="1">
      <alignment horizontal="center" vertical="center"/>
    </xf>
    <xf numFmtId="0" fontId="26" fillId="27" borderId="71" xfId="14" applyFont="1" applyFill="1" applyBorder="1" applyAlignment="1">
      <alignment horizontal="center" vertical="center"/>
    </xf>
    <xf numFmtId="0" fontId="26" fillId="27" borderId="1" xfId="14" applyFont="1" applyFill="1" applyBorder="1" applyAlignment="1">
      <alignment horizontal="center" vertical="center"/>
    </xf>
    <xf numFmtId="199" fontId="26" fillId="0" borderId="9" xfId="14" applyNumberFormat="1" applyFont="1" applyFill="1" applyBorder="1" applyAlignment="1">
      <alignment horizontal="center" vertical="center"/>
    </xf>
    <xf numFmtId="0" fontId="26" fillId="27" borderId="3" xfId="14" applyFont="1" applyFill="1" applyBorder="1" applyAlignment="1">
      <alignment horizontal="center" vertical="center"/>
    </xf>
    <xf numFmtId="0" fontId="26" fillId="0" borderId="3" xfId="9" applyFont="1" applyFill="1" applyBorder="1" applyAlignment="1">
      <alignment horizontal="left" vertical="center" wrapText="1"/>
    </xf>
    <xf numFmtId="178" fontId="26" fillId="0" borderId="57" xfId="26" applyNumberFormat="1" applyFont="1" applyFill="1" applyBorder="1" applyAlignment="1">
      <alignment horizontal="center" vertical="center"/>
    </xf>
    <xf numFmtId="176" fontId="206" fillId="0" borderId="57" xfId="14" applyNumberFormat="1" applyFont="1" applyFill="1" applyBorder="1" applyAlignment="1">
      <alignment horizontal="center" vertical="center" wrapText="1"/>
    </xf>
    <xf numFmtId="176" fontId="26" fillId="0" borderId="57" xfId="14" applyNumberFormat="1" applyFont="1" applyFill="1" applyBorder="1" applyAlignment="1">
      <alignment horizontal="center" vertical="center" wrapText="1"/>
    </xf>
    <xf numFmtId="196" fontId="26" fillId="0" borderId="57" xfId="14" applyNumberFormat="1" applyFont="1" applyFill="1" applyBorder="1" applyAlignment="1">
      <alignment horizontal="center" vertical="center" wrapText="1"/>
    </xf>
    <xf numFmtId="0" fontId="204" fillId="0" borderId="94" xfId="9" applyFont="1" applyFill="1" applyBorder="1" applyAlignment="1">
      <alignment horizontal="left" vertical="center" wrapText="1"/>
    </xf>
    <xf numFmtId="178" fontId="26" fillId="0" borderId="3" xfId="14" applyNumberFormat="1" applyFont="1" applyFill="1" applyBorder="1" applyAlignment="1">
      <alignment horizontal="center" vertical="center"/>
    </xf>
    <xf numFmtId="0" fontId="26" fillId="27" borderId="70" xfId="14" applyFont="1" applyFill="1" applyBorder="1" applyAlignment="1">
      <alignment horizontal="center" vertical="center"/>
    </xf>
    <xf numFmtId="0" fontId="26" fillId="27" borderId="9" xfId="14" applyFont="1" applyFill="1" applyBorder="1" applyAlignment="1">
      <alignment horizontal="center" vertical="center"/>
    </xf>
    <xf numFmtId="0" fontId="26" fillId="0" borderId="9" xfId="9" applyFont="1" applyFill="1" applyBorder="1" applyAlignment="1">
      <alignment horizontal="left" vertical="center" wrapText="1"/>
    </xf>
    <xf numFmtId="0" fontId="26" fillId="0" borderId="9" xfId="9" applyFont="1" applyFill="1" applyBorder="1" applyAlignment="1">
      <alignment horizontal="center" vertical="center"/>
    </xf>
    <xf numFmtId="41" fontId="26" fillId="0" borderId="9" xfId="26" applyFont="1" applyFill="1" applyBorder="1" applyAlignment="1">
      <alignment horizontal="center" vertical="center" wrapText="1"/>
    </xf>
    <xf numFmtId="41" fontId="26" fillId="4" borderId="9" xfId="26" applyFont="1" applyFill="1" applyBorder="1" applyAlignment="1">
      <alignment horizontal="center" vertical="center" wrapText="1"/>
    </xf>
    <xf numFmtId="182" fontId="26" fillId="0" borderId="9" xfId="9" applyNumberFormat="1" applyFont="1" applyFill="1" applyBorder="1" applyAlignment="1">
      <alignment horizontal="center" vertical="center" wrapText="1"/>
    </xf>
    <xf numFmtId="41" fontId="26" fillId="0" borderId="9" xfId="9" applyNumberFormat="1" applyFont="1" applyFill="1" applyBorder="1" applyAlignment="1">
      <alignment horizontal="right" vertical="center"/>
    </xf>
    <xf numFmtId="178" fontId="26" fillId="0" borderId="9" xfId="14" applyNumberFormat="1" applyFont="1" applyFill="1" applyBorder="1" applyAlignment="1">
      <alignment horizontal="center" vertical="center"/>
    </xf>
    <xf numFmtId="178" fontId="26" fillId="0" borderId="24" xfId="26" applyNumberFormat="1" applyFont="1" applyFill="1" applyBorder="1" applyAlignment="1">
      <alignment horizontal="center" vertical="center"/>
    </xf>
    <xf numFmtId="176" fontId="206" fillId="0" borderId="24" xfId="14" applyNumberFormat="1" applyFont="1" applyFill="1" applyBorder="1" applyAlignment="1">
      <alignment horizontal="center" vertical="center" wrapText="1"/>
    </xf>
    <xf numFmtId="176" fontId="26" fillId="0" borderId="24" xfId="14" applyNumberFormat="1" applyFont="1" applyFill="1" applyBorder="1" applyAlignment="1">
      <alignment horizontal="center" vertical="center" wrapText="1"/>
    </xf>
    <xf numFmtId="196" fontId="26" fillId="0" borderId="24" xfId="14" applyNumberFormat="1" applyFont="1" applyFill="1" applyBorder="1" applyAlignment="1">
      <alignment horizontal="center" vertical="center" wrapText="1"/>
    </xf>
    <xf numFmtId="176" fontId="26" fillId="0" borderId="42" xfId="14" applyNumberFormat="1" applyFont="1" applyFill="1" applyBorder="1" applyAlignment="1">
      <alignment horizontal="center" vertical="center" wrapText="1"/>
    </xf>
    <xf numFmtId="0" fontId="204" fillId="0" borderId="11" xfId="9" applyFont="1" applyFill="1" applyBorder="1" applyAlignment="1">
      <alignment horizontal="left" vertical="center" wrapText="1"/>
    </xf>
    <xf numFmtId="0" fontId="42" fillId="48" borderId="74" xfId="14" applyFont="1" applyFill="1" applyBorder="1" applyAlignment="1" applyProtection="1">
      <alignment vertical="center"/>
    </xf>
    <xf numFmtId="0" fontId="42" fillId="48" borderId="18" xfId="14" applyFont="1" applyFill="1" applyBorder="1" applyAlignment="1" applyProtection="1">
      <alignment vertical="center"/>
    </xf>
    <xf numFmtId="0" fontId="42" fillId="48" borderId="19" xfId="14" applyFont="1" applyFill="1" applyBorder="1" applyAlignment="1" applyProtection="1">
      <alignment vertical="center"/>
    </xf>
    <xf numFmtId="0" fontId="14" fillId="48" borderId="7" xfId="18" applyFont="1" applyFill="1" applyBorder="1" applyAlignment="1">
      <alignment horizontal="center" vertical="center"/>
    </xf>
    <xf numFmtId="0" fontId="104" fillId="48" borderId="7" xfId="14" applyFont="1" applyFill="1" applyBorder="1" applyAlignment="1" applyProtection="1">
      <alignment horizontal="center" vertical="center" wrapText="1"/>
    </xf>
    <xf numFmtId="176" fontId="104" fillId="48" borderId="7" xfId="14" applyNumberFormat="1" applyFont="1" applyFill="1" applyBorder="1" applyAlignment="1" applyProtection="1">
      <alignment horizontal="center" vertical="center"/>
    </xf>
    <xf numFmtId="195" fontId="104" fillId="48" borderId="7" xfId="14" applyNumberFormat="1" applyFont="1" applyFill="1" applyBorder="1" applyAlignment="1" applyProtection="1">
      <alignment horizontal="center" vertical="center" wrapText="1"/>
    </xf>
    <xf numFmtId="176" fontId="104" fillId="48" borderId="7" xfId="14" applyNumberFormat="1" applyFont="1" applyFill="1" applyBorder="1" applyAlignment="1" applyProtection="1">
      <alignment horizontal="center" vertical="center" wrapText="1"/>
    </xf>
    <xf numFmtId="176" fontId="104" fillId="48" borderId="17" xfId="14" applyNumberFormat="1" applyFont="1" applyFill="1" applyBorder="1" applyAlignment="1" applyProtection="1">
      <alignment horizontal="center" vertical="center" wrapText="1"/>
    </xf>
    <xf numFmtId="0" fontId="14" fillId="48" borderId="121" xfId="25" applyFont="1" applyFill="1" applyBorder="1" applyAlignment="1">
      <alignment horizontal="center" vertical="center"/>
    </xf>
    <xf numFmtId="0" fontId="26" fillId="48" borderId="71" xfId="14" applyFont="1" applyFill="1" applyBorder="1" applyAlignment="1">
      <alignment horizontal="center" vertical="center"/>
    </xf>
    <xf numFmtId="0" fontId="26" fillId="48" borderId="41" xfId="14" applyFont="1" applyFill="1" applyBorder="1" applyAlignment="1">
      <alignment horizontal="center" vertical="center"/>
    </xf>
    <xf numFmtId="178" fontId="26" fillId="0" borderId="39" xfId="14" applyNumberFormat="1" applyFont="1" applyFill="1" applyBorder="1" applyAlignment="1">
      <alignment horizontal="center" vertical="center"/>
    </xf>
    <xf numFmtId="0" fontId="26" fillId="3" borderId="72" xfId="14" applyFont="1" applyFill="1" applyBorder="1" applyAlignment="1">
      <alignment horizontal="left" vertical="center" wrapText="1"/>
    </xf>
    <xf numFmtId="0" fontId="26" fillId="48" borderId="1" xfId="14" applyFont="1" applyFill="1" applyBorder="1" applyAlignment="1">
      <alignment horizontal="center" vertical="center"/>
    </xf>
    <xf numFmtId="0" fontId="26" fillId="48" borderId="73" xfId="14" applyFont="1" applyFill="1" applyBorder="1" applyAlignment="1">
      <alignment horizontal="center" vertical="center"/>
    </xf>
    <xf numFmtId="0" fontId="26" fillId="48" borderId="58" xfId="14" applyFont="1" applyFill="1" applyBorder="1" applyAlignment="1">
      <alignment horizontal="center" vertical="center"/>
    </xf>
    <xf numFmtId="41" fontId="26" fillId="3" borderId="3" xfId="26" applyFont="1" applyFill="1" applyBorder="1" applyAlignment="1">
      <alignment horizontal="center" vertical="center" wrapText="1"/>
    </xf>
    <xf numFmtId="0" fontId="26" fillId="3" borderId="94" xfId="14" applyFont="1" applyFill="1" applyBorder="1" applyAlignment="1">
      <alignment horizontal="left" vertical="center" wrapText="1"/>
    </xf>
    <xf numFmtId="0" fontId="26" fillId="0" borderId="113" xfId="9" applyFont="1" applyFill="1" applyBorder="1" applyAlignment="1">
      <alignment horizontal="center" vertical="center" wrapText="1"/>
    </xf>
    <xf numFmtId="182" fontId="26" fillId="0" borderId="113" xfId="9" applyNumberFormat="1" applyFont="1" applyFill="1" applyBorder="1" applyAlignment="1">
      <alignment horizontal="center" vertical="center" wrapText="1"/>
    </xf>
    <xf numFmtId="41" fontId="26" fillId="0" borderId="113" xfId="9" applyNumberFormat="1" applyFont="1" applyFill="1" applyBorder="1" applyAlignment="1">
      <alignment horizontal="right" vertical="center"/>
    </xf>
    <xf numFmtId="0" fontId="42" fillId="25" borderId="74" xfId="14" applyFont="1" applyFill="1" applyBorder="1" applyAlignment="1" applyProtection="1">
      <alignment vertical="center"/>
    </xf>
    <xf numFmtId="0" fontId="42" fillId="25" borderId="18" xfId="14" applyFont="1" applyFill="1" applyBorder="1" applyAlignment="1" applyProtection="1">
      <alignment vertical="center"/>
    </xf>
    <xf numFmtId="0" fontId="42" fillId="25" borderId="19" xfId="14" applyFont="1" applyFill="1" applyBorder="1" applyAlignment="1" applyProtection="1">
      <alignment vertical="center"/>
    </xf>
    <xf numFmtId="0" fontId="14" fillId="25" borderId="7" xfId="18" applyFont="1" applyFill="1" applyBorder="1" applyAlignment="1">
      <alignment horizontal="center" vertical="center"/>
    </xf>
    <xf numFmtId="0" fontId="104" fillId="25" borderId="7" xfId="14" applyFont="1" applyFill="1" applyBorder="1" applyAlignment="1" applyProtection="1">
      <alignment horizontal="center" vertical="center" wrapText="1"/>
    </xf>
    <xf numFmtId="176" fontId="104" fillId="25" borderId="7" xfId="14" applyNumberFormat="1" applyFont="1" applyFill="1" applyBorder="1" applyAlignment="1" applyProtection="1">
      <alignment horizontal="center" vertical="center"/>
    </xf>
    <xf numFmtId="195" fontId="104" fillId="25" borderId="6" xfId="14" applyNumberFormat="1" applyFont="1" applyFill="1" applyBorder="1" applyAlignment="1" applyProtection="1">
      <alignment horizontal="center" vertical="center" wrapText="1"/>
    </xf>
    <xf numFmtId="176" fontId="104" fillId="25" borderId="7" xfId="14" applyNumberFormat="1" applyFont="1" applyFill="1" applyBorder="1" applyAlignment="1" applyProtection="1">
      <alignment horizontal="center" vertical="center" wrapText="1"/>
    </xf>
    <xf numFmtId="176" fontId="104" fillId="25" borderId="77" xfId="14" applyNumberFormat="1" applyFont="1" applyFill="1" applyBorder="1" applyAlignment="1" applyProtection="1">
      <alignment horizontal="center" vertical="center" wrapText="1"/>
    </xf>
    <xf numFmtId="0" fontId="14" fillId="25" borderId="8" xfId="25" applyFont="1" applyFill="1" applyBorder="1" applyAlignment="1">
      <alignment horizontal="center" vertical="center"/>
    </xf>
    <xf numFmtId="0" fontId="26" fillId="25" borderId="71" xfId="14" applyFont="1" applyFill="1" applyBorder="1" applyAlignment="1">
      <alignment horizontal="center" vertical="center"/>
    </xf>
    <xf numFmtId="0" fontId="26" fillId="25" borderId="1" xfId="14" applyFont="1" applyFill="1" applyBorder="1" applyAlignment="1">
      <alignment horizontal="center" vertical="center"/>
    </xf>
    <xf numFmtId="199" fontId="26" fillId="0" borderId="1" xfId="14" applyNumberFormat="1" applyFont="1" applyFill="1" applyBorder="1" applyAlignment="1">
      <alignment horizontal="center" vertical="center" wrapText="1"/>
    </xf>
    <xf numFmtId="176" fontId="29" fillId="0" borderId="39" xfId="14" applyNumberFormat="1" applyFont="1" applyFill="1" applyBorder="1" applyAlignment="1">
      <alignment horizontal="center" vertical="center" wrapText="1"/>
    </xf>
    <xf numFmtId="0" fontId="26" fillId="25" borderId="73" xfId="14" applyFont="1" applyFill="1" applyBorder="1" applyAlignment="1">
      <alignment horizontal="center" vertical="center"/>
    </xf>
    <xf numFmtId="0" fontId="26" fillId="25" borderId="3" xfId="14" applyFont="1" applyFill="1" applyBorder="1" applyAlignment="1">
      <alignment horizontal="center" vertical="center"/>
    </xf>
    <xf numFmtId="41" fontId="26" fillId="0" borderId="3" xfId="26" applyFont="1" applyFill="1" applyBorder="1" applyAlignment="1">
      <alignment horizontal="center" vertical="center"/>
    </xf>
    <xf numFmtId="41" fontId="26" fillId="4" borderId="3" xfId="26" applyFont="1" applyFill="1" applyBorder="1" applyAlignment="1">
      <alignment horizontal="center" vertical="center"/>
    </xf>
    <xf numFmtId="199" fontId="26" fillId="0" borderId="3" xfId="14" applyNumberFormat="1" applyFont="1" applyFill="1" applyBorder="1" applyAlignment="1">
      <alignment horizontal="center" vertical="center" wrapText="1"/>
    </xf>
    <xf numFmtId="178" fontId="26" fillId="0" borderId="57" xfId="26" applyNumberFormat="1" applyFont="1" applyFill="1" applyBorder="1" applyAlignment="1">
      <alignment horizontal="center" vertical="center" wrapText="1"/>
    </xf>
    <xf numFmtId="0" fontId="42" fillId="24" borderId="74" xfId="14" applyFont="1" applyFill="1" applyBorder="1" applyAlignment="1" applyProtection="1">
      <alignment vertical="center"/>
    </xf>
    <xf numFmtId="0" fontId="42" fillId="24" borderId="18" xfId="14" applyFont="1" applyFill="1" applyBorder="1" applyAlignment="1" applyProtection="1">
      <alignment vertical="center"/>
    </xf>
    <xf numFmtId="0" fontId="42" fillId="24" borderId="19" xfId="14" applyFont="1" applyFill="1" applyBorder="1" applyAlignment="1" applyProtection="1">
      <alignment vertical="center"/>
    </xf>
    <xf numFmtId="0" fontId="14" fillId="24" borderId="7" xfId="18" applyFont="1" applyFill="1" applyBorder="1" applyAlignment="1">
      <alignment horizontal="center" vertical="center"/>
    </xf>
    <xf numFmtId="0" fontId="104" fillId="24" borderId="7" xfId="14" applyFont="1" applyFill="1" applyBorder="1" applyAlignment="1" applyProtection="1">
      <alignment horizontal="center" vertical="center" wrapText="1"/>
    </xf>
    <xf numFmtId="176" fontId="104" fillId="24" borderId="7" xfId="14" applyNumberFormat="1" applyFont="1" applyFill="1" applyBorder="1" applyAlignment="1" applyProtection="1">
      <alignment horizontal="center" vertical="center"/>
    </xf>
    <xf numFmtId="195" fontId="104" fillId="24" borderId="6" xfId="14" applyNumberFormat="1" applyFont="1" applyFill="1" applyBorder="1" applyAlignment="1" applyProtection="1">
      <alignment horizontal="center" vertical="center" wrapText="1"/>
    </xf>
    <xf numFmtId="176" fontId="104" fillId="24" borderId="6" xfId="14" applyNumberFormat="1" applyFont="1" applyFill="1" applyBorder="1" applyAlignment="1" applyProtection="1">
      <alignment horizontal="center" vertical="center" wrapText="1"/>
    </xf>
    <xf numFmtId="176" fontId="104" fillId="24" borderId="77" xfId="14" applyNumberFormat="1" applyFont="1" applyFill="1" applyBorder="1" applyAlignment="1" applyProtection="1">
      <alignment horizontal="center" vertical="center" wrapText="1"/>
    </xf>
    <xf numFmtId="0" fontId="14" fillId="24" borderId="8" xfId="25" applyFont="1" applyFill="1" applyBorder="1" applyAlignment="1">
      <alignment horizontal="center" vertical="center"/>
    </xf>
    <xf numFmtId="0" fontId="26" fillId="24" borderId="125" xfId="14" applyFont="1" applyFill="1" applyBorder="1" applyAlignment="1">
      <alignment horizontal="center" vertical="center"/>
    </xf>
    <xf numFmtId="0" fontId="26" fillId="24" borderId="136" xfId="14" applyFont="1" applyFill="1" applyBorder="1" applyAlignment="1">
      <alignment horizontal="center" vertical="center"/>
    </xf>
    <xf numFmtId="0" fontId="26" fillId="0" borderId="113" xfId="9" applyFont="1" applyFill="1" applyBorder="1" applyAlignment="1">
      <alignment horizontal="left" vertical="center" wrapText="1"/>
    </xf>
    <xf numFmtId="0" fontId="26" fillId="3" borderId="113" xfId="9" applyFont="1" applyFill="1" applyBorder="1" applyAlignment="1">
      <alignment horizontal="center" vertical="center"/>
    </xf>
    <xf numFmtId="0" fontId="26" fillId="3" borderId="113" xfId="9" applyFont="1" applyFill="1" applyBorder="1" applyAlignment="1">
      <alignment horizontal="center" vertical="center" wrapText="1"/>
    </xf>
    <xf numFmtId="41" fontId="26" fillId="0" borderId="113" xfId="26" applyFont="1" applyFill="1" applyBorder="1" applyAlignment="1">
      <alignment horizontal="center" vertical="center"/>
    </xf>
    <xf numFmtId="41" fontId="26" fillId="4" borderId="113" xfId="26" applyFont="1" applyFill="1" applyBorder="1" applyAlignment="1">
      <alignment horizontal="center" vertical="center"/>
    </xf>
    <xf numFmtId="178" fontId="26" fillId="0" borderId="113" xfId="14" applyNumberFormat="1" applyFont="1" applyFill="1" applyBorder="1" applyAlignment="1">
      <alignment horizontal="center" vertical="center"/>
    </xf>
    <xf numFmtId="199" fontId="26" fillId="0" borderId="113" xfId="26" applyNumberFormat="1" applyFont="1" applyFill="1" applyBorder="1" applyAlignment="1">
      <alignment horizontal="center" vertical="center"/>
    </xf>
    <xf numFmtId="178" fontId="26" fillId="0" borderId="126" xfId="26" applyNumberFormat="1" applyFont="1" applyFill="1" applyBorder="1" applyAlignment="1">
      <alignment horizontal="center" vertical="center"/>
    </xf>
    <xf numFmtId="176" fontId="26" fillId="0" borderId="126" xfId="14" applyNumberFormat="1" applyFont="1" applyFill="1" applyBorder="1" applyAlignment="1">
      <alignment horizontal="center" vertical="center" wrapText="1"/>
    </xf>
    <xf numFmtId="0" fontId="26" fillId="3" borderId="127" xfId="14" quotePrefix="1" applyFont="1" applyFill="1" applyBorder="1" applyAlignment="1">
      <alignment horizontal="left" vertical="center" wrapText="1"/>
    </xf>
    <xf numFmtId="0" fontId="42" fillId="4" borderId="74" xfId="14" applyFont="1" applyFill="1" applyBorder="1" applyAlignment="1" applyProtection="1">
      <alignment vertical="center"/>
    </xf>
    <xf numFmtId="0" fontId="42" fillId="4" borderId="18" xfId="14" applyFont="1" applyFill="1" applyBorder="1" applyAlignment="1" applyProtection="1">
      <alignment vertical="center"/>
    </xf>
    <xf numFmtId="0" fontId="42" fillId="4" borderId="19" xfId="14" applyFont="1" applyFill="1" applyBorder="1" applyAlignment="1" applyProtection="1">
      <alignment vertical="center"/>
    </xf>
    <xf numFmtId="0" fontId="14" fillId="4" borderId="7" xfId="18" applyFont="1" applyFill="1" applyBorder="1" applyAlignment="1">
      <alignment horizontal="center" vertical="center"/>
    </xf>
    <xf numFmtId="0" fontId="104" fillId="4" borderId="7" xfId="14" applyFont="1" applyFill="1" applyBorder="1" applyAlignment="1" applyProtection="1">
      <alignment horizontal="center" vertical="center" wrapText="1"/>
    </xf>
    <xf numFmtId="176" fontId="104" fillId="4" borderId="7" xfId="14" applyNumberFormat="1" applyFont="1" applyFill="1" applyBorder="1" applyAlignment="1" applyProtection="1">
      <alignment horizontal="center" vertical="center"/>
    </xf>
    <xf numFmtId="195" fontId="104" fillId="4" borderId="6" xfId="14" applyNumberFormat="1" applyFont="1" applyFill="1" applyBorder="1" applyAlignment="1" applyProtection="1">
      <alignment horizontal="center" vertical="center" wrapText="1"/>
    </xf>
    <xf numFmtId="176" fontId="104" fillId="4" borderId="6" xfId="14" applyNumberFormat="1" applyFont="1" applyFill="1" applyBorder="1" applyAlignment="1" applyProtection="1">
      <alignment horizontal="center" vertical="center" wrapText="1"/>
    </xf>
    <xf numFmtId="176" fontId="104" fillId="4" borderId="77" xfId="14" applyNumberFormat="1" applyFont="1" applyFill="1" applyBorder="1" applyAlignment="1" applyProtection="1">
      <alignment horizontal="center" vertical="center" wrapText="1"/>
    </xf>
    <xf numFmtId="0" fontId="14" fillId="4" borderId="8" xfId="25" applyFont="1" applyFill="1" applyBorder="1" applyAlignment="1">
      <alignment horizontal="center" vertical="center"/>
    </xf>
    <xf numFmtId="0" fontId="26" fillId="4" borderId="71" xfId="14" applyFont="1" applyFill="1" applyBorder="1" applyAlignment="1">
      <alignment horizontal="center" vertical="center"/>
    </xf>
    <xf numFmtId="0" fontId="26" fillId="4" borderId="1" xfId="14" applyFont="1" applyFill="1" applyBorder="1" applyAlignment="1">
      <alignment horizontal="center" vertical="center"/>
    </xf>
    <xf numFmtId="0" fontId="26" fillId="3" borderId="2" xfId="9" applyFont="1" applyFill="1" applyBorder="1" applyAlignment="1">
      <alignment horizontal="center" vertical="center"/>
    </xf>
    <xf numFmtId="178" fontId="26" fillId="0" borderId="163" xfId="14" applyNumberFormat="1" applyFont="1" applyFill="1" applyBorder="1" applyAlignment="1">
      <alignment horizontal="center" vertical="center"/>
    </xf>
    <xf numFmtId="178" fontId="26" fillId="0" borderId="42" xfId="26" applyNumberFormat="1" applyFont="1" applyFill="1" applyBorder="1" applyAlignment="1">
      <alignment horizontal="center" vertical="center"/>
    </xf>
    <xf numFmtId="178" fontId="26" fillId="0" borderId="42" xfId="26" applyNumberFormat="1" applyFont="1" applyFill="1" applyBorder="1" applyAlignment="1">
      <alignment horizontal="center" vertical="center" wrapText="1"/>
    </xf>
    <xf numFmtId="196" fontId="26" fillId="0" borderId="42" xfId="26" applyNumberFormat="1" applyFont="1" applyFill="1" applyBorder="1" applyAlignment="1">
      <alignment horizontal="center" vertical="center" wrapText="1"/>
    </xf>
    <xf numFmtId="0" fontId="123" fillId="3" borderId="11" xfId="9" applyFont="1" applyFill="1" applyBorder="1" applyAlignment="1">
      <alignment horizontal="left" vertical="center" wrapText="1"/>
    </xf>
    <xf numFmtId="0" fontId="42" fillId="60" borderId="74" xfId="14" applyFont="1" applyFill="1" applyBorder="1" applyAlignment="1" applyProtection="1">
      <alignment vertical="center"/>
    </xf>
    <xf numFmtId="0" fontId="42" fillId="60" borderId="18" xfId="14" applyFont="1" applyFill="1" applyBorder="1" applyAlignment="1" applyProtection="1">
      <alignment vertical="center"/>
    </xf>
    <xf numFmtId="0" fontId="42" fillId="60" borderId="19" xfId="14" applyFont="1" applyFill="1" applyBorder="1" applyAlignment="1" applyProtection="1">
      <alignment vertical="center"/>
    </xf>
    <xf numFmtId="0" fontId="14" fillId="60" borderId="7" xfId="18" applyFont="1" applyFill="1" applyBorder="1" applyAlignment="1">
      <alignment horizontal="center" vertical="center"/>
    </xf>
    <xf numFmtId="0" fontId="104" fillId="60" borderId="7" xfId="14" applyFont="1" applyFill="1" applyBorder="1" applyAlignment="1" applyProtection="1">
      <alignment horizontal="center" vertical="center" wrapText="1"/>
    </xf>
    <xf numFmtId="176" fontId="104" fillId="60" borderId="7" xfId="14" applyNumberFormat="1" applyFont="1" applyFill="1" applyBorder="1" applyAlignment="1" applyProtection="1">
      <alignment horizontal="center" vertical="center"/>
    </xf>
    <xf numFmtId="195" fontId="104" fillId="60" borderId="6" xfId="14" applyNumberFormat="1" applyFont="1" applyFill="1" applyBorder="1" applyAlignment="1" applyProtection="1">
      <alignment horizontal="center" vertical="center" wrapText="1"/>
    </xf>
    <xf numFmtId="176" fontId="104" fillId="60" borderId="6" xfId="14" applyNumberFormat="1" applyFont="1" applyFill="1" applyBorder="1" applyAlignment="1" applyProtection="1">
      <alignment horizontal="center" vertical="center" wrapText="1"/>
    </xf>
    <xf numFmtId="176" fontId="104" fillId="60" borderId="77" xfId="14" applyNumberFormat="1" applyFont="1" applyFill="1" applyBorder="1" applyAlignment="1" applyProtection="1">
      <alignment horizontal="center" vertical="center" wrapText="1"/>
    </xf>
    <xf numFmtId="0" fontId="14" fillId="60" borderId="8" xfId="25" applyFont="1" applyFill="1" applyBorder="1" applyAlignment="1">
      <alignment horizontal="center" vertical="center"/>
    </xf>
    <xf numFmtId="0" fontId="180" fillId="0" borderId="1" xfId="9" applyFont="1" applyFill="1" applyBorder="1" applyAlignment="1">
      <alignment horizontal="center" vertical="center" wrapText="1"/>
    </xf>
    <xf numFmtId="0" fontId="180" fillId="0" borderId="113" xfId="9" applyFont="1" applyFill="1" applyBorder="1" applyAlignment="1">
      <alignment horizontal="center" vertical="center" wrapText="1"/>
    </xf>
    <xf numFmtId="182" fontId="26" fillId="0" borderId="163" xfId="9" applyNumberFormat="1" applyFont="1" applyFill="1" applyBorder="1" applyAlignment="1">
      <alignment horizontal="center" vertical="center" wrapText="1"/>
    </xf>
    <xf numFmtId="41" fontId="26" fillId="0" borderId="163" xfId="9" applyNumberFormat="1" applyFont="1" applyFill="1" applyBorder="1" applyAlignment="1">
      <alignment horizontal="right" vertical="center"/>
    </xf>
    <xf numFmtId="0" fontId="42" fillId="61" borderId="74" xfId="14" applyFont="1" applyFill="1" applyBorder="1" applyAlignment="1" applyProtection="1">
      <alignment vertical="center"/>
    </xf>
    <xf numFmtId="0" fontId="42" fillId="61" borderId="18" xfId="14" applyFont="1" applyFill="1" applyBorder="1" applyAlignment="1" applyProtection="1">
      <alignment vertical="center"/>
    </xf>
    <xf numFmtId="0" fontId="42" fillId="61" borderId="19" xfId="14" applyFont="1" applyFill="1" applyBorder="1" applyAlignment="1" applyProtection="1">
      <alignment vertical="center"/>
    </xf>
    <xf numFmtId="0" fontId="14" fillId="61" borderId="7" xfId="18" applyFont="1" applyFill="1" applyBorder="1" applyAlignment="1">
      <alignment horizontal="center" vertical="center"/>
    </xf>
    <xf numFmtId="0" fontId="104" fillId="61" borderId="7" xfId="14" applyFont="1" applyFill="1" applyBorder="1" applyAlignment="1" applyProtection="1">
      <alignment horizontal="center" vertical="center" wrapText="1"/>
    </xf>
    <xf numFmtId="176" fontId="104" fillId="61" borderId="7" xfId="14" applyNumberFormat="1" applyFont="1" applyFill="1" applyBorder="1" applyAlignment="1" applyProtection="1">
      <alignment horizontal="center" vertical="center"/>
    </xf>
    <xf numFmtId="195" fontId="104" fillId="61" borderId="6" xfId="14" applyNumberFormat="1" applyFont="1" applyFill="1" applyBorder="1" applyAlignment="1" applyProtection="1">
      <alignment horizontal="center" vertical="center" wrapText="1"/>
    </xf>
    <xf numFmtId="176" fontId="104" fillId="61" borderId="7" xfId="14" applyNumberFormat="1" applyFont="1" applyFill="1" applyBorder="1" applyAlignment="1" applyProtection="1">
      <alignment horizontal="center" vertical="center" wrapText="1"/>
    </xf>
    <xf numFmtId="176" fontId="104" fillId="61" borderId="77" xfId="14" applyNumberFormat="1" applyFont="1" applyFill="1" applyBorder="1" applyAlignment="1" applyProtection="1">
      <alignment horizontal="center" vertical="center" wrapText="1"/>
    </xf>
    <xf numFmtId="0" fontId="14" fillId="61" borderId="8" xfId="25" applyFont="1" applyFill="1" applyBorder="1" applyAlignment="1">
      <alignment horizontal="center" vertical="center"/>
    </xf>
    <xf numFmtId="0" fontId="26" fillId="61" borderId="125" xfId="14" applyFont="1" applyFill="1" applyBorder="1" applyAlignment="1">
      <alignment horizontal="center" vertical="center"/>
    </xf>
    <xf numFmtId="0" fontId="26" fillId="61" borderId="163" xfId="14" applyFont="1" applyFill="1" applyBorder="1" applyAlignment="1">
      <alignment horizontal="center" vertical="center"/>
    </xf>
    <xf numFmtId="0" fontId="26" fillId="0" borderId="163" xfId="9" applyFont="1" applyFill="1" applyBorder="1" applyAlignment="1">
      <alignment horizontal="left" vertical="center" wrapText="1"/>
    </xf>
    <xf numFmtId="0" fontId="26" fillId="3" borderId="163" xfId="9" applyFont="1" applyFill="1" applyBorder="1" applyAlignment="1">
      <alignment horizontal="center" vertical="center"/>
    </xf>
    <xf numFmtId="0" fontId="26" fillId="3" borderId="163" xfId="9" applyFont="1" applyFill="1" applyBorder="1" applyAlignment="1">
      <alignment horizontal="center" vertical="center" wrapText="1"/>
    </xf>
    <xf numFmtId="41" fontId="26" fillId="0" borderId="163" xfId="26" applyFont="1" applyFill="1" applyBorder="1" applyAlignment="1">
      <alignment horizontal="center" vertical="center"/>
    </xf>
    <xf numFmtId="41" fontId="26" fillId="4" borderId="163" xfId="26" applyFont="1" applyFill="1" applyBorder="1" applyAlignment="1">
      <alignment horizontal="center" vertical="center"/>
    </xf>
    <xf numFmtId="0" fontId="26" fillId="0" borderId="163" xfId="9" applyFont="1" applyFill="1" applyBorder="1" applyAlignment="1">
      <alignment horizontal="center" vertical="center" wrapText="1"/>
    </xf>
    <xf numFmtId="199" fontId="26" fillId="0" borderId="163" xfId="14" applyNumberFormat="1" applyFont="1" applyFill="1" applyBorder="1" applyAlignment="1">
      <alignment horizontal="center" vertical="center" wrapText="1"/>
    </xf>
    <xf numFmtId="176" fontId="29" fillId="0" borderId="126" xfId="14" applyNumberFormat="1" applyFont="1" applyFill="1" applyBorder="1" applyAlignment="1">
      <alignment horizontal="center" vertical="center" wrapText="1"/>
    </xf>
    <xf numFmtId="0" fontId="26" fillId="3" borderId="127" xfId="14" applyFont="1" applyFill="1" applyBorder="1" applyAlignment="1">
      <alignment horizontal="left" vertical="center" wrapText="1"/>
    </xf>
    <xf numFmtId="0" fontId="42" fillId="53" borderId="74" xfId="14" applyFont="1" applyFill="1" applyBorder="1" applyAlignment="1" applyProtection="1">
      <alignment vertical="center"/>
    </xf>
    <xf numFmtId="0" fontId="42" fillId="53" borderId="18" xfId="14" applyFont="1" applyFill="1" applyBorder="1" applyAlignment="1" applyProtection="1">
      <alignment vertical="center"/>
    </xf>
    <xf numFmtId="0" fontId="42" fillId="53" borderId="19" xfId="14" applyFont="1" applyFill="1" applyBorder="1" applyAlignment="1" applyProtection="1">
      <alignment vertical="center"/>
    </xf>
    <xf numFmtId="0" fontId="14" fillId="53" borderId="7" xfId="18" applyFont="1" applyFill="1" applyBorder="1" applyAlignment="1">
      <alignment horizontal="center" vertical="center"/>
    </xf>
    <xf numFmtId="0" fontId="104" fillId="53" borderId="7" xfId="14" applyFont="1" applyFill="1" applyBorder="1" applyAlignment="1" applyProtection="1">
      <alignment horizontal="center" vertical="center" wrapText="1"/>
    </xf>
    <xf numFmtId="176" fontId="104" fillId="53" borderId="7" xfId="14" applyNumberFormat="1" applyFont="1" applyFill="1" applyBorder="1" applyAlignment="1" applyProtection="1">
      <alignment horizontal="center" vertical="center"/>
    </xf>
    <xf numFmtId="195" fontId="104" fillId="53" borderId="7" xfId="14" applyNumberFormat="1" applyFont="1" applyFill="1" applyBorder="1" applyAlignment="1" applyProtection="1">
      <alignment horizontal="center" vertical="center" wrapText="1"/>
    </xf>
    <xf numFmtId="176" fontId="104" fillId="53" borderId="7" xfId="14" applyNumberFormat="1" applyFont="1" applyFill="1" applyBorder="1" applyAlignment="1" applyProtection="1">
      <alignment horizontal="center" vertical="center" wrapText="1"/>
    </xf>
    <xf numFmtId="176" fontId="104" fillId="53" borderId="17" xfId="14" applyNumberFormat="1" applyFont="1" applyFill="1" applyBorder="1" applyAlignment="1" applyProtection="1">
      <alignment horizontal="center" vertical="center" wrapText="1"/>
    </xf>
    <xf numFmtId="0" fontId="14" fillId="53" borderId="121" xfId="25" applyFont="1" applyFill="1" applyBorder="1" applyAlignment="1">
      <alignment horizontal="center" vertical="center"/>
    </xf>
    <xf numFmtId="0" fontId="26" fillId="53" borderId="167" xfId="14" applyFont="1" applyFill="1" applyBorder="1" applyAlignment="1">
      <alignment horizontal="center" vertical="center"/>
    </xf>
    <xf numFmtId="0" fontId="26" fillId="53" borderId="163" xfId="14" applyFont="1" applyFill="1" applyBorder="1" applyAlignment="1">
      <alignment horizontal="center" vertical="center"/>
    </xf>
    <xf numFmtId="0" fontId="26" fillId="0" borderId="163" xfId="9" applyFont="1" applyFill="1" applyBorder="1" applyAlignment="1">
      <alignment horizontal="center" vertical="center"/>
    </xf>
    <xf numFmtId="178" fontId="26" fillId="0" borderId="170" xfId="26" applyNumberFormat="1" applyFont="1" applyFill="1" applyBorder="1" applyAlignment="1">
      <alignment horizontal="center" vertical="center"/>
    </xf>
    <xf numFmtId="178" fontId="26" fillId="0" borderId="170" xfId="26" applyNumberFormat="1" applyFont="1" applyFill="1" applyBorder="1" applyAlignment="1">
      <alignment horizontal="center" vertical="center" wrapText="1"/>
    </xf>
    <xf numFmtId="0" fontId="204" fillId="0" borderId="198" xfId="9" applyFont="1" applyFill="1" applyBorder="1" applyAlignment="1">
      <alignment horizontal="left" vertical="center" wrapText="1"/>
    </xf>
    <xf numFmtId="0" fontId="42" fillId="29" borderId="74" xfId="14" applyFont="1" applyFill="1" applyBorder="1" applyAlignment="1" applyProtection="1">
      <alignment vertical="center"/>
    </xf>
    <xf numFmtId="0" fontId="42" fillId="29" borderId="18" xfId="14" applyFont="1" applyFill="1" applyBorder="1" applyAlignment="1" applyProtection="1">
      <alignment vertical="center"/>
    </xf>
    <xf numFmtId="0" fontId="42" fillId="29" borderId="19" xfId="14" applyFont="1" applyFill="1" applyBorder="1" applyAlignment="1" applyProtection="1">
      <alignment vertical="center"/>
    </xf>
    <xf numFmtId="0" fontId="14" fillId="29" borderId="7" xfId="18" applyFont="1" applyFill="1" applyBorder="1" applyAlignment="1">
      <alignment horizontal="center" vertical="center"/>
    </xf>
    <xf numFmtId="0" fontId="104" fillId="29" borderId="7" xfId="14" applyFont="1" applyFill="1" applyBorder="1" applyAlignment="1" applyProtection="1">
      <alignment horizontal="center" vertical="center" wrapText="1"/>
    </xf>
    <xf numFmtId="176" fontId="104" fillId="29" borderId="7" xfId="14" applyNumberFormat="1" applyFont="1" applyFill="1" applyBorder="1" applyAlignment="1" applyProtection="1">
      <alignment horizontal="center" vertical="center"/>
    </xf>
    <xf numFmtId="195" fontId="104" fillId="29" borderId="7" xfId="14" applyNumberFormat="1" applyFont="1" applyFill="1" applyBorder="1" applyAlignment="1" applyProtection="1">
      <alignment horizontal="center" vertical="center" wrapText="1"/>
    </xf>
    <xf numFmtId="176" fontId="104" fillId="29" borderId="7" xfId="14" applyNumberFormat="1" applyFont="1" applyFill="1" applyBorder="1" applyAlignment="1" applyProtection="1">
      <alignment horizontal="center" vertical="center" wrapText="1"/>
    </xf>
    <xf numFmtId="176" fontId="104" fillId="29" borderId="17" xfId="14" applyNumberFormat="1" applyFont="1" applyFill="1" applyBorder="1" applyAlignment="1" applyProtection="1">
      <alignment horizontal="center" vertical="center" wrapText="1"/>
    </xf>
    <xf numFmtId="0" fontId="14" fillId="29" borderId="121" xfId="25" applyFont="1" applyFill="1" applyBorder="1" applyAlignment="1">
      <alignment horizontal="center" vertical="center"/>
    </xf>
    <xf numFmtId="0" fontId="26" fillId="29" borderId="167" xfId="14" applyFont="1" applyFill="1" applyBorder="1" applyAlignment="1">
      <alignment horizontal="center" vertical="center"/>
    </xf>
    <xf numFmtId="0" fontId="26" fillId="29" borderId="163" xfId="14" applyFont="1" applyFill="1" applyBorder="1" applyAlignment="1">
      <alignment horizontal="center" vertical="center"/>
    </xf>
    <xf numFmtId="0" fontId="42" fillId="50" borderId="74" xfId="14" applyFont="1" applyFill="1" applyBorder="1" applyAlignment="1" applyProtection="1">
      <alignment vertical="center"/>
    </xf>
    <xf numFmtId="0" fontId="42" fillId="50" borderId="18" xfId="14" applyFont="1" applyFill="1" applyBorder="1" applyAlignment="1" applyProtection="1">
      <alignment vertical="center"/>
    </xf>
    <xf numFmtId="0" fontId="42" fillId="50" borderId="19" xfId="14" applyFont="1" applyFill="1" applyBorder="1" applyAlignment="1" applyProtection="1">
      <alignment vertical="center"/>
    </xf>
    <xf numFmtId="0" fontId="14" fillId="50" borderId="7" xfId="18" applyFont="1" applyFill="1" applyBorder="1" applyAlignment="1">
      <alignment horizontal="center" vertical="center"/>
    </xf>
    <xf numFmtId="0" fontId="104" fillId="50" borderId="7" xfId="14" applyFont="1" applyFill="1" applyBorder="1" applyAlignment="1" applyProtection="1">
      <alignment horizontal="center" vertical="center" wrapText="1"/>
    </xf>
    <xf numFmtId="176" fontId="104" fillId="50" borderId="7" xfId="14" applyNumberFormat="1" applyFont="1" applyFill="1" applyBorder="1" applyAlignment="1" applyProtection="1">
      <alignment horizontal="center" vertical="center"/>
    </xf>
    <xf numFmtId="195" fontId="104" fillId="50" borderId="6" xfId="14" applyNumberFormat="1" applyFont="1" applyFill="1" applyBorder="1" applyAlignment="1" applyProtection="1">
      <alignment horizontal="center" vertical="center" wrapText="1"/>
    </xf>
    <xf numFmtId="176" fontId="104" fillId="50" borderId="6" xfId="14" applyNumberFormat="1" applyFont="1" applyFill="1" applyBorder="1" applyAlignment="1" applyProtection="1">
      <alignment horizontal="center" vertical="center" wrapText="1"/>
    </xf>
    <xf numFmtId="176" fontId="104" fillId="50" borderId="77" xfId="14" applyNumberFormat="1" applyFont="1" applyFill="1" applyBorder="1" applyAlignment="1" applyProtection="1">
      <alignment horizontal="center" vertical="center" wrapText="1"/>
    </xf>
    <xf numFmtId="0" fontId="14" fillId="50" borderId="8" xfId="25" applyFont="1" applyFill="1" applyBorder="1" applyAlignment="1">
      <alignment horizontal="center" vertical="center"/>
    </xf>
    <xf numFmtId="0" fontId="14" fillId="4" borderId="0" xfId="25" applyFont="1" applyFill="1" applyAlignment="1">
      <alignment vertical="center"/>
    </xf>
    <xf numFmtId="0" fontId="204" fillId="3" borderId="72" xfId="9" quotePrefix="1" applyFont="1" applyFill="1" applyBorder="1" applyAlignment="1">
      <alignment horizontal="left" vertical="center" wrapText="1"/>
    </xf>
    <xf numFmtId="0" fontId="26" fillId="50" borderId="71" xfId="14" applyFont="1" applyFill="1" applyBorder="1" applyAlignment="1">
      <alignment horizontal="center" vertical="center"/>
    </xf>
    <xf numFmtId="0" fontId="26" fillId="50" borderId="41" xfId="14" applyFont="1" applyFill="1" applyBorder="1" applyAlignment="1">
      <alignment horizontal="center" vertical="center"/>
    </xf>
    <xf numFmtId="199" fontId="26" fillId="0" borderId="1" xfId="26" applyNumberFormat="1" applyFont="1" applyFill="1" applyBorder="1" applyAlignment="1">
      <alignment horizontal="center" vertical="center"/>
    </xf>
    <xf numFmtId="0" fontId="14" fillId="29" borderId="0" xfId="25" applyFont="1" applyFill="1" applyAlignment="1">
      <alignment vertical="center"/>
    </xf>
    <xf numFmtId="199" fontId="26" fillId="0" borderId="9" xfId="26" applyNumberFormat="1" applyFont="1" applyFill="1" applyBorder="1" applyAlignment="1">
      <alignment horizontal="center" vertical="center"/>
    </xf>
    <xf numFmtId="178" fontId="26" fillId="0" borderId="9" xfId="26" applyNumberFormat="1" applyFont="1" applyFill="1" applyBorder="1" applyAlignment="1">
      <alignment horizontal="center" vertical="center"/>
    </xf>
    <xf numFmtId="0" fontId="26" fillId="0" borderId="1" xfId="27" applyFont="1" applyFill="1" applyBorder="1" applyAlignment="1">
      <alignment horizontal="center" vertical="center" wrapText="1"/>
    </xf>
    <xf numFmtId="177" fontId="26" fillId="0" borderId="1" xfId="27" applyNumberFormat="1" applyFont="1" applyFill="1" applyBorder="1" applyAlignment="1">
      <alignment horizontal="center" vertical="center"/>
    </xf>
    <xf numFmtId="176" fontId="26" fillId="0" borderId="1" xfId="27" applyNumberFormat="1" applyFont="1" applyFill="1" applyBorder="1" applyAlignment="1">
      <alignment horizontal="center" vertical="center"/>
    </xf>
    <xf numFmtId="177" fontId="26" fillId="0" borderId="1" xfId="27" applyNumberFormat="1" applyFont="1" applyFill="1" applyBorder="1" applyAlignment="1">
      <alignment horizontal="right" vertical="center"/>
    </xf>
    <xf numFmtId="0" fontId="204" fillId="3" borderId="11" xfId="9" applyFont="1" applyFill="1" applyBorder="1" applyAlignment="1">
      <alignment horizontal="left" vertical="top" wrapText="1"/>
    </xf>
    <xf numFmtId="0" fontId="204" fillId="3" borderId="94" xfId="9" applyFont="1" applyFill="1" applyBorder="1" applyAlignment="1">
      <alignment horizontal="left" vertical="top" wrapText="1"/>
    </xf>
    <xf numFmtId="0" fontId="26" fillId="50" borderId="73" xfId="14" applyFont="1" applyFill="1" applyBorder="1" applyAlignment="1">
      <alignment horizontal="center" vertical="center"/>
    </xf>
    <xf numFmtId="0" fontId="26" fillId="50" borderId="58" xfId="14" applyFont="1" applyFill="1" applyBorder="1" applyAlignment="1">
      <alignment horizontal="center" vertical="center"/>
    </xf>
    <xf numFmtId="0" fontId="26" fillId="4" borderId="3" xfId="9" applyFont="1" applyFill="1" applyBorder="1" applyAlignment="1">
      <alignment horizontal="center" vertical="center"/>
    </xf>
    <xf numFmtId="177" fontId="28" fillId="0" borderId="1" xfId="27" applyNumberFormat="1" applyFont="1" applyFill="1" applyBorder="1" applyAlignment="1">
      <alignment horizontal="center" vertical="center"/>
    </xf>
    <xf numFmtId="178" fontId="26" fillId="0" borderId="1" xfId="28" applyNumberFormat="1" applyFont="1" applyFill="1" applyBorder="1" applyAlignment="1">
      <alignment horizontal="center" vertical="center"/>
    </xf>
    <xf numFmtId="199" fontId="26" fillId="0" borderId="1" xfId="28" applyNumberFormat="1" applyFont="1" applyFill="1" applyBorder="1" applyAlignment="1">
      <alignment horizontal="center" vertical="center"/>
    </xf>
    <xf numFmtId="0" fontId="28" fillId="50" borderId="58" xfId="14" applyFont="1" applyFill="1" applyBorder="1" applyAlignment="1">
      <alignment horizontal="center" vertical="center"/>
    </xf>
    <xf numFmtId="0" fontId="26" fillId="50" borderId="71" xfId="14" quotePrefix="1" applyFont="1" applyFill="1" applyBorder="1" applyAlignment="1">
      <alignment horizontal="center" vertical="center"/>
    </xf>
    <xf numFmtId="0" fontId="204" fillId="3" borderId="11" xfId="9" quotePrefix="1" applyFont="1" applyFill="1" applyBorder="1" applyAlignment="1">
      <alignment horizontal="left" vertical="center" wrapText="1"/>
    </xf>
    <xf numFmtId="0" fontId="26" fillId="50" borderId="125" xfId="14" applyFont="1" applyFill="1" applyBorder="1" applyAlignment="1">
      <alignment horizontal="center" vertical="center"/>
    </xf>
    <xf numFmtId="0" fontId="26" fillId="50" borderId="136" xfId="14" applyFont="1" applyFill="1" applyBorder="1" applyAlignment="1">
      <alignment horizontal="center" vertical="center"/>
    </xf>
    <xf numFmtId="0" fontId="26" fillId="0" borderId="113" xfId="9" applyFont="1" applyFill="1" applyBorder="1" applyAlignment="1">
      <alignment horizontal="center" vertical="center"/>
    </xf>
    <xf numFmtId="0" fontId="26" fillId="28" borderId="71" xfId="14" applyFont="1" applyFill="1" applyBorder="1" applyAlignment="1">
      <alignment horizontal="center" vertical="center"/>
    </xf>
    <xf numFmtId="0" fontId="26" fillId="28" borderId="41" xfId="14" applyFont="1" applyFill="1" applyBorder="1" applyAlignment="1">
      <alignment horizontal="center" vertical="center"/>
    </xf>
    <xf numFmtId="0" fontId="26" fillId="28" borderId="1" xfId="9" applyFont="1" applyFill="1" applyBorder="1" applyAlignment="1">
      <alignment horizontal="left" vertical="center" wrapText="1"/>
    </xf>
    <xf numFmtId="0" fontId="26" fillId="28" borderId="1" xfId="9" applyFont="1" applyFill="1" applyBorder="1" applyAlignment="1">
      <alignment horizontal="center" vertical="center"/>
    </xf>
    <xf numFmtId="0" fontId="26" fillId="28" borderId="1" xfId="9" applyFont="1" applyFill="1" applyBorder="1" applyAlignment="1">
      <alignment horizontal="center" vertical="center" wrapText="1"/>
    </xf>
    <xf numFmtId="41" fontId="26" fillId="28" borderId="1" xfId="26" applyFont="1" applyFill="1" applyBorder="1" applyAlignment="1">
      <alignment horizontal="center" vertical="center"/>
    </xf>
    <xf numFmtId="182" fontId="26" fillId="28" borderId="1" xfId="9" applyNumberFormat="1" applyFont="1" applyFill="1" applyBorder="1" applyAlignment="1">
      <alignment horizontal="center" vertical="center" wrapText="1"/>
    </xf>
    <xf numFmtId="41" fontId="26" fillId="28" borderId="1" xfId="9" applyNumberFormat="1" applyFont="1" applyFill="1" applyBorder="1" applyAlignment="1">
      <alignment horizontal="right" vertical="center"/>
    </xf>
    <xf numFmtId="199" fontId="26" fillId="28" borderId="1" xfId="14" applyNumberFormat="1" applyFont="1" applyFill="1" applyBorder="1" applyAlignment="1">
      <alignment horizontal="center" vertical="center"/>
    </xf>
    <xf numFmtId="199" fontId="26" fillId="28" borderId="1" xfId="14" applyNumberFormat="1" applyFont="1" applyFill="1" applyBorder="1" applyAlignment="1">
      <alignment horizontal="center" vertical="center" wrapText="1"/>
    </xf>
    <xf numFmtId="176" fontId="26" fillId="28" borderId="39" xfId="14" applyNumberFormat="1" applyFont="1" applyFill="1" applyBorder="1" applyAlignment="1">
      <alignment horizontal="center" vertical="center" wrapText="1"/>
    </xf>
    <xf numFmtId="0" fontId="204" fillId="28" borderId="72" xfId="9" applyFont="1" applyFill="1" applyBorder="1" applyAlignment="1">
      <alignment horizontal="left" vertical="center" wrapText="1"/>
    </xf>
    <xf numFmtId="0" fontId="26" fillId="28" borderId="73" xfId="14" applyFont="1" applyFill="1" applyBorder="1" applyAlignment="1">
      <alignment horizontal="center" vertical="center"/>
    </xf>
    <xf numFmtId="0" fontId="26" fillId="28" borderId="58" xfId="14" applyFont="1" applyFill="1" applyBorder="1" applyAlignment="1">
      <alignment horizontal="center" vertical="center"/>
    </xf>
    <xf numFmtId="0" fontId="26" fillId="28" borderId="3" xfId="9" applyFont="1" applyFill="1" applyBorder="1" applyAlignment="1">
      <alignment horizontal="left" vertical="center" wrapText="1"/>
    </xf>
    <xf numFmtId="0" fontId="26" fillId="28" borderId="3" xfId="9" applyFont="1" applyFill="1" applyBorder="1" applyAlignment="1">
      <alignment horizontal="center" vertical="center"/>
    </xf>
    <xf numFmtId="0" fontId="26" fillId="28" borderId="3" xfId="9" applyFont="1" applyFill="1" applyBorder="1" applyAlignment="1">
      <alignment horizontal="center" vertical="center" wrapText="1"/>
    </xf>
    <xf numFmtId="41" fontId="26" fillId="28" borderId="3" xfId="26" applyFont="1" applyFill="1" applyBorder="1" applyAlignment="1">
      <alignment horizontal="center" vertical="center"/>
    </xf>
    <xf numFmtId="182" fontId="26" fillId="28" borderId="3" xfId="9" applyNumberFormat="1" applyFont="1" applyFill="1" applyBorder="1" applyAlignment="1">
      <alignment horizontal="center" vertical="center" wrapText="1"/>
    </xf>
    <xf numFmtId="41" fontId="26" fillId="28" borderId="3" xfId="9" applyNumberFormat="1" applyFont="1" applyFill="1" applyBorder="1" applyAlignment="1">
      <alignment horizontal="right" vertical="center"/>
    </xf>
    <xf numFmtId="199" fontId="26" fillId="28" borderId="3" xfId="14" applyNumberFormat="1" applyFont="1" applyFill="1" applyBorder="1" applyAlignment="1">
      <alignment horizontal="center" vertical="center"/>
    </xf>
    <xf numFmtId="199" fontId="26" fillId="28" borderId="3" xfId="14" applyNumberFormat="1" applyFont="1" applyFill="1" applyBorder="1" applyAlignment="1">
      <alignment horizontal="center" vertical="center" wrapText="1"/>
    </xf>
    <xf numFmtId="176" fontId="26" fillId="28" borderId="57" xfId="14" applyNumberFormat="1" applyFont="1" applyFill="1" applyBorder="1" applyAlignment="1">
      <alignment horizontal="center" vertical="center" wrapText="1"/>
    </xf>
    <xf numFmtId="0" fontId="204" fillId="28" borderId="94" xfId="9" applyFont="1" applyFill="1" applyBorder="1" applyAlignment="1">
      <alignment horizontal="left" vertical="center" wrapText="1"/>
    </xf>
    <xf numFmtId="0" fontId="41" fillId="28" borderId="71" xfId="14" applyFont="1" applyFill="1" applyBorder="1" applyAlignment="1">
      <alignment horizontal="center" vertical="center"/>
    </xf>
    <xf numFmtId="0" fontId="41" fillId="28" borderId="41" xfId="14" applyFont="1" applyFill="1" applyBorder="1" applyAlignment="1">
      <alignment horizontal="center" vertical="center"/>
    </xf>
    <xf numFmtId="0" fontId="5" fillId="28" borderId="3" xfId="9" applyFont="1" applyFill="1" applyBorder="1" applyAlignment="1">
      <alignment horizontal="left" vertical="center" wrapText="1"/>
    </xf>
    <xf numFmtId="0" fontId="5" fillId="28" borderId="3" xfId="9" applyFont="1" applyFill="1" applyBorder="1" applyAlignment="1">
      <alignment horizontal="center" vertical="center"/>
    </xf>
    <xf numFmtId="0" fontId="5" fillId="28" borderId="3" xfId="9" applyFont="1" applyFill="1" applyBorder="1" applyAlignment="1">
      <alignment horizontal="center" vertical="center" wrapText="1"/>
    </xf>
    <xf numFmtId="41" fontId="5" fillId="28" borderId="3" xfId="26" applyFont="1" applyFill="1" applyBorder="1" applyAlignment="1">
      <alignment horizontal="center" vertical="center" wrapText="1"/>
    </xf>
    <xf numFmtId="182" fontId="5" fillId="28" borderId="3" xfId="9" applyNumberFormat="1" applyFont="1" applyFill="1" applyBorder="1" applyAlignment="1">
      <alignment horizontal="center" vertical="center" wrapText="1"/>
    </xf>
    <xf numFmtId="41" fontId="5" fillId="28" borderId="3" xfId="9" applyNumberFormat="1" applyFont="1" applyFill="1" applyBorder="1" applyAlignment="1">
      <alignment horizontal="right" vertical="center"/>
    </xf>
    <xf numFmtId="176" fontId="5" fillId="28" borderId="3" xfId="14" applyNumberFormat="1" applyFont="1" applyFill="1" applyBorder="1" applyAlignment="1">
      <alignment horizontal="center" vertical="center"/>
    </xf>
    <xf numFmtId="178" fontId="5" fillId="28" borderId="57" xfId="14" applyNumberFormat="1" applyFont="1" applyFill="1" applyBorder="1" applyAlignment="1">
      <alignment horizontal="center" vertical="center"/>
    </xf>
    <xf numFmtId="0" fontId="5" fillId="28" borderId="94" xfId="14" applyFont="1" applyFill="1" applyBorder="1" applyAlignment="1">
      <alignment horizontal="left" vertical="center" wrapText="1"/>
    </xf>
    <xf numFmtId="0" fontId="26" fillId="28" borderId="1" xfId="14" applyFont="1" applyFill="1" applyBorder="1" applyAlignment="1">
      <alignment horizontal="center" vertical="center"/>
    </xf>
    <xf numFmtId="0" fontId="26" fillId="28" borderId="1" xfId="25" applyFont="1" applyFill="1" applyBorder="1" applyAlignment="1">
      <alignment horizontal="left" vertical="center" wrapText="1"/>
    </xf>
    <xf numFmtId="176" fontId="26" fillId="28" borderId="1" xfId="14" applyNumberFormat="1" applyFont="1" applyFill="1" applyBorder="1" applyAlignment="1">
      <alignment horizontal="center" vertical="center"/>
    </xf>
    <xf numFmtId="176" fontId="26" fillId="28" borderId="1" xfId="26" applyNumberFormat="1" applyFont="1" applyFill="1" applyBorder="1" applyAlignment="1">
      <alignment horizontal="center" vertical="center"/>
    </xf>
    <xf numFmtId="176" fontId="26" fillId="28" borderId="24" xfId="14" applyNumberFormat="1" applyFont="1" applyFill="1" applyBorder="1" applyAlignment="1">
      <alignment horizontal="center" vertical="center" wrapText="1"/>
    </xf>
    <xf numFmtId="176" fontId="26" fillId="28" borderId="3" xfId="14" applyNumberFormat="1" applyFont="1" applyFill="1" applyBorder="1" applyAlignment="1">
      <alignment horizontal="center" vertical="center"/>
    </xf>
    <xf numFmtId="176" fontId="26" fillId="28" borderId="3" xfId="26" applyNumberFormat="1" applyFont="1" applyFill="1" applyBorder="1" applyAlignment="1">
      <alignment horizontal="center" vertical="center"/>
    </xf>
    <xf numFmtId="176" fontId="26" fillId="28" borderId="57" xfId="14" applyNumberFormat="1" applyFont="1" applyFill="1" applyBorder="1" applyAlignment="1">
      <alignment horizontal="right" vertical="center" wrapText="1"/>
    </xf>
    <xf numFmtId="0" fontId="29" fillId="28" borderId="94" xfId="9" applyFont="1" applyFill="1" applyBorder="1" applyAlignment="1">
      <alignment horizontal="left" vertical="center" wrapText="1"/>
    </xf>
    <xf numFmtId="176" fontId="26" fillId="28" borderId="39" xfId="14" applyNumberFormat="1" applyFont="1" applyFill="1" applyBorder="1" applyAlignment="1">
      <alignment horizontal="right" vertical="center" wrapText="1"/>
    </xf>
    <xf numFmtId="0" fontId="29" fillId="28" borderId="72" xfId="9" applyFont="1" applyFill="1" applyBorder="1" applyAlignment="1">
      <alignment horizontal="left" vertical="center" wrapText="1"/>
    </xf>
    <xf numFmtId="178" fontId="26" fillId="28" borderId="39" xfId="26" applyNumberFormat="1" applyFont="1" applyFill="1" applyBorder="1" applyAlignment="1">
      <alignment horizontal="center" vertical="center"/>
    </xf>
    <xf numFmtId="41" fontId="26" fillId="28" borderId="1" xfId="26" applyFont="1" applyFill="1" applyBorder="1" applyAlignment="1">
      <alignment horizontal="center" vertical="center" wrapText="1"/>
    </xf>
    <xf numFmtId="178" fontId="26" fillId="28" borderId="39" xfId="14" applyNumberFormat="1" applyFont="1" applyFill="1" applyBorder="1" applyAlignment="1">
      <alignment horizontal="center" vertical="center"/>
    </xf>
    <xf numFmtId="0" fontId="26" fillId="28" borderId="70" xfId="14" applyFont="1" applyFill="1" applyBorder="1" applyAlignment="1">
      <alignment horizontal="center" vertical="center"/>
    </xf>
    <xf numFmtId="0" fontId="26" fillId="28" borderId="4" xfId="14" applyFont="1" applyFill="1" applyBorder="1" applyAlignment="1">
      <alignment horizontal="center" vertical="center"/>
    </xf>
    <xf numFmtId="0" fontId="26" fillId="28" borderId="9" xfId="9" applyFont="1" applyFill="1" applyBorder="1" applyAlignment="1">
      <alignment horizontal="left" vertical="center" wrapText="1"/>
    </xf>
    <xf numFmtId="0" fontId="26" fillId="28" borderId="9" xfId="9" applyFont="1" applyFill="1" applyBorder="1" applyAlignment="1">
      <alignment horizontal="center" vertical="center"/>
    </xf>
    <xf numFmtId="0" fontId="26" fillId="28" borderId="9" xfId="9" applyFont="1" applyFill="1" applyBorder="1" applyAlignment="1">
      <alignment horizontal="center" vertical="center" wrapText="1"/>
    </xf>
    <xf numFmtId="41" fontId="26" fillId="28" borderId="9" xfId="26" applyFont="1" applyFill="1" applyBorder="1" applyAlignment="1">
      <alignment horizontal="center" vertical="center"/>
    </xf>
    <xf numFmtId="182" fontId="26" fillId="28" borderId="9" xfId="9" applyNumberFormat="1" applyFont="1" applyFill="1" applyBorder="1" applyAlignment="1">
      <alignment horizontal="center" vertical="center" wrapText="1"/>
    </xf>
    <xf numFmtId="41" fontId="26" fillId="28" borderId="9" xfId="9" applyNumberFormat="1" applyFont="1" applyFill="1" applyBorder="1" applyAlignment="1">
      <alignment horizontal="right" vertical="center"/>
    </xf>
    <xf numFmtId="176" fontId="26" fillId="28" borderId="9" xfId="14" applyNumberFormat="1" applyFont="1" applyFill="1" applyBorder="1" applyAlignment="1">
      <alignment horizontal="center" vertical="center"/>
    </xf>
    <xf numFmtId="176" fontId="26" fillId="28" borderId="9" xfId="26" applyNumberFormat="1" applyFont="1" applyFill="1" applyBorder="1" applyAlignment="1">
      <alignment horizontal="center" vertical="center"/>
    </xf>
    <xf numFmtId="176" fontId="26" fillId="28" borderId="24" xfId="14" applyNumberFormat="1" applyFont="1" applyFill="1" applyBorder="1" applyAlignment="1">
      <alignment horizontal="right" vertical="center" wrapText="1"/>
    </xf>
    <xf numFmtId="0" fontId="204" fillId="28" borderId="85" xfId="9" applyFont="1" applyFill="1" applyBorder="1" applyAlignment="1">
      <alignment horizontal="left" vertical="center" wrapText="1"/>
    </xf>
    <xf numFmtId="41" fontId="26" fillId="0" borderId="7" xfId="26" applyFont="1" applyFill="1" applyBorder="1" applyAlignment="1">
      <alignment horizontal="center" vertical="center"/>
    </xf>
    <xf numFmtId="178" fontId="24" fillId="0" borderId="7" xfId="14" applyNumberFormat="1" applyFont="1" applyFill="1" applyBorder="1" applyAlignment="1">
      <alignment horizontal="center" vertical="center"/>
    </xf>
    <xf numFmtId="178" fontId="24" fillId="0" borderId="7" xfId="26" applyNumberFormat="1" applyFont="1" applyFill="1" applyBorder="1" applyAlignment="1">
      <alignment horizontal="center" vertical="center"/>
    </xf>
    <xf numFmtId="176" fontId="26" fillId="0" borderId="7" xfId="14" applyNumberFormat="1" applyFont="1" applyFill="1" applyBorder="1" applyAlignment="1">
      <alignment horizontal="right" vertical="center" wrapText="1"/>
    </xf>
    <xf numFmtId="176" fontId="26" fillId="0" borderId="17" xfId="14" applyNumberFormat="1" applyFont="1" applyFill="1" applyBorder="1" applyAlignment="1">
      <alignment horizontal="right" vertical="center" wrapText="1"/>
    </xf>
    <xf numFmtId="0" fontId="204" fillId="0" borderId="121" xfId="9" applyFont="1" applyFill="1" applyBorder="1" applyAlignment="1">
      <alignment horizontal="left" vertical="center" wrapText="1"/>
    </xf>
    <xf numFmtId="178" fontId="24" fillId="0" borderId="113" xfId="14" applyNumberFormat="1" applyFont="1" applyFill="1" applyBorder="1" applyAlignment="1">
      <alignment horizontal="center" vertical="center"/>
    </xf>
    <xf numFmtId="178" fontId="24" fillId="0" borderId="113" xfId="26" applyNumberFormat="1" applyFont="1" applyFill="1" applyBorder="1" applyAlignment="1">
      <alignment horizontal="center" vertical="center"/>
    </xf>
    <xf numFmtId="176" fontId="26" fillId="0" borderId="113" xfId="14" applyNumberFormat="1" applyFont="1" applyFill="1" applyBorder="1" applyAlignment="1">
      <alignment horizontal="right" vertical="center" wrapText="1"/>
    </xf>
    <xf numFmtId="176" fontId="26" fillId="0" borderId="126" xfId="14" applyNumberFormat="1" applyFont="1" applyFill="1" applyBorder="1" applyAlignment="1">
      <alignment horizontal="right" vertical="center" wrapText="1"/>
    </xf>
    <xf numFmtId="0" fontId="204" fillId="0" borderId="127" xfId="9" applyFont="1" applyFill="1" applyBorder="1" applyAlignment="1">
      <alignment horizontal="left" vertical="center" wrapText="1"/>
    </xf>
    <xf numFmtId="0" fontId="26" fillId="0" borderId="3" xfId="14" applyFont="1" applyFill="1" applyBorder="1" applyAlignment="1">
      <alignment horizontal="center" vertical="center"/>
    </xf>
    <xf numFmtId="0" fontId="26" fillId="0" borderId="3" xfId="9" applyFont="1" applyFill="1" applyBorder="1" applyAlignment="1">
      <alignment vertical="center"/>
    </xf>
    <xf numFmtId="178" fontId="24" fillId="0" borderId="3" xfId="14" applyNumberFormat="1" applyFont="1" applyFill="1" applyBorder="1" applyAlignment="1">
      <alignment horizontal="center" vertical="center"/>
    </xf>
    <xf numFmtId="176" fontId="26" fillId="0" borderId="3" xfId="14" applyNumberFormat="1" applyFont="1" applyFill="1" applyBorder="1" applyAlignment="1">
      <alignment horizontal="right" vertical="center" wrapText="1"/>
    </xf>
    <xf numFmtId="0" fontId="204" fillId="0" borderId="3" xfId="9" applyFont="1" applyFill="1" applyBorder="1" applyAlignment="1">
      <alignment horizontal="left" vertical="center" wrapText="1"/>
    </xf>
    <xf numFmtId="0" fontId="104" fillId="0" borderId="0" xfId="17" applyFont="1" applyFill="1" applyBorder="1" applyAlignment="1">
      <alignment vertical="top"/>
    </xf>
    <xf numFmtId="0" fontId="104" fillId="0" borderId="0" xfId="17" applyFont="1" applyFill="1" applyBorder="1" applyAlignment="1">
      <alignment vertical="top" wrapText="1"/>
    </xf>
    <xf numFmtId="0" fontId="14" fillId="0" borderId="0" xfId="25" applyFont="1" applyAlignment="1">
      <alignment horizontal="center"/>
    </xf>
    <xf numFmtId="176" fontId="13" fillId="55" borderId="0" xfId="2" applyNumberFormat="1" applyFont="1" applyFill="1" applyBorder="1" applyAlignment="1">
      <alignment vertical="center"/>
    </xf>
    <xf numFmtId="0" fontId="22" fillId="0" borderId="0" xfId="2" applyFont="1" applyFill="1" applyBorder="1" applyAlignment="1">
      <alignment vertical="center"/>
    </xf>
    <xf numFmtId="0" fontId="208" fillId="0" borderId="0" xfId="2" applyFont="1" applyFill="1" applyBorder="1" applyAlignment="1">
      <alignment horizontal="centerContinuous" vertical="center"/>
    </xf>
    <xf numFmtId="176" fontId="13" fillId="0" borderId="0" xfId="2" applyNumberFormat="1" applyFont="1" applyFill="1" applyBorder="1" applyAlignment="1">
      <alignment vertical="center" wrapText="1"/>
    </xf>
    <xf numFmtId="15" fontId="20" fillId="0" borderId="0" xfId="2" applyNumberFormat="1" applyFont="1" applyFill="1" applyBorder="1" applyAlignment="1">
      <alignment horizontal="right" vertical="center"/>
    </xf>
    <xf numFmtId="176" fontId="23" fillId="55" borderId="0" xfId="2" applyNumberFormat="1" applyFont="1" applyFill="1" applyBorder="1" applyAlignment="1">
      <alignment vertical="center"/>
    </xf>
    <xf numFmtId="0" fontId="24" fillId="0" borderId="0" xfId="1" applyFont="1" applyFill="1" applyBorder="1" applyAlignment="1">
      <alignment horizontal="right"/>
    </xf>
    <xf numFmtId="0" fontId="26" fillId="0" borderId="12" xfId="1" applyFont="1" applyFill="1" applyBorder="1" applyAlignment="1">
      <alignment horizontal="left" vertical="center" wrapText="1"/>
    </xf>
    <xf numFmtId="1" fontId="26" fillId="0" borderId="12" xfId="1" applyNumberFormat="1" applyFont="1" applyFill="1" applyBorder="1" applyAlignment="1">
      <alignment horizontal="center" vertical="center" wrapText="1"/>
    </xf>
    <xf numFmtId="2" fontId="26" fillId="0" borderId="12" xfId="1" applyNumberFormat="1" applyFont="1" applyFill="1" applyBorder="1" applyAlignment="1">
      <alignment horizontal="center" vertical="center" wrapText="1"/>
    </xf>
    <xf numFmtId="4" fontId="26" fillId="0" borderId="12" xfId="1" applyNumberFormat="1" applyFont="1" applyFill="1" applyBorder="1" applyAlignment="1">
      <alignment horizontal="center" vertical="center" wrapText="1"/>
    </xf>
    <xf numFmtId="0" fontId="124" fillId="0" borderId="0" xfId="11" applyFont="1" applyFill="1" applyBorder="1" applyAlignment="1">
      <alignment horizontal="left" vertical="center"/>
    </xf>
    <xf numFmtId="0" fontId="14" fillId="0" borderId="0" xfId="11" applyFont="1" applyFill="1" applyBorder="1" applyAlignment="1">
      <alignment horizontal="center" vertical="center"/>
    </xf>
    <xf numFmtId="0" fontId="14" fillId="0" borderId="0" xfId="11" applyFont="1" applyFill="1" applyBorder="1" applyAlignment="1">
      <alignment vertical="center"/>
    </xf>
    <xf numFmtId="176" fontId="14" fillId="0" borderId="0" xfId="11" applyNumberFormat="1" applyFont="1" applyFill="1" applyBorder="1" applyAlignment="1">
      <alignment vertical="center"/>
    </xf>
    <xf numFmtId="176" fontId="14" fillId="55" borderId="0" xfId="11" applyNumberFormat="1" applyFont="1" applyFill="1" applyBorder="1" applyAlignment="1">
      <alignment vertical="center"/>
    </xf>
    <xf numFmtId="176" fontId="14" fillId="0" borderId="0" xfId="11" applyNumberFormat="1" applyFont="1" applyFill="1" applyBorder="1" applyAlignment="1">
      <alignment horizontal="right" vertical="center"/>
    </xf>
    <xf numFmtId="0" fontId="14" fillId="0" borderId="0" xfId="29" applyFont="1" applyFill="1" applyBorder="1"/>
    <xf numFmtId="0" fontId="15" fillId="0" borderId="0" xfId="29" applyFont="1" applyFill="1" applyBorder="1"/>
    <xf numFmtId="49" fontId="124" fillId="0" borderId="0" xfId="11" applyNumberFormat="1" applyFont="1" applyFill="1" applyBorder="1" applyAlignment="1">
      <alignment horizontal="left" vertical="center"/>
    </xf>
    <xf numFmtId="0" fontId="126" fillId="0" borderId="0" xfId="11" applyFont="1" applyFill="1" applyBorder="1" applyAlignment="1">
      <alignment vertical="center"/>
    </xf>
    <xf numFmtId="0" fontId="125" fillId="0" borderId="0" xfId="11" applyFont="1" applyFill="1" applyBorder="1" applyAlignment="1">
      <alignment horizontal="left" vertical="center"/>
    </xf>
    <xf numFmtId="0" fontId="42" fillId="0" borderId="0" xfId="11" applyFont="1" applyFill="1" applyBorder="1" applyAlignment="1">
      <alignment horizontal="centerContinuous" vertical="center"/>
    </xf>
    <xf numFmtId="0" fontId="126" fillId="0" borderId="0" xfId="11" applyFont="1" applyFill="1" applyBorder="1" applyAlignment="1">
      <alignment horizontal="center" vertical="center"/>
    </xf>
    <xf numFmtId="176" fontId="14" fillId="0" borderId="0" xfId="11" applyNumberFormat="1" applyFont="1" applyFill="1" applyBorder="1" applyAlignment="1">
      <alignment vertical="center" wrapText="1"/>
    </xf>
    <xf numFmtId="15" fontId="26" fillId="0" borderId="0" xfId="11" applyNumberFormat="1" applyFont="1" applyFill="1" applyBorder="1" applyAlignment="1">
      <alignment horizontal="right" vertical="center"/>
    </xf>
    <xf numFmtId="0" fontId="135" fillId="0" borderId="0" xfId="29" applyFont="1" applyFill="1" applyBorder="1" applyAlignment="1">
      <alignment horizontal="right"/>
    </xf>
    <xf numFmtId="0" fontId="26" fillId="0" borderId="0" xfId="11" applyFont="1" applyFill="1" applyBorder="1" applyAlignment="1">
      <alignment horizontal="center" vertical="center"/>
    </xf>
    <xf numFmtId="176" fontId="128" fillId="0" borderId="0" xfId="11" applyNumberFormat="1" applyFont="1" applyFill="1" applyBorder="1" applyAlignment="1">
      <alignment vertical="center"/>
    </xf>
    <xf numFmtId="176" fontId="128" fillId="55" borderId="0" xfId="11" applyNumberFormat="1" applyFont="1" applyFill="1" applyBorder="1" applyAlignment="1">
      <alignment vertical="center"/>
    </xf>
    <xf numFmtId="176" fontId="128" fillId="0" borderId="0" xfId="11" applyNumberFormat="1" applyFont="1" applyFill="1" applyBorder="1" applyAlignment="1">
      <alignment horizontal="right" vertical="center"/>
    </xf>
    <xf numFmtId="0" fontId="26" fillId="0" borderId="0" xfId="11" applyFont="1" applyFill="1" applyBorder="1" applyAlignment="1">
      <alignment horizontal="right" vertical="center"/>
    </xf>
    <xf numFmtId="14" fontId="135" fillId="0" borderId="0" xfId="29" applyNumberFormat="1" applyFont="1" applyFill="1" applyBorder="1" applyAlignment="1">
      <alignment horizontal="right"/>
    </xf>
    <xf numFmtId="0" fontId="25" fillId="0" borderId="0" xfId="29" applyFont="1" applyFill="1" applyBorder="1"/>
    <xf numFmtId="176" fontId="24" fillId="20" borderId="123" xfId="11" applyNumberFormat="1" applyFont="1" applyFill="1" applyBorder="1" applyAlignment="1">
      <alignment horizontal="center" vertical="center"/>
    </xf>
    <xf numFmtId="0" fontId="14" fillId="3" borderId="21" xfId="29" applyFont="1" applyFill="1" applyBorder="1" applyAlignment="1">
      <alignment horizontal="center" vertical="center" wrapText="1"/>
    </xf>
    <xf numFmtId="179" fontId="14" fillId="3" borderId="21" xfId="29" applyNumberFormat="1" applyFont="1" applyFill="1" applyBorder="1" applyAlignment="1">
      <alignment horizontal="center" vertical="center" wrapText="1"/>
    </xf>
    <xf numFmtId="0" fontId="11" fillId="0" borderId="0" xfId="29" applyFont="1"/>
    <xf numFmtId="0" fontId="11" fillId="52" borderId="0" xfId="29" applyFont="1" applyFill="1"/>
    <xf numFmtId="0" fontId="14" fillId="3" borderId="12" xfId="29" applyFont="1" applyFill="1" applyBorder="1" applyAlignment="1">
      <alignment horizontal="center" vertical="center" wrapText="1"/>
    </xf>
    <xf numFmtId="179" fontId="14" fillId="3" borderId="12" xfId="29" applyNumberFormat="1" applyFont="1" applyFill="1" applyBorder="1" applyAlignment="1">
      <alignment horizontal="center" vertical="center" wrapText="1"/>
    </xf>
    <xf numFmtId="0" fontId="116" fillId="18" borderId="217" xfId="29" applyFont="1" applyFill="1" applyBorder="1" applyAlignment="1">
      <alignment horizontal="center" vertical="center" wrapText="1"/>
    </xf>
    <xf numFmtId="0" fontId="116" fillId="18" borderId="12" xfId="29" applyFont="1" applyFill="1" applyBorder="1" applyAlignment="1">
      <alignment horizontal="center" vertical="center" wrapText="1"/>
    </xf>
    <xf numFmtId="0" fontId="116" fillId="18" borderId="12" xfId="29" applyFont="1" applyFill="1" applyBorder="1" applyAlignment="1">
      <alignment horizontal="left" vertical="center" wrapText="1" indent="1"/>
    </xf>
    <xf numFmtId="179" fontId="116" fillId="18" borderId="12" xfId="29" applyNumberFormat="1" applyFont="1" applyFill="1" applyBorder="1" applyAlignment="1">
      <alignment horizontal="center" vertical="center" wrapText="1"/>
    </xf>
    <xf numFmtId="0" fontId="116" fillId="18" borderId="12" xfId="29" quotePrefix="1" applyFont="1" applyFill="1" applyBorder="1" applyAlignment="1">
      <alignment horizontal="center" vertical="center" wrapText="1"/>
    </xf>
    <xf numFmtId="0" fontId="110" fillId="18" borderId="218" xfId="29" applyFont="1" applyFill="1" applyBorder="1" applyAlignment="1">
      <alignment horizontal="left" vertical="center" wrapText="1" indent="1"/>
    </xf>
    <xf numFmtId="197" fontId="117" fillId="18" borderId="217" xfId="29" quotePrefix="1" applyNumberFormat="1" applyFont="1" applyFill="1" applyBorder="1" applyAlignment="1">
      <alignment horizontal="center" vertical="center" wrapText="1"/>
    </xf>
    <xf numFmtId="0" fontId="117" fillId="18" borderId="12" xfId="29" applyFont="1" applyFill="1" applyBorder="1" applyAlignment="1">
      <alignment horizontal="center" vertical="center" wrapText="1"/>
    </xf>
    <xf numFmtId="0" fontId="117" fillId="18" borderId="12" xfId="29" applyFont="1" applyFill="1" applyBorder="1" applyAlignment="1">
      <alignment horizontal="left" vertical="center" wrapText="1" indent="1"/>
    </xf>
    <xf numFmtId="179" fontId="117" fillId="18" borderId="12" xfId="29" applyNumberFormat="1" applyFont="1" applyFill="1" applyBorder="1" applyAlignment="1">
      <alignment horizontal="center" vertical="center" wrapText="1"/>
    </xf>
    <xf numFmtId="0" fontId="110" fillId="18" borderId="217" xfId="29" applyFont="1" applyFill="1" applyBorder="1" applyAlignment="1">
      <alignment horizontal="center" vertical="center" wrapText="1"/>
    </xf>
    <xf numFmtId="0" fontId="117" fillId="18" borderId="12" xfId="29" quotePrefix="1" applyFont="1" applyFill="1" applyBorder="1" applyAlignment="1">
      <alignment horizontal="center" vertical="center" wrapText="1"/>
    </xf>
    <xf numFmtId="0" fontId="14" fillId="0" borderId="217" xfId="29" applyFont="1" applyFill="1" applyBorder="1" applyAlignment="1">
      <alignment horizontal="center" vertical="center" wrapText="1"/>
    </xf>
    <xf numFmtId="0" fontId="14" fillId="0" borderId="12" xfId="29" applyFont="1" applyFill="1" applyBorder="1" applyAlignment="1">
      <alignment horizontal="center" vertical="center" wrapText="1"/>
    </xf>
    <xf numFmtId="0" fontId="14" fillId="3" borderId="12" xfId="29" applyFont="1" applyFill="1" applyBorder="1" applyAlignment="1">
      <alignment horizontal="left" vertical="center" wrapText="1" indent="1"/>
    </xf>
    <xf numFmtId="2" fontId="14" fillId="3" borderId="12" xfId="29" applyNumberFormat="1" applyFont="1" applyFill="1" applyBorder="1" applyAlignment="1">
      <alignment horizontal="center" vertical="center" wrapText="1"/>
    </xf>
    <xf numFmtId="0" fontId="14" fillId="3" borderId="12" xfId="29" quotePrefix="1" applyFont="1" applyFill="1" applyBorder="1" applyAlignment="1">
      <alignment horizontal="center" vertical="center" wrapText="1"/>
    </xf>
    <xf numFmtId="0" fontId="35" fillId="3" borderId="218" xfId="29" applyFont="1" applyFill="1" applyBorder="1" applyAlignment="1">
      <alignment horizontal="left" vertical="center" wrapText="1" indent="1"/>
    </xf>
    <xf numFmtId="0" fontId="11" fillId="0" borderId="0" xfId="29" applyFont="1" applyFill="1"/>
    <xf numFmtId="0" fontId="117" fillId="18" borderId="217" xfId="29" applyFont="1" applyFill="1" applyBorder="1" applyAlignment="1">
      <alignment horizontal="center" vertical="center" wrapText="1"/>
    </xf>
    <xf numFmtId="0" fontId="35" fillId="3" borderId="12" xfId="29" applyFont="1" applyFill="1" applyBorder="1" applyAlignment="1">
      <alignment horizontal="center" vertical="center" wrapText="1"/>
    </xf>
    <xf numFmtId="0" fontId="14" fillId="3" borderId="218" xfId="29" applyFont="1" applyFill="1" applyBorder="1" applyAlignment="1">
      <alignment horizontal="center" vertical="center" wrapText="1"/>
    </xf>
    <xf numFmtId="0" fontId="14" fillId="0" borderId="218" xfId="29" applyFont="1" applyFill="1" applyBorder="1" applyAlignment="1">
      <alignment horizontal="center" vertical="center" wrapText="1"/>
    </xf>
    <xf numFmtId="0" fontId="104" fillId="32" borderId="217" xfId="29" applyFont="1" applyFill="1" applyBorder="1" applyAlignment="1">
      <alignment horizontal="center" vertical="center" wrapText="1"/>
    </xf>
    <xf numFmtId="0" fontId="104" fillId="32" borderId="12" xfId="29" applyFont="1" applyFill="1" applyBorder="1" applyAlignment="1">
      <alignment horizontal="center" vertical="center" wrapText="1"/>
    </xf>
    <xf numFmtId="0" fontId="104" fillId="32" borderId="218" xfId="29" applyFont="1" applyFill="1" applyBorder="1" applyAlignment="1">
      <alignment horizontal="center" vertical="center" wrapText="1"/>
    </xf>
    <xf numFmtId="0" fontId="115" fillId="0" borderId="0" xfId="29" applyFont="1"/>
    <xf numFmtId="0" fontId="104" fillId="32" borderId="216" xfId="29" applyFont="1" applyFill="1" applyBorder="1" applyAlignment="1">
      <alignment horizontal="center" vertical="center" wrapText="1"/>
    </xf>
    <xf numFmtId="0" fontId="104" fillId="32" borderId="20" xfId="29" applyFont="1" applyFill="1" applyBorder="1" applyAlignment="1">
      <alignment horizontal="center" vertical="center" wrapText="1"/>
    </xf>
    <xf numFmtId="179" fontId="104" fillId="32" borderId="20" xfId="29" applyNumberFormat="1" applyFont="1" applyFill="1" applyBorder="1" applyAlignment="1">
      <alignment horizontal="center" vertical="center" wrapText="1"/>
    </xf>
    <xf numFmtId="0" fontId="104" fillId="32" borderId="219" xfId="29" applyFont="1" applyFill="1" applyBorder="1" applyAlignment="1">
      <alignment horizontal="center" vertical="center" wrapText="1"/>
    </xf>
    <xf numFmtId="0" fontId="104" fillId="32" borderId="220" xfId="29" applyFont="1" applyFill="1" applyBorder="1" applyAlignment="1">
      <alignment horizontal="center" vertical="center" wrapText="1"/>
    </xf>
    <xf numFmtId="0" fontId="104" fillId="32" borderId="221" xfId="29" applyFont="1" applyFill="1" applyBorder="1" applyAlignment="1">
      <alignment horizontal="center" vertical="center" wrapText="1"/>
    </xf>
    <xf numFmtId="0" fontId="104" fillId="32" borderId="222" xfId="29" applyFont="1" applyFill="1" applyBorder="1" applyAlignment="1">
      <alignment horizontal="center" vertical="center" wrapText="1"/>
    </xf>
    <xf numFmtId="0" fontId="104" fillId="32" borderId="223" xfId="29" applyFont="1" applyFill="1" applyBorder="1" applyAlignment="1">
      <alignment horizontal="center" vertical="center" wrapText="1"/>
    </xf>
    <xf numFmtId="0" fontId="104" fillId="32" borderId="224" xfId="29" applyFont="1" applyFill="1" applyBorder="1" applyAlignment="1">
      <alignment horizontal="center" vertical="center" wrapText="1"/>
    </xf>
    <xf numFmtId="179" fontId="104" fillId="32" borderId="224" xfId="29" applyNumberFormat="1" applyFont="1" applyFill="1" applyBorder="1" applyAlignment="1">
      <alignment horizontal="center" vertical="center" wrapText="1"/>
    </xf>
    <xf numFmtId="0" fontId="104" fillId="32" borderId="225" xfId="29" applyFont="1" applyFill="1" applyBorder="1" applyAlignment="1">
      <alignment horizontal="center" vertical="center" wrapText="1"/>
    </xf>
    <xf numFmtId="0" fontId="209" fillId="0" borderId="0" xfId="9" applyFont="1" applyAlignment="1">
      <alignment horizontal="left" vertical="center"/>
    </xf>
    <xf numFmtId="0" fontId="15" fillId="0" borderId="0" xfId="29" quotePrefix="1" applyFont="1" applyFill="1" applyBorder="1"/>
    <xf numFmtId="0" fontId="120" fillId="0" borderId="0" xfId="9" applyFont="1" applyAlignment="1">
      <alignment horizontal="left" vertical="center" indent="1"/>
    </xf>
    <xf numFmtId="0" fontId="209" fillId="0" borderId="0" xfId="9" applyFont="1" applyAlignment="1">
      <alignment horizontal="left" vertical="top"/>
    </xf>
    <xf numFmtId="0" fontId="29" fillId="0" borderId="0" xfId="9" applyFont="1" applyFill="1" applyAlignment="1">
      <alignment wrapText="1"/>
    </xf>
    <xf numFmtId="0" fontId="24" fillId="0" borderId="123" xfId="14" applyFont="1" applyFill="1" applyBorder="1" applyAlignment="1">
      <alignment horizontal="center" vertical="center" wrapText="1"/>
    </xf>
    <xf numFmtId="0" fontId="24" fillId="0" borderId="123" xfId="14" applyFont="1" applyFill="1" applyBorder="1" applyAlignment="1">
      <alignment horizontal="center" vertical="center"/>
    </xf>
    <xf numFmtId="0" fontId="26" fillId="0" borderId="133" xfId="14" applyFont="1" applyFill="1" applyBorder="1" applyAlignment="1">
      <alignment horizontal="center" vertical="center"/>
    </xf>
    <xf numFmtId="0" fontId="26" fillId="0" borderId="57" xfId="14" applyFont="1" applyFill="1" applyBorder="1" applyAlignment="1">
      <alignment horizontal="center" vertical="center"/>
    </xf>
    <xf numFmtId="0" fontId="26" fillId="0" borderId="1" xfId="14" applyFont="1" applyFill="1" applyBorder="1" applyAlignment="1">
      <alignment horizontal="center" vertical="center"/>
    </xf>
    <xf numFmtId="49" fontId="212" fillId="63" borderId="227" xfId="0" applyNumberFormat="1" applyFont="1" applyFill="1" applyBorder="1" applyAlignment="1">
      <alignment horizontal="center" vertical="center" wrapText="1" shrinkToFit="1" readingOrder="1"/>
    </xf>
    <xf numFmtId="49" fontId="212" fillId="62" borderId="227" xfId="0" applyNumberFormat="1" applyFont="1" applyFill="1" applyBorder="1" applyAlignment="1">
      <alignment horizontal="center" vertical="center" readingOrder="1"/>
    </xf>
    <xf numFmtId="49" fontId="212" fillId="62" borderId="227" xfId="0" applyNumberFormat="1" applyFont="1" applyFill="1" applyBorder="1" applyAlignment="1">
      <alignment horizontal="left" vertical="center" readingOrder="1"/>
    </xf>
    <xf numFmtId="0" fontId="212" fillId="62" borderId="227" xfId="0" applyNumberFormat="1" applyFont="1" applyFill="1" applyBorder="1" applyAlignment="1">
      <alignment horizontal="center" vertical="center" readingOrder="1"/>
    </xf>
    <xf numFmtId="4" fontId="212" fillId="62" borderId="227" xfId="0" applyNumberFormat="1" applyFont="1" applyFill="1" applyBorder="1" applyAlignment="1">
      <alignment horizontal="center" vertical="center" readingOrder="1"/>
    </xf>
    <xf numFmtId="0" fontId="212" fillId="62" borderId="227" xfId="0" applyNumberFormat="1" applyFont="1" applyFill="1" applyBorder="1" applyAlignment="1">
      <alignment horizontal="left" vertical="top" wrapText="1" shrinkToFit="1" readingOrder="1"/>
    </xf>
    <xf numFmtId="0" fontId="212" fillId="62" borderId="227" xfId="0" applyNumberFormat="1" applyFont="1" applyFill="1" applyBorder="1" applyAlignment="1">
      <alignment horizontal="left" vertical="center" readingOrder="1"/>
    </xf>
    <xf numFmtId="4" fontId="213" fillId="62" borderId="227" xfId="0" applyNumberFormat="1" applyFont="1" applyFill="1" applyBorder="1" applyAlignment="1">
      <alignment horizontal="center" vertical="center" wrapText="1" shrinkToFit="1" readingOrder="1"/>
    </xf>
    <xf numFmtId="4" fontId="211" fillId="62" borderId="227" xfId="0" applyNumberFormat="1" applyFont="1" applyFill="1" applyBorder="1" applyAlignment="1">
      <alignment horizontal="center" vertical="center" wrapText="1" shrinkToFit="1" readingOrder="1"/>
    </xf>
    <xf numFmtId="0" fontId="26" fillId="0" borderId="92" xfId="22" applyFont="1" applyFill="1" applyBorder="1" applyAlignment="1">
      <alignment vertical="center" wrapText="1"/>
    </xf>
    <xf numFmtId="0" fontId="26" fillId="0" borderId="91" xfId="22" applyFont="1" applyFill="1" applyBorder="1" applyAlignment="1">
      <alignment vertical="center" wrapText="1"/>
    </xf>
    <xf numFmtId="41" fontId="0" fillId="0" borderId="0" xfId="23" applyFont="1" applyAlignment="1">
      <alignment vertical="center"/>
    </xf>
    <xf numFmtId="0" fontId="26" fillId="0" borderId="0" xfId="22" applyFont="1" applyFill="1" applyAlignment="1">
      <alignment horizontal="center" vertical="center"/>
    </xf>
    <xf numFmtId="0" fontId="24" fillId="0" borderId="0" xfId="22" applyFont="1" applyFill="1" applyAlignment="1">
      <alignment horizontal="center" vertical="center"/>
    </xf>
    <xf numFmtId="0" fontId="24" fillId="65" borderId="6" xfId="22" applyFont="1" applyFill="1" applyBorder="1" applyAlignment="1">
      <alignment horizontal="center" vertical="center"/>
    </xf>
    <xf numFmtId="0" fontId="24" fillId="65" borderId="77" xfId="22" applyFont="1" applyFill="1" applyBorder="1" applyAlignment="1">
      <alignment horizontal="center" vertical="center"/>
    </xf>
    <xf numFmtId="0" fontId="24" fillId="65" borderId="8" xfId="22" applyFont="1" applyFill="1" applyBorder="1" applyAlignment="1">
      <alignment horizontal="center" vertical="center"/>
    </xf>
    <xf numFmtId="0" fontId="24" fillId="65" borderId="1" xfId="22" applyFont="1" applyFill="1" applyBorder="1" applyAlignment="1">
      <alignment horizontal="center" vertical="center"/>
    </xf>
    <xf numFmtId="0" fontId="24" fillId="65" borderId="3" xfId="22" applyFont="1" applyFill="1" applyBorder="1" applyAlignment="1">
      <alignment horizontal="center" vertical="center"/>
    </xf>
    <xf numFmtId="0" fontId="24" fillId="65" borderId="57" xfId="22" applyFont="1" applyFill="1" applyBorder="1" applyAlignment="1">
      <alignment horizontal="center" vertical="center"/>
    </xf>
    <xf numFmtId="0" fontId="104" fillId="65" borderId="90" xfId="22" applyFont="1" applyFill="1" applyBorder="1" applyAlignment="1">
      <alignment horizontal="center" vertical="center"/>
    </xf>
    <xf numFmtId="0" fontId="104" fillId="65" borderId="178" xfId="22" applyFont="1" applyFill="1" applyBorder="1" applyAlignment="1">
      <alignment horizontal="center" vertical="center"/>
    </xf>
    <xf numFmtId="0" fontId="104" fillId="65" borderId="89" xfId="22" applyFont="1" applyFill="1" applyBorder="1" applyAlignment="1">
      <alignment horizontal="center" vertical="center" wrapText="1"/>
    </xf>
    <xf numFmtId="0" fontId="24" fillId="65" borderId="94" xfId="22" applyFont="1" applyFill="1" applyBorder="1" applyAlignment="1">
      <alignment horizontal="center" vertical="center"/>
    </xf>
    <xf numFmtId="0" fontId="26" fillId="31" borderId="70" xfId="22" applyFont="1" applyFill="1" applyBorder="1" applyAlignment="1">
      <alignment horizontal="center" vertical="center"/>
    </xf>
    <xf numFmtId="0" fontId="26" fillId="31" borderId="2" xfId="22" applyFont="1" applyFill="1" applyBorder="1" applyAlignment="1">
      <alignment horizontal="center" vertical="center"/>
    </xf>
    <xf numFmtId="0" fontId="26" fillId="31" borderId="9" xfId="22" applyFont="1" applyFill="1" applyBorder="1" applyAlignment="1">
      <alignment vertical="center" wrapText="1"/>
    </xf>
    <xf numFmtId="0" fontId="26" fillId="31" borderId="9" xfId="22" applyFont="1" applyFill="1" applyBorder="1" applyAlignment="1">
      <alignment horizontal="center" vertical="center" wrapText="1"/>
    </xf>
    <xf numFmtId="188" fontId="24" fillId="31" borderId="9" xfId="23" applyNumberFormat="1" applyFont="1" applyFill="1" applyBorder="1" applyAlignment="1">
      <alignment horizontal="right" vertical="center"/>
    </xf>
    <xf numFmtId="188" fontId="24" fillId="31" borderId="9" xfId="23" quotePrefix="1" applyNumberFormat="1" applyFont="1" applyFill="1" applyBorder="1" applyAlignment="1">
      <alignment horizontal="right" vertical="center"/>
    </xf>
    <xf numFmtId="49" fontId="14" fillId="31" borderId="9" xfId="23" applyNumberFormat="1" applyFont="1" applyFill="1" applyBorder="1" applyAlignment="1">
      <alignment vertical="center" wrapText="1"/>
    </xf>
    <xf numFmtId="0" fontId="26" fillId="31" borderId="97" xfId="22" applyFont="1" applyFill="1" applyBorder="1" applyAlignment="1">
      <alignment horizontal="center" vertical="center"/>
    </xf>
    <xf numFmtId="0" fontId="26" fillId="31" borderId="100" xfId="22" applyFont="1" applyFill="1" applyBorder="1" applyAlignment="1">
      <alignment horizontal="center" vertical="center"/>
    </xf>
    <xf numFmtId="0" fontId="26" fillId="31" borderId="105" xfId="22" applyFont="1" applyFill="1" applyBorder="1" applyAlignment="1">
      <alignment horizontal="center" vertical="center"/>
    </xf>
    <xf numFmtId="0" fontId="26" fillId="31" borderId="85" xfId="23" quotePrefix="1" applyNumberFormat="1" applyFont="1" applyFill="1" applyBorder="1" applyAlignment="1">
      <alignment vertical="center" wrapText="1"/>
    </xf>
    <xf numFmtId="41" fontId="0" fillId="0" borderId="0" xfId="23" applyFont="1" applyFill="1" applyAlignment="1">
      <alignment vertical="center"/>
    </xf>
    <xf numFmtId="0" fontId="26" fillId="31" borderId="26" xfId="22" applyFont="1" applyFill="1" applyBorder="1" applyAlignment="1">
      <alignment vertical="center"/>
    </xf>
    <xf numFmtId="0" fontId="26" fillId="31" borderId="2" xfId="22" applyFont="1" applyFill="1" applyBorder="1" applyAlignment="1">
      <alignment vertical="center" wrapText="1"/>
    </xf>
    <xf numFmtId="0" fontId="26" fillId="31" borderId="2" xfId="22" applyFont="1" applyFill="1" applyBorder="1" applyAlignment="1">
      <alignment horizontal="left" vertical="center" wrapText="1" indent="1"/>
    </xf>
    <xf numFmtId="188" fontId="26" fillId="31" borderId="91" xfId="23" applyNumberFormat="1" applyFont="1" applyFill="1" applyBorder="1" applyAlignment="1">
      <alignment horizontal="right" vertical="center"/>
    </xf>
    <xf numFmtId="41" fontId="26" fillId="31" borderId="91" xfId="23" applyFont="1" applyFill="1" applyBorder="1" applyAlignment="1">
      <alignment vertical="center"/>
    </xf>
    <xf numFmtId="0" fontId="26" fillId="31" borderId="182" xfId="22" applyFont="1" applyFill="1" applyBorder="1" applyAlignment="1">
      <alignment horizontal="center" vertical="center"/>
    </xf>
    <xf numFmtId="0" fontId="26" fillId="31" borderId="183" xfId="22" applyFont="1" applyFill="1" applyBorder="1" applyAlignment="1">
      <alignment horizontal="center" vertical="center"/>
    </xf>
    <xf numFmtId="0" fontId="26" fillId="31" borderId="184" xfId="22" applyFont="1" applyFill="1" applyBorder="1" applyAlignment="1">
      <alignment horizontal="center" vertical="center"/>
    </xf>
    <xf numFmtId="41" fontId="26" fillId="31" borderId="147" xfId="23" quotePrefix="1" applyFont="1" applyFill="1" applyBorder="1" applyAlignment="1">
      <alignment vertical="center" wrapText="1"/>
    </xf>
    <xf numFmtId="0" fontId="26" fillId="3" borderId="91" xfId="22" applyFont="1" applyFill="1" applyBorder="1" applyAlignment="1">
      <alignment vertical="center" wrapText="1"/>
    </xf>
    <xf numFmtId="188" fontId="0" fillId="0" borderId="91" xfId="23" applyNumberFormat="1" applyFont="1" applyFill="1" applyBorder="1" applyAlignment="1">
      <alignment horizontal="right" vertical="center"/>
    </xf>
    <xf numFmtId="41" fontId="0" fillId="0" borderId="91" xfId="23" applyFont="1" applyFill="1" applyBorder="1" applyAlignment="1">
      <alignment vertical="center"/>
    </xf>
    <xf numFmtId="0" fontId="26" fillId="0" borderId="182" xfId="22" applyFont="1" applyFill="1" applyBorder="1" applyAlignment="1">
      <alignment horizontal="center" vertical="center"/>
    </xf>
    <xf numFmtId="0" fontId="26" fillId="0" borderId="183" xfId="22" applyFont="1" applyFill="1" applyBorder="1" applyAlignment="1">
      <alignment horizontal="center" vertical="center"/>
    </xf>
    <xf numFmtId="0" fontId="26" fillId="0" borderId="184" xfId="22" applyFont="1" applyFill="1" applyBorder="1" applyAlignment="1">
      <alignment horizontal="center" vertical="center"/>
    </xf>
    <xf numFmtId="41" fontId="0" fillId="0" borderId="147" xfId="23" quotePrefix="1" applyFont="1" applyFill="1" applyBorder="1" applyAlignment="1">
      <alignment vertical="center" wrapText="1"/>
    </xf>
    <xf numFmtId="0" fontId="26" fillId="31" borderId="26" xfId="22" applyFont="1" applyFill="1" applyBorder="1" applyAlignment="1">
      <alignment horizontal="center" vertical="center"/>
    </xf>
    <xf numFmtId="0" fontId="26" fillId="31" borderId="2" xfId="22" applyFont="1" applyFill="1" applyBorder="1" applyAlignment="1">
      <alignment horizontal="center" vertical="center" wrapText="1"/>
    </xf>
    <xf numFmtId="188" fontId="24" fillId="31" borderId="84" xfId="23" applyNumberFormat="1" applyFont="1" applyFill="1" applyBorder="1" applyAlignment="1">
      <alignment horizontal="right" vertical="center"/>
    </xf>
    <xf numFmtId="188" fontId="24" fillId="31" borderId="84" xfId="23" quotePrefix="1" applyNumberFormat="1" applyFont="1" applyFill="1" applyBorder="1" applyAlignment="1">
      <alignment horizontal="right" vertical="center"/>
    </xf>
    <xf numFmtId="41" fontId="26" fillId="31" borderId="84" xfId="23" applyFont="1" applyFill="1" applyBorder="1" applyAlignment="1">
      <alignment vertical="center"/>
    </xf>
    <xf numFmtId="0" fontId="26" fillId="31" borderId="188" xfId="22" applyFont="1" applyFill="1" applyBorder="1" applyAlignment="1">
      <alignment horizontal="center" vertical="center"/>
    </xf>
    <xf numFmtId="0" fontId="26" fillId="31" borderId="189" xfId="22" applyFont="1" applyFill="1" applyBorder="1" applyAlignment="1">
      <alignment horizontal="center" vertical="center"/>
    </xf>
    <xf numFmtId="0" fontId="26" fillId="31" borderId="190" xfId="22" applyFont="1" applyFill="1" applyBorder="1" applyAlignment="1">
      <alignment horizontal="center" vertical="center"/>
    </xf>
    <xf numFmtId="41" fontId="26" fillId="31" borderId="191" xfId="23" quotePrefix="1" applyFont="1" applyFill="1" applyBorder="1" applyAlignment="1">
      <alignment vertical="center" wrapText="1"/>
    </xf>
    <xf numFmtId="188" fontId="0" fillId="0" borderId="91" xfId="23" quotePrefix="1" applyNumberFormat="1" applyFont="1" applyFill="1" applyBorder="1" applyAlignment="1">
      <alignment horizontal="right" vertical="center"/>
    </xf>
    <xf numFmtId="41" fontId="0" fillId="0" borderId="91" xfId="23" applyFont="1" applyFill="1" applyBorder="1" applyAlignment="1">
      <alignment horizontal="center" vertical="center"/>
    </xf>
    <xf numFmtId="0" fontId="120" fillId="24" borderId="91" xfId="22" applyFont="1" applyFill="1" applyBorder="1" applyAlignment="1">
      <alignment vertical="center" wrapText="1"/>
    </xf>
    <xf numFmtId="188" fontId="120" fillId="24" borderId="91" xfId="23" applyNumberFormat="1" applyFont="1" applyFill="1" applyBorder="1" applyAlignment="1">
      <alignment horizontal="right" vertical="center"/>
    </xf>
    <xf numFmtId="41" fontId="120" fillId="24" borderId="91" xfId="23" applyFont="1" applyFill="1" applyBorder="1" applyAlignment="1">
      <alignment horizontal="center" vertical="center"/>
    </xf>
    <xf numFmtId="0" fontId="120" fillId="24" borderId="182" xfId="22" applyFont="1" applyFill="1" applyBorder="1" applyAlignment="1">
      <alignment horizontal="center" vertical="center"/>
    </xf>
    <xf numFmtId="0" fontId="120" fillId="24" borderId="183" xfId="22" applyFont="1" applyFill="1" applyBorder="1" applyAlignment="1">
      <alignment horizontal="center" vertical="center"/>
    </xf>
    <xf numFmtId="0" fontId="120" fillId="24" borderId="184" xfId="22" applyFont="1" applyFill="1" applyBorder="1" applyAlignment="1">
      <alignment horizontal="center" vertical="center"/>
    </xf>
    <xf numFmtId="41" fontId="120" fillId="24" borderId="147" xfId="23" quotePrefix="1" applyFont="1" applyFill="1" applyBorder="1" applyAlignment="1">
      <alignment vertical="center" wrapText="1"/>
    </xf>
    <xf numFmtId="0" fontId="120" fillId="24" borderId="96" xfId="22" applyFont="1" applyFill="1" applyBorder="1" applyAlignment="1">
      <alignment vertical="center" wrapText="1"/>
    </xf>
    <xf numFmtId="188" fontId="120" fillId="24" borderId="96" xfId="23" applyNumberFormat="1" applyFont="1" applyFill="1" applyBorder="1" applyAlignment="1">
      <alignment horizontal="right" vertical="center"/>
    </xf>
    <xf numFmtId="41" fontId="120" fillId="24" borderId="96" xfId="23" applyFont="1" applyFill="1" applyBorder="1" applyAlignment="1">
      <alignment horizontal="center" vertical="center"/>
    </xf>
    <xf numFmtId="0" fontId="120" fillId="24" borderId="185" xfId="22" applyFont="1" applyFill="1" applyBorder="1" applyAlignment="1">
      <alignment horizontal="center" vertical="center"/>
    </xf>
    <xf numFmtId="0" fontId="120" fillId="24" borderId="186" xfId="22" applyFont="1" applyFill="1" applyBorder="1" applyAlignment="1">
      <alignment horizontal="center" vertical="center"/>
    </xf>
    <xf numFmtId="0" fontId="120" fillId="24" borderId="187" xfId="22" applyFont="1" applyFill="1" applyBorder="1" applyAlignment="1">
      <alignment horizontal="center" vertical="center"/>
    </xf>
    <xf numFmtId="41" fontId="120" fillId="24" borderId="196" xfId="23" applyFont="1" applyFill="1" applyBorder="1" applyAlignment="1">
      <alignment vertical="center" wrapText="1"/>
    </xf>
    <xf numFmtId="0" fontId="26" fillId="31" borderId="73" xfId="22" applyFont="1" applyFill="1" applyBorder="1" applyAlignment="1">
      <alignment vertical="center"/>
    </xf>
    <xf numFmtId="0" fontId="26" fillId="31" borderId="3" xfId="22" applyFont="1" applyFill="1" applyBorder="1" applyAlignment="1">
      <alignment horizontal="center" vertical="center"/>
    </xf>
    <xf numFmtId="0" fontId="26" fillId="31" borderId="3" xfId="22" applyFont="1" applyFill="1" applyBorder="1" applyAlignment="1">
      <alignment vertical="center" wrapText="1"/>
    </xf>
    <xf numFmtId="0" fontId="26" fillId="31" borderId="3" xfId="22" applyFont="1" applyFill="1" applyBorder="1" applyAlignment="1">
      <alignment horizontal="left" vertical="center" wrapText="1" indent="1"/>
    </xf>
    <xf numFmtId="188" fontId="192" fillId="24" borderId="1" xfId="23" applyNumberFormat="1" applyFont="1" applyFill="1" applyBorder="1" applyAlignment="1">
      <alignment horizontal="right" vertical="center"/>
    </xf>
    <xf numFmtId="188" fontId="192" fillId="24" borderId="1" xfId="23" quotePrefix="1" applyNumberFormat="1" applyFont="1" applyFill="1" applyBorder="1" applyAlignment="1">
      <alignment horizontal="right" vertical="center"/>
    </xf>
    <xf numFmtId="41" fontId="41" fillId="24" borderId="1" xfId="23" applyFont="1" applyFill="1" applyBorder="1" applyAlignment="1">
      <alignment vertical="center"/>
    </xf>
    <xf numFmtId="0" fontId="41" fillId="24" borderId="90" xfId="22" applyFont="1" applyFill="1" applyBorder="1" applyAlignment="1">
      <alignment horizontal="center" vertical="center"/>
    </xf>
    <xf numFmtId="0" fontId="41" fillId="24" borderId="178" xfId="22" applyFont="1" applyFill="1" applyBorder="1" applyAlignment="1">
      <alignment horizontal="center" vertical="center"/>
    </xf>
    <xf numFmtId="0" fontId="41" fillId="24" borderId="89" xfId="22" applyFont="1" applyFill="1" applyBorder="1" applyAlignment="1">
      <alignment horizontal="center" vertical="center"/>
    </xf>
    <xf numFmtId="41" fontId="26" fillId="24" borderId="72" xfId="23" quotePrefix="1" applyFont="1" applyFill="1" applyBorder="1" applyAlignment="1">
      <alignment vertical="center" wrapText="1"/>
    </xf>
    <xf numFmtId="0" fontId="26" fillId="31" borderId="70" xfId="22" quotePrefix="1" applyFont="1" applyFill="1" applyBorder="1" applyAlignment="1">
      <alignment horizontal="center" vertical="center"/>
    </xf>
    <xf numFmtId="0" fontId="26" fillId="31" borderId="9" xfId="22" quotePrefix="1" applyFont="1" applyFill="1" applyBorder="1" applyAlignment="1">
      <alignment horizontal="center" vertical="center"/>
    </xf>
    <xf numFmtId="188" fontId="24" fillId="31" borderId="1" xfId="23" applyNumberFormat="1" applyFont="1" applyFill="1" applyBorder="1" applyAlignment="1">
      <alignment horizontal="right" vertical="center"/>
    </xf>
    <xf numFmtId="41" fontId="24" fillId="31" borderId="1" xfId="23" applyFont="1" applyFill="1" applyBorder="1" applyAlignment="1">
      <alignment horizontal="right" vertical="center"/>
    </xf>
    <xf numFmtId="41" fontId="26" fillId="31" borderId="1" xfId="23" applyFont="1" applyFill="1" applyBorder="1" applyAlignment="1">
      <alignment horizontal="center" vertical="center"/>
    </xf>
    <xf numFmtId="0" fontId="26" fillId="31" borderId="90" xfId="22" applyFont="1" applyFill="1" applyBorder="1" applyAlignment="1">
      <alignment horizontal="center" vertical="center"/>
    </xf>
    <xf numFmtId="0" fontId="26" fillId="31" borderId="178" xfId="22" applyFont="1" applyFill="1" applyBorder="1" applyAlignment="1">
      <alignment horizontal="center" vertical="center"/>
    </xf>
    <xf numFmtId="0" fontId="26" fillId="31" borderId="89" xfId="22" applyFont="1" applyFill="1" applyBorder="1" applyAlignment="1">
      <alignment horizontal="center" vertical="center"/>
    </xf>
    <xf numFmtId="41" fontId="26" fillId="31" borderId="72" xfId="23" quotePrefix="1" applyFont="1" applyFill="1" applyBorder="1" applyAlignment="1">
      <alignment horizontal="left" vertical="center" wrapText="1"/>
    </xf>
    <xf numFmtId="0" fontId="26" fillId="31" borderId="26" xfId="22" quotePrefix="1" applyFont="1" applyFill="1" applyBorder="1" applyAlignment="1">
      <alignment horizontal="center" vertical="center"/>
    </xf>
    <xf numFmtId="0" fontId="26" fillId="31" borderId="2" xfId="22" quotePrefix="1" applyFont="1" applyFill="1" applyBorder="1" applyAlignment="1">
      <alignment horizontal="center" vertical="center"/>
    </xf>
    <xf numFmtId="188" fontId="0" fillId="0" borderId="84" xfId="23" applyNumberFormat="1" applyFont="1" applyFill="1" applyBorder="1" applyAlignment="1">
      <alignment horizontal="right" vertical="center"/>
    </xf>
    <xf numFmtId="41" fontId="24" fillId="0" borderId="84" xfId="23" applyFont="1" applyFill="1" applyBorder="1" applyAlignment="1">
      <alignment horizontal="right" vertical="center"/>
    </xf>
    <xf numFmtId="41" fontId="0" fillId="0" borderId="84" xfId="23" applyFont="1" applyFill="1" applyBorder="1" applyAlignment="1">
      <alignment horizontal="center" vertical="center"/>
    </xf>
    <xf numFmtId="0" fontId="26" fillId="0" borderId="188" xfId="22" applyFont="1" applyFill="1" applyBorder="1" applyAlignment="1">
      <alignment horizontal="center" vertical="center"/>
    </xf>
    <xf numFmtId="0" fontId="26" fillId="0" borderId="189" xfId="22" applyFont="1" applyFill="1" applyBorder="1" applyAlignment="1">
      <alignment horizontal="center" vertical="center"/>
    </xf>
    <xf numFmtId="0" fontId="26" fillId="0" borderId="190" xfId="22" applyFont="1" applyFill="1" applyBorder="1" applyAlignment="1">
      <alignment horizontal="center" vertical="center"/>
    </xf>
    <xf numFmtId="41" fontId="0" fillId="0" borderId="191" xfId="23" quotePrefix="1" applyFont="1" applyFill="1" applyBorder="1" applyAlignment="1">
      <alignment vertical="center" wrapText="1"/>
    </xf>
    <xf numFmtId="188" fontId="0" fillId="0" borderId="2" xfId="23" applyNumberFormat="1" applyFont="1" applyFill="1" applyBorder="1" applyAlignment="1">
      <alignment horizontal="right" vertical="center"/>
    </xf>
    <xf numFmtId="41" fontId="24" fillId="0" borderId="2" xfId="23" applyFont="1" applyFill="1" applyBorder="1" applyAlignment="1">
      <alignment horizontal="right" vertical="center"/>
    </xf>
    <xf numFmtId="41" fontId="0" fillId="0" borderId="2" xfId="23" applyFont="1" applyFill="1" applyBorder="1" applyAlignment="1">
      <alignment horizontal="center" vertical="center"/>
    </xf>
    <xf numFmtId="0" fontId="26" fillId="0" borderId="98" xfId="22" applyFont="1" applyFill="1" applyBorder="1" applyAlignment="1">
      <alignment horizontal="center" vertical="center"/>
    </xf>
    <xf numFmtId="0" fontId="26" fillId="0" borderId="101" xfId="22" applyFont="1" applyFill="1" applyBorder="1" applyAlignment="1">
      <alignment horizontal="center" vertical="center"/>
    </xf>
    <xf numFmtId="0" fontId="26" fillId="0" borderId="108" xfId="22" applyFont="1" applyFill="1" applyBorder="1" applyAlignment="1">
      <alignment horizontal="center" vertical="center"/>
    </xf>
    <xf numFmtId="41" fontId="0" fillId="0" borderId="11" xfId="23" quotePrefix="1" applyFont="1" applyFill="1" applyBorder="1" applyAlignment="1">
      <alignment vertical="center" wrapText="1"/>
    </xf>
    <xf numFmtId="0" fontId="26" fillId="31" borderId="73" xfId="22" quotePrefix="1" applyFont="1" applyFill="1" applyBorder="1" applyAlignment="1">
      <alignment horizontal="center" vertical="center"/>
    </xf>
    <xf numFmtId="0" fontId="26" fillId="31" borderId="3" xfId="22" quotePrefix="1" applyFont="1" applyFill="1" applyBorder="1" applyAlignment="1">
      <alignment horizontal="center" vertical="center"/>
    </xf>
    <xf numFmtId="0" fontId="26" fillId="31" borderId="3" xfId="22" applyFont="1" applyFill="1" applyBorder="1" applyAlignment="1">
      <alignment horizontal="center" vertical="center" wrapText="1"/>
    </xf>
    <xf numFmtId="188" fontId="0" fillId="0" borderId="96" xfId="23" applyNumberFormat="1" applyFont="1" applyFill="1" applyBorder="1" applyAlignment="1">
      <alignment horizontal="right" vertical="center"/>
    </xf>
    <xf numFmtId="41" fontId="24" fillId="0" borderId="96" xfId="23" applyFont="1" applyFill="1" applyBorder="1" applyAlignment="1">
      <alignment horizontal="right" vertical="center"/>
    </xf>
    <xf numFmtId="41" fontId="0" fillId="0" borderId="96" xfId="23" applyFont="1" applyFill="1" applyBorder="1" applyAlignment="1">
      <alignment horizontal="center" vertical="center"/>
    </xf>
    <xf numFmtId="0" fontId="26" fillId="0" borderId="185" xfId="22" applyFont="1" applyFill="1" applyBorder="1" applyAlignment="1">
      <alignment horizontal="center" vertical="center"/>
    </xf>
    <xf numFmtId="0" fontId="26" fillId="0" borderId="186" xfId="22" applyFont="1" applyFill="1" applyBorder="1" applyAlignment="1">
      <alignment horizontal="center" vertical="center"/>
    </xf>
    <xf numFmtId="0" fontId="26" fillId="0" borderId="187" xfId="22" applyFont="1" applyFill="1" applyBorder="1" applyAlignment="1">
      <alignment horizontal="center" vertical="center"/>
    </xf>
    <xf numFmtId="41" fontId="0" fillId="0" borderId="196" xfId="23" quotePrefix="1" applyFont="1" applyFill="1" applyBorder="1" applyAlignment="1">
      <alignment vertical="center" wrapText="1"/>
    </xf>
    <xf numFmtId="0" fontId="5" fillId="31" borderId="90" xfId="22" applyFont="1" applyFill="1" applyBorder="1" applyAlignment="1">
      <alignment horizontal="center" vertical="center"/>
    </xf>
    <xf numFmtId="0" fontId="5" fillId="31" borderId="178" xfId="22" applyFont="1" applyFill="1" applyBorder="1" applyAlignment="1">
      <alignment horizontal="center" vertical="center"/>
    </xf>
    <xf numFmtId="0" fontId="5" fillId="31" borderId="89" xfId="22" applyFont="1" applyFill="1" applyBorder="1" applyAlignment="1">
      <alignment horizontal="center" vertical="center"/>
    </xf>
    <xf numFmtId="41" fontId="26" fillId="31" borderId="72" xfId="23" quotePrefix="1" applyFont="1" applyFill="1" applyBorder="1" applyAlignment="1">
      <alignment vertical="center" wrapText="1"/>
    </xf>
    <xf numFmtId="0" fontId="26" fillId="31" borderId="63" xfId="22" applyFont="1" applyFill="1" applyBorder="1" applyAlignment="1">
      <alignment vertical="center" wrapText="1"/>
    </xf>
    <xf numFmtId="0" fontId="26" fillId="31" borderId="64" xfId="22" applyFont="1" applyFill="1" applyBorder="1" applyAlignment="1">
      <alignment horizontal="center" vertical="center" wrapText="1"/>
    </xf>
    <xf numFmtId="188" fontId="26" fillId="31" borderId="84" xfId="23" applyNumberFormat="1" applyFont="1" applyFill="1" applyBorder="1" applyAlignment="1">
      <alignment horizontal="right" vertical="center"/>
    </xf>
    <xf numFmtId="41" fontId="26" fillId="31" borderId="84" xfId="23" applyFont="1" applyFill="1" applyBorder="1" applyAlignment="1">
      <alignment horizontal="right" vertical="center"/>
    </xf>
    <xf numFmtId="41" fontId="24" fillId="31" borderId="84" xfId="23" applyFont="1" applyFill="1" applyBorder="1" applyAlignment="1">
      <alignment horizontal="right" vertical="center"/>
    </xf>
    <xf numFmtId="41" fontId="26" fillId="31" borderId="84" xfId="23" applyFont="1" applyFill="1" applyBorder="1" applyAlignment="1">
      <alignment horizontal="center" vertical="center"/>
    </xf>
    <xf numFmtId="0" fontId="24" fillId="31" borderId="189" xfId="22" applyFont="1" applyFill="1" applyBorder="1" applyAlignment="1">
      <alignment horizontal="center" vertical="center"/>
    </xf>
    <xf numFmtId="0" fontId="24" fillId="31" borderId="190" xfId="22" applyFont="1" applyFill="1" applyBorder="1" applyAlignment="1">
      <alignment horizontal="center" vertical="center"/>
    </xf>
    <xf numFmtId="0" fontId="26" fillId="0" borderId="91" xfId="22" quotePrefix="1" applyFont="1" applyFill="1" applyBorder="1" applyAlignment="1">
      <alignment vertical="center" wrapText="1"/>
    </xf>
    <xf numFmtId="0" fontId="24" fillId="0" borderId="183" xfId="22" applyFont="1" applyFill="1" applyBorder="1" applyAlignment="1">
      <alignment horizontal="center" vertical="center"/>
    </xf>
    <xf numFmtId="0" fontId="24" fillId="0" borderId="184" xfId="22" applyFont="1" applyFill="1" applyBorder="1" applyAlignment="1">
      <alignment horizontal="center" vertical="center"/>
    </xf>
    <xf numFmtId="41" fontId="0" fillId="0" borderId="147" xfId="23" applyFont="1" applyFill="1" applyBorder="1" applyAlignment="1">
      <alignment vertical="center" wrapText="1"/>
    </xf>
    <xf numFmtId="188" fontId="0" fillId="0" borderId="92" xfId="23" applyNumberFormat="1" applyFont="1" applyFill="1" applyBorder="1" applyAlignment="1">
      <alignment horizontal="right" vertical="center"/>
    </xf>
    <xf numFmtId="0" fontId="24" fillId="31" borderId="2" xfId="22" applyFont="1" applyFill="1" applyBorder="1" applyAlignment="1">
      <alignment vertical="center" wrapText="1"/>
    </xf>
    <xf numFmtId="189" fontId="0" fillId="0" borderId="92" xfId="23" applyNumberFormat="1" applyFont="1" applyFill="1" applyBorder="1" applyAlignment="1">
      <alignment horizontal="right" vertical="center"/>
    </xf>
    <xf numFmtId="41" fontId="0" fillId="0" borderId="92" xfId="23" applyFont="1" applyFill="1" applyBorder="1" applyAlignment="1">
      <alignment horizontal="center" vertical="center"/>
    </xf>
    <xf numFmtId="189" fontId="0" fillId="0" borderId="91" xfId="23" applyNumberFormat="1" applyFont="1" applyFill="1" applyBorder="1" applyAlignment="1">
      <alignment horizontal="right" vertical="center"/>
    </xf>
    <xf numFmtId="0" fontId="5" fillId="0" borderId="182" xfId="22" applyFont="1" applyFill="1" applyBorder="1" applyAlignment="1">
      <alignment horizontal="center" vertical="center"/>
    </xf>
    <xf numFmtId="188" fontId="0" fillId="0" borderId="93" xfId="23" applyNumberFormat="1" applyFont="1" applyFill="1" applyBorder="1" applyAlignment="1">
      <alignment horizontal="right" vertical="center"/>
    </xf>
    <xf numFmtId="41" fontId="0" fillId="0" borderId="93" xfId="23" applyFont="1" applyFill="1" applyBorder="1" applyAlignment="1">
      <alignment horizontal="center" vertical="center"/>
    </xf>
    <xf numFmtId="0" fontId="5" fillId="0" borderId="183" xfId="22" applyFont="1" applyFill="1" applyBorder="1" applyAlignment="1">
      <alignment horizontal="center" vertical="center"/>
    </xf>
    <xf numFmtId="0" fontId="5" fillId="0" borderId="184" xfId="22" applyFont="1" applyFill="1" applyBorder="1" applyAlignment="1">
      <alignment horizontal="center" vertical="center"/>
    </xf>
    <xf numFmtId="0" fontId="26" fillId="31" borderId="4" xfId="22" quotePrefix="1" applyFont="1" applyFill="1" applyBorder="1" applyAlignment="1">
      <alignment horizontal="center" vertical="center"/>
    </xf>
    <xf numFmtId="41" fontId="26" fillId="66" borderId="72" xfId="23" quotePrefix="1" applyFont="1" applyFill="1" applyBorder="1" applyAlignment="1">
      <alignment vertical="center" wrapText="1"/>
    </xf>
    <xf numFmtId="0" fontId="26" fillId="31" borderId="43" xfId="22" quotePrefix="1" applyFont="1" applyFill="1" applyBorder="1" applyAlignment="1">
      <alignment horizontal="center" vertical="center"/>
    </xf>
    <xf numFmtId="41" fontId="0" fillId="0" borderId="192" xfId="23" applyFont="1" applyFill="1" applyBorder="1" applyAlignment="1">
      <alignment vertical="center" wrapText="1"/>
    </xf>
    <xf numFmtId="0" fontId="26" fillId="31" borderId="26" xfId="22" quotePrefix="1" applyFont="1" applyFill="1" applyBorder="1" applyAlignment="1">
      <alignment vertical="center"/>
    </xf>
    <xf numFmtId="0" fontId="5" fillId="3" borderId="91" xfId="22" applyFont="1" applyFill="1" applyBorder="1" applyAlignment="1">
      <alignment vertical="center" wrapText="1"/>
    </xf>
    <xf numFmtId="188" fontId="5" fillId="3" borderId="91" xfId="23" applyNumberFormat="1" applyFont="1" applyFill="1" applyBorder="1" applyAlignment="1">
      <alignment horizontal="right" vertical="center"/>
    </xf>
    <xf numFmtId="41" fontId="5" fillId="3" borderId="91" xfId="23" applyFont="1" applyFill="1" applyBorder="1" applyAlignment="1">
      <alignment horizontal="center" vertical="center"/>
    </xf>
    <xf numFmtId="0" fontId="5" fillId="3" borderId="182" xfId="22" applyFont="1" applyFill="1" applyBorder="1" applyAlignment="1">
      <alignment horizontal="center" vertical="center"/>
    </xf>
    <xf numFmtId="0" fontId="5" fillId="3" borderId="183" xfId="22" applyFont="1" applyFill="1" applyBorder="1" applyAlignment="1">
      <alignment horizontal="center" vertical="center"/>
    </xf>
    <xf numFmtId="0" fontId="5" fillId="3" borderId="184" xfId="22" applyFont="1" applyFill="1" applyBorder="1" applyAlignment="1">
      <alignment horizontal="center" vertical="center"/>
    </xf>
    <xf numFmtId="41" fontId="5" fillId="3" borderId="147" xfId="23" quotePrefix="1" applyFont="1" applyFill="1" applyBorder="1" applyAlignment="1">
      <alignment vertical="center" wrapText="1"/>
    </xf>
    <xf numFmtId="0" fontId="5" fillId="3" borderId="193" xfId="22" applyFont="1" applyFill="1" applyBorder="1" applyAlignment="1">
      <alignment horizontal="center" vertical="center"/>
    </xf>
    <xf numFmtId="0" fontId="26" fillId="31" borderId="9" xfId="22" applyFont="1" applyFill="1" applyBorder="1" applyAlignment="1">
      <alignment horizontal="center" vertical="center"/>
    </xf>
    <xf numFmtId="188" fontId="24" fillId="31" borderId="1" xfId="30" applyNumberFormat="1" applyFont="1" applyFill="1" applyBorder="1" applyAlignment="1">
      <alignment horizontal="right" vertical="center"/>
    </xf>
    <xf numFmtId="41" fontId="26" fillId="31" borderId="1" xfId="30" applyFont="1" applyFill="1" applyBorder="1" applyAlignment="1">
      <alignment horizontal="center" vertical="center"/>
    </xf>
    <xf numFmtId="41" fontId="26" fillId="66" borderId="72" xfId="30" quotePrefix="1" applyFont="1" applyFill="1" applyBorder="1" applyAlignment="1">
      <alignment vertical="center" wrapText="1"/>
    </xf>
    <xf numFmtId="0" fontId="0" fillId="0" borderId="91" xfId="22" applyFont="1" applyFill="1" applyBorder="1" applyAlignment="1">
      <alignment vertical="center" wrapText="1"/>
    </xf>
    <xf numFmtId="188" fontId="75" fillId="0" borderId="91" xfId="30" applyNumberFormat="1" applyFont="1" applyFill="1" applyBorder="1" applyAlignment="1">
      <alignment horizontal="right" vertical="center"/>
    </xf>
    <xf numFmtId="41" fontId="75" fillId="0" borderId="91" xfId="30" applyFont="1" applyFill="1" applyBorder="1" applyAlignment="1">
      <alignment vertical="center" wrapText="1"/>
    </xf>
    <xf numFmtId="0" fontId="0" fillId="0" borderId="182" xfId="22" applyFont="1" applyFill="1" applyBorder="1" applyAlignment="1">
      <alignment horizontal="center" vertical="center"/>
    </xf>
    <xf numFmtId="0" fontId="0" fillId="0" borderId="183" xfId="22" applyFont="1" applyFill="1" applyBorder="1" applyAlignment="1">
      <alignment horizontal="center" vertical="center"/>
    </xf>
    <xf numFmtId="0" fontId="0" fillId="0" borderId="184" xfId="22" applyFont="1" applyFill="1" applyBorder="1" applyAlignment="1">
      <alignment horizontal="center" vertical="center"/>
    </xf>
    <xf numFmtId="41" fontId="75" fillId="0" borderId="147" xfId="30" applyFont="1" applyFill="1" applyBorder="1" applyAlignment="1">
      <alignment vertical="center" wrapText="1"/>
    </xf>
    <xf numFmtId="0" fontId="26" fillId="31" borderId="73" xfId="22" applyFont="1" applyFill="1" applyBorder="1" applyAlignment="1">
      <alignment horizontal="center" vertical="center"/>
    </xf>
    <xf numFmtId="0" fontId="24" fillId="31" borderId="90" xfId="22" applyFont="1" applyFill="1" applyBorder="1" applyAlignment="1">
      <alignment horizontal="center" vertical="center"/>
    </xf>
    <xf numFmtId="0" fontId="24" fillId="31" borderId="178" xfId="22" applyFont="1" applyFill="1" applyBorder="1" applyAlignment="1">
      <alignment horizontal="center" vertical="center"/>
    </xf>
    <xf numFmtId="0" fontId="24" fillId="31" borderId="89" xfId="22" applyFont="1" applyFill="1" applyBorder="1" applyAlignment="1">
      <alignment horizontal="center" vertical="center"/>
    </xf>
    <xf numFmtId="0" fontId="24" fillId="0" borderId="179" xfId="22" applyFont="1" applyFill="1" applyBorder="1" applyAlignment="1">
      <alignment horizontal="center" vertical="center"/>
    </xf>
    <xf numFmtId="0" fontId="24" fillId="0" borderId="180" xfId="22" applyFont="1" applyFill="1" applyBorder="1" applyAlignment="1">
      <alignment horizontal="center" vertical="center"/>
    </xf>
    <xf numFmtId="0" fontId="24" fillId="0" borderId="181" xfId="22" applyFont="1" applyFill="1" applyBorder="1" applyAlignment="1">
      <alignment horizontal="center" vertical="center"/>
    </xf>
    <xf numFmtId="0" fontId="24" fillId="0" borderId="182" xfId="22" applyFont="1" applyFill="1" applyBorder="1" applyAlignment="1">
      <alignment horizontal="center" vertical="center"/>
    </xf>
    <xf numFmtId="0" fontId="26" fillId="31" borderId="71" xfId="22" applyFont="1" applyFill="1" applyBorder="1" applyAlignment="1">
      <alignment horizontal="center" vertical="center"/>
    </xf>
    <xf numFmtId="0" fontId="26" fillId="31" borderId="41" xfId="22" applyFont="1" applyFill="1" applyBorder="1" applyAlignment="1">
      <alignment horizontal="center" vertical="center"/>
    </xf>
    <xf numFmtId="0" fontId="26" fillId="31" borderId="1" xfId="22" applyFont="1" applyFill="1" applyBorder="1" applyAlignment="1">
      <alignment vertical="center" wrapText="1"/>
    </xf>
    <xf numFmtId="0" fontId="26" fillId="31" borderId="1" xfId="22" applyFont="1" applyFill="1" applyBorder="1" applyAlignment="1">
      <alignment horizontal="left" vertical="center" wrapText="1" indent="1"/>
    </xf>
    <xf numFmtId="0" fontId="26" fillId="31" borderId="1" xfId="22" applyFont="1" applyFill="1" applyBorder="1" applyAlignment="1">
      <alignment horizontal="center" vertical="center" wrapText="1"/>
    </xf>
    <xf numFmtId="0" fontId="26" fillId="31" borderId="9" xfId="22" applyFont="1" applyFill="1" applyBorder="1" applyAlignment="1">
      <alignment horizontal="center" vertical="top"/>
    </xf>
    <xf numFmtId="188" fontId="24" fillId="66" borderId="1" xfId="23" applyNumberFormat="1" applyFont="1" applyFill="1" applyBorder="1" applyAlignment="1">
      <alignment horizontal="right" vertical="center"/>
    </xf>
    <xf numFmtId="188" fontId="24" fillId="66" borderId="1" xfId="23" quotePrefix="1" applyNumberFormat="1" applyFont="1" applyFill="1" applyBorder="1" applyAlignment="1">
      <alignment horizontal="right" vertical="center"/>
    </xf>
    <xf numFmtId="41" fontId="26" fillId="66" borderId="1" xfId="23" applyFont="1" applyFill="1" applyBorder="1" applyAlignment="1">
      <alignment vertical="center" wrapText="1"/>
    </xf>
    <xf numFmtId="0" fontId="29" fillId="66" borderId="90" xfId="22" applyFont="1" applyFill="1" applyBorder="1" applyAlignment="1">
      <alignment horizontal="center" vertical="center"/>
    </xf>
    <xf numFmtId="0" fontId="26" fillId="66" borderId="178" xfId="22" applyFont="1" applyFill="1" applyBorder="1" applyAlignment="1">
      <alignment horizontal="center" vertical="center"/>
    </xf>
    <xf numFmtId="0" fontId="26" fillId="66" borderId="89" xfId="22" applyFont="1" applyFill="1" applyBorder="1" applyAlignment="1">
      <alignment horizontal="center" vertical="center"/>
    </xf>
    <xf numFmtId="0" fontId="26" fillId="31" borderId="2" xfId="22" applyFont="1" applyFill="1" applyBorder="1" applyAlignment="1">
      <alignment vertical="top"/>
    </xf>
    <xf numFmtId="0" fontId="41" fillId="0" borderId="91" xfId="22" applyFont="1" applyFill="1" applyBorder="1" applyAlignment="1">
      <alignment vertical="center" wrapText="1"/>
    </xf>
    <xf numFmtId="188" fontId="96" fillId="0" borderId="91" xfId="30" applyNumberFormat="1" applyFont="1" applyFill="1" applyBorder="1" applyAlignment="1">
      <alignment horizontal="right" vertical="center"/>
    </xf>
    <xf numFmtId="188" fontId="41" fillId="0" borderId="91" xfId="23" applyNumberFormat="1" applyFont="1" applyFill="1" applyBorder="1" applyAlignment="1">
      <alignment horizontal="right" vertical="center"/>
    </xf>
    <xf numFmtId="41" fontId="26" fillId="31" borderId="1" xfId="23" applyFont="1" applyFill="1" applyBorder="1" applyAlignment="1">
      <alignment horizontal="center" vertical="center" wrapText="1"/>
    </xf>
    <xf numFmtId="188" fontId="0" fillId="0" borderId="92" xfId="23" quotePrefix="1" applyNumberFormat="1" applyFont="1" applyFill="1" applyBorder="1" applyAlignment="1">
      <alignment horizontal="right" vertical="center"/>
    </xf>
    <xf numFmtId="41" fontId="0" fillId="0" borderId="91" xfId="23" applyFont="1" applyFill="1" applyBorder="1" applyAlignment="1">
      <alignment horizontal="center" vertical="center" wrapText="1"/>
    </xf>
    <xf numFmtId="41" fontId="0" fillId="0" borderId="92" xfId="23" applyFont="1" applyFill="1" applyBorder="1" applyAlignment="1">
      <alignment horizontal="center" vertical="center" wrapText="1"/>
    </xf>
    <xf numFmtId="0" fontId="26" fillId="0" borderId="179" xfId="22" applyFont="1" applyFill="1" applyBorder="1" applyAlignment="1">
      <alignment horizontal="center" vertical="center"/>
    </xf>
    <xf numFmtId="0" fontId="26" fillId="0" borderId="180" xfId="22" applyFont="1" applyFill="1" applyBorder="1" applyAlignment="1">
      <alignment horizontal="center" vertical="center"/>
    </xf>
    <xf numFmtId="0" fontId="26" fillId="0" borderId="181" xfId="22" applyFont="1" applyFill="1" applyBorder="1" applyAlignment="1">
      <alignment horizontal="center" vertical="center"/>
    </xf>
    <xf numFmtId="41" fontId="0" fillId="0" borderId="91" xfId="23" applyFont="1" applyFill="1" applyBorder="1" applyAlignment="1">
      <alignment vertical="center" wrapText="1"/>
    </xf>
    <xf numFmtId="0" fontId="26" fillId="31" borderId="4" xfId="22" applyFont="1" applyFill="1" applyBorder="1" applyAlignment="1">
      <alignment horizontal="center" vertical="center"/>
    </xf>
    <xf numFmtId="0" fontId="26" fillId="31" borderId="43" xfId="22" applyFont="1" applyFill="1" applyBorder="1" applyAlignment="1">
      <alignment horizontal="center" vertical="center"/>
    </xf>
    <xf numFmtId="41" fontId="0" fillId="0" borderId="191" xfId="23" applyFont="1" applyFill="1" applyBorder="1" applyAlignment="1">
      <alignment vertical="center" wrapText="1"/>
    </xf>
    <xf numFmtId="0" fontId="26" fillId="31" borderId="92" xfId="22" applyFont="1" applyFill="1" applyBorder="1" applyAlignment="1">
      <alignment vertical="center" wrapText="1"/>
    </xf>
    <xf numFmtId="0" fontId="26" fillId="31" borderId="92" xfId="22" applyFont="1" applyFill="1" applyBorder="1" applyAlignment="1">
      <alignment horizontal="left" vertical="center" wrapText="1" indent="1"/>
    </xf>
    <xf numFmtId="41" fontId="0" fillId="0" borderId="196" xfId="23" applyFont="1" applyFill="1" applyBorder="1" applyAlignment="1">
      <alignment vertical="center" wrapText="1"/>
    </xf>
    <xf numFmtId="0" fontId="26" fillId="31" borderId="1" xfId="22" applyFont="1" applyFill="1" applyBorder="1" applyAlignment="1">
      <alignment horizontal="center" vertical="center"/>
    </xf>
    <xf numFmtId="0" fontId="26" fillId="66" borderId="70" xfId="22" applyFont="1" applyFill="1" applyBorder="1" applyAlignment="1">
      <alignment horizontal="center" vertical="center"/>
    </xf>
    <xf numFmtId="0" fontId="26" fillId="66" borderId="4" xfId="22" applyFont="1" applyFill="1" applyBorder="1" applyAlignment="1">
      <alignment horizontal="center" vertical="center"/>
    </xf>
    <xf numFmtId="0" fontId="26" fillId="66" borderId="9" xfId="22" applyFont="1" applyFill="1" applyBorder="1" applyAlignment="1">
      <alignment vertical="center" wrapText="1"/>
    </xf>
    <xf numFmtId="0" fontId="26" fillId="66" borderId="9" xfId="22" applyFont="1" applyFill="1" applyBorder="1" applyAlignment="1">
      <alignment horizontal="center" vertical="center" wrapText="1"/>
    </xf>
    <xf numFmtId="41" fontId="26" fillId="66" borderId="1" xfId="23" applyFont="1" applyFill="1" applyBorder="1" applyAlignment="1">
      <alignment horizontal="center" vertical="center" wrapText="1"/>
    </xf>
    <xf numFmtId="0" fontId="24" fillId="66" borderId="90" xfId="22" applyFont="1" applyFill="1" applyBorder="1" applyAlignment="1">
      <alignment horizontal="center" vertical="center" wrapText="1"/>
    </xf>
    <xf numFmtId="0" fontId="24" fillId="66" borderId="178" xfId="22" applyFont="1" applyFill="1" applyBorder="1" applyAlignment="1">
      <alignment horizontal="center" vertical="center" wrapText="1"/>
    </xf>
    <xf numFmtId="0" fontId="24" fillId="66" borderId="89" xfId="22" applyFont="1" applyFill="1" applyBorder="1" applyAlignment="1">
      <alignment horizontal="center" vertical="center" wrapText="1"/>
    </xf>
    <xf numFmtId="41" fontId="26" fillId="66" borderId="85" xfId="23" quotePrefix="1" applyFont="1" applyFill="1" applyBorder="1" applyAlignment="1">
      <alignment vertical="center" wrapText="1"/>
    </xf>
    <xf numFmtId="41" fontId="0" fillId="0" borderId="85" xfId="23" quotePrefix="1" applyFont="1" applyFill="1" applyBorder="1" applyAlignment="1">
      <alignment vertical="center" wrapText="1"/>
    </xf>
    <xf numFmtId="0" fontId="26" fillId="31" borderId="58" xfId="22" applyFont="1" applyFill="1" applyBorder="1" applyAlignment="1">
      <alignment horizontal="center" vertical="center"/>
    </xf>
    <xf numFmtId="0" fontId="26" fillId="0" borderId="193" xfId="22" applyFont="1" applyFill="1" applyBorder="1" applyAlignment="1">
      <alignment horizontal="center" vertical="center"/>
    </xf>
    <xf numFmtId="0" fontId="26" fillId="0" borderId="194" xfId="22" applyFont="1" applyFill="1" applyBorder="1" applyAlignment="1">
      <alignment horizontal="center" vertical="center"/>
    </xf>
    <xf numFmtId="0" fontId="26" fillId="0" borderId="195" xfId="22" applyFont="1" applyFill="1" applyBorder="1" applyAlignment="1">
      <alignment horizontal="center" vertical="center"/>
    </xf>
    <xf numFmtId="41" fontId="14" fillId="31" borderId="1" xfId="23" applyFont="1" applyFill="1" applyBorder="1" applyAlignment="1">
      <alignment horizontal="center" vertical="center" wrapText="1"/>
    </xf>
    <xf numFmtId="41" fontId="26" fillId="31" borderId="9" xfId="23" applyFont="1" applyFill="1" applyBorder="1" applyAlignment="1">
      <alignment horizontal="center" vertical="center"/>
    </xf>
    <xf numFmtId="0" fontId="5" fillId="31" borderId="97" xfId="22" applyFont="1" applyFill="1" applyBorder="1" applyAlignment="1">
      <alignment horizontal="center" vertical="center"/>
    </xf>
    <xf numFmtId="0" fontId="5" fillId="31" borderId="100" xfId="22" applyFont="1" applyFill="1" applyBorder="1" applyAlignment="1">
      <alignment horizontal="center" vertical="center"/>
    </xf>
    <xf numFmtId="0" fontId="26" fillId="31" borderId="39" xfId="22" applyFont="1" applyFill="1" applyBorder="1" applyAlignment="1">
      <alignment horizontal="center" vertical="center" wrapText="1"/>
    </xf>
    <xf numFmtId="0" fontId="26" fillId="31" borderId="41" xfId="22" applyFont="1" applyFill="1" applyBorder="1" applyAlignment="1">
      <alignment horizontal="center" vertical="center" wrapText="1"/>
    </xf>
    <xf numFmtId="41" fontId="29" fillId="66" borderId="85" xfId="23" quotePrefix="1" applyFont="1" applyFill="1" applyBorder="1" applyAlignment="1">
      <alignment vertical="center" wrapText="1"/>
    </xf>
    <xf numFmtId="0" fontId="24" fillId="67" borderId="113" xfId="22" applyFont="1" applyFill="1" applyBorder="1" applyAlignment="1">
      <alignment horizontal="center" vertical="center"/>
    </xf>
    <xf numFmtId="0" fontId="24" fillId="67" borderId="113" xfId="22" applyFont="1" applyFill="1" applyBorder="1" applyAlignment="1">
      <alignment horizontal="center" vertical="center" wrapText="1"/>
    </xf>
    <xf numFmtId="188" fontId="24" fillId="67" borderId="113" xfId="23" applyNumberFormat="1" applyFont="1" applyFill="1" applyBorder="1" applyAlignment="1">
      <alignment horizontal="right" vertical="center"/>
    </xf>
    <xf numFmtId="41" fontId="24" fillId="67" borderId="113" xfId="23" applyFont="1" applyFill="1" applyBorder="1" applyAlignment="1">
      <alignment horizontal="right" vertical="center"/>
    </xf>
    <xf numFmtId="41" fontId="42" fillId="67" borderId="113" xfId="23" applyFont="1" applyFill="1" applyBorder="1" applyAlignment="1">
      <alignment horizontal="right" vertical="center"/>
    </xf>
    <xf numFmtId="0" fontId="24" fillId="67" borderId="228" xfId="22" applyFont="1" applyFill="1" applyBorder="1" applyAlignment="1">
      <alignment horizontal="center" vertical="center"/>
    </xf>
    <xf numFmtId="0" fontId="24" fillId="67" borderId="229" xfId="22" applyFont="1" applyFill="1" applyBorder="1" applyAlignment="1">
      <alignment horizontal="center" vertical="center"/>
    </xf>
    <xf numFmtId="0" fontId="24" fillId="67" borderId="230" xfId="22" applyFont="1" applyFill="1" applyBorder="1" applyAlignment="1">
      <alignment horizontal="center" vertical="center"/>
    </xf>
    <xf numFmtId="0" fontId="24" fillId="67" borderId="127" xfId="22" applyFont="1" applyFill="1" applyBorder="1" applyAlignment="1">
      <alignment vertical="center"/>
    </xf>
    <xf numFmtId="0" fontId="26" fillId="0" borderId="68" xfId="22" applyFont="1" applyBorder="1" applyAlignment="1">
      <alignment vertical="top"/>
    </xf>
    <xf numFmtId="0" fontId="26" fillId="0" borderId="0" xfId="22" applyFont="1" applyAlignment="1">
      <alignment horizontal="center" vertical="center"/>
    </xf>
    <xf numFmtId="196" fontId="26" fillId="0" borderId="0" xfId="22" applyNumberFormat="1" applyFont="1" applyFill="1" applyAlignment="1">
      <alignment horizontal="center" vertical="center"/>
    </xf>
    <xf numFmtId="0" fontId="214" fillId="0" borderId="0" xfId="22" applyFont="1" applyFill="1" applyAlignment="1">
      <alignment horizontal="center" vertical="top"/>
    </xf>
    <xf numFmtId="0" fontId="26" fillId="0" borderId="0" xfId="22" quotePrefix="1" applyNumberFormat="1" applyFont="1" applyFill="1" applyAlignment="1">
      <alignment horizontal="center" vertical="center" wrapText="1"/>
    </xf>
    <xf numFmtId="0" fontId="26" fillId="0" borderId="0" xfId="22" quotePrefix="1" applyFont="1" applyFill="1" applyAlignment="1">
      <alignment horizontal="center" vertical="center"/>
    </xf>
    <xf numFmtId="0" fontId="135" fillId="14" borderId="0" xfId="22" applyFont="1" applyFill="1" applyAlignment="1">
      <alignment horizontal="right" vertical="center"/>
    </xf>
    <xf numFmtId="0" fontId="24" fillId="14" borderId="0" xfId="22" applyFont="1" applyFill="1" applyAlignment="1">
      <alignment horizontal="right" vertical="center"/>
    </xf>
    <xf numFmtId="15" fontId="135" fillId="14" borderId="0" xfId="22" applyNumberFormat="1" applyFont="1" applyFill="1" applyAlignment="1">
      <alignment horizontal="right" vertical="center" wrapText="1"/>
    </xf>
    <xf numFmtId="0" fontId="24" fillId="0" borderId="6" xfId="22" applyFont="1" applyFill="1" applyBorder="1" applyAlignment="1">
      <alignment horizontal="center" vertical="center"/>
    </xf>
    <xf numFmtId="0" fontId="24" fillId="0" borderId="77" xfId="22" applyNumberFormat="1" applyFont="1" applyFill="1" applyBorder="1" applyAlignment="1">
      <alignment horizontal="center" vertical="center" wrapText="1"/>
    </xf>
    <xf numFmtId="0" fontId="24" fillId="0" borderId="78" xfId="22" applyFont="1" applyFill="1" applyBorder="1" applyAlignment="1">
      <alignment horizontal="center" vertical="center"/>
    </xf>
    <xf numFmtId="0" fontId="24" fillId="0" borderId="228" xfId="22" applyFont="1" applyFill="1" applyBorder="1" applyAlignment="1">
      <alignment horizontal="center" vertical="center"/>
    </xf>
    <xf numFmtId="0" fontId="24" fillId="0" borderId="229" xfId="22" applyFont="1" applyFill="1" applyBorder="1" applyAlignment="1">
      <alignment horizontal="center" vertical="center"/>
    </xf>
    <xf numFmtId="0" fontId="24" fillId="0" borderId="230" xfId="22" applyFont="1" applyFill="1" applyBorder="1" applyAlignment="1">
      <alignment horizontal="center" vertical="center"/>
    </xf>
    <xf numFmtId="0" fontId="24" fillId="0" borderId="163" xfId="22" applyFont="1" applyFill="1" applyBorder="1" applyAlignment="1">
      <alignment horizontal="center" vertical="center"/>
    </xf>
    <xf numFmtId="0" fontId="24" fillId="0" borderId="170" xfId="22" applyNumberFormat="1" applyFont="1" applyFill="1" applyBorder="1" applyAlignment="1">
      <alignment horizontal="center" vertical="center" wrapText="1"/>
    </xf>
    <xf numFmtId="0" fontId="216" fillId="0" borderId="228" xfId="22" applyFont="1" applyFill="1" applyBorder="1" applyAlignment="1">
      <alignment horizontal="center" vertical="center"/>
    </xf>
    <xf numFmtId="0" fontId="216" fillId="0" borderId="229" xfId="22" applyFont="1" applyFill="1" applyBorder="1" applyAlignment="1">
      <alignment horizontal="center" vertical="center"/>
    </xf>
    <xf numFmtId="0" fontId="216" fillId="0" borderId="230" xfId="22" applyFont="1" applyFill="1" applyBorder="1" applyAlignment="1">
      <alignment horizontal="center" vertical="center" wrapText="1"/>
    </xf>
    <xf numFmtId="0" fontId="216" fillId="0" borderId="163" xfId="22" applyFont="1" applyFill="1" applyBorder="1" applyAlignment="1">
      <alignment horizontal="center" vertical="center" wrapText="1"/>
    </xf>
    <xf numFmtId="0" fontId="216" fillId="0" borderId="197" xfId="22" applyFont="1" applyFill="1" applyBorder="1" applyAlignment="1">
      <alignment horizontal="center" vertical="center" wrapText="1"/>
    </xf>
    <xf numFmtId="0" fontId="29" fillId="0" borderId="0" xfId="22" applyFont="1" applyAlignment="1">
      <alignment vertical="center"/>
    </xf>
    <xf numFmtId="0" fontId="26" fillId="0" borderId="0" xfId="22" applyFont="1" applyFill="1" applyAlignment="1">
      <alignment horizontal="center" vertical="center" wrapText="1"/>
    </xf>
    <xf numFmtId="196" fontId="26" fillId="11" borderId="25" xfId="22" applyNumberFormat="1" applyFont="1" applyFill="1" applyBorder="1" applyAlignment="1">
      <alignment horizontal="center" vertical="center" wrapText="1"/>
    </xf>
    <xf numFmtId="0" fontId="26" fillId="11" borderId="78" xfId="22" applyFont="1" applyFill="1" applyBorder="1" applyAlignment="1">
      <alignment horizontal="center" vertical="center" wrapText="1"/>
    </xf>
    <xf numFmtId="0" fontId="26" fillId="11" borderId="6" xfId="22" applyFont="1" applyFill="1" applyBorder="1" applyAlignment="1">
      <alignment horizontal="left" vertical="center" wrapText="1" indent="1"/>
    </xf>
    <xf numFmtId="178" fontId="217" fillId="11" borderId="6" xfId="31" applyNumberFormat="1" applyFont="1" applyFill="1" applyBorder="1" applyAlignment="1">
      <alignment horizontal="center" vertical="center" wrapText="1"/>
    </xf>
    <xf numFmtId="0" fontId="26" fillId="11" borderId="6" xfId="22" applyFont="1" applyFill="1" applyBorder="1" applyAlignment="1">
      <alignment horizontal="center" vertical="center" wrapText="1"/>
    </xf>
    <xf numFmtId="188" fontId="24" fillId="11" borderId="90" xfId="30" applyNumberFormat="1" applyFont="1" applyFill="1" applyBorder="1" applyAlignment="1">
      <alignment horizontal="right" vertical="center" wrapText="1"/>
    </xf>
    <xf numFmtId="188" fontId="24" fillId="11" borderId="178" xfId="30" applyNumberFormat="1" applyFont="1" applyFill="1" applyBorder="1" applyAlignment="1">
      <alignment horizontal="right" vertical="center" wrapText="1"/>
    </xf>
    <xf numFmtId="188" fontId="135" fillId="14" borderId="89" xfId="30" applyNumberFormat="1" applyFont="1" applyFill="1" applyBorder="1" applyAlignment="1">
      <alignment horizontal="right" vertical="center" wrapText="1"/>
    </xf>
    <xf numFmtId="188" fontId="24" fillId="11" borderId="1" xfId="30" applyNumberFormat="1" applyFont="1" applyFill="1" applyBorder="1" applyAlignment="1">
      <alignment horizontal="right" vertical="center" wrapText="1"/>
    </xf>
    <xf numFmtId="201" fontId="24" fillId="11" borderId="1" xfId="30" applyNumberFormat="1" applyFont="1" applyFill="1" applyBorder="1" applyAlignment="1">
      <alignment horizontal="right" vertical="center" wrapText="1"/>
    </xf>
    <xf numFmtId="0" fontId="26" fillId="11" borderId="1" xfId="30" applyNumberFormat="1" applyFont="1" applyFill="1" applyBorder="1" applyAlignment="1">
      <alignment horizontal="center" vertical="center" wrapText="1"/>
    </xf>
    <xf numFmtId="0" fontId="24" fillId="11" borderId="178" xfId="22" applyFont="1" applyFill="1" applyBorder="1" applyAlignment="1">
      <alignment horizontal="center" vertical="center" wrapText="1"/>
    </xf>
    <xf numFmtId="0" fontId="24" fillId="11" borderId="89" xfId="22" applyFont="1" applyFill="1" applyBorder="1" applyAlignment="1">
      <alignment horizontal="center" vertical="center" wrapText="1"/>
    </xf>
    <xf numFmtId="0" fontId="24" fillId="11" borderId="1" xfId="22" applyFont="1" applyFill="1" applyBorder="1" applyAlignment="1">
      <alignment horizontal="center" vertical="center" wrapText="1"/>
    </xf>
    <xf numFmtId="0" fontId="24" fillId="11" borderId="40" xfId="22" applyFont="1" applyFill="1" applyBorder="1" applyAlignment="1">
      <alignment horizontal="center" vertical="center" wrapText="1"/>
    </xf>
    <xf numFmtId="0" fontId="215" fillId="11" borderId="39" xfId="22" applyFont="1" applyFill="1" applyBorder="1" applyAlignment="1">
      <alignment horizontal="center" vertical="center" wrapText="1"/>
    </xf>
    <xf numFmtId="0" fontId="29" fillId="11" borderId="39" xfId="22" applyFont="1" applyFill="1" applyBorder="1" applyAlignment="1">
      <alignment horizontal="center" vertical="center" wrapText="1"/>
    </xf>
    <xf numFmtId="0" fontId="14" fillId="0" borderId="191" xfId="30" applyNumberFormat="1" applyFont="1" applyFill="1" applyBorder="1" applyAlignment="1">
      <alignment horizontal="left" vertical="center" wrapText="1" indent="1"/>
    </xf>
    <xf numFmtId="0" fontId="24" fillId="11" borderId="71" xfId="22" applyFont="1" applyFill="1" applyBorder="1" applyAlignment="1">
      <alignment horizontal="center" vertical="center" wrapText="1"/>
    </xf>
    <xf numFmtId="0" fontId="24" fillId="11" borderId="72" xfId="22" applyFont="1" applyFill="1" applyBorder="1" applyAlignment="1">
      <alignment horizontal="center" vertical="center" wrapText="1"/>
    </xf>
    <xf numFmtId="0" fontId="26" fillId="0" borderId="0" xfId="22" applyFont="1" applyFill="1" applyAlignment="1">
      <alignment vertical="center" wrapText="1"/>
    </xf>
    <xf numFmtId="196" fontId="26" fillId="11" borderId="26" xfId="22" applyNumberFormat="1" applyFont="1" applyFill="1" applyBorder="1" applyAlignment="1">
      <alignment horizontal="center" vertical="center" wrapText="1"/>
    </xf>
    <xf numFmtId="0" fontId="26" fillId="11" borderId="43" xfId="22" applyFont="1" applyFill="1" applyBorder="1" applyAlignment="1">
      <alignment horizontal="center" vertical="center" wrapText="1"/>
    </xf>
    <xf numFmtId="0" fontId="26" fillId="11" borderId="2" xfId="22" applyFont="1" applyFill="1" applyBorder="1" applyAlignment="1">
      <alignment vertical="center" wrapText="1"/>
    </xf>
    <xf numFmtId="178" fontId="217" fillId="11" borderId="2" xfId="31" applyNumberFormat="1" applyFont="1" applyFill="1" applyBorder="1" applyAlignment="1">
      <alignment horizontal="center" vertical="center" wrapText="1"/>
    </xf>
    <xf numFmtId="0" fontId="26" fillId="11" borderId="2" xfId="22" applyFont="1" applyFill="1" applyBorder="1" applyAlignment="1">
      <alignment horizontal="center" vertical="center" wrapText="1"/>
    </xf>
    <xf numFmtId="188" fontId="24" fillId="0" borderId="188" xfId="30" applyNumberFormat="1" applyFont="1" applyFill="1" applyBorder="1" applyAlignment="1">
      <alignment horizontal="right" vertical="center" wrapText="1"/>
    </xf>
    <xf numFmtId="188" fontId="24" fillId="0" borderId="189" xfId="30" applyNumberFormat="1" applyFont="1" applyFill="1" applyBorder="1" applyAlignment="1">
      <alignment horizontal="right" vertical="center" wrapText="1"/>
    </xf>
    <xf numFmtId="188" fontId="135" fillId="14" borderId="190" xfId="30" applyNumberFormat="1" applyFont="1" applyFill="1" applyBorder="1" applyAlignment="1">
      <alignment horizontal="right" vertical="center" wrapText="1"/>
    </xf>
    <xf numFmtId="188" fontId="24" fillId="0" borderId="84" xfId="30" applyNumberFormat="1" applyFont="1" applyFill="1" applyBorder="1" applyAlignment="1">
      <alignment horizontal="right" vertical="center" wrapText="1"/>
    </xf>
    <xf numFmtId="0" fontId="218" fillId="0" borderId="84" xfId="30" applyNumberFormat="1" applyFont="1" applyFill="1" applyBorder="1" applyAlignment="1">
      <alignment horizontal="center" vertical="center" wrapText="1"/>
    </xf>
    <xf numFmtId="0" fontId="131" fillId="0" borderId="188" xfId="22" applyFont="1" applyFill="1" applyBorder="1" applyAlignment="1">
      <alignment horizontal="center" vertical="center" wrapText="1"/>
    </xf>
    <xf numFmtId="0" fontId="24" fillId="0" borderId="189" xfId="22" applyFont="1" applyFill="1" applyBorder="1" applyAlignment="1">
      <alignment horizontal="center" vertical="center" wrapText="1"/>
    </xf>
    <xf numFmtId="0" fontId="24" fillId="0" borderId="190" xfId="22" applyFont="1" applyFill="1" applyBorder="1" applyAlignment="1">
      <alignment horizontal="center" vertical="center" wrapText="1"/>
    </xf>
    <xf numFmtId="0" fontId="24" fillId="0" borderId="84" xfId="22" applyFont="1" applyFill="1" applyBorder="1" applyAlignment="1">
      <alignment horizontal="center" vertical="center" wrapText="1"/>
    </xf>
    <xf numFmtId="0" fontId="24" fillId="0" borderId="65" xfId="22" applyFont="1" applyFill="1" applyBorder="1" applyAlignment="1">
      <alignment horizontal="center" vertical="center" wrapText="1"/>
    </xf>
    <xf numFmtId="0" fontId="215" fillId="0" borderId="63" xfId="22" applyFont="1" applyFill="1" applyBorder="1" applyAlignment="1">
      <alignment horizontal="center" vertical="center" wrapText="1"/>
    </xf>
    <xf numFmtId="0" fontId="29" fillId="0" borderId="63" xfId="22" applyFont="1" applyFill="1" applyBorder="1" applyAlignment="1">
      <alignment horizontal="center" vertical="center" wrapText="1"/>
    </xf>
    <xf numFmtId="0" fontId="24" fillId="0" borderId="71" xfId="22" applyFont="1" applyFill="1" applyBorder="1" applyAlignment="1">
      <alignment horizontal="center" vertical="center" wrapText="1"/>
    </xf>
    <xf numFmtId="0" fontId="24" fillId="0" borderId="72" xfId="22" applyFont="1" applyFill="1" applyBorder="1" applyAlignment="1">
      <alignment horizontal="center" vertical="center" wrapText="1"/>
    </xf>
    <xf numFmtId="188" fontId="135" fillId="14" borderId="97" xfId="30" applyNumberFormat="1" applyFont="1" applyFill="1" applyBorder="1" applyAlignment="1">
      <alignment horizontal="right" vertical="center" wrapText="1"/>
    </xf>
    <xf numFmtId="188" fontId="135" fillId="14" borderId="100" xfId="30" applyNumberFormat="1" applyFont="1" applyFill="1" applyBorder="1" applyAlignment="1">
      <alignment horizontal="right" vertical="center" wrapText="1"/>
    </xf>
    <xf numFmtId="188" fontId="135" fillId="14" borderId="105" xfId="30" applyNumberFormat="1" applyFont="1" applyFill="1" applyBorder="1" applyAlignment="1">
      <alignment horizontal="right" vertical="center" wrapText="1"/>
    </xf>
    <xf numFmtId="188" fontId="135" fillId="14" borderId="9" xfId="30" applyNumberFormat="1" applyFont="1" applyFill="1" applyBorder="1" applyAlignment="1">
      <alignment horizontal="right" vertical="center" wrapText="1"/>
    </xf>
    <xf numFmtId="0" fontId="131" fillId="0" borderId="231" xfId="22" applyFont="1" applyFill="1" applyBorder="1" applyAlignment="1">
      <alignment horizontal="center" vertical="center" wrapText="1"/>
    </xf>
    <xf numFmtId="0" fontId="24" fillId="0" borderId="100" xfId="22" applyFont="1" applyFill="1" applyBorder="1" applyAlignment="1">
      <alignment horizontal="center" vertical="center" wrapText="1"/>
    </xf>
    <xf numFmtId="0" fontId="24" fillId="0" borderId="105" xfId="22" applyFont="1" applyFill="1" applyBorder="1" applyAlignment="1">
      <alignment horizontal="center" vertical="center" wrapText="1"/>
    </xf>
    <xf numFmtId="0" fontId="24" fillId="0" borderId="9" xfId="22" applyFont="1" applyFill="1" applyBorder="1" applyAlignment="1">
      <alignment horizontal="center" vertical="center" wrapText="1"/>
    </xf>
    <xf numFmtId="0" fontId="24" fillId="0" borderId="38" xfId="22" applyFont="1" applyFill="1" applyBorder="1" applyAlignment="1">
      <alignment horizontal="center" vertical="center" wrapText="1"/>
    </xf>
    <xf numFmtId="188" fontId="24" fillId="11" borderId="89" xfId="30" applyNumberFormat="1" applyFont="1" applyFill="1" applyBorder="1" applyAlignment="1">
      <alignment horizontal="right" vertical="center" wrapText="1"/>
    </xf>
    <xf numFmtId="0" fontId="218" fillId="11" borderId="84" xfId="30" applyNumberFormat="1" applyFont="1" applyFill="1" applyBorder="1" applyAlignment="1">
      <alignment horizontal="center" vertical="center" wrapText="1"/>
    </xf>
    <xf numFmtId="0" fontId="24" fillId="11" borderId="9" xfId="22" applyFont="1" applyFill="1" applyBorder="1" applyAlignment="1">
      <alignment horizontal="center" vertical="center" wrapText="1"/>
    </xf>
    <xf numFmtId="0" fontId="24" fillId="11" borderId="38" xfId="22" applyFont="1" applyFill="1" applyBorder="1" applyAlignment="1">
      <alignment horizontal="center" vertical="center" wrapText="1"/>
    </xf>
    <xf numFmtId="0" fontId="215" fillId="11" borderId="63" xfId="22" applyFont="1" applyFill="1" applyBorder="1" applyAlignment="1">
      <alignment horizontal="center" vertical="center" wrapText="1"/>
    </xf>
    <xf numFmtId="0" fontId="29" fillId="11" borderId="63" xfId="22" applyFont="1" applyFill="1" applyBorder="1" applyAlignment="1">
      <alignment horizontal="center" vertical="center" wrapText="1"/>
    </xf>
    <xf numFmtId="0" fontId="14" fillId="11" borderId="191" xfId="30" applyNumberFormat="1" applyFont="1" applyFill="1" applyBorder="1" applyAlignment="1">
      <alignment horizontal="left" vertical="center" wrapText="1" indent="1"/>
    </xf>
    <xf numFmtId="0" fontId="137" fillId="14" borderId="84" xfId="22" quotePrefix="1" applyFont="1" applyFill="1" applyBorder="1" applyAlignment="1">
      <alignment horizontal="left" vertical="center" wrapText="1" indent="1"/>
    </xf>
    <xf numFmtId="188" fontId="172" fillId="14" borderId="188" xfId="30" applyNumberFormat="1" applyFont="1" applyFill="1" applyBorder="1" applyAlignment="1">
      <alignment horizontal="right" vertical="center" wrapText="1"/>
    </xf>
    <xf numFmtId="188" fontId="172" fillId="14" borderId="189" xfId="30" applyNumberFormat="1" applyFont="1" applyFill="1" applyBorder="1" applyAlignment="1">
      <alignment horizontal="right" vertical="center" wrapText="1"/>
    </xf>
    <xf numFmtId="188" fontId="172" fillId="14" borderId="190" xfId="30" applyNumberFormat="1" applyFont="1" applyFill="1" applyBorder="1" applyAlignment="1">
      <alignment horizontal="right" vertical="center" wrapText="1"/>
    </xf>
    <xf numFmtId="188" fontId="172" fillId="14" borderId="84" xfId="30" applyNumberFormat="1" applyFont="1" applyFill="1" applyBorder="1" applyAlignment="1">
      <alignment horizontal="right" vertical="center" wrapText="1"/>
    </xf>
    <xf numFmtId="0" fontId="137" fillId="14" borderId="84" xfId="30" applyNumberFormat="1" applyFont="1" applyFill="1" applyBorder="1" applyAlignment="1">
      <alignment horizontal="center" vertical="center" wrapText="1"/>
    </xf>
    <xf numFmtId="0" fontId="172" fillId="14" borderId="188" xfId="22" applyFont="1" applyFill="1" applyBorder="1" applyAlignment="1">
      <alignment horizontal="center" vertical="center" wrapText="1"/>
    </xf>
    <xf numFmtId="0" fontId="172" fillId="14" borderId="189" xfId="22" applyFont="1" applyFill="1" applyBorder="1" applyAlignment="1">
      <alignment horizontal="center" vertical="center" wrapText="1"/>
    </xf>
    <xf numFmtId="0" fontId="172" fillId="14" borderId="190" xfId="22" applyFont="1" applyFill="1" applyBorder="1" applyAlignment="1">
      <alignment horizontal="center" vertical="center" wrapText="1"/>
    </xf>
    <xf numFmtId="0" fontId="172" fillId="14" borderId="84" xfId="22" applyFont="1" applyFill="1" applyBorder="1" applyAlignment="1">
      <alignment horizontal="center" vertical="center" wrapText="1"/>
    </xf>
    <xf numFmtId="0" fontId="172" fillId="14" borderId="65" xfId="22" applyFont="1" applyFill="1" applyBorder="1" applyAlignment="1">
      <alignment horizontal="center" vertical="center" wrapText="1"/>
    </xf>
    <xf numFmtId="0" fontId="219" fillId="14" borderId="63" xfId="22" applyFont="1" applyFill="1" applyBorder="1" applyAlignment="1">
      <alignment horizontal="center" vertical="center" wrapText="1"/>
    </xf>
    <xf numFmtId="0" fontId="137" fillId="14" borderId="63" xfId="22" applyFont="1" applyFill="1" applyBorder="1" applyAlignment="1">
      <alignment horizontal="center" vertical="center" wrapText="1"/>
    </xf>
    <xf numFmtId="0" fontId="173" fillId="14" borderId="191" xfId="30" applyNumberFormat="1" applyFont="1" applyFill="1" applyBorder="1" applyAlignment="1">
      <alignment horizontal="left" vertical="center" wrapText="1" indent="1"/>
    </xf>
    <xf numFmtId="0" fontId="137" fillId="14" borderId="91" xfId="22" quotePrefix="1" applyFont="1" applyFill="1" applyBorder="1" applyAlignment="1">
      <alignment horizontal="left" vertical="center" wrapText="1" indent="1"/>
    </xf>
    <xf numFmtId="188" fontId="172" fillId="14" borderId="182" xfId="30" applyNumberFormat="1" applyFont="1" applyFill="1" applyBorder="1" applyAlignment="1">
      <alignment horizontal="right" vertical="center" wrapText="1"/>
    </xf>
    <xf numFmtId="188" fontId="172" fillId="14" borderId="183" xfId="30" applyNumberFormat="1" applyFont="1" applyFill="1" applyBorder="1" applyAlignment="1">
      <alignment horizontal="right" vertical="center" wrapText="1"/>
    </xf>
    <xf numFmtId="188" fontId="172" fillId="14" borderId="184" xfId="30" applyNumberFormat="1" applyFont="1" applyFill="1" applyBorder="1" applyAlignment="1">
      <alignment horizontal="right" vertical="center" wrapText="1"/>
    </xf>
    <xf numFmtId="188" fontId="172" fillId="14" borderId="91" xfId="30" applyNumberFormat="1" applyFont="1" applyFill="1" applyBorder="1" applyAlignment="1">
      <alignment horizontal="right" vertical="center" wrapText="1"/>
    </xf>
    <xf numFmtId="0" fontId="137" fillId="14" borderId="91" xfId="30" applyNumberFormat="1" applyFont="1" applyFill="1" applyBorder="1" applyAlignment="1">
      <alignment horizontal="center" vertical="center" wrapText="1"/>
    </xf>
    <xf numFmtId="0" fontId="172" fillId="14" borderId="182" xfId="22" applyFont="1" applyFill="1" applyBorder="1" applyAlignment="1">
      <alignment horizontal="center" vertical="center" wrapText="1"/>
    </xf>
    <xf numFmtId="0" fontId="172" fillId="14" borderId="183" xfId="22" applyFont="1" applyFill="1" applyBorder="1" applyAlignment="1">
      <alignment horizontal="center" vertical="center" wrapText="1"/>
    </xf>
    <xf numFmtId="0" fontId="172" fillId="14" borderId="184" xfId="22" applyFont="1" applyFill="1" applyBorder="1" applyAlignment="1">
      <alignment horizontal="center" vertical="center" wrapText="1"/>
    </xf>
    <xf numFmtId="0" fontId="172" fillId="14" borderId="91" xfId="22" applyFont="1" applyFill="1" applyBorder="1" applyAlignment="1">
      <alignment horizontal="center" vertical="center" wrapText="1"/>
    </xf>
    <xf numFmtId="0" fontId="172" fillId="14" borderId="56" xfId="22" applyFont="1" applyFill="1" applyBorder="1" applyAlignment="1">
      <alignment horizontal="center" vertical="center" wrapText="1"/>
    </xf>
    <xf numFmtId="0" fontId="219" fillId="14" borderId="54" xfId="22" applyFont="1" applyFill="1" applyBorder="1" applyAlignment="1">
      <alignment horizontal="center" vertical="center" wrapText="1"/>
    </xf>
    <xf numFmtId="0" fontId="137" fillId="14" borderId="54" xfId="22" applyFont="1" applyFill="1" applyBorder="1" applyAlignment="1">
      <alignment horizontal="center" vertical="center" wrapText="1"/>
    </xf>
    <xf numFmtId="0" fontId="173" fillId="14" borderId="147" xfId="30" applyNumberFormat="1" applyFont="1" applyFill="1" applyBorder="1" applyAlignment="1">
      <alignment horizontal="left" vertical="center" wrapText="1" indent="1"/>
    </xf>
    <xf numFmtId="0" fontId="137" fillId="14" borderId="96" xfId="22" quotePrefix="1" applyFont="1" applyFill="1" applyBorder="1" applyAlignment="1">
      <alignment horizontal="left" vertical="center" wrapText="1" indent="1"/>
    </xf>
    <xf numFmtId="188" fontId="172" fillId="14" borderId="185" xfId="30" applyNumberFormat="1" applyFont="1" applyFill="1" applyBorder="1" applyAlignment="1">
      <alignment horizontal="right" vertical="center" wrapText="1"/>
    </xf>
    <xf numFmtId="188" fontId="172" fillId="14" borderId="186" xfId="30" applyNumberFormat="1" applyFont="1" applyFill="1" applyBorder="1" applyAlignment="1">
      <alignment horizontal="right" vertical="center" wrapText="1"/>
    </xf>
    <xf numFmtId="188" fontId="172" fillId="14" borderId="187" xfId="30" applyNumberFormat="1" applyFont="1" applyFill="1" applyBorder="1" applyAlignment="1">
      <alignment horizontal="right" vertical="center" wrapText="1"/>
    </xf>
    <xf numFmtId="188" fontId="172" fillId="14" borderId="96" xfId="30" applyNumberFormat="1" applyFont="1" applyFill="1" applyBorder="1" applyAlignment="1">
      <alignment horizontal="right" vertical="center" wrapText="1"/>
    </xf>
    <xf numFmtId="0" fontId="137" fillId="14" borderId="96" xfId="30" applyNumberFormat="1" applyFont="1" applyFill="1" applyBorder="1" applyAlignment="1">
      <alignment horizontal="center" vertical="center" wrapText="1"/>
    </xf>
    <xf numFmtId="0" fontId="172" fillId="14" borderId="185" xfId="22" applyFont="1" applyFill="1" applyBorder="1" applyAlignment="1">
      <alignment horizontal="center" vertical="center" wrapText="1"/>
    </xf>
    <xf numFmtId="0" fontId="172" fillId="14" borderId="186" xfId="22" applyFont="1" applyFill="1" applyBorder="1" applyAlignment="1">
      <alignment horizontal="center" vertical="center" wrapText="1"/>
    </xf>
    <xf numFmtId="0" fontId="172" fillId="14" borderId="187" xfId="22" applyFont="1" applyFill="1" applyBorder="1" applyAlignment="1">
      <alignment horizontal="center" vertical="center" wrapText="1"/>
    </xf>
    <xf numFmtId="0" fontId="172" fillId="14" borderId="96" xfId="22" applyFont="1" applyFill="1" applyBorder="1" applyAlignment="1">
      <alignment horizontal="center" vertical="center" wrapText="1"/>
    </xf>
    <xf numFmtId="0" fontId="172" fillId="14" borderId="62" xfId="22" applyFont="1" applyFill="1" applyBorder="1" applyAlignment="1">
      <alignment horizontal="center" vertical="center" wrapText="1"/>
    </xf>
    <xf numFmtId="0" fontId="219" fillId="14" borderId="60" xfId="22" applyFont="1" applyFill="1" applyBorder="1" applyAlignment="1">
      <alignment horizontal="center" vertical="center" wrapText="1"/>
    </xf>
    <xf numFmtId="0" fontId="137" fillId="14" borderId="60" xfId="22" applyFont="1" applyFill="1" applyBorder="1" applyAlignment="1">
      <alignment horizontal="center" vertical="center" wrapText="1"/>
    </xf>
    <xf numFmtId="0" fontId="173" fillId="14" borderId="196" xfId="30" applyNumberFormat="1" applyFont="1" applyFill="1" applyBorder="1" applyAlignment="1">
      <alignment horizontal="left" vertical="center" wrapText="1" indent="1"/>
    </xf>
    <xf numFmtId="0" fontId="26" fillId="11" borderId="2" xfId="22" applyFont="1" applyFill="1" applyBorder="1" applyAlignment="1">
      <alignment horizontal="left" vertical="center" wrapText="1" indent="1"/>
    </xf>
    <xf numFmtId="0" fontId="26" fillId="0" borderId="91" xfId="22" quotePrefix="1" applyFont="1" applyFill="1" applyBorder="1" applyAlignment="1">
      <alignment horizontal="left" vertical="center" wrapText="1" indent="1"/>
    </xf>
    <xf numFmtId="188" fontId="24" fillId="0" borderId="184" xfId="30" applyNumberFormat="1" applyFont="1" applyFill="1" applyBorder="1" applyAlignment="1">
      <alignment horizontal="right" vertical="center" wrapText="1"/>
    </xf>
    <xf numFmtId="188" fontId="24" fillId="0" borderId="91" xfId="30" applyNumberFormat="1" applyFont="1" applyFill="1" applyBorder="1" applyAlignment="1">
      <alignment horizontal="right" vertical="center" wrapText="1"/>
    </xf>
    <xf numFmtId="0" fontId="218" fillId="0" borderId="91" xfId="30" applyNumberFormat="1" applyFont="1" applyFill="1" applyBorder="1" applyAlignment="1">
      <alignment horizontal="center" vertical="center" wrapText="1"/>
    </xf>
    <xf numFmtId="0" fontId="131" fillId="0" borderId="182" xfId="22" applyFont="1" applyFill="1" applyBorder="1" applyAlignment="1">
      <alignment horizontal="center" vertical="center" wrapText="1"/>
    </xf>
    <xf numFmtId="0" fontId="24" fillId="0" borderId="183" xfId="22" applyFont="1" applyFill="1" applyBorder="1" applyAlignment="1">
      <alignment horizontal="center" vertical="center" wrapText="1"/>
    </xf>
    <xf numFmtId="0" fontId="24" fillId="0" borderId="184" xfId="22" applyFont="1" applyFill="1" applyBorder="1" applyAlignment="1">
      <alignment horizontal="center" vertical="center" wrapText="1"/>
    </xf>
    <xf numFmtId="0" fontId="24" fillId="0" borderId="91" xfId="22" applyFont="1" applyFill="1" applyBorder="1" applyAlignment="1">
      <alignment horizontal="center" vertical="center" wrapText="1"/>
    </xf>
    <xf numFmtId="0" fontId="24" fillId="0" borderId="56" xfId="22" applyFont="1" applyFill="1" applyBorder="1" applyAlignment="1">
      <alignment horizontal="center" vertical="center" wrapText="1"/>
    </xf>
    <xf numFmtId="0" fontId="215" fillId="0" borderId="54" xfId="22" applyFont="1" applyFill="1" applyBorder="1" applyAlignment="1">
      <alignment horizontal="center" vertical="center" wrapText="1"/>
    </xf>
    <xf numFmtId="0" fontId="29" fillId="0" borderId="54" xfId="22" applyFont="1" applyFill="1" applyBorder="1" applyAlignment="1">
      <alignment horizontal="center" vertical="center" wrapText="1"/>
    </xf>
    <xf numFmtId="0" fontId="14" fillId="0" borderId="147" xfId="30" applyNumberFormat="1" applyFont="1" applyFill="1" applyBorder="1" applyAlignment="1">
      <alignment horizontal="left" vertical="center" wrapText="1" indent="1"/>
    </xf>
    <xf numFmtId="188" fontId="24" fillId="0" borderId="182" xfId="30" applyNumberFormat="1" applyFont="1" applyFill="1" applyBorder="1" applyAlignment="1">
      <alignment horizontal="right" vertical="center" wrapText="1"/>
    </xf>
    <xf numFmtId="188" fontId="24" fillId="0" borderId="183" xfId="30" applyNumberFormat="1" applyFont="1" applyFill="1" applyBorder="1" applyAlignment="1">
      <alignment horizontal="right" vertical="center" wrapText="1"/>
    </xf>
    <xf numFmtId="0" fontId="26" fillId="0" borderId="93" xfId="22" quotePrefix="1" applyFont="1" applyFill="1" applyBorder="1" applyAlignment="1">
      <alignment horizontal="left" vertical="center" wrapText="1" indent="1"/>
    </xf>
    <xf numFmtId="188" fontId="24" fillId="0" borderId="193" xfId="30" applyNumberFormat="1" applyFont="1" applyFill="1" applyBorder="1" applyAlignment="1">
      <alignment horizontal="right" vertical="center" wrapText="1"/>
    </xf>
    <xf numFmtId="188" fontId="24" fillId="0" borderId="194" xfId="30" applyNumberFormat="1" applyFont="1" applyFill="1" applyBorder="1" applyAlignment="1">
      <alignment horizontal="right" vertical="center" wrapText="1"/>
    </xf>
    <xf numFmtId="188" fontId="24" fillId="0" borderId="195" xfId="30" applyNumberFormat="1" applyFont="1" applyFill="1" applyBorder="1" applyAlignment="1">
      <alignment horizontal="right" vertical="center" wrapText="1"/>
    </xf>
    <xf numFmtId="188" fontId="24" fillId="0" borderId="93" xfId="30" applyNumberFormat="1" applyFont="1" applyFill="1" applyBorder="1" applyAlignment="1">
      <alignment horizontal="right" vertical="center" wrapText="1"/>
    </xf>
    <xf numFmtId="0" fontId="218" fillId="0" borderId="93" xfId="30" applyNumberFormat="1" applyFont="1" applyFill="1" applyBorder="1" applyAlignment="1">
      <alignment horizontal="center" vertical="center" wrapText="1"/>
    </xf>
    <xf numFmtId="0" fontId="131" fillId="0" borderId="193" xfId="22" applyFont="1" applyFill="1" applyBorder="1" applyAlignment="1">
      <alignment horizontal="center" vertical="center" wrapText="1"/>
    </xf>
    <xf numFmtId="0" fontId="24" fillId="0" borderId="194" xfId="22" applyFont="1" applyFill="1" applyBorder="1" applyAlignment="1">
      <alignment horizontal="center" vertical="center" wrapText="1"/>
    </xf>
    <xf numFmtId="0" fontId="24" fillId="0" borderId="195" xfId="22" applyFont="1" applyFill="1" applyBorder="1" applyAlignment="1">
      <alignment horizontal="center" vertical="center" wrapText="1"/>
    </xf>
    <xf numFmtId="0" fontId="24" fillId="0" borderId="93" xfId="22" applyFont="1" applyFill="1" applyBorder="1" applyAlignment="1">
      <alignment horizontal="center" vertical="center" wrapText="1"/>
    </xf>
    <xf numFmtId="0" fontId="24" fillId="0" borderId="166" xfId="22" applyFont="1" applyFill="1" applyBorder="1" applyAlignment="1">
      <alignment horizontal="center" vertical="center" wrapText="1"/>
    </xf>
    <xf numFmtId="0" fontId="215" fillId="0" borderId="66" xfId="22" applyFont="1" applyFill="1" applyBorder="1" applyAlignment="1">
      <alignment horizontal="center" vertical="center" wrapText="1"/>
    </xf>
    <xf numFmtId="0" fontId="29" fillId="0" borderId="66" xfId="22" applyFont="1" applyFill="1" applyBorder="1" applyAlignment="1">
      <alignment horizontal="center" vertical="center" wrapText="1"/>
    </xf>
    <xf numFmtId="0" fontId="14" fillId="0" borderId="141" xfId="30" applyNumberFormat="1" applyFont="1" applyFill="1" applyBorder="1" applyAlignment="1">
      <alignment horizontal="left" vertical="center" wrapText="1" indent="1"/>
    </xf>
    <xf numFmtId="0" fontId="26" fillId="0" borderId="96" xfId="22" quotePrefix="1" applyFont="1" applyFill="1" applyBorder="1" applyAlignment="1">
      <alignment horizontal="left" vertical="center" wrapText="1" indent="1"/>
    </xf>
    <xf numFmtId="188" fontId="24" fillId="0" borderId="185" xfId="30" applyNumberFormat="1" applyFont="1" applyFill="1" applyBorder="1" applyAlignment="1">
      <alignment horizontal="right" vertical="center" wrapText="1"/>
    </xf>
    <xf numFmtId="188" fontId="24" fillId="0" borderId="186" xfId="30" applyNumberFormat="1" applyFont="1" applyFill="1" applyBorder="1" applyAlignment="1">
      <alignment horizontal="right" vertical="center" wrapText="1"/>
    </xf>
    <xf numFmtId="188" fontId="24" fillId="0" borderId="187" xfId="30" applyNumberFormat="1" applyFont="1" applyFill="1" applyBorder="1" applyAlignment="1">
      <alignment horizontal="right" vertical="center" wrapText="1"/>
    </xf>
    <xf numFmtId="188" fontId="24" fillId="0" borderId="96" xfId="30" applyNumberFormat="1" applyFont="1" applyFill="1" applyBorder="1" applyAlignment="1">
      <alignment horizontal="right" vertical="center" wrapText="1"/>
    </xf>
    <xf numFmtId="0" fontId="218" fillId="0" borderId="96" xfId="30" applyNumberFormat="1" applyFont="1" applyFill="1" applyBorder="1" applyAlignment="1">
      <alignment horizontal="center" vertical="center" wrapText="1"/>
    </xf>
    <xf numFmtId="0" fontId="131" fillId="0" borderId="185" xfId="22" applyFont="1" applyFill="1" applyBorder="1" applyAlignment="1">
      <alignment horizontal="center" vertical="center" wrapText="1"/>
    </xf>
    <xf numFmtId="0" fontId="24" fillId="0" borderId="186" xfId="22" applyFont="1" applyFill="1" applyBorder="1" applyAlignment="1">
      <alignment horizontal="center" vertical="center" wrapText="1"/>
    </xf>
    <xf numFmtId="0" fontId="24" fillId="0" borderId="187" xfId="22" applyFont="1" applyFill="1" applyBorder="1" applyAlignment="1">
      <alignment horizontal="center" vertical="center" wrapText="1"/>
    </xf>
    <xf numFmtId="0" fontId="24" fillId="0" borderId="96" xfId="22" applyFont="1" applyFill="1" applyBorder="1" applyAlignment="1">
      <alignment horizontal="center" vertical="center" wrapText="1"/>
    </xf>
    <xf numFmtId="0" fontId="24" fillId="0" borderId="62" xfId="22" applyFont="1" applyFill="1" applyBorder="1" applyAlignment="1">
      <alignment horizontal="center" vertical="center" wrapText="1"/>
    </xf>
    <xf numFmtId="0" fontId="215" fillId="0" borderId="60" xfId="22" applyFont="1" applyFill="1" applyBorder="1" applyAlignment="1">
      <alignment horizontal="center" vertical="center" wrapText="1"/>
    </xf>
    <xf numFmtId="0" fontId="29" fillId="0" borderId="60" xfId="22" applyFont="1" applyFill="1" applyBorder="1" applyAlignment="1">
      <alignment horizontal="center" vertical="center" wrapText="1"/>
    </xf>
    <xf numFmtId="0" fontId="14" fillId="0" borderId="196" xfId="30" applyNumberFormat="1" applyFont="1" applyFill="1" applyBorder="1" applyAlignment="1">
      <alignment horizontal="left" vertical="center" wrapText="1" indent="1"/>
    </xf>
    <xf numFmtId="0" fontId="26" fillId="0" borderId="55" xfId="22" quotePrefix="1" applyFont="1" applyFill="1" applyBorder="1" applyAlignment="1">
      <alignment horizontal="left" vertical="center" wrapText="1" indent="1"/>
    </xf>
    <xf numFmtId="189" fontId="24" fillId="0" borderId="183" xfId="30" applyNumberFormat="1" applyFont="1" applyFill="1" applyBorder="1" applyAlignment="1">
      <alignment horizontal="right" vertical="center" wrapText="1"/>
    </xf>
    <xf numFmtId="0" fontId="0" fillId="0" borderId="91" xfId="30" applyNumberFormat="1" applyFont="1" applyFill="1" applyBorder="1" applyAlignment="1">
      <alignment horizontal="center" vertical="center" wrapText="1"/>
    </xf>
    <xf numFmtId="0" fontId="0" fillId="0" borderId="93" xfId="30" applyNumberFormat="1" applyFont="1" applyFill="1" applyBorder="1" applyAlignment="1">
      <alignment horizontal="center" vertical="center" wrapText="1"/>
    </xf>
    <xf numFmtId="0" fontId="0" fillId="0" borderId="96" xfId="30" applyNumberFormat="1" applyFont="1" applyFill="1" applyBorder="1" applyAlignment="1">
      <alignment horizontal="center" vertical="center" wrapText="1"/>
    </xf>
    <xf numFmtId="0" fontId="26" fillId="0" borderId="64" xfId="22" quotePrefix="1" applyFont="1" applyFill="1" applyBorder="1" applyAlignment="1">
      <alignment horizontal="left" vertical="center" wrapText="1" indent="1"/>
    </xf>
    <xf numFmtId="188" fontId="24" fillId="0" borderId="190" xfId="30" applyNumberFormat="1" applyFont="1" applyFill="1" applyBorder="1" applyAlignment="1">
      <alignment horizontal="right" vertical="center" wrapText="1"/>
    </xf>
    <xf numFmtId="0" fontId="24" fillId="0" borderId="64" xfId="22" applyFont="1" applyFill="1" applyBorder="1" applyAlignment="1">
      <alignment horizontal="center" vertical="center" wrapText="1"/>
    </xf>
    <xf numFmtId="0" fontId="215" fillId="0" borderId="84" xfId="22" applyFont="1" applyFill="1" applyBorder="1" applyAlignment="1">
      <alignment horizontal="center" vertical="center" wrapText="1"/>
    </xf>
    <xf numFmtId="0" fontId="24" fillId="0" borderId="55" xfId="22" applyFont="1" applyFill="1" applyBorder="1" applyAlignment="1">
      <alignment horizontal="center" vertical="center" wrapText="1"/>
    </xf>
    <xf numFmtId="0" fontId="215" fillId="0" borderId="91" xfId="22" applyFont="1" applyFill="1" applyBorder="1" applyAlignment="1">
      <alignment horizontal="center" vertical="center" wrapText="1"/>
    </xf>
    <xf numFmtId="0" fontId="24" fillId="0" borderId="67" xfId="22" applyFont="1" applyFill="1" applyBorder="1" applyAlignment="1">
      <alignment horizontal="center" vertical="center" wrapText="1"/>
    </xf>
    <xf numFmtId="0" fontId="215" fillId="0" borderId="93" xfId="22" applyFont="1" applyFill="1" applyBorder="1" applyAlignment="1">
      <alignment horizontal="center" vertical="center" wrapText="1"/>
    </xf>
    <xf numFmtId="0" fontId="26" fillId="0" borderId="92" xfId="22" quotePrefix="1" applyFont="1" applyFill="1" applyBorder="1" applyAlignment="1">
      <alignment horizontal="left" vertical="center" wrapText="1" indent="1"/>
    </xf>
    <xf numFmtId="188" fontId="24" fillId="0" borderId="179" xfId="30" applyNumberFormat="1" applyFont="1" applyFill="1" applyBorder="1" applyAlignment="1">
      <alignment horizontal="right" vertical="center" wrapText="1"/>
    </xf>
    <xf numFmtId="189" fontId="24" fillId="0" borderId="180" xfId="30" applyNumberFormat="1" applyFont="1" applyFill="1" applyBorder="1" applyAlignment="1">
      <alignment horizontal="right" vertical="center" wrapText="1"/>
    </xf>
    <xf numFmtId="188" fontId="24" fillId="0" borderId="181" xfId="30" applyNumberFormat="1" applyFont="1" applyFill="1" applyBorder="1" applyAlignment="1">
      <alignment horizontal="right" vertical="center" wrapText="1"/>
    </xf>
    <xf numFmtId="188" fontId="24" fillId="0" borderId="92" xfId="30" applyNumberFormat="1" applyFont="1" applyFill="1" applyBorder="1" applyAlignment="1">
      <alignment horizontal="right" vertical="center" wrapText="1"/>
    </xf>
    <xf numFmtId="0" fontId="218" fillId="0" borderId="92" xfId="30" applyNumberFormat="1" applyFont="1" applyFill="1" applyBorder="1" applyAlignment="1">
      <alignment horizontal="center" vertical="center" wrapText="1"/>
    </xf>
    <xf numFmtId="0" fontId="29" fillId="0" borderId="179" xfId="22" applyFont="1" applyFill="1" applyBorder="1" applyAlignment="1">
      <alignment horizontal="center" vertical="center" wrapText="1"/>
    </xf>
    <xf numFmtId="0" fontId="24" fillId="0" borderId="180" xfId="22" applyFont="1" applyFill="1" applyBorder="1" applyAlignment="1">
      <alignment horizontal="center" vertical="center" wrapText="1"/>
    </xf>
    <xf numFmtId="0" fontId="24" fillId="0" borderId="181" xfId="22" applyFont="1" applyFill="1" applyBorder="1" applyAlignment="1">
      <alignment horizontal="center" vertical="center" wrapText="1"/>
    </xf>
    <xf numFmtId="0" fontId="24" fillId="0" borderId="92" xfId="22" applyFont="1" applyFill="1" applyBorder="1" applyAlignment="1">
      <alignment horizontal="center" vertical="center" wrapText="1"/>
    </xf>
    <xf numFmtId="0" fontId="24" fillId="0" borderId="53" xfId="22" applyFont="1" applyFill="1" applyBorder="1" applyAlignment="1">
      <alignment horizontal="center" vertical="center" wrapText="1"/>
    </xf>
    <xf numFmtId="0" fontId="215" fillId="0" borderId="51" xfId="22" applyFont="1" applyFill="1" applyBorder="1" applyAlignment="1">
      <alignment horizontal="center" vertical="center" wrapText="1"/>
    </xf>
    <xf numFmtId="0" fontId="29" fillId="0" borderId="51" xfId="22" applyFont="1" applyFill="1" applyBorder="1" applyAlignment="1">
      <alignment horizontal="center" vertical="center" wrapText="1"/>
    </xf>
    <xf numFmtId="0" fontId="14" fillId="0" borderId="192" xfId="30" applyNumberFormat="1" applyFont="1" applyFill="1" applyBorder="1" applyAlignment="1">
      <alignment horizontal="left" vertical="center" wrapText="1" indent="1"/>
    </xf>
    <xf numFmtId="0" fontId="29" fillId="0" borderId="182" xfId="22" applyFont="1" applyFill="1" applyBorder="1" applyAlignment="1">
      <alignment horizontal="center" vertical="center" wrapText="1"/>
    </xf>
    <xf numFmtId="0" fontId="28" fillId="0" borderId="91" xfId="30" applyNumberFormat="1" applyFont="1" applyFill="1" applyBorder="1" applyAlignment="1">
      <alignment horizontal="center" vertical="center" wrapText="1"/>
    </xf>
    <xf numFmtId="196" fontId="26" fillId="11" borderId="70" xfId="22" applyNumberFormat="1" applyFont="1" applyFill="1" applyBorder="1" applyAlignment="1">
      <alignment horizontal="center" vertical="center" wrapText="1"/>
    </xf>
    <xf numFmtId="0" fontId="26" fillId="11" borderId="4" xfId="22" applyFont="1" applyFill="1" applyBorder="1" applyAlignment="1">
      <alignment horizontal="center" vertical="center" wrapText="1"/>
    </xf>
    <xf numFmtId="0" fontId="26" fillId="11" borderId="9" xfId="22" applyFont="1" applyFill="1" applyBorder="1" applyAlignment="1">
      <alignment horizontal="left" vertical="center" wrapText="1" indent="1"/>
    </xf>
    <xf numFmtId="178" fontId="217" fillId="11" borderId="1" xfId="31" applyNumberFormat="1" applyFont="1" applyFill="1" applyBorder="1" applyAlignment="1">
      <alignment horizontal="center" vertical="center" wrapText="1"/>
    </xf>
    <xf numFmtId="0" fontId="26" fillId="11" borderId="9" xfId="22" applyFont="1" applyFill="1" applyBorder="1" applyAlignment="1">
      <alignment horizontal="center" vertical="center" wrapText="1"/>
    </xf>
    <xf numFmtId="0" fontId="218" fillId="11" borderId="1" xfId="30" applyNumberFormat="1" applyFont="1" applyFill="1" applyBorder="1" applyAlignment="1">
      <alignment horizontal="center" vertical="center" wrapText="1"/>
    </xf>
    <xf numFmtId="0" fontId="29" fillId="11" borderId="90" xfId="22" applyFont="1" applyFill="1" applyBorder="1" applyAlignment="1">
      <alignment horizontal="center" vertical="center" wrapText="1"/>
    </xf>
    <xf numFmtId="0" fontId="14" fillId="11" borderId="72" xfId="30" applyNumberFormat="1" applyFont="1" applyFill="1" applyBorder="1" applyAlignment="1">
      <alignment horizontal="left" vertical="center" wrapText="1" indent="1"/>
    </xf>
    <xf numFmtId="178" fontId="217" fillId="11" borderId="9" xfId="31" applyNumberFormat="1" applyFont="1" applyFill="1" applyBorder="1" applyAlignment="1">
      <alignment horizontal="center" vertical="center" wrapText="1"/>
    </xf>
    <xf numFmtId="188" fontId="24" fillId="11" borderId="1" xfId="30" applyNumberFormat="1" applyFont="1" applyFill="1" applyBorder="1" applyAlignment="1">
      <alignment horizontal="right" vertical="center"/>
    </xf>
    <xf numFmtId="0" fontId="26" fillId="11" borderId="39" xfId="22" applyFont="1" applyFill="1" applyBorder="1" applyAlignment="1">
      <alignment horizontal="center" vertical="center" wrapText="1"/>
    </xf>
    <xf numFmtId="0" fontId="131" fillId="11" borderId="90" xfId="22" applyFont="1" applyFill="1" applyBorder="1" applyAlignment="1">
      <alignment horizontal="center" vertical="center" wrapText="1"/>
    </xf>
    <xf numFmtId="0" fontId="26" fillId="0" borderId="84" xfId="22" applyFont="1" applyFill="1" applyBorder="1" applyAlignment="1">
      <alignment horizontal="left" vertical="center" wrapText="1" indent="1"/>
    </xf>
    <xf numFmtId="0" fontId="29" fillId="0" borderId="188" xfId="22" applyFont="1" applyFill="1" applyBorder="1" applyAlignment="1">
      <alignment horizontal="center" vertical="center" wrapText="1"/>
    </xf>
    <xf numFmtId="0" fontId="26" fillId="0" borderId="91" xfId="22" applyFont="1" applyFill="1" applyBorder="1" applyAlignment="1">
      <alignment horizontal="left" vertical="center" wrapText="1" indent="1"/>
    </xf>
    <xf numFmtId="0" fontId="26" fillId="0" borderId="93" xfId="22" applyFont="1" applyFill="1" applyBorder="1" applyAlignment="1">
      <alignment horizontal="left" vertical="center" wrapText="1" indent="1"/>
    </xf>
    <xf numFmtId="0" fontId="26" fillId="0" borderId="91" xfId="30" applyNumberFormat="1" applyFont="1" applyFill="1" applyBorder="1" applyAlignment="1">
      <alignment horizontal="center" vertical="center" wrapText="1"/>
    </xf>
    <xf numFmtId="0" fontId="26" fillId="0" borderId="92" xfId="22" applyFont="1" applyFill="1" applyBorder="1" applyAlignment="1">
      <alignment horizontal="left" vertical="center" wrapText="1" indent="1"/>
    </xf>
    <xf numFmtId="188" fontId="24" fillId="0" borderId="180" xfId="30" applyNumberFormat="1" applyFont="1" applyFill="1" applyBorder="1" applyAlignment="1">
      <alignment horizontal="right" vertical="center" wrapText="1"/>
    </xf>
    <xf numFmtId="0" fontId="26" fillId="0" borderId="96" xfId="22" applyFont="1" applyFill="1" applyBorder="1" applyAlignment="1">
      <alignment horizontal="left" vertical="center" wrapText="1" indent="1"/>
    </xf>
    <xf numFmtId="0" fontId="29" fillId="0" borderId="185" xfId="22" applyFont="1" applyFill="1" applyBorder="1" applyAlignment="1">
      <alignment horizontal="center" vertical="center" wrapText="1"/>
    </xf>
    <xf numFmtId="0" fontId="41" fillId="11" borderId="1" xfId="30" applyNumberFormat="1" applyFont="1" applyFill="1" applyBorder="1" applyAlignment="1">
      <alignment horizontal="center" vertical="center" wrapText="1"/>
    </xf>
    <xf numFmtId="0" fontId="220" fillId="11" borderId="71" xfId="22" applyFont="1" applyFill="1" applyBorder="1" applyAlignment="1">
      <alignment horizontal="center" vertical="center" wrapText="1"/>
    </xf>
    <xf numFmtId="0" fontId="220" fillId="11" borderId="72" xfId="22" applyFont="1" applyFill="1" applyBorder="1" applyAlignment="1">
      <alignment horizontal="center" vertical="center" wrapText="1"/>
    </xf>
    <xf numFmtId="0" fontId="28" fillId="11" borderId="2" xfId="22" applyFont="1" applyFill="1" applyBorder="1" applyAlignment="1">
      <alignment horizontal="left" vertical="center" wrapText="1" indent="1"/>
    </xf>
    <xf numFmtId="0" fontId="26" fillId="0" borderId="63" xfId="22" applyFont="1" applyFill="1" applyBorder="1" applyAlignment="1">
      <alignment horizontal="center" vertical="center" wrapText="1"/>
    </xf>
    <xf numFmtId="0" fontId="35" fillId="0" borderId="191" xfId="30" applyNumberFormat="1" applyFont="1" applyFill="1" applyBorder="1" applyAlignment="1">
      <alignment horizontal="left" vertical="center" wrapText="1" indent="1"/>
    </xf>
    <xf numFmtId="196" fontId="26" fillId="11" borderId="73" xfId="22" applyNumberFormat="1" applyFont="1" applyFill="1" applyBorder="1" applyAlignment="1">
      <alignment horizontal="center" vertical="center" wrapText="1"/>
    </xf>
    <xf numFmtId="0" fontId="26" fillId="11" borderId="58" xfId="22" applyFont="1" applyFill="1" applyBorder="1" applyAlignment="1">
      <alignment horizontal="center" vertical="center" wrapText="1"/>
    </xf>
    <xf numFmtId="0" fontId="26" fillId="11" borderId="3" xfId="22" applyFont="1" applyFill="1" applyBorder="1" applyAlignment="1">
      <alignment horizontal="left" vertical="center" wrapText="1" indent="1"/>
    </xf>
    <xf numFmtId="178" fontId="217" fillId="11" borderId="3" xfId="31" applyNumberFormat="1" applyFont="1" applyFill="1" applyBorder="1" applyAlignment="1">
      <alignment horizontal="center" vertical="center" wrapText="1"/>
    </xf>
    <xf numFmtId="0" fontId="26" fillId="11" borderId="3" xfId="22" applyFont="1" applyFill="1" applyBorder="1" applyAlignment="1">
      <alignment horizontal="center" vertical="center" wrapText="1"/>
    </xf>
    <xf numFmtId="0" fontId="26" fillId="0" borderId="3" xfId="22" applyFont="1" applyFill="1" applyBorder="1" applyAlignment="1">
      <alignment horizontal="left" vertical="center" wrapText="1" indent="1"/>
    </xf>
    <xf numFmtId="188" fontId="24" fillId="0" borderId="99" xfId="30" applyNumberFormat="1" applyFont="1" applyFill="1" applyBorder="1" applyAlignment="1">
      <alignment horizontal="right" vertical="center" wrapText="1"/>
    </xf>
    <xf numFmtId="188" fontId="24" fillId="0" borderId="102" xfId="30" applyNumberFormat="1" applyFont="1" applyFill="1" applyBorder="1" applyAlignment="1">
      <alignment horizontal="right" vertical="center" wrapText="1"/>
    </xf>
    <xf numFmtId="188" fontId="24" fillId="0" borderId="111" xfId="30" applyNumberFormat="1" applyFont="1" applyFill="1" applyBorder="1" applyAlignment="1">
      <alignment horizontal="right" vertical="center" wrapText="1"/>
    </xf>
    <xf numFmtId="188" fontId="24" fillId="0" borderId="3" xfId="30" applyNumberFormat="1" applyFont="1" applyFill="1" applyBorder="1" applyAlignment="1">
      <alignment horizontal="right" vertical="center" wrapText="1"/>
    </xf>
    <xf numFmtId="0" fontId="218" fillId="0" borderId="3" xfId="30" applyNumberFormat="1" applyFont="1" applyFill="1" applyBorder="1" applyAlignment="1">
      <alignment horizontal="center" vertical="center" wrapText="1"/>
    </xf>
    <xf numFmtId="0" fontId="29" fillId="0" borderId="99" xfId="22" applyFont="1" applyFill="1" applyBorder="1" applyAlignment="1">
      <alignment horizontal="center" vertical="center" wrapText="1"/>
    </xf>
    <xf numFmtId="0" fontId="24" fillId="0" borderId="102" xfId="22" applyFont="1" applyFill="1" applyBorder="1" applyAlignment="1">
      <alignment horizontal="center" vertical="center" wrapText="1"/>
    </xf>
    <xf numFmtId="0" fontId="24" fillId="0" borderId="111" xfId="22" applyFont="1" applyFill="1" applyBorder="1" applyAlignment="1">
      <alignment horizontal="center" vertical="center" wrapText="1"/>
    </xf>
    <xf numFmtId="0" fontId="24" fillId="0" borderId="3" xfId="22" applyFont="1" applyFill="1" applyBorder="1" applyAlignment="1">
      <alignment horizontal="center" vertical="center" wrapText="1"/>
    </xf>
    <xf numFmtId="0" fontId="24" fillId="0" borderId="59" xfId="22" applyFont="1" applyFill="1" applyBorder="1" applyAlignment="1">
      <alignment horizontal="center" vertical="center" wrapText="1"/>
    </xf>
    <xf numFmtId="0" fontId="215" fillId="0" borderId="57" xfId="22" applyFont="1" applyFill="1" applyBorder="1" applyAlignment="1">
      <alignment horizontal="center" vertical="center" wrapText="1"/>
    </xf>
    <xf numFmtId="0" fontId="26" fillId="0" borderId="57" xfId="22" applyFont="1" applyFill="1" applyBorder="1" applyAlignment="1">
      <alignment horizontal="center" vertical="center" wrapText="1"/>
    </xf>
    <xf numFmtId="0" fontId="14" fillId="0" borderId="94" xfId="30" applyNumberFormat="1" applyFont="1" applyFill="1" applyBorder="1" applyAlignment="1">
      <alignment horizontal="left" vertical="center" wrapText="1" indent="1"/>
    </xf>
    <xf numFmtId="196" fontId="207" fillId="14" borderId="70" xfId="22" applyNumberFormat="1" applyFont="1" applyFill="1" applyBorder="1" applyAlignment="1">
      <alignment horizontal="center" vertical="center" wrapText="1"/>
    </xf>
    <xf numFmtId="0" fontId="207" fillId="14" borderId="4" xfId="22" applyFont="1" applyFill="1" applyBorder="1" applyAlignment="1">
      <alignment horizontal="center" vertical="center" wrapText="1"/>
    </xf>
    <xf numFmtId="0" fontId="207" fillId="14" borderId="9" xfId="22" applyFont="1" applyFill="1" applyBorder="1" applyAlignment="1">
      <alignment horizontal="left" vertical="center" wrapText="1" indent="1"/>
    </xf>
    <xf numFmtId="178" fontId="221" fillId="14" borderId="9" xfId="31" applyNumberFormat="1" applyFont="1" applyFill="1" applyBorder="1" applyAlignment="1">
      <alignment horizontal="center" vertical="center" wrapText="1"/>
    </xf>
    <xf numFmtId="0" fontId="207" fillId="14" borderId="9" xfId="22" applyFont="1" applyFill="1" applyBorder="1" applyAlignment="1">
      <alignment horizontal="center" vertical="center" wrapText="1"/>
    </xf>
    <xf numFmtId="188" fontId="192" fillId="14" borderId="90" xfId="30" applyNumberFormat="1" applyFont="1" applyFill="1" applyBorder="1" applyAlignment="1">
      <alignment horizontal="right" vertical="center" wrapText="1"/>
    </xf>
    <xf numFmtId="188" fontId="192" fillId="14" borderId="178" xfId="30" applyNumberFormat="1" applyFont="1" applyFill="1" applyBorder="1" applyAlignment="1">
      <alignment horizontal="right" vertical="center" wrapText="1"/>
    </xf>
    <xf numFmtId="188" fontId="192" fillId="14" borderId="89" xfId="30" applyNumberFormat="1" applyFont="1" applyFill="1" applyBorder="1" applyAlignment="1">
      <alignment horizontal="right" vertical="center" wrapText="1"/>
    </xf>
    <xf numFmtId="188" fontId="192" fillId="14" borderId="1" xfId="30" applyNumberFormat="1" applyFont="1" applyFill="1" applyBorder="1" applyAlignment="1">
      <alignment horizontal="right" vertical="center"/>
    </xf>
    <xf numFmtId="201" fontId="192" fillId="14" borderId="1" xfId="30" applyNumberFormat="1" applyFont="1" applyFill="1" applyBorder="1" applyAlignment="1">
      <alignment horizontal="right" vertical="center" wrapText="1"/>
    </xf>
    <xf numFmtId="0" fontId="207" fillId="14" borderId="1" xfId="30" applyNumberFormat="1" applyFont="1" applyFill="1" applyBorder="1" applyAlignment="1">
      <alignment horizontal="center" vertical="center" wrapText="1"/>
    </xf>
    <xf numFmtId="0" fontId="220" fillId="14" borderId="90" xfId="22" applyFont="1" applyFill="1" applyBorder="1" applyAlignment="1">
      <alignment horizontal="center" vertical="center"/>
    </xf>
    <xf numFmtId="0" fontId="220" fillId="14" borderId="178" xfId="22" applyFont="1" applyFill="1" applyBorder="1" applyAlignment="1">
      <alignment horizontal="center" vertical="center" wrapText="1"/>
    </xf>
    <xf numFmtId="0" fontId="220" fillId="14" borderId="89" xfId="22" applyFont="1" applyFill="1" applyBorder="1" applyAlignment="1">
      <alignment horizontal="center" vertical="center" wrapText="1"/>
    </xf>
    <xf numFmtId="0" fontId="220" fillId="14" borderId="1" xfId="22" applyFont="1" applyFill="1" applyBorder="1" applyAlignment="1">
      <alignment horizontal="center" vertical="center" wrapText="1"/>
    </xf>
    <xf numFmtId="0" fontId="220" fillId="14" borderId="40" xfId="22" applyFont="1" applyFill="1" applyBorder="1" applyAlignment="1">
      <alignment horizontal="center" vertical="center" wrapText="1"/>
    </xf>
    <xf numFmtId="0" fontId="222" fillId="14" borderId="39" xfId="22" applyFont="1" applyFill="1" applyBorder="1" applyAlignment="1">
      <alignment horizontal="center" vertical="center" wrapText="1"/>
    </xf>
    <xf numFmtId="0" fontId="207" fillId="14" borderId="39" xfId="22" applyFont="1" applyFill="1" applyBorder="1" applyAlignment="1">
      <alignment horizontal="center" vertical="center" wrapText="1"/>
    </xf>
    <xf numFmtId="0" fontId="34" fillId="14" borderId="72" xfId="30" applyNumberFormat="1" applyFont="1" applyFill="1" applyBorder="1" applyAlignment="1">
      <alignment horizontal="left" vertical="center" wrapText="1" indent="1"/>
    </xf>
    <xf numFmtId="196" fontId="207" fillId="14" borderId="26" xfId="22" applyNumberFormat="1" applyFont="1" applyFill="1" applyBorder="1" applyAlignment="1">
      <alignment horizontal="center" vertical="center" wrapText="1"/>
    </xf>
    <xf numFmtId="0" fontId="207" fillId="14" borderId="43" xfId="22" applyFont="1" applyFill="1" applyBorder="1" applyAlignment="1">
      <alignment horizontal="center" vertical="center" wrapText="1"/>
    </xf>
    <xf numFmtId="0" fontId="4" fillId="14" borderId="2" xfId="22" applyFont="1" applyFill="1" applyBorder="1" applyAlignment="1">
      <alignment horizontal="left" vertical="center" wrapText="1" indent="1"/>
    </xf>
    <xf numFmtId="178" fontId="221" fillId="14" borderId="2" xfId="31" applyNumberFormat="1" applyFont="1" applyFill="1" applyBorder="1" applyAlignment="1">
      <alignment horizontal="center" vertical="center" wrapText="1"/>
    </xf>
    <xf numFmtId="0" fontId="207" fillId="14" borderId="2" xfId="22" applyFont="1" applyFill="1" applyBorder="1" applyAlignment="1">
      <alignment horizontal="center" vertical="center" wrapText="1"/>
    </xf>
    <xf numFmtId="0" fontId="207" fillId="14" borderId="84" xfId="22" applyFont="1" applyFill="1" applyBorder="1" applyAlignment="1">
      <alignment horizontal="left" vertical="center" wrapText="1" indent="1"/>
    </xf>
    <xf numFmtId="188" fontId="192" fillId="14" borderId="188" xfId="30" applyNumberFormat="1" applyFont="1" applyFill="1" applyBorder="1" applyAlignment="1">
      <alignment horizontal="right" vertical="center" wrapText="1"/>
    </xf>
    <xf numFmtId="188" fontId="192" fillId="14" borderId="189" xfId="30" applyNumberFormat="1" applyFont="1" applyFill="1" applyBorder="1" applyAlignment="1">
      <alignment horizontal="right" vertical="center" wrapText="1"/>
    </xf>
    <xf numFmtId="188" fontId="192" fillId="14" borderId="190" xfId="30" applyNumberFormat="1" applyFont="1" applyFill="1" applyBorder="1" applyAlignment="1">
      <alignment horizontal="right" vertical="center" wrapText="1"/>
    </xf>
    <xf numFmtId="188" fontId="192" fillId="14" borderId="84" xfId="30" applyNumberFormat="1" applyFont="1" applyFill="1" applyBorder="1" applyAlignment="1">
      <alignment horizontal="right" vertical="center"/>
    </xf>
    <xf numFmtId="0" fontId="207" fillId="14" borderId="84" xfId="30" applyNumberFormat="1" applyFont="1" applyFill="1" applyBorder="1" applyAlignment="1">
      <alignment horizontal="center" vertical="center" wrapText="1"/>
    </xf>
    <xf numFmtId="0" fontId="225" fillId="14" borderId="188" xfId="22" applyFont="1" applyFill="1" applyBorder="1" applyAlignment="1">
      <alignment horizontal="center" vertical="center" wrapText="1"/>
    </xf>
    <xf numFmtId="0" fontId="220" fillId="14" borderId="189" xfId="22" applyFont="1" applyFill="1" applyBorder="1" applyAlignment="1">
      <alignment horizontal="center" vertical="center" wrapText="1"/>
    </xf>
    <xf numFmtId="0" fontId="220" fillId="14" borderId="190" xfId="22" applyFont="1" applyFill="1" applyBorder="1" applyAlignment="1">
      <alignment horizontal="center" vertical="center" wrapText="1"/>
    </xf>
    <xf numFmtId="0" fontId="220" fillId="14" borderId="84" xfId="22" applyFont="1" applyFill="1" applyBorder="1" applyAlignment="1">
      <alignment horizontal="center" vertical="center" wrapText="1"/>
    </xf>
    <xf numFmtId="0" fontId="220" fillId="14" borderId="65" xfId="22" applyFont="1" applyFill="1" applyBorder="1" applyAlignment="1">
      <alignment horizontal="center" vertical="center" wrapText="1"/>
    </xf>
    <xf numFmtId="0" fontId="222" fillId="14" borderId="63" xfId="22" applyFont="1" applyFill="1" applyBorder="1" applyAlignment="1">
      <alignment horizontal="center" vertical="center" wrapText="1"/>
    </xf>
    <xf numFmtId="0" fontId="207" fillId="14" borderId="63" xfId="22" applyFont="1" applyFill="1" applyBorder="1" applyAlignment="1">
      <alignment horizontal="center" vertical="center" wrapText="1"/>
    </xf>
    <xf numFmtId="0" fontId="14" fillId="14" borderId="191" xfId="30" applyNumberFormat="1" applyFont="1" applyFill="1" applyBorder="1" applyAlignment="1">
      <alignment horizontal="left" vertical="center" wrapText="1" indent="1"/>
    </xf>
    <xf numFmtId="0" fontId="207" fillId="14" borderId="2" xfId="22" applyFont="1" applyFill="1" applyBorder="1" applyAlignment="1">
      <alignment horizontal="left" vertical="center" wrapText="1" indent="1"/>
    </xf>
    <xf numFmtId="0" fontId="207" fillId="14" borderId="91" xfId="22" applyFont="1" applyFill="1" applyBorder="1" applyAlignment="1">
      <alignment horizontal="left" vertical="center" wrapText="1" indent="1"/>
    </xf>
    <xf numFmtId="188" fontId="192" fillId="14" borderId="182" xfId="30" applyNumberFormat="1" applyFont="1" applyFill="1" applyBorder="1" applyAlignment="1">
      <alignment horizontal="right" vertical="center" wrapText="1"/>
    </xf>
    <xf numFmtId="188" fontId="192" fillId="14" borderId="183" xfId="30" applyNumberFormat="1" applyFont="1" applyFill="1" applyBorder="1" applyAlignment="1">
      <alignment horizontal="right" vertical="center" wrapText="1"/>
    </xf>
    <xf numFmtId="188" fontId="192" fillId="14" borderId="184" xfId="30" applyNumberFormat="1" applyFont="1" applyFill="1" applyBorder="1" applyAlignment="1">
      <alignment horizontal="right" vertical="center" wrapText="1"/>
    </xf>
    <xf numFmtId="188" fontId="192" fillId="14" borderId="91" xfId="30" applyNumberFormat="1" applyFont="1" applyFill="1" applyBorder="1" applyAlignment="1">
      <alignment horizontal="right" vertical="center"/>
    </xf>
    <xf numFmtId="0" fontId="207" fillId="14" borderId="91" xfId="30" applyNumberFormat="1" applyFont="1" applyFill="1" applyBorder="1" applyAlignment="1">
      <alignment horizontal="center" vertical="center" wrapText="1"/>
    </xf>
    <xf numFmtId="0" fontId="225" fillId="14" borderId="182" xfId="22" applyFont="1" applyFill="1" applyBorder="1" applyAlignment="1">
      <alignment horizontal="center" vertical="center" wrapText="1"/>
    </xf>
    <xf numFmtId="0" fontId="220" fillId="14" borderId="183" xfId="22" applyFont="1" applyFill="1" applyBorder="1" applyAlignment="1">
      <alignment horizontal="center" vertical="center" wrapText="1"/>
    </xf>
    <xf numFmtId="0" fontId="220" fillId="14" borderId="184" xfId="22" applyFont="1" applyFill="1" applyBorder="1" applyAlignment="1">
      <alignment horizontal="center" vertical="center" wrapText="1"/>
    </xf>
    <xf numFmtId="0" fontId="220" fillId="14" borderId="91" xfId="22" applyFont="1" applyFill="1" applyBorder="1" applyAlignment="1">
      <alignment horizontal="center" vertical="center" wrapText="1"/>
    </xf>
    <xf numFmtId="0" fontId="220" fillId="14" borderId="56" xfId="22" applyFont="1" applyFill="1" applyBorder="1" applyAlignment="1">
      <alignment horizontal="center" vertical="center" wrapText="1"/>
    </xf>
    <xf numFmtId="0" fontId="222" fillId="14" borderId="54" xfId="22" applyFont="1" applyFill="1" applyBorder="1" applyAlignment="1">
      <alignment horizontal="center" vertical="center" wrapText="1"/>
    </xf>
    <xf numFmtId="0" fontId="207" fillId="14" borderId="54" xfId="22" applyFont="1" applyFill="1" applyBorder="1" applyAlignment="1">
      <alignment horizontal="center" vertical="center" wrapText="1"/>
    </xf>
    <xf numFmtId="0" fontId="14" fillId="14" borderId="147" xfId="30" applyNumberFormat="1" applyFont="1" applyFill="1" applyBorder="1" applyAlignment="1">
      <alignment horizontal="left" vertical="center" wrapText="1" indent="1"/>
    </xf>
    <xf numFmtId="189" fontId="192" fillId="14" borderId="91" xfId="30" applyNumberFormat="1" applyFont="1" applyFill="1" applyBorder="1" applyAlignment="1">
      <alignment horizontal="right" vertical="center"/>
    </xf>
    <xf numFmtId="196" fontId="207" fillId="14" borderId="73" xfId="22" applyNumberFormat="1" applyFont="1" applyFill="1" applyBorder="1" applyAlignment="1">
      <alignment horizontal="center" vertical="center" wrapText="1"/>
    </xf>
    <xf numFmtId="0" fontId="207" fillId="14" borderId="58" xfId="22" applyFont="1" applyFill="1" applyBorder="1" applyAlignment="1">
      <alignment horizontal="center" vertical="center" wrapText="1"/>
    </xf>
    <xf numFmtId="0" fontId="207" fillId="14" borderId="3" xfId="22" applyFont="1" applyFill="1" applyBorder="1" applyAlignment="1">
      <alignment horizontal="left" vertical="center" wrapText="1" indent="1"/>
    </xf>
    <xf numFmtId="178" fontId="221" fillId="14" borderId="3" xfId="31" applyNumberFormat="1" applyFont="1" applyFill="1" applyBorder="1" applyAlignment="1">
      <alignment horizontal="center" vertical="center" wrapText="1"/>
    </xf>
    <xf numFmtId="0" fontId="207" fillId="14" borderId="3" xfId="22" applyFont="1" applyFill="1" applyBorder="1" applyAlignment="1">
      <alignment horizontal="center" vertical="center" wrapText="1"/>
    </xf>
    <xf numFmtId="0" fontId="207" fillId="14" borderId="96" xfId="22" applyFont="1" applyFill="1" applyBorder="1" applyAlignment="1">
      <alignment horizontal="left" vertical="center" wrapText="1" indent="1"/>
    </xf>
    <xf numFmtId="188" fontId="192" fillId="14" borderId="185" xfId="30" applyNumberFormat="1" applyFont="1" applyFill="1" applyBorder="1" applyAlignment="1">
      <alignment horizontal="right" vertical="center" wrapText="1"/>
    </xf>
    <xf numFmtId="188" fontId="192" fillId="14" borderId="186" xfId="30" applyNumberFormat="1" applyFont="1" applyFill="1" applyBorder="1" applyAlignment="1">
      <alignment horizontal="right" vertical="center" wrapText="1"/>
    </xf>
    <xf numFmtId="188" fontId="192" fillId="14" borderId="187" xfId="30" applyNumberFormat="1" applyFont="1" applyFill="1" applyBorder="1" applyAlignment="1">
      <alignment horizontal="right" vertical="center" wrapText="1"/>
    </xf>
    <xf numFmtId="188" fontId="192" fillId="14" borderId="96" xfId="30" applyNumberFormat="1" applyFont="1" applyFill="1" applyBorder="1" applyAlignment="1">
      <alignment horizontal="right" vertical="center"/>
    </xf>
    <xf numFmtId="0" fontId="207" fillId="14" borderId="96" xfId="30" applyNumberFormat="1" applyFont="1" applyFill="1" applyBorder="1" applyAlignment="1">
      <alignment horizontal="center" vertical="center" wrapText="1"/>
    </xf>
    <xf numFmtId="0" fontId="225" fillId="14" borderId="185" xfId="22" applyFont="1" applyFill="1" applyBorder="1" applyAlignment="1">
      <alignment horizontal="center" vertical="center" wrapText="1"/>
    </xf>
    <xf numFmtId="0" fontId="220" fillId="14" borderId="186" xfId="22" applyFont="1" applyFill="1" applyBorder="1" applyAlignment="1">
      <alignment horizontal="center" vertical="center" wrapText="1"/>
    </xf>
    <xf numFmtId="0" fontId="220" fillId="14" borderId="187" xfId="22" applyFont="1" applyFill="1" applyBorder="1" applyAlignment="1">
      <alignment horizontal="center" vertical="center" wrapText="1"/>
    </xf>
    <xf numFmtId="0" fontId="220" fillId="14" borderId="96" xfId="22" applyFont="1" applyFill="1" applyBorder="1" applyAlignment="1">
      <alignment horizontal="center" vertical="center" wrapText="1"/>
    </xf>
    <xf numFmtId="0" fontId="220" fillId="14" borderId="62" xfId="22" applyFont="1" applyFill="1" applyBorder="1" applyAlignment="1">
      <alignment horizontal="center" vertical="center" wrapText="1"/>
    </xf>
    <xf numFmtId="0" fontId="222" fillId="14" borderId="60" xfId="22" applyFont="1" applyFill="1" applyBorder="1" applyAlignment="1">
      <alignment horizontal="center" vertical="center" wrapText="1"/>
    </xf>
    <xf numFmtId="0" fontId="207" fillId="14" borderId="60" xfId="22" applyFont="1" applyFill="1" applyBorder="1" applyAlignment="1">
      <alignment horizontal="center" vertical="center" wrapText="1"/>
    </xf>
    <xf numFmtId="0" fontId="14" fillId="14" borderId="196" xfId="30" applyNumberFormat="1" applyFont="1" applyFill="1" applyBorder="1" applyAlignment="1">
      <alignment horizontal="left" vertical="center" wrapText="1" indent="1"/>
    </xf>
    <xf numFmtId="0" fontId="26" fillId="11" borderId="1" xfId="30" applyNumberFormat="1" applyFont="1" applyFill="1" applyBorder="1" applyAlignment="1">
      <alignment horizontal="left" vertical="center" wrapText="1" indent="1"/>
    </xf>
    <xf numFmtId="0" fontId="34" fillId="11" borderId="72" xfId="30" applyNumberFormat="1" applyFont="1" applyFill="1" applyBorder="1" applyAlignment="1">
      <alignment horizontal="left" vertical="center" wrapText="1" indent="1"/>
    </xf>
    <xf numFmtId="188" fontId="24" fillId="0" borderId="91" xfId="30" applyNumberFormat="1" applyFont="1" applyFill="1" applyBorder="1" applyAlignment="1">
      <alignment vertical="center"/>
    </xf>
    <xf numFmtId="0" fontId="190" fillId="0" borderId="91" xfId="30" applyNumberFormat="1" applyFont="1" applyFill="1" applyBorder="1" applyAlignment="1">
      <alignment horizontal="center" vertical="center" wrapText="1"/>
    </xf>
    <xf numFmtId="189" fontId="24" fillId="0" borderId="182" xfId="30" applyNumberFormat="1" applyFont="1" applyFill="1" applyBorder="1" applyAlignment="1">
      <alignment horizontal="right" vertical="center" wrapText="1"/>
    </xf>
    <xf numFmtId="188" fontId="24" fillId="0" borderId="54" xfId="30" applyNumberFormat="1" applyFont="1" applyFill="1" applyBorder="1" applyAlignment="1">
      <alignment vertical="center" wrapText="1"/>
    </xf>
    <xf numFmtId="188" fontId="24" fillId="0" borderId="232" xfId="30" applyNumberFormat="1" applyFont="1" applyFill="1" applyBorder="1" applyAlignment="1">
      <alignment vertical="center" wrapText="1"/>
    </xf>
    <xf numFmtId="188" fontId="24" fillId="0" borderId="84" xfId="30" applyNumberFormat="1" applyFont="1" applyFill="1" applyBorder="1" applyAlignment="1">
      <alignment horizontal="right" vertical="center"/>
    </xf>
    <xf numFmtId="188" fontId="24" fillId="0" borderId="91" xfId="30" applyNumberFormat="1" applyFont="1" applyFill="1" applyBorder="1" applyAlignment="1">
      <alignment vertical="center" wrapText="1"/>
    </xf>
    <xf numFmtId="189" fontId="24" fillId="0" borderId="185" xfId="30" applyNumberFormat="1" applyFont="1" applyFill="1" applyBorder="1" applyAlignment="1">
      <alignment horizontal="right" vertical="center" wrapText="1"/>
    </xf>
    <xf numFmtId="188" fontId="24" fillId="0" borderId="96" xfId="30" applyNumberFormat="1" applyFont="1" applyFill="1" applyBorder="1" applyAlignment="1">
      <alignment vertical="center" wrapText="1"/>
    </xf>
    <xf numFmtId="0" fontId="190" fillId="0" borderId="96" xfId="30" applyNumberFormat="1" applyFont="1" applyFill="1" applyBorder="1" applyAlignment="1">
      <alignment horizontal="center" vertical="center" wrapText="1"/>
    </xf>
    <xf numFmtId="0" fontId="26" fillId="0" borderId="84" xfId="30" applyNumberFormat="1" applyFont="1" applyFill="1" applyBorder="1" applyAlignment="1">
      <alignment horizontal="center" vertical="center" wrapText="1"/>
    </xf>
    <xf numFmtId="0" fontId="26" fillId="0" borderId="54" xfId="22" applyFont="1" applyFill="1" applyBorder="1" applyAlignment="1">
      <alignment horizontal="center" vertical="center" wrapText="1"/>
    </xf>
    <xf numFmtId="0" fontId="26" fillId="0" borderId="43" xfId="22" quotePrefix="1" applyFont="1" applyFill="1" applyBorder="1" applyAlignment="1">
      <alignment horizontal="left" vertical="center" wrapText="1" indent="1"/>
    </xf>
    <xf numFmtId="188" fontId="24" fillId="0" borderId="98" xfId="30" applyNumberFormat="1" applyFont="1" applyFill="1" applyBorder="1" applyAlignment="1">
      <alignment horizontal="right" vertical="center" wrapText="1"/>
    </xf>
    <xf numFmtId="0" fontId="26" fillId="0" borderId="96" xfId="30" applyNumberFormat="1" applyFont="1" applyFill="1" applyBorder="1" applyAlignment="1">
      <alignment horizontal="center" vertical="center" wrapText="1"/>
    </xf>
    <xf numFmtId="0" fontId="26" fillId="0" borderId="60" xfId="22" applyFont="1" applyFill="1" applyBorder="1" applyAlignment="1">
      <alignment horizontal="center" vertical="center" wrapText="1"/>
    </xf>
    <xf numFmtId="0" fontId="26" fillId="0" borderId="9" xfId="22" quotePrefix="1" applyFont="1" applyFill="1" applyBorder="1" applyAlignment="1">
      <alignment horizontal="center" vertical="center" wrapText="1"/>
    </xf>
    <xf numFmtId="0" fontId="26" fillId="0" borderId="84" xfId="22" quotePrefix="1" applyFont="1" applyFill="1" applyBorder="1" applyAlignment="1">
      <alignment horizontal="left" vertical="center" wrapText="1" indent="1"/>
    </xf>
    <xf numFmtId="201" fontId="24" fillId="0" borderId="9" xfId="30" applyNumberFormat="1" applyFont="1" applyFill="1" applyBorder="1" applyAlignment="1">
      <alignment horizontal="center" vertical="center" wrapText="1"/>
    </xf>
    <xf numFmtId="0" fontId="0" fillId="0" borderId="84" xfId="30" applyNumberFormat="1" applyFont="1" applyFill="1" applyBorder="1" applyAlignment="1">
      <alignment horizontal="center" vertical="center" wrapText="1"/>
    </xf>
    <xf numFmtId="0" fontId="0" fillId="0" borderId="2" xfId="30" applyNumberFormat="1" applyFont="1" applyFill="1" applyBorder="1" applyAlignment="1">
      <alignment horizontal="center" vertical="center" wrapText="1"/>
    </xf>
    <xf numFmtId="0" fontId="29" fillId="0" borderId="98" xfId="22" applyFont="1" applyFill="1" applyBorder="1" applyAlignment="1">
      <alignment horizontal="center" vertical="center" wrapText="1"/>
    </xf>
    <xf numFmtId="0" fontId="24" fillId="0" borderId="101" xfId="22" applyFont="1" applyFill="1" applyBorder="1" applyAlignment="1">
      <alignment horizontal="center" vertical="center" wrapText="1"/>
    </xf>
    <xf numFmtId="0" fontId="24" fillId="0" borderId="108" xfId="22" applyFont="1" applyFill="1" applyBorder="1" applyAlignment="1">
      <alignment horizontal="center" vertical="center" wrapText="1"/>
    </xf>
    <xf numFmtId="0" fontId="215" fillId="0" borderId="42" xfId="22" applyFont="1" applyFill="1" applyBorder="1" applyAlignment="1">
      <alignment horizontal="center" vertical="center" wrapText="1"/>
    </xf>
    <xf numFmtId="0" fontId="26" fillId="0" borderId="42" xfId="22" applyFont="1" applyFill="1" applyBorder="1" applyAlignment="1">
      <alignment horizontal="center" vertical="center" wrapText="1"/>
    </xf>
    <xf numFmtId="0" fontId="26" fillId="0" borderId="3" xfId="22" quotePrefix="1" applyFont="1" applyFill="1" applyBorder="1" applyAlignment="1">
      <alignment horizontal="left" vertical="center" wrapText="1" indent="1"/>
    </xf>
    <xf numFmtId="0" fontId="26" fillId="11" borderId="24" xfId="22" applyFont="1" applyFill="1" applyBorder="1" applyAlignment="1">
      <alignment horizontal="left" vertical="center" wrapText="1" indent="1"/>
    </xf>
    <xf numFmtId="196" fontId="26" fillId="11" borderId="36" xfId="22" applyNumberFormat="1" applyFont="1" applyFill="1" applyBorder="1" applyAlignment="1">
      <alignment horizontal="center" vertical="center" wrapText="1"/>
    </xf>
    <xf numFmtId="0" fontId="26" fillId="11" borderId="0" xfId="22" applyFont="1" applyFill="1" applyBorder="1" applyAlignment="1">
      <alignment horizontal="left" vertical="center" wrapText="1" indent="1"/>
    </xf>
    <xf numFmtId="201" fontId="24" fillId="0" borderId="84" xfId="30" applyNumberFormat="1" applyFont="1" applyFill="1" applyBorder="1" applyAlignment="1">
      <alignment horizontal="center" vertical="center" wrapText="1"/>
    </xf>
    <xf numFmtId="0" fontId="218" fillId="9" borderId="84" xfId="30" applyNumberFormat="1" applyFont="1" applyFill="1" applyBorder="1" applyAlignment="1">
      <alignment horizontal="center" vertical="center" wrapText="1"/>
    </xf>
    <xf numFmtId="0" fontId="29" fillId="9" borderId="188" xfId="22" applyFont="1" applyFill="1" applyBorder="1" applyAlignment="1">
      <alignment horizontal="center" vertical="center" wrapText="1"/>
    </xf>
    <xf numFmtId="0" fontId="24" fillId="9" borderId="189" xfId="22" applyFont="1" applyFill="1" applyBorder="1" applyAlignment="1">
      <alignment horizontal="center" vertical="center" wrapText="1"/>
    </xf>
    <xf numFmtId="0" fontId="24" fillId="9" borderId="190" xfId="22" applyFont="1" applyFill="1" applyBorder="1" applyAlignment="1">
      <alignment horizontal="center" vertical="center" wrapText="1"/>
    </xf>
    <xf numFmtId="0" fontId="24" fillId="9" borderId="84" xfId="22" applyFont="1" applyFill="1" applyBorder="1" applyAlignment="1">
      <alignment horizontal="center" vertical="center" wrapText="1"/>
    </xf>
    <xf numFmtId="0" fontId="24" fillId="9" borderId="65" xfId="22" applyFont="1" applyFill="1" applyBorder="1" applyAlignment="1">
      <alignment horizontal="center" vertical="center" wrapText="1"/>
    </xf>
    <xf numFmtId="0" fontId="215" fillId="9" borderId="63" xfId="22" applyFont="1" applyFill="1" applyBorder="1" applyAlignment="1">
      <alignment horizontal="center" vertical="center" wrapText="1"/>
    </xf>
    <xf numFmtId="0" fontId="26" fillId="9" borderId="63" xfId="22" applyFont="1" applyFill="1" applyBorder="1" applyAlignment="1">
      <alignment horizontal="center" vertical="center" wrapText="1"/>
    </xf>
    <xf numFmtId="0" fontId="26" fillId="0" borderId="9" xfId="22" quotePrefix="1" applyFont="1" applyFill="1" applyBorder="1" applyAlignment="1">
      <alignment horizontal="left" vertical="center" wrapText="1" indent="1"/>
    </xf>
    <xf numFmtId="0" fontId="5" fillId="0" borderId="188" xfId="22" applyFont="1" applyFill="1" applyBorder="1" applyAlignment="1">
      <alignment horizontal="center" vertical="center" wrapText="1"/>
    </xf>
    <xf numFmtId="0" fontId="150" fillId="0" borderId="189" xfId="22" applyFont="1" applyFill="1" applyBorder="1" applyAlignment="1">
      <alignment horizontal="center" vertical="center" wrapText="1"/>
    </xf>
    <xf numFmtId="0" fontId="150" fillId="0" borderId="190" xfId="22" applyFont="1" applyFill="1" applyBorder="1" applyAlignment="1">
      <alignment horizontal="center" vertical="center" wrapText="1"/>
    </xf>
    <xf numFmtId="0" fontId="150" fillId="0" borderId="84" xfId="22" applyFont="1" applyFill="1" applyBorder="1" applyAlignment="1">
      <alignment horizontal="center" vertical="center" wrapText="1"/>
    </xf>
    <xf numFmtId="0" fontId="150" fillId="0" borderId="65" xfId="22" applyFont="1" applyFill="1" applyBorder="1" applyAlignment="1">
      <alignment horizontal="center" vertical="center" wrapText="1"/>
    </xf>
    <xf numFmtId="0" fontId="5" fillId="0" borderId="63" xfId="22" applyFont="1" applyFill="1" applyBorder="1" applyAlignment="1">
      <alignment horizontal="center" vertical="center" wrapText="1"/>
    </xf>
    <xf numFmtId="0" fontId="110" fillId="0" borderId="147" xfId="30" applyNumberFormat="1" applyFont="1" applyFill="1" applyBorder="1" applyAlignment="1">
      <alignment horizontal="left" vertical="center" wrapText="1" indent="1"/>
    </xf>
    <xf numFmtId="0" fontId="28" fillId="0" borderId="0" xfId="22" applyFont="1" applyFill="1" applyAlignment="1">
      <alignment horizontal="center" vertical="center" wrapText="1"/>
    </xf>
    <xf numFmtId="178" fontId="92" fillId="11" borderId="9" xfId="31" applyNumberFormat="1" applyFont="1" applyFill="1" applyBorder="1" applyAlignment="1">
      <alignment horizontal="center" vertical="center" wrapText="1"/>
    </xf>
    <xf numFmtId="0" fontId="110" fillId="0" borderId="191" xfId="30" applyNumberFormat="1" applyFont="1" applyFill="1" applyBorder="1" applyAlignment="1">
      <alignment horizontal="left" vertical="center" wrapText="1" indent="1"/>
    </xf>
    <xf numFmtId="188" fontId="24" fillId="0" borderId="91" xfId="30" applyNumberFormat="1" applyFont="1" applyFill="1" applyBorder="1" applyAlignment="1">
      <alignment horizontal="right" vertical="center"/>
    </xf>
    <xf numFmtId="0" fontId="5" fillId="0" borderId="182" xfId="22" applyFont="1" applyFill="1" applyBorder="1" applyAlignment="1">
      <alignment horizontal="center" vertical="center" wrapText="1"/>
    </xf>
    <xf numFmtId="0" fontId="150" fillId="0" borderId="183" xfId="22" applyFont="1" applyFill="1" applyBorder="1" applyAlignment="1">
      <alignment horizontal="center" vertical="center" wrapText="1"/>
    </xf>
    <xf numFmtId="0" fontId="150" fillId="0" borderId="184" xfId="22" applyFont="1" applyFill="1" applyBorder="1" applyAlignment="1">
      <alignment horizontal="center" vertical="center" wrapText="1"/>
    </xf>
    <xf numFmtId="0" fontId="150" fillId="0" borderId="91" xfId="22" applyFont="1" applyFill="1" applyBorder="1" applyAlignment="1">
      <alignment horizontal="center" vertical="center" wrapText="1"/>
    </xf>
    <xf numFmtId="0" fontId="150" fillId="0" borderId="56" xfId="22" applyFont="1" applyFill="1" applyBorder="1" applyAlignment="1">
      <alignment horizontal="center" vertical="center" wrapText="1"/>
    </xf>
    <xf numFmtId="0" fontId="5" fillId="0" borderId="54" xfId="22" applyFont="1" applyFill="1" applyBorder="1" applyAlignment="1">
      <alignment horizontal="center" vertical="center" wrapText="1"/>
    </xf>
    <xf numFmtId="188" fontId="24" fillId="0" borderId="96" xfId="30" applyNumberFormat="1" applyFont="1" applyFill="1" applyBorder="1" applyAlignment="1">
      <alignment horizontal="right" vertical="center"/>
    </xf>
    <xf numFmtId="0" fontId="5" fillId="0" borderId="185" xfId="22" applyFont="1" applyFill="1" applyBorder="1" applyAlignment="1">
      <alignment horizontal="center" vertical="center" wrapText="1"/>
    </xf>
    <xf numFmtId="0" fontId="150" fillId="0" borderId="186" xfId="22" applyFont="1" applyFill="1" applyBorder="1" applyAlignment="1">
      <alignment horizontal="center" vertical="center" wrapText="1"/>
    </xf>
    <xf numFmtId="0" fontId="150" fillId="0" borderId="187" xfId="22" applyFont="1" applyFill="1" applyBorder="1" applyAlignment="1">
      <alignment horizontal="center" vertical="center" wrapText="1"/>
    </xf>
    <xf numFmtId="0" fontId="150" fillId="0" borderId="96" xfId="22" applyFont="1" applyFill="1" applyBorder="1" applyAlignment="1">
      <alignment horizontal="center" vertical="center" wrapText="1"/>
    </xf>
    <xf numFmtId="0" fontId="150" fillId="0" borderId="62" xfId="22" applyFont="1" applyFill="1" applyBorder="1" applyAlignment="1">
      <alignment horizontal="center" vertical="center" wrapText="1"/>
    </xf>
    <xf numFmtId="0" fontId="5" fillId="0" borderId="60" xfId="22" applyFont="1" applyFill="1" applyBorder="1" applyAlignment="1">
      <alignment horizontal="center" vertical="center" wrapText="1"/>
    </xf>
    <xf numFmtId="0" fontId="110" fillId="0" borderId="196" xfId="30" applyNumberFormat="1" applyFont="1" applyFill="1" applyBorder="1" applyAlignment="1">
      <alignment horizontal="left" vertical="center" wrapText="1" indent="1"/>
    </xf>
    <xf numFmtId="0" fontId="110" fillId="11" borderId="72" xfId="30" applyNumberFormat="1" applyFont="1" applyFill="1" applyBorder="1" applyAlignment="1">
      <alignment horizontal="left" vertical="center" wrapText="1" indent="1"/>
    </xf>
    <xf numFmtId="178" fontId="92" fillId="11" borderId="2" xfId="31" applyNumberFormat="1" applyFont="1" applyFill="1" applyBorder="1" applyAlignment="1">
      <alignment horizontal="center" vertical="center" wrapText="1"/>
    </xf>
    <xf numFmtId="0" fontId="26" fillId="11" borderId="0" xfId="22" applyFont="1" applyFill="1" applyAlignment="1">
      <alignment horizontal="center" vertical="center" wrapText="1"/>
    </xf>
    <xf numFmtId="178" fontId="92" fillId="11" borderId="1" xfId="31" applyNumberFormat="1" applyFont="1" applyFill="1" applyBorder="1" applyAlignment="1">
      <alignment horizontal="center" vertical="center" wrapText="1"/>
    </xf>
    <xf numFmtId="0" fontId="26" fillId="11" borderId="0" xfId="22" applyFont="1" applyFill="1" applyAlignment="1">
      <alignment vertical="center" wrapText="1"/>
    </xf>
    <xf numFmtId="196" fontId="26" fillId="11" borderId="70" xfId="22" quotePrefix="1" applyNumberFormat="1" applyFont="1" applyFill="1" applyBorder="1" applyAlignment="1">
      <alignment horizontal="center" vertical="center" wrapText="1"/>
    </xf>
    <xf numFmtId="0" fontId="26" fillId="0" borderId="39" xfId="22" quotePrefix="1" applyFont="1" applyFill="1" applyBorder="1" applyAlignment="1">
      <alignment horizontal="left" vertical="center" wrapText="1" indent="1"/>
    </xf>
    <xf numFmtId="0" fontId="26" fillId="0" borderId="1" xfId="22" applyFont="1" applyFill="1" applyBorder="1" applyAlignment="1">
      <alignment horizontal="left" vertical="center" wrapText="1" indent="1"/>
    </xf>
    <xf numFmtId="188" fontId="24" fillId="0" borderId="90" xfId="30" applyNumberFormat="1" applyFont="1" applyFill="1" applyBorder="1" applyAlignment="1">
      <alignment horizontal="right" vertical="center" wrapText="1"/>
    </xf>
    <xf numFmtId="188" fontId="24" fillId="0" borderId="178" xfId="30" applyNumberFormat="1" applyFont="1" applyFill="1" applyBorder="1" applyAlignment="1">
      <alignment horizontal="right" vertical="center" wrapText="1"/>
    </xf>
    <xf numFmtId="188" fontId="24" fillId="0" borderId="89" xfId="30" applyNumberFormat="1" applyFont="1" applyFill="1" applyBorder="1" applyAlignment="1">
      <alignment horizontal="right" vertical="center" wrapText="1"/>
    </xf>
    <xf numFmtId="188" fontId="24" fillId="0" borderId="1" xfId="30" applyNumberFormat="1" applyFont="1" applyFill="1" applyBorder="1" applyAlignment="1">
      <alignment horizontal="right" vertical="center" wrapText="1"/>
    </xf>
    <xf numFmtId="201" fontId="24" fillId="0" borderId="1" xfId="30" applyNumberFormat="1" applyFont="1" applyFill="1" applyBorder="1" applyAlignment="1">
      <alignment horizontal="right" vertical="center" wrapText="1"/>
    </xf>
    <xf numFmtId="0" fontId="218" fillId="0" borderId="1" xfId="30" applyNumberFormat="1" applyFont="1" applyFill="1" applyBorder="1" applyAlignment="1">
      <alignment horizontal="center" vertical="center" wrapText="1"/>
    </xf>
    <xf numFmtId="0" fontId="29" fillId="0" borderId="90" xfId="22" applyFont="1" applyFill="1" applyBorder="1" applyAlignment="1">
      <alignment horizontal="center" vertical="center" wrapText="1"/>
    </xf>
    <xf numFmtId="0" fontId="24" fillId="0" borderId="178" xfId="22" applyFont="1" applyFill="1" applyBorder="1" applyAlignment="1">
      <alignment horizontal="center" vertical="center" wrapText="1"/>
    </xf>
    <xf numFmtId="0" fontId="24" fillId="0" borderId="89" xfId="22" applyFont="1" applyFill="1" applyBorder="1" applyAlignment="1">
      <alignment horizontal="center" vertical="center" wrapText="1"/>
    </xf>
    <xf numFmtId="0" fontId="24" fillId="0" borderId="1" xfId="22" applyFont="1" applyFill="1" applyBorder="1" applyAlignment="1">
      <alignment horizontal="center" vertical="center" wrapText="1"/>
    </xf>
    <xf numFmtId="0" fontId="24" fillId="0" borderId="40" xfId="22" applyFont="1" applyFill="1" applyBorder="1" applyAlignment="1">
      <alignment horizontal="center" vertical="center" wrapText="1"/>
    </xf>
    <xf numFmtId="0" fontId="215" fillId="0" borderId="39" xfId="22" applyFont="1" applyFill="1" applyBorder="1" applyAlignment="1">
      <alignment horizontal="center" vertical="center" wrapText="1"/>
    </xf>
    <xf numFmtId="0" fontId="29" fillId="0" borderId="39" xfId="22" applyFont="1" applyFill="1" applyBorder="1" applyAlignment="1">
      <alignment horizontal="center" vertical="center" wrapText="1"/>
    </xf>
    <xf numFmtId="0" fontId="14" fillId="0" borderId="72" xfId="30" applyNumberFormat="1" applyFont="1" applyFill="1" applyBorder="1" applyAlignment="1">
      <alignment horizontal="left" vertical="center" wrapText="1" indent="1"/>
    </xf>
    <xf numFmtId="0" fontId="26" fillId="0" borderId="57" xfId="22" quotePrefix="1" applyFont="1" applyFill="1" applyBorder="1" applyAlignment="1">
      <alignment horizontal="left" vertical="center" wrapText="1" indent="1"/>
    </xf>
    <xf numFmtId="188" fontId="135" fillId="14" borderId="90" xfId="30" applyNumberFormat="1" applyFont="1" applyFill="1" applyBorder="1" applyAlignment="1">
      <alignment horizontal="right" vertical="center" wrapText="1"/>
    </xf>
    <xf numFmtId="188" fontId="24" fillId="14" borderId="178" xfId="30" applyNumberFormat="1" applyFont="1" applyFill="1" applyBorder="1" applyAlignment="1">
      <alignment horizontal="right" vertical="center" wrapText="1"/>
    </xf>
    <xf numFmtId="0" fontId="26" fillId="11" borderId="84" xfId="30" applyNumberFormat="1" applyFont="1" applyFill="1" applyBorder="1" applyAlignment="1">
      <alignment horizontal="center" vertical="center" wrapText="1"/>
    </xf>
    <xf numFmtId="0" fontId="110" fillId="11" borderId="147" xfId="30" applyNumberFormat="1" applyFont="1" applyFill="1" applyBorder="1" applyAlignment="1">
      <alignment horizontal="left" vertical="center" wrapText="1" indent="1"/>
    </xf>
    <xf numFmtId="0" fontId="26" fillId="11" borderId="41" xfId="22" applyFont="1" applyFill="1" applyBorder="1" applyAlignment="1">
      <alignment horizontal="center" vertical="center" wrapText="1"/>
    </xf>
    <xf numFmtId="0" fontId="26" fillId="11" borderId="1" xfId="22" applyFont="1" applyFill="1" applyBorder="1" applyAlignment="1">
      <alignment horizontal="left" vertical="center" wrapText="1" indent="1"/>
    </xf>
    <xf numFmtId="0" fontId="26" fillId="11" borderId="1" xfId="22" applyFont="1" applyFill="1" applyBorder="1" applyAlignment="1">
      <alignment horizontal="center" vertical="center" wrapText="1"/>
    </xf>
    <xf numFmtId="0" fontId="26" fillId="11" borderId="90" xfId="22" applyFont="1" applyFill="1" applyBorder="1" applyAlignment="1">
      <alignment horizontal="center" vertical="center" wrapText="1"/>
    </xf>
    <xf numFmtId="0" fontId="26" fillId="11" borderId="178" xfId="22" applyFont="1" applyFill="1" applyBorder="1" applyAlignment="1">
      <alignment horizontal="center" vertical="center" wrapText="1"/>
    </xf>
    <xf numFmtId="0" fontId="26" fillId="11" borderId="89" xfId="22" applyFont="1" applyFill="1" applyBorder="1" applyAlignment="1">
      <alignment horizontal="center" vertical="center" wrapText="1"/>
    </xf>
    <xf numFmtId="0" fontId="215" fillId="11" borderId="1" xfId="22" applyFont="1" applyFill="1" applyBorder="1" applyAlignment="1">
      <alignment horizontal="center" vertical="center" wrapText="1"/>
    </xf>
    <xf numFmtId="201" fontId="24" fillId="11" borderId="89" xfId="30" applyNumberFormat="1" applyFont="1" applyFill="1" applyBorder="1" applyAlignment="1">
      <alignment horizontal="right" vertical="center" wrapText="1"/>
    </xf>
    <xf numFmtId="0" fontId="40" fillId="11" borderId="90" xfId="22" applyFont="1" applyFill="1" applyBorder="1" applyAlignment="1">
      <alignment horizontal="center" vertical="center" wrapText="1"/>
    </xf>
    <xf numFmtId="0" fontId="135" fillId="11" borderId="178" xfId="22" applyFont="1" applyFill="1" applyBorder="1" applyAlignment="1">
      <alignment horizontal="center" vertical="center" wrapText="1"/>
    </xf>
    <xf numFmtId="0" fontId="135" fillId="11" borderId="89" xfId="22" applyFont="1" applyFill="1" applyBorder="1" applyAlignment="1">
      <alignment horizontal="center" vertical="center" wrapText="1"/>
    </xf>
    <xf numFmtId="0" fontId="135" fillId="11" borderId="1" xfId="22" applyFont="1" applyFill="1" applyBorder="1" applyAlignment="1">
      <alignment horizontal="center" vertical="center" wrapText="1"/>
    </xf>
    <xf numFmtId="0" fontId="135" fillId="11" borderId="40" xfId="22" applyFont="1" applyFill="1" applyBorder="1" applyAlignment="1">
      <alignment horizontal="center" vertical="center" wrapText="1"/>
    </xf>
    <xf numFmtId="0" fontId="40" fillId="11" borderId="39" xfId="22" applyFont="1" applyFill="1" applyBorder="1" applyAlignment="1">
      <alignment horizontal="center" vertical="center" wrapText="1"/>
    </xf>
    <xf numFmtId="0" fontId="24" fillId="11" borderId="1" xfId="30" applyNumberFormat="1" applyFont="1" applyFill="1" applyBorder="1" applyAlignment="1">
      <alignment horizontal="center" vertical="center" wrapText="1"/>
    </xf>
    <xf numFmtId="0" fontId="131" fillId="11" borderId="39" xfId="22" applyFont="1" applyFill="1" applyBorder="1" applyAlignment="1">
      <alignment horizontal="center" vertical="center" wrapText="1"/>
    </xf>
    <xf numFmtId="0" fontId="35" fillId="11" borderId="72" xfId="30" applyNumberFormat="1" applyFont="1" applyFill="1" applyBorder="1" applyAlignment="1">
      <alignment horizontal="left" vertical="center" wrapText="1" indent="1"/>
    </xf>
    <xf numFmtId="0" fontId="28" fillId="14" borderId="0" xfId="22" applyFont="1" applyFill="1" applyAlignment="1">
      <alignment horizontal="center" vertical="center" wrapText="1"/>
    </xf>
    <xf numFmtId="188" fontId="24" fillId="4" borderId="90" xfId="30" applyNumberFormat="1" applyFont="1" applyFill="1" applyBorder="1" applyAlignment="1">
      <alignment horizontal="right" vertical="center" wrapText="1"/>
    </xf>
    <xf numFmtId="188" fontId="24" fillId="4" borderId="178" xfId="30" applyNumberFormat="1" applyFont="1" applyFill="1" applyBorder="1" applyAlignment="1">
      <alignment horizontal="right" vertical="center" wrapText="1"/>
    </xf>
    <xf numFmtId="188" fontId="24" fillId="4" borderId="89" xfId="30" applyNumberFormat="1" applyFont="1" applyFill="1" applyBorder="1" applyAlignment="1">
      <alignment horizontal="right" vertical="center" wrapText="1"/>
    </xf>
    <xf numFmtId="188" fontId="24" fillId="4" borderId="1" xfId="30" applyNumberFormat="1" applyFont="1" applyFill="1" applyBorder="1" applyAlignment="1">
      <alignment horizontal="right" vertical="center"/>
    </xf>
    <xf numFmtId="201" fontId="24" fillId="4" borderId="1" xfId="30" applyNumberFormat="1" applyFont="1" applyFill="1" applyBorder="1" applyAlignment="1">
      <alignment horizontal="right" vertical="center" wrapText="1"/>
    </xf>
    <xf numFmtId="0" fontId="35" fillId="4" borderId="72" xfId="30" applyNumberFormat="1" applyFont="1" applyFill="1" applyBorder="1" applyAlignment="1">
      <alignment horizontal="left" vertical="center" wrapText="1" indent="1"/>
    </xf>
    <xf numFmtId="0" fontId="135" fillId="4" borderId="71" xfId="22" applyFont="1" applyFill="1" applyBorder="1" applyAlignment="1">
      <alignment horizontal="center" vertical="center" wrapText="1"/>
    </xf>
    <xf numFmtId="0" fontId="135" fillId="4" borderId="72" xfId="22" applyFont="1" applyFill="1" applyBorder="1" applyAlignment="1">
      <alignment horizontal="center" vertical="center" wrapText="1"/>
    </xf>
    <xf numFmtId="0" fontId="28" fillId="14" borderId="0" xfId="22" applyFont="1" applyFill="1" applyAlignment="1">
      <alignment vertical="center" wrapText="1"/>
    </xf>
    <xf numFmtId="0" fontId="24" fillId="10" borderId="113" xfId="22" applyFont="1" applyFill="1" applyBorder="1" applyAlignment="1">
      <alignment vertical="center"/>
    </xf>
    <xf numFmtId="0" fontId="24" fillId="11" borderId="113" xfId="30" applyNumberFormat="1" applyFont="1" applyFill="1" applyBorder="1" applyAlignment="1">
      <alignment horizontal="center" vertical="center"/>
    </xf>
    <xf numFmtId="188" fontId="24" fillId="10" borderId="228" xfId="30" applyNumberFormat="1" applyFont="1" applyFill="1" applyBorder="1" applyAlignment="1">
      <alignment vertical="center"/>
    </xf>
    <xf numFmtId="188" fontId="24" fillId="10" borderId="229" xfId="30" applyNumberFormat="1" applyFont="1" applyFill="1" applyBorder="1" applyAlignment="1">
      <alignment vertical="center"/>
    </xf>
    <xf numFmtId="188" fontId="24" fillId="10" borderId="230" xfId="30" applyNumberFormat="1" applyFont="1" applyFill="1" applyBorder="1" applyAlignment="1">
      <alignment vertical="center"/>
    </xf>
    <xf numFmtId="188" fontId="24" fillId="10" borderId="113" xfId="30" applyNumberFormat="1" applyFont="1" applyFill="1" applyBorder="1" applyAlignment="1">
      <alignment horizontal="right" vertical="center" indent="1"/>
    </xf>
    <xf numFmtId="0" fontId="24" fillId="10" borderId="113" xfId="30" applyNumberFormat="1" applyFont="1" applyFill="1" applyBorder="1" applyAlignment="1">
      <alignment horizontal="right" vertical="center" wrapText="1"/>
    </xf>
    <xf numFmtId="0" fontId="24" fillId="10" borderId="228" xfId="22" applyFont="1" applyFill="1" applyBorder="1" applyAlignment="1">
      <alignment horizontal="center" vertical="center"/>
    </xf>
    <xf numFmtId="0" fontId="24" fillId="10" borderId="229" xfId="22" applyFont="1" applyFill="1" applyBorder="1" applyAlignment="1">
      <alignment horizontal="center" vertical="center"/>
    </xf>
    <xf numFmtId="0" fontId="24" fillId="10" borderId="230" xfId="22" applyFont="1" applyFill="1" applyBorder="1" applyAlignment="1">
      <alignment horizontal="center" vertical="center"/>
    </xf>
    <xf numFmtId="0" fontId="24" fillId="10" borderId="113" xfId="22" applyFont="1" applyFill="1" applyBorder="1" applyAlignment="1">
      <alignment horizontal="center" vertical="center"/>
    </xf>
    <xf numFmtId="0" fontId="24" fillId="10" borderId="136" xfId="22" applyFont="1" applyFill="1" applyBorder="1" applyAlignment="1">
      <alignment horizontal="center" vertical="center"/>
    </xf>
    <xf numFmtId="0" fontId="190" fillId="10" borderId="113" xfId="22" applyFont="1" applyFill="1" applyBorder="1" applyAlignment="1">
      <alignment horizontal="center" vertical="center"/>
    </xf>
    <xf numFmtId="0" fontId="24" fillId="10" borderId="126" xfId="22" applyFont="1" applyFill="1" applyBorder="1" applyAlignment="1">
      <alignment horizontal="center" vertical="center"/>
    </xf>
    <xf numFmtId="0" fontId="226" fillId="10" borderId="127" xfId="22" applyNumberFormat="1" applyFont="1" applyFill="1" applyBorder="1" applyAlignment="1">
      <alignment horizontal="left" vertical="center" wrapText="1"/>
    </xf>
    <xf numFmtId="0" fontId="26" fillId="0" borderId="71" xfId="22" applyFont="1" applyFill="1" applyBorder="1" applyAlignment="1">
      <alignment horizontal="center" vertical="center"/>
    </xf>
    <xf numFmtId="0" fontId="26" fillId="0" borderId="72" xfId="22" applyFont="1" applyFill="1" applyBorder="1" applyAlignment="1">
      <alignment horizontal="center" vertical="center"/>
    </xf>
    <xf numFmtId="196" fontId="26" fillId="0" borderId="68" xfId="22" applyNumberFormat="1" applyFont="1" applyBorder="1" applyAlignment="1">
      <alignment horizontal="center" vertical="center"/>
    </xf>
    <xf numFmtId="0" fontId="26" fillId="0" borderId="125" xfId="22" applyFont="1" applyBorder="1" applyAlignment="1">
      <alignment horizontal="center" vertical="center"/>
    </xf>
    <xf numFmtId="0" fontId="26" fillId="0" borderId="127" xfId="22" applyFont="1" applyBorder="1" applyAlignment="1">
      <alignment horizontal="center" vertical="center"/>
    </xf>
    <xf numFmtId="196" fontId="26" fillId="0" borderId="0" xfId="22" applyNumberFormat="1" applyFont="1" applyAlignment="1">
      <alignment horizontal="center" vertical="center"/>
    </xf>
    <xf numFmtId="0" fontId="26" fillId="0" borderId="0" xfId="22" applyNumberFormat="1" applyFont="1" applyAlignment="1">
      <alignment horizontal="center" vertical="center" wrapText="1"/>
    </xf>
    <xf numFmtId="0" fontId="190" fillId="0" borderId="0" xfId="22" applyFont="1" applyAlignment="1">
      <alignment horizontal="center" vertical="center"/>
    </xf>
    <xf numFmtId="0" fontId="218" fillId="0" borderId="0" xfId="22" applyFont="1" applyAlignment="1">
      <alignment vertical="center" wrapText="1"/>
    </xf>
    <xf numFmtId="0" fontId="210" fillId="62" borderId="0" xfId="0" applyNumberFormat="1" applyFont="1" applyFill="1" applyAlignment="1">
      <alignment horizontal="left" vertical="top" wrapText="1" shrinkToFit="1" readingOrder="1"/>
    </xf>
    <xf numFmtId="0" fontId="211" fillId="62" borderId="226" xfId="0" applyNumberFormat="1" applyFont="1" applyFill="1" applyBorder="1" applyAlignment="1">
      <alignment horizontal="right" vertical="top" wrapText="1" shrinkToFit="1" readingOrder="1"/>
    </xf>
    <xf numFmtId="49" fontId="212" fillId="63" borderId="227" xfId="0" applyNumberFormat="1" applyFont="1" applyFill="1" applyBorder="1" applyAlignment="1">
      <alignment horizontal="center" vertical="center" wrapText="1" shrinkToFit="1" readingOrder="1"/>
    </xf>
    <xf numFmtId="0" fontId="213" fillId="62" borderId="227" xfId="0" applyNumberFormat="1" applyFont="1" applyFill="1" applyBorder="1" applyAlignment="1">
      <alignment horizontal="left" vertical="top" wrapText="1" shrinkToFit="1" readingOrder="1"/>
    </xf>
    <xf numFmtId="0" fontId="213" fillId="62" borderId="227" xfId="0" applyNumberFormat="1" applyFont="1" applyFill="1" applyBorder="1" applyAlignment="1">
      <alignment horizontal="left" vertical="center" wrapText="1" shrinkToFit="1" readingOrder="1"/>
    </xf>
    <xf numFmtId="0" fontId="211" fillId="64" borderId="227" xfId="0" applyNumberFormat="1" applyFont="1" applyFill="1" applyBorder="1" applyAlignment="1">
      <alignment horizontal="center" vertical="center" wrapText="1" shrinkToFit="1" readingOrder="1"/>
    </xf>
    <xf numFmtId="0" fontId="211" fillId="62" borderId="227" xfId="0" applyNumberFormat="1" applyFont="1" applyFill="1" applyBorder="1" applyAlignment="1">
      <alignment horizontal="left" vertical="center" wrapText="1" shrinkToFit="1" readingOrder="1"/>
    </xf>
    <xf numFmtId="176" fontId="24" fillId="2" borderId="7" xfId="3" applyNumberFormat="1" applyFont="1" applyFill="1" applyBorder="1" applyAlignment="1">
      <alignment horizontal="center" vertical="center" wrapText="1"/>
    </xf>
    <xf numFmtId="0" fontId="24" fillId="2" borderId="74" xfId="3" applyFont="1" applyFill="1" applyBorder="1" applyAlignment="1">
      <alignment horizontal="center" vertical="center"/>
    </xf>
    <xf numFmtId="0" fontId="24" fillId="2" borderId="159" xfId="3" applyFont="1" applyFill="1" applyBorder="1" applyAlignment="1">
      <alignment horizontal="center" vertical="center"/>
    </xf>
    <xf numFmtId="0" fontId="24" fillId="2" borderId="6" xfId="3" applyFont="1" applyFill="1" applyBorder="1" applyAlignment="1">
      <alignment horizontal="center" vertical="center"/>
    </xf>
    <xf numFmtId="0" fontId="24" fillId="2" borderId="2" xfId="3" applyFont="1" applyFill="1" applyBorder="1" applyAlignment="1">
      <alignment horizontal="center" vertical="center"/>
    </xf>
    <xf numFmtId="0" fontId="24" fillId="2" borderId="7" xfId="3" applyFont="1" applyFill="1" applyBorder="1" applyAlignment="1">
      <alignment horizontal="center" vertical="center" wrapText="1"/>
    </xf>
    <xf numFmtId="0" fontId="26" fillId="2" borderId="9" xfId="4" applyFont="1" applyFill="1" applyBorder="1" applyAlignment="1">
      <alignment horizontal="center" vertical="center"/>
    </xf>
    <xf numFmtId="0" fontId="24" fillId="2" borderId="6" xfId="3" applyFont="1" applyFill="1" applyBorder="1" applyAlignment="1">
      <alignment horizontal="center" vertical="center" wrapText="1"/>
    </xf>
    <xf numFmtId="0" fontId="24" fillId="2" borderId="2" xfId="3" applyFont="1" applyFill="1" applyBorder="1" applyAlignment="1">
      <alignment horizontal="center" vertical="center" wrapText="1"/>
    </xf>
    <xf numFmtId="0" fontId="24" fillId="2" borderId="7" xfId="3" applyFont="1" applyFill="1" applyBorder="1" applyAlignment="1">
      <alignment horizontal="center" vertical="center"/>
    </xf>
    <xf numFmtId="0" fontId="26" fillId="2" borderId="2" xfId="4" applyFont="1" applyFill="1" applyBorder="1" applyAlignment="1">
      <alignment horizontal="center" vertical="center" wrapText="1"/>
    </xf>
    <xf numFmtId="176" fontId="24" fillId="2" borderId="77" xfId="3" applyNumberFormat="1" applyFont="1" applyFill="1" applyBorder="1" applyAlignment="1">
      <alignment horizontal="center" vertical="center"/>
    </xf>
    <xf numFmtId="176" fontId="24" fillId="2" borderId="34" xfId="3" applyNumberFormat="1" applyFont="1" applyFill="1" applyBorder="1" applyAlignment="1">
      <alignment horizontal="center" vertical="center"/>
    </xf>
    <xf numFmtId="176" fontId="24" fillId="2" borderId="78" xfId="3" applyNumberFormat="1" applyFont="1" applyFill="1" applyBorder="1" applyAlignment="1">
      <alignment horizontal="center" vertical="center"/>
    </xf>
    <xf numFmtId="176" fontId="24" fillId="2" borderId="6" xfId="3" applyNumberFormat="1" applyFont="1" applyFill="1" applyBorder="1" applyAlignment="1">
      <alignment horizontal="center" vertical="center" wrapText="1"/>
    </xf>
    <xf numFmtId="176" fontId="24" fillId="2" borderId="2" xfId="3" applyNumberFormat="1" applyFont="1" applyFill="1" applyBorder="1" applyAlignment="1">
      <alignment horizontal="center" vertical="center" wrapText="1"/>
    </xf>
    <xf numFmtId="0" fontId="24" fillId="2" borderId="8" xfId="3" applyFont="1" applyFill="1" applyBorder="1" applyAlignment="1">
      <alignment horizontal="center" vertical="center"/>
    </xf>
    <xf numFmtId="0" fontId="26" fillId="2" borderId="11" xfId="1" applyFont="1" applyFill="1" applyBorder="1" applyAlignment="1">
      <alignment horizontal="center" vertical="center"/>
    </xf>
    <xf numFmtId="176" fontId="24" fillId="20" borderId="6" xfId="11" applyNumberFormat="1" applyFont="1" applyFill="1" applyBorder="1" applyAlignment="1">
      <alignment horizontal="center" vertical="center" wrapText="1"/>
    </xf>
    <xf numFmtId="176" fontId="24" fillId="20" borderId="47" xfId="11" applyNumberFormat="1" applyFont="1" applyFill="1" applyBorder="1" applyAlignment="1">
      <alignment horizontal="center" vertical="center" wrapText="1"/>
    </xf>
    <xf numFmtId="0" fontId="24" fillId="20" borderId="8" xfId="11" applyFont="1" applyFill="1" applyBorder="1" applyAlignment="1">
      <alignment horizontal="center" vertical="center"/>
    </xf>
    <xf numFmtId="0" fontId="26" fillId="20" borderId="213" xfId="29" applyFont="1" applyFill="1" applyBorder="1" applyAlignment="1">
      <alignment horizontal="center" vertical="center"/>
    </xf>
    <xf numFmtId="0" fontId="24" fillId="20" borderId="74" xfId="11" applyFont="1" applyFill="1" applyBorder="1" applyAlignment="1">
      <alignment horizontal="center" vertical="center"/>
    </xf>
    <xf numFmtId="0" fontId="24" fillId="20" borderId="212" xfId="11" applyFont="1" applyFill="1" applyBorder="1" applyAlignment="1">
      <alignment horizontal="center" vertical="center"/>
    </xf>
    <xf numFmtId="0" fontId="24" fillId="20" borderId="6" xfId="11" applyFont="1" applyFill="1" applyBorder="1" applyAlignment="1">
      <alignment horizontal="center" vertical="center"/>
    </xf>
    <xf numFmtId="0" fontId="24" fillId="20" borderId="47" xfId="11" applyFont="1" applyFill="1" applyBorder="1" applyAlignment="1">
      <alignment horizontal="center" vertical="center"/>
    </xf>
    <xf numFmtId="0" fontId="104" fillId="20" borderId="7" xfId="11" applyFont="1" applyFill="1" applyBorder="1" applyAlignment="1">
      <alignment horizontal="center" vertical="center" wrapText="1"/>
    </xf>
    <xf numFmtId="0" fontId="14" fillId="20" borderId="123" xfId="11" applyFont="1" applyFill="1" applyBorder="1" applyAlignment="1">
      <alignment horizontal="center" vertical="center"/>
    </xf>
    <xf numFmtId="0" fontId="24" fillId="20" borderId="7" xfId="11" applyFont="1" applyFill="1" applyBorder="1" applyAlignment="1">
      <alignment horizontal="center" vertical="center"/>
    </xf>
    <xf numFmtId="0" fontId="26" fillId="20" borderId="123" xfId="11" applyFont="1" applyFill="1" applyBorder="1" applyAlignment="1">
      <alignment horizontal="center" vertical="center"/>
    </xf>
    <xf numFmtId="0" fontId="24" fillId="20" borderId="6" xfId="11" applyFont="1" applyFill="1" applyBorder="1" applyAlignment="1">
      <alignment horizontal="center" vertical="center" wrapText="1"/>
    </xf>
    <xf numFmtId="0" fontId="26" fillId="20" borderId="47" xfId="11" applyFont="1" applyFill="1" applyBorder="1" applyAlignment="1">
      <alignment horizontal="center" vertical="center" wrapText="1"/>
    </xf>
    <xf numFmtId="0" fontId="14" fillId="3" borderId="31" xfId="29" applyFont="1" applyFill="1" applyBorder="1" applyAlignment="1">
      <alignment horizontal="center" vertical="center" wrapText="1"/>
    </xf>
    <xf numFmtId="0" fontId="14" fillId="3" borderId="21" xfId="29" applyFont="1" applyFill="1" applyBorder="1" applyAlignment="1">
      <alignment horizontal="center" vertical="center" wrapText="1"/>
    </xf>
    <xf numFmtId="176" fontId="24" fillId="20" borderId="17" xfId="11" applyNumberFormat="1" applyFont="1" applyFill="1" applyBorder="1" applyAlignment="1">
      <alignment horizontal="center" vertical="center"/>
    </xf>
    <xf numFmtId="176" fontId="24" fillId="20" borderId="18" xfId="11" applyNumberFormat="1" applyFont="1" applyFill="1" applyBorder="1" applyAlignment="1">
      <alignment horizontal="center" vertical="center"/>
    </xf>
    <xf numFmtId="176" fontId="24" fillId="20" borderId="19" xfId="11" applyNumberFormat="1" applyFont="1" applyFill="1" applyBorder="1" applyAlignment="1">
      <alignment horizontal="center" vertical="center"/>
    </xf>
    <xf numFmtId="0" fontId="14" fillId="0" borderId="214" xfId="29" applyFont="1" applyFill="1" applyBorder="1" applyAlignment="1">
      <alignment horizontal="center" vertical="center" wrapText="1"/>
    </xf>
    <xf numFmtId="0" fontId="14" fillId="0" borderId="215" xfId="29" applyFont="1" applyFill="1" applyBorder="1" applyAlignment="1">
      <alignment horizontal="center" vertical="center" wrapText="1"/>
    </xf>
    <xf numFmtId="0" fontId="14" fillId="0" borderId="31" xfId="29" applyFont="1" applyFill="1" applyBorder="1" applyAlignment="1">
      <alignment horizontal="center" vertical="center" wrapText="1"/>
    </xf>
    <xf numFmtId="0" fontId="14" fillId="0" borderId="21" xfId="29" applyFont="1" applyFill="1" applyBorder="1" applyAlignment="1">
      <alignment horizontal="center" vertical="center" wrapText="1"/>
    </xf>
    <xf numFmtId="0" fontId="14" fillId="3" borderId="31" xfId="29" applyFont="1" applyFill="1" applyBorder="1" applyAlignment="1">
      <alignment horizontal="left" vertical="center" wrapText="1" indent="1"/>
    </xf>
    <xf numFmtId="0" fontId="14" fillId="3" borderId="21" xfId="29" applyFont="1" applyFill="1" applyBorder="1" applyAlignment="1">
      <alignment horizontal="left" vertical="center" wrapText="1" indent="1"/>
    </xf>
    <xf numFmtId="0" fontId="14" fillId="0" borderId="216" xfId="29" applyFont="1" applyFill="1" applyBorder="1" applyAlignment="1">
      <alignment horizontal="center" vertical="center" wrapText="1"/>
    </xf>
    <xf numFmtId="0" fontId="14" fillId="0" borderId="20" xfId="29" applyFont="1" applyFill="1" applyBorder="1" applyAlignment="1">
      <alignment horizontal="center" vertical="center" wrapText="1"/>
    </xf>
    <xf numFmtId="0" fontId="14" fillId="3" borderId="20" xfId="29" applyFont="1" applyFill="1" applyBorder="1" applyAlignment="1">
      <alignment horizontal="left" vertical="center" wrapText="1" indent="1"/>
    </xf>
    <xf numFmtId="0" fontId="14" fillId="3" borderId="20" xfId="29" applyFont="1" applyFill="1" applyBorder="1" applyAlignment="1">
      <alignment horizontal="center" vertical="center" wrapText="1"/>
    </xf>
    <xf numFmtId="179" fontId="14" fillId="3" borderId="20" xfId="29" applyNumberFormat="1" applyFont="1" applyFill="1" applyBorder="1" applyAlignment="1">
      <alignment horizontal="center" vertical="center" wrapText="1"/>
    </xf>
    <xf numFmtId="179" fontId="14" fillId="3" borderId="21" xfId="29" applyNumberFormat="1" applyFont="1" applyFill="1" applyBorder="1" applyAlignment="1">
      <alignment horizontal="center" vertical="center" wrapText="1"/>
    </xf>
    <xf numFmtId="179" fontId="14" fillId="3" borderId="31" xfId="29" applyNumberFormat="1" applyFont="1" applyFill="1" applyBorder="1" applyAlignment="1">
      <alignment horizontal="center" vertical="center" wrapText="1"/>
    </xf>
    <xf numFmtId="0" fontId="14" fillId="3" borderId="31" xfId="29" quotePrefix="1" applyFont="1" applyFill="1" applyBorder="1" applyAlignment="1">
      <alignment horizontal="center" vertical="center" wrapText="1"/>
    </xf>
    <xf numFmtId="0" fontId="35" fillId="3" borderId="31" xfId="29" applyFont="1" applyFill="1" applyBorder="1" applyAlignment="1">
      <alignment horizontal="left" vertical="center" wrapText="1" indent="1"/>
    </xf>
    <xf numFmtId="0" fontId="14" fillId="3" borderId="20" xfId="29" quotePrefix="1" applyFont="1" applyFill="1" applyBorder="1" applyAlignment="1">
      <alignment horizontal="center" vertical="center" wrapText="1"/>
    </xf>
    <xf numFmtId="0" fontId="24" fillId="0" borderId="129" xfId="14" applyFont="1" applyFill="1" applyBorder="1" applyAlignment="1">
      <alignment horizontal="center" vertical="center"/>
    </xf>
    <xf numFmtId="0" fontId="24" fillId="0" borderId="130" xfId="14" applyFont="1" applyFill="1" applyBorder="1" applyAlignment="1">
      <alignment horizontal="center" vertical="center"/>
    </xf>
    <xf numFmtId="0" fontId="24" fillId="0" borderId="131" xfId="14" applyFont="1" applyFill="1" applyBorder="1" applyAlignment="1">
      <alignment horizontal="center" vertical="center"/>
    </xf>
    <xf numFmtId="0" fontId="26" fillId="0" borderId="1" xfId="14" quotePrefix="1" applyFont="1" applyFill="1" applyBorder="1" applyAlignment="1">
      <alignment horizontal="left" vertical="center" wrapText="1" indent="1"/>
    </xf>
    <xf numFmtId="0" fontId="26" fillId="0" borderId="1" xfId="14" applyFont="1" applyFill="1" applyBorder="1" applyAlignment="1">
      <alignment horizontal="center" vertical="center"/>
    </xf>
    <xf numFmtId="0" fontId="26" fillId="0" borderId="48" xfId="14" quotePrefix="1" applyFont="1" applyFill="1" applyBorder="1" applyAlignment="1">
      <alignment horizontal="left" vertical="center" wrapText="1" indent="1"/>
    </xf>
    <xf numFmtId="0" fontId="26" fillId="0" borderId="49" xfId="14" quotePrefix="1" applyFont="1" applyFill="1" applyBorder="1" applyAlignment="1">
      <alignment horizontal="left" vertical="center" wrapText="1" indent="1"/>
    </xf>
    <xf numFmtId="0" fontId="26" fillId="0" borderId="50" xfId="14" quotePrefix="1" applyFont="1" applyFill="1" applyBorder="1" applyAlignment="1">
      <alignment horizontal="left" vertical="center" wrapText="1" indent="1"/>
    </xf>
    <xf numFmtId="0" fontId="26" fillId="0" borderId="48" xfId="14" applyFont="1" applyFill="1" applyBorder="1" applyAlignment="1">
      <alignment horizontal="left" vertical="center" wrapText="1"/>
    </xf>
    <xf numFmtId="0" fontId="26" fillId="0" borderId="49" xfId="14" applyFont="1" applyFill="1" applyBorder="1" applyAlignment="1">
      <alignment horizontal="left" vertical="center" wrapText="1"/>
    </xf>
    <xf numFmtId="0" fontId="26" fillId="0" borderId="50" xfId="14" applyFont="1" applyFill="1" applyBorder="1" applyAlignment="1">
      <alignment horizontal="left" vertical="center" wrapText="1"/>
    </xf>
    <xf numFmtId="176" fontId="104" fillId="21" borderId="6" xfId="14" applyNumberFormat="1" applyFont="1" applyFill="1" applyBorder="1" applyAlignment="1" applyProtection="1">
      <alignment horizontal="center" vertical="center" wrapText="1"/>
    </xf>
    <xf numFmtId="176" fontId="104" fillId="21" borderId="163" xfId="14" applyNumberFormat="1" applyFont="1" applyFill="1" applyBorder="1" applyAlignment="1" applyProtection="1">
      <alignment horizontal="center" vertical="center" wrapText="1"/>
    </xf>
    <xf numFmtId="0" fontId="104" fillId="21" borderId="8" xfId="14" applyFont="1" applyFill="1" applyBorder="1" applyAlignment="1" applyProtection="1">
      <alignment horizontal="center" vertical="center"/>
    </xf>
    <xf numFmtId="0" fontId="14" fillId="21" borderId="198" xfId="25" applyFont="1" applyFill="1" applyBorder="1" applyAlignment="1">
      <alignment horizontal="center" vertical="center"/>
    </xf>
    <xf numFmtId="0" fontId="42" fillId="59" borderId="74" xfId="14" applyFont="1" applyFill="1" applyBorder="1" applyAlignment="1" applyProtection="1">
      <alignment vertical="center"/>
    </xf>
    <xf numFmtId="0" fontId="42" fillId="59" borderId="18" xfId="14" applyFont="1" applyFill="1" applyBorder="1" applyAlignment="1" applyProtection="1">
      <alignment vertical="center"/>
    </xf>
    <xf numFmtId="0" fontId="42" fillId="59" borderId="19" xfId="14" applyFont="1" applyFill="1" applyBorder="1" applyAlignment="1" applyProtection="1">
      <alignment vertical="center"/>
    </xf>
    <xf numFmtId="0" fontId="26" fillId="59" borderId="159" xfId="14" applyFont="1" applyFill="1" applyBorder="1" applyAlignment="1">
      <alignment horizontal="center" vertical="center"/>
    </xf>
    <xf numFmtId="0" fontId="26" fillId="59" borderId="36" xfId="14" applyFont="1" applyFill="1" applyBorder="1" applyAlignment="1">
      <alignment horizontal="center" vertical="center"/>
    </xf>
    <xf numFmtId="0" fontId="26" fillId="59" borderId="1" xfId="14" applyFont="1" applyFill="1" applyBorder="1" applyAlignment="1">
      <alignment horizontal="center" vertical="center"/>
    </xf>
    <xf numFmtId="0" fontId="26" fillId="59" borderId="9" xfId="14" applyFont="1" applyFill="1" applyBorder="1" applyAlignment="1">
      <alignment horizontal="center" vertical="center"/>
    </xf>
    <xf numFmtId="0" fontId="26" fillId="0" borderId="9" xfId="9" applyFont="1" applyFill="1" applyBorder="1" applyAlignment="1">
      <alignment horizontal="center" vertical="center" wrapText="1"/>
    </xf>
    <xf numFmtId="0" fontId="26" fillId="0" borderId="2" xfId="9" applyFont="1" applyFill="1" applyBorder="1" applyAlignment="1">
      <alignment horizontal="center" vertical="center" wrapText="1"/>
    </xf>
    <xf numFmtId="0" fontId="104" fillId="21" borderId="7" xfId="14" applyFont="1" applyFill="1" applyBorder="1" applyAlignment="1" applyProtection="1">
      <alignment horizontal="center" vertical="center" wrapText="1"/>
    </xf>
    <xf numFmtId="0" fontId="14" fillId="21" borderId="113" xfId="18" applyFont="1" applyFill="1" applyBorder="1" applyAlignment="1">
      <alignment horizontal="center" vertical="center"/>
    </xf>
    <xf numFmtId="0" fontId="104" fillId="4" borderId="6" xfId="14" applyFont="1" applyFill="1" applyBorder="1" applyAlignment="1" applyProtection="1">
      <alignment horizontal="center" vertical="center" wrapText="1"/>
    </xf>
    <xf numFmtId="0" fontId="104" fillId="4" borderId="163" xfId="14" applyFont="1" applyFill="1" applyBorder="1" applyAlignment="1" applyProtection="1">
      <alignment horizontal="center" vertical="center" wrapText="1"/>
    </xf>
    <xf numFmtId="176" fontId="104" fillId="21" borderId="17" xfId="14" applyNumberFormat="1" applyFont="1" applyFill="1" applyBorder="1" applyAlignment="1" applyProtection="1">
      <alignment horizontal="center" vertical="center"/>
    </xf>
    <xf numFmtId="176" fontId="104" fillId="21" borderId="18" xfId="14" applyNumberFormat="1" applyFont="1" applyFill="1" applyBorder="1" applyAlignment="1" applyProtection="1">
      <alignment horizontal="center" vertical="center"/>
    </xf>
    <xf numFmtId="176" fontId="104" fillId="21" borderId="19" xfId="14" applyNumberFormat="1" applyFont="1" applyFill="1" applyBorder="1" applyAlignment="1" applyProtection="1">
      <alignment horizontal="center" vertical="center"/>
    </xf>
    <xf numFmtId="0" fontId="104" fillId="21" borderId="120" xfId="14" applyFont="1" applyFill="1" applyBorder="1" applyAlignment="1" applyProtection="1">
      <alignment horizontal="center" vertical="center"/>
    </xf>
    <xf numFmtId="0" fontId="104" fillId="21" borderId="125" xfId="14" applyFont="1" applyFill="1" applyBorder="1" applyAlignment="1" applyProtection="1">
      <alignment horizontal="center" vertical="center"/>
    </xf>
    <xf numFmtId="0" fontId="104" fillId="21" borderId="19" xfId="14" applyFont="1" applyFill="1" applyBorder="1" applyAlignment="1" applyProtection="1">
      <alignment horizontal="center" vertical="center" wrapText="1"/>
    </xf>
    <xf numFmtId="0" fontId="104" fillId="21" borderId="136" xfId="14" applyFont="1" applyFill="1" applyBorder="1" applyAlignment="1" applyProtection="1">
      <alignment horizontal="center" vertical="center"/>
    </xf>
    <xf numFmtId="0" fontId="104" fillId="21" borderId="6" xfId="14" applyFont="1" applyFill="1" applyBorder="1" applyAlignment="1" applyProtection="1">
      <alignment horizontal="center" vertical="center"/>
    </xf>
    <xf numFmtId="0" fontId="104" fillId="21" borderId="163" xfId="14" applyFont="1" applyFill="1" applyBorder="1" applyAlignment="1" applyProtection="1">
      <alignment horizontal="center" vertical="center"/>
    </xf>
    <xf numFmtId="0" fontId="104" fillId="21" borderId="7" xfId="14" applyFont="1" applyFill="1" applyBorder="1" applyAlignment="1" applyProtection="1">
      <alignment horizontal="center" vertical="center"/>
    </xf>
    <xf numFmtId="0" fontId="104" fillId="21" borderId="6" xfId="14" applyFont="1" applyFill="1" applyBorder="1" applyAlignment="1" applyProtection="1">
      <alignment horizontal="center" vertical="center" wrapText="1"/>
    </xf>
    <xf numFmtId="0" fontId="104" fillId="21" borderId="163" xfId="14" applyFont="1" applyFill="1" applyBorder="1" applyAlignment="1" applyProtection="1">
      <alignment horizontal="center" vertical="center" wrapText="1"/>
    </xf>
    <xf numFmtId="0" fontId="26" fillId="0" borderId="24" xfId="9" applyFont="1" applyFill="1" applyBorder="1" applyAlignment="1">
      <alignment horizontal="left" vertical="center" wrapText="1"/>
    </xf>
    <xf numFmtId="0" fontId="26" fillId="0" borderId="42" xfId="9" applyFont="1" applyFill="1" applyBorder="1" applyAlignment="1">
      <alignment horizontal="left" vertical="center" wrapText="1"/>
    </xf>
    <xf numFmtId="0" fontId="26" fillId="27" borderId="70" xfId="14" applyFont="1" applyFill="1" applyBorder="1" applyAlignment="1">
      <alignment horizontal="center" vertical="center"/>
    </xf>
    <xf numFmtId="0" fontId="26" fillId="27" borderId="26" xfId="14" applyFont="1" applyFill="1" applyBorder="1" applyAlignment="1">
      <alignment horizontal="center" vertical="center"/>
    </xf>
    <xf numFmtId="0" fontId="26" fillId="27" borderId="73" xfId="14" applyFont="1" applyFill="1" applyBorder="1" applyAlignment="1">
      <alignment horizontal="center" vertical="center"/>
    </xf>
    <xf numFmtId="0" fontId="26" fillId="27" borderId="9" xfId="14" applyFont="1" applyFill="1" applyBorder="1" applyAlignment="1">
      <alignment horizontal="center" vertical="center"/>
    </xf>
    <xf numFmtId="0" fontId="26" fillId="27" borderId="2" xfId="14" applyFont="1" applyFill="1" applyBorder="1" applyAlignment="1">
      <alignment horizontal="center" vertical="center"/>
    </xf>
    <xf numFmtId="0" fontId="26" fillId="27" borderId="3" xfId="14" applyFont="1" applyFill="1" applyBorder="1" applyAlignment="1">
      <alignment horizontal="center" vertical="center"/>
    </xf>
    <xf numFmtId="0" fontId="26" fillId="0" borderId="3" xfId="9" applyFont="1" applyFill="1" applyBorder="1" applyAlignment="1">
      <alignment horizontal="center" vertical="center" wrapText="1"/>
    </xf>
    <xf numFmtId="0" fontId="26" fillId="0" borderId="9" xfId="9" applyFont="1" applyFill="1" applyBorder="1" applyAlignment="1">
      <alignment horizontal="center" vertical="center"/>
    </xf>
    <xf numFmtId="0" fontId="26" fillId="0" borderId="2" xfId="9" applyFont="1" applyFill="1" applyBorder="1" applyAlignment="1">
      <alignment horizontal="center" vertical="center"/>
    </xf>
    <xf numFmtId="0" fontId="26" fillId="0" borderId="3" xfId="9" applyFont="1" applyFill="1" applyBorder="1" applyAlignment="1">
      <alignment horizontal="center" vertical="center"/>
    </xf>
    <xf numFmtId="0" fontId="26" fillId="4" borderId="9" xfId="9" applyFont="1" applyFill="1" applyBorder="1" applyAlignment="1">
      <alignment horizontal="center" vertical="center" wrapText="1"/>
    </xf>
    <xf numFmtId="0" fontId="26" fillId="4" borderId="2" xfId="9" applyFont="1" applyFill="1" applyBorder="1" applyAlignment="1">
      <alignment horizontal="center" vertical="center" wrapText="1"/>
    </xf>
    <xf numFmtId="0" fontId="26" fillId="4" borderId="163" xfId="9" applyFont="1" applyFill="1" applyBorder="1" applyAlignment="1">
      <alignment horizontal="center" vertical="center" wrapText="1"/>
    </xf>
    <xf numFmtId="178" fontId="26" fillId="0" borderId="9" xfId="14" applyNumberFormat="1" applyFont="1" applyFill="1" applyBorder="1" applyAlignment="1">
      <alignment horizontal="center" vertical="center"/>
    </xf>
    <xf numFmtId="178" fontId="26" fillId="0" borderId="2" xfId="14" applyNumberFormat="1" applyFont="1" applyFill="1" applyBorder="1" applyAlignment="1">
      <alignment horizontal="center" vertical="center"/>
    </xf>
    <xf numFmtId="43" fontId="26" fillId="0" borderId="9" xfId="9" applyNumberFormat="1" applyFont="1" applyFill="1" applyBorder="1" applyAlignment="1">
      <alignment horizontal="center" vertical="center" wrapText="1"/>
    </xf>
    <xf numFmtId="41" fontId="26" fillId="0" borderId="9" xfId="26" applyFont="1" applyFill="1" applyBorder="1" applyAlignment="1">
      <alignment horizontal="center" vertical="center" wrapText="1"/>
    </xf>
    <xf numFmtId="41" fontId="26" fillId="0" borderId="2" xfId="26" applyFont="1" applyFill="1" applyBorder="1" applyAlignment="1">
      <alignment horizontal="center" vertical="center" wrapText="1"/>
    </xf>
    <xf numFmtId="41" fontId="26" fillId="0" borderId="3" xfId="26" applyFont="1" applyFill="1" applyBorder="1" applyAlignment="1">
      <alignment horizontal="center" vertical="center" wrapText="1"/>
    </xf>
    <xf numFmtId="41" fontId="26" fillId="4" borderId="9" xfId="26" applyFont="1" applyFill="1" applyBorder="1" applyAlignment="1">
      <alignment horizontal="center" vertical="center" wrapText="1"/>
    </xf>
    <xf numFmtId="41" fontId="26" fillId="4" borderId="2" xfId="26" applyFont="1" applyFill="1" applyBorder="1" applyAlignment="1">
      <alignment horizontal="center" vertical="center" wrapText="1"/>
    </xf>
    <xf numFmtId="41" fontId="26" fillId="4" borderId="3" xfId="26" applyFont="1" applyFill="1" applyBorder="1" applyAlignment="1">
      <alignment horizontal="center" vertical="center" wrapText="1"/>
    </xf>
    <xf numFmtId="178" fontId="26" fillId="0" borderId="3" xfId="14" applyNumberFormat="1" applyFont="1" applyFill="1" applyBorder="1" applyAlignment="1">
      <alignment horizontal="center" vertical="center"/>
    </xf>
    <xf numFmtId="199" fontId="26" fillId="0" borderId="9" xfId="14" applyNumberFormat="1" applyFont="1" applyFill="1" applyBorder="1" applyAlignment="1">
      <alignment horizontal="center" vertical="center"/>
    </xf>
    <xf numFmtId="199" fontId="26" fillId="0" borderId="2" xfId="14" applyNumberFormat="1" applyFont="1" applyFill="1" applyBorder="1" applyAlignment="1">
      <alignment horizontal="center" vertical="center"/>
    </xf>
    <xf numFmtId="199" fontId="26" fillId="0" borderId="3" xfId="14" applyNumberFormat="1" applyFont="1" applyFill="1" applyBorder="1" applyAlignment="1">
      <alignment horizontal="center" vertical="center"/>
    </xf>
    <xf numFmtId="0" fontId="26" fillId="48" borderId="70" xfId="14" applyFont="1" applyFill="1" applyBorder="1" applyAlignment="1">
      <alignment horizontal="center" vertical="center"/>
    </xf>
    <xf numFmtId="0" fontId="26" fillId="48" borderId="26" xfId="14" applyFont="1" applyFill="1" applyBorder="1" applyAlignment="1">
      <alignment horizontal="center" vertical="center"/>
    </xf>
    <xf numFmtId="0" fontId="26" fillId="48" borderId="167" xfId="14" applyFont="1" applyFill="1" applyBorder="1" applyAlignment="1">
      <alignment horizontal="center" vertical="center"/>
    </xf>
    <xf numFmtId="0" fontId="26" fillId="48" borderId="9" xfId="14" applyFont="1" applyFill="1" applyBorder="1" applyAlignment="1">
      <alignment horizontal="center" vertical="center"/>
    </xf>
    <xf numFmtId="0" fontId="26" fillId="48" borderId="2" xfId="14" applyFont="1" applyFill="1" applyBorder="1" applyAlignment="1">
      <alignment horizontal="center" vertical="center"/>
    </xf>
    <xf numFmtId="0" fontId="26" fillId="48" borderId="163" xfId="14" applyFont="1" applyFill="1" applyBorder="1" applyAlignment="1">
      <alignment horizontal="center" vertical="center"/>
    </xf>
    <xf numFmtId="0" fontId="26" fillId="0" borderId="9" xfId="9" applyFont="1" applyFill="1" applyBorder="1" applyAlignment="1">
      <alignment horizontal="left" vertical="center" wrapText="1"/>
    </xf>
    <xf numFmtId="0" fontId="26" fillId="0" borderId="2" xfId="9" applyFont="1" applyFill="1" applyBorder="1" applyAlignment="1">
      <alignment horizontal="left" vertical="center" wrapText="1"/>
    </xf>
    <xf numFmtId="0" fontId="26" fillId="0" borderId="163" xfId="9" applyFont="1" applyFill="1" applyBorder="1" applyAlignment="1">
      <alignment horizontal="left" vertical="center" wrapText="1"/>
    </xf>
    <xf numFmtId="0" fontId="26" fillId="0" borderId="163" xfId="9" applyFont="1" applyFill="1" applyBorder="1" applyAlignment="1">
      <alignment horizontal="center" vertical="center" wrapText="1"/>
    </xf>
    <xf numFmtId="176" fontId="29" fillId="0" borderId="9" xfId="14" applyNumberFormat="1" applyFont="1" applyFill="1" applyBorder="1" applyAlignment="1">
      <alignment horizontal="center" vertical="center" wrapText="1"/>
    </xf>
    <xf numFmtId="176" fontId="29" fillId="0" borderId="2" xfId="14" applyNumberFormat="1" applyFont="1" applyFill="1" applyBorder="1" applyAlignment="1">
      <alignment horizontal="center" vertical="center" wrapText="1"/>
    </xf>
    <xf numFmtId="176" fontId="29" fillId="0" borderId="163" xfId="14" applyNumberFormat="1" applyFont="1" applyFill="1" applyBorder="1" applyAlignment="1">
      <alignment horizontal="center" vertical="center" wrapText="1"/>
    </xf>
    <xf numFmtId="178" fontId="26" fillId="0" borderId="9" xfId="26" applyNumberFormat="1" applyFont="1" applyFill="1" applyBorder="1" applyAlignment="1">
      <alignment horizontal="center" vertical="center" wrapText="1"/>
    </xf>
    <xf numFmtId="178" fontId="26" fillId="0" borderId="2" xfId="26" applyNumberFormat="1" applyFont="1" applyFill="1" applyBorder="1" applyAlignment="1">
      <alignment horizontal="center" vertical="center" wrapText="1"/>
    </xf>
    <xf numFmtId="178" fontId="26" fillId="0" borderId="163" xfId="26" applyNumberFormat="1" applyFont="1" applyFill="1" applyBorder="1" applyAlignment="1">
      <alignment horizontal="center" vertical="center" wrapText="1"/>
    </xf>
    <xf numFmtId="196" fontId="26" fillId="0" borderId="9" xfId="26" applyNumberFormat="1" applyFont="1" applyFill="1" applyBorder="1" applyAlignment="1">
      <alignment horizontal="center" vertical="center" wrapText="1"/>
    </xf>
    <xf numFmtId="196" fontId="26" fillId="0" borderId="2" xfId="26" applyNumberFormat="1" applyFont="1" applyFill="1" applyBorder="1" applyAlignment="1">
      <alignment horizontal="center" vertical="center" wrapText="1"/>
    </xf>
    <xf numFmtId="196" fontId="26" fillId="0" borderId="163" xfId="26" applyNumberFormat="1" applyFont="1" applyFill="1" applyBorder="1" applyAlignment="1">
      <alignment horizontal="center" vertical="center" wrapText="1"/>
    </xf>
    <xf numFmtId="176" fontId="26" fillId="0" borderId="9" xfId="14" applyNumberFormat="1" applyFont="1" applyFill="1" applyBorder="1" applyAlignment="1">
      <alignment horizontal="center" vertical="center" wrapText="1"/>
    </xf>
    <xf numFmtId="176" fontId="26" fillId="0" borderId="2" xfId="14" applyNumberFormat="1" applyFont="1" applyFill="1" applyBorder="1" applyAlignment="1">
      <alignment horizontal="center" vertical="center" wrapText="1"/>
    </xf>
    <xf numFmtId="176" fontId="26" fillId="0" borderId="163" xfId="14" applyNumberFormat="1" applyFont="1" applyFill="1" applyBorder="1" applyAlignment="1">
      <alignment horizontal="center" vertical="center" wrapText="1"/>
    </xf>
    <xf numFmtId="0" fontId="26" fillId="3" borderId="85" xfId="14" quotePrefix="1" applyFont="1" applyFill="1" applyBorder="1" applyAlignment="1">
      <alignment horizontal="left" vertical="center" wrapText="1"/>
    </xf>
    <xf numFmtId="0" fontId="26" fillId="3" borderId="11" xfId="14" quotePrefix="1" applyFont="1" applyFill="1" applyBorder="1" applyAlignment="1">
      <alignment horizontal="left" vertical="center" wrapText="1"/>
    </xf>
    <xf numFmtId="0" fontId="26" fillId="3" borderId="198" xfId="14" quotePrefix="1" applyFont="1" applyFill="1" applyBorder="1" applyAlignment="1">
      <alignment horizontal="left" vertical="center" wrapText="1"/>
    </xf>
    <xf numFmtId="178" fontId="26" fillId="0" borderId="163" xfId="14" applyNumberFormat="1" applyFont="1" applyFill="1" applyBorder="1" applyAlignment="1">
      <alignment horizontal="center" vertical="center"/>
    </xf>
    <xf numFmtId="199" fontId="26" fillId="0" borderId="9" xfId="14" applyNumberFormat="1" applyFont="1" applyFill="1" applyBorder="1" applyAlignment="1">
      <alignment horizontal="center" vertical="center" wrapText="1"/>
    </xf>
    <xf numFmtId="199" fontId="26" fillId="0" borderId="2" xfId="14" applyNumberFormat="1" applyFont="1" applyFill="1" applyBorder="1" applyAlignment="1">
      <alignment horizontal="center" vertical="center" wrapText="1"/>
    </xf>
    <xf numFmtId="199" fontId="26" fillId="0" borderId="163" xfId="14" applyNumberFormat="1" applyFont="1" applyFill="1" applyBorder="1" applyAlignment="1">
      <alignment horizontal="center" vertical="center" wrapText="1"/>
    </xf>
    <xf numFmtId="178" fontId="26" fillId="0" borderId="9" xfId="26" applyNumberFormat="1" applyFont="1" applyFill="1" applyBorder="1" applyAlignment="1">
      <alignment horizontal="center" vertical="center"/>
    </xf>
    <xf numFmtId="178" fontId="26" fillId="0" borderId="2" xfId="26" applyNumberFormat="1" applyFont="1" applyFill="1" applyBorder="1" applyAlignment="1">
      <alignment horizontal="center" vertical="center"/>
    </xf>
    <xf numFmtId="178" fontId="26" fillId="0" borderId="163" xfId="26" applyNumberFormat="1" applyFont="1" applyFill="1" applyBorder="1" applyAlignment="1">
      <alignment horizontal="center" vertical="center"/>
    </xf>
    <xf numFmtId="176" fontId="26" fillId="0" borderId="3" xfId="14" applyNumberFormat="1" applyFont="1" applyFill="1" applyBorder="1" applyAlignment="1">
      <alignment horizontal="center" vertical="center" wrapText="1"/>
    </xf>
    <xf numFmtId="196" fontId="26" fillId="0" borderId="3" xfId="26" applyNumberFormat="1" applyFont="1" applyFill="1" applyBorder="1" applyAlignment="1">
      <alignment horizontal="center" vertical="center" wrapText="1"/>
    </xf>
    <xf numFmtId="178" fontId="26" fillId="0" borderId="3" xfId="26" applyNumberFormat="1" applyFont="1" applyFill="1" applyBorder="1" applyAlignment="1">
      <alignment horizontal="center" vertical="center" wrapText="1"/>
    </xf>
    <xf numFmtId="0" fontId="204" fillId="3" borderId="85" xfId="9" applyFont="1" applyFill="1" applyBorder="1" applyAlignment="1">
      <alignment vertical="center" wrapText="1"/>
    </xf>
    <xf numFmtId="0" fontId="204" fillId="3" borderId="94" xfId="9" applyFont="1" applyFill="1" applyBorder="1" applyAlignment="1">
      <alignment vertical="center" wrapText="1"/>
    </xf>
    <xf numFmtId="0" fontId="26" fillId="25" borderId="70" xfId="14" applyFont="1" applyFill="1" applyBorder="1" applyAlignment="1">
      <alignment horizontal="center" vertical="center"/>
    </xf>
    <xf numFmtId="0" fontId="26" fillId="25" borderId="73" xfId="14" applyFont="1" applyFill="1" applyBorder="1" applyAlignment="1">
      <alignment horizontal="center" vertical="center"/>
    </xf>
    <xf numFmtId="0" fontId="26" fillId="25" borderId="9" xfId="14" applyFont="1" applyFill="1" applyBorder="1" applyAlignment="1">
      <alignment horizontal="center" vertical="center"/>
    </xf>
    <xf numFmtId="0" fontId="26" fillId="25" borderId="3" xfId="14" applyFont="1" applyFill="1" applyBorder="1" applyAlignment="1">
      <alignment horizontal="center" vertical="center"/>
    </xf>
    <xf numFmtId="0" fontId="26" fillId="0" borderId="3" xfId="9" applyFont="1" applyFill="1" applyBorder="1" applyAlignment="1">
      <alignment horizontal="left" vertical="center" wrapText="1"/>
    </xf>
    <xf numFmtId="0" fontId="26" fillId="4" borderId="3" xfId="9" applyFont="1" applyFill="1" applyBorder="1" applyAlignment="1">
      <alignment horizontal="center" vertical="center" wrapText="1"/>
    </xf>
    <xf numFmtId="199" fontId="26" fillId="0" borderId="9" xfId="26" applyNumberFormat="1" applyFont="1" applyFill="1" applyBorder="1" applyAlignment="1">
      <alignment horizontal="center" vertical="center"/>
    </xf>
    <xf numFmtId="199" fontId="26" fillId="0" borderId="3" xfId="26" applyNumberFormat="1" applyFont="1" applyFill="1" applyBorder="1" applyAlignment="1">
      <alignment horizontal="center" vertical="center"/>
    </xf>
    <xf numFmtId="178" fontId="26" fillId="0" borderId="3" xfId="26" applyNumberFormat="1" applyFont="1" applyFill="1" applyBorder="1" applyAlignment="1">
      <alignment horizontal="center" vertical="center"/>
    </xf>
    <xf numFmtId="0" fontId="204" fillId="0" borderId="85" xfId="9" applyFont="1" applyFill="1" applyBorder="1" applyAlignment="1">
      <alignment horizontal="left" vertical="center" wrapText="1"/>
    </xf>
    <xf numFmtId="0" fontId="204" fillId="0" borderId="94" xfId="9" applyFont="1" applyFill="1" applyBorder="1" applyAlignment="1">
      <alignment horizontal="left" vertical="center" wrapText="1"/>
    </xf>
    <xf numFmtId="0" fontId="26" fillId="4" borderId="9" xfId="9" applyFont="1" applyFill="1" applyBorder="1" applyAlignment="1">
      <alignment horizontal="center" vertical="center"/>
    </xf>
    <xf numFmtId="0" fontId="26" fillId="4" borderId="3" xfId="9" applyFont="1" applyFill="1" applyBorder="1" applyAlignment="1">
      <alignment horizontal="center" vertical="center"/>
    </xf>
    <xf numFmtId="199" fontId="26" fillId="0" borderId="3" xfId="14" applyNumberFormat="1" applyFont="1" applyFill="1" applyBorder="1" applyAlignment="1">
      <alignment horizontal="center" vertical="center" wrapText="1"/>
    </xf>
    <xf numFmtId="196" fontId="26" fillId="0" borderId="9" xfId="14" applyNumberFormat="1" applyFont="1" applyFill="1" applyBorder="1" applyAlignment="1">
      <alignment horizontal="center" vertical="center" wrapText="1"/>
    </xf>
    <xf numFmtId="196" fontId="26" fillId="0" borderId="3" xfId="14" applyNumberFormat="1" applyFont="1" applyFill="1" applyBorder="1" applyAlignment="1">
      <alignment horizontal="center" vertical="center" wrapText="1"/>
    </xf>
    <xf numFmtId="0" fontId="26" fillId="3" borderId="85" xfId="14" quotePrefix="1" applyFont="1" applyFill="1" applyBorder="1" applyAlignment="1">
      <alignment horizontal="center" vertical="center" wrapText="1"/>
    </xf>
    <xf numFmtId="0" fontId="26" fillId="3" borderId="94" xfId="14" quotePrefix="1" applyFont="1" applyFill="1" applyBorder="1" applyAlignment="1">
      <alignment horizontal="center" vertical="center" wrapText="1"/>
    </xf>
    <xf numFmtId="0" fontId="26" fillId="4" borderId="70" xfId="14" applyFont="1" applyFill="1" applyBorder="1" applyAlignment="1">
      <alignment horizontal="center" vertical="center"/>
    </xf>
    <xf numFmtId="0" fontId="26" fillId="4" borderId="26" xfId="14" applyFont="1" applyFill="1" applyBorder="1" applyAlignment="1">
      <alignment horizontal="center" vertical="center"/>
    </xf>
    <xf numFmtId="0" fontId="26" fillId="4" borderId="73" xfId="14" applyFont="1" applyFill="1" applyBorder="1" applyAlignment="1">
      <alignment horizontal="center" vertical="center"/>
    </xf>
    <xf numFmtId="0" fontId="26" fillId="4" borderId="9" xfId="14" applyFont="1" applyFill="1" applyBorder="1" applyAlignment="1">
      <alignment horizontal="center" vertical="center"/>
    </xf>
    <xf numFmtId="0" fontId="26" fillId="4" borderId="2" xfId="14" applyFont="1" applyFill="1" applyBorder="1" applyAlignment="1">
      <alignment horizontal="center" vertical="center"/>
    </xf>
    <xf numFmtId="0" fontId="26" fillId="4" borderId="3" xfId="14" applyFont="1" applyFill="1" applyBorder="1" applyAlignment="1">
      <alignment horizontal="center" vertical="center"/>
    </xf>
    <xf numFmtId="0" fontId="26" fillId="3" borderId="9" xfId="9" applyFont="1" applyFill="1" applyBorder="1" applyAlignment="1">
      <alignment horizontal="center" vertical="center"/>
    </xf>
    <xf numFmtId="0" fontId="26" fillId="3" borderId="2" xfId="9" applyFont="1" applyFill="1" applyBorder="1" applyAlignment="1">
      <alignment horizontal="center" vertical="center"/>
    </xf>
    <xf numFmtId="0" fontId="26" fillId="3" borderId="3" xfId="9" applyFont="1" applyFill="1" applyBorder="1" applyAlignment="1">
      <alignment horizontal="center" vertical="center"/>
    </xf>
    <xf numFmtId="0" fontId="26" fillId="24" borderId="70" xfId="14" applyFont="1" applyFill="1" applyBorder="1" applyAlignment="1">
      <alignment horizontal="center" vertical="center"/>
    </xf>
    <xf numFmtId="0" fontId="26" fillId="24" borderId="73" xfId="14" applyFont="1" applyFill="1" applyBorder="1" applyAlignment="1">
      <alignment horizontal="center" vertical="center"/>
    </xf>
    <xf numFmtId="0" fontId="26" fillId="24" borderId="9" xfId="14" applyFont="1" applyFill="1" applyBorder="1" applyAlignment="1">
      <alignment horizontal="center" vertical="center"/>
    </xf>
    <xf numFmtId="0" fontId="26" fillId="24" borderId="3" xfId="14" applyFont="1" applyFill="1" applyBorder="1" applyAlignment="1">
      <alignment horizontal="center" vertical="center"/>
    </xf>
    <xf numFmtId="0" fontId="204" fillId="3" borderId="85" xfId="9" applyFont="1" applyFill="1" applyBorder="1" applyAlignment="1">
      <alignment horizontal="left" vertical="center" wrapText="1"/>
    </xf>
    <xf numFmtId="0" fontId="204" fillId="3" borderId="11" xfId="9" applyFont="1" applyFill="1" applyBorder="1" applyAlignment="1">
      <alignment horizontal="left" vertical="center" wrapText="1"/>
    </xf>
    <xf numFmtId="0" fontId="204" fillId="3" borderId="94" xfId="9" applyFont="1" applyFill="1" applyBorder="1" applyAlignment="1">
      <alignment horizontal="left" vertical="center" wrapText="1"/>
    </xf>
    <xf numFmtId="0" fontId="26" fillId="4" borderId="2" xfId="9" applyFont="1" applyFill="1" applyBorder="1" applyAlignment="1">
      <alignment horizontal="center" vertical="center"/>
    </xf>
    <xf numFmtId="196" fontId="26" fillId="0" borderId="2" xfId="14" applyNumberFormat="1" applyFont="1" applyFill="1" applyBorder="1" applyAlignment="1">
      <alignment horizontal="center" vertical="center" wrapText="1"/>
    </xf>
    <xf numFmtId="196" fontId="26" fillId="0" borderId="163" xfId="14" applyNumberFormat="1" applyFont="1" applyFill="1" applyBorder="1" applyAlignment="1">
      <alignment horizontal="center" vertical="center" wrapText="1"/>
    </xf>
    <xf numFmtId="178" fontId="26" fillId="0" borderId="9" xfId="26" quotePrefix="1" applyNumberFormat="1" applyFont="1" applyFill="1" applyBorder="1" applyAlignment="1">
      <alignment horizontal="center" vertical="center" wrapText="1"/>
    </xf>
    <xf numFmtId="0" fontId="204" fillId="3" borderId="198" xfId="9" applyFont="1" applyFill="1" applyBorder="1" applyAlignment="1">
      <alignment horizontal="left" vertical="center" wrapText="1"/>
    </xf>
    <xf numFmtId="0" fontId="26" fillId="50" borderId="70" xfId="14" applyFont="1" applyFill="1" applyBorder="1" applyAlignment="1">
      <alignment horizontal="center" vertical="center"/>
    </xf>
    <xf numFmtId="0" fontId="26" fillId="50" borderId="26" xfId="14" applyFont="1" applyFill="1" applyBorder="1" applyAlignment="1">
      <alignment horizontal="center" vertical="center"/>
    </xf>
    <xf numFmtId="0" fontId="26" fillId="50" borderId="73" xfId="14" applyFont="1" applyFill="1" applyBorder="1" applyAlignment="1">
      <alignment horizontal="center" vertical="center"/>
    </xf>
    <xf numFmtId="0" fontId="26" fillId="50" borderId="9" xfId="14" applyFont="1" applyFill="1" applyBorder="1" applyAlignment="1">
      <alignment horizontal="center" vertical="center"/>
    </xf>
    <xf numFmtId="0" fontId="26" fillId="50" borderId="2" xfId="14" applyFont="1" applyFill="1" applyBorder="1" applyAlignment="1">
      <alignment horizontal="center" vertical="center"/>
    </xf>
    <xf numFmtId="0" fontId="26" fillId="50" borderId="3" xfId="14" applyFont="1" applyFill="1" applyBorder="1" applyAlignment="1">
      <alignment horizontal="center" vertical="center"/>
    </xf>
    <xf numFmtId="0" fontId="26" fillId="3" borderId="163" xfId="9" applyFont="1" applyFill="1" applyBorder="1" applyAlignment="1">
      <alignment horizontal="center" vertical="center"/>
    </xf>
    <xf numFmtId="0" fontId="26" fillId="4" borderId="163" xfId="9" applyFont="1" applyFill="1" applyBorder="1" applyAlignment="1">
      <alignment horizontal="center" vertical="center"/>
    </xf>
    <xf numFmtId="199" fontId="26" fillId="0" borderId="163" xfId="14" applyNumberFormat="1" applyFont="1" applyFill="1" applyBorder="1" applyAlignment="1">
      <alignment horizontal="center" vertical="center"/>
    </xf>
    <xf numFmtId="0" fontId="26" fillId="60" borderId="70" xfId="14" applyFont="1" applyFill="1" applyBorder="1" applyAlignment="1">
      <alignment horizontal="center" vertical="center"/>
    </xf>
    <xf numFmtId="0" fontId="26" fillId="60" borderId="26" xfId="14" applyFont="1" applyFill="1" applyBorder="1" applyAlignment="1">
      <alignment horizontal="center" vertical="center"/>
    </xf>
    <xf numFmtId="0" fontId="26" fillId="60" borderId="167" xfId="14" applyFont="1" applyFill="1" applyBorder="1" applyAlignment="1">
      <alignment horizontal="center" vertical="center"/>
    </xf>
    <xf numFmtId="0" fontId="26" fillId="60" borderId="9" xfId="14" applyFont="1" applyFill="1" applyBorder="1" applyAlignment="1">
      <alignment horizontal="center" vertical="center"/>
    </xf>
    <xf numFmtId="0" fontId="26" fillId="60" borderId="2" xfId="14" applyFont="1" applyFill="1" applyBorder="1" applyAlignment="1">
      <alignment horizontal="center" vertical="center"/>
    </xf>
    <xf numFmtId="0" fontId="26" fillId="60" borderId="163" xfId="14" applyFont="1" applyFill="1" applyBorder="1" applyAlignment="1">
      <alignment horizontal="center" vertical="center"/>
    </xf>
    <xf numFmtId="0" fontId="26" fillId="0" borderId="9" xfId="9" applyFont="1" applyFill="1" applyBorder="1" applyAlignment="1">
      <alignment horizontal="left" vertical="center"/>
    </xf>
    <xf numFmtId="0" fontId="26" fillId="0" borderId="2" xfId="9" applyFont="1" applyFill="1" applyBorder="1" applyAlignment="1">
      <alignment horizontal="left" vertical="center"/>
    </xf>
    <xf numFmtId="0" fontId="26" fillId="0" borderId="3" xfId="9" applyFont="1" applyFill="1" applyBorder="1" applyAlignment="1">
      <alignment horizontal="left" vertical="center"/>
    </xf>
    <xf numFmtId="199" fontId="26" fillId="0" borderId="2" xfId="26" applyNumberFormat="1" applyFont="1" applyFill="1" applyBorder="1" applyAlignment="1">
      <alignment horizontal="center" vertical="center"/>
    </xf>
    <xf numFmtId="196" fontId="26" fillId="0" borderId="2" xfId="26" applyNumberFormat="1" applyFont="1" applyFill="1" applyBorder="1" applyAlignment="1">
      <alignment horizontal="center" vertical="center"/>
    </xf>
    <xf numFmtId="196" fontId="26" fillId="0" borderId="3" xfId="26" applyNumberFormat="1" applyFont="1" applyFill="1" applyBorder="1" applyAlignment="1">
      <alignment horizontal="center" vertical="center"/>
    </xf>
    <xf numFmtId="178" fontId="29" fillId="0" borderId="9" xfId="26" applyNumberFormat="1" applyFont="1" applyFill="1" applyBorder="1" applyAlignment="1">
      <alignment horizontal="center" vertical="center"/>
    </xf>
    <xf numFmtId="178" fontId="29" fillId="0" borderId="2" xfId="26" applyNumberFormat="1" applyFont="1" applyFill="1" applyBorder="1" applyAlignment="1">
      <alignment horizontal="center" vertical="center"/>
    </xf>
    <xf numFmtId="178" fontId="29" fillId="0" borderId="3" xfId="26" applyNumberFormat="1" applyFont="1" applyFill="1" applyBorder="1" applyAlignment="1">
      <alignment horizontal="center" vertical="center"/>
    </xf>
    <xf numFmtId="0" fontId="204" fillId="3" borderId="85" xfId="9" applyFont="1" applyFill="1" applyBorder="1" applyAlignment="1">
      <alignment horizontal="left" vertical="top" wrapText="1"/>
    </xf>
    <xf numFmtId="0" fontId="204" fillId="3" borderId="11" xfId="9" applyFont="1" applyFill="1" applyBorder="1" applyAlignment="1">
      <alignment horizontal="left" vertical="top" wrapText="1"/>
    </xf>
    <xf numFmtId="0" fontId="26" fillId="3" borderId="85" xfId="14" quotePrefix="1" applyFont="1" applyFill="1" applyBorder="1" applyAlignment="1">
      <alignment horizontal="left" vertical="top" wrapText="1"/>
    </xf>
    <xf numFmtId="0" fontId="26" fillId="3" borderId="94" xfId="14" quotePrefix="1" applyFont="1" applyFill="1" applyBorder="1" applyAlignment="1">
      <alignment horizontal="left" vertical="top" wrapText="1"/>
    </xf>
    <xf numFmtId="178" fontId="26" fillId="0" borderId="1" xfId="28" applyNumberFormat="1" applyFont="1" applyFill="1" applyBorder="1" applyAlignment="1">
      <alignment horizontal="center" vertical="center"/>
    </xf>
    <xf numFmtId="178" fontId="29" fillId="0" borderId="1" xfId="8" applyNumberFormat="1" applyFont="1" applyFill="1" applyBorder="1" applyAlignment="1">
      <alignment horizontal="center" vertical="center"/>
    </xf>
    <xf numFmtId="199" fontId="26" fillId="0" borderId="1" xfId="28" applyNumberFormat="1" applyFont="1" applyFill="1" applyBorder="1" applyAlignment="1">
      <alignment horizontal="center" vertical="center"/>
    </xf>
    <xf numFmtId="199" fontId="29" fillId="0" borderId="1" xfId="8" applyNumberFormat="1" applyFont="1" applyFill="1" applyBorder="1" applyAlignment="1">
      <alignment horizontal="center" vertical="center"/>
    </xf>
    <xf numFmtId="0" fontId="204" fillId="3" borderId="85" xfId="9" quotePrefix="1" applyFont="1" applyFill="1" applyBorder="1" applyAlignment="1">
      <alignment horizontal="left" vertical="center" wrapText="1"/>
    </xf>
    <xf numFmtId="0" fontId="204" fillId="3" borderId="11" xfId="9" quotePrefix="1" applyFont="1" applyFill="1" applyBorder="1" applyAlignment="1">
      <alignment horizontal="left" vertical="center" wrapText="1"/>
    </xf>
    <xf numFmtId="41" fontId="26" fillId="0" borderId="9" xfId="26" applyFont="1" applyFill="1" applyBorder="1" applyAlignment="1">
      <alignment horizontal="center" vertical="center"/>
    </xf>
    <xf numFmtId="41" fontId="26" fillId="0" borderId="3" xfId="26" applyFont="1" applyFill="1" applyBorder="1" applyAlignment="1">
      <alignment horizontal="center" vertical="center"/>
    </xf>
    <xf numFmtId="41" fontId="26" fillId="4" borderId="9" xfId="26" applyFont="1" applyFill="1" applyBorder="1" applyAlignment="1">
      <alignment horizontal="center" vertical="center"/>
    </xf>
    <xf numFmtId="41" fontId="26" fillId="4" borderId="2" xfId="26" applyFont="1" applyFill="1" applyBorder="1" applyAlignment="1">
      <alignment horizontal="center" vertical="center"/>
    </xf>
    <xf numFmtId="41" fontId="26" fillId="4" borderId="3" xfId="26" applyFont="1" applyFill="1" applyBorder="1" applyAlignment="1">
      <alignment horizontal="center" vertical="center"/>
    </xf>
    <xf numFmtId="176" fontId="26" fillId="28" borderId="9" xfId="14" applyNumberFormat="1" applyFont="1" applyFill="1" applyBorder="1" applyAlignment="1">
      <alignment horizontal="center" vertical="center"/>
    </xf>
    <xf numFmtId="176" fontId="26" fillId="28" borderId="3" xfId="14" applyNumberFormat="1" applyFont="1" applyFill="1" applyBorder="1" applyAlignment="1">
      <alignment horizontal="center" vertical="center"/>
    </xf>
    <xf numFmtId="176" fontId="26" fillId="28" borderId="9" xfId="26" applyNumberFormat="1" applyFont="1" applyFill="1" applyBorder="1" applyAlignment="1">
      <alignment horizontal="center" vertical="center"/>
    </xf>
    <xf numFmtId="176" fontId="26" fillId="28" borderId="3" xfId="26" applyNumberFormat="1" applyFont="1" applyFill="1" applyBorder="1" applyAlignment="1">
      <alignment horizontal="center" vertical="center"/>
    </xf>
    <xf numFmtId="176" fontId="26" fillId="28" borderId="9" xfId="14" applyNumberFormat="1" applyFont="1" applyFill="1" applyBorder="1" applyAlignment="1">
      <alignment horizontal="center" vertical="center" wrapText="1"/>
    </xf>
    <xf numFmtId="176" fontId="26" fillId="28" borderId="3" xfId="14" applyNumberFormat="1" applyFont="1" applyFill="1" applyBorder="1" applyAlignment="1">
      <alignment horizontal="center" vertical="center" wrapText="1"/>
    </xf>
    <xf numFmtId="0" fontId="204" fillId="28" borderId="85" xfId="9" quotePrefix="1" applyFont="1" applyFill="1" applyBorder="1" applyAlignment="1">
      <alignment horizontal="left" vertical="center" wrapText="1"/>
    </xf>
    <xf numFmtId="0" fontId="204" fillId="28" borderId="94" xfId="9" quotePrefix="1" applyFont="1" applyFill="1" applyBorder="1" applyAlignment="1">
      <alignment horizontal="left" vertical="center" wrapText="1"/>
    </xf>
    <xf numFmtId="41" fontId="24" fillId="0" borderId="57" xfId="26" applyFont="1" applyFill="1" applyBorder="1" applyAlignment="1">
      <alignment horizontal="center" vertical="center"/>
    </xf>
    <xf numFmtId="41" fontId="24" fillId="0" borderId="59" xfId="26" applyFont="1" applyFill="1" applyBorder="1" applyAlignment="1">
      <alignment horizontal="center" vertical="center"/>
    </xf>
    <xf numFmtId="41" fontId="24" fillId="0" borderId="58" xfId="26" applyFont="1" applyFill="1" applyBorder="1" applyAlignment="1">
      <alignment horizontal="center" vertical="center"/>
    </xf>
    <xf numFmtId="0" fontId="24" fillId="0" borderId="33" xfId="14" applyFont="1" applyFill="1" applyBorder="1" applyAlignment="1">
      <alignment horizontal="center" vertical="center"/>
    </xf>
    <xf numFmtId="0" fontId="24" fillId="0" borderId="34" xfId="14" applyFont="1" applyFill="1" applyBorder="1" applyAlignment="1">
      <alignment horizontal="center" vertical="center"/>
    </xf>
    <xf numFmtId="0" fontId="24" fillId="0" borderId="78" xfId="14" applyFont="1" applyFill="1" applyBorder="1" applyAlignment="1">
      <alignment horizontal="center" vertical="center"/>
    </xf>
    <xf numFmtId="0" fontId="24" fillId="0" borderId="68" xfId="14" applyFont="1" applyFill="1" applyBorder="1" applyAlignment="1">
      <alignment horizontal="center" vertical="center"/>
    </xf>
    <xf numFmtId="0" fontId="24" fillId="0" borderId="5" xfId="14" applyFont="1" applyFill="1" applyBorder="1" applyAlignment="1">
      <alignment horizontal="center" vertical="center"/>
    </xf>
    <xf numFmtId="0" fontId="24" fillId="0" borderId="197" xfId="14" applyFont="1" applyFill="1" applyBorder="1" applyAlignment="1">
      <alignment horizontal="center" vertical="center"/>
    </xf>
    <xf numFmtId="0" fontId="24" fillId="0" borderId="6" xfId="9" applyFont="1" applyFill="1" applyBorder="1" applyAlignment="1">
      <alignment horizontal="center" vertical="center"/>
    </xf>
    <xf numFmtId="0" fontId="24" fillId="0" borderId="163" xfId="9" applyFont="1" applyFill="1" applyBorder="1" applyAlignment="1">
      <alignment horizontal="center" vertical="center"/>
    </xf>
    <xf numFmtId="200" fontId="26" fillId="0" borderId="17" xfId="9" applyNumberFormat="1" applyFont="1" applyFill="1" applyBorder="1" applyAlignment="1">
      <alignment horizontal="center" vertical="center" wrapText="1"/>
    </xf>
    <xf numFmtId="200" fontId="26" fillId="0" borderId="18" xfId="9" applyNumberFormat="1" applyFont="1" applyFill="1" applyBorder="1" applyAlignment="1">
      <alignment horizontal="center" vertical="center" wrapText="1"/>
    </xf>
    <xf numFmtId="200" fontId="26" fillId="0" borderId="19" xfId="9" applyNumberFormat="1" applyFont="1" applyFill="1" applyBorder="1" applyAlignment="1">
      <alignment horizontal="center" vertical="center" wrapText="1"/>
    </xf>
    <xf numFmtId="200" fontId="26" fillId="0" borderId="170" xfId="9" applyNumberFormat="1" applyFont="1" applyFill="1" applyBorder="1" applyAlignment="1">
      <alignment horizontal="center" vertical="center" wrapText="1"/>
    </xf>
    <xf numFmtId="200" fontId="26" fillId="0" borderId="5" xfId="9" applyNumberFormat="1" applyFont="1" applyFill="1" applyBorder="1" applyAlignment="1">
      <alignment horizontal="center" vertical="center" wrapText="1"/>
    </xf>
    <xf numFmtId="200" fontId="26" fillId="0" borderId="197" xfId="9" applyNumberFormat="1" applyFont="1" applyFill="1" applyBorder="1" applyAlignment="1">
      <alignment horizontal="center" vertical="center" wrapText="1"/>
    </xf>
    <xf numFmtId="0" fontId="74" fillId="21" borderId="6" xfId="8" applyFont="1" applyFill="1" applyBorder="1" applyAlignment="1">
      <alignment horizontal="center" vertical="center" wrapText="1"/>
    </xf>
    <xf numFmtId="0" fontId="74" fillId="21" borderId="163" xfId="8" applyFont="1" applyFill="1" applyBorder="1" applyAlignment="1">
      <alignment horizontal="center" vertical="center" wrapText="1"/>
    </xf>
    <xf numFmtId="0" fontId="74" fillId="21" borderId="77" xfId="8" applyFont="1" applyFill="1" applyBorder="1" applyAlignment="1">
      <alignment horizontal="center" vertical="center" wrapText="1"/>
    </xf>
    <xf numFmtId="0" fontId="74" fillId="21" borderId="170" xfId="8" applyFont="1" applyFill="1" applyBorder="1" applyAlignment="1">
      <alignment horizontal="center" vertical="center" wrapText="1"/>
    </xf>
    <xf numFmtId="0" fontId="74" fillId="21" borderId="7" xfId="8" applyFont="1" applyFill="1" applyBorder="1" applyAlignment="1">
      <alignment horizontal="center" vertical="center" wrapText="1"/>
    </xf>
    <xf numFmtId="0" fontId="74" fillId="21" borderId="113" xfId="8" applyFont="1" applyFill="1" applyBorder="1" applyAlignment="1">
      <alignment horizontal="center" vertical="center" wrapText="1"/>
    </xf>
    <xf numFmtId="0" fontId="74" fillId="21" borderId="8" xfId="8" applyFont="1" applyFill="1" applyBorder="1" applyAlignment="1">
      <alignment horizontal="center" vertical="center" wrapText="1"/>
    </xf>
    <xf numFmtId="0" fontId="74" fillId="21" borderId="198" xfId="8" applyFont="1" applyFill="1" applyBorder="1" applyAlignment="1">
      <alignment horizontal="center" vertical="center" wrapText="1"/>
    </xf>
    <xf numFmtId="0" fontId="73" fillId="0" borderId="25" xfId="8" applyFont="1" applyFill="1" applyBorder="1" applyAlignment="1">
      <alignment horizontal="center" vertical="center"/>
    </xf>
    <xf numFmtId="0" fontId="73" fillId="0" borderId="26" xfId="8" applyFont="1" applyFill="1" applyBorder="1" applyAlignment="1">
      <alignment horizontal="center" vertical="center"/>
    </xf>
    <xf numFmtId="0" fontId="73" fillId="0" borderId="6" xfId="8" applyFont="1" applyFill="1" applyBorder="1" applyAlignment="1">
      <alignment horizontal="center" vertical="center"/>
    </xf>
    <xf numFmtId="0" fontId="73" fillId="0" borderId="2" xfId="8" applyFont="1" applyFill="1" applyBorder="1" applyAlignment="1">
      <alignment horizontal="center" vertical="center"/>
    </xf>
    <xf numFmtId="0" fontId="73" fillId="0" borderId="6" xfId="8" applyFont="1" applyFill="1" applyBorder="1" applyAlignment="1">
      <alignment horizontal="left" vertical="center"/>
    </xf>
    <xf numFmtId="0" fontId="73" fillId="0" borderId="2" xfId="8" applyFont="1" applyFill="1" applyBorder="1" applyAlignment="1">
      <alignment horizontal="left" vertical="center"/>
    </xf>
    <xf numFmtId="0" fontId="73" fillId="0" borderId="6" xfId="8" applyFont="1" applyFill="1" applyBorder="1" applyAlignment="1">
      <alignment horizontal="center" vertical="center" wrapText="1"/>
    </xf>
    <xf numFmtId="0" fontId="73" fillId="0" borderId="2" xfId="8" applyFont="1" applyFill="1" applyBorder="1" applyAlignment="1">
      <alignment horizontal="center" vertical="center" wrapText="1"/>
    </xf>
    <xf numFmtId="0" fontId="73" fillId="0" borderId="77" xfId="8" applyFont="1" applyFill="1" applyBorder="1" applyAlignment="1">
      <alignment horizontal="center" vertical="center"/>
    </xf>
    <xf numFmtId="0" fontId="73" fillId="0" borderId="42" xfId="8" applyFont="1" applyFill="1" applyBorder="1" applyAlignment="1">
      <alignment horizontal="center" vertical="center"/>
    </xf>
    <xf numFmtId="182" fontId="73" fillId="0" borderId="78" xfId="8" applyNumberFormat="1" applyFont="1" applyFill="1" applyBorder="1" applyAlignment="1">
      <alignment horizontal="right" vertical="center"/>
    </xf>
    <xf numFmtId="182" fontId="73" fillId="0" borderId="43" xfId="8" applyNumberFormat="1" applyFont="1" applyFill="1" applyBorder="1" applyAlignment="1">
      <alignment horizontal="right" vertical="center"/>
    </xf>
    <xf numFmtId="0" fontId="74" fillId="21" borderId="78" xfId="8" applyFont="1" applyFill="1" applyBorder="1" applyAlignment="1">
      <alignment horizontal="center" vertical="center" wrapText="1"/>
    </xf>
    <xf numFmtId="0" fontId="74" fillId="21" borderId="197" xfId="8" applyFont="1" applyFill="1" applyBorder="1" applyAlignment="1">
      <alignment horizontal="center" vertical="center" wrapText="1"/>
    </xf>
    <xf numFmtId="0" fontId="74" fillId="21" borderId="17" xfId="8" applyFont="1" applyFill="1" applyBorder="1" applyAlignment="1">
      <alignment horizontal="center" vertical="center" wrapText="1"/>
    </xf>
    <xf numFmtId="0" fontId="74" fillId="21" borderId="18" xfId="8" applyFont="1" applyFill="1" applyBorder="1" applyAlignment="1">
      <alignment horizontal="center" vertical="center" wrapText="1"/>
    </xf>
    <xf numFmtId="0" fontId="74" fillId="21" borderId="19" xfId="8" applyFont="1" applyFill="1" applyBorder="1" applyAlignment="1">
      <alignment horizontal="center" vertical="center" wrapText="1"/>
    </xf>
    <xf numFmtId="0" fontId="199" fillId="21" borderId="25" xfId="8" applyFont="1" applyFill="1" applyBorder="1" applyAlignment="1">
      <alignment horizontal="center" vertical="center" wrapText="1"/>
    </xf>
    <xf numFmtId="0" fontId="74" fillId="21" borderId="167" xfId="8" applyFont="1" applyFill="1" applyBorder="1" applyAlignment="1">
      <alignment horizontal="center" vertical="center" wrapText="1"/>
    </xf>
    <xf numFmtId="0" fontId="73" fillId="0" borderId="8" xfId="8" applyFont="1" applyFill="1" applyBorder="1" applyAlignment="1">
      <alignment horizontal="left" vertical="top" wrapText="1"/>
    </xf>
    <xf numFmtId="0" fontId="73" fillId="0" borderId="11" xfId="8" applyFont="1" applyFill="1" applyBorder="1" applyAlignment="1">
      <alignment horizontal="left" vertical="top" wrapText="1"/>
    </xf>
    <xf numFmtId="0" fontId="73" fillId="0" borderId="6" xfId="8" applyFont="1" applyFill="1" applyBorder="1" applyAlignment="1">
      <alignment horizontal="left" vertical="center" wrapText="1"/>
    </xf>
    <xf numFmtId="0" fontId="73" fillId="0" borderId="2" xfId="8" applyFont="1" applyFill="1" applyBorder="1" applyAlignment="1">
      <alignment horizontal="left" vertical="center" wrapText="1"/>
    </xf>
    <xf numFmtId="182" fontId="73" fillId="0" borderId="6" xfId="8" applyNumberFormat="1" applyFont="1" applyFill="1" applyBorder="1" applyAlignment="1">
      <alignment horizontal="right" vertical="center"/>
    </xf>
    <xf numFmtId="182" fontId="73" fillId="0" borderId="2" xfId="8" applyNumberFormat="1" applyFont="1" applyFill="1" applyBorder="1" applyAlignment="1">
      <alignment horizontal="right" vertical="center"/>
    </xf>
    <xf numFmtId="0" fontId="73" fillId="0" borderId="78" xfId="8" applyFont="1" applyFill="1" applyBorder="1" applyAlignment="1">
      <alignment horizontal="left" vertical="center" wrapText="1"/>
    </xf>
    <xf numFmtId="0" fontId="73" fillId="0" borderId="43" xfId="8" applyFont="1" applyFill="1" applyBorder="1" applyAlignment="1">
      <alignment horizontal="left" vertical="center" wrapText="1"/>
    </xf>
    <xf numFmtId="49" fontId="73" fillId="0" borderId="6" xfId="8" applyNumberFormat="1" applyFont="1" applyFill="1" applyBorder="1" applyAlignment="1">
      <alignment horizontal="center" vertical="center" wrapText="1"/>
    </xf>
    <xf numFmtId="49" fontId="73" fillId="0" borderId="2" xfId="8" applyNumberFormat="1" applyFont="1" applyFill="1" applyBorder="1" applyAlignment="1">
      <alignment horizontal="center" vertical="center" wrapText="1"/>
    </xf>
    <xf numFmtId="49" fontId="73" fillId="0" borderId="163" xfId="8" applyNumberFormat="1" applyFont="1" applyFill="1" applyBorder="1" applyAlignment="1">
      <alignment horizontal="center" vertical="center" wrapText="1"/>
    </xf>
    <xf numFmtId="0" fontId="73" fillId="0" borderId="163" xfId="8" applyFont="1" applyFill="1" applyBorder="1" applyAlignment="1">
      <alignment horizontal="left" vertical="center" wrapText="1"/>
    </xf>
    <xf numFmtId="0" fontId="73" fillId="0" borderId="163" xfId="8" applyFont="1" applyFill="1" applyBorder="1" applyAlignment="1">
      <alignment horizontal="center" vertical="center"/>
    </xf>
    <xf numFmtId="0" fontId="73" fillId="0" borderId="163" xfId="8" applyFont="1" applyFill="1" applyBorder="1" applyAlignment="1">
      <alignment horizontal="center" vertical="center" wrapText="1"/>
    </xf>
    <xf numFmtId="0" fontId="60" fillId="0" borderId="6" xfId="8" applyFont="1" applyFill="1" applyBorder="1" applyAlignment="1">
      <alignment horizontal="center" vertical="center"/>
    </xf>
    <xf numFmtId="0" fontId="60" fillId="0" borderId="2" xfId="8" applyFont="1" applyFill="1" applyBorder="1" applyAlignment="1">
      <alignment horizontal="center" vertical="center"/>
    </xf>
    <xf numFmtId="0" fontId="60" fillId="0" borderId="163" xfId="8" applyFont="1" applyFill="1" applyBorder="1" applyAlignment="1">
      <alignment horizontal="center" vertical="center"/>
    </xf>
    <xf numFmtId="0" fontId="73" fillId="0" borderId="198" xfId="8" applyFont="1" applyFill="1" applyBorder="1" applyAlignment="1">
      <alignment horizontal="left" vertical="top" wrapText="1"/>
    </xf>
    <xf numFmtId="0" fontId="73" fillId="0" borderId="167" xfId="8" applyFont="1" applyFill="1" applyBorder="1" applyAlignment="1">
      <alignment horizontal="center" vertical="center"/>
    </xf>
    <xf numFmtId="49" fontId="73" fillId="0" borderId="6" xfId="8" applyNumberFormat="1" applyFont="1" applyFill="1" applyBorder="1" applyAlignment="1">
      <alignment horizontal="center" vertical="center"/>
    </xf>
    <xf numFmtId="49" fontId="73" fillId="0" borderId="2" xfId="8" applyNumberFormat="1" applyFont="1" applyFill="1" applyBorder="1" applyAlignment="1">
      <alignment horizontal="center" vertical="center"/>
    </xf>
    <xf numFmtId="49" fontId="73" fillId="0" borderId="163" xfId="8" applyNumberFormat="1" applyFont="1" applyFill="1" applyBorder="1" applyAlignment="1">
      <alignment horizontal="center" vertical="center"/>
    </xf>
    <xf numFmtId="0" fontId="73" fillId="0" borderId="170" xfId="8" applyFont="1" applyFill="1" applyBorder="1" applyAlignment="1">
      <alignment horizontal="center" vertical="center"/>
    </xf>
    <xf numFmtId="0" fontId="73" fillId="0" borderId="163" xfId="8" applyFont="1" applyFill="1" applyBorder="1" applyAlignment="1">
      <alignment horizontal="left" vertical="center"/>
    </xf>
    <xf numFmtId="182" fontId="73" fillId="0" borderId="197" xfId="8" applyNumberFormat="1" applyFont="1" applyFill="1" applyBorder="1" applyAlignment="1">
      <alignment horizontal="right" vertical="center"/>
    </xf>
    <xf numFmtId="182" fontId="73" fillId="0" borderId="163" xfId="8" applyNumberFormat="1" applyFont="1" applyFill="1" applyBorder="1" applyAlignment="1">
      <alignment horizontal="right" vertical="center"/>
    </xf>
    <xf numFmtId="182" fontId="73" fillId="0" borderId="78" xfId="8" applyNumberFormat="1" applyFont="1" applyFill="1" applyBorder="1" applyAlignment="1">
      <alignment horizontal="left" vertical="center" wrapText="1"/>
    </xf>
    <xf numFmtId="182" fontId="73" fillId="0" borderId="43" xfId="8" applyNumberFormat="1" applyFont="1" applyFill="1" applyBorder="1" applyAlignment="1">
      <alignment horizontal="left" vertical="center" wrapText="1"/>
    </xf>
    <xf numFmtId="182" fontId="73" fillId="0" borderId="197" xfId="8" applyNumberFormat="1" applyFont="1" applyFill="1" applyBorder="1" applyAlignment="1">
      <alignment horizontal="left" vertical="center" wrapText="1"/>
    </xf>
    <xf numFmtId="0" fontId="73" fillId="0" borderId="197" xfId="8" applyFont="1" applyFill="1" applyBorder="1" applyAlignment="1">
      <alignment horizontal="left" vertical="center"/>
    </xf>
    <xf numFmtId="0" fontId="201" fillId="19" borderId="74" xfId="8" applyFont="1" applyFill="1" applyBorder="1" applyAlignment="1">
      <alignment horizontal="right" vertical="center"/>
    </xf>
    <xf numFmtId="0" fontId="201" fillId="19" borderId="18" xfId="8" applyFont="1" applyFill="1" applyBorder="1" applyAlignment="1">
      <alignment horizontal="right" vertical="center"/>
    </xf>
    <xf numFmtId="0" fontId="201" fillId="19" borderId="19" xfId="8" applyFont="1" applyFill="1" applyBorder="1" applyAlignment="1">
      <alignment horizontal="right" vertical="center"/>
    </xf>
    <xf numFmtId="0" fontId="201" fillId="19" borderId="79" xfId="8" applyFont="1" applyFill="1" applyBorder="1" applyAlignment="1">
      <alignment horizontal="right" vertical="center"/>
    </xf>
    <xf numFmtId="0" fontId="201" fillId="19" borderId="40" xfId="8" applyFont="1" applyFill="1" applyBorder="1" applyAlignment="1">
      <alignment horizontal="right" vertical="center"/>
    </xf>
    <xf numFmtId="0" fontId="201" fillId="19" borderId="41" xfId="8" applyFont="1" applyFill="1" applyBorder="1" applyAlignment="1">
      <alignment horizontal="right" vertical="center"/>
    </xf>
    <xf numFmtId="0" fontId="201" fillId="50" borderId="68" xfId="8" applyFont="1" applyFill="1" applyBorder="1" applyAlignment="1">
      <alignment horizontal="right" vertical="center"/>
    </xf>
    <xf numFmtId="0" fontId="201" fillId="50" borderId="5" xfId="8" applyFont="1" applyFill="1" applyBorder="1" applyAlignment="1">
      <alignment horizontal="right" vertical="center"/>
    </xf>
    <xf numFmtId="0" fontId="201" fillId="50" borderId="197" xfId="8" applyFont="1" applyFill="1" applyBorder="1" applyAlignment="1">
      <alignment horizontal="right" vertical="center"/>
    </xf>
    <xf numFmtId="0" fontId="73" fillId="0" borderId="43" xfId="8" applyFont="1" applyFill="1" applyBorder="1" applyAlignment="1">
      <alignment horizontal="left" vertical="center"/>
    </xf>
    <xf numFmtId="41" fontId="24" fillId="10" borderId="7" xfId="23" applyFont="1" applyFill="1" applyBorder="1" applyAlignment="1">
      <alignment horizontal="center" vertical="center"/>
    </xf>
    <xf numFmtId="41" fontId="24" fillId="10" borderId="121" xfId="23" applyFont="1" applyFill="1" applyBorder="1" applyAlignment="1">
      <alignment horizontal="center" vertical="center"/>
    </xf>
    <xf numFmtId="0" fontId="187" fillId="0" borderId="0" xfId="22" applyFont="1" applyAlignment="1">
      <alignment horizontal="center" vertical="center"/>
    </xf>
    <xf numFmtId="0" fontId="42" fillId="0" borderId="0" xfId="22" applyFont="1" applyAlignment="1">
      <alignment horizontal="center" vertical="center"/>
    </xf>
    <xf numFmtId="0" fontId="24" fillId="10" borderId="25" xfId="22" applyFont="1" applyFill="1" applyBorder="1" applyAlignment="1">
      <alignment horizontal="center" vertical="center"/>
    </xf>
    <xf numFmtId="0" fontId="24" fillId="10" borderId="73" xfId="22" applyFont="1" applyFill="1" applyBorder="1" applyAlignment="1">
      <alignment horizontal="center" vertical="center"/>
    </xf>
    <xf numFmtId="0" fontId="24" fillId="10" borderId="77" xfId="22" applyFont="1" applyFill="1" applyBorder="1" applyAlignment="1">
      <alignment horizontal="center" vertical="center"/>
    </xf>
    <xf numFmtId="0" fontId="24" fillId="10" borderId="57" xfId="22" applyFont="1" applyFill="1" applyBorder="1" applyAlignment="1">
      <alignment horizontal="center" vertical="center"/>
    </xf>
    <xf numFmtId="0" fontId="24" fillId="10" borderId="7" xfId="22" applyFont="1" applyFill="1" applyBorder="1" applyAlignment="1">
      <alignment horizontal="center" vertical="center" wrapText="1"/>
    </xf>
    <xf numFmtId="0" fontId="24" fillId="10" borderId="1" xfId="22" applyFont="1" applyFill="1" applyBorder="1" applyAlignment="1">
      <alignment horizontal="center" vertical="center" wrapText="1"/>
    </xf>
    <xf numFmtId="0" fontId="24" fillId="10" borderId="7" xfId="22" applyFont="1" applyFill="1" applyBorder="1" applyAlignment="1">
      <alignment horizontal="center" vertical="center"/>
    </xf>
    <xf numFmtId="0" fontId="24" fillId="10" borderId="1" xfId="22" applyFont="1" applyFill="1" applyBorder="1" applyAlignment="1">
      <alignment horizontal="center" vertical="center"/>
    </xf>
    <xf numFmtId="0" fontId="24" fillId="10" borderId="77" xfId="22" applyFont="1" applyFill="1" applyBorder="1" applyAlignment="1">
      <alignment horizontal="center" vertical="center" wrapText="1"/>
    </xf>
    <xf numFmtId="0" fontId="24" fillId="10" borderId="78" xfId="22" applyFont="1" applyFill="1" applyBorder="1" applyAlignment="1">
      <alignment horizontal="center" vertical="center" wrapText="1"/>
    </xf>
    <xf numFmtId="0" fontId="24" fillId="10" borderId="57" xfId="22" applyFont="1" applyFill="1" applyBorder="1" applyAlignment="1">
      <alignment horizontal="center" vertical="center" wrapText="1"/>
    </xf>
    <xf numFmtId="0" fontId="24" fillId="10" borderId="58" xfId="22" applyFont="1" applyFill="1" applyBorder="1" applyAlignment="1">
      <alignment horizontal="center" vertical="center" wrapText="1"/>
    </xf>
    <xf numFmtId="0" fontId="24" fillId="10" borderId="17" xfId="22" applyFont="1" applyFill="1" applyBorder="1" applyAlignment="1">
      <alignment horizontal="center" vertical="center" wrapText="1"/>
    </xf>
    <xf numFmtId="0" fontId="24" fillId="10" borderId="18" xfId="22" applyFont="1" applyFill="1" applyBorder="1" applyAlignment="1">
      <alignment horizontal="center" vertical="center" wrapText="1"/>
    </xf>
    <xf numFmtId="0" fontId="24" fillId="10" borderId="19" xfId="22" applyFont="1" applyFill="1" applyBorder="1" applyAlignment="1">
      <alignment horizontal="center" vertical="center" wrapText="1"/>
    </xf>
    <xf numFmtId="0" fontId="24" fillId="10" borderId="6" xfId="22" applyFont="1" applyFill="1" applyBorder="1" applyAlignment="1">
      <alignment horizontal="center" vertical="center" wrapText="1"/>
    </xf>
    <xf numFmtId="0" fontId="24" fillId="10" borderId="3" xfId="22" applyFont="1" applyFill="1" applyBorder="1" applyAlignment="1">
      <alignment horizontal="center" vertical="center" wrapText="1"/>
    </xf>
    <xf numFmtId="0" fontId="188" fillId="10" borderId="120" xfId="22" applyFont="1" applyFill="1" applyBorder="1" applyAlignment="1">
      <alignment horizontal="center" vertical="center" wrapText="1"/>
    </xf>
    <xf numFmtId="0" fontId="188" fillId="10" borderId="7" xfId="22" applyFont="1" applyFill="1" applyBorder="1" applyAlignment="1">
      <alignment horizontal="center" vertical="center" wrapText="1"/>
    </xf>
    <xf numFmtId="0" fontId="14" fillId="0" borderId="70" xfId="22" applyFont="1" applyFill="1" applyBorder="1" applyAlignment="1">
      <alignment horizontal="left" vertical="center" wrapText="1"/>
    </xf>
    <xf numFmtId="0" fontId="14" fillId="0" borderId="26" xfId="22" applyFont="1" applyFill="1" applyBorder="1" applyAlignment="1">
      <alignment horizontal="left" vertical="center" wrapText="1"/>
    </xf>
    <xf numFmtId="0" fontId="14" fillId="0" borderId="73" xfId="22" applyFont="1" applyFill="1" applyBorder="1" applyAlignment="1">
      <alignment horizontal="left" vertical="center" wrapText="1"/>
    </xf>
    <xf numFmtId="0" fontId="14" fillId="0" borderId="9" xfId="22" quotePrefix="1" applyFont="1" applyFill="1" applyBorder="1" applyAlignment="1">
      <alignment horizontal="left" vertical="center" wrapText="1"/>
    </xf>
    <xf numFmtId="0" fontId="14" fillId="0" borderId="2" xfId="22" quotePrefix="1" applyFont="1" applyFill="1" applyBorder="1" applyAlignment="1">
      <alignment horizontal="left" vertical="center" wrapText="1"/>
    </xf>
    <xf numFmtId="0" fontId="14" fillId="0" borderId="3" xfId="22" quotePrefix="1" applyFont="1" applyFill="1" applyBorder="1" applyAlignment="1">
      <alignment horizontal="left" vertical="center" wrapText="1"/>
    </xf>
    <xf numFmtId="0" fontId="14" fillId="0" borderId="9" xfId="22" applyFont="1" applyFill="1" applyBorder="1" applyAlignment="1">
      <alignment horizontal="left" vertical="center" wrapText="1"/>
    </xf>
    <xf numFmtId="0" fontId="14" fillId="0" borderId="2" xfId="22" applyFont="1" applyFill="1" applyBorder="1" applyAlignment="1">
      <alignment horizontal="left" vertical="center" wrapText="1"/>
    </xf>
    <xf numFmtId="0" fontId="14" fillId="0" borderId="3" xfId="22" applyFont="1" applyFill="1" applyBorder="1" applyAlignment="1">
      <alignment horizontal="left" vertical="center" wrapText="1"/>
    </xf>
    <xf numFmtId="0" fontId="26" fillId="0" borderId="60" xfId="22" applyFont="1" applyFill="1" applyBorder="1" applyAlignment="1">
      <alignment horizontal="left" vertical="center" wrapText="1"/>
    </xf>
    <xf numFmtId="0" fontId="26" fillId="0" borderId="61" xfId="22" applyFont="1" applyFill="1" applyBorder="1" applyAlignment="1">
      <alignment horizontal="left" vertical="center" wrapText="1"/>
    </xf>
    <xf numFmtId="0" fontId="26" fillId="57" borderId="39" xfId="22" applyFont="1" applyFill="1" applyBorder="1" applyAlignment="1">
      <alignment horizontal="left" vertical="center" wrapText="1"/>
    </xf>
    <xf numFmtId="0" fontId="26" fillId="57" borderId="41" xfId="22" applyFont="1" applyFill="1" applyBorder="1" applyAlignment="1">
      <alignment horizontal="left" vertical="center" wrapText="1"/>
    </xf>
    <xf numFmtId="0" fontId="26" fillId="0" borderId="63" xfId="22" applyFont="1" applyFill="1" applyBorder="1" applyAlignment="1">
      <alignment horizontal="left" vertical="center" wrapText="1"/>
    </xf>
    <xf numFmtId="0" fontId="26" fillId="0" borderId="64" xfId="22" applyFont="1" applyFill="1" applyBorder="1" applyAlignment="1">
      <alignment horizontal="left" vertical="center" wrapText="1"/>
    </xf>
    <xf numFmtId="188" fontId="26" fillId="0" borderId="9" xfId="23" applyNumberFormat="1" applyFont="1" applyFill="1" applyBorder="1" applyAlignment="1">
      <alignment horizontal="left" vertical="center" wrapText="1"/>
    </xf>
    <xf numFmtId="188" fontId="26" fillId="0" borderId="3" xfId="23" applyNumberFormat="1" applyFont="1" applyFill="1" applyBorder="1" applyAlignment="1">
      <alignment horizontal="left" vertical="center" wrapText="1"/>
    </xf>
    <xf numFmtId="0" fontId="24" fillId="4" borderId="39" xfId="22" applyFont="1" applyFill="1" applyBorder="1" applyAlignment="1">
      <alignment horizontal="center" vertical="center" wrapText="1"/>
    </xf>
    <xf numFmtId="0" fontId="24" fillId="4" borderId="41" xfId="22" applyFont="1" applyFill="1" applyBorder="1" applyAlignment="1">
      <alignment horizontal="center" vertical="center" wrapText="1"/>
    </xf>
    <xf numFmtId="0" fontId="24" fillId="4" borderId="39" xfId="23" applyNumberFormat="1" applyFont="1" applyFill="1" applyBorder="1" applyAlignment="1">
      <alignment horizontal="left" vertical="top" wrapText="1"/>
    </xf>
    <xf numFmtId="0" fontId="24" fillId="4" borderId="40" xfId="23" applyNumberFormat="1" applyFont="1" applyFill="1" applyBorder="1" applyAlignment="1">
      <alignment horizontal="left" vertical="top" wrapText="1"/>
    </xf>
    <xf numFmtId="0" fontId="24" fillId="4" borderId="41" xfId="23" applyNumberFormat="1" applyFont="1" applyFill="1" applyBorder="1" applyAlignment="1">
      <alignment horizontal="left" vertical="top" wrapText="1"/>
    </xf>
    <xf numFmtId="0" fontId="14" fillId="0" borderId="9" xfId="22" applyFont="1" applyFill="1" applyBorder="1" applyAlignment="1">
      <alignment horizontal="center" vertical="center" wrapText="1"/>
    </xf>
    <xf numFmtId="0" fontId="14" fillId="0" borderId="3" xfId="22" applyFont="1" applyFill="1" applyBorder="1" applyAlignment="1">
      <alignment horizontal="center" vertical="center" wrapText="1"/>
    </xf>
    <xf numFmtId="0" fontId="14" fillId="0" borderId="85" xfId="22" quotePrefix="1" applyFont="1" applyFill="1" applyBorder="1" applyAlignment="1">
      <alignment horizontal="center" vertical="center" wrapText="1"/>
    </xf>
    <xf numFmtId="0" fontId="14" fillId="0" borderId="94" xfId="22" applyFont="1" applyFill="1" applyBorder="1" applyAlignment="1">
      <alignment horizontal="center" vertical="center" wrapText="1"/>
    </xf>
    <xf numFmtId="0" fontId="14" fillId="0" borderId="70" xfId="22" applyFont="1" applyBorder="1" applyAlignment="1">
      <alignment horizontal="left" vertical="center" wrapText="1"/>
    </xf>
    <xf numFmtId="0" fontId="14" fillId="0" borderId="26" xfId="22" applyFont="1" applyBorder="1" applyAlignment="1">
      <alignment horizontal="left" vertical="center" wrapText="1"/>
    </xf>
    <xf numFmtId="0" fontId="14" fillId="0" borderId="73" xfId="22" applyFont="1" applyBorder="1" applyAlignment="1">
      <alignment horizontal="left" vertical="center" wrapText="1"/>
    </xf>
    <xf numFmtId="0" fontId="14" fillId="0" borderId="9" xfId="22" applyFont="1" applyBorder="1" applyAlignment="1">
      <alignment horizontal="left" vertical="center" wrapText="1"/>
    </xf>
    <xf numFmtId="0" fontId="14" fillId="0" borderId="2" xfId="22" applyFont="1" applyBorder="1" applyAlignment="1">
      <alignment horizontal="left" vertical="center" wrapText="1"/>
    </xf>
    <xf numFmtId="0" fontId="14" fillId="0" borderId="3" xfId="22" applyFont="1" applyBorder="1" applyAlignment="1">
      <alignment horizontal="left" vertical="center" wrapText="1"/>
    </xf>
    <xf numFmtId="0" fontId="14" fillId="0" borderId="85" xfId="22" quotePrefix="1" applyFont="1" applyFill="1" applyBorder="1" applyAlignment="1">
      <alignment horizontal="left" vertical="center" wrapText="1"/>
    </xf>
    <xf numFmtId="0" fontId="14" fillId="0" borderId="11" xfId="22" quotePrefix="1" applyFont="1" applyFill="1" applyBorder="1" applyAlignment="1">
      <alignment horizontal="left" vertical="center" wrapText="1"/>
    </xf>
    <xf numFmtId="0" fontId="14" fillId="0" borderId="94" xfId="22" quotePrefix="1" applyFont="1" applyFill="1" applyBorder="1" applyAlignment="1">
      <alignment horizontal="left" vertical="center" wrapText="1"/>
    </xf>
    <xf numFmtId="0" fontId="26" fillId="0" borderId="51" xfId="22" applyFont="1" applyFill="1" applyBorder="1" applyAlignment="1">
      <alignment horizontal="left" vertical="center" wrapText="1"/>
    </xf>
    <xf numFmtId="0" fontId="26" fillId="0" borderId="52" xfId="22" applyFont="1" applyFill="1" applyBorder="1" applyAlignment="1">
      <alignment horizontal="left" vertical="center" wrapText="1"/>
    </xf>
    <xf numFmtId="0" fontId="26" fillId="0" borderId="54" xfId="22" applyFont="1" applyFill="1" applyBorder="1" applyAlignment="1">
      <alignment horizontal="left" vertical="center" wrapText="1"/>
    </xf>
    <xf numFmtId="0" fontId="26" fillId="0" borderId="55" xfId="22" applyFont="1" applyFill="1" applyBorder="1" applyAlignment="1">
      <alignment horizontal="left" vertical="center" wrapText="1"/>
    </xf>
    <xf numFmtId="0" fontId="14" fillId="0" borderId="2" xfId="22" applyFont="1" applyFill="1" applyBorder="1" applyAlignment="1">
      <alignment horizontal="center" vertical="center" wrapText="1"/>
    </xf>
    <xf numFmtId="0" fontId="14" fillId="0" borderId="11" xfId="22" applyFont="1" applyFill="1" applyBorder="1" applyAlignment="1">
      <alignment horizontal="center" vertical="center" wrapText="1"/>
    </xf>
    <xf numFmtId="0" fontId="14" fillId="0" borderId="9" xfId="22" quotePrefix="1" applyFont="1" applyFill="1" applyBorder="1" applyAlignment="1">
      <alignment horizontal="center" vertical="center" wrapText="1"/>
    </xf>
    <xf numFmtId="0" fontId="26" fillId="0" borderId="51" xfId="22" applyFont="1" applyFill="1" applyBorder="1" applyAlignment="1">
      <alignment vertical="center" wrapText="1"/>
    </xf>
    <xf numFmtId="0" fontId="26" fillId="0" borderId="92" xfId="22" applyFont="1" applyFill="1" applyBorder="1" applyAlignment="1">
      <alignment vertical="center" wrapText="1"/>
    </xf>
    <xf numFmtId="0" fontId="26" fillId="0" borderId="93" xfId="22" applyFont="1" applyFill="1" applyBorder="1" applyAlignment="1">
      <alignment horizontal="left" vertical="center" wrapText="1"/>
    </xf>
    <xf numFmtId="0" fontId="26" fillId="0" borderId="91" xfId="22" applyFont="1" applyFill="1" applyBorder="1" applyAlignment="1">
      <alignment vertical="center" wrapText="1"/>
    </xf>
    <xf numFmtId="0" fontId="14" fillId="0" borderId="1" xfId="22" quotePrefix="1" applyFont="1" applyFill="1" applyBorder="1" applyAlignment="1">
      <alignment horizontal="center" vertical="center" wrapText="1"/>
    </xf>
    <xf numFmtId="0" fontId="14" fillId="0" borderId="72" xfId="22" quotePrefix="1" applyFont="1" applyFill="1" applyBorder="1" applyAlignment="1">
      <alignment horizontal="center" vertical="center" wrapText="1"/>
    </xf>
    <xf numFmtId="0" fontId="41" fillId="4" borderId="39" xfId="22" applyFont="1" applyFill="1" applyBorder="1" applyAlignment="1">
      <alignment horizontal="center" vertical="center" wrapText="1"/>
    </xf>
    <xf numFmtId="0" fontId="41" fillId="4" borderId="41" xfId="22" applyFont="1" applyFill="1" applyBorder="1" applyAlignment="1">
      <alignment horizontal="center" vertical="center" wrapText="1"/>
    </xf>
    <xf numFmtId="0" fontId="24" fillId="26" borderId="158" xfId="22" applyFont="1" applyFill="1" applyBorder="1" applyAlignment="1">
      <alignment horizontal="center" vertical="center"/>
    </xf>
    <xf numFmtId="0" fontId="24" fillId="26" borderId="135" xfId="22" applyFont="1" applyFill="1" applyBorder="1" applyAlignment="1">
      <alignment horizontal="center" vertical="center"/>
    </xf>
    <xf numFmtId="0" fontId="174" fillId="0" borderId="0" xfId="14" applyFont="1" applyAlignment="1" applyProtection="1">
      <alignment horizontal="left" vertical="center"/>
    </xf>
    <xf numFmtId="0" fontId="115" fillId="54" borderId="33" xfId="14" applyFont="1" applyFill="1" applyBorder="1" applyAlignment="1" applyProtection="1">
      <alignment horizontal="center" vertical="center"/>
    </xf>
    <xf numFmtId="0" fontId="11" fillId="0" borderId="36" xfId="18" applyFont="1" applyBorder="1" applyAlignment="1">
      <alignment horizontal="center" vertical="center"/>
    </xf>
    <xf numFmtId="0" fontId="115" fillId="54" borderId="6" xfId="14" applyFont="1" applyFill="1" applyBorder="1" applyAlignment="1" applyProtection="1">
      <alignment horizontal="center" vertical="center" wrapText="1"/>
    </xf>
    <xf numFmtId="0" fontId="11" fillId="0" borderId="2" xfId="18" applyFont="1" applyBorder="1" applyAlignment="1">
      <alignment vertical="center"/>
    </xf>
    <xf numFmtId="0" fontId="115" fillId="54" borderId="6" xfId="14" applyFont="1" applyFill="1" applyBorder="1" applyAlignment="1" applyProtection="1">
      <alignment horizontal="center" vertical="center"/>
    </xf>
    <xf numFmtId="0" fontId="11" fillId="0" borderId="2" xfId="18" applyFont="1" applyBorder="1" applyAlignment="1">
      <alignment horizontal="center" vertical="center"/>
    </xf>
    <xf numFmtId="0" fontId="11" fillId="0" borderId="2" xfId="18" applyFont="1" applyBorder="1" applyAlignment="1">
      <alignment horizontal="center" vertical="center" wrapText="1"/>
    </xf>
    <xf numFmtId="0" fontId="115" fillId="54" borderId="2" xfId="14" applyFont="1" applyFill="1" applyBorder="1" applyAlignment="1" applyProtection="1">
      <alignment horizontal="center" vertical="center" wrapText="1"/>
    </xf>
    <xf numFmtId="0" fontId="115" fillId="54" borderId="78" xfId="14" applyFont="1" applyFill="1" applyBorder="1" applyAlignment="1" applyProtection="1">
      <alignment horizontal="center" vertical="center" wrapText="1"/>
    </xf>
    <xf numFmtId="0" fontId="115" fillId="54" borderId="43" xfId="14" applyFont="1" applyFill="1" applyBorder="1" applyAlignment="1" applyProtection="1">
      <alignment horizontal="center" vertical="center" wrapText="1"/>
    </xf>
    <xf numFmtId="0" fontId="115" fillId="54" borderId="77" xfId="14" applyFont="1" applyFill="1" applyBorder="1" applyAlignment="1" applyProtection="1">
      <alignment horizontal="center" vertical="center" wrapText="1"/>
    </xf>
    <xf numFmtId="0" fontId="115" fillId="54" borderId="34" xfId="14" applyFont="1" applyFill="1" applyBorder="1" applyAlignment="1" applyProtection="1">
      <alignment horizontal="center" vertical="center" wrapText="1"/>
    </xf>
    <xf numFmtId="0" fontId="115" fillId="54" borderId="77" xfId="14" applyFont="1" applyFill="1" applyBorder="1" applyAlignment="1" applyProtection="1">
      <alignment horizontal="center" vertical="center"/>
    </xf>
    <xf numFmtId="0" fontId="11" fillId="0" borderId="42" xfId="20" applyFont="1" applyBorder="1" applyAlignment="1">
      <alignment vertical="center"/>
    </xf>
    <xf numFmtId="0" fontId="115" fillId="54" borderId="162" xfId="14" applyFont="1" applyFill="1" applyBorder="1" applyAlignment="1" applyProtection="1">
      <alignment horizontal="left" vertical="center"/>
    </xf>
    <xf numFmtId="0" fontId="115" fillId="54" borderId="116" xfId="14" applyFont="1" applyFill="1" applyBorder="1" applyAlignment="1" applyProtection="1">
      <alignment horizontal="left" vertical="center"/>
    </xf>
    <xf numFmtId="0" fontId="11" fillId="3" borderId="26" xfId="14" applyFont="1" applyFill="1" applyBorder="1" applyAlignment="1">
      <alignment horizontal="center" vertical="center"/>
    </xf>
    <xf numFmtId="0" fontId="11" fillId="3" borderId="73" xfId="14" applyFont="1" applyFill="1" applyBorder="1" applyAlignment="1">
      <alignment horizontal="center" vertical="center"/>
    </xf>
    <xf numFmtId="0" fontId="11" fillId="55" borderId="2" xfId="14" applyFont="1" applyFill="1" applyBorder="1" applyAlignment="1">
      <alignment horizontal="center" vertical="center" wrapText="1"/>
    </xf>
    <xf numFmtId="0" fontId="11" fillId="55" borderId="3" xfId="14" applyFont="1" applyFill="1" applyBorder="1" applyAlignment="1">
      <alignment horizontal="center" vertical="center" wrapText="1"/>
    </xf>
    <xf numFmtId="0" fontId="11" fillId="0" borderId="2" xfId="20" applyFont="1" applyBorder="1" applyAlignment="1">
      <alignment horizontal="left" vertical="center" wrapText="1"/>
    </xf>
    <xf numFmtId="0" fontId="11" fillId="0" borderId="3" xfId="20" applyFont="1" applyBorder="1" applyAlignment="1">
      <alignment horizontal="left" vertical="center" wrapText="1"/>
    </xf>
    <xf numFmtId="0" fontId="11" fillId="0" borderId="2" xfId="20" applyFont="1" applyBorder="1" applyAlignment="1">
      <alignment horizontal="center" vertical="center"/>
    </xf>
    <xf numFmtId="0" fontId="11" fillId="0" borderId="3" xfId="20" applyFont="1" applyBorder="1" applyAlignment="1">
      <alignment horizontal="center" vertical="center"/>
    </xf>
    <xf numFmtId="0" fontId="11" fillId="0" borderId="2" xfId="20" quotePrefix="1" applyFont="1" applyFill="1" applyBorder="1" applyAlignment="1">
      <alignment horizontal="left" vertical="center" wrapText="1"/>
    </xf>
    <xf numFmtId="0" fontId="11" fillId="0" borderId="2" xfId="20" applyFont="1" applyFill="1" applyBorder="1" applyAlignment="1">
      <alignment horizontal="left" vertical="center" wrapText="1"/>
    </xf>
    <xf numFmtId="0" fontId="11" fillId="0" borderId="3" xfId="20" applyFont="1" applyFill="1" applyBorder="1" applyAlignment="1">
      <alignment horizontal="left" vertical="center" wrapText="1"/>
    </xf>
    <xf numFmtId="0" fontId="11" fillId="0" borderId="34" xfId="18" applyFont="1" applyBorder="1" applyAlignment="1"/>
    <xf numFmtId="0" fontId="11" fillId="0" borderId="34" xfId="19" applyFont="1" applyBorder="1" applyAlignment="1"/>
    <xf numFmtId="0" fontId="11" fillId="0" borderId="78" xfId="20" applyFont="1" applyBorder="1" applyAlignment="1">
      <alignment vertical="center"/>
    </xf>
    <xf numFmtId="0" fontId="11" fillId="0" borderId="42" xfId="19" applyFont="1" applyBorder="1" applyAlignment="1">
      <alignment horizontal="center" vertical="center"/>
    </xf>
    <xf numFmtId="0" fontId="115" fillId="54" borderId="163" xfId="14" applyFont="1" applyFill="1" applyBorder="1" applyAlignment="1" applyProtection="1">
      <alignment horizontal="center" vertical="center" wrapText="1"/>
    </xf>
    <xf numFmtId="0" fontId="115" fillId="54" borderId="42" xfId="14" applyFont="1" applyFill="1" applyBorder="1" applyAlignment="1" applyProtection="1">
      <alignment horizontal="center" vertical="center" wrapText="1"/>
    </xf>
    <xf numFmtId="0" fontId="11" fillId="3" borderId="71" xfId="14" applyFont="1" applyFill="1" applyBorder="1" applyAlignment="1">
      <alignment horizontal="center" vertical="center"/>
    </xf>
    <xf numFmtId="0" fontId="11" fillId="3" borderId="71" xfId="20" applyFont="1" applyFill="1" applyBorder="1" applyAlignment="1">
      <alignment horizontal="center" vertical="center"/>
    </xf>
    <xf numFmtId="0" fontId="11" fillId="55" borderId="9" xfId="14" applyFont="1" applyFill="1" applyBorder="1" applyAlignment="1">
      <alignment horizontal="center" vertical="center" wrapText="1"/>
    </xf>
    <xf numFmtId="0" fontId="11" fillId="0" borderId="9" xfId="14" applyFont="1" applyFill="1" applyBorder="1" applyAlignment="1">
      <alignment horizontal="left" vertical="center" wrapText="1"/>
    </xf>
    <xf numFmtId="0" fontId="11" fillId="55" borderId="9" xfId="14" applyFont="1" applyFill="1" applyBorder="1" applyAlignment="1">
      <alignment horizontal="center" vertical="center"/>
    </xf>
    <xf numFmtId="0" fontId="11" fillId="0" borderId="9" xfId="14" quotePrefix="1" applyFont="1" applyFill="1" applyBorder="1" applyAlignment="1">
      <alignment horizontal="left" vertical="center" wrapText="1"/>
    </xf>
    <xf numFmtId="0" fontId="11" fillId="0" borderId="3" xfId="14" quotePrefix="1" applyFont="1" applyFill="1" applyBorder="1" applyAlignment="1">
      <alignment horizontal="left" vertical="center" wrapText="1"/>
    </xf>
    <xf numFmtId="0" fontId="11" fillId="0" borderId="42" xfId="20" applyFont="1" applyFill="1" applyBorder="1" applyAlignment="1">
      <alignment horizontal="left" vertical="center" wrapText="1"/>
    </xf>
    <xf numFmtId="0" fontId="11" fillId="0" borderId="57" xfId="20" applyFont="1" applyFill="1" applyBorder="1" applyAlignment="1">
      <alignment horizontal="left" vertical="center" wrapText="1"/>
    </xf>
    <xf numFmtId="0" fontId="115" fillId="46" borderId="66" xfId="14" applyFont="1" applyFill="1" applyBorder="1" applyAlignment="1">
      <alignment horizontal="right" vertical="center" wrapText="1"/>
    </xf>
    <xf numFmtId="0" fontId="115" fillId="46" borderId="166" xfId="20" applyFont="1" applyFill="1" applyBorder="1" applyAlignment="1">
      <alignment horizontal="right" vertical="center" wrapText="1"/>
    </xf>
    <xf numFmtId="0" fontId="115" fillId="46" borderId="67" xfId="20" applyFont="1" applyFill="1" applyBorder="1" applyAlignment="1">
      <alignment horizontal="right" vertical="center" wrapText="1"/>
    </xf>
    <xf numFmtId="0" fontId="11" fillId="0" borderId="1" xfId="14" quotePrefix="1" applyFont="1" applyFill="1" applyBorder="1" applyAlignment="1">
      <alignment horizontal="left" vertical="center" wrapText="1"/>
    </xf>
    <xf numFmtId="0" fontId="11" fillId="0" borderId="1" xfId="20" applyFont="1" applyFill="1" applyBorder="1" applyAlignment="1">
      <alignment horizontal="left" vertical="center"/>
    </xf>
    <xf numFmtId="180" fontId="115" fillId="55" borderId="9" xfId="14" applyNumberFormat="1" applyFont="1" applyFill="1" applyBorder="1" applyAlignment="1">
      <alignment horizontal="center" vertical="center" wrapText="1"/>
    </xf>
    <xf numFmtId="180" fontId="115" fillId="55" borderId="3" xfId="14" applyNumberFormat="1" applyFont="1" applyFill="1" applyBorder="1" applyAlignment="1">
      <alignment horizontal="center" vertical="center" wrapText="1"/>
    </xf>
    <xf numFmtId="180" fontId="11" fillId="55" borderId="2" xfId="14" applyNumberFormat="1" applyFont="1" applyFill="1" applyBorder="1" applyAlignment="1">
      <alignment horizontal="center" vertical="top"/>
    </xf>
    <xf numFmtId="180" fontId="11" fillId="55" borderId="3" xfId="14" applyNumberFormat="1" applyFont="1" applyFill="1" applyBorder="1" applyAlignment="1">
      <alignment horizontal="center" vertical="top"/>
    </xf>
    <xf numFmtId="0" fontId="115" fillId="0" borderId="2" xfId="20" applyFont="1" applyBorder="1" applyAlignment="1">
      <alignment horizontal="center" vertical="center"/>
    </xf>
    <xf numFmtId="0" fontId="115" fillId="0" borderId="3" xfId="20" applyFont="1" applyBorder="1" applyAlignment="1">
      <alignment horizontal="center" vertical="center"/>
    </xf>
    <xf numFmtId="180" fontId="115" fillId="55" borderId="6" xfId="14" applyNumberFormat="1" applyFont="1" applyFill="1" applyBorder="1" applyAlignment="1">
      <alignment horizontal="center" vertical="center"/>
    </xf>
    <xf numFmtId="180" fontId="115" fillId="55" borderId="2" xfId="14" applyNumberFormat="1" applyFont="1" applyFill="1" applyBorder="1" applyAlignment="1">
      <alignment horizontal="center" vertical="center"/>
    </xf>
    <xf numFmtId="180" fontId="115" fillId="55" borderId="3" xfId="14" applyNumberFormat="1" applyFont="1" applyFill="1" applyBorder="1" applyAlignment="1">
      <alignment horizontal="center" vertical="center"/>
    </xf>
    <xf numFmtId="180" fontId="115" fillId="55" borderId="6" xfId="14" applyNumberFormat="1" applyFont="1" applyFill="1" applyBorder="1" applyAlignment="1">
      <alignment horizontal="center" vertical="center" wrapText="1"/>
    </xf>
    <xf numFmtId="180" fontId="115" fillId="55" borderId="2" xfId="14" applyNumberFormat="1" applyFont="1" applyFill="1" applyBorder="1" applyAlignment="1">
      <alignment horizontal="center" vertical="center" wrapText="1"/>
    </xf>
    <xf numFmtId="180" fontId="115" fillId="55" borderId="1" xfId="14" applyNumberFormat="1" applyFont="1" applyFill="1" applyBorder="1" applyAlignment="1">
      <alignment horizontal="center" vertical="center"/>
    </xf>
    <xf numFmtId="0" fontId="11" fillId="0" borderId="1" xfId="20" applyFont="1" applyBorder="1" applyAlignment="1">
      <alignment horizontal="center" vertical="center"/>
    </xf>
    <xf numFmtId="0" fontId="11" fillId="0" borderId="39" xfId="20" quotePrefix="1" applyFont="1" applyFill="1" applyBorder="1" applyAlignment="1">
      <alignment horizontal="left" vertical="center" wrapText="1"/>
    </xf>
    <xf numFmtId="0" fontId="11" fillId="0" borderId="24" xfId="20" applyFont="1" applyFill="1" applyBorder="1" applyAlignment="1">
      <alignment horizontal="left" vertical="center" wrapText="1"/>
    </xf>
    <xf numFmtId="0" fontId="11" fillId="3" borderId="70" xfId="20" applyFont="1" applyFill="1" applyBorder="1" applyAlignment="1">
      <alignment horizontal="center" vertical="center"/>
    </xf>
    <xf numFmtId="0" fontId="11" fillId="0" borderId="2" xfId="14" applyFont="1" applyFill="1" applyBorder="1" applyAlignment="1">
      <alignment horizontal="center" vertical="center" wrapText="1"/>
    </xf>
    <xf numFmtId="0" fontId="11" fillId="0" borderId="2" xfId="20" applyFont="1" applyFill="1" applyBorder="1" applyAlignment="1">
      <alignment horizontal="center" vertical="center"/>
    </xf>
    <xf numFmtId="0" fontId="11" fillId="0" borderId="6" xfId="14" applyFont="1" applyFill="1" applyBorder="1" applyAlignment="1">
      <alignment horizontal="left" vertical="center" wrapText="1"/>
    </xf>
    <xf numFmtId="0" fontId="11" fillId="0" borderId="2" xfId="14" applyFont="1" applyFill="1" applyBorder="1" applyAlignment="1">
      <alignment horizontal="left" vertical="center" wrapText="1"/>
    </xf>
    <xf numFmtId="0" fontId="11" fillId="0" borderId="3" xfId="14" applyFont="1" applyFill="1" applyBorder="1" applyAlignment="1">
      <alignment horizontal="left" vertical="center" wrapText="1"/>
    </xf>
    <xf numFmtId="0" fontId="11" fillId="55" borderId="2" xfId="14" applyFont="1" applyFill="1" applyBorder="1" applyAlignment="1">
      <alignment horizontal="center" vertical="center"/>
    </xf>
    <xf numFmtId="0" fontId="11" fillId="0" borderId="1" xfId="20" applyFont="1" applyFill="1" applyBorder="1" applyAlignment="1">
      <alignment horizontal="left" vertical="center" wrapText="1"/>
    </xf>
    <xf numFmtId="0" fontId="11" fillId="0" borderId="9" xfId="20" applyFont="1" applyFill="1" applyBorder="1" applyAlignment="1">
      <alignment horizontal="left" vertical="center" wrapText="1"/>
    </xf>
    <xf numFmtId="0" fontId="11" fillId="0" borderId="2" xfId="14" applyFont="1" applyFill="1" applyBorder="1" applyAlignment="1">
      <alignment vertical="center" wrapText="1"/>
    </xf>
    <xf numFmtId="0" fontId="11" fillId="0" borderId="2" xfId="20" applyFont="1" applyBorder="1" applyAlignment="1">
      <alignment vertical="center" wrapText="1"/>
    </xf>
    <xf numFmtId="0" fontId="11" fillId="0" borderId="9" xfId="20" applyFont="1" applyBorder="1" applyAlignment="1">
      <alignment horizontal="center" vertical="center"/>
    </xf>
    <xf numFmtId="0" fontId="107" fillId="3" borderId="71" xfId="14" applyFont="1" applyFill="1" applyBorder="1" applyAlignment="1">
      <alignment horizontal="center" vertical="center"/>
    </xf>
    <xf numFmtId="0" fontId="107" fillId="3" borderId="71" xfId="20" applyFont="1" applyFill="1" applyBorder="1" applyAlignment="1">
      <alignment horizontal="center" vertical="center"/>
    </xf>
    <xf numFmtId="0" fontId="107" fillId="55" borderId="9" xfId="14" applyFont="1" applyFill="1" applyBorder="1" applyAlignment="1">
      <alignment horizontal="center" vertical="center" wrapText="1"/>
    </xf>
    <xf numFmtId="0" fontId="107" fillId="0" borderId="3" xfId="20" applyFont="1" applyBorder="1" applyAlignment="1">
      <alignment horizontal="center" vertical="center"/>
    </xf>
    <xf numFmtId="0" fontId="107" fillId="0" borderId="9" xfId="14" applyFont="1" applyFill="1" applyBorder="1" applyAlignment="1">
      <alignment horizontal="left" vertical="center" wrapText="1"/>
    </xf>
    <xf numFmtId="0" fontId="107" fillId="0" borderId="3" xfId="20" applyFont="1" applyBorder="1" applyAlignment="1">
      <alignment horizontal="left" vertical="center" wrapText="1"/>
    </xf>
    <xf numFmtId="0" fontId="107" fillId="55" borderId="9" xfId="14" applyFont="1" applyFill="1" applyBorder="1" applyAlignment="1">
      <alignment horizontal="center" vertical="center"/>
    </xf>
    <xf numFmtId="0" fontId="107" fillId="0" borderId="1" xfId="14" quotePrefix="1" applyFont="1" applyFill="1" applyBorder="1" applyAlignment="1">
      <alignment horizontal="left" vertical="center" wrapText="1"/>
    </xf>
    <xf numFmtId="0" fontId="107" fillId="0" borderId="1" xfId="20" applyFont="1" applyFill="1" applyBorder="1" applyAlignment="1">
      <alignment horizontal="left" vertical="center" wrapText="1"/>
    </xf>
    <xf numFmtId="0" fontId="11" fillId="0" borderId="57" xfId="20" quotePrefix="1" applyFont="1" applyFill="1" applyBorder="1" applyAlignment="1">
      <alignment horizontal="left" vertical="center" wrapText="1"/>
    </xf>
    <xf numFmtId="0" fontId="11" fillId="0" borderId="39" xfId="20" applyFont="1" applyFill="1" applyBorder="1" applyAlignment="1">
      <alignment horizontal="left" vertical="center" wrapText="1"/>
    </xf>
    <xf numFmtId="0" fontId="11" fillId="0" borderId="1" xfId="14" applyFont="1" applyFill="1" applyBorder="1" applyAlignment="1">
      <alignment vertical="center" wrapText="1"/>
    </xf>
    <xf numFmtId="0" fontId="11" fillId="0" borderId="1" xfId="20" applyFont="1" applyBorder="1" applyAlignment="1">
      <alignment vertical="center" wrapText="1"/>
    </xf>
    <xf numFmtId="0" fontId="107" fillId="0" borderId="1" xfId="14" applyFont="1" applyFill="1" applyBorder="1" applyAlignment="1">
      <alignment vertical="center" wrapText="1"/>
    </xf>
    <xf numFmtId="0" fontId="107" fillId="0" borderId="113" xfId="20" applyFont="1" applyBorder="1" applyAlignment="1">
      <alignment vertical="center" wrapText="1"/>
    </xf>
    <xf numFmtId="180" fontId="181" fillId="55" borderId="1" xfId="14" applyNumberFormat="1" applyFont="1" applyFill="1" applyBorder="1" applyAlignment="1">
      <alignment horizontal="center" vertical="center"/>
    </xf>
    <xf numFmtId="0" fontId="107" fillId="0" borderId="1" xfId="20" applyFont="1" applyBorder="1" applyAlignment="1">
      <alignment horizontal="center" vertical="center"/>
    </xf>
    <xf numFmtId="180" fontId="181" fillId="55" borderId="9" xfId="14" applyNumberFormat="1" applyFont="1" applyFill="1" applyBorder="1" applyAlignment="1">
      <alignment horizontal="center" vertical="center"/>
    </xf>
    <xf numFmtId="180" fontId="181" fillId="55" borderId="3" xfId="14" applyNumberFormat="1" applyFont="1" applyFill="1" applyBorder="1" applyAlignment="1">
      <alignment horizontal="center" vertical="center"/>
    </xf>
    <xf numFmtId="180" fontId="181" fillId="55" borderId="9" xfId="14" applyNumberFormat="1" applyFont="1" applyFill="1" applyBorder="1" applyAlignment="1">
      <alignment horizontal="center" vertical="center" wrapText="1"/>
    </xf>
    <xf numFmtId="180" fontId="181" fillId="55" borderId="3" xfId="14" applyNumberFormat="1" applyFont="1" applyFill="1" applyBorder="1" applyAlignment="1">
      <alignment horizontal="center" vertical="center" wrapText="1"/>
    </xf>
    <xf numFmtId="0" fontId="107" fillId="0" borderId="39" xfId="20" quotePrefix="1" applyFont="1" applyFill="1" applyBorder="1" applyAlignment="1">
      <alignment horizontal="left" vertical="center" wrapText="1"/>
    </xf>
    <xf numFmtId="0" fontId="107" fillId="0" borderId="24" xfId="20" applyFont="1" applyFill="1" applyBorder="1" applyAlignment="1">
      <alignment horizontal="left" vertical="center" wrapText="1"/>
    </xf>
    <xf numFmtId="0" fontId="181" fillId="46" borderId="66" xfId="14" applyFont="1" applyFill="1" applyBorder="1" applyAlignment="1">
      <alignment horizontal="right" vertical="center" wrapText="1"/>
    </xf>
    <xf numFmtId="0" fontId="181" fillId="46" borderId="166" xfId="20" applyFont="1" applyFill="1" applyBorder="1" applyAlignment="1">
      <alignment horizontal="right" vertical="center" wrapText="1"/>
    </xf>
    <xf numFmtId="0" fontId="181" fillId="46" borderId="67" xfId="20" applyFont="1" applyFill="1" applyBorder="1" applyAlignment="1">
      <alignment horizontal="right" vertical="center" wrapText="1"/>
    </xf>
    <xf numFmtId="180" fontId="115" fillId="55" borderId="9" xfId="14" applyNumberFormat="1" applyFont="1" applyFill="1" applyBorder="1" applyAlignment="1">
      <alignment horizontal="center" vertical="center"/>
    </xf>
    <xf numFmtId="0" fontId="11" fillId="0" borderId="9" xfId="14" applyFont="1" applyFill="1" applyBorder="1" applyAlignment="1">
      <alignment horizontal="center" vertical="center" wrapText="1"/>
    </xf>
    <xf numFmtId="0" fontId="11" fillId="0" borderId="3" xfId="20" applyFont="1" applyFill="1" applyBorder="1" applyAlignment="1">
      <alignment horizontal="center" vertical="center"/>
    </xf>
    <xf numFmtId="0" fontId="11" fillId="0" borderId="9" xfId="14" applyFont="1" applyFill="1" applyBorder="1" applyAlignment="1">
      <alignment horizontal="center" vertical="center"/>
    </xf>
    <xf numFmtId="0" fontId="11" fillId="0" borderId="6" xfId="14" applyFont="1" applyFill="1" applyBorder="1" applyAlignment="1" applyProtection="1">
      <alignment horizontal="left" vertical="center" wrapText="1"/>
    </xf>
    <xf numFmtId="0" fontId="11" fillId="0" borderId="163" xfId="14" applyFont="1" applyFill="1" applyBorder="1" applyAlignment="1" applyProtection="1">
      <alignment horizontal="left" vertical="center" wrapText="1"/>
    </xf>
    <xf numFmtId="180" fontId="115" fillId="0" borderId="1" xfId="14" applyNumberFormat="1" applyFont="1" applyFill="1" applyBorder="1" applyAlignment="1">
      <alignment horizontal="center" vertical="center"/>
    </xf>
    <xf numFmtId="0" fontId="11" fillId="0" borderId="1" xfId="20" applyFont="1" applyFill="1" applyBorder="1" applyAlignment="1">
      <alignment horizontal="center" vertical="center"/>
    </xf>
    <xf numFmtId="0" fontId="11" fillId="0" borderId="77" xfId="20" quotePrefix="1" applyFont="1" applyFill="1" applyBorder="1" applyAlignment="1">
      <alignment horizontal="left" vertical="center" wrapText="1"/>
    </xf>
    <xf numFmtId="180" fontId="115" fillId="0" borderId="9" xfId="14" applyNumberFormat="1" applyFont="1" applyFill="1" applyBorder="1" applyAlignment="1">
      <alignment horizontal="center" vertical="center" wrapText="1"/>
    </xf>
    <xf numFmtId="180" fontId="115" fillId="0" borderId="3" xfId="14" applyNumberFormat="1" applyFont="1" applyFill="1" applyBorder="1" applyAlignment="1">
      <alignment horizontal="center" vertical="center" wrapText="1"/>
    </xf>
    <xf numFmtId="0" fontId="11" fillId="55" borderId="6" xfId="14" applyFont="1" applyFill="1" applyBorder="1" applyAlignment="1">
      <alignment horizontal="center" vertical="center" wrapText="1"/>
    </xf>
    <xf numFmtId="0" fontId="11" fillId="0" borderId="2" xfId="14" applyFont="1" applyFill="1" applyBorder="1" applyAlignment="1">
      <alignment horizontal="center" vertical="center"/>
    </xf>
    <xf numFmtId="0" fontId="11" fillId="0" borderId="2" xfId="14" quotePrefix="1" applyFont="1" applyFill="1" applyBorder="1" applyAlignment="1">
      <alignment vertical="center" wrapText="1"/>
    </xf>
    <xf numFmtId="0" fontId="11" fillId="0" borderId="3" xfId="20" applyFont="1" applyBorder="1" applyAlignment="1">
      <alignment vertical="center" wrapText="1"/>
    </xf>
    <xf numFmtId="0" fontId="11" fillId="0" borderId="24" xfId="20" quotePrefix="1" applyFont="1" applyFill="1" applyBorder="1" applyAlignment="1">
      <alignment horizontal="left" vertical="center" wrapText="1"/>
    </xf>
    <xf numFmtId="0" fontId="11" fillId="0" borderId="42" xfId="20" quotePrefix="1" applyFont="1" applyFill="1" applyBorder="1" applyAlignment="1">
      <alignment horizontal="left" vertical="center" wrapText="1"/>
    </xf>
    <xf numFmtId="0" fontId="115" fillId="46" borderId="166" xfId="14" applyFont="1" applyFill="1" applyBorder="1" applyAlignment="1">
      <alignment horizontal="right" vertical="center" wrapText="1"/>
    </xf>
    <xf numFmtId="0" fontId="115" fillId="46" borderId="67" xfId="14" applyFont="1" applyFill="1" applyBorder="1" applyAlignment="1">
      <alignment horizontal="right" vertical="center" wrapText="1"/>
    </xf>
    <xf numFmtId="0" fontId="11" fillId="55" borderId="3" xfId="14" applyFont="1" applyFill="1" applyBorder="1" applyAlignment="1">
      <alignment horizontal="center" vertical="center"/>
    </xf>
    <xf numFmtId="0" fontId="107" fillId="0" borderId="1" xfId="20" applyFont="1" applyBorder="1" applyAlignment="1">
      <alignment vertical="center" wrapText="1"/>
    </xf>
    <xf numFmtId="0" fontId="107" fillId="0" borderId="24" xfId="20" quotePrefix="1" applyFont="1" applyFill="1" applyBorder="1" applyAlignment="1">
      <alignment horizontal="left" vertical="center" wrapText="1"/>
    </xf>
    <xf numFmtId="0" fontId="107" fillId="0" borderId="42" xfId="20" quotePrefix="1" applyFont="1" applyFill="1" applyBorder="1" applyAlignment="1">
      <alignment horizontal="left" vertical="center" wrapText="1"/>
    </xf>
    <xf numFmtId="0" fontId="181" fillId="46" borderId="166" xfId="14" applyFont="1" applyFill="1" applyBorder="1" applyAlignment="1">
      <alignment horizontal="right" vertical="center" wrapText="1"/>
    </xf>
    <xf numFmtId="0" fontId="181" fillId="46" borderId="67" xfId="14" applyFont="1" applyFill="1" applyBorder="1" applyAlignment="1">
      <alignment horizontal="right" vertical="center" wrapText="1"/>
    </xf>
    <xf numFmtId="0" fontId="107" fillId="55" borderId="3" xfId="14" applyFont="1" applyFill="1" applyBorder="1" applyAlignment="1">
      <alignment horizontal="center" vertical="center" wrapText="1"/>
    </xf>
    <xf numFmtId="0" fontId="107" fillId="0" borderId="3" xfId="14" applyFont="1" applyFill="1" applyBorder="1" applyAlignment="1">
      <alignment horizontal="left" vertical="center" wrapText="1"/>
    </xf>
    <xf numFmtId="0" fontId="107" fillId="55" borderId="3" xfId="14" applyFont="1" applyFill="1" applyBorder="1" applyAlignment="1">
      <alignment horizontal="center" vertical="center"/>
    </xf>
    <xf numFmtId="0" fontId="11" fillId="0" borderId="71" xfId="14" applyFont="1" applyFill="1" applyBorder="1" applyAlignment="1">
      <alignment horizontal="center" vertical="center"/>
    </xf>
    <xf numFmtId="0" fontId="11" fillId="0" borderId="71" xfId="20" applyFont="1" applyFill="1" applyBorder="1" applyAlignment="1">
      <alignment horizontal="center" vertical="center"/>
    </xf>
    <xf numFmtId="0" fontId="11" fillId="0" borderId="3" xfId="14" applyFont="1" applyFill="1" applyBorder="1" applyAlignment="1">
      <alignment horizontal="center" vertical="center" wrapText="1"/>
    </xf>
    <xf numFmtId="0" fontId="11" fillId="0" borderId="70" xfId="14" applyFont="1" applyFill="1" applyBorder="1" applyAlignment="1">
      <alignment horizontal="center" vertical="center"/>
    </xf>
    <xf numFmtId="0" fontId="11" fillId="0" borderId="26" xfId="14" applyFont="1" applyFill="1" applyBorder="1" applyAlignment="1">
      <alignment horizontal="center" vertical="center"/>
    </xf>
    <xf numFmtId="0" fontId="11" fillId="0" borderId="73" xfId="14" applyFont="1" applyFill="1" applyBorder="1" applyAlignment="1">
      <alignment horizontal="center" vertical="center"/>
    </xf>
    <xf numFmtId="0" fontId="11" fillId="0" borderId="2" xfId="14" quotePrefix="1" applyFont="1" applyFill="1" applyBorder="1" applyAlignment="1">
      <alignment horizontal="left" vertical="center" wrapText="1"/>
    </xf>
    <xf numFmtId="180" fontId="11" fillId="55" borderId="9" xfId="14" applyNumberFormat="1" applyFont="1" applyFill="1" applyBorder="1" applyAlignment="1">
      <alignment horizontal="center" vertical="top"/>
    </xf>
    <xf numFmtId="0" fontId="11" fillId="0" borderId="9" xfId="14" applyFont="1" applyFill="1" applyBorder="1" applyAlignment="1">
      <alignment vertical="center" wrapText="1"/>
    </xf>
    <xf numFmtId="0" fontId="11" fillId="0" borderId="70" xfId="20" applyFont="1" applyFill="1" applyBorder="1" applyAlignment="1">
      <alignment horizontal="center" vertical="center"/>
    </xf>
    <xf numFmtId="0" fontId="182" fillId="0" borderId="9" xfId="14" applyFont="1" applyFill="1" applyBorder="1" applyAlignment="1">
      <alignment vertical="center" wrapText="1"/>
    </xf>
    <xf numFmtId="0" fontId="182" fillId="0" borderId="3" xfId="20" applyFont="1" applyBorder="1" applyAlignment="1">
      <alignment vertical="center" wrapText="1"/>
    </xf>
    <xf numFmtId="0" fontId="11" fillId="3" borderId="70" xfId="14" applyFont="1" applyFill="1" applyBorder="1" applyAlignment="1">
      <alignment horizontal="center" vertical="center"/>
    </xf>
    <xf numFmtId="0" fontId="11" fillId="3" borderId="9" xfId="14" applyFont="1" applyFill="1" applyBorder="1" applyAlignment="1">
      <alignment horizontal="left" vertical="center" wrapText="1"/>
    </xf>
    <xf numFmtId="0" fontId="11" fillId="3" borderId="2" xfId="14" applyFont="1" applyFill="1" applyBorder="1" applyAlignment="1">
      <alignment horizontal="left" vertical="center" wrapText="1"/>
    </xf>
    <xf numFmtId="0" fontId="11" fillId="3" borderId="3" xfId="14" applyFont="1" applyFill="1" applyBorder="1" applyAlignment="1">
      <alignment horizontal="left" vertical="center" wrapText="1"/>
    </xf>
    <xf numFmtId="0" fontId="11" fillId="0" borderId="9" xfId="20" quotePrefix="1" applyFont="1" applyFill="1" applyBorder="1" applyAlignment="1">
      <alignment horizontal="left" vertical="center" wrapText="1"/>
    </xf>
    <xf numFmtId="0" fontId="11" fillId="0" borderId="3" xfId="20" quotePrefix="1" applyFont="1" applyFill="1" applyBorder="1" applyAlignment="1">
      <alignment horizontal="left" vertical="center" wrapText="1"/>
    </xf>
    <xf numFmtId="0" fontId="11" fillId="0" borderId="3" xfId="14" applyFont="1" applyFill="1" applyBorder="1" applyAlignment="1">
      <alignment vertical="center" wrapText="1"/>
    </xf>
    <xf numFmtId="0" fontId="115" fillId="46" borderId="60" xfId="14" applyFont="1" applyFill="1" applyBorder="1" applyAlignment="1">
      <alignment horizontal="right" vertical="center" wrapText="1"/>
    </xf>
    <xf numFmtId="0" fontId="115" fillId="46" borderId="62" xfId="14" applyFont="1" applyFill="1" applyBorder="1" applyAlignment="1">
      <alignment horizontal="right" vertical="center" wrapText="1"/>
    </xf>
    <xf numFmtId="0" fontId="115" fillId="46" borderId="61" xfId="14" applyFont="1" applyFill="1" applyBorder="1" applyAlignment="1">
      <alignment horizontal="right" vertical="center" wrapText="1"/>
    </xf>
    <xf numFmtId="0" fontId="5" fillId="0" borderId="57" xfId="20" quotePrefix="1" applyFont="1" applyFill="1" applyBorder="1" applyAlignment="1">
      <alignment horizontal="left" vertical="center" wrapText="1"/>
    </xf>
    <xf numFmtId="0" fontId="5" fillId="0" borderId="24" xfId="20" applyFont="1" applyFill="1" applyBorder="1" applyAlignment="1">
      <alignment horizontal="left" vertical="center" wrapText="1"/>
    </xf>
    <xf numFmtId="0" fontId="182" fillId="0" borderId="2" xfId="14" applyFont="1" applyFill="1" applyBorder="1" applyAlignment="1">
      <alignment vertical="center" wrapText="1"/>
    </xf>
    <xf numFmtId="180" fontId="183" fillId="55" borderId="1" xfId="14" applyNumberFormat="1" applyFont="1" applyFill="1" applyBorder="1" applyAlignment="1">
      <alignment horizontal="center" vertical="center"/>
    </xf>
    <xf numFmtId="0" fontId="182" fillId="0" borderId="1" xfId="20" applyFont="1" applyBorder="1" applyAlignment="1">
      <alignment horizontal="center" vertical="center"/>
    </xf>
    <xf numFmtId="180" fontId="183" fillId="55" borderId="9" xfId="14" applyNumberFormat="1" applyFont="1" applyFill="1" applyBorder="1" applyAlignment="1">
      <alignment horizontal="center" vertical="center"/>
    </xf>
    <xf numFmtId="180" fontId="183" fillId="55" borderId="3" xfId="14" applyNumberFormat="1" applyFont="1" applyFill="1" applyBorder="1" applyAlignment="1">
      <alignment horizontal="center" vertical="center"/>
    </xf>
    <xf numFmtId="180" fontId="183" fillId="55" borderId="9" xfId="14" applyNumberFormat="1" applyFont="1" applyFill="1" applyBorder="1" applyAlignment="1">
      <alignment horizontal="center" vertical="center" wrapText="1"/>
    </xf>
    <xf numFmtId="180" fontId="183" fillId="55" borderId="3" xfId="14" applyNumberFormat="1" applyFont="1" applyFill="1" applyBorder="1" applyAlignment="1">
      <alignment horizontal="center" vertical="center" wrapText="1"/>
    </xf>
    <xf numFmtId="0" fontId="5" fillId="0" borderId="39" xfId="20" quotePrefix="1" applyFont="1" applyFill="1" applyBorder="1" applyAlignment="1">
      <alignment horizontal="left" vertical="center" wrapText="1"/>
    </xf>
    <xf numFmtId="0" fontId="183" fillId="46" borderId="66" xfId="14" applyFont="1" applyFill="1" applyBorder="1" applyAlignment="1">
      <alignment horizontal="right" vertical="center" wrapText="1"/>
    </xf>
    <xf numFmtId="0" fontId="183" fillId="46" borderId="166" xfId="20" applyFont="1" applyFill="1" applyBorder="1" applyAlignment="1">
      <alignment horizontal="right" vertical="center" wrapText="1"/>
    </xf>
    <xf numFmtId="0" fontId="183" fillId="46" borderId="67" xfId="20" applyFont="1" applyFill="1" applyBorder="1" applyAlignment="1">
      <alignment horizontal="right" vertical="center" wrapText="1"/>
    </xf>
    <xf numFmtId="0" fontId="182" fillId="3" borderId="71" xfId="14" applyFont="1" applyFill="1" applyBorder="1" applyAlignment="1">
      <alignment horizontal="center" vertical="center"/>
    </xf>
    <xf numFmtId="0" fontId="182" fillId="3" borderId="71" xfId="20" applyFont="1" applyFill="1" applyBorder="1" applyAlignment="1">
      <alignment horizontal="center" vertical="center"/>
    </xf>
    <xf numFmtId="0" fontId="182" fillId="55" borderId="9" xfId="14" applyFont="1" applyFill="1" applyBorder="1" applyAlignment="1">
      <alignment horizontal="center" vertical="center" wrapText="1"/>
    </xf>
    <xf numFmtId="0" fontId="182" fillId="0" borderId="3" xfId="20" applyFont="1" applyBorder="1" applyAlignment="1">
      <alignment horizontal="center" vertical="center"/>
    </xf>
    <xf numFmtId="0" fontId="182" fillId="0" borderId="9" xfId="14" applyFont="1" applyFill="1" applyBorder="1" applyAlignment="1">
      <alignment horizontal="left" vertical="center" wrapText="1"/>
    </xf>
    <xf numFmtId="0" fontId="182" fillId="0" borderId="3" xfId="20" applyFont="1" applyBorder="1" applyAlignment="1">
      <alignment horizontal="left" vertical="center" wrapText="1"/>
    </xf>
    <xf numFmtId="0" fontId="182" fillId="55" borderId="1" xfId="14" applyFont="1" applyFill="1" applyBorder="1" applyAlignment="1">
      <alignment horizontal="center" vertical="center"/>
    </xf>
    <xf numFmtId="0" fontId="182" fillId="0" borderId="1" xfId="14" quotePrefix="1" applyFont="1" applyFill="1" applyBorder="1" applyAlignment="1">
      <alignment horizontal="left" vertical="center" wrapText="1"/>
    </xf>
    <xf numFmtId="0" fontId="182" fillId="0" borderId="1" xfId="20" applyFont="1" applyFill="1" applyBorder="1" applyAlignment="1">
      <alignment horizontal="left" vertical="center" wrapText="1"/>
    </xf>
    <xf numFmtId="0" fontId="182" fillId="55" borderId="9" xfId="14" applyFont="1" applyFill="1" applyBorder="1" applyAlignment="1">
      <alignment horizontal="center" vertical="center"/>
    </xf>
    <xf numFmtId="0" fontId="11" fillId="55" borderId="1" xfId="14" applyFont="1" applyFill="1" applyBorder="1" applyAlignment="1">
      <alignment horizontal="center" vertical="center"/>
    </xf>
    <xf numFmtId="0" fontId="182" fillId="0" borderId="24" xfId="20" applyFont="1" applyFill="1" applyBorder="1" applyAlignment="1">
      <alignment horizontal="left" vertical="center" wrapText="1"/>
    </xf>
    <xf numFmtId="0" fontId="11" fillId="0" borderId="93" xfId="20" quotePrefix="1" applyFont="1" applyBorder="1" applyAlignment="1">
      <alignment horizontal="left" vertical="center" wrapText="1"/>
    </xf>
    <xf numFmtId="0" fontId="11" fillId="0" borderId="92" xfId="20" applyFont="1" applyBorder="1" applyAlignment="1">
      <alignment horizontal="left" vertical="center" wrapText="1"/>
    </xf>
    <xf numFmtId="0" fontId="5" fillId="0" borderId="9" xfId="20" quotePrefix="1" applyFont="1" applyFill="1" applyBorder="1" applyAlignment="1">
      <alignment horizontal="left" vertical="center" wrapText="1"/>
    </xf>
    <xf numFmtId="0" fontId="5" fillId="0" borderId="2" xfId="20" quotePrefix="1" applyFont="1" applyFill="1" applyBorder="1" applyAlignment="1">
      <alignment horizontal="left" vertical="center" wrapText="1"/>
    </xf>
    <xf numFmtId="0" fontId="5" fillId="0" borderId="3" xfId="20" quotePrefix="1" applyFont="1" applyFill="1" applyBorder="1" applyAlignment="1">
      <alignment horizontal="left" vertical="center" wrapText="1"/>
    </xf>
    <xf numFmtId="0" fontId="107" fillId="0" borderId="9" xfId="14" quotePrefix="1" applyFont="1" applyFill="1" applyBorder="1" applyAlignment="1">
      <alignment horizontal="left" vertical="center" wrapText="1"/>
    </xf>
    <xf numFmtId="0" fontId="107" fillId="0" borderId="3" xfId="14" quotePrefix="1" applyFont="1" applyFill="1" applyBorder="1" applyAlignment="1">
      <alignment horizontal="left" vertical="center" wrapText="1"/>
    </xf>
    <xf numFmtId="0" fontId="107" fillId="0" borderId="9" xfId="14" applyFont="1" applyFill="1" applyBorder="1" applyAlignment="1">
      <alignment vertical="center" wrapText="1"/>
    </xf>
    <xf numFmtId="0" fontId="107" fillId="0" borderId="2" xfId="20" applyFont="1" applyBorder="1" applyAlignment="1">
      <alignment vertical="center" wrapText="1"/>
    </xf>
    <xf numFmtId="0" fontId="107" fillId="0" borderId="9" xfId="20" applyFont="1" applyBorder="1" applyAlignment="1">
      <alignment horizontal="center" vertical="center"/>
    </xf>
    <xf numFmtId="180" fontId="181" fillId="55" borderId="2" xfId="14" applyNumberFormat="1" applyFont="1" applyFill="1" applyBorder="1" applyAlignment="1">
      <alignment horizontal="center" vertical="center"/>
    </xf>
    <xf numFmtId="180" fontId="181" fillId="55" borderId="2" xfId="14" applyNumberFormat="1" applyFont="1" applyFill="1" applyBorder="1" applyAlignment="1">
      <alignment horizontal="center" vertical="center" wrapText="1"/>
    </xf>
    <xf numFmtId="0" fontId="107" fillId="3" borderId="70" xfId="20" applyFont="1" applyFill="1" applyBorder="1" applyAlignment="1">
      <alignment horizontal="center" vertical="center"/>
    </xf>
    <xf numFmtId="0" fontId="107" fillId="55" borderId="2" xfId="14" applyFont="1" applyFill="1" applyBorder="1" applyAlignment="1">
      <alignment horizontal="center" vertical="center" wrapText="1"/>
    </xf>
    <xf numFmtId="0" fontId="107" fillId="0" borderId="2" xfId="14" applyFont="1" applyFill="1" applyBorder="1" applyAlignment="1">
      <alignment horizontal="left" vertical="center" wrapText="1"/>
    </xf>
    <xf numFmtId="0" fontId="107" fillId="0" borderId="2" xfId="20" applyFont="1" applyBorder="1" applyAlignment="1">
      <alignment horizontal="center" vertical="center"/>
    </xf>
    <xf numFmtId="0" fontId="107" fillId="55" borderId="2" xfId="14" applyFont="1" applyFill="1" applyBorder="1" applyAlignment="1">
      <alignment horizontal="center" vertical="center"/>
    </xf>
    <xf numFmtId="0" fontId="107" fillId="0" borderId="2" xfId="14" quotePrefix="1" applyFont="1" applyFill="1" applyBorder="1" applyAlignment="1">
      <alignment horizontal="left" vertical="center" wrapText="1"/>
    </xf>
    <xf numFmtId="180" fontId="115" fillId="55" borderId="1" xfId="14" applyNumberFormat="1" applyFont="1" applyFill="1" applyBorder="1" applyAlignment="1">
      <alignment horizontal="center" vertical="center" wrapText="1"/>
    </xf>
    <xf numFmtId="0" fontId="11" fillId="0" borderId="9" xfId="20" applyFont="1" applyBorder="1" applyAlignment="1">
      <alignment horizontal="center" vertical="center" wrapText="1"/>
    </xf>
    <xf numFmtId="0" fontId="120" fillId="14" borderId="9" xfId="14" applyFont="1" applyFill="1" applyBorder="1" applyAlignment="1">
      <alignment horizontal="center" vertical="center" wrapText="1"/>
    </xf>
    <xf numFmtId="0" fontId="120" fillId="14" borderId="2" xfId="14" applyFont="1" applyFill="1" applyBorder="1" applyAlignment="1">
      <alignment horizontal="center" vertical="center" wrapText="1"/>
    </xf>
    <xf numFmtId="0" fontId="120" fillId="14" borderId="9" xfId="14" applyFont="1" applyFill="1" applyBorder="1" applyAlignment="1">
      <alignment horizontal="left" vertical="center" wrapText="1"/>
    </xf>
    <xf numFmtId="0" fontId="120" fillId="14" borderId="3" xfId="14" applyFont="1" applyFill="1" applyBorder="1" applyAlignment="1">
      <alignment horizontal="left" vertical="center" wrapText="1"/>
    </xf>
    <xf numFmtId="0" fontId="120" fillId="14" borderId="9" xfId="14" applyFont="1" applyFill="1" applyBorder="1" applyAlignment="1">
      <alignment horizontal="center" vertical="center"/>
    </xf>
    <xf numFmtId="0" fontId="120" fillId="14" borderId="3" xfId="20" applyFont="1" applyFill="1" applyBorder="1" applyAlignment="1">
      <alignment horizontal="center" vertical="center"/>
    </xf>
    <xf numFmtId="0" fontId="120" fillId="14" borderId="9" xfId="14" quotePrefix="1" applyFont="1" applyFill="1" applyBorder="1" applyAlignment="1">
      <alignment horizontal="left" vertical="center" wrapText="1"/>
    </xf>
    <xf numFmtId="0" fontId="120" fillId="14" borderId="3" xfId="14" quotePrefix="1" applyFont="1" applyFill="1" applyBorder="1" applyAlignment="1">
      <alignment horizontal="left" vertical="center" wrapText="1"/>
    </xf>
    <xf numFmtId="0" fontId="120" fillId="14" borderId="3" xfId="14" applyFont="1" applyFill="1" applyBorder="1" applyAlignment="1">
      <alignment horizontal="center" vertical="center"/>
    </xf>
    <xf numFmtId="0" fontId="120" fillId="14" borderId="9" xfId="14" applyFont="1" applyFill="1" applyBorder="1" applyAlignment="1">
      <alignment vertical="center" wrapText="1"/>
    </xf>
    <xf numFmtId="0" fontId="120" fillId="14" borderId="3" xfId="20" applyFont="1" applyFill="1" applyBorder="1" applyAlignment="1">
      <alignment vertical="center" wrapText="1"/>
    </xf>
    <xf numFmtId="0" fontId="11" fillId="0" borderId="3" xfId="14" applyFont="1" applyFill="1" applyBorder="1" applyAlignment="1">
      <alignment horizontal="center" vertical="center"/>
    </xf>
    <xf numFmtId="0" fontId="11" fillId="0" borderId="3" xfId="20" applyFont="1" applyFill="1" applyBorder="1" applyAlignment="1">
      <alignment vertical="center" wrapText="1"/>
    </xf>
    <xf numFmtId="180" fontId="115" fillId="0" borderId="9" xfId="14" applyNumberFormat="1" applyFont="1" applyFill="1" applyBorder="1" applyAlignment="1">
      <alignment horizontal="center" vertical="center"/>
    </xf>
    <xf numFmtId="180" fontId="115" fillId="0" borderId="3" xfId="14" applyNumberFormat="1" applyFont="1" applyFill="1" applyBorder="1" applyAlignment="1">
      <alignment horizontal="center" vertical="center"/>
    </xf>
    <xf numFmtId="180" fontId="139" fillId="14" borderId="1" xfId="14" applyNumberFormat="1" applyFont="1" applyFill="1" applyBorder="1" applyAlignment="1">
      <alignment horizontal="center" vertical="center"/>
    </xf>
    <xf numFmtId="0" fontId="120" fillId="14" borderId="1" xfId="20" applyFont="1" applyFill="1" applyBorder="1" applyAlignment="1">
      <alignment horizontal="center" vertical="center"/>
    </xf>
    <xf numFmtId="180" fontId="139" fillId="14" borderId="9" xfId="14" applyNumberFormat="1" applyFont="1" applyFill="1" applyBorder="1" applyAlignment="1">
      <alignment horizontal="center" vertical="center"/>
    </xf>
    <xf numFmtId="180" fontId="139" fillId="14" borderId="3" xfId="14" applyNumberFormat="1" applyFont="1" applyFill="1" applyBorder="1" applyAlignment="1">
      <alignment horizontal="center" vertical="center"/>
    </xf>
    <xf numFmtId="180" fontId="139" fillId="14" borderId="9" xfId="14" applyNumberFormat="1" applyFont="1" applyFill="1" applyBorder="1" applyAlignment="1">
      <alignment horizontal="center" vertical="center" wrapText="1"/>
    </xf>
    <xf numFmtId="180" fontId="139" fillId="14" borderId="3" xfId="14" applyNumberFormat="1" applyFont="1" applyFill="1" applyBorder="1" applyAlignment="1">
      <alignment horizontal="center" vertical="center" wrapText="1"/>
    </xf>
    <xf numFmtId="0" fontId="120" fillId="14" borderId="24" xfId="20" quotePrefix="1" applyFont="1" applyFill="1" applyBorder="1" applyAlignment="1">
      <alignment horizontal="left" vertical="center" wrapText="1"/>
    </xf>
    <xf numFmtId="0" fontId="120" fillId="14" borderId="57" xfId="20" quotePrefix="1" applyFont="1" applyFill="1" applyBorder="1" applyAlignment="1">
      <alignment horizontal="left" vertical="center" wrapText="1"/>
    </xf>
    <xf numFmtId="0" fontId="139" fillId="14" borderId="66" xfId="14" applyFont="1" applyFill="1" applyBorder="1" applyAlignment="1">
      <alignment horizontal="right" vertical="center" wrapText="1"/>
    </xf>
    <xf numFmtId="0" fontId="139" fillId="14" borderId="166" xfId="14" applyFont="1" applyFill="1" applyBorder="1" applyAlignment="1">
      <alignment horizontal="right" vertical="center" wrapText="1"/>
    </xf>
    <xf numFmtId="0" fontId="139" fillId="14" borderId="67" xfId="14" applyFont="1" applyFill="1" applyBorder="1" applyAlignment="1">
      <alignment horizontal="right" vertical="center" wrapText="1"/>
    </xf>
    <xf numFmtId="0" fontId="11" fillId="0" borderId="2" xfId="20" applyFont="1" applyFill="1" applyBorder="1" applyAlignment="1">
      <alignment vertical="center" wrapText="1"/>
    </xf>
    <xf numFmtId="0" fontId="11" fillId="0" borderId="9" xfId="20" applyFont="1" applyFill="1" applyBorder="1" applyAlignment="1">
      <alignment horizontal="center" vertical="center"/>
    </xf>
    <xf numFmtId="180" fontId="115" fillId="0" borderId="2" xfId="14" applyNumberFormat="1" applyFont="1" applyFill="1" applyBorder="1" applyAlignment="1">
      <alignment horizontal="center" vertical="center"/>
    </xf>
    <xf numFmtId="0" fontId="11" fillId="0" borderId="163" xfId="20" applyFont="1" applyBorder="1" applyAlignment="1">
      <alignment vertical="center" wrapText="1"/>
    </xf>
    <xf numFmtId="0" fontId="11" fillId="0" borderId="113" xfId="20" applyFont="1" applyBorder="1" applyAlignment="1">
      <alignment horizontal="center" vertical="center"/>
    </xf>
    <xf numFmtId="180" fontId="115" fillId="55" borderId="163" xfId="14" applyNumberFormat="1" applyFont="1" applyFill="1" applyBorder="1" applyAlignment="1">
      <alignment horizontal="center" vertical="center"/>
    </xf>
    <xf numFmtId="180" fontId="115" fillId="55" borderId="163" xfId="14" applyNumberFormat="1" applyFont="1" applyFill="1" applyBorder="1" applyAlignment="1">
      <alignment horizontal="center" vertical="center" wrapText="1"/>
    </xf>
    <xf numFmtId="0" fontId="11" fillId="0" borderId="170" xfId="20" quotePrefix="1" applyFont="1" applyFill="1" applyBorder="1" applyAlignment="1">
      <alignment horizontal="left" vertical="center" wrapText="1"/>
    </xf>
    <xf numFmtId="0" fontId="115" fillId="46" borderId="168" xfId="14" applyFont="1" applyFill="1" applyBorder="1" applyAlignment="1">
      <alignment horizontal="right" vertical="center" wrapText="1"/>
    </xf>
    <xf numFmtId="0" fontId="115" fillId="46" borderId="169" xfId="14" applyFont="1" applyFill="1" applyBorder="1" applyAlignment="1">
      <alignment horizontal="right" vertical="center" wrapText="1"/>
    </xf>
    <xf numFmtId="0" fontId="115" fillId="46" borderId="143" xfId="14" applyFont="1" applyFill="1" applyBorder="1" applyAlignment="1">
      <alignment horizontal="right" vertical="center" wrapText="1"/>
    </xf>
    <xf numFmtId="0" fontId="11" fillId="3" borderId="167" xfId="14" applyFont="1" applyFill="1" applyBorder="1" applyAlignment="1">
      <alignment horizontal="center" vertical="center"/>
    </xf>
    <xf numFmtId="0" fontId="11" fillId="0" borderId="163" xfId="14" applyFont="1" applyFill="1" applyBorder="1" applyAlignment="1">
      <alignment horizontal="center" vertical="center" wrapText="1"/>
    </xf>
    <xf numFmtId="0" fontId="11" fillId="0" borderId="163" xfId="14" applyFont="1" applyFill="1" applyBorder="1" applyAlignment="1">
      <alignment horizontal="left" vertical="center" wrapText="1"/>
    </xf>
    <xf numFmtId="0" fontId="11" fillId="0" borderId="163" xfId="20" applyFont="1" applyBorder="1" applyAlignment="1">
      <alignment horizontal="center" vertical="center"/>
    </xf>
    <xf numFmtId="0" fontId="11" fillId="0" borderId="163" xfId="14" quotePrefix="1" applyFont="1" applyFill="1" applyBorder="1" applyAlignment="1">
      <alignment horizontal="left" vertical="center" wrapText="1"/>
    </xf>
    <xf numFmtId="0" fontId="11" fillId="55" borderId="163" xfId="14" applyFont="1" applyFill="1" applyBorder="1" applyAlignment="1">
      <alignment horizontal="center" vertical="center"/>
    </xf>
    <xf numFmtId="0" fontId="11" fillId="9" borderId="73" xfId="14" applyFont="1" applyFill="1" applyBorder="1" applyAlignment="1">
      <alignment horizontal="center" vertical="center"/>
    </xf>
    <xf numFmtId="0" fontId="11" fillId="9" borderId="71" xfId="20" applyFont="1" applyFill="1" applyBorder="1" applyAlignment="1">
      <alignment horizontal="center" vertical="center"/>
    </xf>
    <xf numFmtId="0" fontId="11" fillId="9" borderId="70" xfId="20" applyFont="1" applyFill="1" applyBorder="1" applyAlignment="1">
      <alignment horizontal="center" vertical="center"/>
    </xf>
    <xf numFmtId="0" fontId="11" fillId="9" borderId="2" xfId="14" applyFont="1" applyFill="1" applyBorder="1" applyAlignment="1">
      <alignment horizontal="center" vertical="center" wrapText="1"/>
    </xf>
    <xf numFmtId="0" fontId="11" fillId="9" borderId="2" xfId="14" applyFont="1" applyFill="1" applyBorder="1" applyAlignment="1">
      <alignment horizontal="left" vertical="center" wrapText="1"/>
    </xf>
    <xf numFmtId="0" fontId="11" fillId="9" borderId="2" xfId="14" applyFont="1" applyFill="1" applyBorder="1" applyAlignment="1">
      <alignment horizontal="center" vertical="center"/>
    </xf>
    <xf numFmtId="0" fontId="11" fillId="9" borderId="2" xfId="14" quotePrefix="1" applyFont="1" applyFill="1" applyBorder="1" applyAlignment="1">
      <alignment horizontal="left" vertical="center" wrapText="1"/>
    </xf>
    <xf numFmtId="0" fontId="11" fillId="9" borderId="2" xfId="14" applyFont="1" applyFill="1" applyBorder="1" applyAlignment="1">
      <alignment vertical="center" wrapText="1"/>
    </xf>
    <xf numFmtId="0" fontId="11" fillId="9" borderId="2" xfId="20" applyFont="1" applyFill="1" applyBorder="1" applyAlignment="1">
      <alignment vertical="center" wrapText="1"/>
    </xf>
    <xf numFmtId="180" fontId="115" fillId="9" borderId="3" xfId="14" applyNumberFormat="1" applyFont="1" applyFill="1" applyBorder="1" applyAlignment="1">
      <alignment horizontal="center" vertical="center"/>
    </xf>
    <xf numFmtId="0" fontId="11" fillId="9" borderId="1" xfId="20" applyFont="1" applyFill="1" applyBorder="1" applyAlignment="1">
      <alignment horizontal="center" vertical="center"/>
    </xf>
    <xf numFmtId="0" fontId="11" fillId="9" borderId="9" xfId="20" applyFont="1" applyFill="1" applyBorder="1" applyAlignment="1">
      <alignment horizontal="center" vertical="center"/>
    </xf>
    <xf numFmtId="180" fontId="115" fillId="9" borderId="2" xfId="14" applyNumberFormat="1" applyFont="1" applyFill="1" applyBorder="1" applyAlignment="1">
      <alignment horizontal="center" vertical="center"/>
    </xf>
    <xf numFmtId="180" fontId="115" fillId="0" borderId="2" xfId="14" applyNumberFormat="1" applyFont="1" applyFill="1" applyBorder="1" applyAlignment="1">
      <alignment horizontal="center" vertical="center" wrapText="1"/>
    </xf>
    <xf numFmtId="0" fontId="115" fillId="0" borderId="3" xfId="20" applyFont="1" applyFill="1" applyBorder="1" applyAlignment="1">
      <alignment horizontal="center" vertical="center"/>
    </xf>
    <xf numFmtId="0" fontId="115" fillId="46" borderId="62" xfId="20" applyFont="1" applyFill="1" applyBorder="1" applyAlignment="1">
      <alignment horizontal="right" vertical="center" wrapText="1"/>
    </xf>
    <xf numFmtId="0" fontId="115" fillId="46" borderId="61" xfId="20" applyFont="1" applyFill="1" applyBorder="1" applyAlignment="1">
      <alignment horizontal="right" vertical="center" wrapText="1"/>
    </xf>
    <xf numFmtId="180" fontId="115" fillId="9" borderId="2" xfId="14" applyNumberFormat="1" applyFont="1" applyFill="1" applyBorder="1" applyAlignment="1">
      <alignment horizontal="center" vertical="center" wrapText="1"/>
    </xf>
    <xf numFmtId="0" fontId="11" fillId="9" borderId="57" xfId="20" quotePrefix="1" applyFont="1" applyFill="1" applyBorder="1" applyAlignment="1">
      <alignment horizontal="left" vertical="center" wrapText="1"/>
    </xf>
    <xf numFmtId="0" fontId="11" fillId="9" borderId="39" xfId="20" applyFont="1" applyFill="1" applyBorder="1" applyAlignment="1">
      <alignment horizontal="left" vertical="center" wrapText="1"/>
    </xf>
    <xf numFmtId="0" fontId="11" fillId="9" borderId="24" xfId="20" applyFont="1" applyFill="1" applyBorder="1" applyAlignment="1">
      <alignment horizontal="left" vertical="center" wrapText="1"/>
    </xf>
    <xf numFmtId="0" fontId="115" fillId="9" borderId="66" xfId="14" applyFont="1" applyFill="1" applyBorder="1" applyAlignment="1">
      <alignment horizontal="right" vertical="center" wrapText="1"/>
    </xf>
    <xf numFmtId="0" fontId="115" fillId="9" borderId="166" xfId="14" applyFont="1" applyFill="1" applyBorder="1" applyAlignment="1">
      <alignment horizontal="right" vertical="center" wrapText="1"/>
    </xf>
    <xf numFmtId="0" fontId="115" fillId="9" borderId="67" xfId="14" applyFont="1" applyFill="1" applyBorder="1" applyAlignment="1">
      <alignment horizontal="right" vertical="center" wrapText="1"/>
    </xf>
    <xf numFmtId="0" fontId="11" fillId="0" borderId="6" xfId="14" quotePrefix="1" applyFont="1" applyFill="1" applyBorder="1" applyAlignment="1">
      <alignment horizontal="left" vertical="center" wrapText="1"/>
    </xf>
    <xf numFmtId="180" fontId="175" fillId="9" borderId="2" xfId="14" applyNumberFormat="1" applyFont="1" applyFill="1" applyBorder="1" applyAlignment="1">
      <alignment horizontal="center" vertical="center" wrapText="1"/>
    </xf>
    <xf numFmtId="0" fontId="24" fillId="10" borderId="25" xfId="20" applyFont="1" applyFill="1" applyBorder="1" applyAlignment="1">
      <alignment horizontal="center" vertical="center" textRotation="90"/>
    </xf>
    <xf numFmtId="0" fontId="24" fillId="10" borderId="73" xfId="20" applyFont="1" applyFill="1" applyBorder="1" applyAlignment="1">
      <alignment horizontal="center" vertical="center" textRotation="90"/>
    </xf>
    <xf numFmtId="0" fontId="24" fillId="10" borderId="26" xfId="20" quotePrefix="1" applyFont="1" applyFill="1" applyBorder="1" applyAlignment="1">
      <alignment horizontal="center" vertical="center" textRotation="90"/>
    </xf>
    <xf numFmtId="0" fontId="24" fillId="10" borderId="70" xfId="20" applyFont="1" applyFill="1" applyBorder="1" applyAlignment="1">
      <alignment horizontal="center" vertical="center" textRotation="90"/>
    </xf>
    <xf numFmtId="0" fontId="24" fillId="10" borderId="26" xfId="20" applyFont="1" applyFill="1" applyBorder="1" applyAlignment="1">
      <alignment horizontal="center" vertical="center" textRotation="90"/>
    </xf>
    <xf numFmtId="180" fontId="175" fillId="9" borderId="3" xfId="14" applyNumberFormat="1" applyFont="1" applyFill="1" applyBorder="1" applyAlignment="1">
      <alignment horizontal="center" vertical="center"/>
    </xf>
    <xf numFmtId="0" fontId="186" fillId="9" borderId="1" xfId="20" applyFont="1" applyFill="1" applyBorder="1" applyAlignment="1">
      <alignment horizontal="center" vertical="center"/>
    </xf>
    <xf numFmtId="0" fontId="186" fillId="9" borderId="9" xfId="20" applyFont="1" applyFill="1" applyBorder="1" applyAlignment="1">
      <alignment horizontal="center" vertical="center"/>
    </xf>
    <xf numFmtId="180" fontId="175" fillId="9" borderId="2" xfId="14" applyNumberFormat="1" applyFont="1" applyFill="1" applyBorder="1" applyAlignment="1">
      <alignment horizontal="center" vertical="center"/>
    </xf>
    <xf numFmtId="0" fontId="42" fillId="4" borderId="33" xfId="14" applyFont="1" applyFill="1" applyBorder="1" applyAlignment="1" applyProtection="1">
      <alignment horizontal="left" vertical="center"/>
    </xf>
    <xf numFmtId="0" fontId="42" fillId="4" borderId="34" xfId="14" applyFont="1" applyFill="1" applyBorder="1" applyAlignment="1" applyProtection="1">
      <alignment horizontal="left" vertical="center"/>
    </xf>
    <xf numFmtId="0" fontId="29" fillId="0" borderId="34" xfId="20" applyFont="1" applyBorder="1" applyAlignment="1">
      <alignment vertical="center"/>
    </xf>
    <xf numFmtId="0" fontId="42" fillId="4" borderId="74" xfId="20" applyFont="1" applyFill="1" applyBorder="1" applyAlignment="1">
      <alignment horizontal="left" vertical="center"/>
    </xf>
    <xf numFmtId="0" fontId="42" fillId="4" borderId="18" xfId="20" applyFont="1" applyFill="1" applyBorder="1" applyAlignment="1">
      <alignment horizontal="left" vertical="center"/>
    </xf>
    <xf numFmtId="0" fontId="42" fillId="4" borderId="75" xfId="20" applyFont="1" applyFill="1" applyBorder="1" applyAlignment="1">
      <alignment horizontal="left" vertical="center"/>
    </xf>
    <xf numFmtId="0" fontId="24" fillId="0" borderId="159" xfId="14" applyFont="1" applyBorder="1" applyAlignment="1" applyProtection="1">
      <alignment horizontal="left" vertical="center"/>
    </xf>
    <xf numFmtId="0" fontId="29" fillId="0" borderId="38" xfId="20" applyFont="1" applyBorder="1" applyAlignment="1">
      <alignment horizontal="left" vertical="center"/>
    </xf>
    <xf numFmtId="0" fontId="29" fillId="0" borderId="4" xfId="20" applyFont="1" applyBorder="1" applyAlignment="1">
      <alignment horizontal="left" vertical="center"/>
    </xf>
    <xf numFmtId="0" fontId="29" fillId="0" borderId="128" xfId="20" applyFont="1" applyBorder="1" applyAlignment="1">
      <alignment horizontal="left" vertical="center"/>
    </xf>
    <xf numFmtId="0" fontId="29" fillId="0" borderId="59" xfId="20" applyFont="1" applyBorder="1" applyAlignment="1">
      <alignment horizontal="left" vertical="center"/>
    </xf>
    <xf numFmtId="0" fontId="29" fillId="0" borderId="58" xfId="20" applyFont="1" applyBorder="1" applyAlignment="1">
      <alignment horizontal="left" vertical="center"/>
    </xf>
    <xf numFmtId="0" fontId="26" fillId="0" borderId="40" xfId="20" quotePrefix="1" applyFont="1" applyBorder="1" applyAlignment="1">
      <alignment vertical="center"/>
    </xf>
    <xf numFmtId="0" fontId="26" fillId="0" borderId="40" xfId="20" applyFont="1" applyBorder="1" applyAlignment="1">
      <alignment vertical="center"/>
    </xf>
    <xf numFmtId="0" fontId="26" fillId="0" borderId="79" xfId="20" applyFont="1" applyBorder="1" applyAlignment="1">
      <alignment horizontal="left" vertical="center"/>
    </xf>
    <xf numFmtId="0" fontId="26" fillId="0" borderId="40" xfId="20" applyFont="1" applyBorder="1" applyAlignment="1">
      <alignment horizontal="left" vertical="center"/>
    </xf>
    <xf numFmtId="0" fontId="26" fillId="0" borderId="80" xfId="20" applyFont="1" applyBorder="1" applyAlignment="1">
      <alignment horizontal="left" vertical="center"/>
    </xf>
    <xf numFmtId="0" fontId="26" fillId="0" borderId="40" xfId="20" quotePrefix="1" applyFont="1" applyBorder="1" applyAlignment="1">
      <alignment horizontal="left" vertical="center"/>
    </xf>
    <xf numFmtId="0" fontId="24" fillId="56" borderId="171" xfId="20" applyFont="1" applyFill="1" applyBorder="1" applyAlignment="1">
      <alignment horizontal="center" vertical="center" textRotation="90"/>
    </xf>
    <xf numFmtId="0" fontId="24" fillId="56" borderId="167" xfId="20" applyFont="1" applyFill="1" applyBorder="1" applyAlignment="1">
      <alignment horizontal="center" vertical="center" textRotation="90"/>
    </xf>
    <xf numFmtId="0" fontId="24" fillId="56" borderId="114" xfId="20" applyFont="1" applyFill="1" applyBorder="1" applyAlignment="1">
      <alignment horizontal="center" vertical="center"/>
    </xf>
    <xf numFmtId="0" fontId="24" fillId="56" borderId="115" xfId="20" applyFont="1" applyFill="1" applyBorder="1" applyAlignment="1">
      <alignment horizontal="center" vertical="center"/>
    </xf>
    <xf numFmtId="0" fontId="24" fillId="56" borderId="118" xfId="20" applyFont="1" applyFill="1" applyBorder="1" applyAlignment="1">
      <alignment horizontal="center" vertical="center"/>
    </xf>
    <xf numFmtId="0" fontId="26" fillId="3" borderId="0" xfId="14" applyFont="1" applyFill="1" applyAlignment="1" applyProtection="1">
      <alignment horizontal="left" vertical="top" wrapText="1"/>
    </xf>
    <xf numFmtId="0" fontId="26" fillId="3" borderId="5" xfId="14" quotePrefix="1" applyFont="1" applyFill="1" applyBorder="1" applyAlignment="1" applyProtection="1">
      <alignment horizontal="left" vertical="center" wrapText="1"/>
    </xf>
    <xf numFmtId="0" fontId="26" fillId="3" borderId="5" xfId="14" applyFont="1" applyFill="1" applyBorder="1" applyAlignment="1" applyProtection="1">
      <alignment horizontal="left" vertical="center" wrapText="1"/>
    </xf>
    <xf numFmtId="0" fontId="29" fillId="0" borderId="36" xfId="20" applyFont="1" applyBorder="1" applyAlignment="1">
      <alignment horizontal="left" vertical="center"/>
    </xf>
    <xf numFmtId="0" fontId="29" fillId="0" borderId="0" xfId="20" applyFont="1" applyBorder="1" applyAlignment="1">
      <alignment horizontal="left" vertical="center"/>
    </xf>
    <xf numFmtId="0" fontId="29" fillId="0" borderId="43" xfId="20" applyFont="1" applyBorder="1" applyAlignment="1">
      <alignment horizontal="left" vertical="center"/>
    </xf>
    <xf numFmtId="0" fontId="26" fillId="0" borderId="38" xfId="20" quotePrefix="1" applyFont="1" applyBorder="1" applyAlignment="1">
      <alignment vertical="center"/>
    </xf>
    <xf numFmtId="0" fontId="26" fillId="0" borderId="38" xfId="20" applyFont="1" applyBorder="1" applyAlignment="1">
      <alignment vertical="center"/>
    </xf>
    <xf numFmtId="0" fontId="26" fillId="0" borderId="159" xfId="20" applyFont="1" applyBorder="1" applyAlignment="1">
      <alignment horizontal="left" vertical="center"/>
    </xf>
    <xf numFmtId="0" fontId="26" fillId="0" borderId="38" xfId="20" applyFont="1" applyBorder="1" applyAlignment="1">
      <alignment horizontal="left" vertical="center"/>
    </xf>
    <xf numFmtId="0" fontId="26" fillId="0" borderId="175" xfId="20" applyFont="1" applyBorder="1" applyAlignment="1">
      <alignment horizontal="left" vertical="center"/>
    </xf>
    <xf numFmtId="0" fontId="135" fillId="0" borderId="79" xfId="14" applyFont="1" applyBorder="1" applyAlignment="1" applyProtection="1">
      <alignment horizontal="left" vertical="center"/>
    </xf>
    <xf numFmtId="0" fontId="40" fillId="0" borderId="40" xfId="20" applyFont="1" applyBorder="1" applyAlignment="1">
      <alignment horizontal="left" vertical="center"/>
    </xf>
    <xf numFmtId="0" fontId="40" fillId="0" borderId="41" xfId="20" applyFont="1" applyBorder="1" applyAlignment="1">
      <alignment horizontal="left" vertical="center"/>
    </xf>
    <xf numFmtId="0" fontId="40" fillId="0" borderId="158" xfId="20" applyFont="1" applyBorder="1" applyAlignment="1">
      <alignment horizontal="left" vertical="center"/>
    </xf>
    <xf numFmtId="0" fontId="40" fillId="0" borderId="135" xfId="20" applyFont="1" applyBorder="1" applyAlignment="1">
      <alignment horizontal="left" vertical="center"/>
    </xf>
    <xf numFmtId="0" fontId="40" fillId="0" borderId="136" xfId="20" applyFont="1" applyBorder="1" applyAlignment="1">
      <alignment horizontal="left" vertical="center"/>
    </xf>
    <xf numFmtId="0" fontId="28" fillId="0" borderId="40" xfId="20" quotePrefix="1" applyFont="1" applyBorder="1" applyAlignment="1">
      <alignment vertical="center"/>
    </xf>
    <xf numFmtId="0" fontId="28" fillId="0" borderId="40" xfId="20" applyFont="1" applyBorder="1" applyAlignment="1">
      <alignment vertical="center"/>
    </xf>
    <xf numFmtId="0" fontId="28" fillId="0" borderId="135" xfId="20" quotePrefix="1" applyFont="1" applyBorder="1" applyAlignment="1">
      <alignment vertical="center"/>
    </xf>
    <xf numFmtId="0" fontId="28" fillId="0" borderId="135" xfId="20" applyFont="1" applyBorder="1" applyAlignment="1">
      <alignment vertical="center"/>
    </xf>
    <xf numFmtId="0" fontId="26" fillId="0" borderId="158" xfId="20" applyFont="1" applyBorder="1" applyAlignment="1">
      <alignment horizontal="left" vertical="center"/>
    </xf>
    <xf numFmtId="0" fontId="26" fillId="0" borderId="135" xfId="20" applyFont="1" applyBorder="1" applyAlignment="1">
      <alignment horizontal="left" vertical="center"/>
    </xf>
    <xf numFmtId="0" fontId="26" fillId="0" borderId="137" xfId="20" applyFont="1" applyBorder="1" applyAlignment="1">
      <alignment horizontal="left" vertical="center"/>
    </xf>
    <xf numFmtId="0" fontId="42" fillId="54" borderId="77" xfId="16" applyFont="1" applyFill="1" applyBorder="1" applyAlignment="1" applyProtection="1">
      <alignment horizontal="center" vertical="center" wrapText="1"/>
    </xf>
    <xf numFmtId="0" fontId="42" fillId="54" borderId="57" xfId="16" applyFont="1" applyFill="1" applyBorder="1" applyAlignment="1" applyProtection="1">
      <alignment horizontal="center" vertical="center" wrapText="1"/>
    </xf>
    <xf numFmtId="0" fontId="126" fillId="53" borderId="5" xfId="16" applyFont="1" applyFill="1" applyBorder="1" applyAlignment="1" applyProtection="1">
      <alignment horizontal="center"/>
    </xf>
    <xf numFmtId="0" fontId="42" fillId="54" borderId="25" xfId="16" applyFont="1" applyFill="1" applyBorder="1" applyAlignment="1" applyProtection="1">
      <alignment horizontal="center" vertical="center"/>
    </xf>
    <xf numFmtId="0" fontId="126" fillId="0" borderId="73" xfId="16" applyFont="1" applyBorder="1" applyAlignment="1">
      <alignment horizontal="center" vertical="center"/>
    </xf>
    <xf numFmtId="0" fontId="42" fillId="54" borderId="6" xfId="16" applyFont="1" applyFill="1" applyBorder="1" applyAlignment="1" applyProtection="1">
      <alignment horizontal="center" vertical="center" wrapText="1"/>
    </xf>
    <xf numFmtId="0" fontId="42" fillId="54" borderId="3" xfId="16" applyFont="1" applyFill="1" applyBorder="1" applyAlignment="1" applyProtection="1">
      <alignment horizontal="center" vertical="center" wrapText="1"/>
    </xf>
    <xf numFmtId="0" fontId="42" fillId="54" borderId="6" xfId="16" applyFont="1" applyFill="1" applyBorder="1" applyAlignment="1" applyProtection="1">
      <alignment horizontal="center" vertical="center"/>
    </xf>
    <xf numFmtId="0" fontId="126" fillId="0" borderId="3" xfId="16" applyFont="1" applyBorder="1" applyAlignment="1">
      <alignment vertical="center"/>
    </xf>
    <xf numFmtId="0" fontId="42" fillId="54" borderId="17" xfId="16" applyFont="1" applyFill="1" applyBorder="1" applyAlignment="1" applyProtection="1">
      <alignment horizontal="center" vertical="center"/>
    </xf>
    <xf numFmtId="0" fontId="126" fillId="0" borderId="18" xfId="16" applyFont="1" applyBorder="1" applyAlignment="1"/>
    <xf numFmtId="176" fontId="42" fillId="54" borderId="77" xfId="16" applyNumberFormat="1" applyFont="1" applyFill="1" applyBorder="1" applyAlignment="1" applyProtection="1">
      <alignment horizontal="center" vertical="center" wrapText="1"/>
    </xf>
    <xf numFmtId="176" fontId="126" fillId="0" borderId="57" xfId="16" applyNumberFormat="1" applyFont="1" applyBorder="1" applyAlignment="1">
      <alignment horizontal="center" vertical="center"/>
    </xf>
    <xf numFmtId="191" fontId="42" fillId="54" borderId="6" xfId="16" applyNumberFormat="1" applyFont="1" applyFill="1" applyBorder="1" applyAlignment="1" applyProtection="1">
      <alignment horizontal="center" vertical="center" wrapText="1"/>
    </xf>
    <xf numFmtId="191" fontId="42" fillId="54" borderId="3" xfId="16" applyNumberFormat="1" applyFont="1" applyFill="1" applyBorder="1" applyAlignment="1" applyProtection="1">
      <alignment horizontal="center" vertical="center" wrapText="1"/>
    </xf>
    <xf numFmtId="0" fontId="126" fillId="0" borderId="57" xfId="16" applyFont="1" applyBorder="1" applyAlignment="1">
      <alignment horizontal="center" vertical="center"/>
    </xf>
    <xf numFmtId="0" fontId="29" fillId="0" borderId="3" xfId="16" applyFont="1" applyBorder="1" applyAlignment="1">
      <alignment vertical="center"/>
    </xf>
    <xf numFmtId="0" fontId="42" fillId="54" borderId="34" xfId="16" applyFont="1" applyFill="1" applyBorder="1" applyAlignment="1" applyProtection="1">
      <alignment horizontal="center" vertical="center" wrapText="1"/>
    </xf>
    <xf numFmtId="0" fontId="126" fillId="0" borderId="59" xfId="16" applyFont="1" applyBorder="1" applyAlignment="1">
      <alignment horizontal="center" vertical="center"/>
    </xf>
    <xf numFmtId="176" fontId="42" fillId="54" borderId="6" xfId="16" applyNumberFormat="1" applyFont="1" applyFill="1" applyBorder="1" applyAlignment="1" applyProtection="1">
      <alignment horizontal="center" vertical="center" wrapText="1"/>
    </xf>
    <xf numFmtId="176" fontId="126" fillId="0" borderId="3" xfId="16" applyNumberFormat="1" applyFont="1" applyBorder="1" applyAlignment="1">
      <alignment horizontal="center" vertical="center"/>
    </xf>
    <xf numFmtId="0" fontId="42" fillId="54" borderId="35" xfId="16" applyFont="1" applyFill="1" applyBorder="1" applyAlignment="1" applyProtection="1">
      <alignment horizontal="center" vertical="center"/>
    </xf>
    <xf numFmtId="0" fontId="29" fillId="0" borderId="82" xfId="16" applyFont="1" applyBorder="1" applyAlignment="1">
      <alignment vertical="center"/>
    </xf>
    <xf numFmtId="0" fontId="42" fillId="54" borderId="78" xfId="16" applyFont="1" applyFill="1" applyBorder="1" applyAlignment="1" applyProtection="1">
      <alignment horizontal="center" vertical="center" wrapText="1"/>
    </xf>
    <xf numFmtId="0" fontId="42" fillId="54" borderId="58" xfId="16" applyFont="1" applyFill="1" applyBorder="1" applyAlignment="1" applyProtection="1">
      <alignment horizontal="center" vertical="center" wrapText="1"/>
    </xf>
    <xf numFmtId="0" fontId="130" fillId="54" borderId="78" xfId="16" applyFont="1" applyFill="1" applyBorder="1" applyAlignment="1" applyProtection="1">
      <alignment horizontal="center" vertical="center" wrapText="1"/>
    </xf>
    <xf numFmtId="0" fontId="26" fillId="0" borderId="9" xfId="16" applyFont="1" applyFill="1" applyBorder="1" applyAlignment="1">
      <alignment horizontal="center" vertical="center" wrapText="1"/>
    </xf>
    <xf numFmtId="0" fontId="26" fillId="0" borderId="2" xfId="16" applyFont="1" applyFill="1" applyBorder="1" applyAlignment="1">
      <alignment horizontal="center" vertical="center" wrapText="1"/>
    </xf>
    <xf numFmtId="0" fontId="26" fillId="0" borderId="3" xfId="16" applyFont="1" applyFill="1" applyBorder="1" applyAlignment="1">
      <alignment horizontal="center" vertical="center" wrapText="1"/>
    </xf>
    <xf numFmtId="0" fontId="24" fillId="0" borderId="57" xfId="16" applyFont="1" applyFill="1" applyBorder="1" applyAlignment="1">
      <alignment horizontal="right" vertical="center" wrapText="1"/>
    </xf>
    <xf numFmtId="0" fontId="15" fillId="0" borderId="59" xfId="16" applyFont="1" applyFill="1" applyBorder="1" applyAlignment="1">
      <alignment horizontal="right" vertical="center" wrapText="1"/>
    </xf>
    <xf numFmtId="0" fontId="15" fillId="0" borderId="58" xfId="16" applyFont="1" applyFill="1" applyBorder="1" applyAlignment="1">
      <alignment horizontal="right" vertical="center" wrapText="1"/>
    </xf>
    <xf numFmtId="0" fontId="26" fillId="14" borderId="9" xfId="16" applyFont="1" applyFill="1" applyBorder="1" applyAlignment="1">
      <alignment horizontal="center" vertical="center" wrapText="1"/>
    </xf>
    <xf numFmtId="0" fontId="26" fillId="14" borderId="2" xfId="16" applyFont="1" applyFill="1" applyBorder="1" applyAlignment="1">
      <alignment horizontal="center" vertical="center" wrapText="1"/>
    </xf>
    <xf numFmtId="0" fontId="26" fillId="14" borderId="3" xfId="16" applyFont="1" applyFill="1" applyBorder="1" applyAlignment="1">
      <alignment horizontal="center" vertical="center" wrapText="1"/>
    </xf>
    <xf numFmtId="0" fontId="26" fillId="8" borderId="70" xfId="16" applyFont="1" applyFill="1" applyBorder="1" applyAlignment="1">
      <alignment horizontal="center" vertical="center"/>
    </xf>
    <xf numFmtId="0" fontId="26" fillId="8" borderId="26" xfId="16" applyFont="1" applyFill="1" applyBorder="1" applyAlignment="1">
      <alignment horizontal="center" vertical="center"/>
    </xf>
    <xf numFmtId="0" fontId="26" fillId="8" borderId="73" xfId="16" applyFont="1" applyFill="1" applyBorder="1" applyAlignment="1">
      <alignment horizontal="center" vertical="center"/>
    </xf>
    <xf numFmtId="0" fontId="24" fillId="0" borderId="60" xfId="16" applyFont="1" applyFill="1" applyBorder="1" applyAlignment="1">
      <alignment horizontal="right" vertical="center" wrapText="1"/>
    </xf>
    <xf numFmtId="0" fontId="15" fillId="0" borderId="62" xfId="16" applyFont="1" applyFill="1" applyBorder="1" applyAlignment="1">
      <alignment horizontal="right" vertical="center" wrapText="1"/>
    </xf>
    <xf numFmtId="0" fontId="15" fillId="0" borderId="61" xfId="16" applyFont="1" applyFill="1" applyBorder="1" applyAlignment="1">
      <alignment horizontal="right" vertical="center" wrapText="1"/>
    </xf>
    <xf numFmtId="0" fontId="28" fillId="14" borderId="9" xfId="16" applyFont="1" applyFill="1" applyBorder="1" applyAlignment="1">
      <alignment horizontal="center" vertical="center" wrapText="1"/>
    </xf>
    <xf numFmtId="0" fontId="28" fillId="14" borderId="2" xfId="16" applyFont="1" applyFill="1" applyBorder="1" applyAlignment="1">
      <alignment horizontal="center" vertical="center" wrapText="1"/>
    </xf>
    <xf numFmtId="0" fontId="28" fillId="14" borderId="3" xfId="16" applyFont="1" applyFill="1" applyBorder="1" applyAlignment="1">
      <alignment horizontal="center" vertical="center" wrapText="1"/>
    </xf>
    <xf numFmtId="0" fontId="24" fillId="46" borderId="79" xfId="16" applyFont="1" applyFill="1" applyBorder="1" applyAlignment="1">
      <alignment horizontal="center" vertical="center" wrapText="1"/>
    </xf>
    <xf numFmtId="0" fontId="24" fillId="46" borderId="40" xfId="16" applyFont="1" applyFill="1" applyBorder="1" applyAlignment="1">
      <alignment horizontal="center" vertical="center" wrapText="1"/>
    </xf>
    <xf numFmtId="0" fontId="24" fillId="46" borderId="41" xfId="16" applyFont="1" applyFill="1" applyBorder="1" applyAlignment="1">
      <alignment horizontal="center" vertical="center" wrapText="1"/>
    </xf>
    <xf numFmtId="0" fontId="24" fillId="46" borderId="138" xfId="16" applyFont="1" applyFill="1" applyBorder="1" applyAlignment="1">
      <alignment horizontal="center" vertical="center" wrapText="1"/>
    </xf>
    <xf numFmtId="0" fontId="24" fillId="46" borderId="49" xfId="16" applyFont="1" applyFill="1" applyBorder="1" applyAlignment="1">
      <alignment horizontal="center" vertical="center" wrapText="1"/>
    </xf>
    <xf numFmtId="0" fontId="24" fillId="46" borderId="50" xfId="16" applyFont="1" applyFill="1" applyBorder="1" applyAlignment="1">
      <alignment horizontal="center" vertical="center" wrapText="1"/>
    </xf>
    <xf numFmtId="0" fontId="139" fillId="0" borderId="0" xfId="16" applyFont="1" applyFill="1" applyBorder="1" applyAlignment="1">
      <alignment horizontal="center" vertical="center" wrapText="1"/>
    </xf>
    <xf numFmtId="0" fontId="4" fillId="0" borderId="39" xfId="16" applyFont="1" applyBorder="1" applyAlignment="1">
      <alignment horizontal="left" vertical="center" wrapText="1"/>
    </xf>
    <xf numFmtId="0" fontId="4" fillId="0" borderId="40" xfId="16" applyFont="1" applyBorder="1" applyAlignment="1">
      <alignment horizontal="left" vertical="center" wrapText="1"/>
    </xf>
    <xf numFmtId="0" fontId="4" fillId="0" borderId="41" xfId="16" applyFont="1" applyBorder="1" applyAlignment="1">
      <alignment horizontal="left" vertical="center" wrapText="1"/>
    </xf>
    <xf numFmtId="191" fontId="150" fillId="0" borderId="39" xfId="16" applyNumberFormat="1" applyFont="1" applyFill="1" applyBorder="1" applyAlignment="1">
      <alignment horizontal="center" vertical="center" wrapText="1"/>
    </xf>
    <xf numFmtId="191" fontId="150" fillId="0" borderId="80" xfId="16" applyNumberFormat="1" applyFont="1" applyFill="1" applyBorder="1" applyAlignment="1">
      <alignment horizontal="center" vertical="center" wrapText="1"/>
    </xf>
    <xf numFmtId="0" fontId="147" fillId="46" borderId="162" xfId="16" applyFont="1" applyFill="1" applyBorder="1" applyAlignment="1">
      <alignment horizontal="center" vertical="center" wrapText="1"/>
    </xf>
    <xf numFmtId="0" fontId="147" fillId="46" borderId="116" xfId="16" applyFont="1" applyFill="1" applyBorder="1" applyAlignment="1">
      <alignment horizontal="center" vertical="center" wrapText="1"/>
    </xf>
    <xf numFmtId="0" fontId="147" fillId="46" borderId="115" xfId="16" applyFont="1" applyFill="1" applyBorder="1" applyAlignment="1">
      <alignment horizontal="center" vertical="center" wrapText="1"/>
    </xf>
    <xf numFmtId="0" fontId="149" fillId="4" borderId="120" xfId="16" applyFont="1" applyFill="1" applyBorder="1" applyAlignment="1">
      <alignment horizontal="center" vertical="center"/>
    </xf>
    <xf numFmtId="0" fontId="149" fillId="4" borderId="71" xfId="16" applyFont="1" applyFill="1" applyBorder="1" applyAlignment="1">
      <alignment horizontal="center" vertical="center"/>
    </xf>
    <xf numFmtId="0" fontId="149" fillId="4" borderId="7" xfId="16" applyFont="1" applyFill="1" applyBorder="1" applyAlignment="1">
      <alignment horizontal="center" vertical="center"/>
    </xf>
    <xf numFmtId="0" fontId="149" fillId="4" borderId="1" xfId="16" applyFont="1" applyFill="1" applyBorder="1" applyAlignment="1">
      <alignment horizontal="center" vertical="center"/>
    </xf>
    <xf numFmtId="0" fontId="149" fillId="4" borderId="6" xfId="16" applyFont="1" applyFill="1" applyBorder="1" applyAlignment="1">
      <alignment horizontal="center" vertical="center" wrapText="1"/>
    </xf>
    <xf numFmtId="0" fontId="149" fillId="4" borderId="3" xfId="16" applyFont="1" applyFill="1" applyBorder="1" applyAlignment="1">
      <alignment horizontal="center" vertical="center" wrapText="1"/>
    </xf>
    <xf numFmtId="0" fontId="149" fillId="4" borderId="77" xfId="16" applyFont="1" applyFill="1" applyBorder="1" applyAlignment="1">
      <alignment horizontal="center" vertical="center"/>
    </xf>
    <xf numFmtId="0" fontId="149" fillId="4" borderId="34" xfId="16" applyFont="1" applyFill="1" applyBorder="1" applyAlignment="1">
      <alignment horizontal="center" vertical="center"/>
    </xf>
    <xf numFmtId="0" fontId="149" fillId="4" borderId="78" xfId="16" applyFont="1" applyFill="1" applyBorder="1" applyAlignment="1">
      <alignment horizontal="center" vertical="center"/>
    </xf>
    <xf numFmtId="0" fontId="149" fillId="4" borderId="57" xfId="16" applyFont="1" applyFill="1" applyBorder="1" applyAlignment="1">
      <alignment horizontal="center" vertical="center"/>
    </xf>
    <xf numFmtId="0" fontId="149" fillId="4" borderId="59" xfId="16" applyFont="1" applyFill="1" applyBorder="1" applyAlignment="1">
      <alignment horizontal="center" vertical="center"/>
    </xf>
    <xf numFmtId="0" fontId="149" fillId="4" borderId="58" xfId="16" applyFont="1" applyFill="1" applyBorder="1" applyAlignment="1">
      <alignment horizontal="center" vertical="center"/>
    </xf>
    <xf numFmtId="191" fontId="4" fillId="0" borderId="39" xfId="16" applyNumberFormat="1" applyFont="1" applyBorder="1" applyAlignment="1">
      <alignment horizontal="center" vertical="center" wrapText="1"/>
    </xf>
    <xf numFmtId="191" fontId="4" fillId="0" borderId="80" xfId="16" applyNumberFormat="1" applyFont="1" applyBorder="1" applyAlignment="1">
      <alignment horizontal="center" vertical="center" wrapText="1"/>
    </xf>
    <xf numFmtId="191" fontId="149" fillId="4" borderId="77" xfId="16" applyNumberFormat="1" applyFont="1" applyFill="1" applyBorder="1" applyAlignment="1">
      <alignment horizontal="center" vertical="center"/>
    </xf>
    <xf numFmtId="191" fontId="149" fillId="4" borderId="35" xfId="16" applyNumberFormat="1" applyFont="1" applyFill="1" applyBorder="1" applyAlignment="1">
      <alignment horizontal="center" vertical="center"/>
    </xf>
    <xf numFmtId="191" fontId="149" fillId="4" borderId="57" xfId="16" applyNumberFormat="1" applyFont="1" applyFill="1" applyBorder="1" applyAlignment="1">
      <alignment horizontal="center" vertical="center"/>
    </xf>
    <xf numFmtId="191" fontId="149" fillId="4" borderId="82" xfId="16" applyNumberFormat="1" applyFont="1" applyFill="1" applyBorder="1" applyAlignment="1">
      <alignment horizontal="center" vertical="center"/>
    </xf>
    <xf numFmtId="0" fontId="83" fillId="29" borderId="148" xfId="8" applyFont="1" applyFill="1" applyBorder="1" applyAlignment="1">
      <alignment horizontal="center" vertical="center"/>
    </xf>
    <xf numFmtId="0" fontId="83" fillId="29" borderId="67" xfId="8" applyFont="1" applyFill="1" applyBorder="1" applyAlignment="1">
      <alignment horizontal="center" vertical="center"/>
    </xf>
    <xf numFmtId="0" fontId="156" fillId="0" borderId="0" xfId="8" applyFont="1" applyBorder="1" applyAlignment="1">
      <alignment horizontal="center"/>
    </xf>
    <xf numFmtId="0" fontId="2" fillId="0" borderId="5" xfId="8" applyBorder="1" applyAlignment="1">
      <alignment horizontal="right" vertical="center"/>
    </xf>
    <xf numFmtId="0" fontId="157" fillId="47" borderId="25" xfId="8" applyFont="1" applyFill="1" applyBorder="1" applyAlignment="1">
      <alignment horizontal="center" vertical="center"/>
    </xf>
    <xf numFmtId="0" fontId="157" fillId="47" borderId="26" xfId="8" applyFont="1" applyFill="1" applyBorder="1" applyAlignment="1">
      <alignment horizontal="center" vertical="center"/>
    </xf>
    <xf numFmtId="0" fontId="158" fillId="47" borderId="6" xfId="8" applyFont="1" applyFill="1" applyBorder="1" applyAlignment="1">
      <alignment horizontal="center" vertical="center"/>
    </xf>
    <xf numFmtId="0" fontId="158" fillId="47" borderId="2" xfId="8" applyFont="1" applyFill="1" applyBorder="1" applyAlignment="1">
      <alignment horizontal="center" vertical="center"/>
    </xf>
    <xf numFmtId="0" fontId="157" fillId="47" borderId="6" xfId="8" applyFont="1" applyFill="1" applyBorder="1" applyAlignment="1">
      <alignment horizontal="center" vertical="center" wrapText="1"/>
    </xf>
    <xf numFmtId="0" fontId="157" fillId="47" borderId="47" xfId="8" applyFont="1" applyFill="1" applyBorder="1" applyAlignment="1">
      <alignment horizontal="center" vertical="center"/>
    </xf>
    <xf numFmtId="0" fontId="157" fillId="47" borderId="6" xfId="8" applyFont="1" applyFill="1" applyBorder="1" applyAlignment="1">
      <alignment horizontal="center" vertical="center"/>
    </xf>
    <xf numFmtId="0" fontId="157" fillId="47" borderId="2" xfId="8" applyFont="1" applyFill="1" applyBorder="1" applyAlignment="1">
      <alignment horizontal="center" vertical="center"/>
    </xf>
    <xf numFmtId="0" fontId="159" fillId="47" borderId="6" xfId="8" applyFont="1" applyFill="1" applyBorder="1" applyAlignment="1">
      <alignment horizontal="center" vertical="center" wrapText="1"/>
    </xf>
    <xf numFmtId="0" fontId="159" fillId="47" borderId="2" xfId="8" applyFont="1" applyFill="1" applyBorder="1" applyAlignment="1">
      <alignment horizontal="center" vertical="center"/>
    </xf>
    <xf numFmtId="0" fontId="157" fillId="47" borderId="2" xfId="8" applyFont="1" applyFill="1" applyBorder="1" applyAlignment="1">
      <alignment horizontal="center" vertical="center" wrapText="1"/>
    </xf>
    <xf numFmtId="0" fontId="158" fillId="47" borderId="8" xfId="8" applyFont="1" applyFill="1" applyBorder="1" applyAlignment="1">
      <alignment horizontal="center" vertical="center"/>
    </xf>
    <xf numFmtId="0" fontId="158" fillId="47" borderId="11" xfId="8" applyFont="1" applyFill="1" applyBorder="1" applyAlignment="1">
      <alignment horizontal="center" vertical="center"/>
    </xf>
    <xf numFmtId="0" fontId="77" fillId="48" borderId="138" xfId="8" applyFont="1" applyFill="1" applyBorder="1" applyAlignment="1">
      <alignment horizontal="left" vertical="center"/>
    </xf>
    <xf numFmtId="0" fontId="77" fillId="48" borderId="50" xfId="8" applyFont="1" applyFill="1" applyBorder="1" applyAlignment="1">
      <alignment horizontal="left" vertical="center"/>
    </xf>
    <xf numFmtId="0" fontId="83" fillId="19" borderId="142" xfId="8" applyFont="1" applyFill="1" applyBorder="1" applyAlignment="1">
      <alignment horizontal="center" vertical="center"/>
    </xf>
    <xf numFmtId="0" fontId="83" fillId="19" borderId="143" xfId="8" applyFont="1" applyFill="1" applyBorder="1" applyAlignment="1">
      <alignment horizontal="center" vertical="center"/>
    </xf>
    <xf numFmtId="0" fontId="89" fillId="27" borderId="74" xfId="8" applyFont="1" applyFill="1" applyBorder="1" applyAlignment="1">
      <alignment horizontal="left" vertical="center"/>
    </xf>
    <xf numFmtId="0" fontId="89" fillId="27" borderId="19" xfId="8" applyFont="1" applyFill="1" applyBorder="1" applyAlignment="1">
      <alignment horizontal="left" vertical="center"/>
    </xf>
    <xf numFmtId="0" fontId="89" fillId="28" borderId="74" xfId="8" applyFont="1" applyFill="1" applyBorder="1" applyAlignment="1">
      <alignment horizontal="left" vertical="center"/>
    </xf>
    <xf numFmtId="0" fontId="89" fillId="28" borderId="19" xfId="8" applyFont="1" applyFill="1" applyBorder="1" applyAlignment="1">
      <alignment horizontal="left" vertical="center"/>
    </xf>
    <xf numFmtId="0" fontId="83" fillId="11" borderId="142" xfId="8" applyFont="1" applyFill="1" applyBorder="1" applyAlignment="1">
      <alignment horizontal="center" vertical="center"/>
    </xf>
    <xf numFmtId="0" fontId="83" fillId="11" borderId="143" xfId="8" applyFont="1" applyFill="1" applyBorder="1" applyAlignment="1">
      <alignment horizontal="center" vertical="center"/>
    </xf>
    <xf numFmtId="0" fontId="160" fillId="47" borderId="154" xfId="8" applyFont="1" applyFill="1" applyBorder="1" applyAlignment="1">
      <alignment horizontal="center" vertical="center"/>
    </xf>
    <xf numFmtId="0" fontId="160" fillId="47" borderId="155" xfId="8" applyFont="1" applyFill="1" applyBorder="1" applyAlignment="1">
      <alignment horizontal="center" vertical="center"/>
    </xf>
    <xf numFmtId="0" fontId="160" fillId="47" borderId="158" xfId="8" applyFont="1" applyFill="1" applyBorder="1" applyAlignment="1">
      <alignment horizontal="center" vertical="center"/>
    </xf>
    <xf numFmtId="0" fontId="160" fillId="47" borderId="135" xfId="8" applyFont="1" applyFill="1" applyBorder="1" applyAlignment="1">
      <alignment horizontal="center" vertical="center"/>
    </xf>
    <xf numFmtId="0" fontId="160" fillId="47" borderId="137" xfId="8" applyFont="1" applyFill="1" applyBorder="1" applyAlignment="1">
      <alignment horizontal="center" vertical="center"/>
    </xf>
    <xf numFmtId="0" fontId="89" fillId="49" borderId="74" xfId="8" applyFont="1" applyFill="1" applyBorder="1" applyAlignment="1">
      <alignment horizontal="left" vertical="center"/>
    </xf>
    <xf numFmtId="0" fontId="89" fillId="49" borderId="19" xfId="8" applyFont="1" applyFill="1" applyBorder="1" applyAlignment="1">
      <alignment horizontal="left" vertical="center"/>
    </xf>
    <xf numFmtId="0" fontId="83" fillId="50" borderId="142" xfId="8" applyFont="1" applyFill="1" applyBorder="1" applyAlignment="1">
      <alignment horizontal="center" vertical="center"/>
    </xf>
    <xf numFmtId="0" fontId="83" fillId="50" borderId="143" xfId="8" applyFont="1" applyFill="1" applyBorder="1" applyAlignment="1">
      <alignment horizontal="center" vertical="center"/>
    </xf>
    <xf numFmtId="0" fontId="89" fillId="30" borderId="74" xfId="8" applyFont="1" applyFill="1" applyBorder="1" applyAlignment="1">
      <alignment horizontal="left" vertical="center"/>
    </xf>
    <xf numFmtId="0" fontId="89" fillId="30" borderId="19" xfId="8" applyFont="1" applyFill="1" applyBorder="1" applyAlignment="1">
      <alignment horizontal="left" vertical="center"/>
    </xf>
    <xf numFmtId="0" fontId="83" fillId="25" borderId="142" xfId="8" applyFont="1" applyFill="1" applyBorder="1" applyAlignment="1">
      <alignment horizontal="center" vertical="center"/>
    </xf>
    <xf numFmtId="0" fontId="83" fillId="25" borderId="143" xfId="8" applyFont="1" applyFill="1" applyBorder="1" applyAlignment="1">
      <alignment horizontal="center" vertical="center"/>
    </xf>
    <xf numFmtId="0" fontId="89" fillId="51" borderId="150" xfId="8" applyFont="1" applyFill="1" applyBorder="1" applyAlignment="1">
      <alignment horizontal="left" vertical="center"/>
    </xf>
    <xf numFmtId="0" fontId="89" fillId="51" borderId="151" xfId="8" applyFont="1" applyFill="1" applyBorder="1" applyAlignment="1">
      <alignment horizontal="left" vertical="center"/>
    </xf>
    <xf numFmtId="0" fontId="83" fillId="23" borderId="142" xfId="8" applyFont="1" applyFill="1" applyBorder="1" applyAlignment="1">
      <alignment horizontal="center" vertical="center"/>
    </xf>
    <xf numFmtId="0" fontId="83" fillId="23" borderId="143" xfId="8" applyFont="1" applyFill="1" applyBorder="1" applyAlignment="1">
      <alignment horizontal="center" vertical="center"/>
    </xf>
    <xf numFmtId="0" fontId="126" fillId="0" borderId="5" xfId="9" applyFont="1" applyFill="1" applyBorder="1" applyAlignment="1" applyProtection="1">
      <alignment horizontal="center"/>
    </xf>
    <xf numFmtId="0" fontId="42" fillId="19" borderId="33" xfId="9" applyFont="1" applyFill="1" applyBorder="1" applyAlignment="1" applyProtection="1">
      <alignment horizontal="center" vertical="center"/>
    </xf>
    <xf numFmtId="0" fontId="126" fillId="19" borderId="128" xfId="9" applyFont="1" applyFill="1" applyBorder="1" applyAlignment="1">
      <alignment horizontal="center" vertical="center"/>
    </xf>
    <xf numFmtId="0" fontId="42" fillId="19" borderId="6" xfId="9" applyNumberFormat="1" applyFont="1" applyFill="1" applyBorder="1" applyAlignment="1" applyProtection="1">
      <alignment horizontal="center" vertical="center"/>
    </xf>
    <xf numFmtId="0" fontId="126" fillId="19" borderId="3" xfId="9" applyNumberFormat="1" applyFont="1" applyFill="1" applyBorder="1" applyAlignment="1">
      <alignment horizontal="center" vertical="center"/>
    </xf>
    <xf numFmtId="0" fontId="24" fillId="19" borderId="6" xfId="9" applyFont="1" applyFill="1" applyBorder="1" applyAlignment="1" applyProtection="1">
      <alignment horizontal="center" vertical="center" wrapText="1"/>
    </xf>
    <xf numFmtId="0" fontId="24" fillId="19" borderId="3" xfId="9" applyFont="1" applyFill="1" applyBorder="1" applyAlignment="1" applyProtection="1">
      <alignment horizontal="center" vertical="center" wrapText="1"/>
    </xf>
    <xf numFmtId="0" fontId="42" fillId="19" borderId="6" xfId="9" applyFont="1" applyFill="1" applyBorder="1" applyAlignment="1" applyProtection="1">
      <alignment horizontal="center" vertical="center"/>
    </xf>
    <xf numFmtId="0" fontId="126" fillId="19" borderId="3" xfId="9" applyFont="1" applyFill="1" applyBorder="1" applyAlignment="1">
      <alignment vertical="center"/>
    </xf>
    <xf numFmtId="0" fontId="42" fillId="19" borderId="6" xfId="9" applyFont="1" applyFill="1" applyBorder="1" applyAlignment="1" applyProtection="1">
      <alignment horizontal="center" vertical="center" wrapText="1"/>
    </xf>
    <xf numFmtId="0" fontId="42" fillId="19" borderId="3" xfId="9" applyFont="1" applyFill="1" applyBorder="1" applyAlignment="1" applyProtection="1">
      <alignment horizontal="center" vertical="center"/>
    </xf>
    <xf numFmtId="0" fontId="42" fillId="19" borderId="17" xfId="9" applyFont="1" applyFill="1" applyBorder="1" applyAlignment="1" applyProtection="1">
      <alignment horizontal="center" vertical="center"/>
    </xf>
    <xf numFmtId="0" fontId="42" fillId="19" borderId="18" xfId="9" applyFont="1" applyFill="1" applyBorder="1" applyAlignment="1" applyProtection="1">
      <alignment horizontal="center" vertical="center"/>
    </xf>
    <xf numFmtId="0" fontId="42" fillId="19" borderId="19" xfId="9" applyFont="1" applyFill="1" applyBorder="1" applyAlignment="1" applyProtection="1">
      <alignment horizontal="center" vertical="center"/>
    </xf>
    <xf numFmtId="0" fontId="42" fillId="19" borderId="35" xfId="9" applyFont="1" applyFill="1" applyBorder="1" applyAlignment="1" applyProtection="1">
      <alignment horizontal="center" vertical="center"/>
    </xf>
    <xf numFmtId="0" fontId="29" fillId="19" borderId="82" xfId="9" applyFont="1" applyFill="1" applyBorder="1" applyAlignment="1">
      <alignment vertical="center"/>
    </xf>
    <xf numFmtId="0" fontId="26" fillId="0" borderId="4" xfId="9" applyFont="1" applyFill="1" applyBorder="1" applyAlignment="1">
      <alignment horizontal="center" vertical="center" wrapText="1"/>
    </xf>
    <xf numFmtId="0" fontId="26" fillId="0" borderId="43" xfId="9" applyFont="1" applyFill="1" applyBorder="1" applyAlignment="1">
      <alignment horizontal="center" vertical="center" wrapText="1"/>
    </xf>
    <xf numFmtId="0" fontId="26" fillId="0" borderId="58" xfId="9" applyFont="1" applyFill="1" applyBorder="1" applyAlignment="1">
      <alignment horizontal="center" vertical="center" wrapText="1"/>
    </xf>
    <xf numFmtId="0" fontId="26" fillId="0" borderId="9" xfId="9" applyNumberFormat="1" applyFont="1" applyFill="1" applyBorder="1" applyAlignment="1">
      <alignment horizontal="center" vertical="center"/>
    </xf>
    <xf numFmtId="0" fontId="26" fillId="0" borderId="2" xfId="9" applyNumberFormat="1" applyFont="1" applyFill="1" applyBorder="1" applyAlignment="1">
      <alignment horizontal="center" vertical="center"/>
    </xf>
    <xf numFmtId="0" fontId="26" fillId="0" borderId="3" xfId="9" applyNumberFormat="1" applyFont="1" applyFill="1" applyBorder="1" applyAlignment="1">
      <alignment horizontal="center" vertical="center"/>
    </xf>
    <xf numFmtId="0" fontId="26" fillId="26" borderId="9" xfId="9" applyFont="1" applyFill="1" applyBorder="1" applyAlignment="1">
      <alignment horizontal="left" vertical="center" wrapText="1"/>
    </xf>
    <xf numFmtId="0" fontId="26" fillId="26" borderId="2" xfId="9" applyFont="1" applyFill="1" applyBorder="1" applyAlignment="1">
      <alignment horizontal="left" vertical="center" wrapText="1"/>
    </xf>
    <xf numFmtId="0" fontId="26" fillId="26" borderId="3" xfId="9" applyFont="1" applyFill="1" applyBorder="1" applyAlignment="1">
      <alignment horizontal="left" vertical="center" wrapText="1"/>
    </xf>
    <xf numFmtId="0" fontId="28" fillId="3" borderId="9" xfId="9" applyFont="1" applyFill="1" applyBorder="1" applyAlignment="1">
      <alignment horizontal="center" vertical="center"/>
    </xf>
    <xf numFmtId="0" fontId="28" fillId="3" borderId="2" xfId="9" applyFont="1" applyFill="1" applyBorder="1" applyAlignment="1">
      <alignment horizontal="center" vertical="center"/>
    </xf>
    <xf numFmtId="0" fontId="28" fillId="3" borderId="3" xfId="9" applyFont="1" applyFill="1" applyBorder="1" applyAlignment="1">
      <alignment horizontal="center" vertical="center"/>
    </xf>
    <xf numFmtId="0" fontId="26" fillId="3" borderId="9" xfId="9" applyFont="1" applyFill="1" applyBorder="1" applyAlignment="1">
      <alignment horizontal="center" vertical="center" wrapText="1"/>
    </xf>
    <xf numFmtId="0" fontId="26" fillId="3" borderId="2" xfId="9" applyFont="1" applyFill="1" applyBorder="1" applyAlignment="1">
      <alignment horizontal="center" vertical="center" wrapText="1"/>
    </xf>
    <xf numFmtId="0" fontId="26" fillId="3" borderId="3" xfId="9" applyFont="1" applyFill="1" applyBorder="1" applyAlignment="1">
      <alignment horizontal="center" vertical="center" wrapText="1"/>
    </xf>
    <xf numFmtId="180" fontId="26" fillId="0" borderId="9" xfId="9" applyNumberFormat="1" applyFont="1" applyFill="1" applyBorder="1" applyAlignment="1">
      <alignment horizontal="center" vertical="center" wrapText="1"/>
    </xf>
    <xf numFmtId="180" fontId="26" fillId="0" borderId="2" xfId="9" applyNumberFormat="1" applyFont="1" applyFill="1" applyBorder="1" applyAlignment="1">
      <alignment horizontal="center" vertical="center" wrapText="1"/>
    </xf>
    <xf numFmtId="180" fontId="26" fillId="0" borderId="3" xfId="9" applyNumberFormat="1" applyFont="1" applyFill="1" applyBorder="1" applyAlignment="1">
      <alignment horizontal="center" vertical="center" wrapText="1"/>
    </xf>
    <xf numFmtId="0" fontId="42" fillId="19" borderId="3" xfId="9" applyFont="1" applyFill="1" applyBorder="1" applyAlignment="1" applyProtection="1">
      <alignment horizontal="center" vertical="center" wrapText="1"/>
    </xf>
    <xf numFmtId="0" fontId="42" fillId="19" borderId="17" xfId="9" applyFont="1" applyFill="1" applyBorder="1" applyAlignment="1" applyProtection="1">
      <alignment horizontal="center" vertical="center" wrapText="1"/>
    </xf>
    <xf numFmtId="0" fontId="42" fillId="19" borderId="18" xfId="9" applyFont="1" applyFill="1" applyBorder="1" applyAlignment="1" applyProtection="1">
      <alignment horizontal="center" vertical="center" wrapText="1"/>
    </xf>
    <xf numFmtId="0" fontId="42" fillId="19" borderId="19" xfId="9" applyFont="1" applyFill="1" applyBorder="1" applyAlignment="1" applyProtection="1">
      <alignment horizontal="center" vertical="center" wrapText="1"/>
    </xf>
    <xf numFmtId="0" fontId="42" fillId="19" borderId="78" xfId="9" applyFont="1" applyFill="1" applyBorder="1" applyAlignment="1" applyProtection="1">
      <alignment horizontal="center" vertical="center" wrapText="1"/>
    </xf>
    <xf numFmtId="0" fontId="42" fillId="19" borderId="58" xfId="9" applyFont="1" applyFill="1" applyBorder="1" applyAlignment="1" applyProtection="1">
      <alignment horizontal="center" vertical="center" wrapText="1"/>
    </xf>
    <xf numFmtId="41" fontId="42" fillId="19" borderId="6" xfId="9" applyNumberFormat="1" applyFont="1" applyFill="1" applyBorder="1" applyAlignment="1" applyProtection="1">
      <alignment horizontal="center" vertical="center" wrapText="1"/>
    </xf>
    <xf numFmtId="41" fontId="42" fillId="19" borderId="3" xfId="9" applyNumberFormat="1" applyFont="1" applyFill="1" applyBorder="1" applyAlignment="1" applyProtection="1">
      <alignment horizontal="center" vertical="center" wrapText="1"/>
    </xf>
    <xf numFmtId="41" fontId="24" fillId="19" borderId="77" xfId="9" applyNumberFormat="1" applyFont="1" applyFill="1" applyBorder="1" applyAlignment="1" applyProtection="1">
      <alignment horizontal="center" vertical="center" wrapText="1"/>
    </xf>
    <xf numFmtId="41" fontId="24" fillId="19" borderId="78" xfId="9" applyNumberFormat="1" applyFont="1" applyFill="1" applyBorder="1" applyAlignment="1" applyProtection="1">
      <alignment horizontal="center" vertical="center" wrapText="1"/>
    </xf>
    <xf numFmtId="0" fontId="42" fillId="19" borderId="77" xfId="9" applyFont="1" applyFill="1" applyBorder="1" applyAlignment="1" applyProtection="1">
      <alignment horizontal="center" vertical="center" wrapText="1"/>
    </xf>
    <xf numFmtId="0" fontId="126" fillId="19" borderId="57" xfId="9" applyFont="1" applyFill="1" applyBorder="1" applyAlignment="1">
      <alignment horizontal="center" vertical="center"/>
    </xf>
    <xf numFmtId="0" fontId="42" fillId="19" borderId="57" xfId="9" applyFont="1" applyFill="1" applyBorder="1" applyAlignment="1" applyProtection="1">
      <alignment horizontal="center" vertical="center" wrapText="1"/>
    </xf>
    <xf numFmtId="180" fontId="26" fillId="0" borderId="24" xfId="9" applyNumberFormat="1" applyFont="1" applyFill="1" applyBorder="1" applyAlignment="1">
      <alignment horizontal="center" vertical="center" wrapText="1"/>
    </xf>
    <xf numFmtId="180" fontId="26" fillId="0" borderId="42" xfId="9" applyNumberFormat="1" applyFont="1" applyFill="1" applyBorder="1" applyAlignment="1">
      <alignment horizontal="center" vertical="center" wrapText="1"/>
    </xf>
    <xf numFmtId="180" fontId="26" fillId="0" borderId="57" xfId="9" applyNumberFormat="1" applyFont="1" applyFill="1" applyBorder="1" applyAlignment="1">
      <alignment horizontal="center" vertical="center" wrapText="1"/>
    </xf>
    <xf numFmtId="0" fontId="14" fillId="0" borderId="85" xfId="9" applyFont="1" applyFill="1" applyBorder="1" applyAlignment="1">
      <alignment horizontal="center" vertical="center" wrapText="1"/>
    </xf>
    <xf numFmtId="0" fontId="14" fillId="0" borderId="11" xfId="9" applyFont="1" applyFill="1" applyBorder="1" applyAlignment="1">
      <alignment horizontal="center" vertical="center" wrapText="1"/>
    </xf>
    <xf numFmtId="0" fontId="14" fillId="0" borderId="94" xfId="9" applyFont="1" applyFill="1" applyBorder="1" applyAlignment="1">
      <alignment horizontal="center" vertical="center" wrapText="1"/>
    </xf>
    <xf numFmtId="0" fontId="24" fillId="3" borderId="39" xfId="9" applyFont="1" applyFill="1" applyBorder="1" applyAlignment="1">
      <alignment horizontal="right" vertical="center" wrapText="1"/>
    </xf>
    <xf numFmtId="0" fontId="24" fillId="3" borderId="40" xfId="9" applyFont="1" applyFill="1" applyBorder="1" applyAlignment="1">
      <alignment horizontal="right" vertical="center" wrapText="1"/>
    </xf>
    <xf numFmtId="0" fontId="24" fillId="3" borderId="41" xfId="9" applyFont="1" applyFill="1" applyBorder="1" applyAlignment="1">
      <alignment horizontal="right" vertical="center" wrapText="1"/>
    </xf>
    <xf numFmtId="0" fontId="26" fillId="10" borderId="9" xfId="9" applyFont="1" applyFill="1" applyBorder="1" applyAlignment="1">
      <alignment horizontal="left" vertical="center" wrapText="1"/>
    </xf>
    <xf numFmtId="0" fontId="26" fillId="10" borderId="2" xfId="9" applyFont="1" applyFill="1" applyBorder="1" applyAlignment="1">
      <alignment horizontal="left" vertical="center" wrapText="1"/>
    </xf>
    <xf numFmtId="0" fontId="26" fillId="10" borderId="3" xfId="9" applyFont="1" applyFill="1" applyBorder="1" applyAlignment="1">
      <alignment horizontal="left" vertical="center" wrapText="1"/>
    </xf>
    <xf numFmtId="0" fontId="28" fillId="0" borderId="9" xfId="9" applyFont="1" applyFill="1" applyBorder="1" applyAlignment="1">
      <alignment horizontal="center" vertical="center"/>
    </xf>
    <xf numFmtId="0" fontId="28" fillId="0" borderId="2" xfId="9" applyFont="1" applyFill="1" applyBorder="1" applyAlignment="1">
      <alignment horizontal="center" vertical="center"/>
    </xf>
    <xf numFmtId="0" fontId="28" fillId="0" borderId="3" xfId="9" applyFont="1" applyFill="1" applyBorder="1" applyAlignment="1">
      <alignment horizontal="center" vertical="center"/>
    </xf>
    <xf numFmtId="180" fontId="26" fillId="4" borderId="9" xfId="9" applyNumberFormat="1" applyFont="1" applyFill="1" applyBorder="1" applyAlignment="1">
      <alignment horizontal="center" vertical="center" wrapText="1"/>
    </xf>
    <xf numFmtId="180" fontId="26" fillId="4" borderId="2" xfId="9" applyNumberFormat="1" applyFont="1" applyFill="1" applyBorder="1" applyAlignment="1">
      <alignment horizontal="center" vertical="center" wrapText="1"/>
    </xf>
    <xf numFmtId="180" fontId="26" fillId="4" borderId="3" xfId="9" applyNumberFormat="1" applyFont="1" applyFill="1" applyBorder="1" applyAlignment="1">
      <alignment horizontal="center" vertical="center" wrapText="1"/>
    </xf>
    <xf numFmtId="0" fontId="14" fillId="4" borderId="85" xfId="9" applyFont="1" applyFill="1" applyBorder="1" applyAlignment="1">
      <alignment horizontal="center" vertical="center" wrapText="1"/>
    </xf>
    <xf numFmtId="0" fontId="14" fillId="4" borderId="11" xfId="9" applyFont="1" applyFill="1" applyBorder="1" applyAlignment="1">
      <alignment horizontal="center" vertical="center" wrapText="1"/>
    </xf>
    <xf numFmtId="0" fontId="14" fillId="4" borderId="94" xfId="9" applyFont="1" applyFill="1" applyBorder="1" applyAlignment="1">
      <alignment horizontal="center" vertical="center" wrapText="1"/>
    </xf>
    <xf numFmtId="0" fontId="24" fillId="9" borderId="39" xfId="9" applyFont="1" applyFill="1" applyBorder="1" applyAlignment="1">
      <alignment horizontal="right" vertical="center" wrapText="1"/>
    </xf>
    <xf numFmtId="0" fontId="24" fillId="9" borderId="40" xfId="9" applyFont="1" applyFill="1" applyBorder="1" applyAlignment="1">
      <alignment horizontal="right" vertical="center" wrapText="1"/>
    </xf>
    <xf numFmtId="0" fontId="24" fillId="9" borderId="41" xfId="9" applyFont="1" applyFill="1" applyBorder="1" applyAlignment="1">
      <alignment horizontal="right" vertical="center" wrapText="1"/>
    </xf>
    <xf numFmtId="0" fontId="24" fillId="10" borderId="9" xfId="9" applyFont="1" applyFill="1" applyBorder="1" applyAlignment="1">
      <alignment horizontal="left" vertical="center" wrapText="1"/>
    </xf>
    <xf numFmtId="0" fontId="24" fillId="10" borderId="2" xfId="9" applyFont="1" applyFill="1" applyBorder="1" applyAlignment="1">
      <alignment horizontal="left" vertical="center" wrapText="1"/>
    </xf>
    <xf numFmtId="0" fontId="24" fillId="10" borderId="3" xfId="9" applyFont="1" applyFill="1" applyBorder="1" applyAlignment="1">
      <alignment horizontal="left" vertical="center" wrapText="1"/>
    </xf>
    <xf numFmtId="0" fontId="29" fillId="0" borderId="9" xfId="9" applyFont="1" applyBorder="1" applyAlignment="1">
      <alignment horizontal="center" vertical="center" wrapText="1"/>
    </xf>
    <xf numFmtId="0" fontId="26" fillId="0" borderId="2" xfId="9" applyFont="1" applyBorder="1" applyAlignment="1">
      <alignment horizontal="center" vertical="center" wrapText="1"/>
    </xf>
    <xf numFmtId="0" fontId="26" fillId="0" borderId="3" xfId="9" applyFont="1" applyBorder="1" applyAlignment="1">
      <alignment horizontal="center" vertical="center" wrapText="1"/>
    </xf>
    <xf numFmtId="0" fontId="26" fillId="0" borderId="9" xfId="9" applyFont="1" applyBorder="1" applyAlignment="1">
      <alignment horizontal="center" vertical="center" wrapText="1"/>
    </xf>
    <xf numFmtId="0" fontId="120" fillId="34" borderId="9" xfId="9" applyNumberFormat="1" applyFont="1" applyFill="1" applyBorder="1" applyAlignment="1">
      <alignment horizontal="center" vertical="center"/>
    </xf>
    <xf numFmtId="0" fontId="120" fillId="34" borderId="2" xfId="9" applyNumberFormat="1" applyFont="1" applyFill="1" applyBorder="1" applyAlignment="1">
      <alignment horizontal="center" vertical="center"/>
    </xf>
    <xf numFmtId="0" fontId="120" fillId="34" borderId="3" xfId="9" applyNumberFormat="1" applyFont="1" applyFill="1" applyBorder="1" applyAlignment="1">
      <alignment horizontal="center" vertical="center"/>
    </xf>
    <xf numFmtId="0" fontId="34" fillId="4" borderId="85" xfId="9" applyFont="1" applyFill="1" applyBorder="1" applyAlignment="1">
      <alignment horizontal="center" vertical="center" wrapText="1"/>
    </xf>
    <xf numFmtId="0" fontId="34" fillId="4" borderId="11" xfId="9" applyFont="1" applyFill="1" applyBorder="1" applyAlignment="1">
      <alignment horizontal="center" vertical="center" wrapText="1"/>
    </xf>
    <xf numFmtId="0" fontId="34" fillId="4" borderId="94" xfId="9" applyFont="1" applyFill="1" applyBorder="1" applyAlignment="1">
      <alignment horizontal="center" vertical="center" wrapText="1"/>
    </xf>
    <xf numFmtId="180" fontId="120" fillId="34" borderId="9" xfId="9" applyNumberFormat="1" applyFont="1" applyFill="1" applyBorder="1" applyAlignment="1">
      <alignment horizontal="center" vertical="center" wrapText="1"/>
    </xf>
    <xf numFmtId="180" fontId="120" fillId="34" borderId="2" xfId="9" applyNumberFormat="1" applyFont="1" applyFill="1" applyBorder="1" applyAlignment="1">
      <alignment horizontal="center" vertical="center" wrapText="1"/>
    </xf>
    <xf numFmtId="180" fontId="120" fillId="34" borderId="3" xfId="9" applyNumberFormat="1" applyFont="1" applyFill="1" applyBorder="1" applyAlignment="1">
      <alignment horizontal="center" vertical="center" wrapText="1"/>
    </xf>
    <xf numFmtId="180" fontId="138" fillId="38" borderId="9" xfId="9" applyNumberFormat="1" applyFont="1" applyFill="1" applyBorder="1" applyAlignment="1">
      <alignment horizontal="center" vertical="center" wrapText="1"/>
    </xf>
    <xf numFmtId="180" fontId="138" fillId="38" borderId="2" xfId="9" applyNumberFormat="1" applyFont="1" applyFill="1" applyBorder="1" applyAlignment="1">
      <alignment horizontal="center" vertical="center" wrapText="1"/>
    </xf>
    <xf numFmtId="180" fontId="138" fillId="38" borderId="3" xfId="9" applyNumberFormat="1" applyFont="1" applyFill="1" applyBorder="1" applyAlignment="1">
      <alignment horizontal="center" vertical="center" wrapText="1"/>
    </xf>
    <xf numFmtId="0" fontId="117" fillId="0" borderId="85" xfId="9" applyFont="1" applyFill="1" applyBorder="1" applyAlignment="1">
      <alignment horizontal="center" vertical="center" wrapText="1"/>
    </xf>
    <xf numFmtId="0" fontId="117" fillId="0" borderId="11" xfId="9" applyFont="1" applyFill="1" applyBorder="1" applyAlignment="1">
      <alignment horizontal="center" vertical="center" wrapText="1"/>
    </xf>
    <xf numFmtId="0" fontId="117" fillId="0" borderId="94" xfId="9" applyFont="1" applyFill="1" applyBorder="1" applyAlignment="1">
      <alignment horizontal="center" vertical="center" wrapText="1"/>
    </xf>
    <xf numFmtId="0" fontId="139" fillId="39" borderId="39" xfId="9" applyFont="1" applyFill="1" applyBorder="1" applyAlignment="1">
      <alignment horizontal="right" vertical="center" wrapText="1"/>
    </xf>
    <xf numFmtId="0" fontId="139" fillId="39" borderId="40" xfId="9" applyFont="1" applyFill="1" applyBorder="1" applyAlignment="1">
      <alignment horizontal="right" vertical="center" wrapText="1"/>
    </xf>
    <xf numFmtId="0" fontId="139" fillId="39" borderId="41" xfId="9" applyFont="1" applyFill="1" applyBorder="1" applyAlignment="1">
      <alignment horizontal="right" vertical="center" wrapText="1"/>
    </xf>
    <xf numFmtId="0" fontId="120" fillId="36" borderId="9" xfId="9" applyFont="1" applyFill="1" applyBorder="1" applyAlignment="1">
      <alignment horizontal="left" vertical="center" wrapText="1"/>
    </xf>
    <xf numFmtId="0" fontId="120" fillId="36" borderId="2" xfId="9" applyFont="1" applyFill="1" applyBorder="1" applyAlignment="1">
      <alignment horizontal="left" vertical="center" wrapText="1"/>
    </xf>
    <xf numFmtId="0" fontId="120" fillId="36" borderId="3" xfId="9" applyFont="1" applyFill="1" applyBorder="1" applyAlignment="1">
      <alignment horizontal="left" vertical="center" wrapText="1"/>
    </xf>
    <xf numFmtId="0" fontId="120" fillId="34" borderId="9" xfId="9" applyFont="1" applyFill="1" applyBorder="1" applyAlignment="1">
      <alignment horizontal="center" vertical="center" wrapText="1"/>
    </xf>
    <xf numFmtId="0" fontId="120" fillId="34" borderId="2" xfId="9" applyFont="1" applyFill="1" applyBorder="1" applyAlignment="1">
      <alignment horizontal="center" vertical="center" wrapText="1"/>
    </xf>
    <xf numFmtId="0" fontId="120" fillId="34" borderId="3" xfId="9" applyFont="1" applyFill="1" applyBorder="1" applyAlignment="1">
      <alignment horizontal="center" vertical="center" wrapText="1"/>
    </xf>
    <xf numFmtId="0" fontId="137" fillId="37" borderId="9" xfId="9" applyFont="1" applyFill="1" applyBorder="1" applyAlignment="1">
      <alignment horizontal="center" vertical="center"/>
    </xf>
    <xf numFmtId="0" fontId="137" fillId="37" borderId="2" xfId="9" applyFont="1" applyFill="1" applyBorder="1" applyAlignment="1">
      <alignment horizontal="center" vertical="center"/>
    </xf>
    <xf numFmtId="0" fontId="137" fillId="37" borderId="3" xfId="9" applyFont="1" applyFill="1" applyBorder="1" applyAlignment="1">
      <alignment horizontal="center" vertical="center"/>
    </xf>
    <xf numFmtId="0" fontId="120" fillId="37" borderId="9" xfId="9" applyFont="1" applyFill="1" applyBorder="1" applyAlignment="1">
      <alignment horizontal="center" vertical="center"/>
    </xf>
    <xf numFmtId="0" fontId="120" fillId="37" borderId="2" xfId="9" applyFont="1" applyFill="1" applyBorder="1" applyAlignment="1">
      <alignment horizontal="center" vertical="center"/>
    </xf>
    <xf numFmtId="0" fontId="120" fillId="37" borderId="3" xfId="9" applyFont="1" applyFill="1" applyBorder="1" applyAlignment="1">
      <alignment horizontal="center" vertical="center"/>
    </xf>
    <xf numFmtId="0" fontId="120" fillId="37" borderId="9" xfId="9" applyFont="1" applyFill="1" applyBorder="1" applyAlignment="1">
      <alignment horizontal="center" vertical="center" wrapText="1"/>
    </xf>
    <xf numFmtId="0" fontId="120" fillId="37" borderId="2" xfId="9" applyFont="1" applyFill="1" applyBorder="1" applyAlignment="1">
      <alignment horizontal="center" vertical="center" wrapText="1"/>
    </xf>
    <xf numFmtId="0" fontId="120" fillId="37" borderId="3" xfId="9" applyFont="1" applyFill="1" applyBorder="1" applyAlignment="1">
      <alignment horizontal="center" vertical="center" wrapText="1"/>
    </xf>
    <xf numFmtId="49" fontId="26" fillId="0" borderId="9" xfId="9" applyNumberFormat="1" applyFont="1" applyFill="1" applyBorder="1" applyAlignment="1">
      <alignment horizontal="center" vertical="center" wrapText="1"/>
    </xf>
    <xf numFmtId="49" fontId="26" fillId="0" borderId="2" xfId="9" applyNumberFormat="1" applyFont="1" applyFill="1" applyBorder="1" applyAlignment="1">
      <alignment horizontal="center" vertical="center" wrapText="1"/>
    </xf>
    <xf numFmtId="49" fontId="26" fillId="0" borderId="3" xfId="9" applyNumberFormat="1" applyFont="1" applyFill="1" applyBorder="1" applyAlignment="1">
      <alignment horizontal="center" vertical="center" wrapText="1"/>
    </xf>
    <xf numFmtId="0" fontId="120" fillId="43" borderId="9" xfId="9" applyFont="1" applyFill="1" applyBorder="1" applyAlignment="1">
      <alignment horizontal="center" vertical="center"/>
    </xf>
    <xf numFmtId="0" fontId="120" fillId="43" borderId="2" xfId="9" applyFont="1" applyFill="1" applyBorder="1" applyAlignment="1">
      <alignment horizontal="center" vertical="center"/>
    </xf>
    <xf numFmtId="0" fontId="120" fillId="43" borderId="3" xfId="9" applyFont="1" applyFill="1" applyBorder="1" applyAlignment="1">
      <alignment horizontal="center" vertical="center"/>
    </xf>
    <xf numFmtId="0" fontId="120" fillId="43" borderId="9" xfId="9" applyFont="1" applyFill="1" applyBorder="1" applyAlignment="1">
      <alignment horizontal="center" vertical="center" wrapText="1"/>
    </xf>
    <xf numFmtId="0" fontId="120" fillId="43" borderId="2" xfId="9" applyFont="1" applyFill="1" applyBorder="1" applyAlignment="1">
      <alignment horizontal="center" vertical="center" wrapText="1"/>
    </xf>
    <xf numFmtId="0" fontId="120" fillId="43" borderId="3" xfId="9" applyFont="1" applyFill="1" applyBorder="1" applyAlignment="1">
      <alignment horizontal="center" vertical="center" wrapText="1"/>
    </xf>
    <xf numFmtId="180" fontId="143" fillId="40" borderId="9" xfId="9" applyNumberFormat="1" applyFont="1" applyFill="1" applyBorder="1" applyAlignment="1">
      <alignment horizontal="center" vertical="center" wrapText="1"/>
    </xf>
    <xf numFmtId="180" fontId="143" fillId="40" borderId="2" xfId="9" applyNumberFormat="1" applyFont="1" applyFill="1" applyBorder="1" applyAlignment="1">
      <alignment horizontal="center" vertical="center" wrapText="1"/>
    </xf>
    <xf numFmtId="180" fontId="143" fillId="40" borderId="3" xfId="9" applyNumberFormat="1" applyFont="1" applyFill="1" applyBorder="1" applyAlignment="1">
      <alignment horizontal="center" vertical="center" wrapText="1"/>
    </xf>
    <xf numFmtId="0" fontId="14" fillId="0" borderId="85" xfId="9" applyFont="1" applyFill="1" applyBorder="1" applyAlignment="1">
      <alignment horizontal="left" vertical="center" wrapText="1"/>
    </xf>
    <xf numFmtId="0" fontId="14" fillId="0" borderId="11" xfId="9" applyFont="1" applyFill="1" applyBorder="1" applyAlignment="1">
      <alignment horizontal="left" vertical="center" wrapText="1"/>
    </xf>
    <xf numFmtId="0" fontId="14" fillId="0" borderId="94" xfId="9" applyFont="1" applyFill="1" applyBorder="1" applyAlignment="1">
      <alignment horizontal="left" vertical="center" wrapText="1"/>
    </xf>
    <xf numFmtId="0" fontId="139" fillId="44" borderId="39" xfId="9" applyFont="1" applyFill="1" applyBorder="1" applyAlignment="1">
      <alignment horizontal="right" vertical="center" wrapText="1"/>
    </xf>
    <xf numFmtId="0" fontId="139" fillId="44" borderId="40" xfId="9" applyFont="1" applyFill="1" applyBorder="1" applyAlignment="1">
      <alignment horizontal="right" vertical="center" wrapText="1"/>
    </xf>
    <xf numFmtId="0" fontId="139" fillId="44" borderId="41" xfId="9" applyFont="1" applyFill="1" applyBorder="1" applyAlignment="1">
      <alignment horizontal="right" vertical="center" wrapText="1"/>
    </xf>
    <xf numFmtId="180" fontId="120" fillId="43" borderId="9" xfId="9" applyNumberFormat="1" applyFont="1" applyFill="1" applyBorder="1" applyAlignment="1">
      <alignment horizontal="center" vertical="center" wrapText="1"/>
    </xf>
    <xf numFmtId="180" fontId="120" fillId="43" borderId="2" xfId="9" applyNumberFormat="1" applyFont="1" applyFill="1" applyBorder="1" applyAlignment="1">
      <alignment horizontal="center" vertical="center" wrapText="1"/>
    </xf>
    <xf numFmtId="180" fontId="120" fillId="43" borderId="3" xfId="9" applyNumberFormat="1" applyFont="1" applyFill="1" applyBorder="1" applyAlignment="1">
      <alignment horizontal="center" vertical="center" wrapText="1"/>
    </xf>
    <xf numFmtId="0" fontId="125" fillId="0" borderId="85" xfId="9" applyFont="1" applyFill="1" applyBorder="1" applyAlignment="1">
      <alignment horizontal="center" vertical="center" wrapText="1"/>
    </xf>
    <xf numFmtId="0" fontId="125" fillId="0" borderId="11" xfId="9" applyFont="1" applyFill="1" applyBorder="1" applyAlignment="1">
      <alignment horizontal="center" vertical="center" wrapText="1"/>
    </xf>
    <xf numFmtId="0" fontId="125" fillId="0" borderId="94" xfId="9" applyFont="1" applyFill="1" applyBorder="1" applyAlignment="1">
      <alignment horizontal="center" vertical="center" wrapText="1"/>
    </xf>
    <xf numFmtId="0" fontId="120" fillId="43" borderId="9" xfId="9" applyNumberFormat="1" applyFont="1" applyFill="1" applyBorder="1" applyAlignment="1">
      <alignment horizontal="center" vertical="center"/>
    </xf>
    <xf numFmtId="0" fontId="120" fillId="43" borderId="2" xfId="9" applyNumberFormat="1" applyFont="1" applyFill="1" applyBorder="1" applyAlignment="1">
      <alignment horizontal="center" vertical="center"/>
    </xf>
    <xf numFmtId="0" fontId="120" fillId="43" borderId="3" xfId="9" applyNumberFormat="1" applyFont="1" applyFill="1" applyBorder="1" applyAlignment="1">
      <alignment horizontal="center" vertical="center"/>
    </xf>
    <xf numFmtId="0" fontId="120" fillId="42" borderId="9" xfId="9" applyFont="1" applyFill="1" applyBorder="1" applyAlignment="1">
      <alignment horizontal="left" vertical="center" wrapText="1"/>
    </xf>
    <xf numFmtId="0" fontId="120" fillId="42" borderId="2" xfId="9" applyFont="1" applyFill="1" applyBorder="1" applyAlignment="1">
      <alignment horizontal="left" vertical="center" wrapText="1"/>
    </xf>
    <xf numFmtId="0" fontId="120" fillId="42" borderId="3" xfId="9" applyFont="1" applyFill="1" applyBorder="1" applyAlignment="1">
      <alignment horizontal="left" vertical="center" wrapText="1"/>
    </xf>
    <xf numFmtId="0" fontId="137" fillId="43" borderId="9" xfId="9" applyFont="1" applyFill="1" applyBorder="1" applyAlignment="1">
      <alignment horizontal="center" vertical="center"/>
    </xf>
    <xf numFmtId="0" fontId="137" fillId="43" borderId="2" xfId="9" applyFont="1" applyFill="1" applyBorder="1" applyAlignment="1">
      <alignment horizontal="center" vertical="center"/>
    </xf>
    <xf numFmtId="0" fontId="137" fillId="43" borderId="3" xfId="9" applyFont="1" applyFill="1" applyBorder="1" applyAlignment="1">
      <alignment horizontal="center" vertical="center"/>
    </xf>
    <xf numFmtId="0" fontId="24" fillId="0" borderId="129" xfId="9" applyFont="1" applyFill="1" applyBorder="1" applyAlignment="1">
      <alignment horizontal="right" vertical="center" wrapText="1"/>
    </xf>
    <xf numFmtId="0" fontId="24" fillId="0" borderId="130" xfId="9" applyFont="1" applyFill="1" applyBorder="1" applyAlignment="1">
      <alignment horizontal="right" vertical="center" wrapText="1"/>
    </xf>
    <xf numFmtId="0" fontId="24" fillId="0" borderId="131" xfId="9" applyFont="1" applyFill="1" applyBorder="1" applyAlignment="1">
      <alignment horizontal="right" vertical="center" wrapText="1"/>
    </xf>
    <xf numFmtId="0" fontId="24" fillId="46" borderId="48" xfId="9" applyFont="1" applyFill="1" applyBorder="1" applyAlignment="1">
      <alignment horizontal="center" vertical="center" wrapText="1"/>
    </xf>
    <xf numFmtId="0" fontId="24" fillId="46" borderId="49" xfId="9" applyFont="1" applyFill="1" applyBorder="1" applyAlignment="1">
      <alignment horizontal="center" vertical="center" wrapText="1"/>
    </xf>
    <xf numFmtId="0" fontId="24" fillId="46" borderId="50" xfId="9" applyFont="1" applyFill="1" applyBorder="1" applyAlignment="1">
      <alignment horizontal="center" vertical="center" wrapText="1"/>
    </xf>
    <xf numFmtId="0" fontId="24" fillId="46" borderId="39" xfId="9" applyFont="1" applyFill="1" applyBorder="1" applyAlignment="1">
      <alignment horizontal="center" vertical="center" wrapText="1"/>
    </xf>
    <xf numFmtId="0" fontId="24" fillId="46" borderId="40" xfId="9" applyFont="1" applyFill="1" applyBorder="1" applyAlignment="1">
      <alignment horizontal="center" vertical="center" wrapText="1"/>
    </xf>
    <xf numFmtId="0" fontId="24" fillId="46" borderId="41" xfId="9" applyFont="1" applyFill="1" applyBorder="1" applyAlignment="1">
      <alignment horizontal="center" vertical="center" wrapText="1"/>
    </xf>
    <xf numFmtId="0" fontId="147" fillId="46" borderId="117" xfId="9" applyFont="1" applyFill="1" applyBorder="1" applyAlignment="1">
      <alignment horizontal="center" vertical="center" wrapText="1"/>
    </xf>
    <xf numFmtId="0" fontId="147" fillId="46" borderId="116" xfId="9" applyFont="1" applyFill="1" applyBorder="1" applyAlignment="1">
      <alignment horizontal="center" vertical="center" wrapText="1"/>
    </xf>
    <xf numFmtId="0" fontId="147" fillId="46" borderId="115" xfId="9" applyFont="1" applyFill="1" applyBorder="1" applyAlignment="1">
      <alignment horizontal="center" vertical="center" wrapText="1"/>
    </xf>
    <xf numFmtId="0" fontId="149" fillId="4" borderId="120" xfId="9" applyFont="1" applyFill="1" applyBorder="1" applyAlignment="1">
      <alignment horizontal="center" vertical="center"/>
    </xf>
    <xf numFmtId="0" fontId="149" fillId="4" borderId="71" xfId="9" applyFont="1" applyFill="1" applyBorder="1" applyAlignment="1">
      <alignment horizontal="center" vertical="center"/>
    </xf>
    <xf numFmtId="0" fontId="149" fillId="4" borderId="34" xfId="9" applyFont="1" applyFill="1" applyBorder="1" applyAlignment="1">
      <alignment horizontal="center" vertical="center"/>
    </xf>
    <xf numFmtId="0" fontId="149" fillId="4" borderId="78" xfId="9" applyFont="1" applyFill="1" applyBorder="1" applyAlignment="1">
      <alignment horizontal="center" vertical="center"/>
    </xf>
    <xf numFmtId="0" fontId="149" fillId="4" borderId="59" xfId="9" applyFont="1" applyFill="1" applyBorder="1" applyAlignment="1">
      <alignment horizontal="center" vertical="center"/>
    </xf>
    <xf numFmtId="0" fontId="149" fillId="4" borderId="58" xfId="9" applyFont="1" applyFill="1" applyBorder="1" applyAlignment="1">
      <alignment horizontal="center" vertical="center"/>
    </xf>
    <xf numFmtId="0" fontId="149" fillId="4" borderId="6" xfId="9" applyFont="1" applyFill="1" applyBorder="1" applyAlignment="1">
      <alignment horizontal="center" vertical="center"/>
    </xf>
    <xf numFmtId="0" fontId="149" fillId="4" borderId="3" xfId="9" applyFont="1" applyFill="1" applyBorder="1" applyAlignment="1">
      <alignment horizontal="center" vertical="center"/>
    </xf>
    <xf numFmtId="0" fontId="149" fillId="4" borderId="6" xfId="9" applyFont="1" applyFill="1" applyBorder="1" applyAlignment="1">
      <alignment horizontal="center" vertical="center" wrapText="1"/>
    </xf>
    <xf numFmtId="0" fontId="149" fillId="4" borderId="3" xfId="9" applyFont="1" applyFill="1" applyBorder="1" applyAlignment="1">
      <alignment horizontal="center" vertical="center" wrapText="1"/>
    </xf>
    <xf numFmtId="0" fontId="149" fillId="4" borderId="77" xfId="9" applyFont="1" applyFill="1" applyBorder="1" applyAlignment="1">
      <alignment horizontal="center" vertical="center"/>
    </xf>
    <xf numFmtId="0" fontId="149" fillId="4" borderId="57" xfId="9" applyFont="1" applyFill="1" applyBorder="1" applyAlignment="1">
      <alignment horizontal="center" vertical="center"/>
    </xf>
    <xf numFmtId="41" fontId="149" fillId="0" borderId="77" xfId="9" applyNumberFormat="1" applyFont="1" applyFill="1" applyBorder="1" applyAlignment="1">
      <alignment horizontal="center" vertical="center"/>
    </xf>
    <xf numFmtId="41" fontId="149" fillId="0" borderId="35" xfId="9" applyNumberFormat="1" applyFont="1" applyFill="1" applyBorder="1" applyAlignment="1">
      <alignment horizontal="center" vertical="center"/>
    </xf>
    <xf numFmtId="41" fontId="149" fillId="0" borderId="57" xfId="9" applyNumberFormat="1" applyFont="1" applyFill="1" applyBorder="1" applyAlignment="1">
      <alignment horizontal="center" vertical="center"/>
    </xf>
    <xf numFmtId="41" fontId="149" fillId="0" borderId="82" xfId="9" applyNumberFormat="1" applyFont="1" applyFill="1" applyBorder="1" applyAlignment="1">
      <alignment horizontal="center" vertical="center"/>
    </xf>
    <xf numFmtId="14" fontId="5" fillId="0" borderId="135" xfId="9" quotePrefix="1" applyNumberFormat="1" applyFont="1" applyBorder="1" applyAlignment="1">
      <alignment horizontal="center" vertical="center"/>
    </xf>
    <xf numFmtId="14" fontId="5" fillId="0" borderId="136" xfId="9" applyNumberFormat="1" applyFont="1" applyBorder="1" applyAlignment="1">
      <alignment horizontal="center" vertical="center"/>
    </xf>
    <xf numFmtId="0" fontId="5" fillId="0" borderId="117" xfId="9" quotePrefix="1" applyFont="1" applyBorder="1" applyAlignment="1">
      <alignment horizontal="left" vertical="center" wrapText="1"/>
    </xf>
    <xf numFmtId="0" fontId="5" fillId="0" borderId="116" xfId="9" applyFont="1" applyBorder="1" applyAlignment="1">
      <alignment horizontal="left" vertical="center" wrapText="1"/>
    </xf>
    <xf numFmtId="0" fontId="5" fillId="0" borderId="115" xfId="9" applyFont="1" applyBorder="1" applyAlignment="1">
      <alignment horizontal="left" vertical="center" wrapText="1"/>
    </xf>
    <xf numFmtId="41" fontId="150" fillId="0" borderId="117" xfId="9" applyNumberFormat="1" applyFont="1" applyFill="1" applyBorder="1" applyAlignment="1">
      <alignment horizontal="center" vertical="center" wrapText="1"/>
    </xf>
    <xf numFmtId="41" fontId="150" fillId="0" borderId="119" xfId="9" applyNumberFormat="1" applyFont="1" applyFill="1" applyBorder="1" applyAlignment="1">
      <alignment horizontal="center" vertical="center" wrapText="1"/>
    </xf>
    <xf numFmtId="0" fontId="5" fillId="0" borderId="126" xfId="9" quotePrefix="1" applyFont="1" applyBorder="1" applyAlignment="1">
      <alignment horizontal="left" vertical="center" wrapText="1"/>
    </xf>
    <xf numFmtId="0" fontId="5" fillId="0" borderId="135" xfId="9" applyFont="1" applyBorder="1" applyAlignment="1">
      <alignment horizontal="left" vertical="center" wrapText="1"/>
    </xf>
    <xf numFmtId="0" fontId="5" fillId="0" borderId="136" xfId="9" applyFont="1" applyBorder="1" applyAlignment="1">
      <alignment horizontal="left" vertical="center" wrapText="1"/>
    </xf>
    <xf numFmtId="41" fontId="150" fillId="0" borderId="126" xfId="9" applyNumberFormat="1" applyFont="1" applyFill="1" applyBorder="1" applyAlignment="1">
      <alignment horizontal="center" vertical="center" wrapText="1"/>
    </xf>
    <xf numFmtId="41" fontId="150" fillId="0" borderId="137" xfId="9" applyNumberFormat="1" applyFont="1" applyFill="1" applyBorder="1" applyAlignment="1">
      <alignment horizontal="center" vertical="center" wrapText="1"/>
    </xf>
    <xf numFmtId="0" fontId="104" fillId="23" borderId="120" xfId="10" applyFont="1" applyFill="1" applyBorder="1" applyAlignment="1">
      <alignment horizontal="center" vertical="center"/>
    </xf>
    <xf numFmtId="0" fontId="104" fillId="23" borderId="122" xfId="10" applyFont="1" applyFill="1" applyBorder="1" applyAlignment="1">
      <alignment horizontal="center" vertical="center"/>
    </xf>
    <xf numFmtId="0" fontId="104" fillId="23" borderId="7" xfId="10" applyFont="1" applyFill="1" applyBorder="1" applyAlignment="1">
      <alignment horizontal="center" vertical="center"/>
    </xf>
    <xf numFmtId="0" fontId="104" fillId="23" borderId="123" xfId="10" applyFont="1" applyFill="1" applyBorder="1" applyAlignment="1">
      <alignment horizontal="center" vertical="center"/>
    </xf>
    <xf numFmtId="0" fontId="104" fillId="23" borderId="7" xfId="10" applyFont="1" applyFill="1" applyBorder="1" applyAlignment="1">
      <alignment horizontal="center" vertical="center" wrapText="1"/>
    </xf>
    <xf numFmtId="0" fontId="104" fillId="23" borderId="121" xfId="10" applyFont="1" applyFill="1" applyBorder="1" applyAlignment="1">
      <alignment horizontal="center" vertical="center"/>
    </xf>
    <xf numFmtId="0" fontId="104" fillId="23" borderId="124" xfId="10" applyFont="1" applyFill="1" applyBorder="1" applyAlignment="1">
      <alignment horizontal="center" vertical="center"/>
    </xf>
    <xf numFmtId="0" fontId="14" fillId="0" borderId="0" xfId="10" applyFont="1" applyBorder="1" applyAlignment="1">
      <alignment horizontal="center" vertical="center"/>
    </xf>
    <xf numFmtId="0" fontId="14" fillId="0" borderId="37" xfId="10" applyFont="1" applyBorder="1" applyAlignment="1">
      <alignment horizontal="center" vertical="center"/>
    </xf>
    <xf numFmtId="0" fontId="14" fillId="0" borderId="70" xfId="10" applyFont="1" applyFill="1" applyBorder="1" applyAlignment="1">
      <alignment horizontal="center" vertical="center"/>
    </xf>
    <xf numFmtId="0" fontId="14" fillId="0" borderId="26" xfId="10" applyFont="1" applyFill="1" applyBorder="1" applyAlignment="1">
      <alignment horizontal="center" vertical="center"/>
    </xf>
    <xf numFmtId="0" fontId="14" fillId="0" borderId="73" xfId="10" applyFont="1" applyFill="1" applyBorder="1" applyAlignment="1">
      <alignment horizontal="center" vertical="center"/>
    </xf>
    <xf numFmtId="0" fontId="14" fillId="0" borderId="9" xfId="10" applyFont="1" applyFill="1" applyBorder="1" applyAlignment="1">
      <alignment horizontal="center" vertical="center"/>
    </xf>
    <xf numFmtId="0" fontId="14" fillId="0" borderId="2" xfId="10" applyFont="1" applyFill="1" applyBorder="1" applyAlignment="1">
      <alignment horizontal="center" vertical="center"/>
    </xf>
    <xf numFmtId="0" fontId="14" fillId="0" borderId="3" xfId="10" applyFont="1" applyFill="1" applyBorder="1" applyAlignment="1">
      <alignment horizontal="center" vertical="center"/>
    </xf>
    <xf numFmtId="0" fontId="14" fillId="0" borderId="9" xfId="10" applyFont="1" applyFill="1" applyBorder="1" applyAlignment="1">
      <alignment horizontal="left" vertical="center" wrapText="1"/>
    </xf>
    <xf numFmtId="0" fontId="14" fillId="0" borderId="2" xfId="10" applyFont="1" applyFill="1" applyBorder="1" applyAlignment="1">
      <alignment horizontal="left" vertical="center" wrapText="1"/>
    </xf>
    <xf numFmtId="0" fontId="14" fillId="0" borderId="3" xfId="10" applyFont="1" applyFill="1" applyBorder="1" applyAlignment="1">
      <alignment horizontal="left" vertical="center" wrapText="1"/>
    </xf>
    <xf numFmtId="0" fontId="104" fillId="23" borderId="17" xfId="10" applyFont="1" applyFill="1" applyBorder="1" applyAlignment="1">
      <alignment horizontal="center" vertical="center"/>
    </xf>
    <xf numFmtId="0" fontId="104" fillId="23" borderId="18" xfId="10" applyFont="1" applyFill="1" applyBorder="1" applyAlignment="1">
      <alignment horizontal="center" vertical="center"/>
    </xf>
    <xf numFmtId="0" fontId="104" fillId="23" borderId="19" xfId="10" applyFont="1" applyFill="1" applyBorder="1" applyAlignment="1">
      <alignment horizontal="center" vertical="center"/>
    </xf>
    <xf numFmtId="0" fontId="104" fillId="26" borderId="17" xfId="10" applyFont="1" applyFill="1" applyBorder="1" applyAlignment="1">
      <alignment horizontal="center" vertical="center"/>
    </xf>
    <xf numFmtId="0" fontId="104" fillId="26" borderId="18" xfId="10" applyFont="1" applyFill="1" applyBorder="1" applyAlignment="1">
      <alignment horizontal="center" vertical="center"/>
    </xf>
    <xf numFmtId="41" fontId="104" fillId="26" borderId="78" xfId="12" applyFont="1" applyFill="1" applyBorder="1" applyAlignment="1">
      <alignment horizontal="center" vertical="center" wrapText="1"/>
    </xf>
    <xf numFmtId="41" fontId="104" fillId="26" borderId="45" xfId="12" applyFont="1" applyFill="1" applyBorder="1" applyAlignment="1">
      <alignment horizontal="center" vertical="center" wrapText="1"/>
    </xf>
    <xf numFmtId="0" fontId="14" fillId="0" borderId="0" xfId="10" applyFont="1" applyBorder="1" applyAlignment="1">
      <alignment horizontal="center" vertical="center" wrapText="1"/>
    </xf>
    <xf numFmtId="0" fontId="14" fillId="0" borderId="37" xfId="10" applyFont="1" applyBorder="1" applyAlignment="1">
      <alignment horizontal="center" vertical="center" wrapText="1"/>
    </xf>
    <xf numFmtId="0" fontId="14" fillId="0" borderId="85" xfId="10" applyFont="1" applyFill="1" applyBorder="1" applyAlignment="1">
      <alignment horizontal="left" vertical="center" wrapText="1"/>
    </xf>
    <xf numFmtId="0" fontId="14" fillId="0" borderId="11" xfId="10" applyFont="1" applyFill="1" applyBorder="1" applyAlignment="1">
      <alignment horizontal="left" vertical="center" wrapText="1"/>
    </xf>
    <xf numFmtId="0" fontId="14" fillId="0" borderId="94" xfId="10" applyFont="1" applyFill="1" applyBorder="1" applyAlignment="1">
      <alignment horizontal="left" vertical="center" wrapText="1"/>
    </xf>
    <xf numFmtId="0" fontId="14" fillId="0" borderId="0" xfId="10" applyFont="1" applyAlignment="1">
      <alignment horizontal="center" vertical="center"/>
    </xf>
    <xf numFmtId="0" fontId="14" fillId="0" borderId="9" xfId="10" applyFont="1" applyFill="1" applyBorder="1" applyAlignment="1">
      <alignment horizontal="center" vertical="center" wrapText="1"/>
    </xf>
    <xf numFmtId="0" fontId="14" fillId="0" borderId="2" xfId="10" applyFont="1" applyFill="1" applyBorder="1" applyAlignment="1">
      <alignment horizontal="center" vertical="center" wrapText="1"/>
    </xf>
    <xf numFmtId="0" fontId="14" fillId="0" borderId="3" xfId="10" applyFont="1" applyFill="1" applyBorder="1" applyAlignment="1">
      <alignment horizontal="center" vertical="center" wrapText="1"/>
    </xf>
    <xf numFmtId="41" fontId="11" fillId="0" borderId="9" xfId="12" applyFont="1" applyFill="1" applyBorder="1" applyAlignment="1">
      <alignment horizontal="center" vertical="center"/>
    </xf>
    <xf numFmtId="41" fontId="11" fillId="0" borderId="2" xfId="12" applyFont="1" applyFill="1" applyBorder="1" applyAlignment="1">
      <alignment horizontal="center" vertical="center"/>
    </xf>
    <xf numFmtId="41" fontId="11" fillId="0" borderId="3" xfId="12" applyFont="1" applyFill="1" applyBorder="1" applyAlignment="1">
      <alignment horizontal="center" vertical="center"/>
    </xf>
    <xf numFmtId="0" fontId="106" fillId="0" borderId="9" xfId="10" applyNumberFormat="1" applyFont="1" applyFill="1" applyBorder="1" applyAlignment="1">
      <alignment horizontal="right" vertical="center" wrapText="1"/>
    </xf>
    <xf numFmtId="0" fontId="106" fillId="0" borderId="2" xfId="10" applyNumberFormat="1" applyFont="1" applyFill="1" applyBorder="1" applyAlignment="1">
      <alignment horizontal="right" vertical="center" wrapText="1"/>
    </xf>
    <xf numFmtId="0" fontId="106" fillId="0" borderId="3" xfId="10" applyNumberFormat="1" applyFont="1" applyFill="1" applyBorder="1" applyAlignment="1">
      <alignment horizontal="right" vertical="center" wrapText="1"/>
    </xf>
    <xf numFmtId="43" fontId="11" fillId="0" borderId="9" xfId="12" applyNumberFormat="1" applyFont="1" applyFill="1" applyBorder="1" applyAlignment="1">
      <alignment horizontal="center" vertical="center"/>
    </xf>
    <xf numFmtId="0" fontId="106" fillId="0" borderId="39" xfId="10" applyNumberFormat="1" applyFont="1" applyFill="1" applyBorder="1" applyAlignment="1">
      <alignment horizontal="center" vertical="center" wrapText="1"/>
    </xf>
    <xf numFmtId="0" fontId="106" fillId="0" borderId="41" xfId="10" applyNumberFormat="1" applyFont="1" applyFill="1" applyBorder="1" applyAlignment="1">
      <alignment horizontal="center" vertical="center" wrapText="1"/>
    </xf>
    <xf numFmtId="188" fontId="11" fillId="0" borderId="39" xfId="12" applyNumberFormat="1" applyFont="1" applyFill="1" applyBorder="1" applyAlignment="1">
      <alignment horizontal="left" vertical="center" wrapText="1"/>
    </xf>
    <xf numFmtId="188" fontId="11" fillId="0" borderId="41" xfId="12" applyNumberFormat="1" applyFont="1" applyFill="1" applyBorder="1" applyAlignment="1">
      <alignment horizontal="left" vertical="center" wrapText="1"/>
    </xf>
    <xf numFmtId="0" fontId="106" fillId="0" borderId="24" xfId="10" applyNumberFormat="1" applyFont="1" applyFill="1" applyBorder="1" applyAlignment="1">
      <alignment horizontal="left" vertical="center" wrapText="1"/>
    </xf>
    <xf numFmtId="0" fontId="106" fillId="0" borderId="4" xfId="10" applyNumberFormat="1" applyFont="1" applyFill="1" applyBorder="1" applyAlignment="1">
      <alignment horizontal="left" vertical="center" wrapText="1"/>
    </xf>
    <xf numFmtId="0" fontId="106" fillId="0" borderId="42" xfId="10" applyNumberFormat="1" applyFont="1" applyFill="1" applyBorder="1" applyAlignment="1">
      <alignment horizontal="left" vertical="center" wrapText="1"/>
    </xf>
    <xf numFmtId="0" fontId="106" fillId="0" borderId="43" xfId="10" applyNumberFormat="1" applyFont="1" applyFill="1" applyBorder="1" applyAlignment="1">
      <alignment horizontal="left" vertical="center" wrapText="1"/>
    </xf>
    <xf numFmtId="0" fontId="106" fillId="0" borderId="57" xfId="10" applyNumberFormat="1" applyFont="1" applyFill="1" applyBorder="1" applyAlignment="1">
      <alignment horizontal="left" vertical="center" wrapText="1"/>
    </xf>
    <xf numFmtId="0" fontId="106" fillId="0" borderId="58" xfId="10" applyNumberFormat="1" applyFont="1" applyFill="1" applyBorder="1" applyAlignment="1">
      <alignment horizontal="left" vertical="center" wrapText="1"/>
    </xf>
    <xf numFmtId="188" fontId="11" fillId="0" borderId="24" xfId="12" applyNumberFormat="1" applyFont="1" applyFill="1" applyBorder="1" applyAlignment="1">
      <alignment horizontal="left" vertical="center" wrapText="1"/>
    </xf>
    <xf numFmtId="188" fontId="11" fillId="0" borderId="4" xfId="12" applyNumberFormat="1" applyFont="1" applyFill="1" applyBorder="1" applyAlignment="1">
      <alignment horizontal="left" vertical="center"/>
    </xf>
    <xf numFmtId="188" fontId="11" fillId="0" borderId="42" xfId="12" applyNumberFormat="1" applyFont="1" applyFill="1" applyBorder="1" applyAlignment="1">
      <alignment horizontal="left" vertical="center"/>
    </xf>
    <xf numFmtId="188" fontId="11" fillId="0" borderId="43" xfId="12" applyNumberFormat="1" applyFont="1" applyFill="1" applyBorder="1" applyAlignment="1">
      <alignment horizontal="left" vertical="center"/>
    </xf>
    <xf numFmtId="188" fontId="11" fillId="0" borderId="57" xfId="12" applyNumberFormat="1" applyFont="1" applyFill="1" applyBorder="1" applyAlignment="1">
      <alignment horizontal="left" vertical="center"/>
    </xf>
    <xf numFmtId="188" fontId="11" fillId="0" borderId="58" xfId="12" applyNumberFormat="1" applyFont="1" applyFill="1" applyBorder="1" applyAlignment="1">
      <alignment horizontal="left" vertical="center"/>
    </xf>
    <xf numFmtId="0" fontId="110" fillId="0" borderId="9" xfId="10" applyFont="1" applyFill="1" applyBorder="1" applyAlignment="1">
      <alignment horizontal="center" vertical="center"/>
    </xf>
    <xf numFmtId="0" fontId="110" fillId="0" borderId="2" xfId="10" applyFont="1" applyFill="1" applyBorder="1" applyAlignment="1">
      <alignment horizontal="center" vertical="center"/>
    </xf>
    <xf numFmtId="0" fontId="110" fillId="0" borderId="3" xfId="10" applyFont="1" applyFill="1" applyBorder="1" applyAlignment="1">
      <alignment horizontal="center" vertical="center"/>
    </xf>
    <xf numFmtId="0" fontId="35" fillId="0" borderId="39" xfId="14" applyFont="1" applyBorder="1" applyAlignment="1">
      <alignment horizontal="left" vertical="center" wrapText="1"/>
    </xf>
    <xf numFmtId="0" fontId="14" fillId="0" borderId="40" xfId="14" applyFont="1" applyBorder="1" applyAlignment="1">
      <alignment horizontal="left" vertical="center"/>
    </xf>
    <xf numFmtId="0" fontId="14" fillId="0" borderId="80" xfId="14" applyFont="1" applyBorder="1" applyAlignment="1">
      <alignment horizontal="left" vertical="center"/>
    </xf>
    <xf numFmtId="0" fontId="14" fillId="0" borderId="39" xfId="14" applyFont="1" applyBorder="1" applyAlignment="1">
      <alignment horizontal="left" vertical="center" wrapText="1"/>
    </xf>
    <xf numFmtId="0" fontId="14" fillId="0" borderId="34" xfId="10" applyFont="1" applyFill="1" applyBorder="1" applyAlignment="1">
      <alignment horizontal="left" vertical="center" wrapText="1"/>
    </xf>
    <xf numFmtId="0" fontId="42" fillId="0" borderId="43" xfId="14" applyFont="1" applyFill="1" applyBorder="1" applyAlignment="1" applyProtection="1">
      <alignment horizontal="left" vertical="center"/>
    </xf>
    <xf numFmtId="0" fontId="42" fillId="0" borderId="2" xfId="14" applyFont="1" applyFill="1" applyBorder="1" applyAlignment="1" applyProtection="1">
      <alignment horizontal="left" vertical="center"/>
    </xf>
    <xf numFmtId="0" fontId="42" fillId="0" borderId="42" xfId="14" applyFont="1" applyFill="1" applyBorder="1" applyAlignment="1" applyProtection="1">
      <alignment horizontal="left" vertical="center"/>
    </xf>
    <xf numFmtId="0" fontId="14" fillId="0" borderId="39" xfId="14" quotePrefix="1" applyFont="1" applyBorder="1" applyAlignment="1">
      <alignment horizontal="left" vertical="center" wrapText="1"/>
    </xf>
    <xf numFmtId="0" fontId="89" fillId="19" borderId="6" xfId="9" applyFont="1" applyFill="1" applyBorder="1" applyAlignment="1" applyProtection="1">
      <alignment horizontal="center" vertical="center" wrapText="1"/>
    </xf>
    <xf numFmtId="0" fontId="89" fillId="19" borderId="3" xfId="9" applyFont="1" applyFill="1" applyBorder="1" applyAlignment="1" applyProtection="1">
      <alignment horizontal="center" vertical="center" wrapText="1"/>
    </xf>
    <xf numFmtId="0" fontId="89" fillId="19" borderId="6" xfId="9" applyFont="1" applyFill="1" applyBorder="1" applyAlignment="1" applyProtection="1">
      <alignment horizontal="center" vertical="center"/>
    </xf>
    <xf numFmtId="0" fontId="92" fillId="19" borderId="3" xfId="9" applyFont="1" applyFill="1" applyBorder="1" applyAlignment="1">
      <alignment vertical="center"/>
    </xf>
    <xf numFmtId="0" fontId="92" fillId="19" borderId="3" xfId="9" applyFont="1" applyFill="1" applyBorder="1" applyAlignment="1">
      <alignment vertical="center" wrapText="1"/>
    </xf>
    <xf numFmtId="0" fontId="89" fillId="19" borderId="17" xfId="9" applyFont="1" applyFill="1" applyBorder="1" applyAlignment="1" applyProtection="1">
      <alignment horizontal="center" vertical="center"/>
    </xf>
    <xf numFmtId="0" fontId="89" fillId="19" borderId="18" xfId="9" applyFont="1" applyFill="1" applyBorder="1" applyAlignment="1" applyProtection="1">
      <alignment horizontal="center" vertical="center"/>
    </xf>
    <xf numFmtId="0" fontId="89" fillId="19" borderId="19" xfId="9" applyFont="1" applyFill="1" applyBorder="1" applyAlignment="1" applyProtection="1">
      <alignment horizontal="center" vertical="center"/>
    </xf>
    <xf numFmtId="0" fontId="92" fillId="0" borderId="5" xfId="9" applyFont="1" applyFill="1" applyBorder="1" applyAlignment="1" applyProtection="1">
      <alignment horizontal="center"/>
    </xf>
    <xf numFmtId="0" fontId="89" fillId="19" borderId="74" xfId="9" applyFont="1" applyFill="1" applyBorder="1" applyAlignment="1" applyProtection="1">
      <alignment horizontal="center" vertical="center"/>
    </xf>
    <xf numFmtId="0" fontId="89" fillId="19" borderId="17" xfId="9" applyFont="1" applyFill="1" applyBorder="1" applyAlignment="1" applyProtection="1">
      <alignment horizontal="center" vertical="center" wrapText="1"/>
    </xf>
    <xf numFmtId="0" fontId="89" fillId="19" borderId="75" xfId="9" applyFont="1" applyFill="1" applyBorder="1" applyAlignment="1" applyProtection="1">
      <alignment horizontal="center" vertical="center"/>
    </xf>
    <xf numFmtId="0" fontId="89" fillId="19" borderId="25" xfId="9" applyFont="1" applyFill="1" applyBorder="1" applyAlignment="1" applyProtection="1">
      <alignment horizontal="center" vertical="center"/>
    </xf>
    <xf numFmtId="0" fontId="92" fillId="19" borderId="73" xfId="9" applyFont="1" applyFill="1" applyBorder="1" applyAlignment="1">
      <alignment horizontal="center" vertical="center"/>
    </xf>
    <xf numFmtId="0" fontId="89" fillId="19" borderId="34" xfId="9" applyFont="1" applyFill="1" applyBorder="1" applyAlignment="1" applyProtection="1">
      <alignment horizontal="center" vertical="center"/>
    </xf>
    <xf numFmtId="0" fontId="92" fillId="19" borderId="59" xfId="9" applyFont="1" applyFill="1" applyBorder="1" applyAlignment="1">
      <alignment horizontal="center" vertical="center"/>
    </xf>
    <xf numFmtId="0" fontId="92" fillId="19" borderId="3" xfId="9" applyFont="1" applyFill="1" applyBorder="1" applyAlignment="1">
      <alignment horizontal="center" vertical="center" wrapText="1"/>
    </xf>
    <xf numFmtId="0" fontId="92" fillId="19" borderId="3" xfId="9" applyFont="1" applyFill="1" applyBorder="1" applyAlignment="1">
      <alignment horizontal="center" vertical="center"/>
    </xf>
    <xf numFmtId="0" fontId="83" fillId="19" borderId="6" xfId="9" applyFont="1" applyFill="1" applyBorder="1" applyAlignment="1" applyProtection="1">
      <alignment horizontal="center" vertical="center" wrapText="1"/>
    </xf>
    <xf numFmtId="0" fontId="83" fillId="19" borderId="3" xfId="9" applyFont="1" applyFill="1" applyBorder="1" applyAlignment="1" applyProtection="1">
      <alignment horizontal="center" vertical="center" wrapText="1"/>
    </xf>
    <xf numFmtId="185" fontId="75" fillId="0" borderId="88" xfId="9" applyNumberFormat="1" applyFont="1" applyFill="1" applyBorder="1" applyAlignment="1">
      <alignment horizontal="center" vertical="center"/>
    </xf>
    <xf numFmtId="185" fontId="75" fillId="0" borderId="89" xfId="9" applyNumberFormat="1" applyFont="1" applyFill="1" applyBorder="1" applyAlignment="1">
      <alignment horizontal="center" vertical="center"/>
    </xf>
    <xf numFmtId="185" fontId="75" fillId="8" borderId="90" xfId="9" applyNumberFormat="1" applyFont="1" applyFill="1" applyBorder="1" applyAlignment="1">
      <alignment horizontal="center" vertical="center"/>
    </xf>
    <xf numFmtId="185" fontId="75" fillId="8" borderId="87" xfId="9" applyNumberFormat="1" applyFont="1" applyFill="1" applyBorder="1" applyAlignment="1">
      <alignment horizontal="center" vertical="center"/>
    </xf>
    <xf numFmtId="0" fontId="89" fillId="19" borderId="39" xfId="9" applyFont="1" applyFill="1" applyBorder="1" applyAlignment="1" applyProtection="1">
      <alignment horizontal="center" vertical="center"/>
    </xf>
    <xf numFmtId="0" fontId="89" fillId="19" borderId="41" xfId="9" applyFont="1" applyFill="1" applyBorder="1" applyAlignment="1" applyProtection="1">
      <alignment horizontal="center" vertical="center"/>
    </xf>
    <xf numFmtId="0" fontId="89" fillId="19" borderId="80" xfId="9" applyFont="1" applyFill="1" applyBorder="1" applyAlignment="1" applyProtection="1">
      <alignment horizontal="center" vertical="center"/>
    </xf>
    <xf numFmtId="0" fontId="75" fillId="0" borderId="9" xfId="9" applyFont="1" applyFill="1" applyBorder="1" applyAlignment="1">
      <alignment horizontal="center" vertical="center" wrapText="1"/>
    </xf>
    <xf numFmtId="0" fontId="75" fillId="0" borderId="2" xfId="9" applyFont="1" applyFill="1" applyBorder="1" applyAlignment="1">
      <alignment horizontal="center" vertical="center" wrapText="1"/>
    </xf>
    <xf numFmtId="0" fontId="75" fillId="0" borderId="3" xfId="9" applyFont="1" applyFill="1" applyBorder="1" applyAlignment="1">
      <alignment horizontal="center" vertical="center" wrapText="1"/>
    </xf>
    <xf numFmtId="180" fontId="75" fillId="0" borderId="9" xfId="9" applyNumberFormat="1" applyFont="1" applyFill="1" applyBorder="1" applyAlignment="1">
      <alignment horizontal="center" vertical="center" wrapText="1"/>
    </xf>
    <xf numFmtId="180" fontId="75" fillId="0" borderId="2" xfId="9" applyNumberFormat="1" applyFont="1" applyFill="1" applyBorder="1" applyAlignment="1">
      <alignment horizontal="center" vertical="center" wrapText="1"/>
    </xf>
    <xf numFmtId="180" fontId="75" fillId="0" borderId="3" xfId="9" applyNumberFormat="1" applyFont="1" applyFill="1" applyBorder="1" applyAlignment="1">
      <alignment horizontal="center" vertical="center" wrapText="1"/>
    </xf>
    <xf numFmtId="185" fontId="75" fillId="0" borderId="86" xfId="9" applyNumberFormat="1" applyFont="1" applyFill="1" applyBorder="1" applyAlignment="1">
      <alignment horizontal="center" vertical="center"/>
    </xf>
    <xf numFmtId="185" fontId="75" fillId="0" borderId="87" xfId="9" applyNumberFormat="1" applyFont="1" applyFill="1" applyBorder="1" applyAlignment="1">
      <alignment horizontal="center" vertical="center"/>
    </xf>
    <xf numFmtId="0" fontId="89" fillId="19" borderId="35" xfId="9" applyFont="1" applyFill="1" applyBorder="1" applyAlignment="1" applyProtection="1">
      <alignment horizontal="center" vertical="center" wrapText="1"/>
    </xf>
    <xf numFmtId="0" fontId="75" fillId="19" borderId="82" xfId="9" applyFont="1" applyFill="1" applyBorder="1" applyAlignment="1">
      <alignment vertical="center" wrapText="1"/>
    </xf>
    <xf numFmtId="0" fontId="89" fillId="19" borderId="79" xfId="9" applyFont="1" applyFill="1" applyBorder="1" applyAlignment="1" applyProtection="1">
      <alignment horizontal="center" vertical="center"/>
    </xf>
    <xf numFmtId="0" fontId="89" fillId="19" borderId="77" xfId="9" applyFont="1" applyFill="1" applyBorder="1" applyAlignment="1" applyProtection="1">
      <alignment horizontal="center" vertical="center" wrapText="1"/>
    </xf>
    <xf numFmtId="0" fontId="89" fillId="19" borderId="57" xfId="9" applyFont="1" applyFill="1" applyBorder="1" applyAlignment="1" applyProtection="1">
      <alignment horizontal="center" vertical="center" wrapText="1"/>
    </xf>
    <xf numFmtId="0" fontId="89" fillId="19" borderId="18" xfId="9" applyFont="1" applyFill="1" applyBorder="1" applyAlignment="1" applyProtection="1">
      <alignment horizontal="center" vertical="center" wrapText="1"/>
    </xf>
    <xf numFmtId="0" fontId="89" fillId="19" borderId="19" xfId="9" applyFont="1" applyFill="1" applyBorder="1" applyAlignment="1" applyProtection="1">
      <alignment horizontal="center" vertical="center" wrapText="1"/>
    </xf>
    <xf numFmtId="0" fontId="89" fillId="19" borderId="78" xfId="9" applyFont="1" applyFill="1" applyBorder="1" applyAlignment="1" applyProtection="1">
      <alignment horizontal="center" vertical="center" wrapText="1"/>
    </xf>
    <xf numFmtId="0" fontId="89" fillId="19" borderId="58" xfId="9" applyFont="1" applyFill="1" applyBorder="1" applyAlignment="1" applyProtection="1">
      <alignment horizontal="center" vertical="center" wrapText="1"/>
    </xf>
    <xf numFmtId="41" fontId="89" fillId="19" borderId="6" xfId="9" applyNumberFormat="1" applyFont="1" applyFill="1" applyBorder="1" applyAlignment="1" applyProtection="1">
      <alignment horizontal="center" vertical="center" wrapText="1"/>
    </xf>
    <xf numFmtId="41" fontId="89" fillId="19" borderId="3" xfId="9" applyNumberFormat="1" applyFont="1" applyFill="1" applyBorder="1" applyAlignment="1" applyProtection="1">
      <alignment horizontal="center" vertical="center" wrapText="1"/>
    </xf>
    <xf numFmtId="41" fontId="83" fillId="19" borderId="77" xfId="9" applyNumberFormat="1" applyFont="1" applyFill="1" applyBorder="1" applyAlignment="1" applyProtection="1">
      <alignment horizontal="center" vertical="center" wrapText="1"/>
    </xf>
    <xf numFmtId="41" fontId="83" fillId="19" borderId="78" xfId="9" applyNumberFormat="1" applyFont="1" applyFill="1" applyBorder="1" applyAlignment="1" applyProtection="1">
      <alignment horizontal="center" vertical="center" wrapText="1"/>
    </xf>
    <xf numFmtId="41" fontId="83" fillId="19" borderId="6" xfId="9" applyNumberFormat="1" applyFont="1" applyFill="1" applyBorder="1" applyAlignment="1" applyProtection="1">
      <alignment horizontal="center" vertical="center" wrapText="1"/>
    </xf>
    <xf numFmtId="41" fontId="83" fillId="19" borderId="3" xfId="9" applyNumberFormat="1" applyFont="1" applyFill="1" applyBorder="1" applyAlignment="1" applyProtection="1">
      <alignment horizontal="center" vertical="center" wrapText="1"/>
    </xf>
    <xf numFmtId="0" fontId="92" fillId="19" borderId="57" xfId="9" applyFont="1" applyFill="1" applyBorder="1" applyAlignment="1">
      <alignment horizontal="center" vertical="center"/>
    </xf>
    <xf numFmtId="185" fontId="75" fillId="0" borderId="90" xfId="9" applyNumberFormat="1" applyFont="1" applyFill="1" applyBorder="1" applyAlignment="1">
      <alignment horizontal="center" vertical="center"/>
    </xf>
    <xf numFmtId="185" fontId="75" fillId="0" borderId="80" xfId="9" applyNumberFormat="1" applyFont="1" applyFill="1" applyBorder="1" applyAlignment="1">
      <alignment horizontal="center" vertical="center"/>
    </xf>
    <xf numFmtId="180" fontId="75" fillId="4" borderId="9" xfId="9" applyNumberFormat="1" applyFont="1" applyFill="1" applyBorder="1" applyAlignment="1">
      <alignment horizontal="left" vertical="top" wrapText="1"/>
    </xf>
    <xf numFmtId="180" fontId="75" fillId="4" borderId="2" xfId="9" applyNumberFormat="1" applyFont="1" applyFill="1" applyBorder="1" applyAlignment="1">
      <alignment horizontal="left" vertical="top" wrapText="1"/>
    </xf>
    <xf numFmtId="180" fontId="75" fillId="4" borderId="3" xfId="9" applyNumberFormat="1" applyFont="1" applyFill="1" applyBorder="1" applyAlignment="1">
      <alignment horizontal="left" vertical="top" wrapText="1"/>
    </xf>
    <xf numFmtId="180" fontId="75" fillId="0" borderId="9" xfId="9" applyNumberFormat="1" applyFont="1" applyFill="1" applyBorder="1" applyAlignment="1">
      <alignment horizontal="center" vertical="center"/>
    </xf>
    <xf numFmtId="180" fontId="75" fillId="0" borderId="2" xfId="9" applyNumberFormat="1" applyFont="1" applyFill="1" applyBorder="1" applyAlignment="1">
      <alignment horizontal="center" vertical="center"/>
    </xf>
    <xf numFmtId="180" fontId="75" fillId="0" borderId="3" xfId="9" applyNumberFormat="1" applyFont="1" applyFill="1" applyBorder="1" applyAlignment="1">
      <alignment horizontal="center" vertical="center"/>
    </xf>
    <xf numFmtId="185" fontId="75" fillId="8" borderId="80" xfId="9" applyNumberFormat="1" applyFont="1" applyFill="1" applyBorder="1" applyAlignment="1">
      <alignment horizontal="center" vertical="center"/>
    </xf>
    <xf numFmtId="185" fontId="75" fillId="8" borderId="89" xfId="9" applyNumberFormat="1" applyFont="1" applyFill="1" applyBorder="1" applyAlignment="1">
      <alignment horizontal="center" vertical="center"/>
    </xf>
    <xf numFmtId="185" fontId="75" fillId="8" borderId="86" xfId="9" applyNumberFormat="1" applyFont="1" applyFill="1" applyBorder="1" applyAlignment="1">
      <alignment horizontal="center" vertical="center"/>
    </xf>
    <xf numFmtId="180" fontId="75" fillId="0" borderId="9" xfId="9" applyNumberFormat="1" applyFont="1" applyFill="1" applyBorder="1" applyAlignment="1">
      <alignment horizontal="left" vertical="top" wrapText="1"/>
    </xf>
    <xf numFmtId="180" fontId="75" fillId="0" borderId="2" xfId="9" applyNumberFormat="1" applyFont="1" applyFill="1" applyBorder="1" applyAlignment="1">
      <alignment horizontal="left" vertical="top"/>
    </xf>
    <xf numFmtId="180" fontId="75" fillId="0" borderId="3" xfId="9" applyNumberFormat="1" applyFont="1" applyFill="1" applyBorder="1" applyAlignment="1">
      <alignment horizontal="left" vertical="top"/>
    </xf>
    <xf numFmtId="185" fontId="75" fillId="8" borderId="97" xfId="9" applyNumberFormat="1" applyFont="1" applyFill="1" applyBorder="1" applyAlignment="1">
      <alignment horizontal="center" vertical="center"/>
    </xf>
    <xf numFmtId="185" fontId="75" fillId="8" borderId="98" xfId="9" applyNumberFormat="1" applyFont="1" applyFill="1" applyBorder="1" applyAlignment="1">
      <alignment horizontal="center" vertical="center"/>
    </xf>
    <xf numFmtId="185" fontId="75" fillId="8" borderId="99" xfId="9" applyNumberFormat="1" applyFont="1" applyFill="1" applyBorder="1" applyAlignment="1">
      <alignment horizontal="center" vertical="center"/>
    </xf>
    <xf numFmtId="185" fontId="75" fillId="22" borderId="89" xfId="9" applyNumberFormat="1" applyFont="1" applyFill="1" applyBorder="1" applyAlignment="1">
      <alignment horizontal="center" vertical="center"/>
    </xf>
    <xf numFmtId="185" fontId="75" fillId="22" borderId="90" xfId="9" applyNumberFormat="1" applyFont="1" applyFill="1" applyBorder="1" applyAlignment="1">
      <alignment horizontal="center" vertical="center"/>
    </xf>
    <xf numFmtId="185" fontId="75" fillId="22" borderId="80" xfId="9" applyNumberFormat="1" applyFont="1" applyFill="1" applyBorder="1" applyAlignment="1">
      <alignment horizontal="center" vertical="center"/>
    </xf>
    <xf numFmtId="0" fontId="97" fillId="22" borderId="39" xfId="9" applyFont="1" applyFill="1" applyBorder="1" applyAlignment="1">
      <alignment horizontal="right" vertical="center" wrapText="1"/>
    </xf>
    <xf numFmtId="0" fontId="97" fillId="22" borderId="40" xfId="9" applyFont="1" applyFill="1" applyBorder="1" applyAlignment="1">
      <alignment horizontal="right" vertical="center" wrapText="1"/>
    </xf>
    <xf numFmtId="0" fontId="97" fillId="22" borderId="41" xfId="9" applyFont="1" applyFill="1" applyBorder="1" applyAlignment="1">
      <alignment horizontal="right" vertical="center" wrapText="1"/>
    </xf>
    <xf numFmtId="185" fontId="75" fillId="22" borderId="87" xfId="9" applyNumberFormat="1" applyFont="1" applyFill="1" applyBorder="1" applyAlignment="1">
      <alignment horizontal="center" vertical="center"/>
    </xf>
    <xf numFmtId="185" fontId="75" fillId="22" borderId="88" xfId="9" applyNumberFormat="1" applyFont="1" applyFill="1" applyBorder="1" applyAlignment="1">
      <alignment horizontal="center" vertical="center"/>
    </xf>
    <xf numFmtId="0" fontId="96" fillId="22" borderId="2" xfId="9" applyFont="1" applyFill="1" applyBorder="1" applyAlignment="1">
      <alignment horizontal="center" vertical="center" wrapText="1"/>
    </xf>
    <xf numFmtId="0" fontId="96" fillId="22" borderId="3" xfId="9" applyFont="1" applyFill="1" applyBorder="1" applyAlignment="1">
      <alignment horizontal="center" vertical="center" wrapText="1"/>
    </xf>
    <xf numFmtId="185" fontId="75" fillId="22" borderId="86" xfId="9" applyNumberFormat="1" applyFont="1" applyFill="1" applyBorder="1" applyAlignment="1">
      <alignment horizontal="center" vertical="center"/>
    </xf>
    <xf numFmtId="185" fontId="75" fillId="8" borderId="100" xfId="9" applyNumberFormat="1" applyFont="1" applyFill="1" applyBorder="1" applyAlignment="1">
      <alignment horizontal="center" vertical="center"/>
    </xf>
    <xf numFmtId="185" fontId="75" fillId="8" borderId="101" xfId="9" applyNumberFormat="1" applyFont="1" applyFill="1" applyBorder="1" applyAlignment="1">
      <alignment horizontal="center" vertical="center"/>
    </xf>
    <xf numFmtId="185" fontId="75" fillId="8" borderId="102" xfId="9" applyNumberFormat="1" applyFont="1" applyFill="1" applyBorder="1" applyAlignment="1">
      <alignment horizontal="center" vertical="center"/>
    </xf>
    <xf numFmtId="180" fontId="75" fillId="0" borderId="9" xfId="9" applyNumberFormat="1" applyFont="1" applyFill="1" applyBorder="1" applyAlignment="1">
      <alignment horizontal="left" vertical="center" wrapText="1"/>
    </xf>
    <xf numFmtId="180" fontId="75" fillId="0" borderId="2" xfId="9" applyNumberFormat="1" applyFont="1" applyFill="1" applyBorder="1" applyAlignment="1">
      <alignment horizontal="left" vertical="center" wrapText="1"/>
    </xf>
    <xf numFmtId="180" fontId="75" fillId="0" borderId="3" xfId="9" applyNumberFormat="1" applyFont="1" applyFill="1" applyBorder="1" applyAlignment="1">
      <alignment horizontal="left" vertical="center" wrapText="1"/>
    </xf>
    <xf numFmtId="185" fontId="75" fillId="19" borderId="90" xfId="9" applyNumberFormat="1" applyFont="1" applyFill="1" applyBorder="1" applyAlignment="1">
      <alignment horizontal="center" vertical="center"/>
    </xf>
    <xf numFmtId="185" fontId="75" fillId="19" borderId="89" xfId="9" applyNumberFormat="1" applyFont="1" applyFill="1" applyBorder="1" applyAlignment="1">
      <alignment horizontal="center" vertical="center"/>
    </xf>
    <xf numFmtId="185" fontId="75" fillId="19" borderId="80" xfId="9" applyNumberFormat="1" applyFont="1" applyFill="1" applyBorder="1" applyAlignment="1">
      <alignment horizontal="center" vertical="center"/>
    </xf>
    <xf numFmtId="0" fontId="75" fillId="3" borderId="2" xfId="9" applyFont="1" applyFill="1" applyBorder="1" applyAlignment="1">
      <alignment horizontal="center" vertical="center" wrapText="1"/>
    </xf>
    <xf numFmtId="0" fontId="75" fillId="3" borderId="3" xfId="9" applyFont="1" applyFill="1" applyBorder="1" applyAlignment="1">
      <alignment horizontal="center" vertical="center" wrapText="1"/>
    </xf>
    <xf numFmtId="180" fontId="75" fillId="3" borderId="9" xfId="9" applyNumberFormat="1" applyFont="1" applyFill="1" applyBorder="1" applyAlignment="1">
      <alignment horizontal="center" vertical="center" wrapText="1"/>
    </xf>
    <xf numFmtId="180" fontId="75" fillId="3" borderId="2" xfId="9" applyNumberFormat="1" applyFont="1" applyFill="1" applyBorder="1" applyAlignment="1">
      <alignment horizontal="center" vertical="center" wrapText="1"/>
    </xf>
    <xf numFmtId="180" fontId="75" fillId="3" borderId="3" xfId="9" applyNumberFormat="1" applyFont="1" applyFill="1" applyBorder="1" applyAlignment="1">
      <alignment horizontal="center" vertical="center" wrapText="1"/>
    </xf>
    <xf numFmtId="185" fontId="75" fillId="19" borderId="86" xfId="9" applyNumberFormat="1" applyFont="1" applyFill="1" applyBorder="1" applyAlignment="1">
      <alignment horizontal="center" vertical="center"/>
    </xf>
    <xf numFmtId="185" fontId="75" fillId="19" borderId="87" xfId="9" applyNumberFormat="1" applyFont="1" applyFill="1" applyBorder="1" applyAlignment="1">
      <alignment horizontal="center" vertical="center"/>
    </xf>
    <xf numFmtId="185" fontId="75" fillId="19" borderId="88" xfId="9" applyNumberFormat="1" applyFont="1" applyFill="1" applyBorder="1" applyAlignment="1">
      <alignment horizontal="center" vertical="center"/>
    </xf>
    <xf numFmtId="180" fontId="96" fillId="22" borderId="9" xfId="9" applyNumberFormat="1" applyFont="1" applyFill="1" applyBorder="1" applyAlignment="1">
      <alignment horizontal="center" vertical="center" wrapText="1"/>
    </xf>
    <xf numFmtId="180" fontId="96" fillId="22" borderId="2" xfId="9" applyNumberFormat="1" applyFont="1" applyFill="1" applyBorder="1" applyAlignment="1">
      <alignment horizontal="center" vertical="center" wrapText="1"/>
    </xf>
    <xf numFmtId="180" fontId="96" fillId="22" borderId="3" xfId="9" applyNumberFormat="1" applyFont="1" applyFill="1" applyBorder="1" applyAlignment="1">
      <alignment horizontal="center" vertical="center" wrapText="1"/>
    </xf>
    <xf numFmtId="0" fontId="96" fillId="22" borderId="9" xfId="9" applyFont="1" applyFill="1" applyBorder="1" applyAlignment="1">
      <alignment horizontal="center" vertical="center" wrapText="1"/>
    </xf>
    <xf numFmtId="180" fontId="96" fillId="22" borderId="9" xfId="9" applyNumberFormat="1" applyFont="1" applyFill="1" applyBorder="1" applyAlignment="1">
      <alignment horizontal="left" vertical="center" wrapText="1"/>
    </xf>
    <xf numFmtId="180" fontId="96" fillId="22" borderId="2" xfId="9" applyNumberFormat="1" applyFont="1" applyFill="1" applyBorder="1" applyAlignment="1">
      <alignment horizontal="left" vertical="center" wrapText="1"/>
    </xf>
    <xf numFmtId="180" fontId="96" fillId="22" borderId="3" xfId="9" applyNumberFormat="1" applyFont="1" applyFill="1" applyBorder="1" applyAlignment="1">
      <alignment horizontal="left" vertical="center" wrapText="1"/>
    </xf>
    <xf numFmtId="180" fontId="96" fillId="22" borderId="9" xfId="9" applyNumberFormat="1" applyFont="1" applyFill="1" applyBorder="1" applyAlignment="1">
      <alignment horizontal="center" vertical="center"/>
    </xf>
    <xf numFmtId="180" fontId="96" fillId="22" borderId="2" xfId="9" applyNumberFormat="1" applyFont="1" applyFill="1" applyBorder="1" applyAlignment="1">
      <alignment horizontal="center" vertical="center"/>
    </xf>
    <xf numFmtId="180" fontId="96" fillId="22" borderId="3" xfId="9" applyNumberFormat="1" applyFont="1" applyFill="1" applyBorder="1" applyAlignment="1">
      <alignment horizontal="center" vertical="center"/>
    </xf>
    <xf numFmtId="185" fontId="96" fillId="22" borderId="86" xfId="9" applyNumberFormat="1" applyFont="1" applyFill="1" applyBorder="1" applyAlignment="1">
      <alignment horizontal="center" vertical="center"/>
    </xf>
    <xf numFmtId="185" fontId="96" fillId="22" borderId="87" xfId="9" applyNumberFormat="1" applyFont="1" applyFill="1" applyBorder="1" applyAlignment="1">
      <alignment horizontal="center" vertical="center"/>
    </xf>
    <xf numFmtId="185" fontId="96" fillId="22" borderId="88" xfId="9" applyNumberFormat="1" applyFont="1" applyFill="1" applyBorder="1" applyAlignment="1">
      <alignment horizontal="center" vertical="center"/>
    </xf>
    <xf numFmtId="185" fontId="96" fillId="22" borderId="80" xfId="9" applyNumberFormat="1" applyFont="1" applyFill="1" applyBorder="1" applyAlignment="1">
      <alignment horizontal="center" vertical="center"/>
    </xf>
    <xf numFmtId="180" fontId="96" fillId="22" borderId="9" xfId="9" applyNumberFormat="1" applyFont="1" applyFill="1" applyBorder="1" applyAlignment="1">
      <alignment horizontal="left" vertical="center"/>
    </xf>
    <xf numFmtId="180" fontId="96" fillId="22" borderId="2" xfId="9" applyNumberFormat="1" applyFont="1" applyFill="1" applyBorder="1" applyAlignment="1">
      <alignment horizontal="left" vertical="center"/>
    </xf>
    <xf numFmtId="180" fontId="96" fillId="22" borderId="3" xfId="9" applyNumberFormat="1" applyFont="1" applyFill="1" applyBorder="1" applyAlignment="1">
      <alignment horizontal="left" vertical="center"/>
    </xf>
    <xf numFmtId="185" fontId="96" fillId="22" borderId="89" xfId="9" applyNumberFormat="1" applyFont="1" applyFill="1" applyBorder="1" applyAlignment="1">
      <alignment horizontal="center" vertical="center"/>
    </xf>
    <xf numFmtId="185" fontId="96" fillId="22" borderId="90" xfId="9" applyNumberFormat="1" applyFont="1" applyFill="1" applyBorder="1" applyAlignment="1">
      <alignment horizontal="center" vertical="center"/>
    </xf>
    <xf numFmtId="185" fontId="96" fillId="0" borderId="89" xfId="9" applyNumberFormat="1" applyFont="1" applyFill="1" applyBorder="1" applyAlignment="1">
      <alignment horizontal="center" vertical="center"/>
    </xf>
    <xf numFmtId="185" fontId="96" fillId="8" borderId="90" xfId="9" applyNumberFormat="1" applyFont="1" applyFill="1" applyBorder="1" applyAlignment="1">
      <alignment horizontal="center" vertical="center"/>
    </xf>
    <xf numFmtId="185" fontId="96" fillId="8" borderId="87" xfId="9" applyNumberFormat="1" applyFont="1" applyFill="1" applyBorder="1" applyAlignment="1">
      <alignment horizontal="center" vertical="center"/>
    </xf>
    <xf numFmtId="185" fontId="96" fillId="0" borderId="88" xfId="9" applyNumberFormat="1" applyFont="1" applyFill="1" applyBorder="1" applyAlignment="1">
      <alignment horizontal="center" vertical="center"/>
    </xf>
    <xf numFmtId="0" fontId="96" fillId="0" borderId="9" xfId="9" applyFont="1" applyFill="1" applyBorder="1" applyAlignment="1">
      <alignment horizontal="center" vertical="center" wrapText="1"/>
    </xf>
    <xf numFmtId="0" fontId="96" fillId="0" borderId="2" xfId="9" applyFont="1" applyFill="1" applyBorder="1" applyAlignment="1">
      <alignment horizontal="center" vertical="center" wrapText="1"/>
    </xf>
    <xf numFmtId="0" fontId="96" fillId="0" borderId="3" xfId="9" applyFont="1" applyFill="1" applyBorder="1" applyAlignment="1">
      <alignment horizontal="center" vertical="center" wrapText="1"/>
    </xf>
    <xf numFmtId="180" fontId="96" fillId="0" borderId="9" xfId="9" applyNumberFormat="1" applyFont="1" applyFill="1" applyBorder="1" applyAlignment="1">
      <alignment horizontal="left" vertical="center" wrapText="1"/>
    </xf>
    <xf numFmtId="180" fontId="96" fillId="0" borderId="2" xfId="9" applyNumberFormat="1" applyFont="1" applyFill="1" applyBorder="1" applyAlignment="1">
      <alignment horizontal="left" vertical="center" wrapText="1"/>
    </xf>
    <xf numFmtId="180" fontId="96" fillId="0" borderId="3" xfId="9" applyNumberFormat="1" applyFont="1" applyFill="1" applyBorder="1" applyAlignment="1">
      <alignment horizontal="left" vertical="center" wrapText="1"/>
    </xf>
    <xf numFmtId="180" fontId="96" fillId="0" borderId="9" xfId="9" applyNumberFormat="1" applyFont="1" applyFill="1" applyBorder="1" applyAlignment="1">
      <alignment horizontal="center" vertical="center"/>
    </xf>
    <xf numFmtId="180" fontId="96" fillId="0" borderId="2" xfId="9" applyNumberFormat="1" applyFont="1" applyFill="1" applyBorder="1" applyAlignment="1">
      <alignment horizontal="center" vertical="center"/>
    </xf>
    <xf numFmtId="180" fontId="96" fillId="0" borderId="3" xfId="9" applyNumberFormat="1" applyFont="1" applyFill="1" applyBorder="1" applyAlignment="1">
      <alignment horizontal="center" vertical="center"/>
    </xf>
    <xf numFmtId="185" fontId="96" fillId="8" borderId="86" xfId="9" applyNumberFormat="1" applyFont="1" applyFill="1" applyBorder="1" applyAlignment="1">
      <alignment horizontal="center" vertical="center"/>
    </xf>
    <xf numFmtId="185" fontId="96" fillId="8" borderId="80" xfId="9" applyNumberFormat="1" applyFont="1" applyFill="1" applyBorder="1" applyAlignment="1">
      <alignment horizontal="center" vertical="center"/>
    </xf>
    <xf numFmtId="185" fontId="96" fillId="8" borderId="89" xfId="9" applyNumberFormat="1" applyFont="1" applyFill="1" applyBorder="1" applyAlignment="1">
      <alignment horizontal="center" vertical="center"/>
    </xf>
    <xf numFmtId="49" fontId="75" fillId="0" borderId="2" xfId="9" applyNumberFormat="1" applyFont="1" applyFill="1" applyBorder="1" applyAlignment="1">
      <alignment horizontal="center" vertical="center" wrapText="1"/>
    </xf>
    <xf numFmtId="49" fontId="75" fillId="0" borderId="3" xfId="9" applyNumberFormat="1" applyFont="1" applyFill="1" applyBorder="1" applyAlignment="1">
      <alignment horizontal="center" vertical="center" wrapText="1"/>
    </xf>
    <xf numFmtId="0" fontId="78" fillId="22" borderId="11" xfId="9" applyFont="1" applyFill="1" applyBorder="1" applyAlignment="1">
      <alignment horizontal="left" vertical="center" wrapText="1"/>
    </xf>
    <xf numFmtId="0" fontId="78" fillId="22" borderId="94" xfId="9" applyFont="1" applyFill="1" applyBorder="1" applyAlignment="1">
      <alignment horizontal="left" vertical="center" wrapText="1"/>
    </xf>
    <xf numFmtId="0" fontId="99" fillId="3" borderId="9" xfId="9" applyFont="1" applyFill="1" applyBorder="1" applyAlignment="1">
      <alignment horizontal="center" vertical="center" wrapText="1"/>
    </xf>
    <xf numFmtId="0" fontId="99" fillId="3" borderId="2" xfId="9" applyFont="1" applyFill="1" applyBorder="1" applyAlignment="1">
      <alignment horizontal="center" vertical="center" wrapText="1"/>
    </xf>
    <xf numFmtId="0" fontId="99" fillId="3" borderId="3" xfId="9" applyFont="1" applyFill="1" applyBorder="1" applyAlignment="1">
      <alignment horizontal="center" vertical="center" wrapText="1"/>
    </xf>
    <xf numFmtId="180" fontId="99" fillId="3" borderId="9" xfId="9" applyNumberFormat="1" applyFont="1" applyFill="1" applyBorder="1" applyAlignment="1">
      <alignment horizontal="left" vertical="center" wrapText="1"/>
    </xf>
    <xf numFmtId="180" fontId="99" fillId="3" borderId="2" xfId="9" applyNumberFormat="1" applyFont="1" applyFill="1" applyBorder="1" applyAlignment="1">
      <alignment horizontal="left" vertical="center" wrapText="1"/>
    </xf>
    <xf numFmtId="180" fontId="99" fillId="3" borderId="3" xfId="9" applyNumberFormat="1" applyFont="1" applyFill="1" applyBorder="1" applyAlignment="1">
      <alignment horizontal="left" vertical="center" wrapText="1"/>
    </xf>
    <xf numFmtId="180" fontId="99" fillId="3" borderId="9" xfId="9" applyNumberFormat="1" applyFont="1" applyFill="1" applyBorder="1" applyAlignment="1">
      <alignment horizontal="center" vertical="center" wrapText="1"/>
    </xf>
    <xf numFmtId="180" fontId="99" fillId="3" borderId="2" xfId="9" applyNumberFormat="1" applyFont="1" applyFill="1" applyBorder="1" applyAlignment="1">
      <alignment horizontal="center" vertical="center" wrapText="1"/>
    </xf>
    <xf numFmtId="180" fontId="99" fillId="3" borderId="3" xfId="9" applyNumberFormat="1" applyFont="1" applyFill="1" applyBorder="1" applyAlignment="1">
      <alignment horizontal="center" vertical="center" wrapText="1"/>
    </xf>
    <xf numFmtId="180" fontId="99" fillId="3" borderId="9" xfId="9" applyNumberFormat="1" applyFont="1" applyFill="1" applyBorder="1" applyAlignment="1">
      <alignment horizontal="center" vertical="center"/>
    </xf>
    <xf numFmtId="180" fontId="99" fillId="3" borderId="2" xfId="9" applyNumberFormat="1" applyFont="1" applyFill="1" applyBorder="1" applyAlignment="1">
      <alignment horizontal="center" vertical="center"/>
    </xf>
    <xf numFmtId="180" fontId="99" fillId="3" borderId="3" xfId="9" applyNumberFormat="1" applyFont="1" applyFill="1" applyBorder="1" applyAlignment="1">
      <alignment horizontal="center" vertical="center"/>
    </xf>
    <xf numFmtId="180" fontId="75" fillId="0" borderId="2" xfId="9" applyNumberFormat="1" applyFont="1" applyFill="1" applyBorder="1" applyAlignment="1">
      <alignment horizontal="left" vertical="top" wrapText="1"/>
    </xf>
    <xf numFmtId="180" fontId="75" fillId="0" borderId="3" xfId="9" applyNumberFormat="1" applyFont="1" applyFill="1" applyBorder="1" applyAlignment="1">
      <alignment horizontal="left" vertical="top" wrapText="1"/>
    </xf>
    <xf numFmtId="180" fontId="96" fillId="22" borderId="9" xfId="9" applyNumberFormat="1" applyFont="1" applyFill="1" applyBorder="1" applyAlignment="1">
      <alignment horizontal="left" vertical="top" wrapText="1"/>
    </xf>
    <xf numFmtId="180" fontId="96" fillId="22" borderId="2" xfId="9" applyNumberFormat="1" applyFont="1" applyFill="1" applyBorder="1" applyAlignment="1">
      <alignment horizontal="left" vertical="top"/>
    </xf>
    <xf numFmtId="180" fontId="96" fillId="22" borderId="3" xfId="9" applyNumberFormat="1" applyFont="1" applyFill="1" applyBorder="1" applyAlignment="1">
      <alignment horizontal="left" vertical="top"/>
    </xf>
    <xf numFmtId="185" fontId="96" fillId="0" borderId="80" xfId="9" applyNumberFormat="1" applyFont="1" applyFill="1" applyBorder="1" applyAlignment="1">
      <alignment horizontal="center" vertical="center"/>
    </xf>
    <xf numFmtId="0" fontId="83" fillId="0" borderId="39" xfId="9" applyFont="1" applyFill="1" applyBorder="1" applyAlignment="1">
      <alignment horizontal="right" vertical="center" wrapText="1"/>
    </xf>
    <xf numFmtId="0" fontId="83" fillId="0" borderId="40" xfId="9" applyFont="1" applyFill="1" applyBorder="1" applyAlignment="1">
      <alignment horizontal="right" vertical="center" wrapText="1"/>
    </xf>
    <xf numFmtId="0" fontId="83" fillId="0" borderId="41" xfId="9" applyFont="1" applyFill="1" applyBorder="1" applyAlignment="1">
      <alignment horizontal="right" vertical="center" wrapText="1"/>
    </xf>
    <xf numFmtId="185" fontId="96" fillId="0" borderId="87" xfId="9" applyNumberFormat="1" applyFont="1" applyFill="1" applyBorder="1" applyAlignment="1">
      <alignment horizontal="center" vertical="center"/>
    </xf>
    <xf numFmtId="185" fontId="96" fillId="0" borderId="90" xfId="9" applyNumberFormat="1" applyFont="1" applyFill="1" applyBorder="1" applyAlignment="1">
      <alignment horizontal="center" vertical="center"/>
    </xf>
    <xf numFmtId="185" fontId="96" fillId="0" borderId="86" xfId="9" applyNumberFormat="1" applyFont="1" applyFill="1" applyBorder="1" applyAlignment="1">
      <alignment horizontal="center" vertical="center"/>
    </xf>
    <xf numFmtId="180" fontId="75" fillId="22" borderId="9" xfId="9" applyNumberFormat="1" applyFont="1" applyFill="1" applyBorder="1" applyAlignment="1">
      <alignment horizontal="left" vertical="center"/>
    </xf>
    <xf numFmtId="180" fontId="75" fillId="22" borderId="3" xfId="9" applyNumberFormat="1" applyFont="1" applyFill="1" applyBorder="1" applyAlignment="1">
      <alignment horizontal="left" vertical="center"/>
    </xf>
    <xf numFmtId="180" fontId="75" fillId="22" borderId="9" xfId="9" applyNumberFormat="1" applyFont="1" applyFill="1" applyBorder="1" applyAlignment="1">
      <alignment horizontal="center" vertical="center" wrapText="1"/>
    </xf>
    <xf numFmtId="180" fontId="75" fillId="22" borderId="3" xfId="9" applyNumberFormat="1" applyFont="1" applyFill="1" applyBorder="1" applyAlignment="1">
      <alignment horizontal="center" vertical="center" wrapText="1"/>
    </xf>
    <xf numFmtId="0" fontId="75" fillId="3" borderId="9" xfId="9" applyFont="1" applyFill="1" applyBorder="1" applyAlignment="1">
      <alignment horizontal="center" vertical="center" wrapText="1"/>
    </xf>
    <xf numFmtId="180" fontId="75" fillId="3" borderId="9" xfId="9" applyNumberFormat="1" applyFont="1" applyFill="1" applyBorder="1" applyAlignment="1">
      <alignment horizontal="center" vertical="center"/>
    </xf>
    <xf numFmtId="180" fontId="75" fillId="3" borderId="2" xfId="9" applyNumberFormat="1" applyFont="1" applyFill="1" applyBorder="1" applyAlignment="1">
      <alignment horizontal="center" vertical="center"/>
    </xf>
    <xf numFmtId="180" fontId="75" fillId="3" borderId="3" xfId="9" applyNumberFormat="1" applyFont="1" applyFill="1" applyBorder="1" applyAlignment="1">
      <alignment horizontal="center" vertical="center"/>
    </xf>
    <xf numFmtId="180" fontId="75" fillId="3" borderId="2" xfId="9" applyNumberFormat="1" applyFont="1" applyFill="1" applyBorder="1" applyAlignment="1">
      <alignment horizontal="left" vertical="center" wrapText="1"/>
    </xf>
    <xf numFmtId="180" fontId="75" fillId="3" borderId="3" xfId="9" applyNumberFormat="1" applyFont="1" applyFill="1" applyBorder="1" applyAlignment="1">
      <alignment horizontal="left" vertical="center" wrapText="1"/>
    </xf>
    <xf numFmtId="180" fontId="83" fillId="0" borderId="9" xfId="9" applyNumberFormat="1" applyFont="1" applyFill="1" applyBorder="1" applyAlignment="1">
      <alignment horizontal="center" vertical="center"/>
    </xf>
    <xf numFmtId="180" fontId="83" fillId="0" borderId="2" xfId="9" applyNumberFormat="1" applyFont="1" applyFill="1" applyBorder="1" applyAlignment="1">
      <alignment horizontal="center" vertical="center"/>
    </xf>
    <xf numFmtId="180" fontId="83" fillId="0" borderId="3" xfId="9" applyNumberFormat="1" applyFont="1" applyFill="1" applyBorder="1" applyAlignment="1">
      <alignment horizontal="center" vertical="center"/>
    </xf>
    <xf numFmtId="182" fontId="75" fillId="0" borderId="9" xfId="9" applyNumberFormat="1" applyFont="1" applyFill="1" applyBorder="1" applyAlignment="1">
      <alignment horizontal="center" vertical="center" wrapText="1"/>
    </xf>
    <xf numFmtId="182" fontId="75" fillId="0" borderId="2" xfId="9" applyNumberFormat="1" applyFont="1" applyFill="1" applyBorder="1" applyAlignment="1">
      <alignment horizontal="center" vertical="center" wrapText="1"/>
    </xf>
    <xf numFmtId="0" fontId="96" fillId="28" borderId="9" xfId="9" applyFont="1" applyFill="1" applyBorder="1" applyAlignment="1">
      <alignment horizontal="center" vertical="center" wrapText="1"/>
    </xf>
    <xf numFmtId="0" fontId="96" fillId="28" borderId="2" xfId="9" applyFont="1" applyFill="1" applyBorder="1" applyAlignment="1">
      <alignment horizontal="center" vertical="center" wrapText="1"/>
    </xf>
    <xf numFmtId="0" fontId="96" fillId="28" borderId="3" xfId="9" applyFont="1" applyFill="1" applyBorder="1" applyAlignment="1">
      <alignment horizontal="center" vertical="center" wrapText="1"/>
    </xf>
    <xf numFmtId="180" fontId="96" fillId="28" borderId="9" xfId="9" applyNumberFormat="1" applyFont="1" applyFill="1" applyBorder="1" applyAlignment="1">
      <alignment horizontal="center" vertical="center" wrapText="1"/>
    </xf>
    <xf numFmtId="180" fontId="96" fillId="28" borderId="2" xfId="9" applyNumberFormat="1" applyFont="1" applyFill="1" applyBorder="1" applyAlignment="1">
      <alignment horizontal="center" vertical="center" wrapText="1"/>
    </xf>
    <xf numFmtId="180" fontId="96" fillId="28" borderId="3" xfId="9" applyNumberFormat="1" applyFont="1" applyFill="1" applyBorder="1" applyAlignment="1">
      <alignment horizontal="center" vertical="center" wrapText="1"/>
    </xf>
    <xf numFmtId="180" fontId="96" fillId="28" borderId="9" xfId="9" applyNumberFormat="1" applyFont="1" applyFill="1" applyBorder="1" applyAlignment="1">
      <alignment horizontal="center" vertical="center"/>
    </xf>
    <xf numFmtId="180" fontId="96" fillId="28" borderId="2" xfId="9" applyNumberFormat="1" applyFont="1" applyFill="1" applyBorder="1" applyAlignment="1">
      <alignment horizontal="center" vertical="center"/>
    </xf>
    <xf numFmtId="180" fontId="96" fillId="28" borderId="3" xfId="9" applyNumberFormat="1" applyFont="1" applyFill="1" applyBorder="1" applyAlignment="1">
      <alignment horizontal="center" vertical="center"/>
    </xf>
    <xf numFmtId="0" fontId="97" fillId="28" borderId="39" xfId="9" applyFont="1" applyFill="1" applyBorder="1" applyAlignment="1">
      <alignment horizontal="right" vertical="center" wrapText="1"/>
    </xf>
    <xf numFmtId="0" fontId="97" fillId="28" borderId="40" xfId="9" applyFont="1" applyFill="1" applyBorder="1" applyAlignment="1">
      <alignment horizontal="right" vertical="center" wrapText="1"/>
    </xf>
    <xf numFmtId="0" fontId="97" fillId="28" borderId="41" xfId="9" applyFont="1" applyFill="1" applyBorder="1" applyAlignment="1">
      <alignment horizontal="right" vertical="center" wrapText="1"/>
    </xf>
    <xf numFmtId="180" fontId="75" fillId="3" borderId="9" xfId="9" applyNumberFormat="1" applyFont="1" applyFill="1" applyBorder="1" applyAlignment="1">
      <alignment horizontal="left" vertical="top" wrapText="1"/>
    </xf>
    <xf numFmtId="180" fontId="75" fillId="3" borderId="2" xfId="9" applyNumberFormat="1" applyFont="1" applyFill="1" applyBorder="1" applyAlignment="1">
      <alignment horizontal="left" vertical="top" wrapText="1"/>
    </xf>
    <xf numFmtId="180" fontId="75" fillId="3" borderId="3" xfId="9" applyNumberFormat="1" applyFont="1" applyFill="1" applyBorder="1" applyAlignment="1">
      <alignment horizontal="left" vertical="top" wrapText="1"/>
    </xf>
    <xf numFmtId="180" fontId="96" fillId="28" borderId="2" xfId="9" applyNumberFormat="1" applyFont="1" applyFill="1" applyBorder="1" applyAlignment="1">
      <alignment horizontal="left" vertical="center" wrapText="1"/>
    </xf>
    <xf numFmtId="180" fontId="96" fillId="28" borderId="3" xfId="9" applyNumberFormat="1" applyFont="1" applyFill="1" applyBorder="1" applyAlignment="1">
      <alignment horizontal="left" vertical="center" wrapText="1"/>
    </xf>
    <xf numFmtId="185" fontId="75" fillId="0" borderId="104" xfId="9" applyNumberFormat="1" applyFont="1" applyFill="1" applyBorder="1" applyAlignment="1">
      <alignment horizontal="center" vertical="center"/>
    </xf>
    <xf numFmtId="185" fontId="75" fillId="0" borderId="107" xfId="9" applyNumberFormat="1" applyFont="1" applyFill="1" applyBorder="1" applyAlignment="1">
      <alignment horizontal="center" vertical="center"/>
    </xf>
    <xf numFmtId="185" fontId="75" fillId="0" borderId="110" xfId="9" applyNumberFormat="1" applyFont="1" applyFill="1" applyBorder="1" applyAlignment="1">
      <alignment horizontal="center" vertical="center"/>
    </xf>
    <xf numFmtId="185" fontId="75" fillId="0" borderId="100" xfId="9" applyNumberFormat="1" applyFont="1" applyFill="1" applyBorder="1" applyAlignment="1">
      <alignment horizontal="center" vertical="center"/>
    </xf>
    <xf numFmtId="185" fontId="75" fillId="0" borderId="101" xfId="9" applyNumberFormat="1" applyFont="1" applyFill="1" applyBorder="1" applyAlignment="1">
      <alignment horizontal="center" vertical="center"/>
    </xf>
    <xf numFmtId="185" fontId="75" fillId="0" borderId="102" xfId="9" applyNumberFormat="1" applyFont="1" applyFill="1" applyBorder="1" applyAlignment="1">
      <alignment horizontal="center" vertical="center"/>
    </xf>
    <xf numFmtId="185" fontId="75" fillId="8" borderId="106" xfId="9" applyNumberFormat="1" applyFont="1" applyFill="1" applyBorder="1" applyAlignment="1">
      <alignment horizontal="center" vertical="center"/>
    </xf>
    <xf numFmtId="185" fontId="75" fillId="8" borderId="109" xfId="9" applyNumberFormat="1" applyFont="1" applyFill="1" applyBorder="1" applyAlignment="1">
      <alignment horizontal="center" vertical="center"/>
    </xf>
    <xf numFmtId="185" fontId="75" fillId="8" borderId="112" xfId="9" applyNumberFormat="1" applyFont="1" applyFill="1" applyBorder="1" applyAlignment="1">
      <alignment horizontal="center" vertical="center"/>
    </xf>
    <xf numFmtId="185" fontId="75" fillId="0" borderId="105" xfId="9" applyNumberFormat="1" applyFont="1" applyFill="1" applyBorder="1" applyAlignment="1">
      <alignment horizontal="center" vertical="center"/>
    </xf>
    <xf numFmtId="185" fontId="75" fillId="0" borderId="108" xfId="9" applyNumberFormat="1" applyFont="1" applyFill="1" applyBorder="1" applyAlignment="1">
      <alignment horizontal="center" vertical="center"/>
    </xf>
    <xf numFmtId="185" fontId="75" fillId="0" borderId="111" xfId="9" applyNumberFormat="1" applyFont="1" applyFill="1" applyBorder="1" applyAlignment="1">
      <alignment horizontal="center" vertical="center"/>
    </xf>
    <xf numFmtId="185" fontId="75" fillId="8" borderId="105" xfId="9" applyNumberFormat="1" applyFont="1" applyFill="1" applyBorder="1" applyAlignment="1">
      <alignment horizontal="center" vertical="center"/>
    </xf>
    <xf numFmtId="185" fontId="75" fillId="8" borderId="108" xfId="9" applyNumberFormat="1" applyFont="1" applyFill="1" applyBorder="1" applyAlignment="1">
      <alignment horizontal="center" vertical="center"/>
    </xf>
    <xf numFmtId="185" fontId="75" fillId="8" borderId="111" xfId="9" applyNumberFormat="1" applyFont="1" applyFill="1" applyBorder="1" applyAlignment="1">
      <alignment horizontal="center" vertical="center"/>
    </xf>
    <xf numFmtId="180" fontId="75" fillId="0" borderId="9" xfId="9" applyNumberFormat="1" applyFont="1" applyFill="1" applyBorder="1" applyAlignment="1">
      <alignment vertical="top" wrapText="1"/>
    </xf>
    <xf numFmtId="180" fontId="75" fillId="0" borderId="2" xfId="9" applyNumberFormat="1" applyFont="1" applyFill="1" applyBorder="1" applyAlignment="1">
      <alignment vertical="top" wrapText="1"/>
    </xf>
    <xf numFmtId="180" fontId="75" fillId="0" borderId="3" xfId="9" applyNumberFormat="1" applyFont="1" applyFill="1" applyBorder="1" applyAlignment="1">
      <alignment vertical="top" wrapText="1"/>
    </xf>
    <xf numFmtId="182" fontId="75" fillId="0" borderId="3" xfId="9" applyNumberFormat="1" applyFont="1" applyFill="1" applyBorder="1" applyAlignment="1">
      <alignment horizontal="center" vertical="center" wrapText="1"/>
    </xf>
    <xf numFmtId="0" fontId="78" fillId="0" borderId="85" xfId="9" applyFont="1" applyFill="1" applyBorder="1" applyAlignment="1">
      <alignment horizontal="left" vertical="center" wrapText="1"/>
    </xf>
    <xf numFmtId="0" fontId="78" fillId="0" borderId="11" xfId="9" applyFont="1" applyFill="1" applyBorder="1" applyAlignment="1">
      <alignment horizontal="left" vertical="center" wrapText="1"/>
    </xf>
    <xf numFmtId="0" fontId="92" fillId="27" borderId="9" xfId="9" applyFont="1" applyFill="1" applyBorder="1" applyAlignment="1">
      <alignment horizontal="center" vertical="center" wrapText="1"/>
    </xf>
    <xf numFmtId="0" fontId="92" fillId="27" borderId="2" xfId="9" applyFont="1" applyFill="1" applyBorder="1" applyAlignment="1">
      <alignment horizontal="center" vertical="center" wrapText="1"/>
    </xf>
    <xf numFmtId="180" fontId="96" fillId="22" borderId="2" xfId="9" applyNumberFormat="1" applyFont="1" applyFill="1" applyBorder="1" applyAlignment="1">
      <alignment horizontal="left" vertical="top" wrapText="1"/>
    </xf>
    <xf numFmtId="180" fontId="96" fillId="22" borderId="3" xfId="9" applyNumberFormat="1" applyFont="1" applyFill="1" applyBorder="1" applyAlignment="1">
      <alignment horizontal="left" vertical="top" wrapText="1"/>
    </xf>
    <xf numFmtId="0" fontId="83" fillId="32" borderId="39" xfId="9" applyFont="1" applyFill="1" applyBorder="1" applyAlignment="1">
      <alignment horizontal="center" vertical="center" wrapText="1"/>
    </xf>
    <xf numFmtId="0" fontId="83" fillId="32" borderId="40" xfId="9" applyFont="1" applyFill="1" applyBorder="1" applyAlignment="1">
      <alignment horizontal="center" vertical="center" wrapText="1"/>
    </xf>
    <xf numFmtId="0" fontId="83" fillId="32" borderId="41" xfId="9" applyFont="1" applyFill="1" applyBorder="1" applyAlignment="1">
      <alignment horizontal="center" vertical="center" wrapText="1"/>
    </xf>
    <xf numFmtId="0" fontId="83" fillId="10" borderId="1" xfId="9" applyFont="1" applyFill="1" applyBorder="1" applyAlignment="1">
      <alignment horizontal="center" vertical="center" wrapText="1"/>
    </xf>
    <xf numFmtId="0" fontId="83" fillId="10" borderId="41" xfId="9" applyFont="1" applyFill="1" applyBorder="1" applyAlignment="1">
      <alignment horizontal="center" vertical="center" wrapText="1"/>
    </xf>
    <xf numFmtId="0" fontId="101" fillId="10" borderId="117" xfId="9" applyFont="1" applyFill="1" applyBorder="1" applyAlignment="1">
      <alignment horizontal="center" vertical="center" wrapText="1"/>
    </xf>
    <xf numFmtId="0" fontId="101" fillId="10" borderId="116" xfId="9" applyFont="1" applyFill="1" applyBorder="1" applyAlignment="1">
      <alignment horizontal="center" vertical="center" wrapText="1"/>
    </xf>
    <xf numFmtId="0" fontId="101" fillId="10" borderId="115" xfId="9" applyFont="1" applyFill="1" applyBorder="1" applyAlignment="1">
      <alignment horizontal="center" vertical="center" wrapText="1"/>
    </xf>
    <xf numFmtId="0" fontId="83" fillId="10" borderId="57" xfId="9" applyFont="1" applyFill="1" applyBorder="1" applyAlignment="1">
      <alignment horizontal="center" vertical="center" wrapText="1"/>
    </xf>
    <xf numFmtId="0" fontId="83" fillId="10" borderId="59" xfId="9" applyFont="1" applyFill="1" applyBorder="1" applyAlignment="1">
      <alignment horizontal="center" vertical="center" wrapText="1"/>
    </xf>
    <xf numFmtId="0" fontId="83" fillId="10" borderId="58" xfId="9" applyFont="1" applyFill="1" applyBorder="1" applyAlignment="1">
      <alignment horizontal="center" vertical="center" wrapText="1"/>
    </xf>
    <xf numFmtId="0" fontId="83" fillId="10" borderId="39" xfId="9" applyFont="1" applyFill="1" applyBorder="1" applyAlignment="1">
      <alignment horizontal="center" vertical="center" wrapText="1"/>
    </xf>
    <xf numFmtId="0" fontId="83" fillId="10" borderId="40" xfId="9" applyFont="1" applyFill="1" applyBorder="1" applyAlignment="1">
      <alignment horizontal="center" vertical="center" wrapText="1"/>
    </xf>
    <xf numFmtId="0" fontId="48" fillId="3" borderId="0" xfId="8" applyFont="1" applyFill="1" applyBorder="1" applyAlignment="1">
      <alignment horizontal="right" vertical="center" indent="1"/>
    </xf>
    <xf numFmtId="0" fontId="51" fillId="3" borderId="0" xfId="8" applyFont="1" applyFill="1" applyBorder="1" applyAlignment="1">
      <alignment horizontal="left" vertical="center"/>
    </xf>
    <xf numFmtId="0" fontId="53" fillId="3" borderId="0" xfId="8" applyFont="1" applyFill="1" applyBorder="1" applyAlignment="1">
      <alignment horizontal="left" vertical="center"/>
    </xf>
    <xf numFmtId="0" fontId="55" fillId="6" borderId="24" xfId="8" applyFont="1" applyFill="1" applyBorder="1" applyAlignment="1">
      <alignment horizontal="center" vertical="center"/>
    </xf>
    <xf numFmtId="0" fontId="55" fillId="6" borderId="4" xfId="8" applyFont="1" applyFill="1" applyBorder="1" applyAlignment="1">
      <alignment horizontal="center" vertical="center"/>
    </xf>
    <xf numFmtId="0" fontId="55" fillId="6" borderId="42" xfId="8" applyFont="1" applyFill="1" applyBorder="1" applyAlignment="1">
      <alignment horizontal="center" vertical="center"/>
    </xf>
    <xf numFmtId="0" fontId="55" fillId="6" borderId="43" xfId="8" applyFont="1" applyFill="1" applyBorder="1" applyAlignment="1">
      <alignment horizontal="center" vertical="center"/>
    </xf>
    <xf numFmtId="0" fontId="55" fillId="6" borderId="44" xfId="8" applyFont="1" applyFill="1" applyBorder="1" applyAlignment="1">
      <alignment horizontal="center" vertical="center"/>
    </xf>
    <xf numFmtId="0" fontId="55" fillId="6" borderId="45" xfId="8" applyFont="1" applyFill="1" applyBorder="1" applyAlignment="1">
      <alignment horizontal="center" vertical="center"/>
    </xf>
    <xf numFmtId="0" fontId="55" fillId="6" borderId="38" xfId="8" applyFont="1" applyFill="1" applyBorder="1" applyAlignment="1">
      <alignment horizontal="center" vertical="center"/>
    </xf>
    <xf numFmtId="0" fontId="55" fillId="6" borderId="0" xfId="8" applyFont="1" applyFill="1" applyBorder="1" applyAlignment="1">
      <alignment horizontal="center" vertical="center"/>
    </xf>
    <xf numFmtId="0" fontId="55" fillId="6" borderId="46" xfId="8" applyFont="1" applyFill="1" applyBorder="1" applyAlignment="1">
      <alignment horizontal="center" vertical="center"/>
    </xf>
    <xf numFmtId="0" fontId="56" fillId="6" borderId="9" xfId="8" applyFont="1" applyFill="1" applyBorder="1" applyAlignment="1">
      <alignment horizontal="center" vertical="center" wrapText="1"/>
    </xf>
    <xf numFmtId="0" fontId="59" fillId="6" borderId="2" xfId="8" applyFont="1" applyFill="1" applyBorder="1" applyAlignment="1">
      <alignment horizontal="center" vertical="center" wrapText="1"/>
    </xf>
    <xf numFmtId="0" fontId="59" fillId="6" borderId="47" xfId="8" applyFont="1" applyFill="1" applyBorder="1" applyAlignment="1">
      <alignment horizontal="center" vertical="center" wrapText="1"/>
    </xf>
    <xf numFmtId="0" fontId="55" fillId="6" borderId="24" xfId="8" applyFont="1" applyFill="1" applyBorder="1" applyAlignment="1">
      <alignment horizontal="center" vertical="center" wrapText="1"/>
    </xf>
    <xf numFmtId="0" fontId="55" fillId="6" borderId="38" xfId="8" applyFont="1" applyFill="1" applyBorder="1" applyAlignment="1">
      <alignment horizontal="center" vertical="center" wrapText="1"/>
    </xf>
    <xf numFmtId="0" fontId="55" fillId="6" borderId="4" xfId="8" applyFont="1" applyFill="1" applyBorder="1" applyAlignment="1">
      <alignment horizontal="center" vertical="center" wrapText="1"/>
    </xf>
    <xf numFmtId="0" fontId="55" fillId="6" borderId="42" xfId="8" applyFont="1" applyFill="1" applyBorder="1" applyAlignment="1">
      <alignment horizontal="center" vertical="center" wrapText="1"/>
    </xf>
    <xf numFmtId="0" fontId="55" fillId="6" borderId="0" xfId="8" applyFont="1" applyFill="1" applyBorder="1" applyAlignment="1">
      <alignment horizontal="center" vertical="center" wrapText="1"/>
    </xf>
    <xf numFmtId="0" fontId="55" fillId="6" borderId="43" xfId="8" applyFont="1" applyFill="1" applyBorder="1" applyAlignment="1">
      <alignment horizontal="center" vertical="center" wrapText="1"/>
    </xf>
    <xf numFmtId="0" fontId="55" fillId="6" borderId="44" xfId="8" applyFont="1" applyFill="1" applyBorder="1" applyAlignment="1">
      <alignment horizontal="center" vertical="center" wrapText="1"/>
    </xf>
    <xf numFmtId="0" fontId="55" fillId="6" borderId="46" xfId="8" applyFont="1" applyFill="1" applyBorder="1" applyAlignment="1">
      <alignment horizontal="center" vertical="center" wrapText="1"/>
    </xf>
    <xf numFmtId="0" fontId="55" fillId="6" borderId="45" xfId="8" applyFont="1" applyFill="1" applyBorder="1" applyAlignment="1">
      <alignment horizontal="center" vertical="center" wrapText="1"/>
    </xf>
    <xf numFmtId="0" fontId="58" fillId="7" borderId="24" xfId="8" applyFont="1" applyFill="1" applyBorder="1" applyAlignment="1">
      <alignment horizontal="center" vertical="center" wrapText="1"/>
    </xf>
    <xf numFmtId="0" fontId="58" fillId="7" borderId="4" xfId="8" applyFont="1" applyFill="1" applyBorder="1" applyAlignment="1">
      <alignment horizontal="center" vertical="center" wrapText="1"/>
    </xf>
    <xf numFmtId="0" fontId="58" fillId="7" borderId="42" xfId="8" applyFont="1" applyFill="1" applyBorder="1" applyAlignment="1">
      <alignment horizontal="center" vertical="center" wrapText="1"/>
    </xf>
    <xf numFmtId="0" fontId="58" fillId="7" borderId="43" xfId="8" applyFont="1" applyFill="1" applyBorder="1" applyAlignment="1">
      <alignment horizontal="center" vertical="center" wrapText="1"/>
    </xf>
    <xf numFmtId="0" fontId="58" fillId="7" borderId="44" xfId="8" applyFont="1" applyFill="1" applyBorder="1" applyAlignment="1">
      <alignment horizontal="center" vertical="center" wrapText="1"/>
    </xf>
    <xf numFmtId="0" fontId="58" fillId="7" borderId="45" xfId="8" applyFont="1" applyFill="1" applyBorder="1" applyAlignment="1">
      <alignment horizontal="center" vertical="center" wrapText="1"/>
    </xf>
    <xf numFmtId="0" fontId="55" fillId="8" borderId="48" xfId="8" applyFont="1" applyFill="1" applyBorder="1" applyAlignment="1">
      <alignment horizontal="left" vertical="center" indent="1"/>
    </xf>
    <xf numFmtId="0" fontId="55" fillId="8" borderId="49" xfId="8" applyFont="1" applyFill="1" applyBorder="1" applyAlignment="1">
      <alignment horizontal="left" vertical="center" indent="1"/>
    </xf>
    <xf numFmtId="0" fontId="55" fillId="8" borderId="50" xfId="8" applyFont="1" applyFill="1" applyBorder="1" applyAlignment="1">
      <alignment horizontal="left" vertical="center" indent="1"/>
    </xf>
    <xf numFmtId="0" fontId="6" fillId="3" borderId="42" xfId="8" applyFont="1" applyFill="1" applyBorder="1" applyAlignment="1">
      <alignment horizontal="center" vertical="center"/>
    </xf>
    <xf numFmtId="0" fontId="6" fillId="3" borderId="43" xfId="8" applyFont="1" applyFill="1" applyBorder="1" applyAlignment="1">
      <alignment horizontal="center" vertical="center"/>
    </xf>
    <xf numFmtId="0" fontId="6" fillId="3" borderId="57" xfId="8" applyFont="1" applyFill="1" applyBorder="1" applyAlignment="1">
      <alignment horizontal="center" vertical="center"/>
    </xf>
    <xf numFmtId="0" fontId="6" fillId="3" borderId="58" xfId="8" applyFont="1" applyFill="1" applyBorder="1" applyAlignment="1">
      <alignment horizontal="center" vertical="center"/>
    </xf>
    <xf numFmtId="0" fontId="61" fillId="4" borderId="42" xfId="8" applyFont="1" applyFill="1" applyBorder="1" applyAlignment="1">
      <alignment horizontal="left" vertical="center" indent="1"/>
    </xf>
    <xf numFmtId="0" fontId="61" fillId="4" borderId="0" xfId="8" applyFont="1" applyFill="1" applyBorder="1" applyAlignment="1">
      <alignment horizontal="left" vertical="center" indent="1"/>
    </xf>
    <xf numFmtId="0" fontId="61" fillId="4" borderId="43" xfId="8" applyFont="1" applyFill="1" applyBorder="1" applyAlignment="1">
      <alignment horizontal="left" vertical="center" indent="1"/>
    </xf>
    <xf numFmtId="0" fontId="61" fillId="4" borderId="57" xfId="8" applyFont="1" applyFill="1" applyBorder="1" applyAlignment="1">
      <alignment horizontal="left" vertical="center" indent="1"/>
    </xf>
    <xf numFmtId="0" fontId="61" fillId="4" borderId="59" xfId="8" applyFont="1" applyFill="1" applyBorder="1" applyAlignment="1">
      <alignment horizontal="left" vertical="center" indent="1"/>
    </xf>
    <xf numFmtId="0" fontId="61" fillId="4" borderId="58" xfId="8" applyFont="1" applyFill="1" applyBorder="1" applyAlignment="1">
      <alignment horizontal="left" vertical="center" indent="1"/>
    </xf>
    <xf numFmtId="0" fontId="6" fillId="3" borderId="0" xfId="8" applyFont="1" applyFill="1" applyBorder="1" applyAlignment="1">
      <alignment horizontal="center" vertical="center"/>
    </xf>
    <xf numFmtId="0" fontId="6" fillId="3" borderId="59" xfId="8" applyFont="1" applyFill="1" applyBorder="1" applyAlignment="1">
      <alignment horizontal="center" vertical="center"/>
    </xf>
    <xf numFmtId="0" fontId="6" fillId="3" borderId="51" xfId="8" applyFont="1" applyFill="1" applyBorder="1" applyAlignment="1">
      <alignment horizontal="center" vertical="center"/>
    </xf>
    <xf numFmtId="0" fontId="6" fillId="3" borderId="52" xfId="8" applyFont="1" applyFill="1" applyBorder="1" applyAlignment="1">
      <alignment horizontal="center" vertical="center"/>
    </xf>
    <xf numFmtId="0" fontId="58" fillId="7" borderId="4" xfId="8" applyFont="1" applyFill="1" applyBorder="1" applyAlignment="1">
      <alignment horizontal="center" vertical="center"/>
    </xf>
    <xf numFmtId="0" fontId="58" fillId="7" borderId="42" xfId="8" applyFont="1" applyFill="1" applyBorder="1" applyAlignment="1">
      <alignment horizontal="center" vertical="center"/>
    </xf>
    <xf numFmtId="0" fontId="58" fillId="7" borderId="43" xfId="8" applyFont="1" applyFill="1" applyBorder="1" applyAlignment="1">
      <alignment horizontal="center" vertical="center"/>
    </xf>
    <xf numFmtId="0" fontId="58" fillId="7" borderId="44" xfId="8" applyFont="1" applyFill="1" applyBorder="1" applyAlignment="1">
      <alignment horizontal="center" vertical="center"/>
    </xf>
    <xf numFmtId="0" fontId="58" fillId="7" borderId="45" xfId="8" applyFont="1" applyFill="1" applyBorder="1" applyAlignment="1">
      <alignment horizontal="center" vertical="center"/>
    </xf>
    <xf numFmtId="0" fontId="58" fillId="6" borderId="24" xfId="8" applyFont="1" applyFill="1" applyBorder="1" applyAlignment="1">
      <alignment horizontal="center" vertical="center" wrapText="1"/>
    </xf>
    <xf numFmtId="0" fontId="58" fillId="6" borderId="38" xfId="8" applyFont="1" applyFill="1" applyBorder="1" applyAlignment="1">
      <alignment horizontal="center" vertical="center"/>
    </xf>
    <xf numFmtId="0" fontId="58" fillId="6" borderId="4" xfId="8" applyFont="1" applyFill="1" applyBorder="1" applyAlignment="1">
      <alignment horizontal="center" vertical="center"/>
    </xf>
    <xf numFmtId="0" fontId="58" fillId="6" borderId="42" xfId="8" applyFont="1" applyFill="1" applyBorder="1" applyAlignment="1">
      <alignment horizontal="center" vertical="center"/>
    </xf>
    <xf numFmtId="0" fontId="58" fillId="6" borderId="0" xfId="8" applyFont="1" applyFill="1" applyBorder="1" applyAlignment="1">
      <alignment horizontal="center" vertical="center"/>
    </xf>
    <xf numFmtId="0" fontId="58" fillId="6" borderId="43" xfId="8" applyFont="1" applyFill="1" applyBorder="1" applyAlignment="1">
      <alignment horizontal="center" vertical="center"/>
    </xf>
    <xf numFmtId="0" fontId="58" fillId="6" borderId="44" xfId="8" applyFont="1" applyFill="1" applyBorder="1" applyAlignment="1">
      <alignment horizontal="center" vertical="center"/>
    </xf>
    <xf numFmtId="0" fontId="58" fillId="6" borderId="46" xfId="8" applyFont="1" applyFill="1" applyBorder="1" applyAlignment="1">
      <alignment horizontal="center" vertical="center"/>
    </xf>
    <xf numFmtId="0" fontId="58" fillId="6" borderId="45" xfId="8" applyFont="1" applyFill="1" applyBorder="1" applyAlignment="1">
      <alignment horizontal="center" vertical="center"/>
    </xf>
    <xf numFmtId="178" fontId="55" fillId="7" borderId="24" xfId="8" applyNumberFormat="1" applyFont="1" applyFill="1" applyBorder="1" applyAlignment="1">
      <alignment horizontal="center" vertical="center"/>
    </xf>
    <xf numFmtId="178" fontId="55" fillId="7" borderId="4" xfId="8" applyNumberFormat="1" applyFont="1" applyFill="1" applyBorder="1" applyAlignment="1">
      <alignment horizontal="center" vertical="center"/>
    </xf>
    <xf numFmtId="178" fontId="55" fillId="7" borderId="42" xfId="8" applyNumberFormat="1" applyFont="1" applyFill="1" applyBorder="1" applyAlignment="1">
      <alignment horizontal="center" vertical="center"/>
    </xf>
    <xf numFmtId="178" fontId="55" fillId="7" borderId="43" xfId="8" applyNumberFormat="1" applyFont="1" applyFill="1" applyBorder="1" applyAlignment="1">
      <alignment horizontal="center" vertical="center"/>
    </xf>
    <xf numFmtId="178" fontId="55" fillId="7" borderId="44" xfId="8" applyNumberFormat="1" applyFont="1" applyFill="1" applyBorder="1" applyAlignment="1">
      <alignment horizontal="center" vertical="center"/>
    </xf>
    <xf numFmtId="178" fontId="55" fillId="7" borderId="45" xfId="8" applyNumberFormat="1" applyFont="1" applyFill="1" applyBorder="1" applyAlignment="1">
      <alignment horizontal="center" vertical="center"/>
    </xf>
    <xf numFmtId="0" fontId="55" fillId="6" borderId="39" xfId="8" applyFont="1" applyFill="1" applyBorder="1" applyAlignment="1">
      <alignment horizontal="center" vertical="center"/>
    </xf>
    <xf numFmtId="0" fontId="55" fillId="6" borderId="40" xfId="8" applyFont="1" applyFill="1" applyBorder="1" applyAlignment="1">
      <alignment horizontal="center" vertical="center"/>
    </xf>
    <xf numFmtId="0" fontId="55" fillId="6" borderId="41" xfId="8" applyFont="1" applyFill="1" applyBorder="1" applyAlignment="1">
      <alignment horizontal="center" vertical="center"/>
    </xf>
    <xf numFmtId="178" fontId="55" fillId="6" borderId="24" xfId="8" applyNumberFormat="1" applyFont="1" applyFill="1" applyBorder="1" applyAlignment="1">
      <alignment horizontal="center" vertical="center" wrapText="1"/>
    </xf>
    <xf numFmtId="178" fontId="55" fillId="6" borderId="38" xfId="8" applyNumberFormat="1" applyFont="1" applyFill="1" applyBorder="1" applyAlignment="1">
      <alignment horizontal="center" vertical="center"/>
    </xf>
    <xf numFmtId="178" fontId="55" fillId="6" borderId="4" xfId="8" applyNumberFormat="1" applyFont="1" applyFill="1" applyBorder="1" applyAlignment="1">
      <alignment horizontal="center" vertical="center"/>
    </xf>
    <xf numFmtId="178" fontId="55" fillId="6" borderId="42" xfId="8" applyNumberFormat="1" applyFont="1" applyFill="1" applyBorder="1" applyAlignment="1">
      <alignment horizontal="center" vertical="center"/>
    </xf>
    <xf numFmtId="178" fontId="55" fillId="6" borderId="0" xfId="8" applyNumberFormat="1" applyFont="1" applyFill="1" applyBorder="1" applyAlignment="1">
      <alignment horizontal="center" vertical="center"/>
    </xf>
    <xf numFmtId="178" fontId="55" fillId="6" borderId="43" xfId="8" applyNumberFormat="1" applyFont="1" applyFill="1" applyBorder="1" applyAlignment="1">
      <alignment horizontal="center" vertical="center"/>
    </xf>
    <xf numFmtId="178" fontId="55" fillId="6" borderId="44" xfId="8" applyNumberFormat="1" applyFont="1" applyFill="1" applyBorder="1" applyAlignment="1">
      <alignment horizontal="center" vertical="center"/>
    </xf>
    <xf numFmtId="178" fontId="55" fillId="6" borderId="46" xfId="8" applyNumberFormat="1" applyFont="1" applyFill="1" applyBorder="1" applyAlignment="1">
      <alignment horizontal="center" vertical="center"/>
    </xf>
    <xf numFmtId="178" fontId="55" fillId="6" borderId="45" xfId="8" applyNumberFormat="1" applyFont="1" applyFill="1" applyBorder="1" applyAlignment="1">
      <alignment horizontal="center" vertical="center"/>
    </xf>
    <xf numFmtId="178" fontId="55" fillId="7" borderId="39" xfId="8" applyNumberFormat="1" applyFont="1" applyFill="1" applyBorder="1" applyAlignment="1">
      <alignment horizontal="center" vertical="center"/>
    </xf>
    <xf numFmtId="178" fontId="55" fillId="7" borderId="40" xfId="8" applyNumberFormat="1" applyFont="1" applyFill="1" applyBorder="1" applyAlignment="1">
      <alignment horizontal="center" vertical="center"/>
    </xf>
    <xf numFmtId="178" fontId="55" fillId="7" borderId="41" xfId="8" applyNumberFormat="1" applyFont="1" applyFill="1" applyBorder="1" applyAlignment="1">
      <alignment horizontal="center" vertical="center"/>
    </xf>
    <xf numFmtId="0" fontId="58" fillId="7" borderId="39" xfId="8" applyFont="1" applyFill="1" applyBorder="1" applyAlignment="1">
      <alignment horizontal="center" vertical="center" wrapText="1"/>
    </xf>
    <xf numFmtId="0" fontId="58" fillId="7" borderId="40" xfId="8" applyFont="1" applyFill="1" applyBorder="1" applyAlignment="1">
      <alignment horizontal="center" vertical="center" wrapText="1"/>
    </xf>
    <xf numFmtId="0" fontId="58" fillId="7" borderId="41" xfId="8" applyFont="1" applyFill="1" applyBorder="1" applyAlignment="1">
      <alignment horizontal="center" vertical="center" wrapText="1"/>
    </xf>
    <xf numFmtId="0" fontId="58" fillId="7" borderId="38" xfId="8" applyFont="1" applyFill="1" applyBorder="1" applyAlignment="1">
      <alignment horizontal="center" vertical="center" wrapText="1"/>
    </xf>
    <xf numFmtId="0" fontId="58" fillId="7" borderId="0" xfId="8" applyFont="1" applyFill="1" applyBorder="1" applyAlignment="1">
      <alignment horizontal="center" vertical="center" wrapText="1"/>
    </xf>
    <xf numFmtId="0" fontId="58" fillId="7" borderId="46" xfId="8" applyFont="1" applyFill="1" applyBorder="1" applyAlignment="1">
      <alignment horizontal="center" vertical="center" wrapText="1"/>
    </xf>
    <xf numFmtId="0" fontId="6" fillId="3" borderId="54" xfId="8" applyFont="1" applyFill="1" applyBorder="1" applyAlignment="1">
      <alignment horizontal="center" vertical="center"/>
    </xf>
    <xf numFmtId="0" fontId="6" fillId="3" borderId="55" xfId="8" applyFont="1" applyFill="1" applyBorder="1" applyAlignment="1">
      <alignment horizontal="center" vertical="center"/>
    </xf>
    <xf numFmtId="179" fontId="6" fillId="3" borderId="54" xfId="8" applyNumberFormat="1" applyFont="1" applyFill="1" applyBorder="1" applyAlignment="1">
      <alignment horizontal="center" vertical="center"/>
    </xf>
    <xf numFmtId="179" fontId="6" fillId="3" borderId="55" xfId="8" applyNumberFormat="1" applyFont="1" applyFill="1" applyBorder="1" applyAlignment="1">
      <alignment horizontal="center" vertical="center"/>
    </xf>
    <xf numFmtId="179" fontId="61" fillId="4" borderId="54" xfId="8" applyNumberFormat="1" applyFont="1" applyFill="1" applyBorder="1" applyAlignment="1">
      <alignment horizontal="center" vertical="center"/>
    </xf>
    <xf numFmtId="179" fontId="61" fillId="4" borderId="55" xfId="8" applyNumberFormat="1" applyFont="1" applyFill="1" applyBorder="1" applyAlignment="1">
      <alignment horizontal="center" vertical="center"/>
    </xf>
    <xf numFmtId="179" fontId="6" fillId="3" borderId="54" xfId="8" applyNumberFormat="1" applyFont="1" applyFill="1" applyBorder="1" applyAlignment="1">
      <alignment horizontal="right" vertical="center"/>
    </xf>
    <xf numFmtId="179" fontId="6" fillId="3" borderId="56" xfId="8" applyNumberFormat="1" applyFont="1" applyFill="1" applyBorder="1" applyAlignment="1">
      <alignment horizontal="right" vertical="center"/>
    </xf>
    <xf numFmtId="179" fontId="6" fillId="3" borderId="55" xfId="8" applyNumberFormat="1" applyFont="1" applyFill="1" applyBorder="1" applyAlignment="1">
      <alignment horizontal="right" vertical="center"/>
    </xf>
    <xf numFmtId="0" fontId="6" fillId="3" borderId="60" xfId="8" applyFont="1" applyFill="1" applyBorder="1" applyAlignment="1">
      <alignment horizontal="center" vertical="center"/>
    </xf>
    <xf numFmtId="0" fontId="6" fillId="3" borderId="61" xfId="8" applyFont="1" applyFill="1" applyBorder="1" applyAlignment="1">
      <alignment horizontal="center" vertical="center"/>
    </xf>
    <xf numFmtId="179" fontId="6" fillId="3" borderId="60" xfId="8" applyNumberFormat="1" applyFont="1" applyFill="1" applyBorder="1" applyAlignment="1">
      <alignment horizontal="center" vertical="center"/>
    </xf>
    <xf numFmtId="179" fontId="6" fillId="3" borderId="61" xfId="8" applyNumberFormat="1" applyFont="1" applyFill="1" applyBorder="1" applyAlignment="1">
      <alignment horizontal="center" vertical="center"/>
    </xf>
    <xf numFmtId="179" fontId="6" fillId="3" borderId="60" xfId="8" applyNumberFormat="1" applyFont="1" applyFill="1" applyBorder="1" applyAlignment="1">
      <alignment horizontal="right" vertical="center"/>
    </xf>
    <xf numFmtId="179" fontId="6" fillId="3" borderId="62" xfId="8" applyNumberFormat="1" applyFont="1" applyFill="1" applyBorder="1" applyAlignment="1">
      <alignment horizontal="right" vertical="center"/>
    </xf>
    <xf numFmtId="179" fontId="6" fillId="3" borderId="61" xfId="8" applyNumberFormat="1" applyFont="1" applyFill="1" applyBorder="1" applyAlignment="1">
      <alignment horizontal="right" vertical="center"/>
    </xf>
    <xf numFmtId="0" fontId="6" fillId="9" borderId="42" xfId="8" applyFont="1" applyFill="1" applyBorder="1" applyAlignment="1">
      <alignment horizontal="center" vertical="center"/>
    </xf>
    <xf numFmtId="0" fontId="6" fillId="9" borderId="43" xfId="8" applyFont="1" applyFill="1" applyBorder="1" applyAlignment="1">
      <alignment horizontal="center" vertical="center"/>
    </xf>
    <xf numFmtId="14" fontId="6" fillId="3" borderId="42" xfId="8" applyNumberFormat="1" applyFont="1" applyFill="1" applyBorder="1" applyAlignment="1">
      <alignment horizontal="center" vertical="center"/>
    </xf>
    <xf numFmtId="14" fontId="6" fillId="3" borderId="43" xfId="8" applyNumberFormat="1" applyFont="1" applyFill="1" applyBorder="1" applyAlignment="1">
      <alignment horizontal="center" vertical="center"/>
    </xf>
    <xf numFmtId="14" fontId="62" fillId="3" borderId="42" xfId="8" applyNumberFormat="1" applyFont="1" applyFill="1" applyBorder="1" applyAlignment="1">
      <alignment horizontal="center" vertical="center"/>
    </xf>
    <xf numFmtId="14" fontId="62" fillId="3" borderId="43" xfId="8" applyNumberFormat="1" applyFont="1" applyFill="1" applyBorder="1" applyAlignment="1">
      <alignment horizontal="center" vertical="center"/>
    </xf>
    <xf numFmtId="0" fontId="61" fillId="3" borderId="42" xfId="8" quotePrefix="1" applyFont="1" applyFill="1" applyBorder="1" applyAlignment="1">
      <alignment horizontal="left" vertical="center"/>
    </xf>
    <xf numFmtId="0" fontId="61" fillId="3" borderId="0" xfId="8" applyFont="1" applyFill="1" applyBorder="1" applyAlignment="1">
      <alignment horizontal="left" vertical="center"/>
    </xf>
    <xf numFmtId="0" fontId="61" fillId="3" borderId="43" xfId="8" applyFont="1" applyFill="1" applyBorder="1" applyAlignment="1">
      <alignment horizontal="left" vertical="center"/>
    </xf>
    <xf numFmtId="0" fontId="61" fillId="3" borderId="42" xfId="8" applyFont="1" applyFill="1" applyBorder="1" applyAlignment="1">
      <alignment horizontal="left" vertical="center"/>
    </xf>
    <xf numFmtId="178" fontId="6" fillId="3" borderId="0" xfId="8" applyNumberFormat="1" applyFont="1" applyFill="1" applyBorder="1" applyAlignment="1">
      <alignment horizontal="center" vertical="center"/>
    </xf>
    <xf numFmtId="178" fontId="6" fillId="3" borderId="43" xfId="8" applyNumberFormat="1" applyFont="1" applyFill="1" applyBorder="1" applyAlignment="1">
      <alignment horizontal="center" vertical="center"/>
    </xf>
    <xf numFmtId="0" fontId="6" fillId="3" borderId="42" xfId="8" quotePrefix="1" applyFont="1" applyFill="1" applyBorder="1" applyAlignment="1">
      <alignment horizontal="left" vertical="center" wrapText="1"/>
    </xf>
    <xf numFmtId="0" fontId="6" fillId="3" borderId="0" xfId="8" applyFont="1" applyFill="1" applyBorder="1" applyAlignment="1">
      <alignment horizontal="left" vertical="center"/>
    </xf>
    <xf numFmtId="0" fontId="6" fillId="3" borderId="43" xfId="8" applyFont="1" applyFill="1" applyBorder="1" applyAlignment="1">
      <alignment horizontal="left" vertical="center"/>
    </xf>
    <xf numFmtId="0" fontId="6" fillId="3" borderId="42" xfId="8" applyFont="1" applyFill="1" applyBorder="1" applyAlignment="1">
      <alignment horizontal="left" vertical="center"/>
    </xf>
    <xf numFmtId="179" fontId="6" fillId="3" borderId="51" xfId="8" applyNumberFormat="1" applyFont="1" applyFill="1" applyBorder="1" applyAlignment="1">
      <alignment horizontal="center" vertical="center"/>
    </xf>
    <xf numFmtId="179" fontId="6" fillId="3" borderId="52" xfId="8" applyNumberFormat="1" applyFont="1" applyFill="1" applyBorder="1" applyAlignment="1">
      <alignment horizontal="center" vertical="center"/>
    </xf>
    <xf numFmtId="0" fontId="61" fillId="4" borderId="51" xfId="8" applyFont="1" applyFill="1" applyBorder="1" applyAlignment="1">
      <alignment horizontal="center" vertical="center"/>
    </xf>
    <xf numFmtId="0" fontId="61" fillId="4" borderId="52" xfId="8" applyFont="1" applyFill="1" applyBorder="1" applyAlignment="1">
      <alignment horizontal="center" vertical="center"/>
    </xf>
    <xf numFmtId="179" fontId="6" fillId="3" borderId="51" xfId="8" applyNumberFormat="1" applyFont="1" applyFill="1" applyBorder="1" applyAlignment="1">
      <alignment horizontal="right" vertical="center"/>
    </xf>
    <xf numFmtId="179" fontId="6" fillId="3" borderId="53" xfId="8" applyNumberFormat="1" applyFont="1" applyFill="1" applyBorder="1" applyAlignment="1">
      <alignment horizontal="right" vertical="center"/>
    </xf>
    <xf numFmtId="179" fontId="6" fillId="3" borderId="52" xfId="8" applyNumberFormat="1" applyFont="1" applyFill="1" applyBorder="1" applyAlignment="1">
      <alignment horizontal="right" vertical="center"/>
    </xf>
    <xf numFmtId="178" fontId="6" fillId="3" borderId="42" xfId="8" applyNumberFormat="1" applyFont="1" applyFill="1" applyBorder="1" applyAlignment="1">
      <alignment horizontal="right" vertical="center"/>
    </xf>
    <xf numFmtId="178" fontId="6" fillId="3" borderId="0" xfId="8" applyNumberFormat="1" applyFont="1" applyFill="1" applyBorder="1" applyAlignment="1">
      <alignment horizontal="right" vertical="center"/>
    </xf>
    <xf numFmtId="178" fontId="6" fillId="3" borderId="43" xfId="8" applyNumberFormat="1" applyFont="1" applyFill="1" applyBorder="1" applyAlignment="1">
      <alignment horizontal="right" vertical="center"/>
    </xf>
    <xf numFmtId="178" fontId="6" fillId="3" borderId="42" xfId="8" applyNumberFormat="1" applyFont="1" applyFill="1" applyBorder="1" applyAlignment="1">
      <alignment horizontal="center" vertical="center"/>
    </xf>
    <xf numFmtId="0" fontId="61" fillId="4" borderId="54" xfId="8" applyFont="1" applyFill="1" applyBorder="1" applyAlignment="1">
      <alignment horizontal="center" vertical="center"/>
    </xf>
    <xf numFmtId="0" fontId="61" fillId="4" borderId="55" xfId="8" applyFont="1" applyFill="1" applyBorder="1" applyAlignment="1">
      <alignment horizontal="center" vertical="center"/>
    </xf>
    <xf numFmtId="0" fontId="6" fillId="9" borderId="24" xfId="8" applyFont="1" applyFill="1" applyBorder="1" applyAlignment="1">
      <alignment horizontal="center" vertical="center"/>
    </xf>
    <xf numFmtId="0" fontId="6" fillId="9" borderId="4" xfId="8" applyFont="1" applyFill="1" applyBorder="1" applyAlignment="1">
      <alignment horizontal="center" vertical="center"/>
    </xf>
    <xf numFmtId="0" fontId="6" fillId="9" borderId="57" xfId="8" applyFont="1" applyFill="1" applyBorder="1" applyAlignment="1">
      <alignment horizontal="center" vertical="center"/>
    </xf>
    <xf numFmtId="0" fontId="6" fillId="9" borderId="58" xfId="8" applyFont="1" applyFill="1" applyBorder="1" applyAlignment="1">
      <alignment horizontal="center" vertical="center"/>
    </xf>
    <xf numFmtId="14" fontId="6" fillId="3" borderId="24" xfId="8" applyNumberFormat="1" applyFont="1" applyFill="1" applyBorder="1" applyAlignment="1">
      <alignment horizontal="center" vertical="center"/>
    </xf>
    <xf numFmtId="14" fontId="6" fillId="3" borderId="4" xfId="8" applyNumberFormat="1" applyFont="1" applyFill="1" applyBorder="1" applyAlignment="1">
      <alignment horizontal="center" vertical="center"/>
    </xf>
    <xf numFmtId="14" fontId="6" fillId="3" borderId="57" xfId="8" applyNumberFormat="1" applyFont="1" applyFill="1" applyBorder="1" applyAlignment="1">
      <alignment horizontal="center" vertical="center"/>
    </xf>
    <xf numFmtId="14" fontId="6" fillId="3" borderId="58" xfId="8" applyNumberFormat="1" applyFont="1" applyFill="1" applyBorder="1" applyAlignment="1">
      <alignment horizontal="center" vertical="center"/>
    </xf>
    <xf numFmtId="14" fontId="62" fillId="3" borderId="24" xfId="8" applyNumberFormat="1" applyFont="1" applyFill="1" applyBorder="1" applyAlignment="1">
      <alignment horizontal="center" vertical="center"/>
    </xf>
    <xf numFmtId="14" fontId="62" fillId="3" borderId="4" xfId="8" applyNumberFormat="1" applyFont="1" applyFill="1" applyBorder="1" applyAlignment="1">
      <alignment horizontal="center" vertical="center"/>
    </xf>
    <xf numFmtId="14" fontId="62" fillId="3" borderId="57" xfId="8" applyNumberFormat="1" applyFont="1" applyFill="1" applyBorder="1" applyAlignment="1">
      <alignment horizontal="center" vertical="center"/>
    </xf>
    <xf numFmtId="14" fontId="62" fillId="3" borderId="58" xfId="8" applyNumberFormat="1" applyFont="1" applyFill="1" applyBorder="1" applyAlignment="1">
      <alignment horizontal="center" vertical="center"/>
    </xf>
    <xf numFmtId="0" fontId="61" fillId="3" borderId="24" xfId="8" quotePrefix="1" applyFont="1" applyFill="1" applyBorder="1" applyAlignment="1">
      <alignment horizontal="left" vertical="center" wrapText="1"/>
    </xf>
    <xf numFmtId="0" fontId="61" fillId="3" borderId="38" xfId="8" quotePrefix="1" applyFont="1" applyFill="1" applyBorder="1" applyAlignment="1">
      <alignment horizontal="left" vertical="center"/>
    </xf>
    <xf numFmtId="0" fontId="61" fillId="3" borderId="4" xfId="8" quotePrefix="1" applyFont="1" applyFill="1" applyBorder="1" applyAlignment="1">
      <alignment horizontal="left" vertical="center"/>
    </xf>
    <xf numFmtId="0" fontId="61" fillId="3" borderId="0" xfId="8" quotePrefix="1" applyFont="1" applyFill="1" applyBorder="1" applyAlignment="1">
      <alignment horizontal="left" vertical="center"/>
    </xf>
    <xf numFmtId="0" fontId="61" fillId="3" borderId="43" xfId="8" quotePrefix="1" applyFont="1" applyFill="1" applyBorder="1" applyAlignment="1">
      <alignment horizontal="left" vertical="center"/>
    </xf>
    <xf numFmtId="0" fontId="61" fillId="3" borderId="57" xfId="8" quotePrefix="1" applyFont="1" applyFill="1" applyBorder="1" applyAlignment="1">
      <alignment horizontal="left" vertical="center"/>
    </xf>
    <xf numFmtId="0" fontId="61" fillId="3" borderId="59" xfId="8" quotePrefix="1" applyFont="1" applyFill="1" applyBorder="1" applyAlignment="1">
      <alignment horizontal="left" vertical="center"/>
    </xf>
    <xf numFmtId="0" fontId="61" fillId="3" borderId="58" xfId="8" quotePrefix="1" applyFont="1" applyFill="1" applyBorder="1" applyAlignment="1">
      <alignment horizontal="left" vertical="center"/>
    </xf>
    <xf numFmtId="178" fontId="6" fillId="3" borderId="38" xfId="8" applyNumberFormat="1" applyFont="1" applyFill="1" applyBorder="1" applyAlignment="1">
      <alignment horizontal="center" vertical="center"/>
    </xf>
    <xf numFmtId="178" fontId="6" fillId="3" borderId="4" xfId="8" applyNumberFormat="1" applyFont="1" applyFill="1" applyBorder="1" applyAlignment="1">
      <alignment horizontal="center" vertical="center"/>
    </xf>
    <xf numFmtId="178" fontId="6" fillId="3" borderId="59" xfId="8" applyNumberFormat="1" applyFont="1" applyFill="1" applyBorder="1" applyAlignment="1">
      <alignment horizontal="center" vertical="center"/>
    </xf>
    <xf numFmtId="178" fontId="6" fillId="3" borderId="58" xfId="8" applyNumberFormat="1" applyFont="1" applyFill="1" applyBorder="1" applyAlignment="1">
      <alignment horizontal="center" vertical="center"/>
    </xf>
    <xf numFmtId="0" fontId="6" fillId="3" borderId="24" xfId="8" applyFont="1" applyFill="1" applyBorder="1" applyAlignment="1">
      <alignment horizontal="center" vertical="center"/>
    </xf>
    <xf numFmtId="0" fontId="6" fillId="3" borderId="4" xfId="8" applyFont="1" applyFill="1" applyBorder="1" applyAlignment="1">
      <alignment horizontal="center" vertical="center"/>
    </xf>
    <xf numFmtId="0" fontId="6" fillId="3" borderId="24" xfId="8" quotePrefix="1" applyFont="1" applyFill="1" applyBorder="1" applyAlignment="1">
      <alignment horizontal="left" vertical="center" wrapText="1"/>
    </xf>
    <xf numFmtId="0" fontId="6" fillId="3" borderId="38" xfId="8" applyFont="1" applyFill="1" applyBorder="1" applyAlignment="1">
      <alignment horizontal="left" vertical="center"/>
    </xf>
    <xf numFmtId="0" fontId="6" fillId="3" borderId="4" xfId="8" applyFont="1" applyFill="1" applyBorder="1" applyAlignment="1">
      <alignment horizontal="left" vertical="center"/>
    </xf>
    <xf numFmtId="0" fontId="6" fillId="3" borderId="57" xfId="8" applyFont="1" applyFill="1" applyBorder="1" applyAlignment="1">
      <alignment horizontal="left" vertical="center"/>
    </xf>
    <xf numFmtId="0" fontId="6" fillId="3" borderId="59" xfId="8" applyFont="1" applyFill="1" applyBorder="1" applyAlignment="1">
      <alignment horizontal="left" vertical="center"/>
    </xf>
    <xf numFmtId="0" fontId="6" fillId="3" borderId="58" xfId="8" applyFont="1" applyFill="1" applyBorder="1" applyAlignment="1">
      <alignment horizontal="left" vertical="center"/>
    </xf>
    <xf numFmtId="179" fontId="6" fillId="3" borderId="63" xfId="8" applyNumberFormat="1" applyFont="1" applyFill="1" applyBorder="1" applyAlignment="1">
      <alignment horizontal="center" vertical="center"/>
    </xf>
    <xf numFmtId="179" fontId="6" fillId="3" borderId="64" xfId="8" applyNumberFormat="1" applyFont="1" applyFill="1" applyBorder="1" applyAlignment="1">
      <alignment horizontal="center" vertical="center"/>
    </xf>
    <xf numFmtId="179" fontId="61" fillId="4" borderId="63" xfId="8" applyNumberFormat="1" applyFont="1" applyFill="1" applyBorder="1" applyAlignment="1">
      <alignment horizontal="center" vertical="center"/>
    </xf>
    <xf numFmtId="179" fontId="61" fillId="4" borderId="64" xfId="8" applyNumberFormat="1" applyFont="1" applyFill="1" applyBorder="1" applyAlignment="1">
      <alignment horizontal="center" vertical="center"/>
    </xf>
    <xf numFmtId="179" fontId="6" fillId="3" borderId="63" xfId="8" applyNumberFormat="1" applyFont="1" applyFill="1" applyBorder="1" applyAlignment="1">
      <alignment horizontal="right" vertical="center"/>
    </xf>
    <xf numFmtId="179" fontId="6" fillId="3" borderId="65" xfId="8" applyNumberFormat="1" applyFont="1" applyFill="1" applyBorder="1" applyAlignment="1">
      <alignment horizontal="right" vertical="center"/>
    </xf>
    <xf numFmtId="179" fontId="6" fillId="3" borderId="64" xfId="8" applyNumberFormat="1" applyFont="1" applyFill="1" applyBorder="1" applyAlignment="1">
      <alignment horizontal="right" vertical="center"/>
    </xf>
    <xf numFmtId="178" fontId="61" fillId="4" borderId="24" xfId="8" applyNumberFormat="1" applyFont="1" applyFill="1" applyBorder="1" applyAlignment="1">
      <alignment horizontal="right" vertical="center"/>
    </xf>
    <xf numFmtId="178" fontId="61" fillId="4" borderId="38" xfId="8" applyNumberFormat="1" applyFont="1" applyFill="1" applyBorder="1" applyAlignment="1">
      <alignment horizontal="right" vertical="center"/>
    </xf>
    <xf numFmtId="178" fontId="61" fillId="4" borderId="4" xfId="8" applyNumberFormat="1" applyFont="1" applyFill="1" applyBorder="1" applyAlignment="1">
      <alignment horizontal="right" vertical="center"/>
    </xf>
    <xf numFmtId="178" fontId="61" fillId="4" borderId="42" xfId="8" applyNumberFormat="1" applyFont="1" applyFill="1" applyBorder="1" applyAlignment="1">
      <alignment horizontal="right" vertical="center"/>
    </xf>
    <xf numFmtId="178" fontId="61" fillId="4" borderId="0" xfId="8" applyNumberFormat="1" applyFont="1" applyFill="1" applyBorder="1" applyAlignment="1">
      <alignment horizontal="right" vertical="center"/>
    </xf>
    <xf numFmtId="178" fontId="61" fillId="4" borderId="43" xfId="8" applyNumberFormat="1" applyFont="1" applyFill="1" applyBorder="1" applyAlignment="1">
      <alignment horizontal="right" vertical="center"/>
    </xf>
    <xf numFmtId="178" fontId="61" fillId="4" borderId="57" xfId="8" applyNumberFormat="1" applyFont="1" applyFill="1" applyBorder="1" applyAlignment="1">
      <alignment horizontal="right" vertical="center"/>
    </xf>
    <xf numFmtId="178" fontId="61" fillId="4" borderId="59" xfId="8" applyNumberFormat="1" applyFont="1" applyFill="1" applyBorder="1" applyAlignment="1">
      <alignment horizontal="right" vertical="center"/>
    </xf>
    <xf numFmtId="178" fontId="61" fillId="4" borderId="58" xfId="8" applyNumberFormat="1" applyFont="1" applyFill="1" applyBorder="1" applyAlignment="1">
      <alignment horizontal="right" vertical="center"/>
    </xf>
    <xf numFmtId="178" fontId="6" fillId="3" borderId="24" xfId="8" applyNumberFormat="1" applyFont="1" applyFill="1" applyBorder="1" applyAlignment="1">
      <alignment horizontal="center" vertical="center"/>
    </xf>
    <xf numFmtId="178" fontId="6" fillId="3" borderId="57" xfId="8" applyNumberFormat="1" applyFont="1" applyFill="1" applyBorder="1" applyAlignment="1">
      <alignment horizontal="center" vertical="center"/>
    </xf>
    <xf numFmtId="0" fontId="6" fillId="3" borderId="63" xfId="8" applyFont="1" applyFill="1" applyBorder="1" applyAlignment="1">
      <alignment horizontal="center" vertical="center"/>
    </xf>
    <xf numFmtId="0" fontId="6" fillId="3" borderId="64" xfId="8" applyFont="1" applyFill="1" applyBorder="1" applyAlignment="1">
      <alignment horizontal="center" vertical="center"/>
    </xf>
    <xf numFmtId="179" fontId="61" fillId="4" borderId="60" xfId="8" applyNumberFormat="1" applyFont="1" applyFill="1" applyBorder="1" applyAlignment="1">
      <alignment horizontal="center" vertical="center"/>
    </xf>
    <xf numFmtId="179" fontId="61" fillId="4" borderId="61" xfId="8" applyNumberFormat="1" applyFont="1" applyFill="1" applyBorder="1" applyAlignment="1">
      <alignment horizontal="center" vertical="center"/>
    </xf>
    <xf numFmtId="0" fontId="61" fillId="4" borderId="60" xfId="8" applyFont="1" applyFill="1" applyBorder="1" applyAlignment="1">
      <alignment horizontal="center" vertical="center"/>
    </xf>
    <xf numFmtId="0" fontId="61" fillId="4" borderId="61" xfId="8" applyFont="1" applyFill="1" applyBorder="1" applyAlignment="1">
      <alignment horizontal="center" vertical="center"/>
    </xf>
    <xf numFmtId="179" fontId="61" fillId="4" borderId="60" xfId="8" applyNumberFormat="1" applyFont="1" applyFill="1" applyBorder="1" applyAlignment="1">
      <alignment horizontal="right" vertical="center"/>
    </xf>
    <xf numFmtId="179" fontId="61" fillId="4" borderId="62" xfId="8" applyNumberFormat="1" applyFont="1" applyFill="1" applyBorder="1" applyAlignment="1">
      <alignment horizontal="right" vertical="center"/>
    </xf>
    <xf numFmtId="179" fontId="61" fillId="4" borderId="61" xfId="8" applyNumberFormat="1" applyFont="1" applyFill="1" applyBorder="1" applyAlignment="1">
      <alignment horizontal="right" vertical="center"/>
    </xf>
    <xf numFmtId="0" fontId="6" fillId="3" borderId="24" xfId="8" applyFont="1" applyFill="1" applyBorder="1" applyAlignment="1">
      <alignment horizontal="left" vertical="center" indent="1"/>
    </xf>
    <xf numFmtId="0" fontId="6" fillId="3" borderId="38" xfId="8" applyFont="1" applyFill="1" applyBorder="1" applyAlignment="1">
      <alignment horizontal="left" vertical="center" indent="1"/>
    </xf>
    <xf numFmtId="0" fontId="6" fillId="3" borderId="4" xfId="8" applyFont="1" applyFill="1" applyBorder="1" applyAlignment="1">
      <alignment horizontal="left" vertical="center" indent="1"/>
    </xf>
    <xf numFmtId="0" fontId="6" fillId="3" borderId="42" xfId="8" applyFont="1" applyFill="1" applyBorder="1" applyAlignment="1">
      <alignment horizontal="left" vertical="center" indent="1"/>
    </xf>
    <xf numFmtId="0" fontId="6" fillId="3" borderId="0" xfId="8" applyFont="1" applyFill="1" applyBorder="1" applyAlignment="1">
      <alignment horizontal="left" vertical="center" indent="1"/>
    </xf>
    <xf numFmtId="0" fontId="6" fillId="3" borderId="43" xfId="8" applyFont="1" applyFill="1" applyBorder="1" applyAlignment="1">
      <alignment horizontal="left" vertical="center" indent="1"/>
    </xf>
    <xf numFmtId="0" fontId="6" fillId="3" borderId="57" xfId="8" applyFont="1" applyFill="1" applyBorder="1" applyAlignment="1">
      <alignment horizontal="left" vertical="center" indent="1"/>
    </xf>
    <xf numFmtId="0" fontId="6" fillId="3" borderId="59" xfId="8" applyFont="1" applyFill="1" applyBorder="1" applyAlignment="1">
      <alignment horizontal="left" vertical="center" indent="1"/>
    </xf>
    <xf numFmtId="0" fontId="6" fillId="3" borderId="58" xfId="8" applyFont="1" applyFill="1" applyBorder="1" applyAlignment="1">
      <alignment horizontal="left" vertical="center" indent="1"/>
    </xf>
    <xf numFmtId="0" fontId="6" fillId="3" borderId="38" xfId="8" applyFont="1" applyFill="1" applyBorder="1" applyAlignment="1">
      <alignment horizontal="center" vertical="center"/>
    </xf>
    <xf numFmtId="0" fontId="63" fillId="4" borderId="54" xfId="8" applyFont="1" applyFill="1" applyBorder="1" applyAlignment="1">
      <alignment horizontal="center" vertical="center"/>
    </xf>
    <xf numFmtId="0" fontId="63" fillId="4" borderId="55" xfId="8" applyFont="1" applyFill="1" applyBorder="1" applyAlignment="1">
      <alignment horizontal="center" vertical="center"/>
    </xf>
    <xf numFmtId="179" fontId="61" fillId="4" borderId="54" xfId="8" applyNumberFormat="1" applyFont="1" applyFill="1" applyBorder="1" applyAlignment="1">
      <alignment horizontal="right" vertical="center"/>
    </xf>
    <xf numFmtId="179" fontId="61" fillId="4" borderId="56" xfId="8" applyNumberFormat="1" applyFont="1" applyFill="1" applyBorder="1" applyAlignment="1">
      <alignment horizontal="right" vertical="center"/>
    </xf>
    <xf numFmtId="179" fontId="61" fillId="4" borderId="55" xfId="8" applyNumberFormat="1" applyFont="1" applyFill="1" applyBorder="1" applyAlignment="1">
      <alignment horizontal="right" vertical="center"/>
    </xf>
    <xf numFmtId="0" fontId="6" fillId="3" borderId="24" xfId="8" applyFont="1" applyFill="1" applyBorder="1" applyAlignment="1">
      <alignment horizontal="left" vertical="center" wrapText="1" indent="1"/>
    </xf>
    <xf numFmtId="0" fontId="6" fillId="3" borderId="38" xfId="8" applyFont="1" applyFill="1" applyBorder="1" applyAlignment="1">
      <alignment horizontal="left" vertical="center" wrapText="1" indent="1"/>
    </xf>
    <xf numFmtId="0" fontId="6" fillId="3" borderId="4" xfId="8" applyFont="1" applyFill="1" applyBorder="1" applyAlignment="1">
      <alignment horizontal="left" vertical="center" wrapText="1" indent="1"/>
    </xf>
    <xf numFmtId="0" fontId="6" fillId="3" borderId="42" xfId="8" applyFont="1" applyFill="1" applyBorder="1" applyAlignment="1">
      <alignment horizontal="left" vertical="center" wrapText="1" indent="1"/>
    </xf>
    <xf numFmtId="0" fontId="6" fillId="3" borderId="0" xfId="8" applyFont="1" applyFill="1" applyBorder="1" applyAlignment="1">
      <alignment horizontal="left" vertical="center" wrapText="1" indent="1"/>
    </xf>
    <xf numFmtId="0" fontId="6" fillId="3" borderId="43" xfId="8" applyFont="1" applyFill="1" applyBorder="1" applyAlignment="1">
      <alignment horizontal="left" vertical="center" wrapText="1" indent="1"/>
    </xf>
    <xf numFmtId="0" fontId="6" fillId="3" borderId="57" xfId="8" applyFont="1" applyFill="1" applyBorder="1" applyAlignment="1">
      <alignment horizontal="left" vertical="center" wrapText="1" indent="1"/>
    </xf>
    <xf numFmtId="0" fontId="6" fillId="3" borderId="59" xfId="8" applyFont="1" applyFill="1" applyBorder="1" applyAlignment="1">
      <alignment horizontal="left" vertical="center" wrapText="1" indent="1"/>
    </xf>
    <xf numFmtId="0" fontId="6" fillId="3" borderId="58" xfId="8" applyFont="1" applyFill="1" applyBorder="1" applyAlignment="1">
      <alignment horizontal="left" vertical="center" wrapText="1" indent="1"/>
    </xf>
    <xf numFmtId="0" fontId="6" fillId="3" borderId="66" xfId="8" applyFont="1" applyFill="1" applyBorder="1" applyAlignment="1">
      <alignment horizontal="center" vertical="center"/>
    </xf>
    <xf numFmtId="0" fontId="6" fillId="3" borderId="67" xfId="8" applyFont="1" applyFill="1" applyBorder="1" applyAlignment="1">
      <alignment horizontal="center" vertical="center"/>
    </xf>
    <xf numFmtId="0" fontId="6" fillId="0" borderId="24" xfId="8" applyFont="1" applyFill="1" applyBorder="1" applyAlignment="1">
      <alignment horizontal="center" vertical="center"/>
    </xf>
    <xf numFmtId="0" fontId="6" fillId="0" borderId="4" xfId="8" applyFont="1" applyFill="1" applyBorder="1" applyAlignment="1">
      <alignment horizontal="center" vertical="center"/>
    </xf>
    <xf numFmtId="0" fontId="6" fillId="0" borderId="42" xfId="8" applyFont="1" applyFill="1" applyBorder="1" applyAlignment="1">
      <alignment horizontal="center" vertical="center"/>
    </xf>
    <xf numFmtId="0" fontId="6" fillId="0" borderId="43" xfId="8" applyFont="1" applyFill="1" applyBorder="1" applyAlignment="1">
      <alignment horizontal="center" vertical="center"/>
    </xf>
    <xf numFmtId="0" fontId="6" fillId="0" borderId="57" xfId="8" applyFont="1" applyFill="1" applyBorder="1" applyAlignment="1">
      <alignment horizontal="center" vertical="center"/>
    </xf>
    <xf numFmtId="0" fontId="6" fillId="0" borderId="58" xfId="8" applyFont="1" applyFill="1" applyBorder="1" applyAlignment="1">
      <alignment horizontal="center" vertical="center"/>
    </xf>
    <xf numFmtId="0" fontId="6" fillId="0" borderId="24" xfId="8" quotePrefix="1" applyFont="1" applyFill="1" applyBorder="1" applyAlignment="1">
      <alignment horizontal="left" vertical="center" wrapText="1"/>
    </xf>
    <xf numFmtId="0" fontId="6" fillId="0" borderId="38" xfId="8" applyFont="1" applyFill="1" applyBorder="1" applyAlignment="1">
      <alignment horizontal="left" vertical="center"/>
    </xf>
    <xf numFmtId="0" fontId="6" fillId="0" borderId="4" xfId="8" applyFont="1" applyFill="1" applyBorder="1" applyAlignment="1">
      <alignment horizontal="left" vertical="center"/>
    </xf>
    <xf numFmtId="0" fontId="6" fillId="0" borderId="42" xfId="8" applyFont="1" applyFill="1" applyBorder="1" applyAlignment="1">
      <alignment horizontal="left" vertical="center"/>
    </xf>
    <xf numFmtId="0" fontId="6" fillId="0" borderId="0" xfId="8" applyFont="1" applyFill="1" applyBorder="1" applyAlignment="1">
      <alignment horizontal="left" vertical="center"/>
    </xf>
    <xf numFmtId="0" fontId="6" fillId="0" borderId="43" xfId="8" applyFont="1" applyFill="1" applyBorder="1" applyAlignment="1">
      <alignment horizontal="left" vertical="center"/>
    </xf>
    <xf numFmtId="0" fontId="6" fillId="0" borderId="57" xfId="8" applyFont="1" applyFill="1" applyBorder="1" applyAlignment="1">
      <alignment horizontal="left" vertical="center"/>
    </xf>
    <xf numFmtId="0" fontId="6" fillId="0" borderId="59" xfId="8" applyFont="1" applyFill="1" applyBorder="1" applyAlignment="1">
      <alignment horizontal="left" vertical="center"/>
    </xf>
    <xf numFmtId="0" fontId="6" fillId="0" borderId="58" xfId="8" applyFont="1" applyFill="1" applyBorder="1" applyAlignment="1">
      <alignment horizontal="left" vertical="center"/>
    </xf>
    <xf numFmtId="179" fontId="61" fillId="4" borderId="63" xfId="8" applyNumberFormat="1" applyFont="1" applyFill="1" applyBorder="1" applyAlignment="1">
      <alignment horizontal="right" vertical="center"/>
    </xf>
    <xf numFmtId="179" fontId="61" fillId="4" borderId="65" xfId="8" applyNumberFormat="1" applyFont="1" applyFill="1" applyBorder="1" applyAlignment="1">
      <alignment horizontal="right" vertical="center"/>
    </xf>
    <xf numFmtId="179" fontId="61" fillId="4" borderId="64" xfId="8" applyNumberFormat="1" applyFont="1" applyFill="1" applyBorder="1" applyAlignment="1">
      <alignment horizontal="right" vertical="center"/>
    </xf>
    <xf numFmtId="0" fontId="6" fillId="3" borderId="53" xfId="8" applyFont="1" applyFill="1" applyBorder="1" applyAlignment="1">
      <alignment horizontal="center" vertical="center"/>
    </xf>
    <xf numFmtId="0" fontId="61" fillId="3" borderId="38" xfId="8" applyFont="1" applyFill="1" applyBorder="1" applyAlignment="1">
      <alignment horizontal="left" vertical="center"/>
    </xf>
    <xf numFmtId="0" fontId="61" fillId="3" borderId="4" xfId="8" applyFont="1" applyFill="1" applyBorder="1" applyAlignment="1">
      <alignment horizontal="left" vertical="center"/>
    </xf>
    <xf numFmtId="0" fontId="61" fillId="3" borderId="42" xfId="8" quotePrefix="1" applyFont="1" applyFill="1" applyBorder="1" applyAlignment="1">
      <alignment horizontal="left" vertical="center" wrapText="1"/>
    </xf>
    <xf numFmtId="0" fontId="61" fillId="3" borderId="57" xfId="8" applyFont="1" applyFill="1" applyBorder="1" applyAlignment="1">
      <alignment horizontal="left" vertical="center"/>
    </xf>
    <xf numFmtId="0" fontId="61" fillId="3" borderId="59" xfId="8" applyFont="1" applyFill="1" applyBorder="1" applyAlignment="1">
      <alignment horizontal="left" vertical="center"/>
    </xf>
    <xf numFmtId="0" fontId="61" fillId="3" borderId="58" xfId="8" applyFont="1" applyFill="1" applyBorder="1" applyAlignment="1">
      <alignment horizontal="left" vertical="center"/>
    </xf>
    <xf numFmtId="0" fontId="6" fillId="9" borderId="1" xfId="8" applyFont="1" applyFill="1" applyBorder="1" applyAlignment="1">
      <alignment horizontal="center" vertical="center"/>
    </xf>
    <xf numFmtId="14" fontId="6" fillId="3" borderId="1" xfId="8" applyNumberFormat="1" applyFont="1" applyFill="1" applyBorder="1" applyAlignment="1">
      <alignment horizontal="center" vertical="center"/>
    </xf>
    <xf numFmtId="178" fontId="6" fillId="3" borderId="51" xfId="8" applyNumberFormat="1" applyFont="1" applyFill="1" applyBorder="1" applyAlignment="1">
      <alignment horizontal="center" vertical="center"/>
    </xf>
    <xf numFmtId="178" fontId="6" fillId="3" borderId="52" xfId="8" applyNumberFormat="1" applyFont="1" applyFill="1" applyBorder="1" applyAlignment="1">
      <alignment horizontal="center" vertical="center"/>
    </xf>
    <xf numFmtId="0" fontId="64" fillId="0" borderId="24" xfId="8" applyFont="1" applyFill="1" applyBorder="1" applyAlignment="1">
      <alignment horizontal="left" vertical="center" wrapText="1"/>
    </xf>
    <xf numFmtId="0" fontId="64" fillId="0" borderId="4" xfId="8" applyFont="1" applyFill="1" applyBorder="1" applyAlignment="1">
      <alignment horizontal="left" vertical="center" wrapText="1"/>
    </xf>
    <xf numFmtId="0" fontId="64" fillId="0" borderId="42" xfId="8" applyFont="1" applyFill="1" applyBorder="1" applyAlignment="1">
      <alignment horizontal="left" vertical="center" wrapText="1"/>
    </xf>
    <xf numFmtId="0" fontId="64" fillId="0" borderId="43" xfId="8" applyFont="1" applyFill="1" applyBorder="1" applyAlignment="1">
      <alignment horizontal="left" vertical="center" wrapText="1"/>
    </xf>
    <xf numFmtId="0" fontId="64" fillId="0" borderId="57" xfId="8" applyFont="1" applyFill="1" applyBorder="1" applyAlignment="1">
      <alignment horizontal="left" vertical="center" wrapText="1"/>
    </xf>
    <xf numFmtId="0" fontId="64" fillId="0" borderId="58" xfId="8" applyFont="1" applyFill="1" applyBorder="1" applyAlignment="1">
      <alignment horizontal="left" vertical="center" wrapText="1"/>
    </xf>
    <xf numFmtId="0" fontId="6" fillId="0" borderId="38" xfId="8" applyFont="1" applyFill="1" applyBorder="1" applyAlignment="1">
      <alignment horizontal="center" vertical="center"/>
    </xf>
    <xf numFmtId="0" fontId="6" fillId="0" borderId="0" xfId="8" applyFont="1" applyFill="1" applyBorder="1" applyAlignment="1">
      <alignment horizontal="center" vertical="center"/>
    </xf>
    <xf numFmtId="0" fontId="6" fillId="0" borderId="59" xfId="8" applyFont="1" applyFill="1" applyBorder="1" applyAlignment="1">
      <alignment horizontal="center" vertical="center"/>
    </xf>
    <xf numFmtId="0" fontId="61" fillId="4" borderId="63" xfId="8" applyFont="1" applyFill="1" applyBorder="1" applyAlignment="1">
      <alignment horizontal="center" vertical="center"/>
    </xf>
    <xf numFmtId="0" fontId="61" fillId="4" borderId="64" xfId="8" applyFont="1" applyFill="1" applyBorder="1" applyAlignment="1">
      <alignment horizontal="center" vertical="center"/>
    </xf>
    <xf numFmtId="178" fontId="6" fillId="3" borderId="66" xfId="8" applyNumberFormat="1" applyFont="1" applyFill="1" applyBorder="1" applyAlignment="1">
      <alignment horizontal="center" vertical="center"/>
    </xf>
    <xf numFmtId="178" fontId="6" fillId="3" borderId="67" xfId="8" applyNumberFormat="1" applyFont="1" applyFill="1" applyBorder="1" applyAlignment="1">
      <alignment horizontal="center" vertical="center"/>
    </xf>
    <xf numFmtId="179" fontId="61" fillId="3" borderId="60" xfId="8" applyNumberFormat="1" applyFont="1" applyFill="1" applyBorder="1" applyAlignment="1">
      <alignment horizontal="right" vertical="center"/>
    </xf>
    <xf numFmtId="179" fontId="61" fillId="3" borderId="62" xfId="8" applyNumberFormat="1" applyFont="1" applyFill="1" applyBorder="1" applyAlignment="1">
      <alignment horizontal="right" vertical="center"/>
    </xf>
    <xf numFmtId="179" fontId="61" fillId="3" borderId="61" xfId="8" applyNumberFormat="1" applyFont="1" applyFill="1" applyBorder="1" applyAlignment="1">
      <alignment horizontal="right" vertical="center"/>
    </xf>
    <xf numFmtId="0" fontId="6" fillId="0" borderId="1" xfId="8" applyFont="1" applyFill="1" applyBorder="1" applyAlignment="1">
      <alignment horizontal="center" vertical="center"/>
    </xf>
    <xf numFmtId="180" fontId="61" fillId="4" borderId="63" xfId="8" applyNumberFormat="1" applyFont="1" applyFill="1" applyBorder="1" applyAlignment="1">
      <alignment horizontal="center" vertical="center"/>
    </xf>
    <xf numFmtId="180" fontId="61" fillId="4" borderId="64" xfId="8" applyNumberFormat="1" applyFont="1" applyFill="1" applyBorder="1" applyAlignment="1">
      <alignment horizontal="center" vertical="center"/>
    </xf>
    <xf numFmtId="0" fontId="6" fillId="0" borderId="1" xfId="8" quotePrefix="1" applyFont="1" applyFill="1" applyBorder="1" applyAlignment="1">
      <alignment horizontal="left" vertical="center" wrapText="1"/>
    </xf>
    <xf numFmtId="0" fontId="6" fillId="0" borderId="1" xfId="8" applyFont="1" applyFill="1" applyBorder="1" applyAlignment="1">
      <alignment horizontal="left" vertical="center"/>
    </xf>
    <xf numFmtId="0" fontId="61" fillId="4" borderId="65" xfId="8" applyFont="1" applyFill="1" applyBorder="1" applyAlignment="1">
      <alignment horizontal="center" vertical="center"/>
    </xf>
    <xf numFmtId="0" fontId="61" fillId="4" borderId="66" xfId="8" applyFont="1" applyFill="1" applyBorder="1" applyAlignment="1">
      <alignment horizontal="center" vertical="center"/>
    </xf>
    <xf numFmtId="0" fontId="61" fillId="4" borderId="67" xfId="8" applyFont="1" applyFill="1" applyBorder="1" applyAlignment="1">
      <alignment horizontal="center" vertical="center"/>
    </xf>
    <xf numFmtId="179" fontId="61" fillId="4" borderId="51" xfId="8" applyNumberFormat="1" applyFont="1" applyFill="1" applyBorder="1" applyAlignment="1">
      <alignment horizontal="center" vertical="center"/>
    </xf>
    <xf numFmtId="179" fontId="61" fillId="4" borderId="52" xfId="8" applyNumberFormat="1" applyFont="1" applyFill="1" applyBorder="1" applyAlignment="1">
      <alignment horizontal="center" vertical="center"/>
    </xf>
    <xf numFmtId="0" fontId="61" fillId="4" borderId="24" xfId="8" applyFont="1" applyFill="1" applyBorder="1" applyAlignment="1">
      <alignment horizontal="left" vertical="center" wrapText="1" indent="1"/>
    </xf>
    <xf numFmtId="0" fontId="61" fillId="4" borderId="38" xfId="8" applyFont="1" applyFill="1" applyBorder="1" applyAlignment="1">
      <alignment horizontal="left" vertical="center" indent="1"/>
    </xf>
    <xf numFmtId="0" fontId="61" fillId="4" borderId="4" xfId="8" applyFont="1" applyFill="1" applyBorder="1" applyAlignment="1">
      <alignment horizontal="left" vertical="center" indent="1"/>
    </xf>
    <xf numFmtId="0" fontId="61" fillId="4" borderId="42" xfId="8" applyFont="1" applyFill="1" applyBorder="1" applyAlignment="1">
      <alignment horizontal="left" vertical="center" wrapText="1" indent="1"/>
    </xf>
    <xf numFmtId="0" fontId="61" fillId="4" borderId="62" xfId="8" applyFont="1" applyFill="1" applyBorder="1" applyAlignment="1">
      <alignment horizontal="center" vertical="center"/>
    </xf>
    <xf numFmtId="178" fontId="63" fillId="4" borderId="24" xfId="8" applyNumberFormat="1" applyFont="1" applyFill="1" applyBorder="1" applyAlignment="1">
      <alignment horizontal="center" vertical="center" wrapText="1"/>
    </xf>
    <xf numFmtId="178" fontId="63" fillId="4" borderId="4" xfId="8" applyNumberFormat="1" applyFont="1" applyFill="1" applyBorder="1" applyAlignment="1">
      <alignment horizontal="center" vertical="center" wrapText="1"/>
    </xf>
    <xf numFmtId="178" fontId="63" fillId="4" borderId="57" xfId="8" applyNumberFormat="1" applyFont="1" applyFill="1" applyBorder="1" applyAlignment="1">
      <alignment horizontal="center" vertical="center" wrapText="1"/>
    </xf>
    <xf numFmtId="178" fontId="63" fillId="4" borderId="58" xfId="8" applyNumberFormat="1" applyFont="1" applyFill="1" applyBorder="1" applyAlignment="1">
      <alignment horizontal="center" vertical="center" wrapText="1"/>
    </xf>
    <xf numFmtId="0" fontId="61" fillId="3" borderId="57" xfId="8" quotePrefix="1" applyFont="1" applyFill="1" applyBorder="1" applyAlignment="1">
      <alignment horizontal="left" vertical="center" wrapText="1"/>
    </xf>
    <xf numFmtId="0" fontId="61" fillId="4" borderId="38" xfId="8" applyFont="1" applyFill="1" applyBorder="1" applyAlignment="1">
      <alignment horizontal="left" vertical="center" wrapText="1" indent="1"/>
    </xf>
    <xf numFmtId="0" fontId="61" fillId="4" borderId="4" xfId="8" applyFont="1" applyFill="1" applyBorder="1" applyAlignment="1">
      <alignment horizontal="left" vertical="center" wrapText="1" indent="1"/>
    </xf>
    <xf numFmtId="0" fontId="61" fillId="4" borderId="57" xfId="8" applyFont="1" applyFill="1" applyBorder="1" applyAlignment="1">
      <alignment horizontal="left" vertical="center" wrapText="1" indent="1"/>
    </xf>
    <xf numFmtId="0" fontId="61" fillId="4" borderId="59" xfId="8" applyFont="1" applyFill="1" applyBorder="1" applyAlignment="1">
      <alignment horizontal="left" vertical="center" wrapText="1" indent="1"/>
    </xf>
    <xf numFmtId="0" fontId="61" fillId="4" borderId="58" xfId="8" applyFont="1" applyFill="1" applyBorder="1" applyAlignment="1">
      <alignment horizontal="left" vertical="center" wrapText="1" indent="1"/>
    </xf>
    <xf numFmtId="0" fontId="61" fillId="4" borderId="24" xfId="8" applyFont="1" applyFill="1" applyBorder="1" applyAlignment="1">
      <alignment horizontal="center" vertical="center"/>
    </xf>
    <xf numFmtId="0" fontId="61" fillId="4" borderId="38" xfId="8" applyFont="1" applyFill="1" applyBorder="1" applyAlignment="1">
      <alignment horizontal="center" vertical="center"/>
    </xf>
    <xf numFmtId="0" fontId="61" fillId="4" borderId="4" xfId="8" applyFont="1" applyFill="1" applyBorder="1" applyAlignment="1">
      <alignment horizontal="center" vertical="center"/>
    </xf>
    <xf numFmtId="0" fontId="61" fillId="4" borderId="57" xfId="8" applyFont="1" applyFill="1" applyBorder="1" applyAlignment="1">
      <alignment horizontal="center" vertical="center"/>
    </xf>
    <xf numFmtId="0" fontId="61" fillId="4" borderId="59" xfId="8" applyFont="1" applyFill="1" applyBorder="1" applyAlignment="1">
      <alignment horizontal="center" vertical="center"/>
    </xf>
    <xf numFmtId="0" fontId="61" fillId="4" borderId="58" xfId="8" applyFont="1" applyFill="1" applyBorder="1" applyAlignment="1">
      <alignment horizontal="center" vertical="center"/>
    </xf>
    <xf numFmtId="0" fontId="61" fillId="3" borderId="42" xfId="8" quotePrefix="1" applyFont="1" applyFill="1" applyBorder="1" applyAlignment="1">
      <alignment vertical="center"/>
    </xf>
    <xf numFmtId="0" fontId="61" fillId="3" borderId="0" xfId="8" quotePrefix="1" applyFont="1" applyFill="1" applyBorder="1" applyAlignment="1">
      <alignment vertical="center"/>
    </xf>
    <xf numFmtId="0" fontId="61" fillId="3" borderId="43" xfId="8" quotePrefix="1" applyFont="1" applyFill="1" applyBorder="1" applyAlignment="1">
      <alignment vertical="center"/>
    </xf>
    <xf numFmtId="0" fontId="61" fillId="3" borderId="57" xfId="8" quotePrefix="1" applyFont="1" applyFill="1" applyBorder="1" applyAlignment="1">
      <alignment vertical="center"/>
    </xf>
    <xf numFmtId="0" fontId="61" fillId="3" borderId="59" xfId="8" quotePrefix="1" applyFont="1" applyFill="1" applyBorder="1" applyAlignment="1">
      <alignment vertical="center"/>
    </xf>
    <xf numFmtId="0" fontId="61" fillId="3" borderId="58" xfId="8" quotePrefix="1" applyFont="1" applyFill="1" applyBorder="1" applyAlignment="1">
      <alignment vertical="center"/>
    </xf>
    <xf numFmtId="14" fontId="6" fillId="9" borderId="42" xfId="8" applyNumberFormat="1" applyFont="1" applyFill="1" applyBorder="1" applyAlignment="1">
      <alignment horizontal="center" vertical="center"/>
    </xf>
    <xf numFmtId="14" fontId="6" fillId="9" borderId="43" xfId="8" applyNumberFormat="1" applyFont="1" applyFill="1" applyBorder="1" applyAlignment="1">
      <alignment horizontal="center" vertical="center"/>
    </xf>
    <xf numFmtId="14" fontId="6" fillId="9" borderId="57" xfId="8" applyNumberFormat="1" applyFont="1" applyFill="1" applyBorder="1" applyAlignment="1">
      <alignment horizontal="center" vertical="center"/>
    </xf>
    <xf numFmtId="14" fontId="6" fillId="9" borderId="58" xfId="8" applyNumberFormat="1" applyFont="1" applyFill="1" applyBorder="1" applyAlignment="1">
      <alignment horizontal="center" vertical="center"/>
    </xf>
    <xf numFmtId="179" fontId="61" fillId="4" borderId="51" xfId="8" applyNumberFormat="1" applyFont="1" applyFill="1" applyBorder="1" applyAlignment="1">
      <alignment horizontal="right" vertical="center"/>
    </xf>
    <xf numFmtId="179" fontId="61" fillId="4" borderId="53" xfId="8" applyNumberFormat="1" applyFont="1" applyFill="1" applyBorder="1" applyAlignment="1">
      <alignment horizontal="right" vertical="center"/>
    </xf>
    <xf numFmtId="179" fontId="61" fillId="4" borderId="52" xfId="8" applyNumberFormat="1" applyFont="1" applyFill="1" applyBorder="1" applyAlignment="1">
      <alignment horizontal="right" vertical="center"/>
    </xf>
    <xf numFmtId="0" fontId="61" fillId="3" borderId="24" xfId="8" quotePrefix="1" applyFont="1" applyFill="1" applyBorder="1" applyAlignment="1">
      <alignment vertical="center" wrapText="1"/>
    </xf>
    <xf numFmtId="0" fontId="61" fillId="3" borderId="38" xfId="8" applyFont="1" applyFill="1" applyBorder="1" applyAlignment="1">
      <alignment vertical="center"/>
    </xf>
    <xf numFmtId="0" fontId="61" fillId="3" borderId="4" xfId="8" applyFont="1" applyFill="1" applyBorder="1" applyAlignment="1">
      <alignment vertical="center"/>
    </xf>
    <xf numFmtId="0" fontId="61" fillId="3" borderId="57" xfId="8" applyFont="1" applyFill="1" applyBorder="1" applyAlignment="1">
      <alignment vertical="center"/>
    </xf>
    <xf numFmtId="0" fontId="61" fillId="3" borderId="59" xfId="8" applyFont="1" applyFill="1" applyBorder="1" applyAlignment="1">
      <alignment vertical="center"/>
    </xf>
    <xf numFmtId="0" fontId="61" fillId="3" borderId="58" xfId="8" applyFont="1" applyFill="1" applyBorder="1" applyAlignment="1">
      <alignment vertical="center"/>
    </xf>
    <xf numFmtId="14" fontId="6" fillId="9" borderId="1" xfId="8" applyNumberFormat="1" applyFont="1" applyFill="1" applyBorder="1" applyAlignment="1">
      <alignment horizontal="center" vertical="center"/>
    </xf>
    <xf numFmtId="178" fontId="61" fillId="4" borderId="24" xfId="8" applyNumberFormat="1" applyFont="1" applyFill="1" applyBorder="1" applyAlignment="1">
      <alignment horizontal="center" vertical="center"/>
    </xf>
    <xf numFmtId="178" fontId="61" fillId="4" borderId="4" xfId="8" applyNumberFormat="1" applyFont="1" applyFill="1" applyBorder="1" applyAlignment="1">
      <alignment horizontal="center" vertical="center"/>
    </xf>
    <xf numFmtId="178" fontId="61" fillId="4" borderId="57" xfId="8" applyNumberFormat="1" applyFont="1" applyFill="1" applyBorder="1" applyAlignment="1">
      <alignment horizontal="center" vertical="center"/>
    </xf>
    <xf numFmtId="178" fontId="61" fillId="4" borderId="58" xfId="8" applyNumberFormat="1" applyFont="1" applyFill="1" applyBorder="1" applyAlignment="1">
      <alignment horizontal="center" vertical="center"/>
    </xf>
    <xf numFmtId="0" fontId="66" fillId="3" borderId="24" xfId="8" quotePrefix="1" applyFont="1" applyFill="1" applyBorder="1" applyAlignment="1">
      <alignment horizontal="left" vertical="center" wrapText="1"/>
    </xf>
    <xf numFmtId="0" fontId="66" fillId="3" borderId="38" xfId="8" quotePrefix="1" applyFont="1" applyFill="1" applyBorder="1" applyAlignment="1">
      <alignment horizontal="left" vertical="center" wrapText="1"/>
    </xf>
    <xf numFmtId="0" fontId="66" fillId="3" borderId="4" xfId="8" quotePrefix="1" applyFont="1" applyFill="1" applyBorder="1" applyAlignment="1">
      <alignment horizontal="left" vertical="center" wrapText="1"/>
    </xf>
    <xf numFmtId="0" fontId="66" fillId="3" borderId="42" xfId="8" quotePrefix="1" applyFont="1" applyFill="1" applyBorder="1" applyAlignment="1">
      <alignment horizontal="left" vertical="center" wrapText="1"/>
    </xf>
    <xf numFmtId="0" fontId="66" fillId="3" borderId="0" xfId="8" quotePrefix="1" applyFont="1" applyFill="1" applyBorder="1" applyAlignment="1">
      <alignment horizontal="left" vertical="center" wrapText="1"/>
    </xf>
    <xf numFmtId="0" fontId="66" fillId="3" borderId="43" xfId="8" quotePrefix="1" applyFont="1" applyFill="1" applyBorder="1" applyAlignment="1">
      <alignment horizontal="left" vertical="center" wrapText="1"/>
    </xf>
    <xf numFmtId="0" fontId="66" fillId="3" borderId="57" xfId="8" quotePrefix="1" applyFont="1" applyFill="1" applyBorder="1" applyAlignment="1">
      <alignment horizontal="left" vertical="center" wrapText="1"/>
    </xf>
    <xf numFmtId="0" fontId="66" fillId="3" borderId="59" xfId="8" quotePrefix="1" applyFont="1" applyFill="1" applyBorder="1" applyAlignment="1">
      <alignment horizontal="left" vertical="center" wrapText="1"/>
    </xf>
    <xf numFmtId="0" fontId="66" fillId="3" borderId="58" xfId="8" quotePrefix="1" applyFont="1" applyFill="1" applyBorder="1" applyAlignment="1">
      <alignment horizontal="left" vertical="center" wrapText="1"/>
    </xf>
    <xf numFmtId="0" fontId="6" fillId="0" borderId="38" xfId="8" quotePrefix="1" applyFont="1" applyFill="1" applyBorder="1" applyAlignment="1">
      <alignment horizontal="left" vertical="center" wrapText="1"/>
    </xf>
    <xf numFmtId="0" fontId="6" fillId="0" borderId="4" xfId="8" quotePrefix="1" applyFont="1" applyFill="1" applyBorder="1" applyAlignment="1">
      <alignment horizontal="left" vertical="center" wrapText="1"/>
    </xf>
    <xf numFmtId="0" fontId="6" fillId="0" borderId="42" xfId="8" quotePrefix="1" applyFont="1" applyFill="1" applyBorder="1" applyAlignment="1">
      <alignment horizontal="left" vertical="center" wrapText="1"/>
    </xf>
    <xf numFmtId="0" fontId="6" fillId="0" borderId="0" xfId="8" quotePrefix="1" applyFont="1" applyFill="1" applyBorder="1" applyAlignment="1">
      <alignment horizontal="left" vertical="center" wrapText="1"/>
    </xf>
    <xf numFmtId="0" fontId="6" fillId="0" borderId="43" xfId="8" quotePrefix="1" applyFont="1" applyFill="1" applyBorder="1" applyAlignment="1">
      <alignment horizontal="left" vertical="center" wrapText="1"/>
    </xf>
    <xf numFmtId="0" fontId="6" fillId="0" borderId="57" xfId="8" quotePrefix="1" applyFont="1" applyFill="1" applyBorder="1" applyAlignment="1">
      <alignment horizontal="left" vertical="center" wrapText="1"/>
    </xf>
    <xf numFmtId="0" fontId="6" fillId="0" borderId="59" xfId="8" quotePrefix="1" applyFont="1" applyFill="1" applyBorder="1" applyAlignment="1">
      <alignment horizontal="left" vertical="center" wrapText="1"/>
    </xf>
    <xf numFmtId="0" fontId="6" fillId="0" borderId="58" xfId="8" quotePrefix="1" applyFont="1" applyFill="1" applyBorder="1" applyAlignment="1">
      <alignment horizontal="left" vertical="center" wrapText="1"/>
    </xf>
    <xf numFmtId="178" fontId="61" fillId="4" borderId="42" xfId="8" applyNumberFormat="1" applyFont="1" applyFill="1" applyBorder="1" applyAlignment="1">
      <alignment horizontal="center" vertical="center"/>
    </xf>
    <xf numFmtId="178" fontId="61" fillId="4" borderId="43" xfId="8" applyNumberFormat="1" applyFont="1" applyFill="1" applyBorder="1" applyAlignment="1">
      <alignment horizontal="center" vertical="center"/>
    </xf>
    <xf numFmtId="0" fontId="6" fillId="3" borderId="3" xfId="8" applyFont="1" applyFill="1" applyBorder="1" applyAlignment="1">
      <alignment horizontal="center" vertical="center"/>
    </xf>
    <xf numFmtId="0" fontId="6" fillId="3" borderId="1" xfId="8" applyFont="1" applyFill="1" applyBorder="1" applyAlignment="1">
      <alignment horizontal="center" vertical="center"/>
    </xf>
    <xf numFmtId="14" fontId="6" fillId="9" borderId="24" xfId="8" applyNumberFormat="1" applyFont="1" applyFill="1" applyBorder="1" applyAlignment="1">
      <alignment horizontal="center" vertical="center"/>
    </xf>
    <xf numFmtId="14" fontId="6" fillId="9" borderId="4" xfId="8" applyNumberFormat="1" applyFont="1" applyFill="1" applyBorder="1" applyAlignment="1">
      <alignment horizontal="center" vertical="center"/>
    </xf>
    <xf numFmtId="0" fontId="61" fillId="3" borderId="38" xfId="8" quotePrefix="1" applyFont="1" applyFill="1" applyBorder="1" applyAlignment="1">
      <alignment horizontal="left" vertical="center" wrapText="1"/>
    </xf>
    <xf numFmtId="0" fontId="61" fillId="3" borderId="4" xfId="8" quotePrefix="1" applyFont="1" applyFill="1" applyBorder="1" applyAlignment="1">
      <alignment horizontal="left" vertical="center" wrapText="1"/>
    </xf>
    <xf numFmtId="0" fontId="61" fillId="3" borderId="59" xfId="8" quotePrefix="1" applyFont="1" applyFill="1" applyBorder="1" applyAlignment="1">
      <alignment horizontal="left" vertical="center" wrapText="1"/>
    </xf>
    <xf numFmtId="0" fontId="61" fillId="3" borderId="58" xfId="8" quotePrefix="1" applyFont="1" applyFill="1" applyBorder="1" applyAlignment="1">
      <alignment horizontal="left" vertical="center" wrapText="1"/>
    </xf>
    <xf numFmtId="0" fontId="6" fillId="3" borderId="24" xfId="8" quotePrefix="1" applyFont="1" applyFill="1" applyBorder="1" applyAlignment="1">
      <alignment horizontal="left" vertical="center"/>
    </xf>
    <xf numFmtId="0" fontId="6" fillId="3" borderId="38" xfId="8" quotePrefix="1" applyFont="1" applyFill="1" applyBorder="1" applyAlignment="1">
      <alignment horizontal="left" vertical="center"/>
    </xf>
    <xf numFmtId="0" fontId="6" fillId="3" borderId="4" xfId="8" quotePrefix="1" applyFont="1" applyFill="1" applyBorder="1" applyAlignment="1">
      <alignment horizontal="left" vertical="center"/>
    </xf>
    <xf numFmtId="0" fontId="6" fillId="3" borderId="57" xfId="8" quotePrefix="1" applyFont="1" applyFill="1" applyBorder="1" applyAlignment="1">
      <alignment horizontal="left" vertical="center"/>
    </xf>
    <xf numFmtId="0" fontId="6" fillId="3" borderId="59" xfId="8" quotePrefix="1" applyFont="1" applyFill="1" applyBorder="1" applyAlignment="1">
      <alignment horizontal="left" vertical="center"/>
    </xf>
    <xf numFmtId="0" fontId="6" fillId="3" borderId="58" xfId="8" quotePrefix="1" applyFont="1" applyFill="1" applyBorder="1" applyAlignment="1">
      <alignment horizontal="left" vertical="center"/>
    </xf>
    <xf numFmtId="178" fontId="6" fillId="3" borderId="24" xfId="8" applyNumberFormat="1" applyFont="1" applyFill="1" applyBorder="1" applyAlignment="1">
      <alignment horizontal="right" vertical="center"/>
    </xf>
    <xf numFmtId="178" fontId="6" fillId="3" borderId="38" xfId="8" applyNumberFormat="1" applyFont="1" applyFill="1" applyBorder="1" applyAlignment="1">
      <alignment horizontal="right" vertical="center"/>
    </xf>
    <xf numFmtId="178" fontId="6" fillId="3" borderId="4" xfId="8" applyNumberFormat="1" applyFont="1" applyFill="1" applyBorder="1" applyAlignment="1">
      <alignment horizontal="right" vertical="center"/>
    </xf>
    <xf numFmtId="178" fontId="6" fillId="3" borderId="57" xfId="8" applyNumberFormat="1" applyFont="1" applyFill="1" applyBorder="1" applyAlignment="1">
      <alignment horizontal="right" vertical="center"/>
    </xf>
    <xf numFmtId="178" fontId="6" fillId="3" borderId="59" xfId="8" applyNumberFormat="1" applyFont="1" applyFill="1" applyBorder="1" applyAlignment="1">
      <alignment horizontal="right" vertical="center"/>
    </xf>
    <xf numFmtId="178" fontId="6" fillId="3" borderId="58" xfId="8" applyNumberFormat="1" applyFont="1" applyFill="1" applyBorder="1" applyAlignment="1">
      <alignment horizontal="right" vertical="center"/>
    </xf>
    <xf numFmtId="0" fontId="61" fillId="3" borderId="38" xfId="8" quotePrefix="1" applyFont="1" applyFill="1" applyBorder="1" applyAlignment="1">
      <alignment vertical="center" wrapText="1"/>
    </xf>
    <xf numFmtId="0" fontId="61" fillId="3" borderId="4" xfId="8" quotePrefix="1" applyFont="1" applyFill="1" applyBorder="1" applyAlignment="1">
      <alignment vertical="center" wrapText="1"/>
    </xf>
    <xf numFmtId="0" fontId="61" fillId="3" borderId="57" xfId="8" quotePrefix="1" applyFont="1" applyFill="1" applyBorder="1" applyAlignment="1">
      <alignment vertical="center" wrapText="1"/>
    </xf>
    <xf numFmtId="0" fontId="61" fillId="3" borderId="59" xfId="8" quotePrefix="1" applyFont="1" applyFill="1" applyBorder="1" applyAlignment="1">
      <alignment vertical="center" wrapText="1"/>
    </xf>
    <xf numFmtId="0" fontId="61" fillId="3" borderId="58" xfId="8" quotePrefix="1" applyFont="1" applyFill="1" applyBorder="1" applyAlignment="1">
      <alignment vertical="center" wrapText="1"/>
    </xf>
    <xf numFmtId="0" fontId="61" fillId="3" borderId="24" xfId="8" applyFont="1" applyFill="1" applyBorder="1" applyAlignment="1">
      <alignment horizontal="center" vertical="center"/>
    </xf>
    <xf numFmtId="0" fontId="61" fillId="3" borderId="4" xfId="8" applyFont="1" applyFill="1" applyBorder="1" applyAlignment="1">
      <alignment horizontal="center" vertical="center"/>
    </xf>
    <xf numFmtId="0" fontId="61" fillId="3" borderId="57" xfId="8" applyFont="1" applyFill="1" applyBorder="1" applyAlignment="1">
      <alignment horizontal="center" vertical="center"/>
    </xf>
    <xf numFmtId="0" fontId="61" fillId="3" borderId="58" xfId="8" applyFont="1" applyFill="1" applyBorder="1" applyAlignment="1">
      <alignment horizontal="center" vertical="center"/>
    </xf>
    <xf numFmtId="14" fontId="61" fillId="3" borderId="24" xfId="8" applyNumberFormat="1" applyFont="1" applyFill="1" applyBorder="1" applyAlignment="1">
      <alignment horizontal="center" vertical="center"/>
    </xf>
    <xf numFmtId="14" fontId="61" fillId="3" borderId="4" xfId="8" applyNumberFormat="1" applyFont="1" applyFill="1" applyBorder="1" applyAlignment="1">
      <alignment horizontal="center" vertical="center"/>
    </xf>
    <xf numFmtId="14" fontId="61" fillId="3" borderId="57" xfId="8" applyNumberFormat="1" applyFont="1" applyFill="1" applyBorder="1" applyAlignment="1">
      <alignment horizontal="center" vertical="center"/>
    </xf>
    <xf numFmtId="14" fontId="61" fillId="3" borderId="58" xfId="8" applyNumberFormat="1" applyFont="1" applyFill="1" applyBorder="1" applyAlignment="1">
      <alignment horizontal="center" vertical="center"/>
    </xf>
    <xf numFmtId="178" fontId="61" fillId="3" borderId="24" xfId="8" applyNumberFormat="1" applyFont="1" applyFill="1" applyBorder="1" applyAlignment="1">
      <alignment horizontal="center" vertical="center"/>
    </xf>
    <xf numFmtId="178" fontId="61" fillId="3" borderId="4" xfId="8" applyNumberFormat="1" applyFont="1" applyFill="1" applyBorder="1" applyAlignment="1">
      <alignment horizontal="center" vertical="center"/>
    </xf>
    <xf numFmtId="178" fontId="61" fillId="3" borderId="57" xfId="8" applyNumberFormat="1" applyFont="1" applyFill="1" applyBorder="1" applyAlignment="1">
      <alignment horizontal="center" vertical="center"/>
    </xf>
    <xf numFmtId="178" fontId="61" fillId="3" borderId="58" xfId="8" applyNumberFormat="1" applyFont="1" applyFill="1" applyBorder="1" applyAlignment="1">
      <alignment horizontal="center" vertical="center"/>
    </xf>
    <xf numFmtId="0" fontId="61" fillId="3" borderId="24" xfId="8" quotePrefix="1" applyFont="1" applyFill="1" applyBorder="1" applyAlignment="1">
      <alignment horizontal="left" vertical="center"/>
    </xf>
    <xf numFmtId="0" fontId="61" fillId="3" borderId="3" xfId="8" quotePrefix="1" applyFont="1" applyFill="1" applyBorder="1" applyAlignment="1">
      <alignment vertical="center" wrapText="1"/>
    </xf>
    <xf numFmtId="0" fontId="61" fillId="3" borderId="3" xfId="8" applyFont="1" applyFill="1" applyBorder="1" applyAlignment="1">
      <alignment vertical="center"/>
    </xf>
    <xf numFmtId="0" fontId="61" fillId="3" borderId="1" xfId="8" applyFont="1" applyFill="1" applyBorder="1" applyAlignment="1">
      <alignment vertical="center"/>
    </xf>
    <xf numFmtId="0" fontId="61" fillId="3" borderId="9" xfId="8" applyFont="1" applyFill="1" applyBorder="1" applyAlignment="1">
      <alignment vertical="center"/>
    </xf>
    <xf numFmtId="0" fontId="6" fillId="9" borderId="3" xfId="8" applyFont="1" applyFill="1" applyBorder="1" applyAlignment="1">
      <alignment horizontal="center" vertical="center"/>
    </xf>
    <xf numFmtId="0" fontId="6" fillId="9" borderId="9" xfId="8" applyFont="1" applyFill="1" applyBorder="1" applyAlignment="1">
      <alignment horizontal="center" vertical="center"/>
    </xf>
    <xf numFmtId="14" fontId="6" fillId="3" borderId="3" xfId="8" applyNumberFormat="1" applyFont="1" applyFill="1" applyBorder="1" applyAlignment="1">
      <alignment horizontal="center" vertical="center"/>
    </xf>
    <xf numFmtId="14" fontId="6" fillId="3" borderId="9" xfId="8" applyNumberFormat="1" applyFont="1" applyFill="1" applyBorder="1" applyAlignment="1">
      <alignment horizontal="center" vertical="center"/>
    </xf>
    <xf numFmtId="14" fontId="62" fillId="3" borderId="3" xfId="8" applyNumberFormat="1" applyFont="1" applyFill="1" applyBorder="1" applyAlignment="1">
      <alignment horizontal="center" vertical="center"/>
    </xf>
    <xf numFmtId="14" fontId="62" fillId="3" borderId="1" xfId="8" applyNumberFormat="1" applyFont="1" applyFill="1" applyBorder="1" applyAlignment="1">
      <alignment horizontal="center" vertical="center"/>
    </xf>
    <xf numFmtId="14" fontId="62" fillId="3" borderId="9" xfId="8" applyNumberFormat="1" applyFont="1" applyFill="1" applyBorder="1" applyAlignment="1">
      <alignment horizontal="center" vertical="center"/>
    </xf>
    <xf numFmtId="0" fontId="6" fillId="3" borderId="9" xfId="8" applyFont="1" applyFill="1" applyBorder="1" applyAlignment="1">
      <alignment horizontal="center" vertical="center"/>
    </xf>
    <xf numFmtId="0" fontId="6" fillId="3" borderId="3" xfId="8" quotePrefix="1" applyFont="1" applyFill="1" applyBorder="1" applyAlignment="1">
      <alignment horizontal="left" vertical="center" wrapText="1"/>
    </xf>
    <xf numFmtId="0" fontId="6" fillId="3" borderId="3" xfId="8" applyFont="1" applyFill="1" applyBorder="1" applyAlignment="1">
      <alignment horizontal="left" vertical="center"/>
    </xf>
    <xf numFmtId="0" fontId="6" fillId="3" borderId="1" xfId="8" applyFont="1" applyFill="1" applyBorder="1" applyAlignment="1">
      <alignment horizontal="left" vertical="center"/>
    </xf>
    <xf numFmtId="0" fontId="6" fillId="3" borderId="9" xfId="8" applyFont="1" applyFill="1" applyBorder="1" applyAlignment="1">
      <alignment horizontal="left" vertical="center"/>
    </xf>
    <xf numFmtId="0" fontId="6" fillId="3" borderId="24" xfId="8" applyFont="1" applyFill="1" applyBorder="1" applyAlignment="1">
      <alignment horizontal="center" vertical="center" wrapText="1"/>
    </xf>
    <xf numFmtId="0" fontId="6" fillId="3" borderId="4" xfId="8" applyFont="1" applyFill="1" applyBorder="1" applyAlignment="1">
      <alignment horizontal="center" vertical="center" wrapText="1"/>
    </xf>
    <xf numFmtId="0" fontId="6" fillId="3" borderId="42" xfId="8" applyFont="1" applyFill="1" applyBorder="1" applyAlignment="1">
      <alignment horizontal="center" vertical="center" wrapText="1"/>
    </xf>
    <xf numFmtId="0" fontId="6" fillId="3" borderId="43" xfId="8" applyFont="1" applyFill="1" applyBorder="1" applyAlignment="1">
      <alignment horizontal="center" vertical="center" wrapText="1"/>
    </xf>
    <xf numFmtId="0" fontId="6" fillId="3" borderId="57" xfId="8" applyFont="1" applyFill="1" applyBorder="1" applyAlignment="1">
      <alignment horizontal="center" vertical="center" wrapText="1"/>
    </xf>
    <xf numFmtId="0" fontId="6" fillId="3" borderId="58" xfId="8" applyFont="1" applyFill="1" applyBorder="1" applyAlignment="1">
      <alignment horizontal="center" vertical="center" wrapText="1"/>
    </xf>
    <xf numFmtId="0" fontId="6" fillId="3" borderId="1" xfId="8" quotePrefix="1" applyFont="1" applyFill="1" applyBorder="1" applyAlignment="1">
      <alignment horizontal="left" vertical="center" wrapText="1"/>
    </xf>
    <xf numFmtId="0" fontId="55" fillId="10" borderId="39" xfId="8" applyFont="1" applyFill="1" applyBorder="1" applyAlignment="1">
      <alignment horizontal="left" vertical="center" indent="1"/>
    </xf>
    <xf numFmtId="0" fontId="55" fillId="10" borderId="40" xfId="8" applyFont="1" applyFill="1" applyBorder="1" applyAlignment="1">
      <alignment horizontal="left" vertical="center" indent="1"/>
    </xf>
    <xf numFmtId="0" fontId="55" fillId="10" borderId="41" xfId="8" applyFont="1" applyFill="1" applyBorder="1" applyAlignment="1">
      <alignment horizontal="left" vertical="center" indent="1"/>
    </xf>
    <xf numFmtId="179" fontId="61" fillId="4" borderId="57" xfId="8" applyNumberFormat="1" applyFont="1" applyFill="1" applyBorder="1" applyAlignment="1">
      <alignment horizontal="center" vertical="center"/>
    </xf>
    <xf numFmtId="179" fontId="61" fillId="4" borderId="58" xfId="8" applyNumberFormat="1" applyFont="1" applyFill="1" applyBorder="1" applyAlignment="1">
      <alignment horizontal="center" vertical="center"/>
    </xf>
    <xf numFmtId="179" fontId="61" fillId="4" borderId="57" xfId="8" applyNumberFormat="1" applyFont="1" applyFill="1" applyBorder="1" applyAlignment="1">
      <alignment horizontal="right" vertical="center"/>
    </xf>
    <xf numFmtId="179" fontId="61" fillId="4" borderId="59" xfId="8" applyNumberFormat="1" applyFont="1" applyFill="1" applyBorder="1" applyAlignment="1">
      <alignment horizontal="right" vertical="center"/>
    </xf>
    <xf numFmtId="179" fontId="61" fillId="4" borderId="58" xfId="8" applyNumberFormat="1" applyFont="1" applyFill="1" applyBorder="1" applyAlignment="1">
      <alignment horizontal="right" vertical="center"/>
    </xf>
    <xf numFmtId="0" fontId="61" fillId="4" borderId="0" xfId="8" applyFont="1" applyFill="1" applyBorder="1" applyAlignment="1">
      <alignment horizontal="left" vertical="center" wrapText="1" indent="1"/>
    </xf>
    <xf numFmtId="0" fontId="61" fillId="4" borderId="43" xfId="8" applyFont="1" applyFill="1" applyBorder="1" applyAlignment="1">
      <alignment horizontal="left" vertical="center" wrapText="1" indent="1"/>
    </xf>
    <xf numFmtId="0" fontId="61" fillId="3" borderId="0" xfId="8" quotePrefix="1" applyFont="1" applyFill="1" applyBorder="1" applyAlignment="1">
      <alignment horizontal="left" vertical="center" wrapText="1"/>
    </xf>
    <xf numFmtId="0" fontId="61" fillId="3" borderId="43" xfId="8" quotePrefix="1" applyFont="1" applyFill="1" applyBorder="1" applyAlignment="1">
      <alignment horizontal="left" vertical="center" wrapText="1"/>
    </xf>
    <xf numFmtId="179" fontId="61" fillId="4" borderId="42" xfId="8" applyNumberFormat="1" applyFont="1" applyFill="1" applyBorder="1" applyAlignment="1">
      <alignment horizontal="right" vertical="center"/>
    </xf>
    <xf numFmtId="179" fontId="61" fillId="4" borderId="0" xfId="8" applyNumberFormat="1" applyFont="1" applyFill="1" applyBorder="1" applyAlignment="1">
      <alignment horizontal="right" vertical="center"/>
    </xf>
    <xf numFmtId="179" fontId="61" fillId="4" borderId="43" xfId="8" applyNumberFormat="1" applyFont="1" applyFill="1" applyBorder="1" applyAlignment="1">
      <alignment horizontal="right" vertical="center"/>
    </xf>
    <xf numFmtId="0" fontId="6" fillId="3" borderId="42" xfId="8" quotePrefix="1" applyFont="1" applyFill="1" applyBorder="1" applyAlignment="1">
      <alignment horizontal="left" vertical="center"/>
    </xf>
    <xf numFmtId="0" fontId="6" fillId="9" borderId="60" xfId="8" applyFont="1" applyFill="1" applyBorder="1" applyAlignment="1">
      <alignment horizontal="center" vertical="center"/>
    </xf>
    <xf numFmtId="0" fontId="6" fillId="9" borderId="61" xfId="8" applyFont="1" applyFill="1" applyBorder="1" applyAlignment="1">
      <alignment horizontal="center" vertical="center"/>
    </xf>
    <xf numFmtId="0" fontId="61" fillId="3" borderId="42" xfId="8" quotePrefix="1" applyFont="1" applyFill="1" applyBorder="1" applyAlignment="1">
      <alignment vertical="center" wrapText="1"/>
    </xf>
    <xf numFmtId="0" fontId="61" fillId="3" borderId="0" xfId="8" applyFont="1" applyFill="1" applyBorder="1" applyAlignment="1">
      <alignment vertical="center"/>
    </xf>
    <xf numFmtId="0" fontId="61" fillId="3" borderId="43" xfId="8" applyFont="1" applyFill="1" applyBorder="1" applyAlignment="1">
      <alignment vertical="center"/>
    </xf>
    <xf numFmtId="0" fontId="6" fillId="9" borderId="54" xfId="8" applyFont="1" applyFill="1" applyBorder="1" applyAlignment="1">
      <alignment horizontal="center" vertical="center"/>
    </xf>
    <xf numFmtId="0" fontId="6" fillId="9" borderId="55" xfId="8" applyFont="1" applyFill="1" applyBorder="1" applyAlignment="1">
      <alignment horizontal="center" vertical="center"/>
    </xf>
    <xf numFmtId="0" fontId="6" fillId="4" borderId="9" xfId="8" applyFont="1" applyFill="1" applyBorder="1" applyAlignment="1">
      <alignment horizontal="center" vertical="center" wrapText="1"/>
    </xf>
    <xf numFmtId="0" fontId="6" fillId="4" borderId="3" xfId="8" applyFont="1" applyFill="1" applyBorder="1" applyAlignment="1">
      <alignment horizontal="center" vertical="center" wrapText="1"/>
    </xf>
    <xf numFmtId="0" fontId="61" fillId="3" borderId="1" xfId="8" quotePrefix="1" applyFont="1" applyFill="1" applyBorder="1" applyAlignment="1">
      <alignment vertical="center"/>
    </xf>
    <xf numFmtId="0" fontId="6" fillId="9" borderId="63" xfId="8" applyFont="1" applyFill="1" applyBorder="1" applyAlignment="1">
      <alignment horizontal="center" vertical="center"/>
    </xf>
    <xf numFmtId="0" fontId="6" fillId="9" borderId="64" xfId="8" applyFont="1" applyFill="1" applyBorder="1" applyAlignment="1">
      <alignment horizontal="center" vertical="center"/>
    </xf>
    <xf numFmtId="0" fontId="61" fillId="3" borderId="1" xfId="8" quotePrefix="1" applyFont="1" applyFill="1" applyBorder="1" applyAlignment="1">
      <alignment vertical="center" wrapText="1"/>
    </xf>
    <xf numFmtId="0" fontId="6" fillId="0" borderId="1" xfId="8" quotePrefix="1" applyFont="1" applyFill="1" applyBorder="1" applyAlignment="1">
      <alignment horizontal="left" vertical="center"/>
    </xf>
    <xf numFmtId="0" fontId="71" fillId="6" borderId="24" xfId="8" applyFont="1" applyFill="1" applyBorder="1" applyAlignment="1">
      <alignment horizontal="center" vertical="center"/>
    </xf>
    <xf numFmtId="0" fontId="71" fillId="6" borderId="38" xfId="8" applyFont="1" applyFill="1" applyBorder="1" applyAlignment="1">
      <alignment horizontal="center" vertical="center"/>
    </xf>
    <xf numFmtId="0" fontId="71" fillId="6" borderId="4" xfId="8" applyFont="1" applyFill="1" applyBorder="1" applyAlignment="1">
      <alignment horizontal="center" vertical="center"/>
    </xf>
    <xf numFmtId="0" fontId="71" fillId="6" borderId="57" xfId="8" applyFont="1" applyFill="1" applyBorder="1" applyAlignment="1">
      <alignment horizontal="center" vertical="center"/>
    </xf>
    <xf numFmtId="0" fontId="71" fillId="6" borderId="59" xfId="8" applyFont="1" applyFill="1" applyBorder="1" applyAlignment="1">
      <alignment horizontal="center" vertical="center"/>
    </xf>
    <xf numFmtId="0" fontId="71" fillId="6" borderId="58" xfId="8" applyFont="1" applyFill="1" applyBorder="1" applyAlignment="1">
      <alignment horizontal="center" vertical="center"/>
    </xf>
    <xf numFmtId="178" fontId="72" fillId="6" borderId="24" xfId="8" applyNumberFormat="1" applyFont="1" applyFill="1" applyBorder="1" applyAlignment="1">
      <alignment horizontal="right" vertical="center"/>
    </xf>
    <xf numFmtId="178" fontId="72" fillId="6" borderId="38" xfId="8" applyNumberFormat="1" applyFont="1" applyFill="1" applyBorder="1" applyAlignment="1">
      <alignment horizontal="right" vertical="center"/>
    </xf>
    <xf numFmtId="178" fontId="72" fillId="6" borderId="4" xfId="8" applyNumberFormat="1" applyFont="1" applyFill="1" applyBorder="1" applyAlignment="1">
      <alignment horizontal="right" vertical="center"/>
    </xf>
    <xf numFmtId="178" fontId="72" fillId="6" borderId="57" xfId="8" applyNumberFormat="1" applyFont="1" applyFill="1" applyBorder="1" applyAlignment="1">
      <alignment horizontal="right" vertical="center"/>
    </xf>
    <xf numFmtId="178" fontId="72" fillId="6" borderId="59" xfId="8" applyNumberFormat="1" applyFont="1" applyFill="1" applyBorder="1" applyAlignment="1">
      <alignment horizontal="right" vertical="center"/>
    </xf>
    <xf numFmtId="178" fontId="72" fillId="6" borderId="58" xfId="8" applyNumberFormat="1" applyFont="1" applyFill="1" applyBorder="1" applyAlignment="1">
      <alignment horizontal="right" vertical="center"/>
    </xf>
    <xf numFmtId="178" fontId="72" fillId="6" borderId="24" xfId="8" applyNumberFormat="1" applyFont="1" applyFill="1" applyBorder="1" applyAlignment="1">
      <alignment horizontal="center" vertical="center"/>
    </xf>
    <xf numFmtId="178" fontId="72" fillId="6" borderId="4" xfId="8" applyNumberFormat="1" applyFont="1" applyFill="1" applyBorder="1" applyAlignment="1">
      <alignment horizontal="center" vertical="center"/>
    </xf>
    <xf numFmtId="178" fontId="72" fillId="6" borderId="57" xfId="8" applyNumberFormat="1" applyFont="1" applyFill="1" applyBorder="1" applyAlignment="1">
      <alignment horizontal="center" vertical="center"/>
    </xf>
    <xf numFmtId="178" fontId="72" fillId="6" borderId="58" xfId="8" applyNumberFormat="1" applyFont="1" applyFill="1" applyBorder="1" applyAlignment="1">
      <alignment horizontal="center" vertical="center"/>
    </xf>
    <xf numFmtId="0" fontId="71" fillId="6" borderId="1" xfId="8" applyFont="1" applyFill="1" applyBorder="1" applyAlignment="1">
      <alignment horizontal="center" vertical="center"/>
    </xf>
    <xf numFmtId="14" fontId="71" fillId="6" borderId="1" xfId="8" applyNumberFormat="1" applyFont="1" applyFill="1" applyBorder="1" applyAlignment="1">
      <alignment horizontal="center" vertical="center"/>
    </xf>
    <xf numFmtId="0" fontId="71" fillId="6" borderId="1" xfId="8" quotePrefix="1" applyFont="1" applyFill="1" applyBorder="1" applyAlignment="1">
      <alignment horizontal="left" vertical="center" wrapText="1"/>
    </xf>
    <xf numFmtId="0" fontId="71" fillId="6" borderId="1" xfId="8" applyFont="1" applyFill="1" applyBorder="1" applyAlignment="1">
      <alignment horizontal="left" vertical="center" wrapText="1"/>
    </xf>
    <xf numFmtId="14" fontId="71" fillId="11" borderId="1" xfId="8" applyNumberFormat="1" applyFont="1" applyFill="1" applyBorder="1" applyAlignment="1">
      <alignment horizontal="center" vertical="center"/>
    </xf>
    <xf numFmtId="0" fontId="71" fillId="11" borderId="1" xfId="8" quotePrefix="1" applyFont="1" applyFill="1" applyBorder="1" applyAlignment="1">
      <alignment horizontal="left" vertical="center" wrapText="1"/>
    </xf>
    <xf numFmtId="0" fontId="71" fillId="11" borderId="1" xfId="8" applyFont="1" applyFill="1" applyBorder="1" applyAlignment="1">
      <alignment horizontal="left" vertical="center" wrapText="1"/>
    </xf>
    <xf numFmtId="0" fontId="71" fillId="12" borderId="24" xfId="8" applyFont="1" applyFill="1" applyBorder="1" applyAlignment="1">
      <alignment horizontal="center" vertical="center"/>
    </xf>
    <xf numFmtId="0" fontId="71" fillId="12" borderId="38" xfId="8" applyFont="1" applyFill="1" applyBorder="1" applyAlignment="1">
      <alignment horizontal="center" vertical="center"/>
    </xf>
    <xf numFmtId="0" fontId="71" fillId="12" borderId="4" xfId="8" applyFont="1" applyFill="1" applyBorder="1" applyAlignment="1">
      <alignment horizontal="center" vertical="center"/>
    </xf>
    <xf numFmtId="0" fontId="71" fillId="12" borderId="57" xfId="8" applyFont="1" applyFill="1" applyBorder="1" applyAlignment="1">
      <alignment horizontal="center" vertical="center"/>
    </xf>
    <xf numFmtId="0" fontId="71" fillId="12" borderId="59" xfId="8" applyFont="1" applyFill="1" applyBorder="1" applyAlignment="1">
      <alignment horizontal="center" vertical="center"/>
    </xf>
    <xf numFmtId="0" fontId="71" fillId="12" borderId="58" xfId="8" applyFont="1" applyFill="1" applyBorder="1" applyAlignment="1">
      <alignment horizontal="center" vertical="center"/>
    </xf>
    <xf numFmtId="178" fontId="72" fillId="12" borderId="24" xfId="8" applyNumberFormat="1" applyFont="1" applyFill="1" applyBorder="1" applyAlignment="1">
      <alignment horizontal="right" vertical="center"/>
    </xf>
    <xf numFmtId="178" fontId="72" fillId="12" borderId="38" xfId="8" applyNumberFormat="1" applyFont="1" applyFill="1" applyBorder="1" applyAlignment="1">
      <alignment horizontal="right" vertical="center"/>
    </xf>
    <xf numFmtId="178" fontId="72" fillId="12" borderId="4" xfId="8" applyNumberFormat="1" applyFont="1" applyFill="1" applyBorder="1" applyAlignment="1">
      <alignment horizontal="right" vertical="center"/>
    </xf>
    <xf numFmtId="178" fontId="72" fillId="12" borderId="57" xfId="8" applyNumberFormat="1" applyFont="1" applyFill="1" applyBorder="1" applyAlignment="1">
      <alignment horizontal="right" vertical="center"/>
    </xf>
    <xf numFmtId="178" fontId="72" fillId="12" borderId="59" xfId="8" applyNumberFormat="1" applyFont="1" applyFill="1" applyBorder="1" applyAlignment="1">
      <alignment horizontal="right" vertical="center"/>
    </xf>
    <xf numFmtId="178" fontId="72" fillId="12" borderId="58" xfId="8" applyNumberFormat="1" applyFont="1" applyFill="1" applyBorder="1" applyAlignment="1">
      <alignment horizontal="right" vertical="center"/>
    </xf>
    <xf numFmtId="178" fontId="72" fillId="9" borderId="24" xfId="8" applyNumberFormat="1" applyFont="1" applyFill="1" applyBorder="1" applyAlignment="1">
      <alignment horizontal="center" vertical="center"/>
    </xf>
    <xf numFmtId="178" fontId="72" fillId="9" borderId="4" xfId="8" applyNumberFormat="1" applyFont="1" applyFill="1" applyBorder="1" applyAlignment="1">
      <alignment horizontal="center" vertical="center"/>
    </xf>
    <xf numFmtId="178" fontId="72" fillId="9" borderId="57" xfId="8" applyNumberFormat="1" applyFont="1" applyFill="1" applyBorder="1" applyAlignment="1">
      <alignment horizontal="center" vertical="center"/>
    </xf>
    <xf numFmtId="178" fontId="72" fillId="9" borderId="58" xfId="8" applyNumberFormat="1" applyFont="1" applyFill="1" applyBorder="1" applyAlignment="1">
      <alignment horizontal="center" vertical="center"/>
    </xf>
    <xf numFmtId="0" fontId="71" fillId="9" borderId="1" xfId="8" applyFont="1" applyFill="1" applyBorder="1" applyAlignment="1">
      <alignment horizontal="center" vertical="center"/>
    </xf>
    <xf numFmtId="0" fontId="71" fillId="11" borderId="1" xfId="8" applyFont="1" applyFill="1" applyBorder="1" applyAlignment="1">
      <alignment horizontal="center" vertical="center"/>
    </xf>
    <xf numFmtId="0" fontId="71" fillId="6" borderId="24" xfId="8" quotePrefix="1" applyFont="1" applyFill="1" applyBorder="1" applyAlignment="1">
      <alignment horizontal="center" vertical="center" wrapText="1"/>
    </xf>
    <xf numFmtId="0" fontId="71" fillId="6" borderId="38" xfId="8" quotePrefix="1" applyFont="1" applyFill="1" applyBorder="1" applyAlignment="1">
      <alignment horizontal="center" vertical="center" wrapText="1"/>
    </xf>
    <xf numFmtId="0" fontId="71" fillId="6" borderId="4" xfId="8" quotePrefix="1" applyFont="1" applyFill="1" applyBorder="1" applyAlignment="1">
      <alignment horizontal="center" vertical="center" wrapText="1"/>
    </xf>
    <xf numFmtId="0" fontId="71" fillId="6" borderId="57" xfId="8" quotePrefix="1" applyFont="1" applyFill="1" applyBorder="1" applyAlignment="1">
      <alignment horizontal="center" vertical="center" wrapText="1"/>
    </xf>
    <xf numFmtId="0" fontId="71" fillId="6" borderId="59" xfId="8" quotePrefix="1" applyFont="1" applyFill="1" applyBorder="1" applyAlignment="1">
      <alignment horizontal="center" vertical="center" wrapText="1"/>
    </xf>
    <xf numFmtId="0" fontId="71" fillId="6" borderId="58" xfId="8" quotePrefix="1" applyFont="1" applyFill="1" applyBorder="1" applyAlignment="1">
      <alignment horizontal="center" vertical="center" wrapText="1"/>
    </xf>
    <xf numFmtId="0" fontId="71" fillId="11" borderId="24" xfId="8" applyFont="1" applyFill="1" applyBorder="1" applyAlignment="1">
      <alignment horizontal="center" vertical="center"/>
    </xf>
    <xf numFmtId="0" fontId="71" fillId="11" borderId="38" xfId="8" applyFont="1" applyFill="1" applyBorder="1" applyAlignment="1">
      <alignment horizontal="center" vertical="center"/>
    </xf>
    <xf numFmtId="0" fontId="71" fillId="11" borderId="4" xfId="8" applyFont="1" applyFill="1" applyBorder="1" applyAlignment="1">
      <alignment horizontal="center" vertical="center"/>
    </xf>
    <xf numFmtId="0" fontId="71" fillId="11" borderId="57" xfId="8" applyFont="1" applyFill="1" applyBorder="1" applyAlignment="1">
      <alignment horizontal="center" vertical="center"/>
    </xf>
    <xf numFmtId="0" fontId="71" fillId="11" borderId="59" xfId="8" applyFont="1" applyFill="1" applyBorder="1" applyAlignment="1">
      <alignment horizontal="center" vertical="center"/>
    </xf>
    <xf numFmtId="0" fontId="71" fillId="11" borderId="58" xfId="8" applyFont="1" applyFill="1" applyBorder="1" applyAlignment="1">
      <alignment horizontal="center" vertical="center"/>
    </xf>
    <xf numFmtId="178" fontId="72" fillId="11" borderId="24" xfId="8" applyNumberFormat="1" applyFont="1" applyFill="1" applyBorder="1" applyAlignment="1">
      <alignment horizontal="right" vertical="center"/>
    </xf>
    <xf numFmtId="178" fontId="72" fillId="11" borderId="38" xfId="8" applyNumberFormat="1" applyFont="1" applyFill="1" applyBorder="1" applyAlignment="1">
      <alignment horizontal="right" vertical="center"/>
    </xf>
    <xf numFmtId="178" fontId="72" fillId="11" borderId="4" xfId="8" applyNumberFormat="1" applyFont="1" applyFill="1" applyBorder="1" applyAlignment="1">
      <alignment horizontal="right" vertical="center"/>
    </xf>
    <xf numFmtId="178" fontId="72" fillId="11" borderId="57" xfId="8" applyNumberFormat="1" applyFont="1" applyFill="1" applyBorder="1" applyAlignment="1">
      <alignment horizontal="right" vertical="center"/>
    </xf>
    <xf numFmtId="178" fontId="72" fillId="11" borderId="59" xfId="8" applyNumberFormat="1" applyFont="1" applyFill="1" applyBorder="1" applyAlignment="1">
      <alignment horizontal="right" vertical="center"/>
    </xf>
    <xf numFmtId="178" fontId="72" fillId="11" borderId="58" xfId="8" applyNumberFormat="1" applyFont="1" applyFill="1" applyBorder="1" applyAlignment="1">
      <alignment horizontal="right" vertical="center"/>
    </xf>
    <xf numFmtId="178" fontId="72" fillId="11" borderId="24" xfId="8" applyNumberFormat="1" applyFont="1" applyFill="1" applyBorder="1" applyAlignment="1">
      <alignment horizontal="center" vertical="center"/>
    </xf>
    <xf numFmtId="178" fontId="72" fillId="11" borderId="4" xfId="8" applyNumberFormat="1" applyFont="1" applyFill="1" applyBorder="1" applyAlignment="1">
      <alignment horizontal="center" vertical="center"/>
    </xf>
    <xf numFmtId="178" fontId="72" fillId="11" borderId="57" xfId="8" applyNumberFormat="1" applyFont="1" applyFill="1" applyBorder="1" applyAlignment="1">
      <alignment horizontal="center" vertical="center"/>
    </xf>
    <xf numFmtId="178" fontId="72" fillId="11" borderId="58" xfId="8" applyNumberFormat="1" applyFont="1" applyFill="1" applyBorder="1" applyAlignment="1">
      <alignment horizontal="center" vertical="center"/>
    </xf>
    <xf numFmtId="0" fontId="71" fillId="12" borderId="1" xfId="8" applyFont="1" applyFill="1" applyBorder="1" applyAlignment="1">
      <alignment horizontal="center" vertical="center"/>
    </xf>
    <xf numFmtId="0" fontId="71" fillId="12" borderId="1" xfId="8" quotePrefix="1" applyFont="1" applyFill="1" applyBorder="1" applyAlignment="1">
      <alignment horizontal="left" vertical="center" wrapText="1"/>
    </xf>
    <xf numFmtId="0" fontId="71" fillId="12" borderId="1" xfId="8" applyFont="1" applyFill="1" applyBorder="1" applyAlignment="1">
      <alignment horizontal="left" vertical="center" wrapText="1"/>
    </xf>
    <xf numFmtId="49" fontId="76" fillId="0" borderId="0" xfId="8" applyNumberFormat="1" applyFont="1" applyFill="1" applyBorder="1" applyAlignment="1">
      <alignment horizontal="center" vertical="center"/>
    </xf>
    <xf numFmtId="0" fontId="59" fillId="13" borderId="1" xfId="8" applyFont="1" applyFill="1" applyBorder="1" applyAlignment="1">
      <alignment horizontal="center" vertical="center"/>
    </xf>
    <xf numFmtId="0" fontId="59" fillId="13" borderId="1" xfId="8" applyFont="1" applyFill="1" applyBorder="1" applyAlignment="1">
      <alignment horizontal="center" vertical="center" wrapText="1"/>
    </xf>
    <xf numFmtId="0" fontId="59" fillId="13" borderId="9" xfId="8" applyFont="1" applyFill="1" applyBorder="1" applyAlignment="1">
      <alignment horizontal="center" vertical="center" wrapText="1"/>
    </xf>
    <xf numFmtId="0" fontId="59" fillId="13" borderId="2" xfId="8" applyFont="1" applyFill="1" applyBorder="1" applyAlignment="1">
      <alignment horizontal="center" vertical="center" wrapText="1"/>
    </xf>
    <xf numFmtId="0" fontId="59" fillId="13" borderId="3" xfId="8" applyFont="1" applyFill="1" applyBorder="1" applyAlignment="1">
      <alignment horizontal="center" vertical="center" wrapText="1"/>
    </xf>
    <xf numFmtId="180" fontId="59" fillId="13" borderId="1" xfId="8" applyNumberFormat="1" applyFont="1" applyFill="1" applyBorder="1" applyAlignment="1">
      <alignment horizontal="center" vertical="center"/>
    </xf>
    <xf numFmtId="0" fontId="59" fillId="13" borderId="9" xfId="8" applyFont="1" applyFill="1" applyBorder="1" applyAlignment="1">
      <alignment horizontal="center" vertical="center"/>
    </xf>
    <xf numFmtId="0" fontId="59" fillId="13" borderId="2" xfId="8" applyFont="1" applyFill="1" applyBorder="1" applyAlignment="1">
      <alignment horizontal="center" vertical="center"/>
    </xf>
    <xf numFmtId="0" fontId="59" fillId="13" borderId="3" xfId="8" applyFont="1" applyFill="1" applyBorder="1" applyAlignment="1">
      <alignment horizontal="center" vertical="center"/>
    </xf>
    <xf numFmtId="0" fontId="59" fillId="13" borderId="39" xfId="8" applyFont="1" applyFill="1" applyBorder="1" applyAlignment="1">
      <alignment horizontal="center" vertical="center" wrapText="1"/>
    </xf>
    <xf numFmtId="0" fontId="59" fillId="13" borderId="40" xfId="8" applyFont="1" applyFill="1" applyBorder="1" applyAlignment="1">
      <alignment horizontal="center" vertical="center" wrapText="1"/>
    </xf>
    <xf numFmtId="0" fontId="59" fillId="13" borderId="41" xfId="8" applyFont="1" applyFill="1" applyBorder="1" applyAlignment="1">
      <alignment horizontal="center" vertical="center" wrapText="1"/>
    </xf>
    <xf numFmtId="0" fontId="59" fillId="7" borderId="9" xfId="8" applyFont="1" applyFill="1" applyBorder="1" applyAlignment="1">
      <alignment horizontal="center" vertical="center" wrapText="1"/>
    </xf>
    <xf numFmtId="0" fontId="59" fillId="7" borderId="2" xfId="8" applyFont="1" applyFill="1" applyBorder="1" applyAlignment="1">
      <alignment horizontal="center" vertical="center"/>
    </xf>
    <xf numFmtId="0" fontId="59" fillId="7" borderId="3" xfId="8" applyFont="1" applyFill="1" applyBorder="1" applyAlignment="1">
      <alignment horizontal="center" vertical="center"/>
    </xf>
    <xf numFmtId="0" fontId="59" fillId="4" borderId="9" xfId="8" applyFont="1" applyFill="1" applyBorder="1" applyAlignment="1">
      <alignment horizontal="center" vertical="center" wrapText="1"/>
    </xf>
    <xf numFmtId="0" fontId="59" fillId="4" borderId="3" xfId="8" applyFont="1" applyFill="1" applyBorder="1" applyAlignment="1">
      <alignment horizontal="center" vertical="center" wrapText="1"/>
    </xf>
    <xf numFmtId="0" fontId="59" fillId="7" borderId="39" xfId="8" applyFont="1" applyFill="1" applyBorder="1" applyAlignment="1">
      <alignment horizontal="center" vertical="center" wrapText="1"/>
    </xf>
    <xf numFmtId="0" fontId="59" fillId="7" borderId="40" xfId="8" applyFont="1" applyFill="1" applyBorder="1" applyAlignment="1">
      <alignment horizontal="center" vertical="center" wrapText="1"/>
    </xf>
    <xf numFmtId="0" fontId="59" fillId="7" borderId="41" xfId="8" applyFont="1" applyFill="1" applyBorder="1" applyAlignment="1">
      <alignment horizontal="center" vertical="center" wrapText="1"/>
    </xf>
    <xf numFmtId="0" fontId="59" fillId="4" borderId="2" xfId="8" applyFont="1" applyFill="1" applyBorder="1" applyAlignment="1">
      <alignment horizontal="center" vertical="center" wrapText="1"/>
    </xf>
    <xf numFmtId="0" fontId="59" fillId="13" borderId="39" xfId="8" applyFont="1" applyFill="1" applyBorder="1" applyAlignment="1">
      <alignment horizontal="center" vertical="center"/>
    </xf>
    <xf numFmtId="0" fontId="59" fillId="7" borderId="1" xfId="8" applyFont="1" applyFill="1" applyBorder="1" applyAlignment="1">
      <alignment horizontal="center" vertical="center" wrapText="1"/>
    </xf>
    <xf numFmtId="0" fontId="59" fillId="7" borderId="1" xfId="8" applyFont="1" applyFill="1" applyBorder="1" applyAlignment="1">
      <alignment horizontal="center" vertical="center"/>
    </xf>
    <xf numFmtId="41" fontId="78" fillId="0" borderId="24" xfId="8" quotePrefix="1" applyNumberFormat="1" applyFont="1" applyFill="1" applyBorder="1" applyAlignment="1">
      <alignment horizontal="center" vertical="center" wrapText="1"/>
    </xf>
    <xf numFmtId="41" fontId="78" fillId="0" borderId="42" xfId="8" quotePrefix="1" applyNumberFormat="1" applyFont="1" applyFill="1" applyBorder="1" applyAlignment="1">
      <alignment horizontal="center" vertical="center"/>
    </xf>
    <xf numFmtId="41" fontId="78" fillId="0" borderId="57" xfId="8" quotePrefix="1" applyNumberFormat="1" applyFont="1" applyFill="1" applyBorder="1" applyAlignment="1">
      <alignment horizontal="center" vertical="center"/>
    </xf>
    <xf numFmtId="0" fontId="78" fillId="0" borderId="70" xfId="8" applyFont="1" applyFill="1" applyBorder="1" applyAlignment="1">
      <alignment horizontal="center" vertical="center"/>
    </xf>
    <xf numFmtId="0" fontId="78" fillId="0" borderId="73" xfId="8" applyFont="1" applyFill="1" applyBorder="1" applyAlignment="1">
      <alignment horizontal="center" vertical="center"/>
    </xf>
    <xf numFmtId="0" fontId="75" fillId="0" borderId="9" xfId="8" applyFont="1" applyFill="1" applyBorder="1" applyAlignment="1">
      <alignment horizontal="center" vertical="center" wrapText="1"/>
    </xf>
    <xf numFmtId="0" fontId="75" fillId="0" borderId="3" xfId="8" applyFont="1" applyFill="1" applyBorder="1" applyAlignment="1">
      <alignment horizontal="center" vertical="center" wrapText="1"/>
    </xf>
    <xf numFmtId="14" fontId="75" fillId="0" borderId="9" xfId="8" applyNumberFormat="1" applyFont="1" applyFill="1" applyBorder="1" applyAlignment="1">
      <alignment horizontal="center" vertical="center" wrapText="1"/>
    </xf>
    <xf numFmtId="0" fontId="75" fillId="0" borderId="9" xfId="8" applyFont="1" applyFill="1" applyBorder="1" applyAlignment="1">
      <alignment horizontal="center" vertical="center"/>
    </xf>
    <xf numFmtId="0" fontId="75" fillId="0" borderId="3" xfId="8" applyFont="1" applyFill="1" applyBorder="1" applyAlignment="1">
      <alignment horizontal="center" vertical="center"/>
    </xf>
    <xf numFmtId="0" fontId="78" fillId="0" borderId="26" xfId="8" applyFont="1" applyFill="1" applyBorder="1" applyAlignment="1">
      <alignment horizontal="center" vertical="center"/>
    </xf>
    <xf numFmtId="0" fontId="75" fillId="0" borderId="2" xfId="8" applyFont="1" applyFill="1" applyBorder="1" applyAlignment="1">
      <alignment horizontal="center" vertical="center"/>
    </xf>
    <xf numFmtId="14" fontId="75" fillId="0" borderId="9" xfId="8" applyNumberFormat="1" applyFont="1" applyFill="1" applyBorder="1" applyAlignment="1">
      <alignment horizontal="center" vertical="center"/>
    </xf>
    <xf numFmtId="0" fontId="78" fillId="0" borderId="4" xfId="8" applyFont="1" applyFill="1" applyBorder="1" applyAlignment="1">
      <alignment horizontal="center" vertical="center"/>
    </xf>
    <xf numFmtId="0" fontId="78" fillId="0" borderId="58" xfId="8" applyFont="1" applyFill="1" applyBorder="1" applyAlignment="1">
      <alignment horizontal="center" vertical="center"/>
    </xf>
    <xf numFmtId="0" fontId="78" fillId="0" borderId="9" xfId="8" applyFont="1" applyFill="1" applyBorder="1" applyAlignment="1">
      <alignment horizontal="center" vertical="center"/>
    </xf>
    <xf numFmtId="0" fontId="78" fillId="0" borderId="3" xfId="8" applyFont="1" applyFill="1" applyBorder="1" applyAlignment="1">
      <alignment horizontal="center" vertical="center"/>
    </xf>
    <xf numFmtId="49" fontId="12" fillId="0" borderId="0" xfId="2" applyNumberFormat="1" applyFont="1" applyFill="1" applyBorder="1" applyAlignment="1">
      <alignment horizontal="left" vertical="center"/>
    </xf>
    <xf numFmtId="0" fontId="16" fillId="4" borderId="0" xfId="2" applyNumberFormat="1" applyFont="1" applyFill="1" applyBorder="1" applyAlignment="1">
      <alignment horizontal="left" vertical="center"/>
    </xf>
    <xf numFmtId="0" fontId="19" fillId="0" borderId="5" xfId="2" applyFont="1" applyFill="1" applyBorder="1" applyAlignment="1">
      <alignment horizontal="left" vertical="center"/>
    </xf>
    <xf numFmtId="176" fontId="24" fillId="2" borderId="17" xfId="3" applyNumberFormat="1" applyFont="1" applyFill="1" applyBorder="1" applyAlignment="1">
      <alignment horizontal="center" vertical="center"/>
    </xf>
    <xf numFmtId="176" fontId="24" fillId="2" borderId="18" xfId="3" applyNumberFormat="1" applyFont="1" applyFill="1" applyBorder="1" applyAlignment="1">
      <alignment horizontal="center" vertical="center"/>
    </xf>
    <xf numFmtId="176" fontId="24" fillId="2" borderId="19" xfId="3" applyNumberFormat="1" applyFont="1" applyFill="1" applyBorder="1" applyAlignment="1">
      <alignment horizontal="center" vertical="center"/>
    </xf>
    <xf numFmtId="0" fontId="24" fillId="2" borderId="25" xfId="3" applyFont="1" applyFill="1" applyBorder="1" applyAlignment="1">
      <alignment horizontal="center" vertical="center"/>
    </xf>
    <xf numFmtId="0" fontId="24" fillId="2" borderId="26" xfId="3" applyFont="1" applyFill="1" applyBorder="1" applyAlignment="1">
      <alignment horizontal="center" vertical="center"/>
    </xf>
    <xf numFmtId="176" fontId="24" fillId="2" borderId="10" xfId="3" applyNumberFormat="1" applyFont="1" applyFill="1" applyBorder="1" applyAlignment="1">
      <alignment horizontal="center" vertical="center" wrapText="1"/>
    </xf>
    <xf numFmtId="0" fontId="24" fillId="2" borderId="24" xfId="3" applyFont="1" applyFill="1" applyBorder="1" applyAlignment="1">
      <alignment horizontal="center" vertical="center"/>
    </xf>
    <xf numFmtId="0" fontId="24" fillId="2" borderId="4" xfId="3" applyFont="1" applyFill="1" applyBorder="1" applyAlignment="1">
      <alignment horizontal="center" vertical="center"/>
    </xf>
    <xf numFmtId="0" fontId="24" fillId="2" borderId="10" xfId="3" applyFont="1" applyFill="1" applyBorder="1" applyAlignment="1">
      <alignment horizontal="center" vertical="center"/>
    </xf>
    <xf numFmtId="0" fontId="24" fillId="2" borderId="10" xfId="3" applyFont="1" applyFill="1" applyBorder="1" applyAlignment="1">
      <alignment horizontal="center" vertical="center" wrapText="1"/>
    </xf>
    <xf numFmtId="176" fontId="24" fillId="2" borderId="17" xfId="3" applyNumberFormat="1" applyFont="1" applyFill="1" applyBorder="1" applyAlignment="1">
      <alignment horizontal="center" vertical="center" wrapText="1"/>
    </xf>
    <xf numFmtId="176" fontId="24" fillId="2" borderId="18" xfId="3" applyNumberFormat="1" applyFont="1" applyFill="1" applyBorder="1" applyAlignment="1">
      <alignment horizontal="center" vertical="center" wrapText="1"/>
    </xf>
    <xf numFmtId="176" fontId="24" fillId="2" borderId="19" xfId="3" applyNumberFormat="1" applyFont="1" applyFill="1" applyBorder="1" applyAlignment="1">
      <alignment horizontal="center" vertical="center" wrapText="1"/>
    </xf>
    <xf numFmtId="176" fontId="24" fillId="2" borderId="3" xfId="3" applyNumberFormat="1" applyFont="1" applyFill="1" applyBorder="1" applyAlignment="1">
      <alignment horizontal="center" vertical="center" wrapText="1"/>
    </xf>
    <xf numFmtId="0" fontId="26" fillId="3" borderId="1" xfId="1" quotePrefix="1" applyFont="1" applyFill="1" applyBorder="1" applyAlignment="1">
      <alignment horizontal="center" vertical="center" wrapText="1"/>
    </xf>
    <xf numFmtId="0" fontId="42" fillId="3" borderId="1" xfId="1" quotePrefix="1" applyFont="1" applyFill="1" applyBorder="1" applyAlignment="1">
      <alignment vertical="center" wrapText="1"/>
    </xf>
    <xf numFmtId="0" fontId="26" fillId="0" borderId="1" xfId="1" applyFont="1" applyFill="1" applyBorder="1" applyAlignment="1">
      <alignment horizontal="center" vertical="center" wrapText="1"/>
    </xf>
    <xf numFmtId="0" fontId="26" fillId="3" borderId="27" xfId="1" applyFont="1" applyFill="1" applyBorder="1" applyAlignment="1">
      <alignment horizontal="center" vertical="center" wrapText="1"/>
    </xf>
    <xf numFmtId="0" fontId="26" fillId="3" borderId="28" xfId="1" applyFont="1" applyFill="1" applyBorder="1" applyAlignment="1">
      <alignment horizontal="center" vertical="center" wrapText="1"/>
    </xf>
    <xf numFmtId="0" fontId="26" fillId="3" borderId="29" xfId="1" applyFont="1" applyFill="1" applyBorder="1" applyAlignment="1">
      <alignment horizontal="center" vertical="center" wrapText="1"/>
    </xf>
    <xf numFmtId="0" fontId="28" fillId="3" borderId="27" xfId="1" applyFont="1" applyFill="1" applyBorder="1" applyAlignment="1">
      <alignment vertical="center" wrapText="1"/>
    </xf>
    <xf numFmtId="0" fontId="28" fillId="3" borderId="28" xfId="1" applyFont="1" applyFill="1" applyBorder="1" applyAlignment="1">
      <alignment vertical="center" wrapText="1"/>
    </xf>
    <xf numFmtId="0" fontId="28" fillId="3" borderId="29" xfId="1" applyFont="1" applyFill="1" applyBorder="1" applyAlignment="1">
      <alignment vertical="center" wrapText="1"/>
    </xf>
    <xf numFmtId="0" fontId="42" fillId="0" borderId="1" xfId="1" applyFont="1" applyFill="1" applyBorder="1" applyAlignment="1">
      <alignment vertical="center" wrapText="1"/>
    </xf>
    <xf numFmtId="0" fontId="26" fillId="0" borderId="30" xfId="1" applyFont="1" applyFill="1" applyBorder="1" applyAlignment="1">
      <alignment horizontal="center" vertical="center" wrapText="1"/>
    </xf>
    <xf numFmtId="0" fontId="26" fillId="0" borderId="13" xfId="1" applyFont="1" applyFill="1" applyBorder="1" applyAlignment="1">
      <alignment horizontal="center" vertical="center" wrapText="1"/>
    </xf>
    <xf numFmtId="0" fontId="26" fillId="0" borderId="14" xfId="1" applyFont="1" applyFill="1" applyBorder="1" applyAlignment="1">
      <alignment horizontal="center" vertical="center" wrapText="1"/>
    </xf>
    <xf numFmtId="0" fontId="42" fillId="0" borderId="30" xfId="1" applyFont="1" applyFill="1" applyBorder="1" applyAlignment="1">
      <alignment vertical="center" wrapText="1"/>
    </xf>
    <xf numFmtId="0" fontId="42" fillId="0" borderId="13" xfId="1" applyFont="1" applyFill="1" applyBorder="1" applyAlignment="1">
      <alignment vertical="center" wrapText="1"/>
    </xf>
    <xf numFmtId="0" fontId="42" fillId="0" borderId="14" xfId="1" applyFont="1" applyFill="1" applyBorder="1" applyAlignment="1">
      <alignment vertical="center" wrapText="1"/>
    </xf>
    <xf numFmtId="0" fontId="38" fillId="3" borderId="20" xfId="1" applyFont="1" applyFill="1" applyBorder="1" applyAlignment="1">
      <alignment horizontal="center" vertical="center" wrapText="1"/>
    </xf>
    <xf numFmtId="0" fontId="38" fillId="3" borderId="31" xfId="1" applyFont="1" applyFill="1" applyBorder="1" applyAlignment="1">
      <alignment horizontal="center" vertical="center" wrapText="1"/>
    </xf>
    <xf numFmtId="0" fontId="38" fillId="3" borderId="21" xfId="1" applyFont="1" applyFill="1" applyBorder="1" applyAlignment="1">
      <alignment horizontal="center" vertical="center" wrapText="1"/>
    </xf>
    <xf numFmtId="0" fontId="26" fillId="31" borderId="1" xfId="22" applyFont="1" applyFill="1" applyBorder="1" applyAlignment="1">
      <alignment horizontal="center" vertical="center" wrapText="1"/>
    </xf>
    <xf numFmtId="0" fontId="24" fillId="67" borderId="125" xfId="22" applyFont="1" applyFill="1" applyBorder="1" applyAlignment="1">
      <alignment horizontal="center" vertical="center"/>
    </xf>
    <xf numFmtId="0" fontId="24" fillId="67" borderId="113" xfId="22" applyFont="1" applyFill="1" applyBorder="1" applyAlignment="1">
      <alignment horizontal="center" vertical="center"/>
    </xf>
    <xf numFmtId="0" fontId="26" fillId="0" borderId="116" xfId="22" applyFont="1" applyBorder="1" applyAlignment="1">
      <alignment vertical="top" wrapText="1"/>
    </xf>
    <xf numFmtId="0" fontId="26" fillId="0" borderId="119" xfId="22" applyFont="1" applyBorder="1" applyAlignment="1">
      <alignment vertical="top" wrapText="1"/>
    </xf>
    <xf numFmtId="0" fontId="26" fillId="31" borderId="39" xfId="22" applyFont="1" applyFill="1" applyBorder="1" applyAlignment="1">
      <alignment horizontal="center" vertical="center" wrapText="1"/>
    </xf>
    <xf numFmtId="0" fontId="26" fillId="31" borderId="41" xfId="22" applyFont="1" applyFill="1" applyBorder="1" applyAlignment="1">
      <alignment horizontal="center" vertical="center" wrapText="1"/>
    </xf>
    <xf numFmtId="0" fontId="26" fillId="66" borderId="1" xfId="22" applyFont="1" applyFill="1" applyBorder="1" applyAlignment="1">
      <alignment horizontal="center" vertical="center" wrapText="1"/>
    </xf>
    <xf numFmtId="0" fontId="26" fillId="31" borderId="70" xfId="22" quotePrefix="1" applyFont="1" applyFill="1" applyBorder="1" applyAlignment="1">
      <alignment horizontal="center" vertical="top"/>
    </xf>
    <xf numFmtId="0" fontId="26" fillId="31" borderId="26" xfId="22" quotePrefix="1" applyFont="1" applyFill="1" applyBorder="1" applyAlignment="1">
      <alignment horizontal="center" vertical="top"/>
    </xf>
    <xf numFmtId="0" fontId="26" fillId="31" borderId="9" xfId="22" applyFont="1" applyFill="1" applyBorder="1" applyAlignment="1">
      <alignment horizontal="left" vertical="top" wrapText="1"/>
    </xf>
    <xf numFmtId="0" fontId="26" fillId="31" borderId="2" xfId="22" applyFont="1" applyFill="1" applyBorder="1" applyAlignment="1">
      <alignment horizontal="left" vertical="top" wrapText="1"/>
    </xf>
    <xf numFmtId="0" fontId="26" fillId="31" borderId="9" xfId="22" applyFont="1" applyFill="1" applyBorder="1" applyAlignment="1">
      <alignment horizontal="center" vertical="top" wrapText="1"/>
    </xf>
    <xf numFmtId="0" fontId="26" fillId="31" borderId="2" xfId="22" applyFont="1" applyFill="1" applyBorder="1" applyAlignment="1">
      <alignment horizontal="center" vertical="top" wrapText="1"/>
    </xf>
    <xf numFmtId="0" fontId="26" fillId="3" borderId="63" xfId="22" applyFont="1" applyFill="1" applyBorder="1" applyAlignment="1">
      <alignment horizontal="center" vertical="center" wrapText="1"/>
    </xf>
    <xf numFmtId="0" fontId="26" fillId="3" borderId="64" xfId="22" applyFont="1" applyFill="1" applyBorder="1" applyAlignment="1">
      <alignment horizontal="center" vertical="center" wrapText="1"/>
    </xf>
    <xf numFmtId="0" fontId="26" fillId="3" borderId="60" xfId="22" applyFont="1" applyFill="1" applyBorder="1" applyAlignment="1">
      <alignment horizontal="center" vertical="center" wrapText="1"/>
    </xf>
    <xf numFmtId="0" fontId="26" fillId="3" borderId="61" xfId="22" applyFont="1" applyFill="1" applyBorder="1" applyAlignment="1">
      <alignment horizontal="center" vertical="center" wrapText="1"/>
    </xf>
    <xf numFmtId="0" fontId="24" fillId="65" borderId="17" xfId="22" applyFont="1" applyFill="1" applyBorder="1" applyAlignment="1">
      <alignment horizontal="center" vertical="center"/>
    </xf>
    <xf numFmtId="0" fontId="24" fillId="65" borderId="18" xfId="22" applyFont="1" applyFill="1" applyBorder="1" applyAlignment="1">
      <alignment horizontal="center" vertical="center"/>
    </xf>
    <xf numFmtId="0" fontId="24" fillId="65" borderId="19" xfId="22" applyFont="1" applyFill="1" applyBorder="1" applyAlignment="1">
      <alignment horizontal="center" vertical="center"/>
    </xf>
    <xf numFmtId="0" fontId="26" fillId="31" borderId="24" xfId="22" applyFont="1" applyFill="1" applyBorder="1" applyAlignment="1">
      <alignment horizontal="center" vertical="center" wrapText="1"/>
    </xf>
    <xf numFmtId="0" fontId="26" fillId="31" borderId="4" xfId="22" applyFont="1" applyFill="1" applyBorder="1" applyAlignment="1">
      <alignment horizontal="center" vertical="center" wrapText="1"/>
    </xf>
    <xf numFmtId="0" fontId="26" fillId="31" borderId="54" xfId="22" applyFont="1" applyFill="1" applyBorder="1" applyAlignment="1">
      <alignment horizontal="center" vertical="center" wrapText="1"/>
    </xf>
    <xf numFmtId="0" fontId="26" fillId="31" borderId="55" xfId="22" applyFont="1" applyFill="1" applyBorder="1" applyAlignment="1">
      <alignment horizontal="center" vertical="center" wrapText="1"/>
    </xf>
    <xf numFmtId="0" fontId="26" fillId="31" borderId="63" xfId="22" applyFont="1" applyFill="1" applyBorder="1" applyAlignment="1">
      <alignment horizontal="center" vertical="center" wrapText="1"/>
    </xf>
    <xf numFmtId="0" fontId="26" fillId="31" borderId="64" xfId="22" applyFont="1" applyFill="1" applyBorder="1" applyAlignment="1">
      <alignment horizontal="center" vertical="center" wrapText="1"/>
    </xf>
    <xf numFmtId="0" fontId="41" fillId="24" borderId="39" xfId="22" applyFont="1" applyFill="1" applyBorder="1" applyAlignment="1">
      <alignment horizontal="center" vertical="center" wrapText="1"/>
    </xf>
    <xf numFmtId="0" fontId="41" fillId="24" borderId="41" xfId="22" applyFont="1" applyFill="1" applyBorder="1" applyAlignment="1">
      <alignment horizontal="center" vertical="center" wrapText="1"/>
    </xf>
    <xf numFmtId="0" fontId="24" fillId="65" borderId="25" xfId="22" applyFont="1" applyFill="1" applyBorder="1" applyAlignment="1">
      <alignment horizontal="center" vertical="center"/>
    </xf>
    <xf numFmtId="0" fontId="24" fillId="65" borderId="73" xfId="22" applyFont="1" applyFill="1" applyBorder="1" applyAlignment="1">
      <alignment horizontal="center" vertical="center"/>
    </xf>
    <xf numFmtId="0" fontId="104" fillId="65" borderId="6" xfId="22" applyFont="1" applyFill="1" applyBorder="1" applyAlignment="1">
      <alignment horizontal="center" vertical="center" wrapText="1"/>
    </xf>
    <xf numFmtId="0" fontId="104" fillId="65" borderId="3" xfId="22" applyFont="1" applyFill="1" applyBorder="1" applyAlignment="1">
      <alignment horizontal="center" vertical="center" wrapText="1"/>
    </xf>
    <xf numFmtId="0" fontId="24" fillId="65" borderId="6" xfId="22" applyFont="1" applyFill="1" applyBorder="1" applyAlignment="1">
      <alignment horizontal="center" vertical="center"/>
    </xf>
    <xf numFmtId="0" fontId="24" fillId="65" borderId="3" xfId="22" applyFont="1" applyFill="1" applyBorder="1" applyAlignment="1">
      <alignment horizontal="center" vertical="center"/>
    </xf>
    <xf numFmtId="0" fontId="24" fillId="65" borderId="7" xfId="22" applyFont="1" applyFill="1" applyBorder="1" applyAlignment="1">
      <alignment horizontal="center" vertical="center" wrapText="1"/>
    </xf>
    <xf numFmtId="0" fontId="24" fillId="65" borderId="1" xfId="22" applyFont="1" applyFill="1" applyBorder="1" applyAlignment="1">
      <alignment horizontal="center" vertical="center" wrapText="1"/>
    </xf>
    <xf numFmtId="0" fontId="24" fillId="65" borderId="7" xfId="22" applyFont="1" applyFill="1" applyBorder="1" applyAlignment="1">
      <alignment horizontal="center" vertical="center"/>
    </xf>
    <xf numFmtId="0" fontId="24" fillId="65" borderId="1" xfId="22" applyFont="1" applyFill="1" applyBorder="1" applyAlignment="1">
      <alignment horizontal="center" vertical="center"/>
    </xf>
    <xf numFmtId="0" fontId="24" fillId="65" borderId="77" xfId="22" applyFont="1" applyFill="1" applyBorder="1" applyAlignment="1">
      <alignment horizontal="center" vertical="center" wrapText="1"/>
    </xf>
    <xf numFmtId="0" fontId="24" fillId="65" borderId="78" xfId="22" applyFont="1" applyFill="1" applyBorder="1" applyAlignment="1">
      <alignment horizontal="center" vertical="center" wrapText="1"/>
    </xf>
    <xf numFmtId="0" fontId="24" fillId="65" borderId="57" xfId="22" applyFont="1" applyFill="1" applyBorder="1" applyAlignment="1">
      <alignment horizontal="center" vertical="center" wrapText="1"/>
    </xf>
    <xf numFmtId="0" fontId="24" fillId="65" borderId="58" xfId="22" applyFont="1" applyFill="1" applyBorder="1" applyAlignment="1">
      <alignment horizontal="center" vertical="center" wrapText="1"/>
    </xf>
    <xf numFmtId="0" fontId="26" fillId="11" borderId="39" xfId="22" quotePrefix="1" applyFont="1" applyFill="1" applyBorder="1" applyAlignment="1">
      <alignment horizontal="left" vertical="center" wrapText="1" indent="1"/>
    </xf>
    <xf numFmtId="0" fontId="26" fillId="11" borderId="41" xfId="22" quotePrefix="1" applyFont="1" applyFill="1" applyBorder="1" applyAlignment="1">
      <alignment horizontal="left" vertical="center" wrapText="1" indent="1"/>
    </xf>
    <xf numFmtId="0" fontId="24" fillId="10" borderId="125" xfId="22" applyFont="1" applyFill="1" applyBorder="1" applyAlignment="1">
      <alignment horizontal="center" vertical="center"/>
    </xf>
    <xf numFmtId="0" fontId="24" fillId="10" borderId="136" xfId="22" applyFont="1" applyFill="1" applyBorder="1" applyAlignment="1">
      <alignment horizontal="center" vertical="center"/>
    </xf>
    <xf numFmtId="0" fontId="24" fillId="10" borderId="113" xfId="22" applyFont="1" applyFill="1" applyBorder="1" applyAlignment="1">
      <alignment horizontal="center" vertical="center"/>
    </xf>
    <xf numFmtId="188" fontId="24" fillId="10" borderId="126" xfId="30" applyNumberFormat="1" applyFont="1" applyFill="1" applyBorder="1" applyAlignment="1">
      <alignment horizontal="center" vertical="center"/>
    </xf>
    <xf numFmtId="188" fontId="24" fillId="10" borderId="136" xfId="30" applyNumberFormat="1" applyFont="1" applyFill="1" applyBorder="1" applyAlignment="1">
      <alignment horizontal="center" vertical="center"/>
    </xf>
    <xf numFmtId="0" fontId="26" fillId="11" borderId="39" xfId="22" quotePrefix="1" applyFont="1" applyFill="1" applyBorder="1" applyAlignment="1">
      <alignment horizontal="center" vertical="center" wrapText="1"/>
    </xf>
    <xf numFmtId="0" fontId="26" fillId="11" borderId="41" xfId="22" quotePrefix="1" applyFont="1" applyFill="1" applyBorder="1" applyAlignment="1">
      <alignment horizontal="center" vertical="center" wrapText="1"/>
    </xf>
    <xf numFmtId="201" fontId="24" fillId="0" borderId="9" xfId="30" applyNumberFormat="1" applyFont="1" applyFill="1" applyBorder="1" applyAlignment="1">
      <alignment horizontal="center" vertical="center" wrapText="1"/>
    </xf>
    <xf numFmtId="201" fontId="24" fillId="0" borderId="2" xfId="30" applyNumberFormat="1" applyFont="1" applyFill="1" applyBorder="1" applyAlignment="1">
      <alignment horizontal="center" vertical="center" wrapText="1"/>
    </xf>
    <xf numFmtId="201" fontId="24" fillId="0" borderId="3" xfId="30" applyNumberFormat="1" applyFont="1" applyFill="1" applyBorder="1" applyAlignment="1">
      <alignment horizontal="center" vertical="center" wrapText="1"/>
    </xf>
    <xf numFmtId="0" fontId="26" fillId="0" borderId="9" xfId="22" quotePrefix="1" applyFont="1" applyFill="1" applyBorder="1" applyAlignment="1">
      <alignment horizontal="center" vertical="center" wrapText="1"/>
    </xf>
    <xf numFmtId="0" fontId="26" fillId="0" borderId="2" xfId="22" quotePrefix="1" applyFont="1" applyFill="1" applyBorder="1" applyAlignment="1">
      <alignment horizontal="center" vertical="center" wrapText="1"/>
    </xf>
    <xf numFmtId="188" fontId="24" fillId="0" borderId="54" xfId="30" applyNumberFormat="1" applyFont="1" applyFill="1" applyBorder="1" applyAlignment="1">
      <alignment horizontal="center" vertical="center" wrapText="1"/>
    </xf>
    <xf numFmtId="188" fontId="24" fillId="0" borderId="232" xfId="30" applyNumberFormat="1" applyFont="1" applyFill="1" applyBorder="1" applyAlignment="1">
      <alignment horizontal="center" vertical="center" wrapText="1"/>
    </xf>
    <xf numFmtId="0" fontId="26" fillId="0" borderId="3" xfId="22" quotePrefix="1" applyFont="1" applyFill="1" applyBorder="1" applyAlignment="1">
      <alignment horizontal="center" vertical="center" wrapText="1"/>
    </xf>
    <xf numFmtId="201" fontId="24" fillId="0" borderId="84" xfId="30" applyNumberFormat="1" applyFont="1" applyFill="1" applyBorder="1" applyAlignment="1">
      <alignment horizontal="center" vertical="center" wrapText="1"/>
    </xf>
    <xf numFmtId="201" fontId="24" fillId="0" borderId="96" xfId="30" applyNumberFormat="1" applyFont="1" applyFill="1" applyBorder="1" applyAlignment="1">
      <alignment horizontal="center" vertical="center" wrapText="1"/>
    </xf>
    <xf numFmtId="188" fontId="24" fillId="0" borderId="63" xfId="30" applyNumberFormat="1" applyFont="1" applyFill="1" applyBorder="1" applyAlignment="1">
      <alignment horizontal="center" vertical="center" wrapText="1"/>
    </xf>
    <xf numFmtId="188" fontId="24" fillId="0" borderId="233" xfId="30" applyNumberFormat="1" applyFont="1" applyFill="1" applyBorder="1" applyAlignment="1">
      <alignment horizontal="center" vertical="center" wrapText="1"/>
    </xf>
    <xf numFmtId="201" fontId="24" fillId="0" borderId="91" xfId="30" applyNumberFormat="1" applyFont="1" applyFill="1" applyBorder="1" applyAlignment="1">
      <alignment horizontal="center" vertical="center" wrapText="1"/>
    </xf>
    <xf numFmtId="0" fontId="26" fillId="0" borderId="24" xfId="22" quotePrefix="1" applyFont="1" applyFill="1" applyBorder="1" applyAlignment="1">
      <alignment horizontal="center" vertical="center" wrapText="1"/>
    </xf>
    <xf numFmtId="0" fontId="26" fillId="0" borderId="57" xfId="22" quotePrefix="1" applyFont="1" applyFill="1" applyBorder="1" applyAlignment="1">
      <alignment horizontal="center" vertical="center" wrapText="1"/>
    </xf>
    <xf numFmtId="0" fontId="207" fillId="14" borderId="39" xfId="22" quotePrefix="1" applyFont="1" applyFill="1" applyBorder="1" applyAlignment="1">
      <alignment horizontal="center" vertical="center" wrapText="1"/>
    </xf>
    <xf numFmtId="0" fontId="207" fillId="14" borderId="41" xfId="22" quotePrefix="1" applyFont="1" applyFill="1" applyBorder="1" applyAlignment="1">
      <alignment horizontal="center" vertical="center" wrapText="1"/>
    </xf>
    <xf numFmtId="0" fontId="207" fillId="14" borderId="9" xfId="22" applyFont="1" applyFill="1" applyBorder="1" applyAlignment="1">
      <alignment horizontal="left" vertical="center" wrapText="1" indent="1"/>
    </xf>
    <xf numFmtId="0" fontId="207" fillId="14" borderId="2" xfId="22" applyFont="1" applyFill="1" applyBorder="1" applyAlignment="1">
      <alignment horizontal="left" vertical="center" wrapText="1" indent="1"/>
    </xf>
    <xf numFmtId="0" fontId="207" fillId="14" borderId="3" xfId="22" applyFont="1" applyFill="1" applyBorder="1" applyAlignment="1">
      <alignment horizontal="left" vertical="center" wrapText="1" indent="1"/>
    </xf>
    <xf numFmtId="201" fontId="192" fillId="14" borderId="9" xfId="30" applyNumberFormat="1" applyFont="1" applyFill="1" applyBorder="1" applyAlignment="1">
      <alignment horizontal="center" vertical="center"/>
    </xf>
    <xf numFmtId="201" fontId="192" fillId="14" borderId="2" xfId="30" applyNumberFormat="1" applyFont="1" applyFill="1" applyBorder="1" applyAlignment="1">
      <alignment horizontal="center" vertical="center"/>
    </xf>
    <xf numFmtId="201" fontId="192" fillId="14" borderId="3" xfId="30" applyNumberFormat="1" applyFont="1" applyFill="1" applyBorder="1" applyAlignment="1">
      <alignment horizontal="center" vertical="center"/>
    </xf>
    <xf numFmtId="0" fontId="26" fillId="11" borderId="39" xfId="22" quotePrefix="1" applyFont="1" applyFill="1" applyBorder="1" applyAlignment="1">
      <alignment horizontal="left" vertical="center" wrapText="1"/>
    </xf>
    <xf numFmtId="0" fontId="26" fillId="11" borderId="41" xfId="22" quotePrefix="1" applyFont="1" applyFill="1" applyBorder="1" applyAlignment="1">
      <alignment horizontal="left" vertical="center" wrapText="1"/>
    </xf>
    <xf numFmtId="201" fontId="24" fillId="0" borderId="92" xfId="30" applyNumberFormat="1" applyFont="1" applyFill="1" applyBorder="1" applyAlignment="1">
      <alignment horizontal="center" vertical="center" wrapText="1"/>
    </xf>
    <xf numFmtId="0" fontId="137" fillId="14" borderId="9" xfId="22" quotePrefix="1" applyFont="1" applyFill="1" applyBorder="1" applyAlignment="1">
      <alignment horizontal="center" vertical="center" wrapText="1"/>
    </xf>
    <xf numFmtId="0" fontId="137" fillId="14" borderId="2" xfId="22" quotePrefix="1" applyFont="1" applyFill="1" applyBorder="1" applyAlignment="1">
      <alignment horizontal="center" vertical="center" wrapText="1"/>
    </xf>
    <xf numFmtId="0" fontId="137" fillId="14" borderId="3" xfId="22" quotePrefix="1" applyFont="1" applyFill="1" applyBorder="1" applyAlignment="1">
      <alignment horizontal="center" vertical="center" wrapText="1"/>
    </xf>
    <xf numFmtId="201" fontId="172" fillId="14" borderId="9" xfId="30" applyNumberFormat="1" applyFont="1" applyFill="1" applyBorder="1" applyAlignment="1">
      <alignment horizontal="center" vertical="center" wrapText="1"/>
    </xf>
    <xf numFmtId="201" fontId="172" fillId="14" borderId="2" xfId="30" applyNumberFormat="1" applyFont="1" applyFill="1" applyBorder="1" applyAlignment="1">
      <alignment horizontal="center" vertical="center" wrapText="1"/>
    </xf>
    <xf numFmtId="201" fontId="172" fillId="14" borderId="3" xfId="30" applyNumberFormat="1" applyFont="1" applyFill="1" applyBorder="1" applyAlignment="1">
      <alignment horizontal="center" vertical="center" wrapText="1"/>
    </xf>
    <xf numFmtId="0" fontId="26" fillId="11" borderId="17" xfId="22" quotePrefix="1" applyFont="1" applyFill="1" applyBorder="1" applyAlignment="1">
      <alignment horizontal="center" vertical="center" wrapText="1"/>
    </xf>
    <xf numFmtId="0" fontId="26" fillId="11" borderId="19" xfId="22" quotePrefix="1" applyFont="1" applyFill="1" applyBorder="1" applyAlignment="1">
      <alignment horizontal="center" vertical="center" wrapText="1"/>
    </xf>
    <xf numFmtId="0" fontId="26" fillId="0" borderId="39" xfId="22" quotePrefix="1" applyFont="1" applyFill="1" applyBorder="1" applyAlignment="1">
      <alignment horizontal="center" vertical="center" wrapText="1"/>
    </xf>
    <xf numFmtId="0" fontId="26" fillId="0" borderId="41" xfId="22" quotePrefix="1" applyFont="1" applyFill="1" applyBorder="1" applyAlignment="1">
      <alignment horizontal="center" vertical="center" wrapText="1"/>
    </xf>
    <xf numFmtId="0" fontId="28" fillId="14" borderId="39" xfId="22" quotePrefix="1" applyFont="1" applyFill="1" applyBorder="1" applyAlignment="1">
      <alignment horizontal="center" vertical="center" wrapText="1"/>
    </xf>
    <xf numFmtId="0" fontId="28" fillId="14" borderId="41" xfId="22" quotePrefix="1" applyFont="1" applyFill="1" applyBorder="1" applyAlignment="1">
      <alignment horizontal="center" vertical="center" wrapText="1"/>
    </xf>
    <xf numFmtId="0" fontId="24" fillId="0" borderId="17" xfId="22" applyFont="1" applyFill="1" applyBorder="1" applyAlignment="1">
      <alignment horizontal="center" vertical="center"/>
    </xf>
    <xf numFmtId="0" fontId="24" fillId="0" borderId="18" xfId="22" applyFont="1" applyFill="1" applyBorder="1" applyAlignment="1">
      <alignment horizontal="center" vertical="center"/>
    </xf>
    <xf numFmtId="0" fontId="24" fillId="0" borderId="19" xfId="22" applyFont="1" applyFill="1" applyBorder="1" applyAlignment="1">
      <alignment horizontal="center" vertical="center"/>
    </xf>
    <xf numFmtId="0" fontId="215" fillId="0" borderId="6" xfId="22" applyFont="1" applyFill="1" applyBorder="1" applyAlignment="1">
      <alignment horizontal="center" vertical="center" wrapText="1"/>
    </xf>
    <xf numFmtId="0" fontId="190" fillId="0" borderId="163" xfId="22" applyFont="1" applyFill="1" applyBorder="1" applyAlignment="1">
      <alignment horizontal="center" vertical="center"/>
    </xf>
    <xf numFmtId="0" fontId="131" fillId="0" borderId="6" xfId="22" applyFont="1" applyFill="1" applyBorder="1" applyAlignment="1">
      <alignment horizontal="center" vertical="center" wrapText="1"/>
    </xf>
    <xf numFmtId="0" fontId="24" fillId="0" borderId="163" xfId="22" applyFont="1" applyFill="1" applyBorder="1" applyAlignment="1">
      <alignment horizontal="center" vertical="center"/>
    </xf>
    <xf numFmtId="0" fontId="190" fillId="0" borderId="8" xfId="22" applyFont="1" applyFill="1" applyBorder="1" applyAlignment="1">
      <alignment horizontal="center" vertical="center" wrapText="1"/>
    </xf>
    <xf numFmtId="0" fontId="190" fillId="0" borderId="198" xfId="22" applyFont="1" applyFill="1" applyBorder="1" applyAlignment="1">
      <alignment horizontal="center" vertical="center" wrapText="1"/>
    </xf>
    <xf numFmtId="0" fontId="190" fillId="65" borderId="25" xfId="22" applyFont="1" applyFill="1" applyBorder="1" applyAlignment="1">
      <alignment horizontal="center" vertical="center" wrapText="1"/>
    </xf>
    <xf numFmtId="0" fontId="190" fillId="65" borderId="167" xfId="22" applyFont="1" applyFill="1" applyBorder="1" applyAlignment="1">
      <alignment horizontal="center" vertical="center" wrapText="1"/>
    </xf>
    <xf numFmtId="0" fontId="190" fillId="65" borderId="8" xfId="22" applyFont="1" applyFill="1" applyBorder="1" applyAlignment="1">
      <alignment horizontal="center" vertical="center" wrapText="1"/>
    </xf>
    <xf numFmtId="0" fontId="190" fillId="65" borderId="198" xfId="22" applyFont="1" applyFill="1" applyBorder="1" applyAlignment="1">
      <alignment horizontal="center" vertical="center" wrapText="1"/>
    </xf>
    <xf numFmtId="196" fontId="24" fillId="0" borderId="25" xfId="22" applyNumberFormat="1" applyFont="1" applyFill="1" applyBorder="1" applyAlignment="1">
      <alignment horizontal="center" vertical="center"/>
    </xf>
    <xf numFmtId="196" fontId="24" fillId="0" borderId="167" xfId="22" applyNumberFormat="1" applyFont="1" applyFill="1" applyBorder="1" applyAlignment="1">
      <alignment horizontal="center" vertical="center"/>
    </xf>
    <xf numFmtId="0" fontId="24" fillId="0" borderId="6" xfId="22" applyFont="1" applyFill="1" applyBorder="1" applyAlignment="1">
      <alignment horizontal="center" vertical="center" wrapText="1"/>
    </xf>
    <xf numFmtId="0" fontId="24" fillId="0" borderId="163" xfId="22" applyFont="1" applyFill="1" applyBorder="1" applyAlignment="1">
      <alignment horizontal="center" vertical="center" wrapText="1"/>
    </xf>
    <xf numFmtId="0" fontId="24" fillId="0" borderId="6" xfId="22" applyFont="1" applyFill="1" applyBorder="1" applyAlignment="1">
      <alignment horizontal="center" vertical="center"/>
    </xf>
    <xf numFmtId="0" fontId="24" fillId="0" borderId="7" xfId="22" applyFont="1" applyFill="1" applyBorder="1" applyAlignment="1">
      <alignment horizontal="center" vertical="center" wrapText="1"/>
    </xf>
    <xf numFmtId="0" fontId="24" fillId="0" borderId="113" xfId="22" applyFont="1" applyFill="1" applyBorder="1" applyAlignment="1">
      <alignment horizontal="center" vertical="center" wrapText="1"/>
    </xf>
    <xf numFmtId="0" fontId="24" fillId="0" borderId="7" xfId="22" applyFont="1" applyFill="1" applyBorder="1" applyAlignment="1">
      <alignment horizontal="center" vertical="center"/>
    </xf>
    <xf numFmtId="0" fontId="24" fillId="0" borderId="113" xfId="22" applyFont="1" applyFill="1" applyBorder="1" applyAlignment="1">
      <alignment horizontal="center" vertical="center"/>
    </xf>
    <xf numFmtId="0" fontId="24" fillId="0" borderId="77" xfId="22" applyFont="1" applyFill="1" applyBorder="1" applyAlignment="1">
      <alignment horizontal="center" vertical="center" wrapText="1"/>
    </xf>
    <xf numFmtId="0" fontId="24" fillId="0" borderId="78" xfId="22" applyFont="1" applyFill="1" applyBorder="1" applyAlignment="1">
      <alignment horizontal="center" vertical="center" wrapText="1"/>
    </xf>
    <xf numFmtId="0" fontId="24" fillId="0" borderId="170" xfId="22" applyFont="1" applyFill="1" applyBorder="1" applyAlignment="1">
      <alignment horizontal="center" vertical="center" wrapText="1"/>
    </xf>
    <xf numFmtId="0" fontId="24" fillId="0" borderId="197" xfId="22" applyFont="1" applyFill="1" applyBorder="1" applyAlignment="1">
      <alignment horizontal="center" vertical="center" wrapText="1"/>
    </xf>
    <xf numFmtId="41" fontId="0" fillId="0" borderId="0" xfId="30" applyFont="1" applyAlignment="1">
      <alignment vertical="center"/>
    </xf>
    <xf numFmtId="15" fontId="104" fillId="0" borderId="0" xfId="22" applyNumberFormat="1" applyFont="1" applyFill="1" applyAlignment="1">
      <alignment horizontal="right" vertical="center"/>
    </xf>
    <xf numFmtId="0" fontId="24" fillId="65" borderId="77" xfId="22" applyFont="1" applyFill="1" applyBorder="1" applyAlignment="1">
      <alignment horizontal="center" vertical="center"/>
    </xf>
    <xf numFmtId="0" fontId="24" fillId="65" borderId="34" xfId="22" applyFont="1" applyFill="1" applyBorder="1" applyAlignment="1">
      <alignment horizontal="center" vertical="center"/>
    </xf>
    <xf numFmtId="0" fontId="24" fillId="65" borderId="78" xfId="22" applyFont="1" applyFill="1" applyBorder="1" applyAlignment="1">
      <alignment horizontal="center" vertical="center"/>
    </xf>
    <xf numFmtId="0" fontId="24" fillId="65" borderId="78" xfId="22" applyFont="1" applyFill="1" applyBorder="1" applyAlignment="1">
      <alignment horizontal="center" vertical="center"/>
    </xf>
    <xf numFmtId="0" fontId="104" fillId="65" borderId="8" xfId="22" applyFont="1" applyFill="1" applyBorder="1" applyAlignment="1">
      <alignment horizontal="center" vertical="center"/>
    </xf>
    <xf numFmtId="0" fontId="24" fillId="65" borderId="58" xfId="22" applyFont="1" applyFill="1" applyBorder="1" applyAlignment="1">
      <alignment horizontal="center" vertical="center"/>
    </xf>
    <xf numFmtId="0" fontId="104" fillId="65" borderId="94" xfId="22" applyFont="1" applyFill="1" applyBorder="1" applyAlignment="1">
      <alignment horizontal="center" vertical="center"/>
    </xf>
    <xf numFmtId="202" fontId="0" fillId="0" borderId="0" xfId="30" applyNumberFormat="1" applyFont="1" applyAlignment="1">
      <alignment vertical="center"/>
    </xf>
    <xf numFmtId="0" fontId="26" fillId="0" borderId="26" xfId="22" applyFont="1" applyFill="1" applyBorder="1" applyAlignment="1">
      <alignment horizontal="center" vertical="center"/>
    </xf>
    <xf numFmtId="0" fontId="26" fillId="0" borderId="9" xfId="22" applyFont="1" applyFill="1" applyBorder="1" applyAlignment="1">
      <alignment horizontal="left" vertical="center" wrapText="1"/>
    </xf>
    <xf numFmtId="0" fontId="26" fillId="0" borderId="9" xfId="22" applyFont="1" applyFill="1" applyBorder="1" applyAlignment="1">
      <alignment horizontal="center" vertical="center" wrapText="1"/>
    </xf>
    <xf numFmtId="188" fontId="0" fillId="0" borderId="91" xfId="30" applyNumberFormat="1" applyFont="1" applyFill="1" applyBorder="1" applyAlignment="1">
      <alignment horizontal="right" vertical="center"/>
    </xf>
    <xf numFmtId="188" fontId="0" fillId="0" borderId="91" xfId="30" quotePrefix="1" applyNumberFormat="1" applyFont="1" applyFill="1" applyBorder="1" applyAlignment="1">
      <alignment horizontal="right" vertical="center"/>
    </xf>
    <xf numFmtId="41" fontId="0" fillId="0" borderId="9" xfId="30" applyFont="1" applyFill="1" applyBorder="1" applyAlignment="1">
      <alignment horizontal="center" vertical="center"/>
    </xf>
    <xf numFmtId="0" fontId="24" fillId="0" borderId="9" xfId="22" applyFont="1" applyFill="1" applyBorder="1" applyAlignment="1">
      <alignment horizontal="center" vertical="center"/>
    </xf>
    <xf numFmtId="0" fontId="24" fillId="0" borderId="24" xfId="22" applyFont="1" applyFill="1" applyBorder="1" applyAlignment="1">
      <alignment horizontal="center" vertical="center"/>
    </xf>
    <xf numFmtId="41" fontId="14" fillId="0" borderId="85" xfId="30" quotePrefix="1" applyFont="1" applyFill="1" applyBorder="1" applyAlignment="1">
      <alignment horizontal="left" vertical="center" wrapText="1"/>
    </xf>
    <xf numFmtId="41" fontId="0" fillId="0" borderId="0" xfId="30" applyFont="1" applyFill="1" applyAlignment="1">
      <alignment vertical="center"/>
    </xf>
    <xf numFmtId="0" fontId="26" fillId="0" borderId="2" xfId="22" applyFont="1" applyFill="1" applyBorder="1" applyAlignment="1">
      <alignment horizontal="left" vertical="center" wrapText="1"/>
    </xf>
    <xf numFmtId="0" fontId="26" fillId="0" borderId="2" xfId="22" applyFont="1" applyFill="1" applyBorder="1" applyAlignment="1">
      <alignment horizontal="center" vertical="center" wrapText="1"/>
    </xf>
    <xf numFmtId="188" fontId="0" fillId="0" borderId="93" xfId="30" applyNumberFormat="1" applyFont="1" applyFill="1" applyBorder="1" applyAlignment="1">
      <alignment horizontal="right" vertical="center"/>
    </xf>
    <xf numFmtId="41" fontId="0" fillId="0" borderId="2" xfId="30" applyFont="1" applyFill="1" applyBorder="1" applyAlignment="1">
      <alignment horizontal="center" vertical="center"/>
    </xf>
    <xf numFmtId="0" fontId="24" fillId="0" borderId="2" xfId="22" applyFont="1" applyFill="1" applyBorder="1" applyAlignment="1">
      <alignment horizontal="center" vertical="center"/>
    </xf>
    <xf numFmtId="0" fontId="24" fillId="0" borderId="42" xfId="22" applyFont="1" applyFill="1" applyBorder="1" applyAlignment="1">
      <alignment horizontal="center" vertical="center"/>
    </xf>
    <xf numFmtId="41" fontId="14" fillId="0" borderId="11" xfId="30" applyFont="1" applyFill="1" applyBorder="1" applyAlignment="1">
      <alignment horizontal="left" vertical="center" wrapText="1"/>
    </xf>
    <xf numFmtId="41" fontId="0" fillId="0" borderId="92" xfId="30" applyFont="1" applyFill="1" applyBorder="1" applyAlignment="1">
      <alignment horizontal="center" vertical="center"/>
    </xf>
    <xf numFmtId="0" fontId="24" fillId="0" borderId="92" xfId="22" applyFont="1" applyFill="1" applyBorder="1" applyAlignment="1">
      <alignment horizontal="center" vertical="center"/>
    </xf>
    <xf numFmtId="0" fontId="24" fillId="0" borderId="51" xfId="22" applyFont="1" applyFill="1" applyBorder="1" applyAlignment="1">
      <alignment horizontal="center" vertical="center"/>
    </xf>
    <xf numFmtId="41" fontId="14" fillId="0" borderId="192" xfId="30" applyFont="1" applyFill="1" applyBorder="1" applyAlignment="1">
      <alignment horizontal="left" vertical="center" wrapText="1"/>
    </xf>
    <xf numFmtId="0" fontId="26" fillId="0" borderId="92" xfId="22" applyFont="1" applyFill="1" applyBorder="1" applyAlignment="1">
      <alignment horizontal="left" vertical="center" wrapText="1"/>
    </xf>
    <xf numFmtId="0" fontId="26" fillId="0" borderId="92" xfId="22" applyFont="1" applyFill="1" applyBorder="1" applyAlignment="1">
      <alignment horizontal="center" vertical="center" wrapText="1"/>
    </xf>
    <xf numFmtId="41" fontId="0" fillId="0" borderId="2" xfId="30" applyFont="1" applyFill="1" applyBorder="1" applyAlignment="1">
      <alignment horizontal="center" vertical="center"/>
    </xf>
    <xf numFmtId="0" fontId="24" fillId="0" borderId="2" xfId="22" applyFont="1" applyFill="1" applyBorder="1" applyAlignment="1">
      <alignment horizontal="center" vertical="center"/>
    </xf>
    <xf numFmtId="41" fontId="14" fillId="0" borderId="11" xfId="30" applyFont="1" applyFill="1" applyBorder="1" applyAlignment="1">
      <alignment horizontal="left" vertical="center" wrapText="1"/>
    </xf>
    <xf numFmtId="0" fontId="26" fillId="0" borderId="73" xfId="22" applyFont="1" applyFill="1" applyBorder="1" applyAlignment="1">
      <alignment horizontal="center" vertical="center"/>
    </xf>
    <xf numFmtId="0" fontId="24" fillId="68" borderId="96" xfId="22" applyFont="1" applyFill="1" applyBorder="1" applyAlignment="1">
      <alignment horizontal="center" vertical="center" wrapText="1"/>
    </xf>
    <xf numFmtId="0" fontId="24" fillId="68" borderId="96" xfId="22" applyFont="1" applyFill="1" applyBorder="1" applyAlignment="1">
      <alignment vertical="center" wrapText="1"/>
    </xf>
    <xf numFmtId="188" fontId="24" fillId="68" borderId="96" xfId="30" applyNumberFormat="1" applyFont="1" applyFill="1" applyBorder="1" applyAlignment="1">
      <alignment horizontal="right" vertical="center"/>
    </xf>
    <xf numFmtId="41" fontId="26" fillId="68" borderId="96" xfId="30" applyFont="1" applyFill="1" applyBorder="1" applyAlignment="1">
      <alignment horizontal="center" vertical="center"/>
    </xf>
    <xf numFmtId="0" fontId="24" fillId="68" borderId="96" xfId="22" applyFont="1" applyFill="1" applyBorder="1" applyAlignment="1">
      <alignment horizontal="center" vertical="center"/>
    </xf>
    <xf numFmtId="0" fontId="24" fillId="68" borderId="60" xfId="22" applyFont="1" applyFill="1" applyBorder="1" applyAlignment="1">
      <alignment horizontal="center" vertical="center"/>
    </xf>
    <xf numFmtId="41" fontId="14" fillId="68" borderId="196" xfId="30" applyFont="1" applyFill="1" applyBorder="1" applyAlignment="1">
      <alignment horizontal="left" vertical="center"/>
    </xf>
    <xf numFmtId="0" fontId="26" fillId="0" borderId="71" xfId="22" quotePrefix="1" applyFont="1" applyFill="1" applyBorder="1" applyAlignment="1">
      <alignment horizontal="center" vertical="center"/>
    </xf>
    <xf numFmtId="0" fontId="26" fillId="0" borderId="1" xfId="22" applyFont="1" applyFill="1" applyBorder="1" applyAlignment="1">
      <alignment horizontal="center" vertical="center" wrapText="1"/>
    </xf>
    <xf numFmtId="188" fontId="0" fillId="0" borderId="1" xfId="30" applyNumberFormat="1" applyFont="1" applyFill="1" applyBorder="1" applyAlignment="1">
      <alignment horizontal="right" vertical="center"/>
    </xf>
    <xf numFmtId="41" fontId="24" fillId="0" borderId="1" xfId="30" applyFont="1" applyFill="1" applyBorder="1" applyAlignment="1">
      <alignment horizontal="right" vertical="center"/>
    </xf>
    <xf numFmtId="41" fontId="0" fillId="0" borderId="1" xfId="30" applyFont="1" applyFill="1" applyBorder="1" applyAlignment="1">
      <alignment horizontal="center" vertical="center"/>
    </xf>
    <xf numFmtId="0" fontId="24" fillId="0" borderId="1" xfId="22" applyFont="1" applyFill="1" applyBorder="1" applyAlignment="1">
      <alignment horizontal="center" vertical="center"/>
    </xf>
    <xf numFmtId="0" fontId="24" fillId="0" borderId="39" xfId="22" applyFont="1" applyFill="1" applyBorder="1" applyAlignment="1">
      <alignment horizontal="center" vertical="center"/>
    </xf>
    <xf numFmtId="41" fontId="14" fillId="0" borderId="72" xfId="30" quotePrefix="1" applyFont="1" applyFill="1" applyBorder="1" applyAlignment="1">
      <alignment horizontal="left" vertical="center" wrapText="1"/>
    </xf>
    <xf numFmtId="0" fontId="26" fillId="0" borderId="70" xfId="22" quotePrefix="1" applyFont="1" applyFill="1" applyBorder="1" applyAlignment="1">
      <alignment horizontal="center" vertical="center"/>
    </xf>
    <xf numFmtId="0" fontId="26" fillId="0" borderId="9" xfId="22" applyFont="1" applyFill="1" applyBorder="1" applyAlignment="1">
      <alignment horizontal="left" vertical="center" wrapText="1" indent="1"/>
    </xf>
    <xf numFmtId="188" fontId="28" fillId="0" borderId="84" xfId="30" applyNumberFormat="1" applyFont="1" applyFill="1" applyBorder="1" applyAlignment="1">
      <alignment horizontal="right" vertical="center"/>
    </xf>
    <xf numFmtId="188" fontId="0" fillId="0" borderId="84" xfId="30" applyNumberFormat="1" applyFont="1" applyFill="1" applyBorder="1" applyAlignment="1">
      <alignment horizontal="right" vertical="center"/>
    </xf>
    <xf numFmtId="41" fontId="0" fillId="0" borderId="84" xfId="30" applyFont="1" applyFill="1" applyBorder="1" applyAlignment="1">
      <alignment horizontal="center" vertical="center"/>
    </xf>
    <xf numFmtId="41" fontId="34" fillId="0" borderId="85" xfId="30" quotePrefix="1" applyFont="1" applyFill="1" applyBorder="1" applyAlignment="1">
      <alignment horizontal="left" vertical="center" wrapText="1"/>
    </xf>
    <xf numFmtId="0" fontId="26" fillId="0" borderId="26" xfId="22" quotePrefix="1" applyFont="1" applyFill="1" applyBorder="1" applyAlignment="1">
      <alignment horizontal="center" vertical="center"/>
    </xf>
    <xf numFmtId="0" fontId="26" fillId="0" borderId="2" xfId="22" applyFont="1" applyFill="1" applyBorder="1" applyAlignment="1">
      <alignment horizontal="left" vertical="center" wrapText="1" indent="1"/>
    </xf>
    <xf numFmtId="188" fontId="28" fillId="0" borderId="92" xfId="30" applyNumberFormat="1" applyFont="1" applyFill="1" applyBorder="1" applyAlignment="1">
      <alignment horizontal="right" vertical="center"/>
    </xf>
    <xf numFmtId="188" fontId="0" fillId="0" borderId="92" xfId="30" applyNumberFormat="1" applyFont="1" applyFill="1" applyBorder="1" applyAlignment="1">
      <alignment horizontal="right" vertical="center"/>
    </xf>
    <xf numFmtId="41" fontId="0" fillId="0" borderId="92" xfId="30" applyFont="1" applyFill="1" applyBorder="1" applyAlignment="1">
      <alignment horizontal="center" vertical="center"/>
    </xf>
    <xf numFmtId="41" fontId="34" fillId="0" borderId="11" xfId="30" quotePrefix="1" applyFont="1" applyFill="1" applyBorder="1" applyAlignment="1">
      <alignment horizontal="left" vertical="center" wrapText="1"/>
    </xf>
    <xf numFmtId="188" fontId="28" fillId="0" borderId="91" xfId="30" applyNumberFormat="1" applyFont="1" applyFill="1" applyBorder="1" applyAlignment="1">
      <alignment horizontal="right" vertical="center" wrapText="1"/>
    </xf>
    <xf numFmtId="188" fontId="0" fillId="0" borderId="91" xfId="30" applyNumberFormat="1" applyFont="1" applyFill="1" applyBorder="1" applyAlignment="1">
      <alignment horizontal="right" vertical="center" wrapText="1"/>
    </xf>
    <xf numFmtId="41" fontId="0" fillId="0" borderId="91" xfId="30" applyFont="1" applyFill="1" applyBorder="1" applyAlignment="1">
      <alignment horizontal="center" vertical="center"/>
    </xf>
    <xf numFmtId="43" fontId="0" fillId="0" borderId="0" xfId="30" applyNumberFormat="1" applyFont="1" applyFill="1" applyAlignment="1">
      <alignment vertical="center"/>
    </xf>
    <xf numFmtId="0" fontId="28" fillId="0" borderId="91" xfId="22" applyFont="1" applyFill="1" applyBorder="1" applyAlignment="1">
      <alignment vertical="center" wrapText="1"/>
    </xf>
    <xf numFmtId="188" fontId="28" fillId="0" borderId="91" xfId="30" applyNumberFormat="1" applyFont="1" applyFill="1" applyBorder="1" applyAlignment="1">
      <alignment horizontal="right" vertical="center"/>
    </xf>
    <xf numFmtId="188" fontId="28" fillId="0" borderId="93" xfId="30" applyNumberFormat="1" applyFont="1" applyFill="1" applyBorder="1" applyAlignment="1">
      <alignment horizontal="right" vertical="center"/>
    </xf>
    <xf numFmtId="41" fontId="0" fillId="0" borderId="93" xfId="30" applyFont="1" applyFill="1" applyBorder="1" applyAlignment="1">
      <alignment horizontal="center" vertical="center"/>
    </xf>
    <xf numFmtId="0" fontId="26" fillId="0" borderId="2" xfId="22" applyFont="1" applyFill="1" applyBorder="1" applyAlignment="1">
      <alignment horizontal="center" vertical="center" wrapText="1"/>
    </xf>
    <xf numFmtId="0" fontId="28" fillId="0" borderId="93" xfId="22" applyFont="1" applyFill="1" applyBorder="1" applyAlignment="1">
      <alignment vertical="center" wrapText="1"/>
    </xf>
    <xf numFmtId="0" fontId="28" fillId="0" borderId="92" xfId="22" applyFont="1" applyFill="1" applyBorder="1" applyAlignment="1">
      <alignment vertical="center" wrapText="1"/>
    </xf>
    <xf numFmtId="0" fontId="26" fillId="0" borderId="73" xfId="22" quotePrefix="1" applyFont="1" applyFill="1" applyBorder="1" applyAlignment="1">
      <alignment horizontal="center" vertical="center"/>
    </xf>
    <xf numFmtId="0" fontId="26" fillId="68" borderId="96" xfId="22" applyFont="1" applyFill="1" applyBorder="1" applyAlignment="1">
      <alignment vertical="center" wrapText="1"/>
    </xf>
    <xf numFmtId="188" fontId="135" fillId="68" borderId="96" xfId="30" applyNumberFormat="1" applyFont="1" applyFill="1" applyBorder="1" applyAlignment="1">
      <alignment horizontal="right" vertical="center"/>
    </xf>
    <xf numFmtId="41" fontId="14" fillId="68" borderId="196" xfId="30" applyFont="1" applyFill="1" applyBorder="1" applyAlignment="1">
      <alignment horizontal="left" vertical="center" wrapText="1"/>
    </xf>
    <xf numFmtId="41" fontId="14" fillId="0" borderId="85" xfId="30" applyFont="1" applyFill="1" applyBorder="1" applyAlignment="1">
      <alignment horizontal="left" vertical="center" wrapText="1"/>
    </xf>
    <xf numFmtId="189" fontId="0" fillId="0" borderId="92" xfId="30" applyNumberFormat="1" applyFont="1" applyFill="1" applyBorder="1" applyAlignment="1">
      <alignment horizontal="right" vertical="center"/>
    </xf>
    <xf numFmtId="0" fontId="26" fillId="0" borderId="92" xfId="22" applyFont="1" applyFill="1" applyBorder="1" applyAlignment="1">
      <alignment horizontal="left" vertical="center" wrapText="1" indent="1"/>
    </xf>
    <xf numFmtId="0" fontId="26" fillId="0" borderId="70" xfId="22" applyFont="1" applyFill="1" applyBorder="1" applyAlignment="1">
      <alignment horizontal="center" vertical="center"/>
    </xf>
    <xf numFmtId="188" fontId="0" fillId="0" borderId="84" xfId="30" quotePrefix="1" applyNumberFormat="1" applyFont="1" applyFill="1" applyBorder="1" applyAlignment="1">
      <alignment horizontal="right" vertical="center"/>
    </xf>
    <xf numFmtId="41" fontId="0" fillId="0" borderId="9" xfId="30" applyFont="1" applyFill="1" applyBorder="1" applyAlignment="1">
      <alignment horizontal="center" vertical="center" wrapText="1"/>
    </xf>
    <xf numFmtId="188" fontId="0" fillId="0" borderId="92" xfId="30" quotePrefix="1" applyNumberFormat="1" applyFont="1" applyFill="1" applyBorder="1" applyAlignment="1">
      <alignment horizontal="right" vertical="center"/>
    </xf>
    <xf numFmtId="41" fontId="0" fillId="0" borderId="2" xfId="30" applyFont="1" applyFill="1" applyBorder="1" applyAlignment="1">
      <alignment horizontal="center" vertical="center" wrapText="1"/>
    </xf>
    <xf numFmtId="41" fontId="24" fillId="68" borderId="96" xfId="30" applyFont="1" applyFill="1" applyBorder="1" applyAlignment="1">
      <alignment horizontal="center" vertical="center"/>
    </xf>
    <xf numFmtId="0" fontId="24" fillId="68" borderId="96" xfId="22" applyFont="1" applyFill="1" applyBorder="1" applyAlignment="1">
      <alignment vertical="center"/>
    </xf>
    <xf numFmtId="0" fontId="24" fillId="68" borderId="60" xfId="22" applyFont="1" applyFill="1" applyBorder="1" applyAlignment="1">
      <alignment vertical="center"/>
    </xf>
    <xf numFmtId="41" fontId="0" fillId="0" borderId="0" xfId="30" applyFont="1" applyFill="1" applyAlignment="1">
      <alignment horizontal="left" vertical="center" wrapText="1"/>
    </xf>
    <xf numFmtId="189" fontId="0" fillId="0" borderId="91" xfId="30" applyNumberFormat="1" applyFont="1" applyFill="1" applyBorder="1" applyAlignment="1">
      <alignment horizontal="right" vertical="center"/>
    </xf>
    <xf numFmtId="41" fontId="14" fillId="0" borderId="11" xfId="30" quotePrefix="1" applyFont="1" applyFill="1" applyBorder="1" applyAlignment="1">
      <alignment horizontal="left" vertical="center" wrapText="1"/>
    </xf>
    <xf numFmtId="188" fontId="0" fillId="0" borderId="2" xfId="30" applyNumberFormat="1" applyFont="1" applyFill="1" applyBorder="1" applyAlignment="1">
      <alignment horizontal="right" vertical="center"/>
    </xf>
    <xf numFmtId="41" fontId="14" fillId="0" borderId="192" xfId="30" quotePrefix="1" applyFont="1" applyFill="1" applyBorder="1" applyAlignment="1">
      <alignment horizontal="left" vertical="center" wrapText="1"/>
    </xf>
    <xf numFmtId="188" fontId="24" fillId="0" borderId="1" xfId="30" applyNumberFormat="1" applyFont="1" applyFill="1" applyBorder="1" applyAlignment="1">
      <alignment horizontal="right" vertical="center"/>
    </xf>
    <xf numFmtId="0" fontId="24" fillId="3" borderId="39" xfId="22" applyFont="1" applyFill="1" applyBorder="1" applyAlignment="1">
      <alignment horizontal="center" vertical="center"/>
    </xf>
    <xf numFmtId="41" fontId="14" fillId="0" borderId="72" xfId="30" applyFont="1" applyFill="1" applyBorder="1" applyAlignment="1">
      <alignment horizontal="left" vertical="center" wrapText="1"/>
    </xf>
    <xf numFmtId="0" fontId="26" fillId="0" borderId="9" xfId="22" applyFont="1" applyFill="1" applyBorder="1" applyAlignment="1">
      <alignment vertical="center" wrapText="1"/>
    </xf>
    <xf numFmtId="188" fontId="0" fillId="0" borderId="9" xfId="30" applyNumberFormat="1" applyFont="1" applyFill="1" applyBorder="1" applyAlignment="1">
      <alignment horizontal="right" vertical="center"/>
    </xf>
    <xf numFmtId="188" fontId="26" fillId="3" borderId="84" xfId="30" quotePrefix="1" applyNumberFormat="1" applyFont="1" applyFill="1" applyBorder="1" applyAlignment="1">
      <alignment horizontal="right" vertical="center"/>
    </xf>
    <xf numFmtId="41" fontId="0" fillId="0" borderId="9" xfId="30" applyFont="1" applyFill="1" applyBorder="1" applyAlignment="1">
      <alignment horizontal="center" vertical="center" wrapText="1"/>
    </xf>
    <xf numFmtId="0" fontId="24" fillId="68" borderId="3" xfId="22" applyFont="1" applyFill="1" applyBorder="1" applyAlignment="1">
      <alignment horizontal="center" vertical="center" wrapText="1"/>
    </xf>
    <xf numFmtId="0" fontId="26" fillId="0" borderId="9" xfId="22" applyFont="1" applyFill="1" applyBorder="1" applyAlignment="1">
      <alignment horizontal="left" vertical="center" indent="1"/>
    </xf>
    <xf numFmtId="41" fontId="0" fillId="0" borderId="84" xfId="30" applyFont="1" applyFill="1" applyBorder="1" applyAlignment="1">
      <alignment vertical="center" wrapText="1"/>
    </xf>
    <xf numFmtId="41" fontId="14" fillId="0" borderId="85" xfId="30" applyFont="1" applyFill="1" applyBorder="1" applyAlignment="1">
      <alignment horizontal="center" vertical="center" wrapText="1"/>
    </xf>
    <xf numFmtId="0" fontId="26" fillId="0" borderId="2" xfId="22" applyFont="1" applyFill="1" applyBorder="1" applyAlignment="1">
      <alignment horizontal="left" vertical="center" indent="1"/>
    </xf>
    <xf numFmtId="0" fontId="26" fillId="0" borderId="2" xfId="22" applyFont="1" applyFill="1" applyBorder="1" applyAlignment="1">
      <alignment vertical="center" wrapText="1"/>
    </xf>
    <xf numFmtId="41" fontId="14" fillId="0" borderId="11" xfId="30" applyFont="1" applyFill="1" applyBorder="1" applyAlignment="1">
      <alignment horizontal="center" vertical="center" wrapText="1"/>
    </xf>
    <xf numFmtId="0" fontId="26" fillId="0" borderId="92" xfId="22" applyFont="1" applyFill="1" applyBorder="1" applyAlignment="1">
      <alignment horizontal="left" vertical="center" indent="1"/>
    </xf>
    <xf numFmtId="41" fontId="14" fillId="0" borderId="192" xfId="30" applyFont="1" applyFill="1" applyBorder="1" applyAlignment="1">
      <alignment horizontal="center" vertical="center" wrapText="1"/>
    </xf>
    <xf numFmtId="0" fontId="24" fillId="68" borderId="3" xfId="22" applyFont="1" applyFill="1" applyBorder="1" applyAlignment="1">
      <alignment horizontal="center" vertical="center"/>
    </xf>
    <xf numFmtId="41" fontId="14" fillId="68" borderId="94" xfId="30" applyFont="1" applyFill="1" applyBorder="1" applyAlignment="1">
      <alignment horizontal="left" vertical="center" wrapText="1"/>
    </xf>
    <xf numFmtId="0" fontId="26" fillId="0" borderId="84" xfId="22" applyFont="1" applyFill="1" applyBorder="1" applyAlignment="1">
      <alignment horizontal="center" vertical="center" wrapText="1"/>
    </xf>
    <xf numFmtId="0" fontId="26" fillId="0" borderId="91" xfId="22" applyFont="1" applyFill="1" applyBorder="1" applyAlignment="1">
      <alignment horizontal="center" vertical="center" wrapText="1"/>
    </xf>
    <xf numFmtId="202" fontId="0" fillId="0" borderId="0" xfId="30" applyNumberFormat="1" applyFont="1" applyFill="1" applyAlignment="1">
      <alignment vertical="center"/>
    </xf>
    <xf numFmtId="41" fontId="0" fillId="0" borderId="92" xfId="30" applyFont="1" applyFill="1" applyBorder="1" applyAlignment="1">
      <alignment horizontal="center" vertical="center" wrapText="1"/>
    </xf>
    <xf numFmtId="188" fontId="0" fillId="0" borderId="39" xfId="30" applyNumberFormat="1" applyFont="1" applyFill="1" applyBorder="1" applyAlignment="1">
      <alignment horizontal="center" vertical="center"/>
    </xf>
    <xf numFmtId="188" fontId="0" fillId="0" borderId="41" xfId="30" applyNumberFormat="1" applyFont="1" applyFill="1" applyBorder="1" applyAlignment="1">
      <alignment horizontal="center" vertical="center"/>
    </xf>
    <xf numFmtId="41" fontId="0" fillId="0" borderId="1" xfId="30" applyFont="1" applyFill="1" applyBorder="1" applyAlignment="1">
      <alignment horizontal="center" vertical="center" wrapText="1"/>
    </xf>
    <xf numFmtId="0" fontId="24" fillId="0" borderId="39" xfId="22" applyFont="1" applyFill="1" applyBorder="1" applyAlignment="1">
      <alignment horizontal="center" vertical="center" wrapText="1"/>
    </xf>
    <xf numFmtId="0" fontId="24" fillId="68" borderId="3" xfId="22" applyFont="1" applyFill="1" applyBorder="1" applyAlignment="1">
      <alignment vertical="center"/>
    </xf>
    <xf numFmtId="41" fontId="14" fillId="0" borderId="147" xfId="30" applyFont="1" applyFill="1" applyBorder="1" applyAlignment="1">
      <alignment horizontal="left" vertical="center" wrapText="1"/>
    </xf>
    <xf numFmtId="0" fontId="28" fillId="0" borderId="70" xfId="22" applyFont="1" applyFill="1" applyBorder="1" applyAlignment="1">
      <alignment horizontal="center" vertical="center"/>
    </xf>
    <xf numFmtId="0" fontId="28" fillId="0" borderId="9" xfId="22" applyFont="1" applyFill="1" applyBorder="1" applyAlignment="1">
      <alignment horizontal="left" vertical="center" wrapText="1" indent="1"/>
    </xf>
    <xf numFmtId="0" fontId="28" fillId="0" borderId="84" xfId="22" applyFont="1" applyFill="1" applyBorder="1" applyAlignment="1">
      <alignment vertical="center" wrapText="1"/>
    </xf>
    <xf numFmtId="41" fontId="28" fillId="0" borderId="84" xfId="30" applyFont="1" applyFill="1" applyBorder="1" applyAlignment="1">
      <alignment horizontal="center" vertical="center"/>
    </xf>
    <xf numFmtId="0" fontId="135" fillId="0" borderId="9" xfId="22" applyFont="1" applyFill="1" applyBorder="1" applyAlignment="1">
      <alignment horizontal="center" vertical="center"/>
    </xf>
    <xf numFmtId="0" fontId="135" fillId="0" borderId="24" xfId="22" applyFont="1" applyFill="1" applyBorder="1" applyAlignment="1">
      <alignment horizontal="center" vertical="center"/>
    </xf>
    <xf numFmtId="41" fontId="28" fillId="0" borderId="0" xfId="30" applyFont="1" applyFill="1" applyAlignment="1">
      <alignment vertical="center"/>
    </xf>
    <xf numFmtId="0" fontId="28" fillId="0" borderId="0" xfId="22" applyFont="1" applyFill="1" applyAlignment="1">
      <alignment vertical="center"/>
    </xf>
    <xf numFmtId="0" fontId="28" fillId="0" borderId="26" xfId="22" applyFont="1" applyFill="1" applyBorder="1" applyAlignment="1">
      <alignment horizontal="center" vertical="center"/>
    </xf>
    <xf numFmtId="0" fontId="28" fillId="0" borderId="2" xfId="22" applyFont="1" applyFill="1" applyBorder="1" applyAlignment="1">
      <alignment horizontal="left" vertical="center" wrapText="1" indent="1"/>
    </xf>
    <xf numFmtId="188" fontId="28" fillId="4" borderId="92" xfId="30" applyNumberFormat="1" applyFont="1" applyFill="1" applyBorder="1" applyAlignment="1">
      <alignment horizontal="right" vertical="center"/>
    </xf>
    <xf numFmtId="41" fontId="28" fillId="0" borderId="92" xfId="30" applyFont="1" applyFill="1" applyBorder="1" applyAlignment="1">
      <alignment horizontal="center" vertical="center"/>
    </xf>
    <xf numFmtId="0" fontId="135" fillId="0" borderId="2" xfId="22" applyFont="1" applyFill="1" applyBorder="1" applyAlignment="1">
      <alignment horizontal="center" vertical="center"/>
    </xf>
    <xf numFmtId="0" fontId="135" fillId="0" borderId="42" xfId="22" applyFont="1" applyFill="1" applyBorder="1" applyAlignment="1">
      <alignment horizontal="center" vertical="center"/>
    </xf>
    <xf numFmtId="41" fontId="34" fillId="0" borderId="11" xfId="30" applyFont="1" applyFill="1" applyBorder="1" applyAlignment="1">
      <alignment horizontal="left" vertical="center" wrapText="1"/>
    </xf>
    <xf numFmtId="0" fontId="28" fillId="0" borderId="92" xfId="22" applyFont="1" applyFill="1" applyBorder="1" applyAlignment="1">
      <alignment horizontal="left" vertical="center" wrapText="1" indent="1"/>
    </xf>
    <xf numFmtId="41" fontId="28" fillId="0" borderId="91" xfId="30" applyFont="1" applyFill="1" applyBorder="1" applyAlignment="1">
      <alignment horizontal="center" vertical="center"/>
    </xf>
    <xf numFmtId="0" fontId="135" fillId="0" borderId="92" xfId="22" applyFont="1" applyFill="1" applyBorder="1" applyAlignment="1">
      <alignment horizontal="center" vertical="center"/>
    </xf>
    <xf numFmtId="0" fontId="135" fillId="0" borderId="51" xfId="22" applyFont="1" applyFill="1" applyBorder="1" applyAlignment="1">
      <alignment horizontal="center" vertical="center"/>
    </xf>
    <xf numFmtId="41" fontId="34" fillId="0" borderId="192" xfId="30" applyFont="1" applyFill="1" applyBorder="1" applyAlignment="1">
      <alignment horizontal="left" vertical="center" wrapText="1"/>
    </xf>
    <xf numFmtId="0" fontId="28" fillId="0" borderId="73" xfId="22" applyFont="1" applyFill="1" applyBorder="1" applyAlignment="1">
      <alignment vertical="center"/>
    </xf>
    <xf numFmtId="0" fontId="135" fillId="68" borderId="3" xfId="22" applyFont="1" applyFill="1" applyBorder="1" applyAlignment="1">
      <alignment horizontal="center" vertical="center" wrapText="1"/>
    </xf>
    <xf numFmtId="0" fontId="135" fillId="68" borderId="96" xfId="22" applyFont="1" applyFill="1" applyBorder="1" applyAlignment="1">
      <alignment vertical="center" wrapText="1"/>
    </xf>
    <xf numFmtId="41" fontId="135" fillId="68" borderId="96" xfId="30" applyFont="1" applyFill="1" applyBorder="1" applyAlignment="1">
      <alignment horizontal="center" vertical="center"/>
    </xf>
    <xf numFmtId="0" fontId="135" fillId="68" borderId="3" xfId="22" applyFont="1" applyFill="1" applyBorder="1" applyAlignment="1">
      <alignment vertical="center"/>
    </xf>
    <xf numFmtId="0" fontId="135" fillId="68" borderId="60" xfId="22" applyFont="1" applyFill="1" applyBorder="1" applyAlignment="1">
      <alignment vertical="center"/>
    </xf>
    <xf numFmtId="41" fontId="34" fillId="68" borderId="94" xfId="30" applyFont="1" applyFill="1" applyBorder="1" applyAlignment="1">
      <alignment horizontal="left" vertical="center" wrapText="1"/>
    </xf>
    <xf numFmtId="0" fontId="24" fillId="67" borderId="68" xfId="22" applyFont="1" applyFill="1" applyBorder="1" applyAlignment="1">
      <alignment horizontal="center" vertical="center"/>
    </xf>
    <xf numFmtId="0" fontId="24" fillId="67" borderId="5" xfId="22" applyFont="1" applyFill="1" applyBorder="1" applyAlignment="1">
      <alignment horizontal="center" vertical="center"/>
    </xf>
    <xf numFmtId="0" fontId="24" fillId="67" borderId="197" xfId="22" applyFont="1" applyFill="1" applyBorder="1" applyAlignment="1">
      <alignment horizontal="center" vertical="center"/>
    </xf>
    <xf numFmtId="0" fontId="24" fillId="67" borderId="163" xfId="22" applyFont="1" applyFill="1" applyBorder="1" applyAlignment="1">
      <alignment horizontal="center" vertical="center" wrapText="1"/>
    </xf>
    <xf numFmtId="188" fontId="24" fillId="67" borderId="163" xfId="30" applyNumberFormat="1" applyFont="1" applyFill="1" applyBorder="1" applyAlignment="1">
      <alignment horizontal="right" vertical="center"/>
    </xf>
    <xf numFmtId="41" fontId="135" fillId="67" borderId="163" xfId="30" applyFont="1" applyFill="1" applyBorder="1" applyAlignment="1">
      <alignment horizontal="right" vertical="center"/>
    </xf>
    <xf numFmtId="41" fontId="24" fillId="67" borderId="170" xfId="30" applyFont="1" applyFill="1" applyBorder="1" applyAlignment="1">
      <alignment horizontal="right" vertical="center"/>
    </xf>
    <xf numFmtId="0" fontId="24" fillId="67" borderId="163" xfId="22" applyFont="1" applyFill="1" applyBorder="1" applyAlignment="1">
      <alignment horizontal="center" vertical="center"/>
    </xf>
    <xf numFmtId="0" fontId="24" fillId="67" borderId="170" xfId="22" applyFont="1" applyFill="1" applyBorder="1" applyAlignment="1">
      <alignment horizontal="center" vertical="center"/>
    </xf>
    <xf numFmtId="0" fontId="104" fillId="67" borderId="198" xfId="22" applyFont="1" applyFill="1" applyBorder="1" applyAlignment="1">
      <alignment vertical="center"/>
    </xf>
    <xf numFmtId="0" fontId="14" fillId="0" borderId="0" xfId="22" applyFont="1" applyAlignment="1">
      <alignment vertical="center"/>
    </xf>
    <xf numFmtId="0" fontId="120" fillId="0" borderId="70" xfId="22" quotePrefix="1" applyFont="1" applyFill="1" applyBorder="1" applyAlignment="1">
      <alignment horizontal="center" vertical="center"/>
    </xf>
    <xf numFmtId="0" fontId="120" fillId="0" borderId="9" xfId="22" applyFont="1" applyFill="1" applyBorder="1" applyAlignment="1">
      <alignment horizontal="left" vertical="center" wrapText="1" indent="1"/>
    </xf>
    <xf numFmtId="0" fontId="120" fillId="0" borderId="9" xfId="22" applyFont="1" applyFill="1" applyBorder="1" applyAlignment="1">
      <alignment horizontal="center" vertical="center" wrapText="1"/>
    </xf>
    <xf numFmtId="0" fontId="120" fillId="0" borderId="84" xfId="22" applyFont="1" applyFill="1" applyBorder="1" applyAlignment="1">
      <alignment vertical="center" wrapText="1"/>
    </xf>
    <xf numFmtId="188" fontId="120" fillId="0" borderId="84" xfId="30" applyNumberFormat="1" applyFont="1" applyFill="1" applyBorder="1" applyAlignment="1">
      <alignment horizontal="right" vertical="center"/>
    </xf>
    <xf numFmtId="41" fontId="120" fillId="0" borderId="84" xfId="30" applyFont="1" applyFill="1" applyBorder="1" applyAlignment="1">
      <alignment horizontal="right" vertical="center"/>
    </xf>
    <xf numFmtId="41" fontId="120" fillId="0" borderId="84" xfId="30" applyFont="1" applyFill="1" applyBorder="1" applyAlignment="1">
      <alignment horizontal="center" vertical="center"/>
    </xf>
    <xf numFmtId="0" fontId="139" fillId="0" borderId="9" xfId="22" applyFont="1" applyFill="1" applyBorder="1" applyAlignment="1">
      <alignment horizontal="center" vertical="center"/>
    </xf>
    <xf numFmtId="0" fontId="139" fillId="0" borderId="24" xfId="22" applyFont="1" applyFill="1" applyBorder="1" applyAlignment="1">
      <alignment horizontal="center" vertical="center"/>
    </xf>
    <xf numFmtId="41" fontId="117" fillId="0" borderId="191" xfId="30" applyFont="1" applyFill="1" applyBorder="1" applyAlignment="1">
      <alignment horizontal="left" vertical="center" wrapText="1"/>
    </xf>
    <xf numFmtId="41" fontId="120" fillId="0" borderId="0" xfId="30" applyFont="1" applyFill="1" applyAlignment="1">
      <alignment vertical="center"/>
    </xf>
    <xf numFmtId="0" fontId="120" fillId="0" borderId="0" xfId="22" applyFont="1" applyFill="1" applyAlignment="1">
      <alignment vertical="center"/>
    </xf>
    <xf numFmtId="0" fontId="120" fillId="0" borderId="26" xfId="22" quotePrefix="1" applyFont="1" applyFill="1" applyBorder="1" applyAlignment="1">
      <alignment horizontal="center" vertical="center"/>
    </xf>
    <xf numFmtId="0" fontId="120" fillId="0" borderId="2" xfId="22" applyFont="1" applyFill="1" applyBorder="1" applyAlignment="1">
      <alignment horizontal="left" vertical="center" wrapText="1" indent="1"/>
    </xf>
    <xf numFmtId="0" fontId="120" fillId="0" borderId="2" xfId="22" applyFont="1" applyFill="1" applyBorder="1" applyAlignment="1">
      <alignment horizontal="center" vertical="center" wrapText="1"/>
    </xf>
    <xf numFmtId="0" fontId="120" fillId="0" borderId="91" xfId="22" applyFont="1" applyFill="1" applyBorder="1" applyAlignment="1">
      <alignment vertical="center" wrapText="1"/>
    </xf>
    <xf numFmtId="188" fontId="120" fillId="0" borderId="91" xfId="30" applyNumberFormat="1" applyFont="1" applyFill="1" applyBorder="1" applyAlignment="1">
      <alignment horizontal="right" vertical="center"/>
    </xf>
    <xf numFmtId="41" fontId="120" fillId="0" borderId="91" xfId="30" applyFont="1" applyFill="1" applyBorder="1" applyAlignment="1">
      <alignment horizontal="right" vertical="center"/>
    </xf>
    <xf numFmtId="41" fontId="120" fillId="0" borderId="91" xfId="30" applyFont="1" applyFill="1" applyBorder="1" applyAlignment="1">
      <alignment horizontal="center" vertical="center"/>
    </xf>
    <xf numFmtId="0" fontId="139" fillId="0" borderId="2" xfId="22" applyFont="1" applyFill="1" applyBorder="1" applyAlignment="1">
      <alignment horizontal="center" vertical="center"/>
    </xf>
    <xf numFmtId="0" fontId="139" fillId="0" borderId="42" xfId="22" applyFont="1" applyFill="1" applyBorder="1" applyAlignment="1">
      <alignment horizontal="center" vertical="center"/>
    </xf>
    <xf numFmtId="41" fontId="117" fillId="0" borderId="147" xfId="30" applyFont="1" applyFill="1" applyBorder="1" applyAlignment="1">
      <alignment horizontal="left" vertical="center" wrapText="1"/>
    </xf>
    <xf numFmtId="0" fontId="120" fillId="0" borderId="73" xfId="22" quotePrefix="1" applyFont="1" applyFill="1" applyBorder="1" applyAlignment="1">
      <alignment horizontal="center" vertical="center"/>
    </xf>
    <xf numFmtId="0" fontId="139" fillId="0" borderId="96" xfId="22" applyFont="1" applyFill="1" applyBorder="1" applyAlignment="1">
      <alignment horizontal="center" vertical="center" wrapText="1"/>
    </xf>
    <xf numFmtId="0" fontId="120" fillId="0" borderId="96" xfId="22" applyFont="1" applyFill="1" applyBorder="1" applyAlignment="1">
      <alignment vertical="center" wrapText="1"/>
    </xf>
    <xf numFmtId="188" fontId="139" fillId="0" borderId="96" xfId="30" applyNumberFormat="1" applyFont="1" applyFill="1" applyBorder="1" applyAlignment="1">
      <alignment horizontal="right" vertical="center"/>
    </xf>
    <xf numFmtId="41" fontId="139" fillId="0" borderId="96" xfId="30" applyFont="1" applyFill="1" applyBorder="1" applyAlignment="1">
      <alignment horizontal="right" vertical="center"/>
    </xf>
    <xf numFmtId="41" fontId="120" fillId="0" borderId="96" xfId="30" applyFont="1" applyFill="1" applyBorder="1" applyAlignment="1">
      <alignment horizontal="center" vertical="center"/>
    </xf>
    <xf numFmtId="0" fontId="139" fillId="0" borderId="96" xfId="22" applyFont="1" applyFill="1" applyBorder="1" applyAlignment="1">
      <alignment horizontal="center" vertical="center"/>
    </xf>
    <xf numFmtId="0" fontId="139" fillId="0" borderId="60" xfId="22" applyFont="1" applyFill="1" applyBorder="1" applyAlignment="1">
      <alignment horizontal="center" vertical="center"/>
    </xf>
    <xf numFmtId="41" fontId="117" fillId="0" borderId="196" xfId="30" applyFont="1" applyFill="1" applyBorder="1" applyAlignment="1">
      <alignment horizontal="left" vertical="center" wrapText="1"/>
    </xf>
    <xf numFmtId="0" fontId="120" fillId="0" borderId="71" xfId="22" applyFont="1" applyFill="1" applyBorder="1" applyAlignment="1">
      <alignment horizontal="center" vertical="center"/>
    </xf>
    <xf numFmtId="0" fontId="120" fillId="0" borderId="1" xfId="22" applyFont="1" applyFill="1" applyBorder="1" applyAlignment="1">
      <alignment horizontal="left" vertical="center" wrapText="1" indent="1"/>
    </xf>
    <xf numFmtId="0" fontId="120" fillId="0" borderId="1" xfId="22" applyFont="1" applyFill="1" applyBorder="1" applyAlignment="1">
      <alignment vertical="center" wrapText="1"/>
    </xf>
    <xf numFmtId="188" fontId="120" fillId="0" borderId="1" xfId="30" applyNumberFormat="1" applyFont="1" applyFill="1" applyBorder="1" applyAlignment="1">
      <alignment horizontal="right" vertical="center"/>
    </xf>
    <xf numFmtId="41" fontId="120" fillId="0" borderId="1" xfId="30" applyFont="1" applyFill="1" applyBorder="1" applyAlignment="1">
      <alignment horizontal="right" vertical="center"/>
    </xf>
    <xf numFmtId="41" fontId="120" fillId="0" borderId="1" xfId="30" applyFont="1" applyFill="1" applyBorder="1" applyAlignment="1">
      <alignment horizontal="center" vertical="center"/>
    </xf>
    <xf numFmtId="0" fontId="139" fillId="0" borderId="39" xfId="22" applyFont="1" applyFill="1" applyBorder="1" applyAlignment="1">
      <alignment horizontal="center" vertical="center"/>
    </xf>
    <xf numFmtId="41" fontId="117" fillId="0" borderId="72" xfId="30" applyFont="1" applyFill="1" applyBorder="1" applyAlignment="1">
      <alignment horizontal="left" vertical="center" wrapText="1"/>
    </xf>
    <xf numFmtId="0" fontId="120" fillId="0" borderId="0" xfId="22" applyFont="1" applyAlignment="1">
      <alignment vertical="center"/>
    </xf>
    <xf numFmtId="0" fontId="120" fillId="0" borderId="0" xfId="22" applyFont="1" applyAlignment="1">
      <alignment horizontal="left" vertical="center" indent="1"/>
    </xf>
    <xf numFmtId="0" fontId="120" fillId="0" borderId="0" xfId="22" applyFont="1" applyAlignment="1">
      <alignment horizontal="center" vertical="center"/>
    </xf>
    <xf numFmtId="0" fontId="117" fillId="0" borderId="0" xfId="22" applyFont="1" applyAlignment="1">
      <alignment vertical="center"/>
    </xf>
    <xf numFmtId="41" fontId="120" fillId="0" borderId="0" xfId="30" applyFont="1" applyAlignment="1">
      <alignment vertical="center"/>
    </xf>
    <xf numFmtId="0" fontId="120" fillId="4" borderId="1" xfId="22" applyFont="1" applyFill="1" applyBorder="1" applyAlignment="1">
      <alignment horizontal="left" vertical="center" wrapText="1" indent="1"/>
    </xf>
    <xf numFmtId="0" fontId="120" fillId="0" borderId="70" xfId="22" applyFont="1" applyFill="1" applyBorder="1" applyAlignment="1">
      <alignment horizontal="center" vertical="center"/>
    </xf>
    <xf numFmtId="188" fontId="120" fillId="0" borderId="84" xfId="30" quotePrefix="1" applyNumberFormat="1" applyFont="1" applyFill="1" applyBorder="1" applyAlignment="1">
      <alignment horizontal="right" vertical="center"/>
    </xf>
    <xf numFmtId="41" fontId="120" fillId="0" borderId="9" xfId="30" applyFont="1" applyFill="1" applyBorder="1" applyAlignment="1">
      <alignment horizontal="center" vertical="center" wrapText="1"/>
    </xf>
    <xf numFmtId="202" fontId="120" fillId="0" borderId="0" xfId="30" applyNumberFormat="1" applyFont="1" applyAlignment="1">
      <alignment vertical="center"/>
    </xf>
    <xf numFmtId="0" fontId="120" fillId="0" borderId="26" xfId="22" applyFont="1" applyFill="1" applyBorder="1" applyAlignment="1">
      <alignment horizontal="center" vertical="center"/>
    </xf>
    <xf numFmtId="41" fontId="120" fillId="0" borderId="92" xfId="30" applyFont="1" applyFill="1" applyBorder="1" applyAlignment="1">
      <alignment horizontal="center" vertical="center" wrapText="1"/>
    </xf>
    <xf numFmtId="0" fontId="139" fillId="0" borderId="92" xfId="22" applyFont="1" applyFill="1" applyBorder="1" applyAlignment="1">
      <alignment horizontal="center" vertical="center"/>
    </xf>
    <xf numFmtId="0" fontId="139" fillId="0" borderId="51" xfId="22" applyFont="1" applyFill="1" applyBorder="1" applyAlignment="1">
      <alignment horizontal="center" vertical="center"/>
    </xf>
    <xf numFmtId="0" fontId="120" fillId="0" borderId="73" xfId="22" applyFont="1" applyFill="1" applyBorder="1" applyAlignment="1">
      <alignment horizontal="center" vertical="center"/>
    </xf>
    <xf numFmtId="0" fontId="139" fillId="0" borderId="96" xfId="22" applyFont="1" applyFill="1" applyBorder="1" applyAlignment="1">
      <alignment vertical="center" wrapText="1"/>
    </xf>
    <xf numFmtId="41" fontId="139" fillId="0" borderId="96" xfId="30" applyFont="1" applyFill="1" applyBorder="1" applyAlignment="1">
      <alignment horizontal="center" vertical="center"/>
    </xf>
    <xf numFmtId="0" fontId="139" fillId="0" borderId="96" xfId="22" applyFont="1" applyFill="1" applyBorder="1" applyAlignment="1">
      <alignment vertical="center"/>
    </xf>
    <xf numFmtId="0" fontId="139" fillId="0" borderId="57" xfId="22" applyFont="1" applyFill="1" applyBorder="1" applyAlignment="1">
      <alignment vertical="center"/>
    </xf>
    <xf numFmtId="41" fontId="117" fillId="0" borderId="94" xfId="30" applyFont="1" applyFill="1" applyBorder="1" applyAlignment="1">
      <alignment horizontal="left" vertical="center" wrapText="1"/>
    </xf>
    <xf numFmtId="0" fontId="139" fillId="0" borderId="60" xfId="22" applyFont="1" applyFill="1" applyBorder="1" applyAlignment="1">
      <alignment vertical="center"/>
    </xf>
  </cellXfs>
  <cellStyles count="32">
    <cellStyle name="계산" xfId="7" builtinId="22"/>
    <cellStyle name="백분율" xfId="6" builtinId="5"/>
    <cellStyle name="쉼표 [0] 2" xfId="15"/>
    <cellStyle name="쉼표 [0] 2 17" xfId="12"/>
    <cellStyle name="쉼표 [0] 2 2" xfId="30"/>
    <cellStyle name="쉼표 [0] 2 2 5" xfId="28"/>
    <cellStyle name="쉼표 [0] 3" xfId="21"/>
    <cellStyle name="쉼표 [0] 3 2" xfId="26"/>
    <cellStyle name="쉼표 [0] 5" xfId="23"/>
    <cellStyle name="표준" xfId="0" builtinId="0"/>
    <cellStyle name="표준 10 10 2" xfId="10"/>
    <cellStyle name="표준 10 2 4" xfId="9"/>
    <cellStyle name="표준 10 2 4 2" xfId="16"/>
    <cellStyle name="표준 2" xfId="1"/>
    <cellStyle name="표준 2 2" xfId="22"/>
    <cellStyle name="표준 2 26 2" xfId="19"/>
    <cellStyle name="표준 2 3" xfId="29"/>
    <cellStyle name="표준 3" xfId="5"/>
    <cellStyle name="표준 4" xfId="8"/>
    <cellStyle name="표준 4 2" xfId="25"/>
    <cellStyle name="표준 5" xfId="13"/>
    <cellStyle name="표준 6" xfId="20"/>
    <cellStyle name="표준_2. Moatize_building_list_090625" xfId="31"/>
    <cellStyle name="표준_arch-bm001_060904 NRP#4_BOQ_Architecture_revC" xfId="14"/>
    <cellStyle name="표준_arch-bm001_060904 NRP#4_BOQ_Architecture_revC 2" xfId="3"/>
    <cellStyle name="표준_arch-bm001_bldg list-finishschedule" xfId="27"/>
    <cellStyle name="표준_BOQ_IR_GOSP_Rev.B_CnI_20100514" xfId="11"/>
    <cellStyle name="표준_BOQ-ADHI-BLDG(Int)R1" xfId="17"/>
    <cellStyle name="표준_Sheet1 12" xfId="24"/>
    <cellStyle name="표준_Sheet1 8" xfId="2"/>
    <cellStyle name="표준_내부-BOQ-A1-건축" xfId="18"/>
    <cellStyle name="표준_내부-BOQ-A1-건축 2" xfId="4"/>
  </cellStyles>
  <dxfs count="16">
    <dxf>
      <font>
        <b/>
        <i val="0"/>
        <color rgb="FF00B0F0"/>
      </font>
    </dxf>
    <dxf>
      <font>
        <b/>
        <i val="0"/>
        <color rgb="FFFF0000"/>
      </font>
    </dxf>
    <dxf>
      <font>
        <b/>
        <i val="0"/>
        <color rgb="FF00B0F0"/>
      </font>
    </dxf>
    <dxf>
      <font>
        <b/>
        <i val="0"/>
        <color rgb="FFFF0000"/>
      </font>
    </dxf>
    <dxf>
      <font>
        <b/>
        <i val="0"/>
        <color rgb="FF00B0F0"/>
      </font>
    </dxf>
    <dxf>
      <font>
        <b/>
        <i val="0"/>
        <color rgb="FFFF0000"/>
      </font>
    </dxf>
    <dxf>
      <font>
        <b/>
        <i val="0"/>
        <color rgb="FF00B0F0"/>
      </font>
    </dxf>
    <dxf>
      <font>
        <b/>
        <i val="0"/>
        <color rgb="FFFF0000"/>
      </font>
    </dxf>
    <dxf>
      <font>
        <b/>
        <i val="0"/>
        <color rgb="FF00B0F0"/>
      </font>
    </dxf>
    <dxf>
      <font>
        <b/>
        <i val="0"/>
        <color rgb="FFFF0000"/>
      </font>
    </dxf>
    <dxf>
      <font>
        <b/>
        <i val="0"/>
        <color rgb="FF00B0F0"/>
      </font>
    </dxf>
    <dxf>
      <font>
        <b/>
        <i val="0"/>
        <color rgb="FFFF0000"/>
      </font>
    </dxf>
    <dxf>
      <font>
        <b/>
        <i val="0"/>
        <color rgb="FF00B0F0"/>
      </font>
    </dxf>
    <dxf>
      <font>
        <b/>
        <i val="0"/>
        <color rgb="FFFF0000"/>
      </font>
    </dxf>
    <dxf>
      <font>
        <b/>
        <i val="0"/>
        <color rgb="FF00B0F0"/>
      </font>
    </dxf>
    <dxf>
      <font>
        <b/>
        <i val="0"/>
        <color rgb="FFFF0000"/>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97.xml"/><Relationship Id="rId21" Type="http://schemas.openxmlformats.org/officeDocument/2006/relationships/externalLink" Target="externalLinks/externalLink1.xml"/><Relationship Id="rId42" Type="http://schemas.openxmlformats.org/officeDocument/2006/relationships/externalLink" Target="externalLinks/externalLink22.xml"/><Relationship Id="rId63" Type="http://schemas.openxmlformats.org/officeDocument/2006/relationships/externalLink" Target="externalLinks/externalLink43.xml"/><Relationship Id="rId84" Type="http://schemas.openxmlformats.org/officeDocument/2006/relationships/externalLink" Target="externalLinks/externalLink64.xml"/><Relationship Id="rId138" Type="http://schemas.openxmlformats.org/officeDocument/2006/relationships/externalLink" Target="externalLinks/externalLink118.xml"/><Relationship Id="rId159" Type="http://schemas.openxmlformats.org/officeDocument/2006/relationships/externalLink" Target="externalLinks/externalLink139.xml"/><Relationship Id="rId170" Type="http://schemas.openxmlformats.org/officeDocument/2006/relationships/sharedStrings" Target="sharedStrings.xml"/><Relationship Id="rId107" Type="http://schemas.openxmlformats.org/officeDocument/2006/relationships/externalLink" Target="externalLinks/externalLink87.xml"/><Relationship Id="rId11" Type="http://schemas.openxmlformats.org/officeDocument/2006/relationships/worksheet" Target="worksheets/sheet11.xml"/><Relationship Id="rId32" Type="http://schemas.openxmlformats.org/officeDocument/2006/relationships/externalLink" Target="externalLinks/externalLink12.xml"/><Relationship Id="rId53" Type="http://schemas.openxmlformats.org/officeDocument/2006/relationships/externalLink" Target="externalLinks/externalLink33.xml"/><Relationship Id="rId74" Type="http://schemas.openxmlformats.org/officeDocument/2006/relationships/externalLink" Target="externalLinks/externalLink54.xml"/><Relationship Id="rId128" Type="http://schemas.openxmlformats.org/officeDocument/2006/relationships/externalLink" Target="externalLinks/externalLink108.xml"/><Relationship Id="rId149" Type="http://schemas.openxmlformats.org/officeDocument/2006/relationships/externalLink" Target="externalLinks/externalLink129.xml"/><Relationship Id="rId5" Type="http://schemas.openxmlformats.org/officeDocument/2006/relationships/worksheet" Target="worksheets/sheet5.xml"/><Relationship Id="rId95" Type="http://schemas.openxmlformats.org/officeDocument/2006/relationships/externalLink" Target="externalLinks/externalLink75.xml"/><Relationship Id="rId160" Type="http://schemas.openxmlformats.org/officeDocument/2006/relationships/externalLink" Target="externalLinks/externalLink140.xml"/><Relationship Id="rId22" Type="http://schemas.openxmlformats.org/officeDocument/2006/relationships/externalLink" Target="externalLinks/externalLink2.xml"/><Relationship Id="rId43" Type="http://schemas.openxmlformats.org/officeDocument/2006/relationships/externalLink" Target="externalLinks/externalLink23.xml"/><Relationship Id="rId64" Type="http://schemas.openxmlformats.org/officeDocument/2006/relationships/externalLink" Target="externalLinks/externalLink44.xml"/><Relationship Id="rId118" Type="http://schemas.openxmlformats.org/officeDocument/2006/relationships/externalLink" Target="externalLinks/externalLink98.xml"/><Relationship Id="rId139" Type="http://schemas.openxmlformats.org/officeDocument/2006/relationships/externalLink" Target="externalLinks/externalLink119.xml"/><Relationship Id="rId85" Type="http://schemas.openxmlformats.org/officeDocument/2006/relationships/externalLink" Target="externalLinks/externalLink65.xml"/><Relationship Id="rId150" Type="http://schemas.openxmlformats.org/officeDocument/2006/relationships/externalLink" Target="externalLinks/externalLink130.xml"/><Relationship Id="rId171" Type="http://schemas.openxmlformats.org/officeDocument/2006/relationships/calcChain" Target="calcChain.xml"/><Relationship Id="rId12" Type="http://schemas.openxmlformats.org/officeDocument/2006/relationships/worksheet" Target="worksheets/sheet12.xml"/><Relationship Id="rId33" Type="http://schemas.openxmlformats.org/officeDocument/2006/relationships/externalLink" Target="externalLinks/externalLink13.xml"/><Relationship Id="rId108" Type="http://schemas.openxmlformats.org/officeDocument/2006/relationships/externalLink" Target="externalLinks/externalLink88.xml"/><Relationship Id="rId129" Type="http://schemas.openxmlformats.org/officeDocument/2006/relationships/externalLink" Target="externalLinks/externalLink109.xml"/><Relationship Id="rId54" Type="http://schemas.openxmlformats.org/officeDocument/2006/relationships/externalLink" Target="externalLinks/externalLink34.xml"/><Relationship Id="rId70" Type="http://schemas.openxmlformats.org/officeDocument/2006/relationships/externalLink" Target="externalLinks/externalLink50.xml"/><Relationship Id="rId75" Type="http://schemas.openxmlformats.org/officeDocument/2006/relationships/externalLink" Target="externalLinks/externalLink55.xml"/><Relationship Id="rId91" Type="http://schemas.openxmlformats.org/officeDocument/2006/relationships/externalLink" Target="externalLinks/externalLink71.xml"/><Relationship Id="rId96" Type="http://schemas.openxmlformats.org/officeDocument/2006/relationships/externalLink" Target="externalLinks/externalLink76.xml"/><Relationship Id="rId140" Type="http://schemas.openxmlformats.org/officeDocument/2006/relationships/externalLink" Target="externalLinks/externalLink120.xml"/><Relationship Id="rId145" Type="http://schemas.openxmlformats.org/officeDocument/2006/relationships/externalLink" Target="externalLinks/externalLink125.xml"/><Relationship Id="rId161" Type="http://schemas.openxmlformats.org/officeDocument/2006/relationships/externalLink" Target="externalLinks/externalLink141.xml"/><Relationship Id="rId166" Type="http://schemas.openxmlformats.org/officeDocument/2006/relationships/externalLink" Target="externalLinks/externalLink14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externalLink" Target="externalLinks/externalLink3.xml"/><Relationship Id="rId28" Type="http://schemas.openxmlformats.org/officeDocument/2006/relationships/externalLink" Target="externalLinks/externalLink8.xml"/><Relationship Id="rId49" Type="http://schemas.openxmlformats.org/officeDocument/2006/relationships/externalLink" Target="externalLinks/externalLink29.xml"/><Relationship Id="rId114" Type="http://schemas.openxmlformats.org/officeDocument/2006/relationships/externalLink" Target="externalLinks/externalLink94.xml"/><Relationship Id="rId119" Type="http://schemas.openxmlformats.org/officeDocument/2006/relationships/externalLink" Target="externalLinks/externalLink99.xml"/><Relationship Id="rId44" Type="http://schemas.openxmlformats.org/officeDocument/2006/relationships/externalLink" Target="externalLinks/externalLink24.xml"/><Relationship Id="rId60" Type="http://schemas.openxmlformats.org/officeDocument/2006/relationships/externalLink" Target="externalLinks/externalLink40.xml"/><Relationship Id="rId65" Type="http://schemas.openxmlformats.org/officeDocument/2006/relationships/externalLink" Target="externalLinks/externalLink45.xml"/><Relationship Id="rId81" Type="http://schemas.openxmlformats.org/officeDocument/2006/relationships/externalLink" Target="externalLinks/externalLink61.xml"/><Relationship Id="rId86" Type="http://schemas.openxmlformats.org/officeDocument/2006/relationships/externalLink" Target="externalLinks/externalLink66.xml"/><Relationship Id="rId130" Type="http://schemas.openxmlformats.org/officeDocument/2006/relationships/externalLink" Target="externalLinks/externalLink110.xml"/><Relationship Id="rId135" Type="http://schemas.openxmlformats.org/officeDocument/2006/relationships/externalLink" Target="externalLinks/externalLink115.xml"/><Relationship Id="rId151" Type="http://schemas.openxmlformats.org/officeDocument/2006/relationships/externalLink" Target="externalLinks/externalLink131.xml"/><Relationship Id="rId156" Type="http://schemas.openxmlformats.org/officeDocument/2006/relationships/externalLink" Target="externalLinks/externalLink136.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9.xml"/><Relationship Id="rId109" Type="http://schemas.openxmlformats.org/officeDocument/2006/relationships/externalLink" Target="externalLinks/externalLink89.xml"/><Relationship Id="rId34" Type="http://schemas.openxmlformats.org/officeDocument/2006/relationships/externalLink" Target="externalLinks/externalLink14.xml"/><Relationship Id="rId50" Type="http://schemas.openxmlformats.org/officeDocument/2006/relationships/externalLink" Target="externalLinks/externalLink30.xml"/><Relationship Id="rId55" Type="http://schemas.openxmlformats.org/officeDocument/2006/relationships/externalLink" Target="externalLinks/externalLink35.xml"/><Relationship Id="rId76" Type="http://schemas.openxmlformats.org/officeDocument/2006/relationships/externalLink" Target="externalLinks/externalLink56.xml"/><Relationship Id="rId97" Type="http://schemas.openxmlformats.org/officeDocument/2006/relationships/externalLink" Target="externalLinks/externalLink77.xml"/><Relationship Id="rId104" Type="http://schemas.openxmlformats.org/officeDocument/2006/relationships/externalLink" Target="externalLinks/externalLink84.xml"/><Relationship Id="rId120" Type="http://schemas.openxmlformats.org/officeDocument/2006/relationships/externalLink" Target="externalLinks/externalLink100.xml"/><Relationship Id="rId125" Type="http://schemas.openxmlformats.org/officeDocument/2006/relationships/externalLink" Target="externalLinks/externalLink105.xml"/><Relationship Id="rId141" Type="http://schemas.openxmlformats.org/officeDocument/2006/relationships/externalLink" Target="externalLinks/externalLink121.xml"/><Relationship Id="rId146" Type="http://schemas.openxmlformats.org/officeDocument/2006/relationships/externalLink" Target="externalLinks/externalLink126.xml"/><Relationship Id="rId167" Type="http://schemas.openxmlformats.org/officeDocument/2006/relationships/externalLink" Target="externalLinks/externalLink147.xml"/><Relationship Id="rId7" Type="http://schemas.openxmlformats.org/officeDocument/2006/relationships/worksheet" Target="worksheets/sheet7.xml"/><Relationship Id="rId71" Type="http://schemas.openxmlformats.org/officeDocument/2006/relationships/externalLink" Target="externalLinks/externalLink51.xml"/><Relationship Id="rId92" Type="http://schemas.openxmlformats.org/officeDocument/2006/relationships/externalLink" Target="externalLinks/externalLink72.xml"/><Relationship Id="rId162" Type="http://schemas.openxmlformats.org/officeDocument/2006/relationships/externalLink" Target="externalLinks/externalLink142.xml"/><Relationship Id="rId2" Type="http://schemas.openxmlformats.org/officeDocument/2006/relationships/worksheet" Target="worksheets/sheet2.xml"/><Relationship Id="rId29" Type="http://schemas.openxmlformats.org/officeDocument/2006/relationships/externalLink" Target="externalLinks/externalLink9.xml"/><Relationship Id="rId24" Type="http://schemas.openxmlformats.org/officeDocument/2006/relationships/externalLink" Target="externalLinks/externalLink4.xml"/><Relationship Id="rId40" Type="http://schemas.openxmlformats.org/officeDocument/2006/relationships/externalLink" Target="externalLinks/externalLink20.xml"/><Relationship Id="rId45" Type="http://schemas.openxmlformats.org/officeDocument/2006/relationships/externalLink" Target="externalLinks/externalLink25.xml"/><Relationship Id="rId66" Type="http://schemas.openxmlformats.org/officeDocument/2006/relationships/externalLink" Target="externalLinks/externalLink46.xml"/><Relationship Id="rId87" Type="http://schemas.openxmlformats.org/officeDocument/2006/relationships/externalLink" Target="externalLinks/externalLink67.xml"/><Relationship Id="rId110" Type="http://schemas.openxmlformats.org/officeDocument/2006/relationships/externalLink" Target="externalLinks/externalLink90.xml"/><Relationship Id="rId115" Type="http://schemas.openxmlformats.org/officeDocument/2006/relationships/externalLink" Target="externalLinks/externalLink95.xml"/><Relationship Id="rId131" Type="http://schemas.openxmlformats.org/officeDocument/2006/relationships/externalLink" Target="externalLinks/externalLink111.xml"/><Relationship Id="rId136" Type="http://schemas.openxmlformats.org/officeDocument/2006/relationships/externalLink" Target="externalLinks/externalLink116.xml"/><Relationship Id="rId157" Type="http://schemas.openxmlformats.org/officeDocument/2006/relationships/externalLink" Target="externalLinks/externalLink137.xml"/><Relationship Id="rId61" Type="http://schemas.openxmlformats.org/officeDocument/2006/relationships/externalLink" Target="externalLinks/externalLink41.xml"/><Relationship Id="rId82" Type="http://schemas.openxmlformats.org/officeDocument/2006/relationships/externalLink" Target="externalLinks/externalLink62.xml"/><Relationship Id="rId152" Type="http://schemas.openxmlformats.org/officeDocument/2006/relationships/externalLink" Target="externalLinks/externalLink13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externalLink" Target="externalLinks/externalLink10.xml"/><Relationship Id="rId35" Type="http://schemas.openxmlformats.org/officeDocument/2006/relationships/externalLink" Target="externalLinks/externalLink15.xml"/><Relationship Id="rId56" Type="http://schemas.openxmlformats.org/officeDocument/2006/relationships/externalLink" Target="externalLinks/externalLink36.xml"/><Relationship Id="rId77" Type="http://schemas.openxmlformats.org/officeDocument/2006/relationships/externalLink" Target="externalLinks/externalLink57.xml"/><Relationship Id="rId100" Type="http://schemas.openxmlformats.org/officeDocument/2006/relationships/externalLink" Target="externalLinks/externalLink80.xml"/><Relationship Id="rId105" Type="http://schemas.openxmlformats.org/officeDocument/2006/relationships/externalLink" Target="externalLinks/externalLink85.xml"/><Relationship Id="rId126" Type="http://schemas.openxmlformats.org/officeDocument/2006/relationships/externalLink" Target="externalLinks/externalLink106.xml"/><Relationship Id="rId147" Type="http://schemas.openxmlformats.org/officeDocument/2006/relationships/externalLink" Target="externalLinks/externalLink127.xml"/><Relationship Id="rId16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externalLink" Target="externalLinks/externalLink31.xml"/><Relationship Id="rId72" Type="http://schemas.openxmlformats.org/officeDocument/2006/relationships/externalLink" Target="externalLinks/externalLink52.xml"/><Relationship Id="rId93" Type="http://schemas.openxmlformats.org/officeDocument/2006/relationships/externalLink" Target="externalLinks/externalLink73.xml"/><Relationship Id="rId98" Type="http://schemas.openxmlformats.org/officeDocument/2006/relationships/externalLink" Target="externalLinks/externalLink78.xml"/><Relationship Id="rId121" Type="http://schemas.openxmlformats.org/officeDocument/2006/relationships/externalLink" Target="externalLinks/externalLink101.xml"/><Relationship Id="rId142" Type="http://schemas.openxmlformats.org/officeDocument/2006/relationships/externalLink" Target="externalLinks/externalLink122.xml"/><Relationship Id="rId163" Type="http://schemas.openxmlformats.org/officeDocument/2006/relationships/externalLink" Target="externalLinks/externalLink143.xml"/><Relationship Id="rId3" Type="http://schemas.openxmlformats.org/officeDocument/2006/relationships/worksheet" Target="worksheets/sheet3.xml"/><Relationship Id="rId25" Type="http://schemas.openxmlformats.org/officeDocument/2006/relationships/externalLink" Target="externalLinks/externalLink5.xml"/><Relationship Id="rId46" Type="http://schemas.openxmlformats.org/officeDocument/2006/relationships/externalLink" Target="externalLinks/externalLink26.xml"/><Relationship Id="rId67" Type="http://schemas.openxmlformats.org/officeDocument/2006/relationships/externalLink" Target="externalLinks/externalLink47.xml"/><Relationship Id="rId116" Type="http://schemas.openxmlformats.org/officeDocument/2006/relationships/externalLink" Target="externalLinks/externalLink96.xml"/><Relationship Id="rId137" Type="http://schemas.openxmlformats.org/officeDocument/2006/relationships/externalLink" Target="externalLinks/externalLink117.xml"/><Relationship Id="rId158" Type="http://schemas.openxmlformats.org/officeDocument/2006/relationships/externalLink" Target="externalLinks/externalLink138.xml"/><Relationship Id="rId20" Type="http://schemas.openxmlformats.org/officeDocument/2006/relationships/worksheet" Target="worksheets/sheet20.xml"/><Relationship Id="rId41" Type="http://schemas.openxmlformats.org/officeDocument/2006/relationships/externalLink" Target="externalLinks/externalLink21.xml"/><Relationship Id="rId62" Type="http://schemas.openxmlformats.org/officeDocument/2006/relationships/externalLink" Target="externalLinks/externalLink42.xml"/><Relationship Id="rId83" Type="http://schemas.openxmlformats.org/officeDocument/2006/relationships/externalLink" Target="externalLinks/externalLink63.xml"/><Relationship Id="rId88" Type="http://schemas.openxmlformats.org/officeDocument/2006/relationships/externalLink" Target="externalLinks/externalLink68.xml"/><Relationship Id="rId111" Type="http://schemas.openxmlformats.org/officeDocument/2006/relationships/externalLink" Target="externalLinks/externalLink91.xml"/><Relationship Id="rId132" Type="http://schemas.openxmlformats.org/officeDocument/2006/relationships/externalLink" Target="externalLinks/externalLink112.xml"/><Relationship Id="rId153" Type="http://schemas.openxmlformats.org/officeDocument/2006/relationships/externalLink" Target="externalLinks/externalLink133.xml"/><Relationship Id="rId15" Type="http://schemas.openxmlformats.org/officeDocument/2006/relationships/worksheet" Target="worksheets/sheet15.xml"/><Relationship Id="rId36" Type="http://schemas.openxmlformats.org/officeDocument/2006/relationships/externalLink" Target="externalLinks/externalLink16.xml"/><Relationship Id="rId57" Type="http://schemas.openxmlformats.org/officeDocument/2006/relationships/externalLink" Target="externalLinks/externalLink37.xml"/><Relationship Id="rId106" Type="http://schemas.openxmlformats.org/officeDocument/2006/relationships/externalLink" Target="externalLinks/externalLink86.xml"/><Relationship Id="rId127" Type="http://schemas.openxmlformats.org/officeDocument/2006/relationships/externalLink" Target="externalLinks/externalLink107.xml"/><Relationship Id="rId10" Type="http://schemas.openxmlformats.org/officeDocument/2006/relationships/worksheet" Target="worksheets/sheet10.xml"/><Relationship Id="rId31" Type="http://schemas.openxmlformats.org/officeDocument/2006/relationships/externalLink" Target="externalLinks/externalLink11.xml"/><Relationship Id="rId52" Type="http://schemas.openxmlformats.org/officeDocument/2006/relationships/externalLink" Target="externalLinks/externalLink32.xml"/><Relationship Id="rId73" Type="http://schemas.openxmlformats.org/officeDocument/2006/relationships/externalLink" Target="externalLinks/externalLink53.xml"/><Relationship Id="rId78" Type="http://schemas.openxmlformats.org/officeDocument/2006/relationships/externalLink" Target="externalLinks/externalLink58.xml"/><Relationship Id="rId94" Type="http://schemas.openxmlformats.org/officeDocument/2006/relationships/externalLink" Target="externalLinks/externalLink74.xml"/><Relationship Id="rId99" Type="http://schemas.openxmlformats.org/officeDocument/2006/relationships/externalLink" Target="externalLinks/externalLink79.xml"/><Relationship Id="rId101" Type="http://schemas.openxmlformats.org/officeDocument/2006/relationships/externalLink" Target="externalLinks/externalLink81.xml"/><Relationship Id="rId122" Type="http://schemas.openxmlformats.org/officeDocument/2006/relationships/externalLink" Target="externalLinks/externalLink102.xml"/><Relationship Id="rId143" Type="http://schemas.openxmlformats.org/officeDocument/2006/relationships/externalLink" Target="externalLinks/externalLink123.xml"/><Relationship Id="rId148" Type="http://schemas.openxmlformats.org/officeDocument/2006/relationships/externalLink" Target="externalLinks/externalLink128.xml"/><Relationship Id="rId164" Type="http://schemas.openxmlformats.org/officeDocument/2006/relationships/externalLink" Target="externalLinks/externalLink144.xml"/><Relationship Id="rId16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externalLink" Target="externalLinks/externalLink6.xml"/><Relationship Id="rId47" Type="http://schemas.openxmlformats.org/officeDocument/2006/relationships/externalLink" Target="externalLinks/externalLink27.xml"/><Relationship Id="rId68" Type="http://schemas.openxmlformats.org/officeDocument/2006/relationships/externalLink" Target="externalLinks/externalLink48.xml"/><Relationship Id="rId89" Type="http://schemas.openxmlformats.org/officeDocument/2006/relationships/externalLink" Target="externalLinks/externalLink69.xml"/><Relationship Id="rId112" Type="http://schemas.openxmlformats.org/officeDocument/2006/relationships/externalLink" Target="externalLinks/externalLink92.xml"/><Relationship Id="rId133" Type="http://schemas.openxmlformats.org/officeDocument/2006/relationships/externalLink" Target="externalLinks/externalLink113.xml"/><Relationship Id="rId154" Type="http://schemas.openxmlformats.org/officeDocument/2006/relationships/externalLink" Target="externalLinks/externalLink134.xml"/><Relationship Id="rId16" Type="http://schemas.openxmlformats.org/officeDocument/2006/relationships/worksheet" Target="worksheets/sheet16.xml"/><Relationship Id="rId37" Type="http://schemas.openxmlformats.org/officeDocument/2006/relationships/externalLink" Target="externalLinks/externalLink17.xml"/><Relationship Id="rId58" Type="http://schemas.openxmlformats.org/officeDocument/2006/relationships/externalLink" Target="externalLinks/externalLink38.xml"/><Relationship Id="rId79" Type="http://schemas.openxmlformats.org/officeDocument/2006/relationships/externalLink" Target="externalLinks/externalLink59.xml"/><Relationship Id="rId102" Type="http://schemas.openxmlformats.org/officeDocument/2006/relationships/externalLink" Target="externalLinks/externalLink82.xml"/><Relationship Id="rId123" Type="http://schemas.openxmlformats.org/officeDocument/2006/relationships/externalLink" Target="externalLinks/externalLink103.xml"/><Relationship Id="rId144" Type="http://schemas.openxmlformats.org/officeDocument/2006/relationships/externalLink" Target="externalLinks/externalLink124.xml"/><Relationship Id="rId90" Type="http://schemas.openxmlformats.org/officeDocument/2006/relationships/externalLink" Target="externalLinks/externalLink70.xml"/><Relationship Id="rId165" Type="http://schemas.openxmlformats.org/officeDocument/2006/relationships/externalLink" Target="externalLinks/externalLink145.xml"/><Relationship Id="rId27" Type="http://schemas.openxmlformats.org/officeDocument/2006/relationships/externalLink" Target="externalLinks/externalLink7.xml"/><Relationship Id="rId48" Type="http://schemas.openxmlformats.org/officeDocument/2006/relationships/externalLink" Target="externalLinks/externalLink28.xml"/><Relationship Id="rId69" Type="http://schemas.openxmlformats.org/officeDocument/2006/relationships/externalLink" Target="externalLinks/externalLink49.xml"/><Relationship Id="rId113" Type="http://schemas.openxmlformats.org/officeDocument/2006/relationships/externalLink" Target="externalLinks/externalLink93.xml"/><Relationship Id="rId134" Type="http://schemas.openxmlformats.org/officeDocument/2006/relationships/externalLink" Target="externalLinks/externalLink114.xml"/><Relationship Id="rId80" Type="http://schemas.openxmlformats.org/officeDocument/2006/relationships/externalLink" Target="externalLinks/externalLink60.xml"/><Relationship Id="rId155" Type="http://schemas.openxmlformats.org/officeDocument/2006/relationships/externalLink" Target="externalLinks/externalLink135.xml"/><Relationship Id="rId17" Type="http://schemas.openxmlformats.org/officeDocument/2006/relationships/worksheet" Target="worksheets/sheet17.xml"/><Relationship Id="rId38" Type="http://schemas.openxmlformats.org/officeDocument/2006/relationships/externalLink" Target="externalLinks/externalLink18.xml"/><Relationship Id="rId59" Type="http://schemas.openxmlformats.org/officeDocument/2006/relationships/externalLink" Target="externalLinks/externalLink39.xml"/><Relationship Id="rId103" Type="http://schemas.openxmlformats.org/officeDocument/2006/relationships/externalLink" Target="externalLinks/externalLink83.xml"/><Relationship Id="rId124" Type="http://schemas.openxmlformats.org/officeDocument/2006/relationships/externalLink" Target="externalLinks/externalLink10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108882</xdr:colOff>
      <xdr:row>5</xdr:row>
      <xdr:rowOff>204167</xdr:rowOff>
    </xdr:from>
    <xdr:to>
      <xdr:col>64</xdr:col>
      <xdr:colOff>243066</xdr:colOff>
      <xdr:row>6</xdr:row>
      <xdr:rowOff>61574</xdr:rowOff>
    </xdr:to>
    <xdr:pic>
      <xdr:nvPicPr>
        <xdr:cNvPr id="2" name="Picture 4" descr="C:\Users\hdec\Desktop\무제-3.png"/>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8907" y="1251917"/>
          <a:ext cx="14688384" cy="669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A:\DATA\SANDAN.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OULEM\admin\INSAKIHO\TASA\&#44277;&#53685;\SUDANG\&#49340;&#49457;&#52488;&#5107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Hdfile\insa\INSAKIHO\GUP\BONUS\96\U9612bn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JKKIM\&#44277;&#49324;&#54788;&#54889;\&#45236;&#49436;&#47448;&#44032;&#48169;\9901&#44277;&#49324;&#54788;&#54889;\leejmn9904\REPORT07.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rva020\atyrau$\Documents%20and%20Settings\A0731\Desktop\Jacob\Haradh\PlanData\Planning&amp;reporting.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50980;&#51116;&#50672;\aproject\skec\TDI\BM\TDIBM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51060;&#48512;&#51109;&#45784;\C\My%20Documents\&#44277;&#49324;&#49436;&#47448;\SCH\BID-97\BID\QT003-SSY-&#52384;&#44264;3.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h:\JABON&#52628;&#44032;&#50857;&#50669;\Betara&#51077;&#52272;&#44204;&#51201;&#49436;_&#50896;&#48376;.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J:\BMAIL\INBOX\HSOH\TEMP\IPG0696F.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Hdfile\insa\INSAKIHO\GUP\BONUS\97\9712bn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F:\HDLAN\HDEC30\CACHE\WekaWeku\&#44208;&#49328;\KIJO\97&#44221;&#50689;&#48516;&#49437;\A&#49324;&#50629;&#44228;&#54925;\02&#45800;%20%20%20&#44592;\98&#51116;&#49688;&#47549;&#49688;&#51221;\&#51333;&#44592;&#49892;&#51228;&#52636;\&#49688;&#51221;&#50577;&#49885;.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ep.hec.co.kr/My%20Documents/Pha%20Lai/HVAC/North%20HVAC%20Drawings/North%20Submittals%20to%20Boston/PL2-BP-NO-SW-100014/PHALAIDUCT%20.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F:\WekaWeku\&#44208;&#49328;\KIJO\97&#44221;&#50689;&#48516;&#49437;\A&#49324;&#50629;&#44228;&#54925;\02&#45800;%20%20%20&#44592;\98&#51116;&#49688;&#47549;&#49688;&#51221;\&#51333;&#44592;&#49892;&#51228;&#52636;\&#49688;&#51221;&#50577;&#49885;.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MSOffice\Excel\work\&#45236;&#50669;.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Ntcom\work\MY\RETAIN\&#50745;&#48317;&#51312;&#44552;&#49688;&#51221;.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WekaWeku\&#44208;&#49328;\KIJO\97&#44221;&#50689;&#48516;&#49437;\A&#49324;&#50629;&#44228;&#54925;\02&#45800;%20%20%20&#44592;\98&#51116;&#49688;&#47549;&#49688;&#51221;\&#51333;&#44592;&#49892;&#51228;&#52636;\&#49688;&#51221;&#50577;&#49885;.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WekaWeku\&#44208;&#49328;\KIJO\97&#44221;&#50689;&#48516;&#49437;\A&#49324;&#50629;&#44228;&#54925;\02&#45800;%20%20%20&#44592;\98&#51116;&#49688;&#47549;&#49688;&#51221;\&#51333;&#44592;&#49892;&#51228;&#52636;\&#49688;&#51221;&#50577;&#49885;.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WekaWeku/&#44208;&#49328;/KIJO/97&#44221;&#50689;&#48516;&#49437;/A&#49324;&#50629;&#44228;&#54925;/02&#45800;%20%20%20&#44592;/98&#51116;&#49688;&#47549;&#49688;&#51221;/&#51333;&#44592;&#49892;&#51228;&#52636;/&#49688;&#51221;&#50577;&#49885;.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D:\HDLAN\HDEC30\CACHE\WekaWeku\&#44208;&#49328;\KIJO\97&#44221;&#50689;&#48516;&#49437;\A&#49324;&#50629;&#44228;&#54925;\02&#45800;%20%20%20&#44592;\98&#51116;&#49688;&#47549;&#49688;&#51221;\&#51333;&#44592;&#49892;&#51228;&#52636;\&#49688;&#51221;&#50577;&#49885;.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HDLAN\HDEC30\CACHE\WekaWeku\&#44208;&#49328;\KIJO\97&#44221;&#50689;&#48516;&#49437;\A&#49324;&#50629;&#44228;&#54925;\02&#45800;%20%20%20&#44592;\98&#51116;&#49688;&#47549;&#49688;&#51221;\&#51333;&#44592;&#49892;&#51228;&#52636;\&#49688;&#51221;&#50577;&#49885;.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DLAN/HDEC30/CACHE/WekaWeku/&#44208;&#49328;/KIJO/97&#44221;&#50689;&#48516;&#49437;/A&#49324;&#50629;&#44228;&#54925;/02&#45800;%20%20%20&#44592;/98&#51116;&#49688;&#47549;&#49688;&#51221;/&#51333;&#44592;&#49892;&#51228;&#52636;/&#49688;&#51221;&#50577;&#49885;.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D:\INSAKIHO\TASA\&#44277;&#53685;\SUDANG\&#49340;&#49457;&#52488;&#51076;.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E:\INSAKIHO\TASA\&#44277;&#53685;\SUDANG\&#49340;&#49457;&#52488;&#51076;.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INSAKIHO/TASA/&#44277;&#53685;/SUDANG/&#49340;&#49457;&#52488;&#51076;.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51221;&#50672;&#49688;\D\DATA\LEE-SY\EXCEL\SINLIM\GAHEUNG.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48149;&#45824;&#51061;\NC41\&#44060;&#48156;program\fdn_bm_pro.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A:\My%20Documents\1999&#45380;\&#50696;&#49328;-&#45236;&#50669;&#49436;\&#50696;&#49328;&#44288;&#47144;&#49436;&#47448;\99-04-19-&#49436;&#50872;&#45824;&#44288;&#47144;\99-04-19-&#49436;&#50872;&#45824;&#44288;&#47144;(&#49688;&#51221;&#51473;).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http://sejong/a_files4/mail_1/199937139_20010420104202/DCI_010417_EL.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Nghi%20Son/03-COST/8-&#49892;&#49884;&#49444;&#44228;/03-PM&#51089;&#49457;/Filter_V3_SI1"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CHINA/PROJECT/CONTROL/CST_STAT.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D:\WekaWeku\&#44208;&#49328;\9624\&#49324;&#50629;&#52628;&#51221;.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E:\WekaWeku\&#44208;&#49328;\9624\&#49324;&#50629;&#52628;&#51221;.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WekaWeku/&#44208;&#49328;/9624/&#49324;&#50629;&#52628;&#51221;.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B:\FORM\96&#44208;&#49328;.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D:\HDLAN\HDEC30\CACHE\WekaWeku\&#44208;&#49328;\9624\&#49324;&#50629;&#52628;&#51221;.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E:\HDLAN\HDEC30\CACHE\WekaWeku\&#44208;&#49328;\9624\&#49324;&#50629;&#52628;&#51221;.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HDLAN/HDEC30/CACHE/WekaWeku/&#44208;&#49328;/9624/&#49324;&#50629;&#52628;&#51221;.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A:\KIMNH\JOJIK\&#50644;&#47553;COMP9901.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D:\HDLAN\HDEC30\CACHE\WekaWeku\&#44208;&#49328;\97SAUPCU.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E:\HDLAN\HDEC30\CACHE\WekaWeku\&#44208;&#49328;\97SAUPCU.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HDLAN/HDEC30/CACHE/WekaWeku/&#44208;&#49328;/97SAUPCU.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D:\HDLAN\HDEC30\CACHE\MONTH\&#49324;&#50629;&#52628;09.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E:\HDLAN\HDEC30\CACHE\MONTH\&#49324;&#50629;&#52628;09.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HDLAN/HDEC30/CACHE/MONTH/&#49324;&#50629;&#52628;09.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B:\&#54217;&#44512;&#51064;&#50896;.95"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KIJO/&#48176;&#48512;9901.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http://ep.hec.co.kr/&#44204;&#51201;/1Salman/BOQ/&#50808;&#48512;_BOQ-SALMAN-&#48176;&#44288;.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h:\WINDOWS\Temporary%20Internet%20Files\Content.IE5\0NAXYPMD\BLDG_0323.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http://gw.hec.co.kr/&#46028;&#44256;&#47000;/&#44277;&#51221;/&#44277;&#51221;_0503.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46028;&#44256;&#47000;/&#44277;&#51221;/&#44277;&#51221;_0503.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PIPG(E)-&#49888;&#49440;&#48120;\ATTAHADDY\&#44060;&#51064;&#47928;&#49436;\qnix\valve_code.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D:\KIJO\KIJOB\SSUK\96CONF.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E:\KIJO\KIJOB\SSUK\96CONF.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KIJO/KIJOB/SSUK/96CONF.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http://sejong/a_files4/mail_1/199937139_20010420104202/DCI_010419.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E:\WINDOWS\Temporary%20Internet%20Files\Content.IE5\0NAXYPMD\BLDG_0323.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http://sejong/a_files4/mail_1/199937139_20010420104202/MonthlyProgress.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http://ep.hec.co.kr/My%20document/&#49892;&#54665;&#50696;&#49328;/&#54217;&#44512;&#51064;&#50896;.95"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Temp/down/My%20document/&#49892;&#54665;&#50696;&#49328;/&#54217;&#44512;&#51064;&#50896;.95"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http://gw.hec.co.kr/upload5/mail5/199936529_20061110174919/&#44396;&#47588;&#48708;/My%20Document/Ras%20Issa/CBE/&#54532;&#47196;&#51229;&#53944;/11_Badar_PEL_Pakistan(Bid)/DIY/Price/Badar-Price-Mech.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52264;&#44221;&#46041;\NC-41\&#44060;&#48156;program\fdn_bm_pro.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D:\WekaWeku\&#44208;&#49328;\97SAUPCU.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E:\WekaWeku\&#44208;&#49328;\97SAUPCU.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WekaWeku/&#44208;&#49328;/97SAUPCU.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http://ep.hec.co.kr/My%20Documents/Pha%20Lai/HVAC/North%20HVAC%20Drawings/North%20Submittals%20to%20Boston/PL2-BP-NO-SW-100014/PHALAIDUCT%20dwg-%20h-013201-2.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02-QAFCO%205%20PROJECT(09030905)/20090319(&#52628;&#44032;&#51088;&#47308;)/BOQ/&#46020;&#47732;&#54632;/2004&#45380;%20&#46020;&#47732;/---laffan%20refinery%20project/BOQ-FOR-LAFFAN/&#44060;&#48156;program/fdn_bm_pro.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Mac-backup\share\Documents%20and%20Settings\11at&#44608;&#53468;&#50864;\My%20Documents\&#48155;&#51008;%20&#54028;&#51068;\south%20par%2015\&#44060;&#48156;program\fdn_bm_pro.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H:\&#44060;&#48156;program\fdn_bm_pro.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02-QAFCO%205%20PROJECT(09030905)/20090319(&#52628;&#44032;&#51088;&#47308;)/BOQ/&#44060;&#48156;program/fdn_bm_pro.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Mac-backup\share\&#44060;&#48156;program\fdn_bm_pro.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11EL&#44608;&#51116;&#54840;\LRP\&#44060;&#48156;program\fdn_bm_pro.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WekaWeku/&#44208;&#49328;/exceldata/&#48176;&#48512;/98&#45380;/&#48176;&#48512;981.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h:\My%20document\&#49892;&#54665;&#50696;&#49328;\&#54217;&#44512;&#51064;&#50896;.95"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11pm&#44608;&#46041;&#54840;\&#44277;&#50976;\kylee\pars15-16\BM-FWBS\A1-BM-Detail-FWBS.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02-QAFCO%205%20PROJECT(09030905)/20090319(&#52628;&#44032;&#51088;&#47308;)/BOQ/PJT/BID/TIDCO/USER/PROPOSAL/PHC/BM/ACTIVITY.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http://gw.hec.co.kr/PJT/BID/TIDCO/USER/PROPOSAL/PHC/BM/ACTIVITY.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http://ep.hec.co.kr/PJT/BID/TIDCO/USER/PROPOSAL/PHC/BM/ACTIVITY.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02-QAFCO%205%20PROJECT(09030905)/20090319(&#52628;&#44032;&#51088;&#47308;)/BOQ/PJT/BID/TIDCO/LHC/BM/ACTIVITY.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http://gw.hec.co.kr/PJT/BID/TIDCO/LHC/BM/ACTIVITY.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http://ep.hec.co.kr/PJT/BID/TIDCO/LHC/BM/ACTIVITY.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SJMBNW04\DATA\MC_KI\E_MAIL\WK16.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48149;&#45824;&#51061;\NC41\BOQ\3%20&#44592;&#44228;\&#44060;&#48156;program\fdn_bm_pro.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A:\My%20Documents\1999&#45380;\&#50696;&#49328;-&#45236;&#50669;&#49436;\&#50696;&#49328;&#44288;&#47144;&#49436;&#47448;\99-05-&#49436;&#50872;&#45824;&#45236;&#50669;&#49436;\&#52572;&#51333;&#54028;&#51068;\1.&#47609;&#50516;&#44144;&#44288;&#47144;.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Machard\public\&#51077;&#52272;\Pars_LNG\PARS%20LNG%20MTO\&#46028;&#44256;&#47000;\&#44277;&#51221;\&#44277;&#51221;_0503.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51060;&#49569;\REHMAT\&#44608;&#52285;&#49688;\&#44204;&#51201;\REHMAT\Backup\motor%20pump%20kw.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E:\HDLAN\HDEC30\CACHE\&#44036;&#51217;&#48708;\phillip\&#51649;&#50896;&#46041;&#50896;.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11cpm&#52572;&#51221;&#50864;\EM&#44368;&#50977;\&#51077;&#52272;&#54408;&#51032;&#49436;\LBO\LBO%20PROJECT_201005014(&#49324;&#51109;&#45784;&#44208;&#51228;&#48376;).xlsm"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Documents%20and%20Settings/user/My%20Documents/&#50629;&#47924;/&#44204;&#51201;&#44288;&#47144;%20&#52280;&#44256;&#51088;&#47308;/!!Al-Shaheen_&#44204;&#51201;&#50696;&#49328;&#49436;(&#52572;&#51333;)_.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E:\I%20drive\1_Mywork\3_1_ITB\11_&#54260;&#46976;&#46300;%20PDH\&#54408;&#51032;&#49436;\&#51077;&#52272;&#54408;&#51032;&#49436;%20&#44060;&#51221;&#50577;&#49885;_&#54644;&#50808;&#49324;&#50629;&#50857;__2018&#45380;_Rev3_&#49436;&#47749;&#46976;&#49688;&#51221;.xlsm"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parisfs1\userdata\pmat001\My%20Documents\Clarifications\Clarifications\Clarifications%204\EPC2_clarification_table_GSE&amp;C.xlsx"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48176;&#48512;9901.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D:\KIJO\&#48176;&#48512;9901.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E:\KIJO\&#48176;&#48512;9901.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F:\&#48176;&#48512;9901.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Plant_main\khw\DAEWOO\UPSC\&#49444;&#52824;&#44277;&#49324;\&#51077;&#52272;&#44204;&#51201;-1.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S:\WINDOWS\TEMP\ARC95PRC.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D:\KKANGDAGU\scyang\&#54408;&#51656;&#54872;&#44221;\&#49457;&#44284;&#54408;&#50577;&#49885;\Bldg_Guide\Engineering_WBS_em&#49900;&#54868;&#44284;&#51221;&#49569;&#48512;&#50857;_&#49688;&#51221;.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E:\KKANGDAGU\scyang\&#54408;&#51656;&#54872;&#44221;\&#49457;&#44284;&#54408;&#50577;&#49885;\Bldg_Guide\Engineering_WBS_em&#49900;&#54868;&#44284;&#51221;&#49569;&#48512;&#50857;_&#49688;&#51221;.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KKANGDAGU/scyang/&#54408;&#51656;&#54872;&#44221;/&#49457;&#44284;&#54408;&#50577;&#49885;/Bldg_Guide/Engineering_WBS_em&#49900;&#54868;&#44284;&#51221;&#49569;&#48512;&#50857;_&#49688;&#51221;.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HDLAN/97&#49324;&#50629;&#44228;.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D:\Documents%20and%20Settings\user\Local%20Settings\Temporary%20Internet%20Files\Content.Outlook\T5O7AZOV\BOQ%20(%20MATERIAL%20ESTIMATE%20)\UBC%20PLANT%20AREA\MAIN%20OFFICE\Earthworks%20BOQ.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E:\Documents%20and%20Settings\user\Local%20Settings\Temporary%20Internet%20Files\Content.Outlook\T5O7AZOV\BOQ%20(%20MATERIAL%20ESTIMATE%20)\UBC%20PLANT%20AREA\MAIN%20OFFICE\Earthworks%20BOQ.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Documents%20and%20Settings/user/Local%20Settings/Temporary%20Internet%20Files/Content.Outlook/T5O7AZOV/BOQ%20(%20MATERIAL%20ESTIMATE%20)/UBC%20PLANT%20AREA/MAIN%20OFFICE/Earthworks%20BOQ.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51060;&#51221;&#44508;\&#51060;&#51221;&#44508;%20&#51089;&#50629;&#48169;\KKANGDAGU\scyang\&#54408;&#51656;&#54872;&#44221;\&#49457;&#44284;&#54408;&#50577;&#49885;\Bldg_Guide\Engineering_WBS_em&#49900;&#54868;&#44284;&#51221;&#49569;&#48512;&#50857;_&#49688;&#51221;.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11mp&#44608;&#50976;&#49885;\02%20JAC%20UTOS\Documentum\Viewed\11295246916991116\EPSSCC1\BM-Total-FWBS-EPSCC1-LR1.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F:\&#44221;&#50689;&#48516;&#49437;\F&#51068;&#48152;&#44288;&#47532;\01&#50696;&#49328;&#54200;&#49457;\99&#50696;&#49328;\&#50896;&#45800;&#50948;&#51088;&#47308;2xls.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hec/AppData/Local/Microsoft/Windows/Temporary%20Internet%20Files/Content.IE5/0URY5QV3/EPC2_clarification_table_ABB.xlsx"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MD7-124-SV-&#51077;&#52272;-Russia%20FEPCO%20Project(HEC)/07%20BM/02%20&#44148;&#52629;BOQ/121128/EPC2_clarification_table_HDEC(121031).xlsx"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F:\MD7-124-SV-&#51077;&#52272;-Russia%20FEPCO%20Project(HEC)\07%20BM\02%20&#44148;&#52629;BOQ\121128\EPC2_clarification_table_HDEC(121031).xlsx"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Mac-backup\share\&#50864;&#52404;&#53685;\BOROUGE\&#51217;&#49688;\20100113\KIJO\&#44221;&#50689;&#48516;&#49437;\F&#51068;&#48152;&#44288;&#47532;\01&#50696;&#49328;&#54200;&#49457;\99&#50696;&#49328;\&#50896;&#45800;&#50948;&#51088;&#47308;2xls.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51060;&#49569;\REHMAT\My%20Documents\Pha%20Lai\HVAC\North%20HVAC%20Drawings\North%20Submittals%20to%20Boston\PL2-BP-NO-SW-100014\PHALAIDUCT%20.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h:\exceldata\&#48176;&#48512;\96&#45380;\&#48176;&#48512;961.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PROJECT/CN9642B/BACK-UP/01GENERL/EXL-SHET/EXL-WORK/KJ-KIM/PROJECTS/CYPRUS/PROJ-CST.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E:\HDLAN\HDEC30\CACHE\EXCEL\&#44036;&#51217;&#48708;Z.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D:\00_PROJECT\00_&#51077;&#52272;%20&#48143;%20&#49892;&#54665;%20&#49548;&#50836;MH&#49328;&#51221;\00_&#51077;&#52272;&#49884;&#54665;%20MH&#49328;&#52636;\110110_&#50724;&#47564;LGFD%20&#51077;&#52272;\Z_Building_list-Borouge%203.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E:\00_PROJECT\00_&#51077;&#52272;%20&#48143;%20&#49892;&#54665;%20&#49548;&#50836;MH&#49328;&#51221;\00_&#51077;&#52272;&#49884;&#54665;%20MH&#49328;&#52636;\110110_&#50724;&#47564;LGFD%20&#51077;&#52272;\Z_Building_list-Borouge%203.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KIJO/&#44221;&#50689;&#48516;&#49437;/F&#51068;&#48152;&#44288;&#47532;/01&#50696;&#49328;&#54200;&#49457;/99&#50696;&#49328;/&#50896;&#45800;&#50948;&#51088;&#47308;2xls.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O:\My%20Documents\SKKIM\Work1999\SKC%20CDP\My%20Documents\CIVIL\&#53664;&#47785;&#44204;&#51201;\%232CDU&#49892;&#54665;.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D:\KIJO\&#44221;&#50689;&#48516;&#49437;\F&#51068;&#48152;&#44288;&#47532;\01&#50696;&#49328;&#54200;&#49457;\99&#50696;&#49328;\&#50896;&#45800;&#50948;&#51088;&#47308;2xls.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E:\KIJO\&#44221;&#50689;&#48516;&#49437;\F&#51068;&#48152;&#44288;&#47532;\01&#50696;&#49328;&#54200;&#49457;\99&#50696;&#49328;\&#50896;&#45800;&#50948;&#51088;&#47308;2xls.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11mp&#44608;&#50976;&#49885;\02%20JAC%20UTOS\Documentum\Viewed\11295246916991116\a_bidboland\a_dolphin\BOQ\0712_&#52572;&#51333;_DolphinBOQ\a_Salman\REVsalman&#45236;&#48512;civilBOQ(1208)\REVsalman&#45236;&#48512;civilBOQ(1208).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11cpm&#52572;&#51221;&#50864;\Documents%20and%20Settings\user\&#48148;&#53461;%20&#54868;&#47732;\&#50629;&#47924;\IRPC\&#54408;&#51032;&#49436;\IRPC_a39.xlsm"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h:\01045\BOQ\ITB%20&#49688;&#51221;%20&#52572;&#51333;\ITB.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Users/DB400S3A-A7B/Desktop/DB/&#54408;&#51032;&#49436;&#48177;&#50629;/&#54868;&#44277;_&#51077;&#52272;&#54408;&#51032;&#49436;_&#44049;&#51648;&#49688;&#51221;_rev2.xlsm"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http://gw.hec.co.kr/&#45347;&#50612;&#51452;&#49464;&#50836;/KIJO/97&#44221;&#50689;&#48516;&#49437;/A&#49324;&#50629;&#44228;&#54925;/02&#45800;%20%20%20&#44592;/98&#51116;&#49688;&#47549;&#49688;&#51221;/&#51333;&#44592;&#49892;&#51228;&#52636;/&#49688;&#51221;&#50577;&#49885;.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E:\exceldata\&#48176;&#48512;\96&#45380;\&#48176;&#48512;961.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h:\exceldata\&#48176;&#48512;\97&#45380;\&#48176;&#48512;97121.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MNI2000/GP&#44221;&#50689;&#44592;&#54925;/GP200&#49324;&#50629;&#44228;&#54925;&#48143;&#51204;&#47581;/GP210&#49324;&#50629;&#44228;&#54925;/2001&#49324;&#50629;&#44228;&#54925;(1103)/KIJO/97&#44221;&#50689;&#48516;&#49437;/A&#49324;&#50629;&#44228;&#54925;/02&#45800;%20%20%20&#44592;/98&#51116;&#49688;&#47549;&#49688;&#51221;/&#51333;&#44592;&#49892;&#51228;&#52636;/&#49688;&#51221;&#50577;&#49885;.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E:\exceldata\&#48176;&#48512;\97&#45380;\&#48176;&#48512;97121.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50641;&#49472;%20DATA/97&#50696;&#49328;/&#50896;&#45800;&#50948;&#51088;&#47308;/&#51064;&#50896;.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DATA/&#51333;&#44592;&#49892;/&#50900;&#48324;&#49892;&#51201;/97&#44208;&#49328;.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MNI2000/GP&#44221;&#50689;&#44592;&#54925;/GP200&#49324;&#50629;&#44228;&#54925;&#48143;&#51204;&#47581;/GP210&#49324;&#50629;&#44228;&#54925;/2001&#49324;&#50629;&#44228;&#54925;(1103)/EXCEL/&#46041;&#51333;&#50629;&#44228;/&#49688;&#51452;&#54788;&#54889;.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F:\&#50629;&#47924;\&#49892;&#54665;\&#54868;&#54617;&#51221;&#50976;\&#50668;&#52380;%20NCC_EB_SM&#51613;&#49444;%20(E)%20&#54788;&#51109;\(&#44204;&#51201;)&#49892;&#54665;&#45236;&#50669;_&#51204;&#44592;&#44277;&#49324;(EB,SM%20&#51613;&#49444;)_&#48376;&#49324;&#51089;&#49457;.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A:\HDLAN\MAIL\08&#49324;&#51109;&#45800;.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2005WORK/&#48512;&#49436;&#51088;&#47308;/050113-2005&#45380;&#44592;&#49696;&#44060;&#48156;&#44284;&#51228;(EA&#48512;).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D:\&#50641;&#49472;%20DATA\97&#50696;&#49328;\&#50896;&#45800;&#50948;&#51088;&#47308;\&#51064;&#50896;.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E:\&#50641;&#49472;%20DATA\97&#50696;&#49328;\&#50896;&#45800;&#50948;&#51088;&#47308;\&#51064;&#50896;.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h:\&#45236;%20&#50629;&#47924;\&#49888;&#51077;&#49324;&#50896;%20&#48516;&#44592;%20&#47112;&#54252;&#53944;\2004%20&#51068;&#49324;&#48516;&#44592;\southpar4&amp;5-ref.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D:\&#44592;&#53440;\UC\01_Correspondence\PM\&#51217;&#49688;\0717_&#51077;&#52272;%20&#49444;&#44228;%20MH%20&#49328;&#51221;%20&#50836;&#52397;%20(&#49324;&#50629;%20&#44288;&#47144;&#51088;&#47308;%20&#52392;&#48512;)\CSSP%20HEC%20&#49569;&#48512;%20&#51088;&#47308;\HDEC%20&#49444;&#44228;MH\&#51064;&#47141;&#46041;&#50896;&#44228;&#54925;,&#49548;&#54532;&#53944;&#50920;&#50612;,&#51204;&#47928;&#50808;&#51452;_R1.xlsx"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44277;&#49324;&#48512;&#49436;\&#44277;&#49324;&#48512;%20&#52980;(&#51077;&#52272;)\TMP\down\FAX\&#51648;&#50669;&#45212;&#48169;\&#54868;&#51068;&#51333;&#54633;\JAJAE.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WINDOWS/TEMP/&#44036;&#51217;&#48708;_REV1.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G:\DAILY%20MPR.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OWARE/CACHE/&#49688;&#51221;&#50577;&#49885;.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Pc1\c\Documents%20and%20Settings\master\My%20Documents\My%20Documents\My%20Data\&#44592;&#51456;&#51088;&#47308;\&#47532;&#48708;&#50500;&#44204;&#51201;&#51089;&#50629;.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E:\0000.%20&#51077;&#52272;\2022%20Shaheen\001.%20Work\12.%20&#49444;&#44228;%20&#52280;&#44256;%20&#53440;%20&#54532;&#47196;&#51229;&#53944;\02.%20HPP4%20&#44608;&#49345;&#53468;%20&#51312;&#49345;&#55136;%20&#48176;&#51008;&#49437;%20&#44608;&#48276;&#51221;%20BOQ(o)%20Drawing(x)\03.%20Building%20List\(P-HPP4)_Hyosung_Vietnam_PP-4_Project_AR_BOQ_Rev.F.xlsx"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D:\01_Project\2022-GMTP&#51077;&#52272;\Ref\PTT\&#51088;&#47308;&#51221;&#47532;\PTTLNG%20Nong%20Fab%20LNG%20Receiving%20Terminal%20Project_Rev.J_170927.xlsx"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D:\&#49352;%20&#54260;&#45908;\0000.%20&#51077;&#52272;\2021%20EOSE%20FEED\02%20&#49457;&#44284;&#54408;\01%20BM\BOQ\210129%20LINE%20HNCC%20Building%20List\HNCC\190040_HPC%20Building%20n%20Shelter%20List_20191226(3&#49324;&#52712;&#54633;&#4837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집계표(OPTION)"/>
      <sheetName val="OPTION 2"/>
      <sheetName val="OPTION 3"/>
      <sheetName val="Sheet2"/>
      <sheetName val="Sheet3"/>
      <sheetName val="산근"/>
      <sheetName val="#REF"/>
      <sheetName val="000000"/>
      <sheetName val="XXXXXX"/>
      <sheetName val="KUWATI(Total) "/>
      <sheetName val="GC-01"/>
      <sheetName val="GC-02"/>
      <sheetName val="GC-03"/>
      <sheetName val="GC-04"/>
      <sheetName val="GC-07"/>
      <sheetName val="GC-08"/>
      <sheetName val="GC-09"/>
      <sheetName val="GC-10"/>
      <sheetName val="GC-19"/>
      <sheetName val="GC-21"/>
      <sheetName val="GC-22"/>
      <sheetName val="견적조건"/>
      <sheetName val="대비표"/>
      <sheetName val="집계표 (TOTAL)"/>
      <sheetName val="집계표 (CIVIL-23)"/>
      <sheetName val="집계표 (FGRU)"/>
      <sheetName val="집계표 (25,26)"/>
      <sheetName val="집계표 (MEROX)"/>
      <sheetName val="집계표 (NITROGEN)"/>
      <sheetName val="집계표 (M4)"/>
      <sheetName val="집계표 (CIVIL4)"/>
      <sheetName val="집계표 (CIVIL6)"/>
      <sheetName val="집계표 (CIVIL7)"/>
      <sheetName val="내역서(DEMO TOTAL)"/>
      <sheetName val="내역서 (CIVIL-23)"/>
      <sheetName val="내역서 (fgru)"/>
      <sheetName val="내역서 (25&amp;26)"/>
      <sheetName val="내역서 (MEROX)"/>
      <sheetName val="내역서 (NITROGEN)"/>
      <sheetName val="내역서 (M4)"/>
      <sheetName val="내역서 (CIVIL-4)"/>
      <sheetName val="내역서 (CIVIL-6)"/>
      <sheetName val="내역서 (CIVIL-7)"/>
      <sheetName val="2002년 현장공사비 국내 실적"/>
      <sheetName val="2003년국내현장공사비 실적"/>
      <sheetName val="집계표_OPTION_"/>
      <sheetName val="_REF"/>
      <sheetName val="당초"/>
      <sheetName val="단가(자재)"/>
      <sheetName val="단가(노임)"/>
      <sheetName val="기초목록"/>
      <sheetName val="노임단가"/>
      <sheetName val="???"/>
      <sheetName val="예산"/>
      <sheetName val="VC2 10.99"/>
      <sheetName val="금액내역서"/>
      <sheetName val="KP1590_E"/>
      <sheetName val="영업2"/>
      <sheetName val="1월"/>
      <sheetName val="BQMPALOC"/>
      <sheetName val="inter"/>
      <sheetName val="Sheet1"/>
      <sheetName val="»ê±Ù"/>
      <sheetName val="영업3"/>
      <sheetName val="공문"/>
      <sheetName val="ERECIN"/>
      <sheetName val="INPUT DATA"/>
      <sheetName val="BQ_Utl_Off"/>
      <sheetName val="연돌일위집계"/>
      <sheetName val="??"/>
      <sheetName val="집계표 (25,26ဩ"/>
      <sheetName val="___"/>
      <sheetName val="갑지"/>
      <sheetName val="BD集計用"/>
      <sheetName val="수입"/>
      <sheetName val="Form 0"/>
      <sheetName val="COVER"/>
      <sheetName val="12CGOU"/>
      <sheetName val="경영혁신본부"/>
      <sheetName val="Final(1)summary"/>
      <sheetName val="DESCRIPTION"/>
      <sheetName val="95삼성급(본사)"/>
      <sheetName val="Form D-1"/>
      <sheetName val="Form B-1"/>
      <sheetName val="Form F-1"/>
      <sheetName val="Assist(B-1)"/>
      <sheetName val="Form A"/>
      <sheetName val="KUWATI(Total)_"/>
      <sheetName val="OPTION_2"/>
      <sheetName val="OPTION_3"/>
      <sheetName val="집계표_(TOTAL)"/>
      <sheetName val="집계표_(CIVIL-23)"/>
      <sheetName val="집계표_(FGRU)"/>
      <sheetName val="집계표_(25,26)"/>
      <sheetName val="집계표_(MEROX)"/>
      <sheetName val="집계표_(NITROGEN)"/>
      <sheetName val="집계표_(M4)"/>
      <sheetName val="집계표_(CIVIL4)"/>
      <sheetName val="집계표_(CIVIL6)"/>
      <sheetName val="집계표_(CIVIL7)"/>
      <sheetName val="내역서(DEMO_TOTAL)"/>
      <sheetName val="내역서_(CIVIL-23)"/>
      <sheetName val="내역서_(fgru)"/>
      <sheetName val="내역서_(25&amp;26)"/>
      <sheetName val="내역서_(MEROX)"/>
      <sheetName val="내역서_(NITROGEN)"/>
      <sheetName val="내역서_(M4)"/>
      <sheetName val="내역서_(CIVIL-4)"/>
      <sheetName val="내역서_(CIVIL-6)"/>
      <sheetName val="내역서_(CIVIL-7)"/>
      <sheetName val="2002년_현장공사비_국내_실적"/>
      <sheetName val="2003년국내현장공사비_실적"/>
      <sheetName val="VC2_10_99"/>
      <sheetName val="세금자료"/>
      <sheetName val="입출재고현황 (2)"/>
      <sheetName val="SANDAN"/>
      <sheetName val="뜃맟뭁돽띿맟?-BLDG"/>
      <sheetName val="__"/>
      <sheetName val="General Data"/>
      <sheetName val="LABOR &amp; 자재"/>
      <sheetName val="제작도"/>
      <sheetName val="CB"/>
      <sheetName val="合成単価作成表-BLDG"/>
      <sheetName val="DRUM"/>
      <sheetName val="eq_data"/>
      <sheetName val="INPUT_DATA"/>
      <sheetName val="General_Data"/>
      <sheetName val="집계표_(25,26ဩ"/>
      <sheetName val="Form_0"/>
      <sheetName val="뜃맟뭁돽띿맟_-BLDG"/>
      <sheetName val="ESCON"/>
      <sheetName val="SALA-002"/>
      <sheetName val="DHEQSUPT"/>
      <sheetName val="기성내역"/>
      <sheetName val="간접비 총괄"/>
      <sheetName val="POWER"/>
      <sheetName val="주간기성"/>
      <sheetName val="B"/>
      <sheetName val="M-EQPT-Z"/>
      <sheetName val="Price Schedule"/>
      <sheetName val="간접비내역-1"/>
      <sheetName val="Lup2"/>
      <sheetName val="TTL"/>
      <sheetName val="INSTR"/>
      <sheetName val="3.공통공사대비"/>
      <sheetName val="내역ࠜĀ_x0000_M4)"/>
      <sheetName val="노임단가표"/>
      <sheetName val="h-013211-2"/>
      <sheetName val="당진1,2호기전선관설치및접지4차공사내역서-을지"/>
      <sheetName val="BOROUGE2"/>
      <sheetName val="PRICES"/>
      <sheetName val="Q&amp;pl-V"/>
      <sheetName val="???(OPTION)"/>
      <sheetName val="내역서 耰&quot;_x0000__x0000_"/>
      <sheetName val="_x0008_"/>
      <sheetName val="비교검토"/>
      <sheetName val="CAL."/>
      <sheetName val="EQT-ESTN"/>
      <sheetName val="???¡§????"/>
      <sheetName val="????¢ç¢®¡¿????"/>
      <sheetName val="??????????¢ç??????"/>
      <sheetName val="???????¢ç¢®¢¯????"/>
      <sheetName val="???????®¡¿????"/>
      <sheetName val="??????????????????"/>
      <sheetName val="Rate Analysis"/>
      <sheetName val="표지"/>
      <sheetName val="F4-F7"/>
      <sheetName val="물량"/>
      <sheetName val="WEIGHT LIST"/>
      <sheetName val="산#2-1 (2)"/>
      <sheetName val="POL6차-PIPING"/>
      <sheetName val="산#3-1"/>
      <sheetName val="BEND LOSS"/>
      <sheetName val="내역"/>
      <sheetName val="단면 (2)"/>
      <sheetName val="WE'T"/>
      <sheetName val="내역서 耰&quot;??"/>
      <sheetName val="24V"/>
      <sheetName val="Cash2"/>
      <sheetName val="Z"/>
      <sheetName val="IN"/>
      <sheetName val="EQUIPMENT -2"/>
      <sheetName val="CTEMCOST"/>
      <sheetName val="6PILE  (돌출)"/>
      <sheetName val="EQUIP"/>
      <sheetName val="°ßÀûÁ¶°Ç"/>
      <sheetName val="´ëºñÇ¥"/>
      <sheetName val="Áý°èÇ¥ (TOTAL)"/>
      <sheetName val="Áý°èÇ¥ (CIVIL-23)"/>
      <sheetName val="Áý°èÇ¥ (FGRU)"/>
      <sheetName val="Áý°èÇ¥ (25,26)"/>
      <sheetName val="Áý°èÇ¥ (MEROX)"/>
      <sheetName val="Áý°èÇ¥ (NITROGEN)"/>
      <sheetName val="Áý°èÇ¥ (M4)"/>
      <sheetName val="Áý°èÇ¥ (CIVIL4)"/>
      <sheetName val="Áý°èÇ¥ (CIVIL6)"/>
      <sheetName val="Áý°èÇ¥ (CIVIL7)"/>
      <sheetName val="³»¿ª¼­(DEMO TOTAL)"/>
      <sheetName val="³»¿ª¼­ (CIVIL-23)"/>
      <sheetName val="³»¿ª¼­ (fgru)"/>
      <sheetName val="³»¿ª¼­ (25&amp;26)"/>
      <sheetName val="³»¿ª¼­ (MEROX)"/>
      <sheetName val="³»¿ª¼­ (NITROGEN)"/>
      <sheetName val="³»¿ª¼­ (M4)"/>
      <sheetName val="³»¿ª¼­ (CIVIL-4)"/>
      <sheetName val="³»¿ª¼­ (CIVIL-6)"/>
      <sheetName val="³»¿ª¼­ (CIVIL-7)"/>
      <sheetName val="Áý°èÇ¥(OPTION)"/>
      <sheetName val="2002³â ÇöÀå°ø»çºñ ±¹³» ½ÇÀû"/>
      <sheetName val="2003³â±¹³»ÇöÀå°ø»çºñ ½ÇÀû"/>
      <sheetName val="내역ࠜĀ?M4)"/>
      <sheetName val="A"/>
      <sheetName val="PBS"/>
      <sheetName val="jobhist"/>
      <sheetName val="내역ࠜĀ_x005f_x0000_M4)"/>
      <sheetName val="내역서 耰&quot;_x005f_x0000__x005f_x0000_"/>
      <sheetName val="_x005f_x0008_"/>
      <sheetName val="SOURCE"/>
      <sheetName val="찍기"/>
      <sheetName val="실행"/>
      <sheetName val="공사비 내역 (가)"/>
      <sheetName val="견적"/>
      <sheetName val="내역ࠜĀ"/>
      <sheetName val="고압수량(철거)"/>
      <sheetName val="기계내역서"/>
      <sheetName val="LEGEND"/>
      <sheetName val="PROCURE"/>
      <sheetName val="Form A "/>
      <sheetName val="Static Equip"/>
      <sheetName val="CAT_5"/>
      <sheetName val="3.Breakdown Direct Paint"/>
      <sheetName val="___(OPTION)"/>
      <sheetName val="EQUIPOS"/>
      <sheetName val="갑지1"/>
      <sheetName val="AREA"/>
      <sheetName val="바닥판"/>
      <sheetName val="TYPE1"/>
      <sheetName val="철근량"/>
      <sheetName val="토목주소"/>
      <sheetName val="프랜트면허"/>
      <sheetName val="역T형"/>
      <sheetName val="PILE"/>
      <sheetName val="Man Hole"/>
      <sheetName val="대로근거"/>
      <sheetName val="중로근거"/>
      <sheetName val="PRO_DCI"/>
      <sheetName val="INST_DCI"/>
      <sheetName val="HVAC_DCI"/>
      <sheetName val="PIPE_DCI"/>
      <sheetName val="일위대가표"/>
      <sheetName val="조건표"/>
      <sheetName val="일위대가"/>
      <sheetName val="내역표지"/>
      <sheetName val="산출2-기기동력"/>
      <sheetName val="40총괄"/>
      <sheetName val="40집계"/>
      <sheetName val="30신설일위대가"/>
      <sheetName val="30집계표"/>
      <sheetName val="NSCP견적물량"/>
      <sheetName val="공사비예산서(토목분)"/>
      <sheetName val="float&amp;bear"/>
      <sheetName val="Kfracture"/>
      <sheetName val="electrical"/>
      <sheetName val="OPTION_21"/>
      <sheetName val="OPTION_31"/>
      <sheetName val="KUWATI(Total)_1"/>
      <sheetName val="집계표_(TOTAL)1"/>
      <sheetName val="집계표_(CIVIL-23)1"/>
      <sheetName val="집계표_(FGRU)1"/>
      <sheetName val="집계표_(25,26)1"/>
      <sheetName val="집계표_(MEROX)1"/>
      <sheetName val="집계표_(NITROGEN)1"/>
      <sheetName val="집계표_(M4)1"/>
      <sheetName val="집계표_(CIVIL4)1"/>
      <sheetName val="집계표_(CIVIL6)1"/>
      <sheetName val="집계표_(CIVIL7)1"/>
      <sheetName val="내역서(DEMO_TOTAL)1"/>
      <sheetName val="내역서_(CIVIL-23)1"/>
      <sheetName val="내역서_(fgru)1"/>
      <sheetName val="내역서_(25&amp;26)1"/>
      <sheetName val="내역서_(MEROX)1"/>
      <sheetName val="내역서_(NITROGEN)1"/>
      <sheetName val="내역서_(M4)1"/>
      <sheetName val="내역서_(CIVIL-4)1"/>
      <sheetName val="내역서_(CIVIL-6)1"/>
      <sheetName val="내역서_(CIVIL-7)1"/>
      <sheetName val="2002년_현장공사비_국내_실적1"/>
      <sheetName val="2003년국내현장공사비_실적1"/>
      <sheetName val="VC2_10_991"/>
      <sheetName val="INPUT_DATA1"/>
      <sheetName val="집계표_(25,26ဩ1"/>
      <sheetName val="Form_D-1"/>
      <sheetName val="Form_B-1"/>
      <sheetName val="Form_F-1"/>
      <sheetName val="Form_A"/>
      <sheetName val="Form_01"/>
      <sheetName val="입출재고현황_(2)"/>
      <sheetName val="General_Data1"/>
      <sheetName val="LABOR_&amp;_자재"/>
      <sheetName val="간접비_총괄"/>
      <sheetName val="Price_Schedule"/>
      <sheetName val="3_공통공사대비"/>
      <sheetName val="내역서_耰&quot;"/>
      <sheetName val=""/>
      <sheetName val="EQUIPMENT_-2"/>
      <sheetName val="CAL_"/>
      <sheetName val="Rate_Analysis"/>
      <sheetName val="내역서_耰&quot;??"/>
      <sheetName val="경영혁신본뷀"/>
      <sheetName val="국내"/>
      <sheetName val="Engg-Exec-2"/>
      <sheetName val="Site-Precom-2"/>
      <sheetName val="Collab"/>
      <sheetName val="Transport"/>
      <sheetName val="Civil 1"/>
      <sheetName val="Civil 2"/>
      <sheetName val="Civil 3"/>
      <sheetName val="Site 1"/>
      <sheetName val="Site 2"/>
      <sheetName val="Site 3"/>
      <sheetName val="Site Faci"/>
      <sheetName val="Cont"/>
      <sheetName val="Engg-Exec-1"/>
      <sheetName val="Site-Precom-1"/>
      <sheetName val="Site-Precom-Vendor"/>
      <sheetName val="Risk-Anal"/>
      <sheetName val="Ranges"/>
      <sheetName val="User"/>
      <sheetName val="Spl"/>
      <sheetName val="BID"/>
      <sheetName val="___¡§____"/>
      <sheetName val="____¢ç¢®¡¿____"/>
      <sheetName val="__________¢ç______"/>
      <sheetName val="_______¢ç¢®¢¯____"/>
      <sheetName val="_______®¡¿____"/>
      <sheetName val="__________________"/>
      <sheetName val="Sheet6"/>
      <sheetName val="갑지(추정)"/>
      <sheetName val="ELEC_DCI"/>
      <sheetName val="당초내역서"/>
      <sheetName val="직재"/>
      <sheetName val="I一般比"/>
      <sheetName val="Quantity"/>
      <sheetName val="내역서 耰&quot;__"/>
      <sheetName val="Summary Sheets"/>
      <sheetName val="Compare"/>
      <sheetName val="내역ࠜĀ_x005f_x005f_x005f_x0000_M4)"/>
      <sheetName val="Data"/>
      <sheetName val="Administrative Prices"/>
      <sheetName val="Calc"/>
      <sheetName val="WBS 44"/>
      <sheetName val="WBS 41"/>
      <sheetName val="Precios por Administración"/>
      <sheetName val="Resumen"/>
      <sheetName val="Precios Unitarios"/>
      <sheetName val="Subcon A"/>
      <sheetName val="AILC004"/>
      <sheetName val="Sheet1 (2)"/>
      <sheetName val="수로보호공"/>
      <sheetName val="데이타"/>
      <sheetName val="식재인부"/>
      <sheetName val="입력시트"/>
      <sheetName val="내역서 耰&quot;_x005f_x005f_x005f_x0000__x005f_x005f_x0000"/>
      <sheetName val="_x005f_x005f_x005f_x0008_"/>
      <sheetName val="9906"/>
      <sheetName val="계측 내역서"/>
      <sheetName val="내역ࠜĀ_M4)"/>
      <sheetName val="2.2 STAFF Scedule"/>
      <sheetName val="CIVIL"/>
      <sheetName val="ERECT"/>
      <sheetName val="PROSUM"/>
      <sheetName val="7. 월별투입내역서"/>
      <sheetName val="내역서_耰&quot;__"/>
      <sheetName val="내역ࠜĀ_x005f_x005f_x005f_x005f_x005f_x005f_x005f_x0000_M4"/>
      <sheetName val="내역서 耰&quot;_x005f_x005f_x005f_x005f_x005f_x005f_x005f_x0000_"/>
      <sheetName val="_x005f_x005f_x005f_x005f_x005f_x005f_x005f_x0008_"/>
      <sheetName val="인부신상자료"/>
      <sheetName val="Z- GENERAL PRICE SUMMARY"/>
      <sheetName val=" Estimate  "/>
      <sheetName val="cable-data"/>
      <sheetName val="T 3"/>
      <sheetName val="HORI. VESSEL"/>
      <sheetName val="BCPAB"/>
      <sheetName val="PI"/>
      <sheetName val="EQUIP LIST"/>
      <sheetName val="BM DATA SHEET"/>
      <sheetName val="SummaryC"/>
      <sheetName val="Detail"/>
      <sheetName val="입찰품의서"/>
      <sheetName val="Q-7100-001"/>
      <sheetName val="cable"/>
      <sheetName val="배관내역"/>
      <sheetName val="수주추정"/>
      <sheetName val="Insts"/>
      <sheetName val="Vind - BtB"/>
      <sheetName val="LV induction motors"/>
      <sheetName val="인원계획"/>
      <sheetName val="BSD (2)"/>
      <sheetName val="내역서"/>
      <sheetName val="trf(36%)"/>
      <sheetName val="Material Selections"/>
      <sheetName val="MP MOB"/>
      <sheetName val="BATCH"/>
      <sheetName val="내역ࠜĀ_x005f_x005f_x005f_x005f_x005f_x005f_x005f_x005f_x0"/>
      <sheetName val="내역서 耰&quot;_x005f_x005f_x005f_x005f_x005f_x005f_x005f_x005f_"/>
      <sheetName val="Sheet4"/>
      <sheetName val="Form B"/>
      <sheetName val="97 사업추정(WEKI)"/>
      <sheetName val="DCS"/>
      <sheetName val="FWBS7000,8000"/>
      <sheetName val="ANALYSER"/>
      <sheetName val="Eq. Mobilization"/>
      <sheetName val="일일총괄"/>
      <sheetName val="출금실적"/>
      <sheetName val="경영현황"/>
      <sheetName val="_x005f_x005f_x005f_x005f_x005f_x005f_x005f_x005f_x005f_x005f_"/>
      <sheetName val="_x0002__x0000_뻘N_x0000__x0000__x0001_ࠀ역서"/>
      <sheetName val="변경집계표"/>
      <sheetName val="집계표"/>
      <sheetName val="Piping_물량_정리_"/>
      <sheetName val="KUWATI(Total)_2"/>
      <sheetName val="집계표_(TOTAL)2"/>
      <sheetName val="집계표_(CIVIL-23)2"/>
      <sheetName val="집계표_(FGRU)2"/>
      <sheetName val="집계표_(25,26)2"/>
      <sheetName val="집계표_(MEROX)2"/>
      <sheetName val="집계표_(NITROGEN)2"/>
      <sheetName val="집계표_(M4)2"/>
      <sheetName val="집계표_(CIVIL4)2"/>
      <sheetName val="집계표_(CIVIL6)2"/>
      <sheetName val="집계표_(CIVIL7)2"/>
      <sheetName val="내역서(DEMO_TOTAL)2"/>
      <sheetName val="내역서_(CIVIL-23)2"/>
      <sheetName val="내역서_(fgru)2"/>
      <sheetName val="내역서_(25&amp;26)2"/>
      <sheetName val="내역서_(MEROX)2"/>
      <sheetName val="내역서_(NITROGEN)2"/>
      <sheetName val="내역서_(M4)2"/>
      <sheetName val="내역서_(CIVIL-4)2"/>
      <sheetName val="내역서_(CIVIL-6)2"/>
      <sheetName val="내역서_(CIVIL-7)2"/>
      <sheetName val="OPTION_22"/>
      <sheetName val="OPTION_32"/>
      <sheetName val="2002년_현장공사비_국내_실적2"/>
      <sheetName val="2003년국내현장공사비_실적2"/>
      <sheetName val="VC2_10_992"/>
      <sheetName val="KUWATI(Total)_3"/>
      <sheetName val="집계표_(TOTAL)3"/>
      <sheetName val="집계표_(CIVIL-23)3"/>
      <sheetName val="집계표_(FGRU)3"/>
      <sheetName val="집계표_(25,26)3"/>
      <sheetName val="집계표_(MEROX)3"/>
      <sheetName val="집계표_(NITROGEN)3"/>
      <sheetName val="집계표_(M4)3"/>
      <sheetName val="집계표_(CIVIL4)3"/>
      <sheetName val="집계표_(CIVIL6)3"/>
      <sheetName val="집계표_(CIVIL7)3"/>
      <sheetName val="내역서(DEMO_TOTAL)3"/>
      <sheetName val="내역서_(CIVIL-23)3"/>
      <sheetName val="내역서_(fgru)3"/>
      <sheetName val="내역서_(25&amp;26)3"/>
      <sheetName val="내역서_(MEROX)3"/>
      <sheetName val="내역서_(NITROGEN)3"/>
      <sheetName val="내역서_(M4)3"/>
      <sheetName val="내역서_(CIVIL-4)3"/>
      <sheetName val="내역서_(CIVIL-6)3"/>
      <sheetName val="내역서_(CIVIL-7)3"/>
      <sheetName val="OPTION_23"/>
      <sheetName val="OPTION_33"/>
      <sheetName val="2002년_현장공사비_국내_실적3"/>
      <sheetName val="Monthly Load"/>
      <sheetName val="Weekly Load"/>
      <sheetName val="총괄표"/>
      <sheetName val="sum"/>
      <sheetName val="Summary"/>
      <sheetName val="All_2"/>
      <sheetName val="Lstsub"/>
      <sheetName val="Hot"/>
      <sheetName val="DB@Acess"/>
      <sheetName val="실행집계"/>
      <sheetName val="breakdown of wage rate"/>
      <sheetName val="Indirect Cost"/>
      <sheetName val="Unit"/>
      <sheetName val="M_DB"/>
      <sheetName val="내역서 (∮ἀ嘆ɶ_x0000_᠀㬁_x0000_"/>
      <sheetName val="당초_xd8b4_∸ἀ"/>
      <sheetName val="Direct"/>
      <sheetName val="FORM-12"/>
      <sheetName val="[SANDAN.XLS??"/>
      <sheetName val="2003년국내현장공사비_실적3"/>
      <sheetName val="VC2_10_993"/>
      <sheetName val="RFP002"/>
      <sheetName val="HP-Steamdrum"/>
      <sheetName val="INPUT_DATA2"/>
      <sheetName val="집계표_(25,26ဩ2"/>
      <sheetName val="Form_02"/>
      <sheetName val="Form_D-11"/>
      <sheetName val="Form_B-11"/>
      <sheetName val="Form_F-11"/>
      <sheetName val="Form_A1"/>
      <sheetName val="입출재고현황_(2)1"/>
      <sheetName val="General_Data2"/>
      <sheetName val="LABOR_&amp;_자재1"/>
      <sheetName val="간접비_총괄1"/>
      <sheetName val="Price_Schedule1"/>
      <sheetName val="3_공통공사대비1"/>
      <sheetName val="내역서_耰&quot;??1"/>
      <sheetName val="CAL_1"/>
      <sheetName val="Rate_Analysis1"/>
      <sheetName val="EQUIPMENT_-21"/>
      <sheetName val="Static_Equip"/>
      <sheetName val="3_Breakdown_Direct_Paint"/>
      <sheetName val="WEIGHT_LIST"/>
      <sheetName val="산#2-1_(2)"/>
      <sheetName val="BEND_LOSS"/>
      <sheetName val="공사비_내역_(가)"/>
      <sheetName val="단면_(2)"/>
      <sheetName val="내역서_耰&quot;_x005f_x0000__x005f_x0000_"/>
      <sheetName val="6PILE__(돌출)"/>
      <sheetName val="Form_A_"/>
      <sheetName val="내역서_耰&quot;__1"/>
      <sheetName val="Summary_Sheets"/>
      <sheetName val="Civil_1"/>
      <sheetName val="Civil_2"/>
      <sheetName val="Civil_3"/>
      <sheetName val="Site_1"/>
      <sheetName val="Site_2"/>
      <sheetName val="Site_3"/>
      <sheetName val="Site_Faci"/>
      <sheetName val="Basic_Rate"/>
      <sheetName val="appendix_2_5_final_accounts"/>
      <sheetName val="Format"/>
      <sheetName val="Labour"/>
      <sheetName val="Material"/>
      <sheetName val="Sheet1_(2)"/>
      <sheetName val="TDTKP"/>
      <sheetName val="DK-KH"/>
      <sheetName val="수량집계"/>
      <sheetName val="총괄집계표"/>
      <sheetName val="Cal"/>
      <sheetName val="BREAKDOWN(철거설치)"/>
      <sheetName val="BREAKDOWN(신규설치)"/>
      <sheetName val="금융"/>
      <sheetName val="criteria"/>
      <sheetName val="Piping BQ for one turbine"/>
      <sheetName val="TOTAL"/>
      <sheetName val="COVER-P"/>
      <sheetName val="중기"/>
      <sheetName val="General"/>
      <sheetName val="Menus"/>
      <sheetName val="자바라1"/>
      <sheetName val="Code_Magics"/>
      <sheetName val="Code"/>
      <sheetName val="Curves"/>
      <sheetName val="Note"/>
      <sheetName val="data_dci"/>
      <sheetName val="Heads"/>
      <sheetName val="BASE"/>
      <sheetName val="data_mci"/>
      <sheetName val="BLDG_DCI"/>
      <sheetName val="BLDG_MCI"/>
      <sheetName val="PRO_A"/>
      <sheetName val="Tables"/>
      <sheetName val="Page_2"/>
      <sheetName val="Dbase"/>
      <sheetName val="behind"/>
      <sheetName val="Main"/>
      <sheetName val="costing_CV"/>
      <sheetName val="ITB_COST"/>
      <sheetName val="costing_ESDV"/>
      <sheetName val="costing_FE"/>
      <sheetName val="PROJECT"/>
      <sheetName val="정부노임단가"/>
      <sheetName val="Jobcost"/>
      <sheetName val="Default_Magics"/>
      <sheetName val="BM_DATA_SHEET"/>
      <sheetName val="Graph_(LGEN)"/>
      <sheetName val="PumpSpec"/>
      <sheetName val="costing_MOV"/>
      <sheetName val="PRO"/>
      <sheetName val="out_prog"/>
      <sheetName val="TABLE"/>
      <sheetName val="costing_Press"/>
      <sheetName val="96_121"/>
      <sheetName val="선적schedule_(2)"/>
      <sheetName val="System구분"/>
      <sheetName val="견적기준"/>
      <sheetName val="b_balju-단가단가단가"/>
      <sheetName val="10현장조직"/>
      <sheetName val="할증표"/>
      <sheetName val="choose"/>
      <sheetName val="_x0004__x0000__x000d__x0000__x0003__x0000__x0004__x0000__x0016__x0000__x000d__x0000__x0004_"/>
      <sheetName val="_x000a__x0000__x001b__x0000__x0006__x0000__x0006__x0000__x0008__x0000__x000a__x0000__x0000_"/>
      <sheetName val="Resource table"/>
      <sheetName val="원가"/>
      <sheetName val="BM-Elec"/>
      <sheetName val="BM-Inst"/>
      <sheetName val="97"/>
      <sheetName val="MANP"/>
      <sheetName val="C"/>
      <sheetName val="Equipment List"/>
      <sheetName val="info"/>
      <sheetName val="TP"/>
      <sheetName val="Form1.SQP"/>
      <sheetName val="Resource"/>
      <sheetName val="공정계획(내부계획25%,내부w.f)"/>
      <sheetName val="_x0002_?뻘N??_x0001_ࠀ역서"/>
      <sheetName val="Utility and Fire flange"/>
      <sheetName val="Heavy Equipments"/>
      <sheetName val="AG Pipe Qty Analysis"/>
      <sheetName val="품셈"/>
      <sheetName val="1350-A"/>
      <sheetName val="목표세부명세"/>
      <sheetName val="중기일위대가"/>
      <sheetName val="D-623D"/>
      <sheetName val="w't table"/>
      <sheetName val="결과조달"/>
      <sheetName val="SS2"/>
      <sheetName val="도"/>
      <sheetName val="_x0002_"/>
      <sheetName val="_SANDAN.XLS__"/>
      <sheetName val="7422CW00"/>
      <sheetName val="입찰내역 발주처 양식"/>
      <sheetName val="사급자재집계표"/>
      <sheetName val="HVAC(사급자재)"/>
      <sheetName val="U-W"/>
      <sheetName val="SCHEDD TAMBAHAN"/>
      <sheetName val="SFN ORIG"/>
      <sheetName val="SFN"/>
      <sheetName val="R2564AHDTS"/>
      <sheetName val="CPS"/>
      <sheetName val="수량산출서"/>
      <sheetName val="Preliminaries"/>
      <sheetName val="piping"/>
      <sheetName val="Mech"/>
      <sheetName val="Fire Protection"/>
      <sheetName val="Buildings"/>
      <sheetName val="Instrument"/>
      <sheetName val="LOB"/>
      <sheetName val="MODULE CONFIRM"/>
      <sheetName val="분전반계산서(석관)"/>
      <sheetName val="실행내역"/>
      <sheetName val="mto-rev0B"/>
      <sheetName val="Proposal"/>
      <sheetName val="실행예산 MM"/>
      <sheetName val="FWBS 1530"/>
      <sheetName val="BOQ-B.DOWN"/>
      <sheetName val="단가 (2)"/>
      <sheetName val="4-3LEVEL-5 epic.4"/>
      <sheetName val="부대비율"/>
      <sheetName val="한강운반비"/>
      <sheetName val="VIZ4"/>
      <sheetName val="VIZ7"/>
      <sheetName val="UZ"/>
      <sheetName val="K_SURFACES"/>
      <sheetName val="내역서 (∮ἀ嘆ɶ"/>
      <sheetName val="Dir Manpower Other Exp."/>
      <sheetName val="이자율"/>
      <sheetName val="WIND"/>
      <sheetName val="ITB COST"/>
      <sheetName val="상반기손익차2총괄"/>
      <sheetName val="breakdown_of_wage_rate"/>
      <sheetName val="Indirect_Cost"/>
      <sheetName val="생산계획"/>
      <sheetName val="VLOOKUP"/>
      <sheetName val="cal-foamglass"/>
      <sheetName val="연습"/>
      <sheetName val="운반"/>
      <sheetName val="강재"/>
      <sheetName val="OD5000"/>
      <sheetName val="Administrative_Prices"/>
      <sheetName val="WBS_44"/>
      <sheetName val="WBS_41"/>
      <sheetName val="Precios_por_Administración"/>
      <sheetName val="Precios_Unitarios"/>
      <sheetName val="Subcon_A"/>
      <sheetName val="KUWATI(Total)_4"/>
      <sheetName val="OPTION_24"/>
      <sheetName val="OPTION_34"/>
      <sheetName val="집계표_(TOTAL)4"/>
      <sheetName val="집계표_(CIVIL-23)4"/>
      <sheetName val="집계표_(FGRU)4"/>
      <sheetName val="집계표_(25,26)4"/>
      <sheetName val="집계표_(MEROX)4"/>
      <sheetName val="집계표_(NITROGEN)4"/>
      <sheetName val="집계표_(M4)4"/>
      <sheetName val="집계표_(CIVIL4)4"/>
      <sheetName val="집계표_(CIVIL6)4"/>
      <sheetName val="집계표_(CIVIL7)4"/>
      <sheetName val="내역서(DEMO_TOTAL)4"/>
      <sheetName val="내역서_(CIVIL-23)4"/>
      <sheetName val="내역서_(fgru)4"/>
      <sheetName val="내역서_(25&amp;26)4"/>
      <sheetName val="내역서_(MEROX)4"/>
      <sheetName val="내역서_(NITROGEN)4"/>
      <sheetName val="내역서_(M4)4"/>
      <sheetName val="내역서_(CIVIL-4)4"/>
      <sheetName val="내역서_(CIVIL-6)4"/>
      <sheetName val="내역서_(CIVIL-7)4"/>
      <sheetName val="2002년_현장공사비_국내_실적4"/>
      <sheetName val="2003년국내현장공사비_실적4"/>
      <sheetName val="VC2_10_994"/>
      <sheetName val="INPUT_DATA3"/>
      <sheetName val="집계표_(25,26ဩ3"/>
      <sheetName val="Form_D-12"/>
      <sheetName val="Form_B-12"/>
      <sheetName val="Form_F-12"/>
      <sheetName val="Form_A2"/>
      <sheetName val="Form_03"/>
      <sheetName val="General_Data3"/>
      <sheetName val="LABOR_&amp;_자재2"/>
      <sheetName val="입출재고현황_(2)2"/>
      <sheetName val="Price_Schedule2"/>
      <sheetName val="간접비_총괄2"/>
      <sheetName val="3_공통공사대비2"/>
      <sheetName val="Rate_Analysis2"/>
      <sheetName val="EQUIPMENT_-22"/>
      <sheetName val="CAL_2"/>
      <sheetName val="내역서_耰&quot;_x005f_x0000__x005f_x0000_1"/>
      <sheetName val="Static_Equip1"/>
      <sheetName val="WEIGHT_LIST1"/>
      <sheetName val="산#2-1_(2)1"/>
      <sheetName val="BEND_LOSS1"/>
      <sheetName val="공사비_내역_(가)1"/>
      <sheetName val="6PILE__(돌출)1"/>
      <sheetName val="내역서_耰&quot;??2"/>
      <sheetName val="단면_(2)1"/>
      <sheetName val="Form_A_1"/>
      <sheetName val="3_Breakdown_Direct_Paint1"/>
      <sheetName val="Man_Hole"/>
      <sheetName val="Áý°èÇ¥_(TOTAL)"/>
      <sheetName val="Áý°èÇ¥_(CIVIL-23)"/>
      <sheetName val="Áý°èÇ¥_(FGRU)"/>
      <sheetName val="Áý°èÇ¥_(25,26)"/>
      <sheetName val="Áý°èÇ¥_(MEROX)"/>
      <sheetName val="Áý°èÇ¥_(NITROGEN)"/>
      <sheetName val="Áý°èÇ¥_(M4)"/>
      <sheetName val="Áý°èÇ¥_(CIVIL4)"/>
      <sheetName val="Áý°èÇ¥_(CIVIL6)"/>
      <sheetName val="Áý°èÇ¥_(CIVIL7)"/>
      <sheetName val="³»¿ª¼­(DEMO_TOTAL)"/>
      <sheetName val="³»¿ª¼­_(CIVIL-23)"/>
      <sheetName val="³»¿ª¼­_(fgru)"/>
      <sheetName val="³»¿ª¼­_(25&amp;26)"/>
      <sheetName val="³»¿ª¼­_(MEROX)"/>
      <sheetName val="³»¿ª¼­_(NITROGEN)"/>
      <sheetName val="³»¿ª¼­_(M4)"/>
      <sheetName val="³»¿ª¼­_(CIVIL-4)"/>
      <sheetName val="³»¿ª¼­_(CIVIL-6)"/>
      <sheetName val="³»¿ª¼­_(CIVIL-7)"/>
      <sheetName val="2002³â_ÇöÀå°ø»çºñ_±¹³»_½ÇÀû"/>
      <sheetName val="2003³â±¹³»ÇöÀå°ø»çºñ_½ÇÀû"/>
      <sheetName val="Civil_11"/>
      <sheetName val="Civil_21"/>
      <sheetName val="Civil_31"/>
      <sheetName val="Site_11"/>
      <sheetName val="Site_21"/>
      <sheetName val="Site_31"/>
      <sheetName val="Site_Faci1"/>
      <sheetName val="내역서_耰&quot;__2"/>
      <sheetName val="Summary_Sheets1"/>
      <sheetName val="Sheet1_(2)1"/>
      <sheetName val="내역서_耰&quot;_x005f_x005f_x005f_x0000__x005f_x005f_x0000"/>
      <sheetName val="계측_내역서"/>
      <sheetName val="2_2_STAFF_Scedule"/>
      <sheetName val="7__월별투입내역서"/>
      <sheetName val="내역서_耰&quot;_x005f_x005f_x005f_x005f_x005f_x005f_x005f_x0000_"/>
      <sheetName val="Z-_GENERAL_PRICE_SUMMARY"/>
      <sheetName val="_Estimate__"/>
      <sheetName val="T_3"/>
      <sheetName val="HORI__VESSEL"/>
      <sheetName val="내역서_耰&quot;_x005f_x005f_x005f_x005f_x005f_x005f_x005f_x005f_"/>
      <sheetName val="Vind_-_BtB"/>
      <sheetName val="LV_induction_motors"/>
      <sheetName val="BSD_(2)"/>
      <sheetName val="EQUIP_LIST"/>
      <sheetName val="MP_MOB"/>
      <sheetName val="Form_B"/>
      <sheetName val="뻘Nࠀ역서"/>
      <sheetName val="Monthly_Load"/>
      <sheetName val="Weekly_Load"/>
      <sheetName val="Material_Selections"/>
      <sheetName val="97_사업추정(WEKI)"/>
      <sheetName val="내역서_(∮ἀ嘆ɶ᠀㬁"/>
      <sheetName val="[SANDAN_XLS??"/>
      <sheetName val="Piping_BQ_for_one_turbine"/>
      <sheetName val="Eq__Mobilization"/>
      <sheetName val="Utility_and_Fire_flange"/>
      <sheetName val="Heavy_Equipments"/>
      <sheetName val="AG_Pipe_Qty_Analysis"/>
      <sheetName val="Costo-MO"/>
      <sheetName val="견적대비표"/>
      <sheetName val="INPUT"/>
      <sheetName val="노임9월"/>
      <sheetName val="CHANNEL"/>
      <sheetName val="PROTECTION "/>
      <sheetName val="CIBATU5OO"/>
      <sheetName val="BM_DATA_SHEET1"/>
      <sheetName val="내역서_耰&quot;1"/>
      <sheetName val="_x000a__x000a_"/>
      <sheetName val="Resource_table"/>
      <sheetName val="SFN_ORIG"/>
      <sheetName val="?뻘N??ࠀ역서"/>
      <sheetName val="_SANDAN_XLS__"/>
      <sheetName val="Equipment_List"/>
      <sheetName val="Form1_SQP"/>
      <sheetName val="공정계획(내부계획25%,내부w_f)"/>
      <sheetName val="실행철강하도"/>
      <sheetName val="전기"/>
      <sheetName val="PROGRESS"/>
      <sheetName val="Database"/>
      <sheetName val=" _x0000__x001b__x0000__x0006__x0000__x0006__x0000__x0008__x0000_ _x0000__x0000_"/>
      <sheetName val="할증 "/>
      <sheetName val="SCHEDD_TAMBAHAN"/>
      <sheetName val="Dir_Manpower_Other_Exp_"/>
      <sheetName val="w't_table"/>
      <sheetName val="Fire_Protection"/>
      <sheetName val="입찰내역_발주처_양식"/>
      <sheetName val="Cash In-Cash Out Actual"/>
      <sheetName val="MTP"/>
      <sheetName val="SILICATE"/>
      <sheetName val="_x0004_"/>
      <sheetName val="_x000a_"/>
      <sheetName val="CÓDIGOS"/>
      <sheetName val="Labor"/>
      <sheetName val="Hoja2"/>
      <sheetName val="경제지표"/>
      <sheetName val="1100-1200-1300-1910-2140-LEV 2"/>
      <sheetName val="FWBS"/>
      <sheetName val="Material Price"/>
      <sheetName val="TDC COA Sumry"/>
      <sheetName val="TDC Item Dets"/>
      <sheetName val="TDC Item Sumry"/>
      <sheetName val="TDC Key Qty Sumry"/>
      <sheetName val="List - Components"/>
      <sheetName val="List - Equipment"/>
      <sheetName val="COA Sumry - Std Imp"/>
      <sheetName val="Contr TDC - Std Imp"/>
      <sheetName val="Item Sumry - Std Imp"/>
      <sheetName val="Unit Costs - Std Imp"/>
      <sheetName val="Unit MH - Std Imp"/>
      <sheetName val="Proj TIC - Std Imp"/>
      <sheetName val="dc1"/>
      <sheetName val="master"/>
      <sheetName val="MTO"/>
      <sheetName val="Elect_BOM"/>
      <sheetName val="Elect"/>
      <sheetName val="BQ"/>
      <sheetName val="aa_piping"/>
      <sheetName val="CABLE_DATA"/>
      <sheetName val="CIVIL_UP"/>
      <sheetName val="ETUDE_de_Prix__(2)"/>
      <sheetName val="選單"/>
      <sheetName val="BAG-2"/>
      <sheetName val="Overall"/>
      <sheetName val="salary"/>
      <sheetName val="Rekapitulasi"/>
      <sheetName val="KUWATI(Total)_5"/>
      <sheetName val="OPTION_25"/>
      <sheetName val="OPTION_35"/>
      <sheetName val="집계표_(TOTAL)5"/>
      <sheetName val="집계표_(CIVIL-23)5"/>
      <sheetName val="집계표_(FGRU)5"/>
      <sheetName val="집계표_(25,26)5"/>
      <sheetName val="집계표_(MEROX)5"/>
      <sheetName val="집계표_(NITROGEN)5"/>
      <sheetName val="집계표_(M4)5"/>
      <sheetName val="집계표_(CIVIL4)5"/>
      <sheetName val="집계표_(CIVIL6)5"/>
      <sheetName val="집계표_(CIVIL7)5"/>
      <sheetName val="내역서(DEMO_TOTAL)5"/>
      <sheetName val="내역서_(CIVIL-23)5"/>
      <sheetName val="내역서_(fgru)5"/>
      <sheetName val="내역서_(25&amp;26)5"/>
      <sheetName val="내역서_(MEROX)5"/>
      <sheetName val="내역서_(NITROGEN)5"/>
      <sheetName val="내역서_(M4)5"/>
      <sheetName val="내역서_(CIVIL-4)5"/>
      <sheetName val="내역서_(CIVIL-6)5"/>
      <sheetName val="내역서_(CIVIL-7)5"/>
      <sheetName val="2002년_현장공사비_국내_실적5"/>
      <sheetName val="2003년국내현장공사비_실적5"/>
      <sheetName val="VC2_10_995"/>
      <sheetName val="집계표_(25,26ဩ4"/>
      <sheetName val="INPUT_DATA4"/>
      <sheetName val="Form_04"/>
      <sheetName val="Form_D-13"/>
      <sheetName val="Form_B-13"/>
      <sheetName val="Form_F-13"/>
      <sheetName val="Form_A3"/>
      <sheetName val="입출재고현황_(2)3"/>
      <sheetName val="General_Data4"/>
      <sheetName val="LABOR_&amp;_자재3"/>
      <sheetName val="간접비_총괄3"/>
      <sheetName val="Price_Schedule3"/>
      <sheetName val="3_공통공사대비3"/>
      <sheetName val="Rate_Analysis3"/>
      <sheetName val="CAL_3"/>
      <sheetName val="EQUIPMENT_-23"/>
      <sheetName val="내역서_耰&quot;??3"/>
      <sheetName val="WEIGHT_LIST2"/>
      <sheetName val="산#2-1_(2)2"/>
      <sheetName val="BEND_LOSS2"/>
      <sheetName val="공사비_내역_(가)2"/>
      <sheetName val="단면_(2)2"/>
      <sheetName val="내역서_耰&quot;_x005f_x0000__x005f_x0000_2"/>
      <sheetName val="6PILE__(돌출)2"/>
      <sheetName val="Form_A_2"/>
      <sheetName val="Civil_12"/>
      <sheetName val="Civil_22"/>
      <sheetName val="Civil_32"/>
      <sheetName val="Site_12"/>
      <sheetName val="Site_22"/>
      <sheetName val="Site_32"/>
      <sheetName val="Site_Faci2"/>
      <sheetName val="3_Breakdown_Direct_Paint2"/>
      <sheetName val="Static_Equip2"/>
      <sheetName val="Áý°èÇ¥_(TOTAL)1"/>
      <sheetName val="Áý°èÇ¥_(CIVIL-23)1"/>
      <sheetName val="Áý°èÇ¥_(FGRU)1"/>
      <sheetName val="Áý°èÇ¥_(25,26)1"/>
      <sheetName val="Áý°èÇ¥_(MEROX)1"/>
      <sheetName val="Áý°èÇ¥_(NITROGEN)1"/>
      <sheetName val="Áý°èÇ¥_(M4)1"/>
      <sheetName val="Áý°èÇ¥_(CIVIL4)1"/>
      <sheetName val="Áý°èÇ¥_(CIVIL6)1"/>
      <sheetName val="Áý°èÇ¥_(CIVIL7)1"/>
      <sheetName val="³»¿ª¼­(DEMO_TOTAL)1"/>
      <sheetName val="³»¿ª¼­_(CIVIL-23)1"/>
      <sheetName val="³»¿ª¼­_(fgru)1"/>
      <sheetName val="³»¿ª¼­_(25&amp;26)1"/>
      <sheetName val="³»¿ª¼­_(MEROX)1"/>
      <sheetName val="³»¿ª¼­_(NITROGEN)1"/>
      <sheetName val="³»¿ª¼­_(M4)1"/>
      <sheetName val="³»¿ª¼­_(CIVIL-4)1"/>
      <sheetName val="³»¿ª¼­_(CIVIL-6)1"/>
      <sheetName val="³»¿ª¼­_(CIVIL-7)1"/>
      <sheetName val="2002³â_ÇöÀå°ø»çºñ_±¹³»_½ÇÀû1"/>
      <sheetName val="2003³â±¹³»ÇöÀå°ø»çºñ_½ÇÀû1"/>
      <sheetName val="내역서_耰&quot;__3"/>
      <sheetName val="Summary_Sheets2"/>
      <sheetName val="내역서_耰&quot;2"/>
      <sheetName val="Man_Hole1"/>
      <sheetName val="7__월별투입내역서1"/>
      <sheetName val="내역서_耰&quot;_x005f_x005f_x005f_x0000__x005f_x005f_x0001"/>
      <sheetName val="2_2_STAFF_Scedule1"/>
      <sheetName val="계측_내역서1"/>
      <sheetName val="내역서_耰&quot;_x005f_x005f_x005f_x005f_x005f_x005f_x00001"/>
      <sheetName val="Z-_GENERAL_PRICE_SUMMARY1"/>
      <sheetName val="_Estimate__1"/>
      <sheetName val="Sheet1_(2)2"/>
      <sheetName val="T_31"/>
      <sheetName val="Precios_Unitarios1"/>
      <sheetName val="HORI__VESSEL1"/>
      <sheetName val="EQUIP_LIST1"/>
      <sheetName val="MP_MOB1"/>
      <sheetName val="Form_B1"/>
      <sheetName val="Administrative_Prices1"/>
      <sheetName val="WBS_441"/>
      <sheetName val="WBS_411"/>
      <sheetName val="Precios_por_Administración1"/>
      <sheetName val="Subcon_A1"/>
      <sheetName val="Vind_-_BtB1"/>
      <sheetName val="LV_induction_motors1"/>
      <sheetName val="BSD_(2)1"/>
      <sheetName val="BM_DATA_SHEET2"/>
      <sheetName val="내역서_耰&quot;_x005f_x005f_x005f_x005f_x005f_x005f_x005f1"/>
      <sheetName val="97_사업추정(WEKI)1"/>
      <sheetName val="breakdown_of_wage_rate1"/>
      <sheetName val="Indirect_Cost1"/>
      <sheetName val="Monthly_Load1"/>
      <sheetName val="Weekly_Load1"/>
      <sheetName val="[SANDAN_XLS??1"/>
      <sheetName val="Piping_BQ_for_one_turbine1"/>
      <sheetName val="Utility_and_Fire_flange1"/>
      <sheetName val="Material_Selections1"/>
      <sheetName val="Eq__Mobilization1"/>
      <sheetName val="_SANDAN_XLS__1"/>
      <sheetName val="Resource_table1"/>
      <sheetName val="KUWATI(Total)_6"/>
      <sheetName val="집계표_(TOTAL)6"/>
      <sheetName val="집계표_(CIVIL-23)6"/>
      <sheetName val="집계표_(FGRU)6"/>
      <sheetName val="집계표_(25,26)6"/>
      <sheetName val="집계표_(MEROX)6"/>
      <sheetName val="집계표_(NITROGEN)6"/>
      <sheetName val="집계표_(M4)6"/>
      <sheetName val="집계표_(CIVIL4)6"/>
      <sheetName val="집계표_(CIVIL6)6"/>
      <sheetName val="집계표_(CIVIL7)6"/>
      <sheetName val="내역서(DEMO_TOTAL)6"/>
      <sheetName val="내역서_(CIVIL-23)6"/>
      <sheetName val="내역서_(fgru)6"/>
      <sheetName val="내역서_(25&amp;26)6"/>
      <sheetName val="내역서_(MEROX)6"/>
      <sheetName val="내역서_(NITROGEN)6"/>
      <sheetName val="내역서_(M4)6"/>
      <sheetName val="내역서_(CIVIL-4)6"/>
      <sheetName val="내역서_(CIVIL-6)6"/>
      <sheetName val="내역서_(CIVIL-7)6"/>
      <sheetName val="OPTION_26"/>
      <sheetName val="OPTION_36"/>
      <sheetName val="2002년_현장공사비_국내_실적6"/>
      <sheetName val="2003년국내현장공사비_실적6"/>
      <sheetName val="VC2_10_996"/>
      <sheetName val="집계표_(25,26ဩ5"/>
      <sheetName val="INPUT_DATA5"/>
      <sheetName val="Form_05"/>
      <sheetName val="Form_D-14"/>
      <sheetName val="Form_B-14"/>
      <sheetName val="Form_F-14"/>
      <sheetName val="Form_A4"/>
      <sheetName val="입출재고현황_(2)4"/>
      <sheetName val="General_Data5"/>
      <sheetName val="LABOR_&amp;_자재4"/>
      <sheetName val="간접비_총괄4"/>
      <sheetName val="Price_Schedule4"/>
      <sheetName val="3_공통공사대비4"/>
      <sheetName val="CAL_4"/>
      <sheetName val="Rate_Analysis4"/>
      <sheetName val="내역서_耰&quot;??4"/>
      <sheetName val="EQUIPMENT_-24"/>
      <sheetName val="6PILE__(돌출)3"/>
      <sheetName val="WEIGHT_LIST3"/>
      <sheetName val="산#2-1_(2)3"/>
      <sheetName val="BEND_LOSS3"/>
      <sheetName val="공사비_내역_(가)3"/>
      <sheetName val="3_Breakdown_Direct_Paint3"/>
      <sheetName val="Static_Equip3"/>
      <sheetName val="단면_(2)3"/>
      <sheetName val="Form_A_3"/>
      <sheetName val="내역서_耰&quot;_x005f_x0000__x005f_x0000_3"/>
      <sheetName val="내역서_耰&quot;__4"/>
      <sheetName val="Summary_Sheets3"/>
      <sheetName val="Civil_13"/>
      <sheetName val="Civil_23"/>
      <sheetName val="Civil_33"/>
      <sheetName val="Site_13"/>
      <sheetName val="Site_23"/>
      <sheetName val="Site_33"/>
      <sheetName val="Site_Faci3"/>
      <sheetName val="Áý°èÇ¥_(TOTAL)2"/>
      <sheetName val="Áý°èÇ¥_(CIVIL-23)2"/>
      <sheetName val="Áý°èÇ¥_(FGRU)2"/>
      <sheetName val="Áý°èÇ¥_(25,26)2"/>
      <sheetName val="Áý°èÇ¥_(MEROX)2"/>
      <sheetName val="Áý°èÇ¥_(NITROGEN)2"/>
      <sheetName val="Áý°èÇ¥_(M4)2"/>
      <sheetName val="Áý°èÇ¥_(CIVIL4)2"/>
      <sheetName val="Áý°èÇ¥_(CIVIL6)2"/>
      <sheetName val="Áý°èÇ¥_(CIVIL7)2"/>
      <sheetName val="³»¿ª¼­(DEMO_TOTAL)2"/>
      <sheetName val="³»¿ª¼­_(CIVIL-23)2"/>
      <sheetName val="³»¿ª¼­_(fgru)2"/>
      <sheetName val="³»¿ª¼­_(25&amp;26)2"/>
      <sheetName val="³»¿ª¼­_(MEROX)2"/>
      <sheetName val="³»¿ª¼­_(NITROGEN)2"/>
      <sheetName val="³»¿ª¼­_(M4)2"/>
      <sheetName val="³»¿ª¼­_(CIVIL-4)2"/>
      <sheetName val="³»¿ª¼­_(CIVIL-6)2"/>
      <sheetName val="³»¿ª¼­_(CIVIL-7)2"/>
      <sheetName val="2002³â_ÇöÀå°ø»çºñ_±¹³»_½ÇÀû2"/>
      <sheetName val="2003³â±¹³»ÇöÀå°ø»çºñ_½ÇÀû2"/>
      <sheetName val="2_2_STAFF_Scedule2"/>
      <sheetName val="EQUIP_LIST2"/>
      <sheetName val="BM_DATA_SHEET3"/>
      <sheetName val="Man_Hole2"/>
      <sheetName val="내역서_耰&quot;_x005f_x005f_x005f_x0000__x005f_x005f_x0002"/>
      <sheetName val="7__월별투입내역서2"/>
      <sheetName val="계측_내역서2"/>
      <sheetName val="내역서_耰&quot;_x005f_x005f_x005f_x005f_x005f_x005f_x00002"/>
      <sheetName val="Vind_-_BtB2"/>
      <sheetName val="LV_induction_motors2"/>
      <sheetName val="BSD_(2)2"/>
      <sheetName val="Sheet1_(2)3"/>
      <sheetName val="Z-_GENERAL_PRICE_SUMMARY2"/>
      <sheetName val="_Estimate__2"/>
      <sheetName val="T_32"/>
      <sheetName val="HORI__VESSEL2"/>
      <sheetName val="Precios_Unitarios2"/>
      <sheetName val="Administrative_Prices2"/>
      <sheetName val="WBS_442"/>
      <sheetName val="WBS_412"/>
      <sheetName val="Precios_por_Administración2"/>
      <sheetName val="Subcon_A2"/>
      <sheetName val="내역서_耰&quot;_x005f_x005f_x005f_x005f_x005f_x005f_x005f2"/>
      <sheetName val="MP_MOB2"/>
      <sheetName val="Form_B2"/>
      <sheetName val="내역서_耰&quot;3"/>
      <sheetName val="[SANDAN_XLS??2"/>
      <sheetName val="Piping_BQ_for_one_turbine2"/>
      <sheetName val="Monthly_Load2"/>
      <sheetName val="Weekly_Load2"/>
      <sheetName val="Material_Selections2"/>
      <sheetName val="Utility_and_Fire_flange2"/>
      <sheetName val="_SANDAN_XLS__2"/>
      <sheetName val="97_사업추정(WEKI)2"/>
      <sheetName val="Eq__Mobilization2"/>
      <sheetName val="breakdown_of_wage_rate2"/>
      <sheetName val="Indirect_Cost2"/>
      <sheetName val="Resource_table2"/>
      <sheetName val="설계명세1-1"/>
      <sheetName val="내역서1999.8최종"/>
      <sheetName val="실행(ALT1)"/>
      <sheetName val="REDUCER"/>
      <sheetName val="plan&amp;section of foundation"/>
      <sheetName val="DESIGN CRITERIA"/>
      <sheetName val="working load at the btm ft."/>
      <sheetName val="stability check"/>
      <sheetName val="design load"/>
      <sheetName val="MODULE_CONFIRM"/>
      <sheetName val="실행예산_MM"/>
      <sheetName val="plan&amp;section_of_foundation"/>
      <sheetName val="working_load_at_the_btm_ft_"/>
      <sheetName val="stability_check"/>
      <sheetName val="design_criteria"/>
      <sheetName val="design_load"/>
      <sheetName val="단가_(2)"/>
      <sheetName val="4-3LEVEL-5_epic_4"/>
      <sheetName val="BOQ-B_DOWN"/>
      <sheetName val="FWBS_1530"/>
      <sheetName val="DESIGN"/>
      <sheetName val="Checklist-Parameters"/>
      <sheetName val="Fillermetal"/>
      <sheetName val="Updating Form-Oct 2011"/>
      <sheetName val="Weld Consumable"/>
      <sheetName val="WQT"/>
      <sheetName val="NDE Cost-Summary"/>
      <sheetName val="9July Above Ground Pipe"/>
      <sheetName val="M 11"/>
      <sheetName val="Process Data 1"/>
      <sheetName val="배수내역"/>
      <sheetName val="판가반영"/>
      <sheetName val="공사내역"/>
      <sheetName val="일위대가(계측기설치)"/>
      <sheetName val="EP0618"/>
      <sheetName val="첨부1-집행내역(요약)"/>
      <sheetName val="BOQ"/>
      <sheetName val="CONFIG"/>
      <sheetName val="Datos"/>
      <sheetName val="7422CW_x0013__x0000_"/>
      <sheetName val="Unit Price "/>
      <sheetName val="CUADRO DE PRECIOS"/>
      <sheetName val="Closeout Control"/>
      <sheetName val="Site Findings Status Sheet"/>
      <sheetName val="내역ࠜĀ_x005f_x005f_x005f_x0000_M4"/>
      <sheetName val="내역서 耰&quot;_x005f_x005f_x005f_x0000_"/>
      <sheetName val="내역ࠜĀ_x005f_x005f_x005f_x005f_x0"/>
      <sheetName val="내역서 耰&quot;_x005f_x005f_x005f_x005f_"/>
      <sheetName val="내역서 耰&quot;_x005f_x0000__x0000"/>
      <sheetName val="_x005f_x005f_x005f_x005f_"/>
      <sheetName val="SEX"/>
      <sheetName val="Currency Rate"/>
      <sheetName val="Personnel"/>
      <sheetName val="ANALISA"/>
      <sheetName val="PNT"/>
      <sheetName val="D7(1)"/>
      <sheetName val="5-ALAT(1)"/>
      <sheetName val="4-Basic Price"/>
      <sheetName val="Rekap"/>
      <sheetName val="AHS"/>
      <sheetName val="Evaluasi Penw"/>
      <sheetName val="Man Power &amp; Comp"/>
      <sheetName val="MP-PLAN"/>
      <sheetName val="L-TIGA"/>
      <sheetName val="Data List"/>
      <sheetName val="MP_PLAN"/>
      <sheetName val="10"/>
      <sheetName val="5"/>
      <sheetName val="1"/>
      <sheetName val="Direct PMS"/>
      <sheetName val="Sum (Case-3)"/>
      <sheetName val="예산-내부"/>
      <sheetName val="영업소실적"/>
      <sheetName val="PROJECT BRIEF"/>
      <sheetName val="tggwan(mac)"/>
      <sheetName val="DB"/>
      <sheetName val="ANX3A11"/>
      <sheetName val="5.) Time Delays"/>
      <sheetName val="KP_List"/>
      <sheetName val="경비실"/>
      <sheetName val="Engineering&amp;Management"/>
      <sheetName val="Tools &amp; Settings"/>
      <sheetName val="Data Summary"/>
      <sheetName val="Resources"/>
      <sheetName val="FFA"/>
      <sheetName val="Currencies"/>
      <sheetName val="Crew Costs"/>
      <sheetName val="Spread Costs"/>
      <sheetName val="Unique List_Misc"/>
      <sheetName val="In-House Summary"/>
      <sheetName val="OPT_x0012__x0000__x0010__x0000__x000a__x0000_"/>
      <sheetName val="_x0000__x0013__x0000__x0014_"/>
      <sheetName val="SCH"/>
      <sheetName val="Codes.Pers"/>
      <sheetName val="_x0002__x0000_뻘N_x0000__x0000__"/>
      <sheetName val="_x0004__x0000__x000d__x0000__x0"/>
      <sheetName val="_x000a__x0000__x001b__x0000__x0"/>
      <sheetName val="HVAC"/>
      <sheetName val="내역서_耰&quot;_x005f_x0000__x0000"/>
      <sheetName val="골조시행"/>
      <sheetName val="RAB AR&amp;STR"/>
      <sheetName val="I-KAMAR"/>
      <sheetName val="BILL"/>
      <sheetName val="PROJEC䁔"/>
      <sheetName val="Jobcos䁴"/>
      <sheetName val="Sy䁳tem구분"/>
      <sheetName val="BM䀭Elec"/>
      <sheetName val="AN䁁LIS䁁"/>
      <sheetName val="BO䁑-B.䁄OWN"/>
      <sheetName val="HV䁁C(사자재)"/>
      <sheetName val="R2䀵64A䁈DTS"/>
      <sheetName val="mto-re䁶0B"/>
      <sheetName val="내역脜_(M䀴)4"/>
      <sheetName val="3_공통공사비2"/>
      <sheetName val="BEND_L䁏SS1"/>
      <sheetName val="Fo䁲m_A_1"/>
      <sheetName val="Ci䁶il_11"/>
      <sheetName val="Ci䁶il_䀳1"/>
      <sheetName val="Si䁴e_2䀱"/>
      <sheetName val="Si䁴e_F䁡ci1"/>
      <sheetName val="EQ䁕IP_䁌IST"/>
      <sheetName val="Su䁢con_A"/>
      <sheetName val="BS䁄_(2)"/>
      <sheetName val="FWBS_1䀵30"/>
      <sheetName val="수량산출"/>
      <sheetName val="Library"/>
      <sheetName val="노임이"/>
      <sheetName val="Weekl_x0004__x0000__x0016__x0000__x000d__x0000_"/>
      <sheetName val="_x0000__x000e__x0000__x0005_"/>
      <sheetName val="내역서_(N _x000e__x000e__x000e_  _x0012__x0010__x000a_"/>
      <sheetName val="ഀࠀကЀЀԀЀԀ̀ᤀഀ؀Ѐༀ"/>
      <sheetName val="경상"/>
      <sheetName val="내역서_(N_x0009__x000e__x000e__x000e__x0009__x0009__x0012__x0010__x000a_"/>
      <sheetName val="BQ_IMPORT"/>
      <sheetName val="Ocean Transporation Charge"/>
      <sheetName val="검측서"/>
      <sheetName val="예가표"/>
      <sheetName val="Exchange Rate"/>
      <sheetName val="99. FWBS(Ref)"/>
      <sheetName val="99. Change Rate"/>
      <sheetName val="UP MINOR"/>
      <sheetName val="Cash Flow bulanan"/>
      <sheetName val="schalt"/>
      <sheetName val="schtng"/>
      <sheetName val="schbhn"/>
      <sheetName val="H.Satuan"/>
      <sheetName val="I_KAMAR"/>
      <sheetName val="Bill rekap"/>
      <sheetName val="General Notes"/>
      <sheetName val="CAL1"/>
      <sheetName val="시행분석"/>
      <sheetName val="KUWATI(Total)_8"/>
      <sheetName val="집계표_(TOTAL)8"/>
      <sheetName val="집계표_(CIVIL-23)8"/>
      <sheetName val="집계표_(FGRU)8"/>
      <sheetName val="집계표_(25,26)8"/>
      <sheetName val="집계표_(MEROX)8"/>
      <sheetName val="집계표_(NITROGEN)8"/>
      <sheetName val="집계표_(M4)8"/>
      <sheetName val="집계표_(CIVIL4)8"/>
      <sheetName val="집계표_(CIVIL6)8"/>
      <sheetName val="집계표_(CIVIL7)8"/>
      <sheetName val="내역서(DEMO_TOTAL)8"/>
      <sheetName val="내역서_(CIVIL-23)8"/>
      <sheetName val="내역서_(fgru)8"/>
      <sheetName val="내역서_(25&amp;26)8"/>
      <sheetName val="내역서_(MEROX)8"/>
      <sheetName val="내역서_(NITROGEN)8"/>
      <sheetName val="내역서_(M4)8"/>
      <sheetName val="내역서_(CIVIL-4)8"/>
      <sheetName val="내역서_(CIVIL-6)8"/>
      <sheetName val="내역서_(CIVIL-7)8"/>
      <sheetName val="OPTION_28"/>
      <sheetName val="OPTION_38"/>
      <sheetName val="2002년_현장공사비_국내_실적8"/>
      <sheetName val="2003년국내현장공사비_실적8"/>
      <sheetName val="VC2_10_998"/>
      <sheetName val="집계표_(25,26ဩ7"/>
      <sheetName val="INPUT_DATA7"/>
      <sheetName val="Form_07"/>
      <sheetName val="Form_D-16"/>
      <sheetName val="Form_B-16"/>
      <sheetName val="Form_F-16"/>
      <sheetName val="Form_A6"/>
      <sheetName val="입출재고현황_(2)6"/>
      <sheetName val="General_Data7"/>
      <sheetName val="LABOR_&amp;_자재6"/>
      <sheetName val="간접비_총괄6"/>
      <sheetName val="Price_Schedule6"/>
      <sheetName val="3_공통공사대비6"/>
      <sheetName val="CAL_6"/>
      <sheetName val="Rate_Analysis6"/>
      <sheetName val="내역서_耰&quot;??6"/>
      <sheetName val="EQUIPMENT_-26"/>
      <sheetName val="6PILE__(돌출)5"/>
      <sheetName val="WEIGHT_LIST5"/>
      <sheetName val="산#2-1_(2)5"/>
      <sheetName val="BEND_LOSS5"/>
      <sheetName val="공사비_내역_(가)5"/>
      <sheetName val="3_Breakdown_Direct_Paint5"/>
      <sheetName val="Static_Equip5"/>
      <sheetName val="단면_(2)5"/>
      <sheetName val="Form_A_5"/>
      <sheetName val="내역서_耰&quot;_x005f_x0000__x005f_x0000_5"/>
      <sheetName val="내역서_耰&quot;__6"/>
      <sheetName val="Summary_Sheets5"/>
      <sheetName val="Civil_15"/>
      <sheetName val="Civil_25"/>
      <sheetName val="Civil_35"/>
      <sheetName val="Site_15"/>
      <sheetName val="Site_25"/>
      <sheetName val="Site_35"/>
      <sheetName val="Site_Faci5"/>
      <sheetName val="Áý°èÇ¥_(TOTAL)4"/>
      <sheetName val="Áý°èÇ¥_(CIVIL-23)4"/>
      <sheetName val="Áý°èÇ¥_(FGRU)4"/>
      <sheetName val="Áý°èÇ¥_(25,26)4"/>
      <sheetName val="Áý°èÇ¥_(MEROX)4"/>
      <sheetName val="Áý°èÇ¥_(NITROGEN)4"/>
      <sheetName val="Áý°èÇ¥_(M4)4"/>
      <sheetName val="Áý°èÇ¥_(CIVIL4)4"/>
      <sheetName val="Áý°èÇ¥_(CIVIL6)4"/>
      <sheetName val="Áý°èÇ¥_(CIVIL7)4"/>
      <sheetName val="³»¿ª¼­(DEMO_TOTAL)4"/>
      <sheetName val="³»¿ª¼­_(CIVIL-23)4"/>
      <sheetName val="³»¿ª¼­_(fgru)4"/>
      <sheetName val="³»¿ª¼­_(25&amp;26)4"/>
      <sheetName val="³»¿ª¼­_(MEROX)4"/>
      <sheetName val="³»¿ª¼­_(NITROGEN)4"/>
      <sheetName val="³»¿ª¼­_(M4)4"/>
      <sheetName val="³»¿ª¼­_(CIVIL-4)4"/>
      <sheetName val="³»¿ª¼­_(CIVIL-6)4"/>
      <sheetName val="³»¿ª¼­_(CIVIL-7)4"/>
      <sheetName val="2002³â_ÇöÀå°ø»çºñ_±¹³»_½ÇÀû4"/>
      <sheetName val="2003³â±¹³»ÇöÀå°ø»çºñ_½ÇÀû4"/>
      <sheetName val="2_2_STAFF_Scedule4"/>
      <sheetName val="EQUIP_LIST4"/>
      <sheetName val="BM_DATA_SHEET5"/>
      <sheetName val="Man_Hole4"/>
      <sheetName val="내역서_耰&quot;_x005f_x005f_x005f_x0000__x005f_x005f_x0004"/>
      <sheetName val="7__월별투입내역서4"/>
      <sheetName val="계측_내역서4"/>
      <sheetName val="내역서_耰&quot;_x005f_x005f_x005f_x005f_x005f_x005f_x00004"/>
      <sheetName val="Vind_-_BtB4"/>
      <sheetName val="LV_induction_motors4"/>
      <sheetName val="BSD_(2)4"/>
      <sheetName val="Sheet1_(2)5"/>
      <sheetName val="Z-_GENERAL_PRICE_SUMMARY4"/>
      <sheetName val="_Estimate__4"/>
      <sheetName val="T_34"/>
      <sheetName val="HORI__VESSEL4"/>
      <sheetName val="Precios_Unitarios4"/>
      <sheetName val="Administrative_Prices4"/>
      <sheetName val="WBS_444"/>
      <sheetName val="WBS_414"/>
      <sheetName val="Precios_por_Administración4"/>
      <sheetName val="Subcon_A4"/>
      <sheetName val="내역서_耰&quot;_x005f_x005f_x005f_x005f_x005f_x005f_x005f4"/>
      <sheetName val="MP_MOB4"/>
      <sheetName val="Form_B4"/>
      <sheetName val="내역서_耰&quot;5"/>
      <sheetName val="[SANDAN_XLS??4"/>
      <sheetName val="Piping_BQ_for_one_turbine4"/>
      <sheetName val="Monthly_Load4"/>
      <sheetName val="Weekly_Load4"/>
      <sheetName val="Material_Selections4"/>
      <sheetName val="Utility_and_Fire_flange4"/>
      <sheetName val="_SANDAN_XLS__4"/>
      <sheetName val="97_사업추정(WEKI)4"/>
      <sheetName val="Eq__Mobilization4"/>
      <sheetName val="breakdown_of_wage_rate4"/>
      <sheetName val="Indirect_Cost4"/>
      <sheetName val="Resource_table4"/>
      <sheetName val="Heavy_Equipments2"/>
      <sheetName val="AG_Pipe_Qty_Analysis2"/>
      <sheetName val="입찰내역_발주처_양식1"/>
      <sheetName val="Equipment_List2"/>
      <sheetName val="Form1_SQP2"/>
      <sheetName val="공정계획(내부계획25%,내부w_f)2"/>
      <sheetName val="FWBS_15301"/>
      <sheetName val="Fire_Protection1"/>
      <sheetName val="SFN_ORIG2"/>
      <sheetName val="내역서_(∮ἀ嘆ɶ1"/>
      <sheetName val="Dir_Manpower_Other_Exp_1"/>
      <sheetName val="SCHEDD_TAMBAHAN1"/>
      <sheetName val="w't_table1"/>
      <sheetName val="실행예산_MM1"/>
      <sheetName val="BOQ-B_DOWN1"/>
      <sheetName val="단가_(2)1"/>
      <sheetName val="4-3LEVEL-5_epic_41"/>
      <sheetName val="ITB_COST2"/>
      <sheetName val="KUWATI(Total)_7"/>
      <sheetName val="집계표_(TOTAL)7"/>
      <sheetName val="집계표_(CIVIL-23)7"/>
      <sheetName val="집계표_(FGRU)7"/>
      <sheetName val="집계표_(25,26)7"/>
      <sheetName val="집계표_(MEROX)7"/>
      <sheetName val="집계표_(NITROGEN)7"/>
      <sheetName val="집계표_(M4)7"/>
      <sheetName val="집계표_(CIVIL4)7"/>
      <sheetName val="집계표_(CIVIL6)7"/>
      <sheetName val="집계표_(CIVIL7)7"/>
      <sheetName val="내역서(DEMO_TOTAL)7"/>
      <sheetName val="내역서_(CIVIL-23)7"/>
      <sheetName val="내역서_(fgru)7"/>
      <sheetName val="내역서_(25&amp;26)7"/>
      <sheetName val="내역서_(MEROX)7"/>
      <sheetName val="내역서_(NITROGEN)7"/>
      <sheetName val="내역서_(M4)7"/>
      <sheetName val="내역서_(CIVIL-4)7"/>
      <sheetName val="내역서_(CIVIL-6)7"/>
      <sheetName val="내역서_(CIVIL-7)7"/>
      <sheetName val="OPTION_27"/>
      <sheetName val="OPTION_37"/>
      <sheetName val="2002년_현장공사비_국내_실적7"/>
      <sheetName val="2003년국내현장공사비_실적7"/>
      <sheetName val="VC2_10_997"/>
      <sheetName val="집계표_(25,26ဩ6"/>
      <sheetName val="INPUT_DATA6"/>
      <sheetName val="Form_06"/>
      <sheetName val="Form_D-15"/>
      <sheetName val="Form_B-15"/>
      <sheetName val="Form_F-15"/>
      <sheetName val="Form_A5"/>
      <sheetName val="입출재고현황_(2)5"/>
      <sheetName val="General_Data6"/>
      <sheetName val="LABOR_&amp;_자재5"/>
      <sheetName val="간접비_총괄5"/>
      <sheetName val="Price_Schedule5"/>
      <sheetName val="3_공통공사대비5"/>
      <sheetName val="CAL_5"/>
      <sheetName val="Rate_Analysis5"/>
      <sheetName val="내역서_耰&quot;??5"/>
      <sheetName val="EQUIPMENT_-25"/>
      <sheetName val="6PILE__(돌출)4"/>
      <sheetName val="WEIGHT_LIST4"/>
      <sheetName val="산#2-1_(2)4"/>
      <sheetName val="BEND_LOSS4"/>
      <sheetName val="공사비_내역_(가)4"/>
      <sheetName val="3_Breakdown_Direct_Paint4"/>
      <sheetName val="Static_Equip4"/>
      <sheetName val="단면_(2)4"/>
      <sheetName val="Form_A_4"/>
      <sheetName val="내역서_耰&quot;_x005f_x0000__x005f_x0000_4"/>
      <sheetName val="내역서_耰&quot;__5"/>
      <sheetName val="Summary_Sheets4"/>
      <sheetName val="Civil_14"/>
      <sheetName val="Civil_24"/>
      <sheetName val="Civil_34"/>
      <sheetName val="Site_14"/>
      <sheetName val="Site_24"/>
      <sheetName val="Site_34"/>
      <sheetName val="Site_Faci4"/>
      <sheetName val="Áý°èÇ¥_(TOTAL)3"/>
      <sheetName val="Áý°èÇ¥_(CIVIL-23)3"/>
      <sheetName val="Áý°èÇ¥_(FGRU)3"/>
      <sheetName val="Áý°èÇ¥_(25,26)3"/>
      <sheetName val="Áý°èÇ¥_(MEROX)3"/>
      <sheetName val="Áý°èÇ¥_(NITROGEN)3"/>
      <sheetName val="Áý°èÇ¥_(M4)3"/>
      <sheetName val="Áý°èÇ¥_(CIVIL4)3"/>
      <sheetName val="Áý°èÇ¥_(CIVIL6)3"/>
      <sheetName val="Áý°èÇ¥_(CIVIL7)3"/>
      <sheetName val="³»¿ª¼­(DEMO_TOTAL)3"/>
      <sheetName val="³»¿ª¼­_(CIVIL-23)3"/>
      <sheetName val="³»¿ª¼­_(fgru)3"/>
      <sheetName val="³»¿ª¼­_(25&amp;26)3"/>
      <sheetName val="³»¿ª¼­_(MEROX)3"/>
      <sheetName val="³»¿ª¼­_(NITROGEN)3"/>
      <sheetName val="³»¿ª¼­_(M4)3"/>
      <sheetName val="³»¿ª¼­_(CIVIL-4)3"/>
      <sheetName val="³»¿ª¼­_(CIVIL-6)3"/>
      <sheetName val="³»¿ª¼­_(CIVIL-7)3"/>
      <sheetName val="2002³â_ÇöÀå°ø»çºñ_±¹³»_½ÇÀû3"/>
      <sheetName val="2003³â±¹³»ÇöÀå°ø»çºñ_½ÇÀû3"/>
      <sheetName val="2_2_STAFF_Scedule3"/>
      <sheetName val="EQUIP_LIST3"/>
      <sheetName val="BM_DATA_SHEET4"/>
      <sheetName val="Man_Hole3"/>
      <sheetName val="내역서_耰&quot;_x005f_x005f_x005f_x0000__x005f_x005f_x0003"/>
      <sheetName val="7__월별투입내역서3"/>
      <sheetName val="계측_내역서3"/>
      <sheetName val="내역서_耰&quot;_x005f_x005f_x005f_x005f_x005f_x005f_x00003"/>
      <sheetName val="Vind_-_BtB3"/>
      <sheetName val="LV_induction_motors3"/>
      <sheetName val="BSD_(2)3"/>
      <sheetName val="Sheet1_(2)4"/>
      <sheetName val="Z-_GENERAL_PRICE_SUMMARY3"/>
      <sheetName val="_Estimate__3"/>
      <sheetName val="T_33"/>
      <sheetName val="HORI__VESSEL3"/>
      <sheetName val="Precios_Unitarios3"/>
      <sheetName val="Administrative_Prices3"/>
      <sheetName val="WBS_443"/>
      <sheetName val="WBS_413"/>
      <sheetName val="Precios_por_Administración3"/>
      <sheetName val="Subcon_A3"/>
      <sheetName val="내역서_耰&quot;_x005f_x005f_x005f_x005f_x005f_x005f_x005f3"/>
      <sheetName val="MP_MOB3"/>
      <sheetName val="Form_B3"/>
      <sheetName val="내역서_耰&quot;4"/>
      <sheetName val="[SANDAN_XLS??3"/>
      <sheetName val="Piping_BQ_for_one_turbine3"/>
      <sheetName val="Monthly_Load3"/>
      <sheetName val="Weekly_Load3"/>
      <sheetName val="Material_Selections3"/>
      <sheetName val="Utility_and_Fire_flange3"/>
      <sheetName val="_SANDAN_XLS__3"/>
      <sheetName val="97_사업추정(WEKI)3"/>
      <sheetName val="Eq__Mobilization3"/>
      <sheetName val="breakdown_of_wage_rate3"/>
      <sheetName val="Indirect_Cost3"/>
      <sheetName val="Resource_table3"/>
      <sheetName val="Heavy_Equipments1"/>
      <sheetName val="AG_Pipe_Qty_Analysis1"/>
      <sheetName val="Equipment_List1"/>
      <sheetName val="Form1_SQP1"/>
      <sheetName val="공정계획(내부계획25%,내부w_f)1"/>
      <sheetName val="SFN_ORIG1"/>
      <sheetName val="내역서_(∮ἀ嘆ɶ"/>
      <sheetName val="ITB_COST1"/>
      <sheetName val="Discounted Cash Flow"/>
      <sheetName val="??-BLDG"/>
      <sheetName val="SUMMARY (0A)"/>
      <sheetName val="SUMMARY (1A)"/>
      <sheetName val="SUMMARY (1B)"/>
      <sheetName val="SUMMARY (03)"/>
      <sheetName val="F1"/>
      <sheetName val="F2"/>
      <sheetName val="F1(Cable Rack)"/>
      <sheetName val="F2(Cable Rack)"/>
      <sheetName val="F3(Cable Rack)"/>
      <sheetName val="F1 (POLYMER)"/>
      <sheetName val="F2 (POLYMER)"/>
      <sheetName val="F3 (POLYMER)"/>
      <sheetName val="F4 (POLYMER)"/>
      <sheetName val="F5( Polymerization )"/>
      <sheetName val="F6 ( Polymerization )"/>
      <sheetName val="B1 (Grid A-7, -6)"/>
      <sheetName val="B1 (Grid A, B)"/>
      <sheetName val="B1 (Grid C-7, -6)"/>
      <sheetName val="B2 (Grid -7 B, C) (1)"/>
      <sheetName val="B2 (Grid -7 B, C) (2)"/>
      <sheetName val="B2 (Grid -6 B, C) (1)"/>
      <sheetName val="B2 (Grid -6 B, C) (2)"/>
      <sheetName val="F1 (MONOMER)"/>
      <sheetName val="F2 (MONOMER)"/>
      <sheetName val="F3 (MONOMER)"/>
      <sheetName val="90K060C (MONOMER)"/>
      <sheetName val="F1 (EXTRUSION)"/>
      <sheetName val="F2 (EXTRUSION)"/>
      <sheetName val="F3 (EXTRUSION)"/>
      <sheetName val="F4 (EXTRUSION)"/>
      <sheetName val="F5 (EXTRUSION)"/>
      <sheetName val="F6A (EXTRUSION)"/>
      <sheetName val="F6D (EXTRUSION)"/>
      <sheetName val="F7 (EXTRUSION)"/>
      <sheetName val="F8 (EXTRUSION)"/>
      <sheetName val="F9 (EXTRUSION)"/>
      <sheetName val="F10 (EXTRUSION)"/>
      <sheetName val="F11 (EXTRUSION)"/>
      <sheetName val="B1 (Grid F-5`, 4`)"/>
      <sheetName val="B2 (Grid F,E-4`)"/>
      <sheetName val="B2 (Grid F,E-5`)"/>
      <sheetName val="B3 (Grid C,B-4`)"/>
      <sheetName val="B4 (Grid B,A-4`)"/>
      <sheetName val="B5 (Grid E-5`) &amp; (Grid D-5`)"/>
      <sheetName val="B6 (Grid E,D-5')"/>
      <sheetName val="B7 (Grid E,D-5')"/>
      <sheetName val="F-1"/>
      <sheetName val="95D040, A506"/>
      <sheetName val="95P040AB, A507"/>
      <sheetName val="95X020-U08, A602"/>
      <sheetName val="95X020-U07, A606"/>
      <sheetName val="95E040, A509"/>
      <sheetName val="95D024;025, A615"/>
      <sheetName val="95X020-U05, A601"/>
      <sheetName val="95X020-U02, A204"/>
      <sheetName val="Extruder FDN"/>
      <sheetName val="PF1a"/>
      <sheetName val="PF4"/>
      <sheetName val="PF4a"/>
      <sheetName val="PF5"/>
      <sheetName val="BOG COMP. FDN"/>
      <sheetName val="SOG COMP. FDN"/>
      <sheetName val="1G1 (Ground Beam)"/>
      <sheetName val="1G2-1(Ground Beam)"/>
      <sheetName val="1G2-2(Ground Beam)"/>
      <sheetName val="P1"/>
      <sheetName val="P2"/>
      <sheetName val="P3"/>
      <sheetName val="P4"/>
      <sheetName val="P5"/>
      <sheetName val="P6"/>
      <sheetName val="P7"/>
      <sheetName val="P8"/>
      <sheetName val="P9"/>
      <sheetName val="P10"/>
      <sheetName val="P11"/>
      <sheetName val="P12"/>
      <sheetName val="P13"/>
      <sheetName val="P14"/>
      <sheetName val="P15, 16"/>
      <sheetName val="LO CONSOLE FDN"/>
      <sheetName val="OIL COOLER FDN"/>
      <sheetName val="CW CONSOLE FDN (SOG)"/>
      <sheetName val="PD3"/>
      <sheetName val="SF1"/>
      <sheetName val="PD1"/>
      <sheetName val="PD2"/>
      <sheetName val="PD3 (SOG)"/>
      <sheetName val="SF1 (SOG)"/>
      <sheetName val="SF2 (SOG)"/>
      <sheetName val="SLAB (1S1-1)"/>
      <sheetName val="SLAB (1S1-2)"/>
      <sheetName val="SLAB (1S1-3)"/>
      <sheetName val="COLUMN (+5500)"/>
      <sheetName val="COLUMN (+12500)"/>
      <sheetName val="COLUMN (+15500)"/>
      <sheetName val="ETC."/>
      <sheetName val="예산실적전체당월"/>
      <sheetName val="Equip Rental Summary by Contr"/>
      <sheetName val="Project Equip Rental Summary"/>
      <sheetName val="Contractor Indirect Sumry"/>
      <sheetName val="Project Indirect Sumry"/>
      <sheetName val="COA Sumry by Area"/>
      <sheetName val="COA Sumry by Contr"/>
      <sheetName val="COA Sumry by RG"/>
      <sheetName val="TDC COA Grp Sumry"/>
      <sheetName val="TDC COA Grp Sumry by Area"/>
      <sheetName val="TDC COA Grp Sumry by RG"/>
      <sheetName val="Equipment Sumry"/>
      <sheetName val="TDC Item Dets-Full"/>
      <sheetName val="TDC Item Dets-IPM-Full"/>
      <sheetName val="TDC Item Sumry by Area"/>
      <sheetName val="TDC Item Sumry by RG"/>
      <sheetName val="TDC Key Qty Sumry by RG"/>
      <sheetName val="List - Equipment by Area"/>
      <sheetName val="List - Equipment by Contr"/>
      <sheetName val="Equipment - Unit Costs by Mat"/>
      <sheetName val="List - Equipment by Rep Grp"/>
      <sheetName val="Craft Summary by Contr"/>
      <sheetName val="Project Craft Summary"/>
      <sheetName val="Project Metrics"/>
      <sheetName val="Item code"/>
      <sheetName val="업체코드"/>
      <sheetName val="Unt rate"/>
      <sheetName val="2. 현장 자금투입 집계표"/>
      <sheetName val="_도면 및 도서 제출목록 및 일정_170202.xlsx"/>
      <sheetName val="AUX"/>
      <sheetName val="Aux."/>
      <sheetName val="_x0002__뻘N___x0001_ࠀ역서"/>
      <sheetName val="Pengesahan "/>
      <sheetName val="OCT.FDN"/>
      <sheetName val="D-3109"/>
      <sheetName val="2.Overall Summary "/>
      <sheetName val="00-Summary Information-ABB"/>
      <sheetName val="물량표"/>
      <sheetName val="PABS,Site info"/>
      <sheetName val="0. Resource　Code"/>
      <sheetName val="Distribution Table"/>
      <sheetName val="BA1047集約"/>
      <sheetName val="배수공"/>
      <sheetName val="장산"/>
      <sheetName val="PROTECTION_"/>
      <sheetName val="CUADRO_DE_PRECIOS"/>
      <sheetName val="Cash_In-Cash_Out_Actual"/>
      <sheetName val="w't_table2"/>
      <sheetName val="SCHEDD_TAMBAHAN2"/>
      <sheetName val="Fire_Protection2"/>
      <sheetName val="입찰내역_발주처_양식2"/>
      <sheetName val="Dir_Manpower_Other_Exp_2"/>
      <sheetName val="MODULE_CONFIRM1"/>
      <sheetName val="PROTECTION_1"/>
      <sheetName val="CUADRO_DE_PRECIOS1"/>
      <sheetName val="Cash_In-Cash_Out_Actual1"/>
      <sheetName val="Equipment_List3"/>
      <sheetName val="Form1_SQP3"/>
      <sheetName val="공정계획(내부계획25%,내부w_f)3"/>
      <sheetName val="Heavy_Equipments3"/>
      <sheetName val="AG_Pipe_Qty_Analysis3"/>
      <sheetName val="SFN_ORIG3"/>
      <sheetName val="w't_table3"/>
      <sheetName val="SCHEDD_TAMBAHAN3"/>
      <sheetName val="Fire_Protection3"/>
      <sheetName val="입찰내역_발주처_양식3"/>
      <sheetName val="Dir_Manpower_Other_Exp_3"/>
      <sheetName val="FWBS_15302"/>
      <sheetName val="내역서_(∮ἀ嘆ɶ2"/>
      <sheetName val="4-3LEVEL-5_epic_42"/>
      <sheetName val="단가_(2)2"/>
      <sheetName val="실행예산_MM2"/>
      <sheetName val="MODULE_CONFIRM2"/>
      <sheetName val="PROTECTION_2"/>
      <sheetName val="BOQ-B_DOWN2"/>
      <sheetName val="ITB_COST3"/>
      <sheetName val="CUADRO_DE_PRECIOS2"/>
      <sheetName val="Cash_In-Cash_Out_Actual2"/>
      <sheetName val="Equipment_List4"/>
      <sheetName val="Form1_SQP4"/>
      <sheetName val="공정계획(내부계획25%,내부w_f)4"/>
      <sheetName val="Heavy_Equipments4"/>
      <sheetName val="AG_Pipe_Qty_Analysis4"/>
      <sheetName val="SFN_ORIG4"/>
      <sheetName val="w't_table4"/>
      <sheetName val="SCHEDD_TAMBAHAN4"/>
      <sheetName val="Fire_Protection4"/>
      <sheetName val="입찰내역_발주처_양식4"/>
      <sheetName val="Dir_Manpower_Other_Exp_4"/>
      <sheetName val="FWBS_15303"/>
      <sheetName val="내역서_(∮ἀ嘆ɶ3"/>
      <sheetName val="4-3LEVEL-5_epic_43"/>
      <sheetName val="단가_(2)3"/>
      <sheetName val="실행예산_MM3"/>
      <sheetName val="MODULE_CONFIRM3"/>
      <sheetName val="PROTECTION_3"/>
      <sheetName val="BOQ-B_DOWN3"/>
      <sheetName val="ITB_COST4"/>
      <sheetName val="CUADRO_DE_PRECIOS3"/>
      <sheetName val="Cash_In-Cash_Out_Actual3"/>
      <sheetName val="KUWATI(Total)_9"/>
      <sheetName val="집계표_(TOTAL)9"/>
      <sheetName val="집계표_(CIVIL-23)9"/>
      <sheetName val="집계표_(FGRU)9"/>
      <sheetName val="집계표_(25,26)9"/>
      <sheetName val="집계표_(MEROX)9"/>
      <sheetName val="집계표_(NITROGEN)9"/>
      <sheetName val="집계표_(M4)9"/>
      <sheetName val="집계표_(CIVIL4)9"/>
      <sheetName val="집계표_(CIVIL6)9"/>
      <sheetName val="집계표_(CIVIL7)9"/>
      <sheetName val="내역서(DEMO_TOTAL)9"/>
      <sheetName val="내역서_(CIVIL-23)9"/>
      <sheetName val="내역서_(fgru)9"/>
      <sheetName val="내역서_(25&amp;26)9"/>
      <sheetName val="내역서_(MEROX)9"/>
      <sheetName val="내역서_(NITROGEN)9"/>
      <sheetName val="내역서_(M4)9"/>
      <sheetName val="내역서_(CIVIL-4)9"/>
      <sheetName val="내역서_(CIVIL-6)9"/>
      <sheetName val="내역서_(CIVIL-7)9"/>
      <sheetName val="OPTION_29"/>
      <sheetName val="OPTION_39"/>
      <sheetName val="2002년_현장공사비_국내_실적9"/>
      <sheetName val="2003년국내현장공사비_실적9"/>
      <sheetName val="VC2_10_999"/>
      <sheetName val="집계표_(25,26ဩ8"/>
      <sheetName val="INPUT_DATA8"/>
      <sheetName val="입출재고현황_(2)7"/>
      <sheetName val="Form_08"/>
      <sheetName val="Form_D-17"/>
      <sheetName val="Form_B-17"/>
      <sheetName val="Form_F-17"/>
      <sheetName val="Form_A7"/>
      <sheetName val="General_Data8"/>
      <sheetName val="LABOR_&amp;_자재7"/>
      <sheetName val="Price_Schedule7"/>
      <sheetName val="간접비_총괄7"/>
      <sheetName val="3_공통공사대비7"/>
      <sheetName val="Rate_Analysis7"/>
      <sheetName val="CAL_7"/>
      <sheetName val="WEIGHT_LIST6"/>
      <sheetName val="산#2-1_(2)6"/>
      <sheetName val="BEND_LOSS6"/>
      <sheetName val="공사비_내역_(가)6"/>
      <sheetName val="내역서_耰&quot;??7"/>
      <sheetName val="EQUIPMENT_-27"/>
      <sheetName val="6PILE__(돌출)6"/>
      <sheetName val="Static_Equip6"/>
      <sheetName val="단면_(2)6"/>
      <sheetName val="Form_A_6"/>
      <sheetName val="내역서_耰&quot;_x005f_x0000__x005f_x0000_6"/>
      <sheetName val="3_Breakdown_Direct_Paint6"/>
      <sheetName val="내역서_耰&quot;__7"/>
      <sheetName val="Summary_Sheets6"/>
      <sheetName val="Civil_16"/>
      <sheetName val="Civil_26"/>
      <sheetName val="Civil_36"/>
      <sheetName val="Site_16"/>
      <sheetName val="Site_26"/>
      <sheetName val="Site_36"/>
      <sheetName val="Site_Faci6"/>
      <sheetName val="Administrative_Prices5"/>
      <sheetName val="WBS_445"/>
      <sheetName val="WBS_415"/>
      <sheetName val="Precios_por_Administración5"/>
      <sheetName val="Precios_Unitarios5"/>
      <sheetName val="Subcon_A5"/>
      <sheetName val="BM_DATA_SHEET6"/>
      <sheetName val="Áý°èÇ¥_(TOTAL)5"/>
      <sheetName val="Áý°èÇ¥_(CIVIL-23)5"/>
      <sheetName val="Áý°èÇ¥_(FGRU)5"/>
      <sheetName val="Áý°èÇ¥_(25,26)5"/>
      <sheetName val="Áý°èÇ¥_(MEROX)5"/>
      <sheetName val="Áý°èÇ¥_(NITROGEN)5"/>
      <sheetName val="Áý°èÇ¥_(M4)5"/>
      <sheetName val="Áý°èÇ¥_(CIVIL4)5"/>
      <sheetName val="Áý°èÇ¥_(CIVIL6)5"/>
      <sheetName val="Áý°èÇ¥_(CIVIL7)5"/>
      <sheetName val="³»¿ª¼­(DEMO_TOTAL)5"/>
      <sheetName val="³»¿ª¼­_(CIVIL-23)5"/>
      <sheetName val="³»¿ª¼­_(fgru)5"/>
      <sheetName val="³»¿ª¼­_(25&amp;26)5"/>
      <sheetName val="³»¿ª¼­_(MEROX)5"/>
      <sheetName val="³»¿ª¼­_(NITROGEN)5"/>
      <sheetName val="³»¿ª¼­_(M4)5"/>
      <sheetName val="³»¿ª¼­_(CIVIL-4)5"/>
      <sheetName val="³»¿ª¼­_(CIVIL-6)5"/>
      <sheetName val="³»¿ª¼­_(CIVIL-7)5"/>
      <sheetName val="2002³â_ÇöÀå°ø»çºñ_±¹³»_½ÇÀû5"/>
      <sheetName val="2003³â±¹³»ÇöÀå°ø»çºñ_½ÇÀû5"/>
      <sheetName val="EQUIP_LIST5"/>
      <sheetName val="Z-_GENERAL_PRICE_SUMMARY5"/>
      <sheetName val="_Estimate__5"/>
      <sheetName val="2_2_STAFF_Scedule5"/>
      <sheetName val="내역서_耰&quot;_x005f_x005f_x005f_x0000__x005f_x005f_x0005"/>
      <sheetName val="계측_내역서5"/>
      <sheetName val="Man_Hole5"/>
      <sheetName val="Sheet1_(2)6"/>
      <sheetName val="내역서_耰&quot;_x005f_x005f_x005f_x005f_x005f_x005f_x00005"/>
      <sheetName val="7__월별투입내역서5"/>
      <sheetName val="T_35"/>
      <sheetName val="HORI__VESSEL5"/>
      <sheetName val="Vind_-_BtB5"/>
      <sheetName val="LV_induction_motors5"/>
      <sheetName val="BSD_(2)5"/>
      <sheetName val="Monthly_Load5"/>
      <sheetName val="Weekly_Load5"/>
      <sheetName val="MP_MOB5"/>
      <sheetName val="Form_B5"/>
      <sheetName val="Material_Selections5"/>
      <sheetName val="내역서_耰&quot;_x005f_x005f_x005f_x005f_x005f_x005f_x005f5"/>
      <sheetName val="97_사업추정(WEKI)5"/>
      <sheetName val="breakdown_of_wage_rate5"/>
      <sheetName val="Indirect_Cost5"/>
      <sheetName val="[SANDAN_XLS??5"/>
      <sheetName val="Eq__Mobilization5"/>
      <sheetName val="Resource_table5"/>
      <sheetName val="Piping_BQ_for_one_turbine5"/>
      <sheetName val="Utility_and_Fire_flange5"/>
      <sheetName val="Equipment_List5"/>
      <sheetName val="Form1_SQP5"/>
      <sheetName val="공정계획(내부계획25%,내부w_f)5"/>
      <sheetName val="Heavy_Equipments5"/>
      <sheetName val="AG_Pipe_Qty_Analysis5"/>
      <sheetName val="_SANDAN_XLS__5"/>
      <sheetName val="SFN_ORIG5"/>
      <sheetName val="w't_table5"/>
      <sheetName val="SCHEDD_TAMBAHAN5"/>
      <sheetName val="Fire_Protection5"/>
      <sheetName val="입찰내역_발주처_양식5"/>
      <sheetName val="Dir_Manpower_Other_Exp_5"/>
      <sheetName val="FWBS_15304"/>
      <sheetName val="내역서_(∮ἀ嘆ɶ4"/>
      <sheetName val="4-3LEVEL-5_epic_44"/>
      <sheetName val="단가_(2)4"/>
      <sheetName val="실행예산_MM4"/>
      <sheetName val="MODULE_CONFIRM4"/>
      <sheetName val="PROTECTION_4"/>
      <sheetName val="BOQ-B_DOWN4"/>
      <sheetName val="ITB_COST5"/>
      <sheetName val="CUADRO_DE_PRECIOS4"/>
      <sheetName val="Cash_In-Cash_Out_Actual4"/>
      <sheetName val="  "/>
      <sheetName val=" "/>
      <sheetName val="breakdown of wage ra`f"/>
      <sheetName val="breakdown of wage ra"/>
      <sheetName val="breakdown of wage rað-"/>
      <sheetName val="Harga Satuan"/>
      <sheetName val="LISTRIK"/>
      <sheetName val="F ALARM"/>
      <sheetName val="내역서1999_8최종"/>
      <sheetName val="plan&amp;section_of_foundation1"/>
      <sheetName val="working_load_at_the_btm_ft_1"/>
      <sheetName val="stability_check1"/>
      <sheetName val="design_load1"/>
      <sheetName val="Updating_Form-Oct_2011"/>
      <sheetName val="Weld_Consumable"/>
      <sheetName val="NDE_Cost-Summary"/>
      <sheetName val="9July_Above_Ground_Pipe"/>
      <sheetName val="M_11"/>
      <sheetName val="Process_Data_1"/>
      <sheetName val="TDC_COA_Sumry"/>
      <sheetName val="TDC_Item_Dets"/>
      <sheetName val="TDC_Item_Sumry"/>
      <sheetName val="TDC_Key_Qty_Sumry"/>
      <sheetName val="List_-_Components"/>
      <sheetName val="List_-_Equipment"/>
      <sheetName val="COA_Sumry_-_Std_Imp"/>
      <sheetName val="Contr_TDC_-_Std_Imp"/>
      <sheetName val="Item_Sumry_-_Std_Imp"/>
      <sheetName val="Unit_Costs_-_Std_Imp"/>
      <sheetName val="Unit_MH_-_Std_Imp"/>
      <sheetName val="Proj_TIC_-_Std_Imp"/>
      <sheetName val="Closeout_Control"/>
      <sheetName val="PROJECT_BRIEF"/>
      <sheetName val="Unit_Price_"/>
      <sheetName val="Site_Findings_Status_Sheet"/>
      <sheetName val="Direct_PMS"/>
      <sheetName val="Sum_(Case-3)"/>
      <sheetName val="Man_Power_&amp;_Comp"/>
      <sheetName val="Data_List"/>
      <sheetName val="4-Basic_Price"/>
      <sheetName val="Evaluasi_Penw"/>
      <sheetName val="Currency_Rate"/>
      <sheetName val="1100-1200-1300-1910-2140-LEV_2"/>
      <sheetName val="Material_Price"/>
      <sheetName val="7422CW"/>
      <sheetName val="내역서_耰&quot;_x005f_x005f_x005f_x0000_"/>
      <sheetName val="내역서_耰&quot;_x005f_x005f_x005f_x005f_"/>
      <sheetName val="5_)_Time_Delays"/>
      <sheetName val="Tools_&amp;_Settings"/>
      <sheetName val="Data_Summary"/>
      <sheetName val="Crew_Costs"/>
      <sheetName val="Spread_Costs"/>
      <sheetName val="Unique_List_Misc"/>
      <sheetName val="In-House_Summary"/>
      <sheetName val="OPT_x000a_"/>
      <sheetName val="Weekl_x000a_"/>
      <sheetName val="Aux_"/>
      <sheetName val="BD"/>
      <sheetName val="Rates &amp; Legend"/>
      <sheetName val="TYPE"/>
      <sheetName val="Raw data"/>
      <sheetName val="도면자료제출일정"/>
      <sheetName val="DROP DOWN"/>
      <sheetName val="Material code"/>
      <sheetName val="개시대사 (2)"/>
      <sheetName val="용접품"/>
      <sheetName val="절단품"/>
      <sheetName val="Action Item"/>
      <sheetName val="Rating"/>
      <sheetName val="유림골조"/>
      <sheetName val="ID.CD"/>
      <sheetName val="Sheet5"/>
      <sheetName val="design_criteria1"/>
      <sheetName val="Codes_Pers"/>
      <sheetName val="대운산출"/>
      <sheetName val="내역서_(N _x000e__x000e__x000e_  _x0012__x0010_ "/>
      <sheetName val="차트 (2)"/>
      <sheetName val="Chart_Cable"/>
      <sheetName val="9_1차이내역"/>
      <sheetName val="pipeline-1"/>
      <sheetName val="BQMP"/>
      <sheetName val="Equipment Spec List"/>
      <sheetName val="Header"/>
      <sheetName val="MD"/>
      <sheetName val="손익차9월2"/>
      <sheetName val="__x0000__x001b__x0000__x0006__x"/>
      <sheetName val="_뻘N__ࠀ역서"/>
      <sheetName val="_"/>
      <sheetName val="Process Data (2)"/>
      <sheetName val="breakdown of wage rap"/>
      <sheetName val="breakdown of wage ra"/>
      <sheetName val="내역ࠜĀ_x005f_x0000_M4"/>
      <sheetName val="내역서 耰&quot;_x005f_x0000_"/>
      <sheetName val="내역ࠜĀ_x005f_x005f_x0"/>
      <sheetName val="내역서 耰&quot;_x005f_x005f_"/>
      <sheetName val="내역서 耰&quot;_x0000__x0000"/>
      <sheetName val="_x005f_x005f_"/>
      <sheetName val="내역서_耰&quot;_x0000__x0000"/>
      <sheetName val="Weekl_x0004_"/>
      <sheetName val="내역서_耰&quot;_x005f_x0000__x0001"/>
      <sheetName val="내역서_耰&quot;_x005f_x005f_x00001"/>
      <sheetName val="내역서_耰&quot;_x005f_x005f_x005f1"/>
      <sheetName val="내역서_耰&quot;_x005f_x0000__x0002"/>
      <sheetName val="내역서_耰&quot;_x005f_x005f_x00002"/>
      <sheetName val="내역서_耰&quot;_x005f_x005f_x005f2"/>
      <sheetName val="HO_Site Rates-2011"/>
      <sheetName val="LEGENDA"/>
      <sheetName val="208"/>
      <sheetName val="PWA"/>
      <sheetName val="EE-PROP"/>
      <sheetName val="DATA MENTAH"/>
      <sheetName val="Pipe-Hot"/>
      <sheetName val="Process_Data_(2)"/>
      <sheetName val="실행집_x0005_"/>
      <sheetName val="실행집聈"/>
      <sheetName val="기기리스트"/>
      <sheetName val="2003상반기노임기준"/>
      <sheetName val="Air Cooler-E"/>
      <sheetName val="내역서_耰&quot;6"/>
      <sheetName val="BO䁑-B_䁄OWN"/>
      <sheetName val="UP_MINOR"/>
      <sheetName val="RAB_AR&amp;STR"/>
      <sheetName val="Cash_Flow_bulanan"/>
      <sheetName val="H_Satuan"/>
      <sheetName val="Bill_rekap"/>
      <sheetName val="99__FWBS(Ref)"/>
      <sheetName val="99__Change_Rate"/>
      <sheetName val="Harga_Satuan"/>
      <sheetName val="F_ALARM"/>
      <sheetName val="내역서_耰&quot;_x005f_x0000__x00001"/>
      <sheetName val="할증_"/>
      <sheetName val="내역서_(N____x000a_"/>
      <sheetName val="내역서_(N   _x000a_"/>
      <sheetName val="Discounted_Cash_Flow"/>
      <sheetName val="Ocean_Transporation_Charge"/>
      <sheetName val="차트_(2)"/>
      <sheetName val="Pengesahan_"/>
      <sheetName val="Exchange_Rate"/>
      <sheetName val="뻘N_"/>
      <sheetName val="_x000a__x0"/>
      <sheetName val="Unt_rate"/>
      <sheetName val="Equip_Rental_Summary_by_Contr"/>
      <sheetName val="Project_Equip_Rental_Summary"/>
      <sheetName val="Contractor_Indirect_Sumry"/>
      <sheetName val="Project_Indirect_Sumry"/>
      <sheetName val="COA_Sumry_by_Area"/>
      <sheetName val="COA_Sumry_by_Contr"/>
      <sheetName val="COA_Sumry_by_RG"/>
      <sheetName val="TDC_COA_Grp_Sumry"/>
      <sheetName val="TDC_COA_Grp_Sumry_by_Area"/>
      <sheetName val="TDC_COA_Grp_Sumry_by_RG"/>
      <sheetName val="Equipment_Sumry"/>
      <sheetName val="TDC_Item_Dets-Full"/>
      <sheetName val="TDC_Item_Dets-IPM-Full"/>
      <sheetName val="TDC_Item_Sumry_by_Area"/>
      <sheetName val="TDC_Item_Sumry_by_RG"/>
      <sheetName val="TDC_Key_Qty_Sumry_by_RG"/>
      <sheetName val="List_-_Equipment_by_Area"/>
      <sheetName val="List_-_Equipment_by_Contr"/>
      <sheetName val="Equipment_-_Unit_Costs_by_Mat"/>
      <sheetName val="List_-_Equipment_by_Rep_Grp"/>
      <sheetName val="Craft_Summary_by_Contr"/>
      <sheetName val="Project_Craft_Summary"/>
      <sheetName val="Project_Metrics"/>
      <sheetName val="Item_code"/>
      <sheetName val="SUMMARY_(0A)"/>
      <sheetName val="SUMMARY_(1A)"/>
      <sheetName val="SUMMARY_(1B)"/>
      <sheetName val="SUMMARY_(03)"/>
      <sheetName val="F1(Cable_Rack)"/>
      <sheetName val="F2(Cable_Rack)"/>
      <sheetName val="F3(Cable_Rack)"/>
      <sheetName val="F1_(POLYMER)"/>
      <sheetName val="F2_(POLYMER)"/>
      <sheetName val="F3_(POLYMER)"/>
      <sheetName val="F4_(POLYMER)"/>
      <sheetName val="F5(_Polymerization_)"/>
      <sheetName val="F6_(_Polymerization_)"/>
      <sheetName val="B1_(Grid_A-7,_-6)"/>
      <sheetName val="B1_(Grid_A,_B)"/>
      <sheetName val="B1_(Grid_C-7,_-6)"/>
      <sheetName val="B2_(Grid_-7_B,_C)_(1)"/>
      <sheetName val="B2_(Grid_-7_B,_C)_(2)"/>
      <sheetName val="B2_(Grid_-6_B,_C)_(1)"/>
      <sheetName val="B2_(Grid_-6_B,_C)_(2)"/>
      <sheetName val="F1_(MONOMER)"/>
      <sheetName val="F2_(MONOMER)"/>
      <sheetName val="F3_(MONOMER)"/>
      <sheetName val="90K060C_(MONOMER)"/>
      <sheetName val="F1_(EXTRUSION)"/>
      <sheetName val="F2_(EXTRUSION)"/>
      <sheetName val="F3_(EXTRUSION)"/>
      <sheetName val="F4_(EXTRUSION)"/>
      <sheetName val="F5_(EXTRUSION)"/>
      <sheetName val="F6A_(EXTRUSION)"/>
      <sheetName val="F6D_(EXTRUSION)"/>
      <sheetName val="F7_(EXTRUSION)"/>
      <sheetName val="F8_(EXTRUSION)"/>
      <sheetName val="F9_(EXTRUSION)"/>
      <sheetName val="F10_(EXTRUSION)"/>
      <sheetName val="F11_(EXTRUSION)"/>
      <sheetName val="B1_(Grid_F-5`,_4`)"/>
      <sheetName val="B2_(Grid_F,E-4`)"/>
      <sheetName val="B2_(Grid_F,E-5`)"/>
      <sheetName val="B3_(Grid_C,B-4`)"/>
      <sheetName val="B4_(Grid_B,A-4`)"/>
      <sheetName val="B5_(Grid_E-5`)_&amp;_(Grid_D-5`)"/>
      <sheetName val="B6_(Grid_E,D-5')"/>
      <sheetName val="B7_(Grid_E,D-5')"/>
      <sheetName val="95D040,_A506"/>
      <sheetName val="95P040AB,_A507"/>
      <sheetName val="95X020-U08,_A602"/>
      <sheetName val="95X020-U07,_A606"/>
      <sheetName val="95E040,_A509"/>
      <sheetName val="95D024;025,_A615"/>
      <sheetName val="95X020-U05,_A601"/>
      <sheetName val="95X020-U02,_A204"/>
      <sheetName val="Extruder_FDN"/>
      <sheetName val="BOG_COMP__FDN"/>
      <sheetName val="SOG_COMP__FDN"/>
      <sheetName val="1G1_(Ground_Beam)"/>
      <sheetName val="1G2-1(Ground_Beam)"/>
      <sheetName val="1G2-2(Ground_Beam)"/>
      <sheetName val="P15,_16"/>
      <sheetName val="LO_CONSOLE_FDN"/>
      <sheetName val="OIL_COOLER_FDN"/>
      <sheetName val="CW_CONSOLE_FDN_(SOG)"/>
      <sheetName val="PD3_(SOG)"/>
      <sheetName val="SF1_(SOG)"/>
      <sheetName val="SF2_(SOG)"/>
      <sheetName val="SLAB_(1S1-1)"/>
      <sheetName val="SLAB_(1S1-2)"/>
      <sheetName val="SLAB_(1S1-3)"/>
      <sheetName val="COLUMN_(+5500)"/>
      <sheetName val="COLUMN_(+12500)"/>
      <sheetName val="COLUMN_(+15500)"/>
      <sheetName val="ETC_"/>
      <sheetName val="2__현장_자금투입_집계표"/>
      <sheetName val="_도면_및_도서_제출목록_및_일정_170202_xlsx"/>
      <sheetName val="Rates_&amp;_Legend"/>
      <sheetName val="OCT_FDN"/>
      <sheetName val="General_Notes"/>
      <sheetName val="SPEC LIST(EQUP, SYS)"/>
      <sheetName val="SUM "/>
      <sheetName val="Multi-currency"/>
      <sheetName val="TQ Format"/>
      <sheetName val="breakdown of wage raÐ¾"/>
      <sheetName val="Additional data"/>
      <sheetName val="DISCIPLINE"/>
      <sheetName val="Others"/>
      <sheetName val="drg"/>
      <sheetName val="BM"/>
      <sheetName val="EVA-004-MEC"/>
      <sheetName val="Analysis"/>
      <sheetName val="OPT_x0012_"/>
      <sheetName val="내역서_耰&quot;_x005f_x0000__x0003"/>
      <sheetName val="내역서_耰&quot;_x005f_x005f_x00003"/>
      <sheetName val="내역서_耰&quot;_x005f_x005f_x005f3"/>
      <sheetName val="내역서_耰&quot;_x005f_x0000__x0004"/>
      <sheetName val="내역서_耰&quot;_x005f_x005f_x00004"/>
      <sheetName val="내역서_耰&quot;_x005f_x005f_x005f4"/>
      <sheetName val="내역서_耰&quot;_x005f_x0000__x0005"/>
      <sheetName val="내역서_耰&quot;_x005f_x005f_x00005"/>
      <sheetName val="내역서_耰&quot;_x005f_x005f_x005f5"/>
      <sheetName val="내역서_耰&quot;_x005f_x0000_"/>
      <sheetName val="내역서_耰&quot;_x005f_x005f_"/>
      <sheetName val="내역ࠜĀ_x0000_M4"/>
      <sheetName val="내역ࠜĀ_x0"/>
      <sheetName val="내역서 耰&quot;_"/>
      <sheetName val="내역서_耰&quot;_x0000__x0001"/>
      <sheetName val="내역서_耰&quot;_x00001"/>
      <sheetName val="내역서_耰&quot;_x005f1"/>
      <sheetName val="내역서_耰&quot;_x0000__x0002"/>
      <sheetName val="내역서_耰&quot;_x00002"/>
      <sheetName val="내역서_耰&quot;_x005f2"/>
      <sheetName val="Données"/>
      <sheetName val="GraphData"/>
      <sheetName val="BHANDUP"/>
      <sheetName val="Register"/>
      <sheetName val="INPUT DATA OF SCHEDULE"/>
      <sheetName val="Linelist LNGC Process"/>
      <sheetName val="당초?∸ἀ"/>
      <sheetName val="2_Overall_Summary_"/>
      <sheetName val="구분"/>
      <sheetName val="Al Taweelah"/>
      <sheetName val="TJ1Q47"/>
      <sheetName val="Particular Sch"/>
      <sheetName val="USDKRW"/>
      <sheetName val="Inquiry"/>
      <sheetName val="품셈TABLE"/>
      <sheetName val="定额"/>
      <sheetName val="공사비SUM"/>
      <sheetName val="백분율"/>
      <sheetName val="33628-Rev. A"/>
      <sheetName val="내역(한신APT)"/>
      <sheetName val="EQUIPMENT_-_x0000_"/>
    </sheetNames>
    <sheetDataSet>
      <sheetData sheetId="0"/>
      <sheetData sheetId="1"/>
      <sheetData sheetId="2"/>
      <sheetData sheetId="3"/>
      <sheetData sheetId="4"/>
      <sheetData sheetId="5"/>
      <sheetData sheetId="6" refreshError="1"/>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sheetData sheetId="826" refreshError="1"/>
      <sheetData sheetId="827" refreshError="1"/>
      <sheetData sheetId="828" refreshError="1"/>
      <sheetData sheetId="829"/>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sheetData sheetId="854"/>
      <sheetData sheetId="855"/>
      <sheetData sheetId="856" refreshError="1"/>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refreshError="1"/>
      <sheetData sheetId="969" refreshError="1"/>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sheetData sheetId="1102" refreshError="1"/>
      <sheetData sheetId="1103" refreshError="1"/>
      <sheetData sheetId="1104"/>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sheetData sheetId="1117"/>
      <sheetData sheetId="1118"/>
      <sheetData sheetId="1119"/>
      <sheetData sheetId="1120"/>
      <sheetData sheetId="1121" refreshError="1"/>
      <sheetData sheetId="1122" refreshError="1"/>
      <sheetData sheetId="1123" refreshError="1"/>
      <sheetData sheetId="1124"/>
      <sheetData sheetId="1125"/>
      <sheetData sheetId="1126"/>
      <sheetData sheetId="1127"/>
      <sheetData sheetId="1128"/>
      <sheetData sheetId="1129"/>
      <sheetData sheetId="1130"/>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sheetData sheetId="1172"/>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sheetData sheetId="1184" refreshError="1"/>
      <sheetData sheetId="1185" refreshError="1"/>
      <sheetData sheetId="1186" refreshError="1"/>
      <sheetData sheetId="1187" refreshError="1"/>
      <sheetData sheetId="1188"/>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sheetData sheetId="1205"/>
      <sheetData sheetId="1206"/>
      <sheetData sheetId="1207"/>
      <sheetData sheetId="1208"/>
      <sheetData sheetId="1209"/>
      <sheetData sheetId="1210"/>
      <sheetData sheetId="1211"/>
      <sheetData sheetId="1212"/>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sheetData sheetId="1236"/>
      <sheetData sheetId="1237"/>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sheetData sheetId="1404" refreshError="1"/>
      <sheetData sheetId="1405" refreshError="1"/>
      <sheetData sheetId="1406" refreshError="1"/>
      <sheetData sheetId="1407"/>
      <sheetData sheetId="1408"/>
      <sheetData sheetId="1409"/>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sheetData sheetId="1657"/>
      <sheetData sheetId="1658" refreshError="1"/>
      <sheetData sheetId="1659" refreshError="1"/>
      <sheetData sheetId="1660" refreshError="1"/>
      <sheetData sheetId="1661" refreshError="1"/>
      <sheetData sheetId="1662" refreshError="1"/>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sheetData sheetId="1853"/>
      <sheetData sheetId="1854"/>
      <sheetData sheetId="1855"/>
      <sheetData sheetId="1856"/>
      <sheetData sheetId="1857"/>
      <sheetData sheetId="1858"/>
      <sheetData sheetId="1859"/>
      <sheetData sheetId="1860"/>
      <sheetData sheetId="1861"/>
      <sheetData sheetId="1862"/>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sheetData sheetId="1959"/>
      <sheetData sheetId="1960"/>
      <sheetData sheetId="1961"/>
      <sheetData sheetId="1962" refreshError="1"/>
      <sheetData sheetId="1963" refreshError="1"/>
      <sheetData sheetId="1964" refreshError="1"/>
      <sheetData sheetId="1965"/>
      <sheetData sheetId="1966"/>
      <sheetData sheetId="1967" refreshError="1"/>
      <sheetData sheetId="1968" refreshError="1"/>
      <sheetData sheetId="1969" refreshError="1"/>
      <sheetData sheetId="1970" refreshError="1"/>
      <sheetData sheetId="1971" refreshError="1"/>
      <sheetData sheetId="1972" refreshError="1"/>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refreshError="1"/>
      <sheetData sheetId="2095" refreshError="1"/>
      <sheetData sheetId="2096" refreshError="1"/>
      <sheetData sheetId="2097" refreshError="1"/>
      <sheetData sheetId="2098" refreshError="1"/>
      <sheetData sheetId="2099" refreshError="1"/>
      <sheetData sheetId="2100" refreshError="1"/>
      <sheetData sheetId="210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5삼성급(총괄)"/>
      <sheetName val="95삼성급(본사)"/>
      <sheetName val="95삼성급_본사_"/>
      <sheetName val="삼성초임"/>
      <sheetName val="XL4Poppy"/>
    </sheetNames>
    <sheetDataSet>
      <sheetData sheetId="0"/>
      <sheetData sheetId="1"/>
      <sheetData sheetId="2"/>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지급제한자"/>
      <sheetName val="기준"/>
      <sheetName val="을지"/>
      <sheetName val="수입"/>
      <sheetName val="공정불량율(CU과)"/>
      <sheetName val="PRO_DCI"/>
      <sheetName val="INST_DCI"/>
      <sheetName val="HVAC_DCI"/>
      <sheetName val="PIPE_DCI"/>
      <sheetName val="회사99"/>
      <sheetName val="초임연봉"/>
      <sheetName val="현장현황"/>
      <sheetName val="본지점중"/>
      <sheetName val="개시전표"/>
      <sheetName val="공사집계"/>
      <sheetName val="U9612bns"/>
      <sheetName val="기준1"/>
      <sheetName val="Summary(건수)"/>
      <sheetName val="#REF"/>
      <sheetName val="직렬직종현황"/>
      <sheetName val="특화영역표"/>
      <sheetName val="전체"/>
      <sheetName val="DATA"/>
      <sheetName val="Sheet1"/>
    </sheetNames>
    <sheetDataSet>
      <sheetData sheetId="0" refreshError="1">
        <row r="4">
          <cell r="A4" t="str">
            <v>1. 지급 제외자</v>
          </cell>
        </row>
        <row r="44">
          <cell r="A44" t="str">
            <v>2. 지급 제한자</v>
          </cell>
        </row>
        <row r="58">
          <cell r="A58" t="str">
            <v>3. 특별고려 대상자</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Content"/>
      <sheetName val="Project Outline"/>
      <sheetName val="주요공사"/>
      <sheetName val="Contractual Amount"/>
      <sheetName val="시헹예산"/>
      <sheetName val="TENDER vs BUDGET"/>
      <sheetName val="직영 vs 하청 - 2"/>
      <sheetName val="96 당초Schedule"/>
      <sheetName val="96 Performance"/>
      <sheetName val="소화-투입 분석표"/>
      <sheetName val="STF ORG(K)"/>
      <sheetName val="Staff Org. Chart"/>
      <sheetName val="Scope of Work"/>
      <sheetName val="Design Status"/>
      <sheetName val="DWG Status"/>
      <sheetName val="MAT'L Status"/>
      <sheetName val="장비동원"/>
      <sheetName val="근로자동원"/>
      <sheetName val="Install Status"/>
      <sheetName val="Staff Mob. Plan"/>
      <sheetName val="M.P Mob. Plan"/>
      <sheetName val="Eq. Mobilization"/>
      <sheetName val="Eq_ Mobilization"/>
      <sheetName val="Cash2"/>
      <sheetName val="Z"/>
      <sheetName val="VC2 9.98"/>
      <sheetName val="TUAS"/>
      <sheetName val="유림골조"/>
      <sheetName val="STAND20"/>
      <sheetName val="#REF"/>
      <sheetName val="직원동원SCH"/>
      <sheetName val="수입"/>
      <sheetName val="h-013211-2"/>
      <sheetName val="공통비총괄표"/>
      <sheetName val="손익차9월2"/>
      <sheetName val="Sheet1"/>
      <sheetName val="11월 실적"/>
      <sheetName val="내역서"/>
      <sheetName val="slipsumpR"/>
      <sheetName val="간접비 총괄표"/>
      <sheetName val="VC2 8.98"/>
      <sheetName val="개시전표"/>
      <sheetName val="공사집계"/>
      <sheetName val="카메라"/>
      <sheetName val="TOWER 12TON"/>
      <sheetName val="TOWER 10TON"/>
      <sheetName val="잡비계산"/>
      <sheetName val="가제당공사비"/>
      <sheetName val="기초처리공사비"/>
      <sheetName val="복통공사비"/>
      <sheetName val="본제당공사비"/>
      <sheetName val="시험비"/>
      <sheetName val="자재대"/>
      <sheetName val="중기운반비"/>
      <sheetName val="진입도로공사비"/>
      <sheetName val="취수탑공사비"/>
      <sheetName val="토취장복구"/>
      <sheetName val="Sheet2"/>
      <sheetName val="기구조직"/>
      <sheetName val="데이타"/>
      <sheetName val="식재인부"/>
      <sheetName val="JIB CRANE,HOIST"/>
      <sheetName val="집계표(육상)"/>
      <sheetName val="지급자재"/>
      <sheetName val="집계표"/>
      <sheetName val="P.M 별"/>
      <sheetName val="8.PILE  (돌출)"/>
      <sheetName val="PRO_DCI"/>
      <sheetName val="ELEC_DCI"/>
      <sheetName val="INST_DCI"/>
      <sheetName val="사업부배부A"/>
      <sheetName val="BM"/>
      <sheetName val="청산공사"/>
      <sheetName val="수주추진리스트"/>
      <sheetName val="TK판매비impact"/>
      <sheetName val="TK판매비"/>
      <sheetName val="수주집계"/>
      <sheetName val="TK외판매비impact"/>
      <sheetName val="Vendors"/>
      <sheetName val="금액내역서"/>
      <sheetName val="6PILE  (돌출)"/>
      <sheetName val="예정(3)"/>
      <sheetName val="기준"/>
      <sheetName val="Sheet4"/>
      <sheetName val="연돌일위집계"/>
      <sheetName val="2000.11월설계내역"/>
      <sheetName val="주관사업"/>
      <sheetName val="발주코드"/>
      <sheetName val="운반"/>
      <sheetName val="단중"/>
      <sheetName val="품셈표"/>
      <sheetName val="을지"/>
      <sheetName val="안전장치"/>
      <sheetName val="HKDSUMM"/>
      <sheetName val="산거각호표"/>
      <sheetName val="D-623D"/>
      <sheetName val="2.1.2예정공정율(칼라)"/>
      <sheetName val="일위대가"/>
      <sheetName val="단가대비표"/>
      <sheetName val="일위대가(가설)"/>
      <sheetName val="노임단가"/>
      <sheetName val="1.1 Overall Progress"/>
      <sheetName val="TTL"/>
      <sheetName val="산근"/>
      <sheetName val="업체별SV단가"/>
      <sheetName val="ITC현황"/>
      <sheetName val="ITC 현황"/>
      <sheetName val="가격조사서"/>
      <sheetName val="대비표(실행)"/>
      <sheetName val="현장관리비증감내역"/>
      <sheetName val="부대공사비(실행)"/>
      <sheetName val="내역서(ITC)"/>
      <sheetName val="4.0 (2)"/>
      <sheetName val="예가표"/>
      <sheetName val="지급제한자"/>
      <sheetName val="Cover_Sheet"/>
      <sheetName val="Project_Outline"/>
      <sheetName val="Contractual_Amount"/>
      <sheetName val="TENDER_vs_BUDGET"/>
      <sheetName val="직영_vs_하청_-_2"/>
      <sheetName val="96_당초Schedule"/>
      <sheetName val="96_Performance"/>
      <sheetName val="소화-투입_분석표"/>
      <sheetName val="STF_ORG(K)"/>
      <sheetName val="Staff_Org__Chart"/>
      <sheetName val="Scope_of_Work"/>
      <sheetName val="Design_Status"/>
      <sheetName val="DWG_Status"/>
      <sheetName val="MAT'L_Status"/>
      <sheetName val="Install_Status"/>
      <sheetName val="Staff_Mob__Plan"/>
      <sheetName val="M_P_Mob__Plan"/>
      <sheetName val="Eq__Mobilization"/>
      <sheetName val="Eq__Mobilization1"/>
      <sheetName val="VC2_9_98"/>
      <sheetName val="11월_실적"/>
      <sheetName val="간접비_총괄표"/>
      <sheetName val="VC2_8_98"/>
      <sheetName val="TOWER_12TON"/>
      <sheetName val="TOWER_10TON"/>
      <sheetName val="JIB_CRANE,HOIST"/>
      <sheetName val="M-EQPT-Z"/>
      <sheetName val="대비표"/>
      <sheetName val="집계표(OPTION)"/>
      <sheetName val="당초"/>
      <sheetName val="B"/>
      <sheetName val="BQMPALOC"/>
      <sheetName val="부대집계표(목표반영)"/>
      <sheetName val="개요"/>
      <sheetName val="배수내역"/>
      <sheetName val="찍기"/>
      <sheetName val="15 문제점"/>
      <sheetName val="공사비집계"/>
      <sheetName val="_"/>
      <sheetName val="REPORT07"/>
      <sheetName val="소화실적"/>
      <sheetName val="단가비교"/>
      <sheetName val="매각(6)"/>
      <sheetName val="99년하반기"/>
      <sheetName val="상반기손익차2총괄"/>
      <sheetName val="공문"/>
      <sheetName val="과제정의서"/>
      <sheetName val="Sheet7"/>
      <sheetName val="노동부"/>
      <sheetName val="BQMP"/>
      <sheetName val="Rate Analysis"/>
      <sheetName val="등급기준"/>
      <sheetName val="드롭다운"/>
      <sheetName val="5사남"/>
      <sheetName val="95삼성급(본사)"/>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PLANT"/>
      <sheetName val="SUM FSBLT"/>
      <sheetName val="VOLSUM"/>
      <sheetName val="WPSUM"/>
      <sheetName val="PCWBS_MAP"/>
      <sheetName val="WKFRM1"/>
      <sheetName val="WKFRM2"/>
      <sheetName val="SQNC-1"/>
      <sheetName val="SQNC-2"/>
      <sheetName val="SQNC-3"/>
      <sheetName val="MILSTN"/>
      <sheetName val="MASTSCH"/>
      <sheetName val="MOBALL"/>
      <sheetName val="BQMPALOC"/>
      <sheetName val="CRDIDX"/>
      <sheetName val="PROGALL"/>
      <sheetName val="2538M"/>
      <sheetName val="ORGZN"/>
      <sheetName val="STAFSCH"/>
      <sheetName val="SUB_Map"/>
      <sheetName val="PERFEVA"/>
      <sheetName val="PIPE50%A"/>
      <sheetName val="PIPE50%B"/>
      <sheetName val="STFMHANZ"/>
      <sheetName val="CMHANZ"/>
      <sheetName val="MPDATA1000"/>
      <sheetName val="MPDATA2000"/>
      <sheetName val="MPDATA3000"/>
      <sheetName val="MPDATA4000"/>
      <sheetName val="MPDATA5000"/>
      <sheetName val="MPDATA6000"/>
      <sheetName val="MPDATA7000"/>
      <sheetName val="MPDATA8000"/>
      <sheetName val="MPDATA9_A_B"/>
      <sheetName val="BQCONV"/>
      <sheetName val="SCINF1"/>
      <sheetName val="SCINF2"/>
      <sheetName val="KNOWHOW_MEMO"/>
      <sheetName val="EQUIPMOB"/>
      <sheetName val="TEMP_FAC"/>
      <sheetName val="7000(rev)"/>
      <sheetName val="SUMMARY"/>
      <sheetName val="3000-A"/>
      <sheetName val="5000-A"/>
      <sheetName val="6000-A"/>
      <sheetName val="9000-A"/>
      <sheetName val="管道资料"/>
      <sheetName val="9DATA"/>
      <sheetName val="A000-A"/>
      <sheetName val="0DATA"/>
      <sheetName val="9管道资料"/>
      <sheetName val="FWBS 9000"/>
      <sheetName val="Overall Project"/>
      <sheetName val="Overall Process"/>
      <sheetName val="Overall Utility"/>
      <sheetName val="1000"/>
      <sheetName val="FWBS 1000"/>
      <sheetName val="2000"/>
      <sheetName val="FWBS 2000"/>
      <sheetName val="3000"/>
      <sheetName val="FWBS 3000"/>
      <sheetName val="5000"/>
      <sheetName val="FWBS 5000"/>
      <sheetName val="6000"/>
      <sheetName val="FWBS 6000"/>
      <sheetName val="7000"/>
      <sheetName val="FWBS 7000"/>
      <sheetName val="8000"/>
      <sheetName val="FWBS 8000"/>
      <sheetName val="9000"/>
      <sheetName val="A000"/>
      <sheetName val="FWBS A000"/>
      <sheetName val="B000"/>
      <sheetName val="FWBS B000"/>
      <sheetName val="Z000"/>
      <sheetName val="FWBS Z000"/>
      <sheetName val="TYPE-A"/>
      <sheetName val="12CGOU"/>
      <sheetName val="Final(1)summary"/>
      <sheetName val="Chart"/>
      <sheetName val="B"/>
      <sheetName val="COA-17"/>
      <sheetName val="C-18"/>
      <sheetName val="95신규호표"/>
      <sheetName val="SALA-002"/>
      <sheetName val="SUM_FSBLT"/>
      <sheetName val="FWBS_9000"/>
      <sheetName val="Overall_Project"/>
      <sheetName val="Overall_Process"/>
      <sheetName val="Overall_Utility"/>
      <sheetName val="FWBS_1000"/>
      <sheetName val="FWBS_2000"/>
      <sheetName val="FWBS_3000"/>
      <sheetName val="FWBS_5000"/>
      <sheetName val="FWBS_6000"/>
      <sheetName val="FWBS_7000"/>
      <sheetName val="FWBS_8000"/>
      <sheetName val="FWBS_A000"/>
      <sheetName val="FWBS_B000"/>
      <sheetName val="FWBS_Z000"/>
      <sheetName val="PNTEXT"/>
      <sheetName val="A"/>
      <sheetName val="Cash2"/>
      <sheetName val="Z"/>
      <sheetName val="Planning&amp;reporting"/>
      <sheetName val="DRUM"/>
      <sheetName val="산근"/>
      <sheetName val="EE-PROP"/>
      <sheetName val="Onerous Terms"/>
      <sheetName val="INVOICE_CERT EIV'S"/>
      <sheetName val="집계표"/>
      <sheetName val="Basic"/>
      <sheetName val="Building BD"/>
      <sheetName val="0000"/>
      <sheetName val="EQUIPMENT"/>
      <sheetName val="INSTR"/>
      <sheetName val="자금운영"/>
      <sheetName val="도"/>
      <sheetName val="嗔5喸5"/>
      <sheetName val="실제 도면출도"/>
      <sheetName val="jobhist"/>
      <sheetName val=" Sum"/>
      <sheetName val="TTL"/>
      <sheetName val="MTP"/>
      <sheetName val="SOHAR(2nd)"/>
      <sheetName val="공사비 내역 (가)"/>
      <sheetName val="대비표"/>
      <sheetName val="#REF"/>
      <sheetName val="ENE-CAL"/>
      <sheetName val="표지"/>
      <sheetName val="D-623D"/>
      <sheetName val="33628-Rev. A"/>
      <sheetName val="plan&amp;section of foundation"/>
      <sheetName val="design criteria"/>
      <sheetName val="CAL"/>
      <sheetName val="w't table"/>
      <sheetName val="BQMP"/>
      <sheetName val=""/>
      <sheetName val="DESCRIPTION"/>
      <sheetName val="BM DATA SHEET"/>
      <sheetName val="Progress Tab"/>
      <sheetName val="BATCH"/>
      <sheetName val="Eq. Mobilization"/>
      <sheetName val="당초"/>
      <sheetName val="기계내역서"/>
      <sheetName val="공사비SUM"/>
      <sheetName val="具志川H社"/>
      <sheetName val="ORIGINAL"/>
      <sheetName val="입찰내역 발주처 양식"/>
      <sheetName val="BM"/>
      <sheetName val="집계표(OPTION)"/>
      <sheetName val="Sheet1"/>
      <sheetName val="CASH"/>
      <sheetName val="SUM_FSBLT1"/>
      <sheetName val="FWBS_90001"/>
      <sheetName val="Overall_Project1"/>
      <sheetName val="Overall_Process1"/>
      <sheetName val="Overall_Utility1"/>
      <sheetName val="FWBS_10001"/>
      <sheetName val="FWBS_20001"/>
      <sheetName val="FWBS_30001"/>
      <sheetName val="FWBS_50001"/>
      <sheetName val="FWBS_60001"/>
      <sheetName val="FWBS_70001"/>
      <sheetName val="FWBS_80001"/>
      <sheetName val="FWBS_A0001"/>
      <sheetName val="FWBS_B0001"/>
      <sheetName val="FWBS_Z0001"/>
      <sheetName val="WIP"/>
      <sheetName val="合成単価作成表-BLDG"/>
      <sheetName val="LinerWt"/>
      <sheetName val="Sheet4"/>
      <sheetName val="M 11"/>
      <sheetName val="PIPING"/>
      <sheetName val="Kuan&amp;Har(PT)"/>
      <sheetName val="Alat"/>
      <sheetName val="AC"/>
      <sheetName val="3. GROUNDING SYSTEM"/>
      <sheetName val="Sheet13"/>
      <sheetName val="Sheet14"/>
      <sheetName val="PRO_DCI"/>
      <sheetName val="INST_DCI"/>
      <sheetName val="HVAC_DCI"/>
      <sheetName val="PIPE_DCI"/>
      <sheetName val="REINF."/>
      <sheetName val="SKETCH"/>
      <sheetName val="PC CATCH PIT 1X1X1.2M"/>
      <sheetName val="PC CATCH PIT .6X.6X1.0M"/>
      <sheetName val="PC COVER 100MM THK .95x.3"/>
      <sheetName val="PC COVER 250MM THK 2.2x.3"/>
      <sheetName val="7102"/>
      <sheetName val="기성내역"/>
      <sheetName val="INVOICE_CERT_EIV'S"/>
      <sheetName val="Running compatibility check _x0000_A_x0000_"/>
      <sheetName val="상반기손익차2총괄"/>
      <sheetName val="Adjusted Bids"/>
      <sheetName val="member design"/>
      <sheetName val="working load at the btm ft."/>
      <sheetName val="soil bearing check"/>
      <sheetName val="기둥(원형)"/>
      <sheetName val="목표세부명세"/>
      <sheetName val="Chiet tinh dz35"/>
      <sheetName val="SUM_FSBLT2"/>
      <sheetName val="FWBS_90002"/>
      <sheetName val="Overall_Project2"/>
      <sheetName val="Overall_Process2"/>
      <sheetName val="Overall_Utility2"/>
      <sheetName val="FWBS_10002"/>
      <sheetName val="FWBS_20002"/>
      <sheetName val="FWBS_30002"/>
      <sheetName val="FWBS_50002"/>
      <sheetName val="FWBS_60002"/>
      <sheetName val="FWBS_70002"/>
      <sheetName val="FWBS_80002"/>
      <sheetName val="FWBS_A0002"/>
      <sheetName val="FWBS_B0002"/>
      <sheetName val="FWBS_Z0002"/>
      <sheetName val="INVOICE_CERT_EIV'S1"/>
      <sheetName val="Onerous_Terms"/>
      <sheetName val="Building_BD"/>
      <sheetName val="_Sum"/>
      <sheetName val="실제_도면출도"/>
      <sheetName val="공사비_내역_(가)"/>
      <sheetName val="plan&amp;section_of_foundation"/>
      <sheetName val="design_criteria"/>
      <sheetName val="w't_table"/>
      <sheetName val="Eq__Mobilization"/>
      <sheetName val="BM_DATA_SHEET"/>
      <sheetName val="33628-Rev__A"/>
      <sheetName val="Progress_Tab"/>
      <sheetName val="입찰내역_발주처_양식"/>
      <sheetName val="M_11"/>
      <sheetName val="REINF_"/>
      <sheetName val="List"/>
      <sheetName val="Concept Offshore"/>
      <sheetName val="Running_compatibility_check_A"/>
      <sheetName val="3__GROUNDING_SYSTEM"/>
      <sheetName val="뜃맟뭁돽띿맟?-BLDG"/>
      <sheetName val="Hoja1"/>
      <sheetName val="A(Rev.3)"/>
      <sheetName val="EQT-ESTN"/>
      <sheetName val="Auxi"/>
      <sheetName val="Running compatibility check "/>
      <sheetName val="plan&amp;section_of_foundation1"/>
      <sheetName val="design_criteria1"/>
      <sheetName val="Onerous_Terms1"/>
      <sheetName val="Building_BD1"/>
      <sheetName val="_Sum1"/>
      <sheetName val="실제_도면출도1"/>
      <sheetName val="공사비_내역_(가)1"/>
      <sheetName val="w't_table1"/>
      <sheetName val="BM_DATA_SHEET1"/>
      <sheetName val="Progress_Tab1"/>
      <sheetName val="Eq__Mobilization1"/>
      <sheetName val="33628-Rev__A1"/>
      <sheetName val="입찰내역_발주처_양식1"/>
      <sheetName val="M_111"/>
      <sheetName val="SUM_FSBLT3"/>
      <sheetName val="Overall_Project3"/>
      <sheetName val="Overall_Process3"/>
      <sheetName val="Overall_Utility3"/>
      <sheetName val="FWBS_10003"/>
      <sheetName val="FWBS_20003"/>
      <sheetName val="FWBS_30003"/>
      <sheetName val="FWBS_50003"/>
      <sheetName val="FWBS_60003"/>
      <sheetName val="FWBS_70003"/>
      <sheetName val="FWBS_80003"/>
      <sheetName val="FWBS_90003"/>
      <sheetName val="FWBS_A0003"/>
      <sheetName val="FWBS_B0003"/>
      <sheetName val="FWBS_Z0003"/>
      <sheetName val="INVOICE_CERT_EIV'S2"/>
      <sheetName val="Onerous_Terms2"/>
      <sheetName val="Building_BD2"/>
      <sheetName val="_Sum2"/>
      <sheetName val="실제_도면출도2"/>
      <sheetName val="공사비_내역_(가)2"/>
      <sheetName val="plan&amp;section_of_foundation2"/>
      <sheetName val="design_criteria2"/>
      <sheetName val="w't_table2"/>
      <sheetName val="BM_DATA_SHEET2"/>
      <sheetName val="Progress_Tab2"/>
      <sheetName val="Eq__Mobilization2"/>
      <sheetName val="33628-Rev__A2"/>
      <sheetName val="입찰내역_발주처_양식2"/>
      <sheetName val="M_112"/>
      <sheetName val="SUM_FSBLT4"/>
      <sheetName val="Overall_Project4"/>
      <sheetName val="Overall_Process4"/>
      <sheetName val="Overall_Utility4"/>
      <sheetName val="FWBS_10004"/>
      <sheetName val="FWBS_20004"/>
      <sheetName val="FWBS_30004"/>
      <sheetName val="FWBS_50004"/>
      <sheetName val="FWBS_60004"/>
      <sheetName val="FWBS_70004"/>
      <sheetName val="FWBS_80004"/>
      <sheetName val="FWBS_90004"/>
      <sheetName val="FWBS_A0004"/>
      <sheetName val="FWBS_B0004"/>
      <sheetName val="FWBS_Z0004"/>
      <sheetName val="INVOICE_CERT_EIV'S3"/>
      <sheetName val="Onerous_Terms3"/>
      <sheetName val="Building_BD3"/>
      <sheetName val="_Sum3"/>
      <sheetName val="실제_도면출도3"/>
      <sheetName val="공사비_내역_(가)3"/>
      <sheetName val="plan&amp;section_of_foundation3"/>
      <sheetName val="design_criteria3"/>
      <sheetName val="w't_table3"/>
      <sheetName val="BM_DATA_SHEET3"/>
      <sheetName val="Progress_Tab3"/>
      <sheetName val="Eq__Mobilization3"/>
      <sheetName val="33628-Rev__A3"/>
      <sheetName val="입찰내역_발주처_양식3"/>
      <sheetName val="M_113"/>
      <sheetName val="산출내역서"/>
      <sheetName val="REINF_1"/>
      <sheetName val="PC_CATCH_PIT_1X1X1_2M"/>
      <sheetName val="PC_CATCH_PIT__6X_6X1_0M"/>
      <sheetName val="PC_COVER_100MM_THK__95x_3"/>
      <sheetName val="PC_COVER_250MM_THK_2_2x_3"/>
      <sheetName val="Adjusted_Bids"/>
      <sheetName val="member_design"/>
      <sheetName val="Concept_Offshore"/>
      <sheetName val="working_load_at_the_btm_ft_"/>
      <sheetName val="soil_bearing_check"/>
      <sheetName val="Chiet_tinh_dz35"/>
      <sheetName val="공문"/>
      <sheetName val="Proposal"/>
      <sheetName val="基数"/>
      <sheetName val="설비"/>
      <sheetName val="코드"/>
      <sheetName val="자바라1"/>
      <sheetName val="[Planning&amp;reporting.xlsM9000-A"/>
      <sheetName val="Breakdown-1"/>
      <sheetName val="Pipe"/>
      <sheetName val="Add"/>
      <sheetName val="Running compatibility check _x0"/>
      <sheetName val="FitOutConfCentre"/>
      <sheetName val="RFP002"/>
      <sheetName val="List of WorkPacks"/>
      <sheetName val="List of Dates"/>
      <sheetName val="Database"/>
      <sheetName val="Masterfile"/>
      <sheetName val="FWBS codes"/>
      <sheetName val="STANDARD DESCRIPTION"/>
      <sheetName val="STANDARD DESCRIPTION - 20150519"/>
      <sheetName val="Drawings Summary"/>
      <sheetName val="Instr Drawing List"/>
      <sheetName val="INDEX-Areas B000,C000,D000,E000"/>
      <sheetName val="STANDARD DESCRIPTION 20150715"/>
      <sheetName val="Sheet2"/>
      <sheetName val="DropDown Selections"/>
      <sheetName val="Running compatibility check ?A?"/>
      <sheetName val="salary"/>
      <sheetName val="MCCSUM"/>
      <sheetName val="Cashflow Analysis"/>
      <sheetName val="Running compatibility check _A_"/>
      <sheetName val="Sheet"/>
      <sheetName val="A (2)"/>
      <sheetName val="1100"/>
      <sheetName val="datasheet"/>
      <sheetName val="설계내역서"/>
      <sheetName val="3__GROUNDING_SYSTEM1"/>
      <sheetName val="Running_compatibility_check_"/>
      <sheetName val="A(Rev_3)"/>
      <sheetName val="REINF_2"/>
      <sheetName val="3__GROUNDING_SYSTEM2"/>
      <sheetName val="member_design1"/>
      <sheetName val="Adjusted_Bids1"/>
      <sheetName val="PC_CATCH_PIT_1X1X1_2M1"/>
      <sheetName val="PC_CATCH_PIT__6X_6X1_0M1"/>
      <sheetName val="PC_COVER_100MM_THK__95x_31"/>
      <sheetName val="PC_COVER_250MM_THK_2_2x_31"/>
      <sheetName val="working_load_at_the_btm_ft_1"/>
      <sheetName val="soil_bearing_check1"/>
      <sheetName val="Concept_Offshore1"/>
      <sheetName val="Chiet_tinh_dz351"/>
      <sheetName val="Running_compatibility_check_1"/>
      <sheetName val="A(Rev_3)1"/>
      <sheetName val="SUM_FSBLT5"/>
      <sheetName val="Overall_Project5"/>
      <sheetName val="Overall_Process5"/>
      <sheetName val="Overall_Utility5"/>
      <sheetName val="FWBS_10005"/>
      <sheetName val="FWBS_20005"/>
      <sheetName val="FWBS_30005"/>
      <sheetName val="FWBS_50005"/>
      <sheetName val="FWBS_60005"/>
      <sheetName val="FWBS_70005"/>
      <sheetName val="FWBS_80005"/>
      <sheetName val="FWBS_90005"/>
      <sheetName val="FWBS_A0005"/>
      <sheetName val="FWBS_B0005"/>
      <sheetName val="FWBS_Z0005"/>
      <sheetName val="INVOICE_CERT_EIV'S4"/>
      <sheetName val="Onerous_Terms4"/>
      <sheetName val="Building_BD4"/>
      <sheetName val="_Sum4"/>
      <sheetName val="REINF_3"/>
      <sheetName val="3__GROUNDING_SYSTEM3"/>
      <sheetName val="member_design2"/>
      <sheetName val="Adjusted_Bids2"/>
      <sheetName val="PC_CATCH_PIT_1X1X1_2M2"/>
      <sheetName val="PC_CATCH_PIT__6X_6X1_0M2"/>
      <sheetName val="PC_COVER_100MM_THK__95x_32"/>
      <sheetName val="PC_COVER_250MM_THK_2_2x_32"/>
      <sheetName val="working_load_at_the_btm_ft_2"/>
      <sheetName val="soil_bearing_check2"/>
      <sheetName val="Concept_Offshore2"/>
      <sheetName val="Chiet_tinh_dz352"/>
      <sheetName val="Running_compatibility_check_2"/>
      <sheetName val="A(Rev_3)2"/>
      <sheetName val="SUM_FSBLT6"/>
      <sheetName val="Overall_Project6"/>
      <sheetName val="Overall_Process6"/>
      <sheetName val="Overall_Utility6"/>
      <sheetName val="FWBS_10006"/>
      <sheetName val="FWBS_20006"/>
      <sheetName val="FWBS_30006"/>
      <sheetName val="FWBS_50006"/>
      <sheetName val="FWBS_60006"/>
      <sheetName val="FWBS_70006"/>
      <sheetName val="FWBS_80006"/>
      <sheetName val="FWBS_90006"/>
      <sheetName val="FWBS_A0006"/>
      <sheetName val="FWBS_B0006"/>
      <sheetName val="FWBS_Z0006"/>
      <sheetName val="INVOICE_CERT_EIV'S5"/>
      <sheetName val="Onerous_Terms5"/>
      <sheetName val="Building_BD5"/>
      <sheetName val="_Sum5"/>
      <sheetName val="plan&amp;section_of_foundation4"/>
      <sheetName val="design_criteria4"/>
      <sheetName val="실제_도면출도4"/>
      <sheetName val="공사비_내역_(가)4"/>
      <sheetName val="BM_DATA_SHEET4"/>
      <sheetName val="Progress_Tab4"/>
      <sheetName val="w't_table4"/>
      <sheetName val="Eq__Mobilization4"/>
      <sheetName val="33628-Rev__A4"/>
      <sheetName val="입찰내역_발주처_양식4"/>
      <sheetName val="M_114"/>
      <sheetName val="REINF_4"/>
      <sheetName val="3__GROUNDING_SYSTEM4"/>
      <sheetName val="member_design3"/>
      <sheetName val="Adjusted_Bids3"/>
      <sheetName val="PC_CATCH_PIT_1X1X1_2M3"/>
      <sheetName val="PC_CATCH_PIT__6X_6X1_0M3"/>
      <sheetName val="PC_COVER_100MM_THK__95x_33"/>
      <sheetName val="PC_COVER_250MM_THK_2_2x_33"/>
      <sheetName val="working_load_at_the_btm_ft_3"/>
      <sheetName val="soil_bearing_check3"/>
      <sheetName val="Concept_Offshore3"/>
      <sheetName val="Chiet_tinh_dz353"/>
      <sheetName val="Running_compatibility_check_3"/>
      <sheetName val="A(Rev_3)3"/>
      <sheetName val="SUM_FSBLT7"/>
      <sheetName val="Overall_Project7"/>
      <sheetName val="Overall_Process7"/>
      <sheetName val="Overall_Utility7"/>
      <sheetName val="FWBS_10007"/>
      <sheetName val="FWBS_20007"/>
      <sheetName val="FWBS_30007"/>
      <sheetName val="FWBS_50007"/>
      <sheetName val="FWBS_60007"/>
      <sheetName val="FWBS_70007"/>
      <sheetName val="FWBS_80007"/>
      <sheetName val="FWBS_90007"/>
      <sheetName val="FWBS_A0007"/>
      <sheetName val="FWBS_B0007"/>
      <sheetName val="FWBS_Z0007"/>
      <sheetName val="INVOICE_CERT_EIV'S6"/>
      <sheetName val="Onerous_Terms6"/>
      <sheetName val="Building_BD6"/>
      <sheetName val="_Sum6"/>
      <sheetName val="plan&amp;section_of_foundation5"/>
      <sheetName val="design_criteria5"/>
      <sheetName val="실제_도면출도5"/>
      <sheetName val="공사비_내역_(가)5"/>
      <sheetName val="BM_DATA_SHEET5"/>
      <sheetName val="Progress_Tab5"/>
      <sheetName val="w't_table5"/>
      <sheetName val="Eq__Mobilization5"/>
      <sheetName val="33628-Rev__A5"/>
      <sheetName val="입찰내역_발주처_양식5"/>
      <sheetName val="M_115"/>
      <sheetName val="REINF_5"/>
      <sheetName val="3__GROUNDING_SYSTEM5"/>
      <sheetName val="member_design4"/>
      <sheetName val="Adjusted_Bids4"/>
      <sheetName val="PC_CATCH_PIT_1X1X1_2M4"/>
      <sheetName val="PC_CATCH_PIT__6X_6X1_0M4"/>
      <sheetName val="PC_COVER_100MM_THK__95x_34"/>
      <sheetName val="PC_COVER_250MM_THK_2_2x_34"/>
      <sheetName val="working_load_at_the_btm_ft_4"/>
      <sheetName val="soil_bearing_check4"/>
      <sheetName val="Concept_Offshore4"/>
      <sheetName val="Chiet_tinh_dz354"/>
      <sheetName val="Running_compatibility_check_4"/>
      <sheetName val="A(Rev_3)4"/>
      <sheetName val="C,E"/>
      <sheetName val="CALCULATION"/>
      <sheetName val="DO NOT Delete"/>
      <sheetName val="Backup"/>
      <sheetName val="MTO"/>
      <sheetName val="00-Summary Information-ABB"/>
      <sheetName val="Direct Prices"/>
      <sheetName val="Лист1"/>
      <sheetName val="뜃맟뭁돽띿맟_-BLDG"/>
      <sheetName val="WORKSHEET CS"/>
      <sheetName val="DATA"/>
      <sheetName val="Petty"/>
      <sheetName val="J"/>
      <sheetName val="DATOS"/>
      <sheetName val="CODE"/>
      <sheetName val="_Planning&amp;reporting.xlsM9000-A"/>
      <sheetName val="0124"/>
      <sheetName val="[Planning&amp;reporting_xlsM9000-A"/>
      <sheetName val="Running_compatibility_check_?A?"/>
      <sheetName val="Running_compatibility_check__A_"/>
      <sheetName val="Running_compatibility_check__x0"/>
      <sheetName val="Cashflow_Analysis"/>
      <sheetName val="List_of_WorkPacks"/>
      <sheetName val="List_of_Dates"/>
      <sheetName val="FWBS_codes"/>
      <sheetName val="STANDARD_DESCRIPTION"/>
      <sheetName val="STANDARD_DESCRIPTION_-_20150519"/>
      <sheetName val="Drawings_Summary"/>
      <sheetName val="Instr_Drawing_List"/>
      <sheetName val="INDEX-Areas_B000,C000,D000,E000"/>
      <sheetName val="STANDARD_DESCRIPTION_20150715"/>
      <sheetName val="DropDown_Selections"/>
      <sheetName val="A_(2)"/>
      <sheetName val="CASHFLOWS"/>
      <sheetName val="P-Ins &amp; Bonds"/>
      <sheetName val="P-Site fac"/>
      <sheetName val="P-Clients fac"/>
      <sheetName val="P Staff fac"/>
      <sheetName val="factor "/>
      <sheetName val="page 6"/>
      <sheetName val="Structural Comp"/>
      <sheetName val="Structural_Comp"/>
      <sheetName val="Notes"/>
      <sheetName val="BAG-2"/>
      <sheetName val="vlookup - do not print"/>
      <sheetName val="SUM_FSBLT8"/>
      <sheetName val="Overall_Project8"/>
      <sheetName val="Overall_Process8"/>
      <sheetName val="Overall_Utility8"/>
      <sheetName val="FWBS_10008"/>
      <sheetName val="FWBS_20008"/>
      <sheetName val="FWBS_30008"/>
      <sheetName val="FWBS_50008"/>
      <sheetName val="FWBS_60008"/>
      <sheetName val="FWBS_70008"/>
      <sheetName val="FWBS_80008"/>
      <sheetName val="FWBS_90008"/>
      <sheetName val="FWBS_A0008"/>
      <sheetName val="FWBS_B0008"/>
      <sheetName val="FWBS_Z0008"/>
      <sheetName val="INVOICE_CERT_EIV'S7"/>
      <sheetName val="Onerous_Terms7"/>
      <sheetName val="Building_BD7"/>
      <sheetName val="_Sum7"/>
      <sheetName val="실제_도면출도6"/>
      <sheetName val="공사비_내역_(가)6"/>
      <sheetName val="plan&amp;section_of_foundation6"/>
      <sheetName val="design_criteria6"/>
      <sheetName val="Eq__Mobilization6"/>
      <sheetName val="w't_table6"/>
      <sheetName val="BM_DATA_SHEET6"/>
      <sheetName val="33628-Rev__A6"/>
      <sheetName val="입찰내역_발주처_양식6"/>
      <sheetName val="Progress_Tab6"/>
      <sheetName val="M_116"/>
      <sheetName val="REINF_6"/>
      <sheetName val="3__GROUNDING_SYSTEM6"/>
      <sheetName val="member_design5"/>
      <sheetName val="PC_CATCH_PIT_1X1X1_2M5"/>
      <sheetName val="PC_CATCH_PIT__6X_6X1_0M5"/>
      <sheetName val="PC_COVER_100MM_THK__95x_35"/>
      <sheetName val="PC_COVER_250MM_THK_2_2x_35"/>
      <sheetName val="Adjusted_Bids5"/>
      <sheetName val="working_load_at_the_btm_ft_5"/>
      <sheetName val="soil_bearing_check5"/>
      <sheetName val="Concept_Offshore5"/>
      <sheetName val="Chiet_tinh_dz355"/>
      <sheetName val="Running_compatibility_check_5"/>
      <sheetName val="A(Rev_3)5"/>
      <sheetName val="BID"/>
      <sheetName val="차액보증"/>
      <sheetName val="19.05.2010"/>
      <sheetName val="Earthworks ERP"/>
      <sheetName val="24.06.2010"/>
      <sheetName val="Small Structures ERP"/>
      <sheetName val="Large Structures ERP"/>
      <sheetName val="Tunnelling ER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sheetData sheetId="245"/>
      <sheetData sheetId="246" refreshError="1"/>
      <sheetData sheetId="247" refreshError="1"/>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sheetData sheetId="320"/>
      <sheetData sheetId="321"/>
      <sheetData sheetId="322"/>
      <sheetData sheetId="323"/>
      <sheetData sheetId="324"/>
      <sheetData sheetId="325"/>
      <sheetData sheetId="326"/>
      <sheetData sheetId="327"/>
      <sheetData sheetId="328"/>
      <sheetData sheetId="329"/>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sheetData sheetId="347"/>
      <sheetData sheetId="348"/>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sheetData sheetId="361" refreshError="1"/>
      <sheetData sheetId="362" refreshError="1"/>
      <sheetData sheetId="363" refreshError="1"/>
      <sheetData sheetId="364" refreshError="1"/>
      <sheetData sheetId="365" refreshError="1"/>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sheetData sheetId="546" refreshError="1"/>
      <sheetData sheetId="547" refreshError="1"/>
      <sheetData sheetId="548" refreshError="1"/>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BM"/>
      <sheetName val="DRUM"/>
      <sheetName val="표지"/>
      <sheetName val="EQUIPMENT"/>
      <sheetName val="HO ENG MH CAL"/>
      <sheetName val="공문"/>
      <sheetName val="고압수량(철거)"/>
      <sheetName val="MAN-Sch"/>
      <sheetName val="h-013211-2"/>
      <sheetName val="CAT_5"/>
      <sheetName val="INPUT DATA"/>
      <sheetName val="DATA"/>
      <sheetName val="7.2세부 부하계산서"/>
      <sheetName val="#REF"/>
      <sheetName val="산근"/>
      <sheetName val="PRC_BDWN-95"/>
      <sheetName val="Eq. Mobilization"/>
      <sheetName val="INSTR"/>
      <sheetName val="Factor"/>
      <sheetName val=" 갑지"/>
      <sheetName val="DHEQSUPT"/>
      <sheetName val="HO_ENG_MH_CAL"/>
      <sheetName val="7_2세부_부하계산서"/>
      <sheetName val="INPUT_DATA"/>
      <sheetName val="내역서"/>
      <sheetName val="Condition"/>
      <sheetName val="대비표"/>
      <sheetName val="jobhist"/>
      <sheetName val="BQMPALOC"/>
      <sheetName val="COVER-P"/>
      <sheetName val="EQ Total"/>
      <sheetName val="기계내역서"/>
      <sheetName val="Base_Data"/>
      <sheetName val="CIVIL BOQ"/>
      <sheetName val="RAW COST SUMMARY"/>
      <sheetName val="BLDG BOQ"/>
      <sheetName val="rate analyses"/>
      <sheetName val="집계표(OPTION)"/>
      <sheetName val="운반"/>
      <sheetName val="TDIBM1"/>
      <sheetName val="ITB COST"/>
      <sheetName val="목표세부명세"/>
      <sheetName val="UG_BOM"/>
      <sheetName val="PBS"/>
      <sheetName val="PRC-SUM"/>
      <sheetName val="costing_CV"/>
      <sheetName val="eq_data"/>
      <sheetName val="PUMP_SHT"/>
      <sheetName val="costing_ESDV"/>
      <sheetName val="costing_FE"/>
      <sheetName val="General_Data"/>
      <sheetName val="costing_Misc"/>
      <sheetName val="costing_MOV"/>
      <sheetName val="costing_Press"/>
      <sheetName val="3004-2"/>
      <sheetName val="_갑지1"/>
      <sheetName val="CAL"/>
      <sheetName val="Total"/>
      <sheetName val="DB@Acess"/>
      <sheetName val="Civil"/>
      <sheetName val="TABLE"/>
      <sheetName val="Price Detail"/>
      <sheetName val="Settings"/>
      <sheetName val="DS Oil System"/>
      <sheetName val="PRO_DCI"/>
      <sheetName val="INST_DCI"/>
      <sheetName val="HVAC_DCI"/>
      <sheetName val="PIPE_DCI"/>
      <sheetName val="Sheet1"/>
      <sheetName val="footing"/>
      <sheetName val="HO_ENG_MH_CAL1"/>
      <sheetName val="7_2세부_부하계산서1"/>
      <sheetName val="INPUT_DATA1"/>
      <sheetName val="Eq__Mobilization"/>
      <sheetName val="CASH"/>
      <sheetName val="KP1590_E"/>
      <sheetName val="BLDG_DCI"/>
      <sheetName val="BLDG_MCI"/>
      <sheetName val="일위대가"/>
      <sheetName val="노임 단가"/>
      <sheetName val="LABCOST"/>
      <sheetName val="단가(자재)"/>
      <sheetName val="단가(노임)"/>
      <sheetName val="기초목록"/>
      <sheetName val="갑지"/>
      <sheetName val="Al-Suwaidi"/>
      <sheetName val="Pjt Data"/>
      <sheetName val="PROCURE"/>
      <sheetName val="_갑지"/>
      <sheetName val="ITB_COST"/>
      <sheetName val="CIVIL_BOQ"/>
      <sheetName val="RAW_COST_SUMMARY"/>
      <sheetName val="BLDG_BOQ"/>
      <sheetName val="rate_analyses"/>
      <sheetName val="calc"/>
      <sheetName val="plan&amp;section of foundation"/>
      <sheetName val="pile bearing capa &amp; arrenge"/>
      <sheetName val="design load"/>
      <sheetName val="working load at the btm ft."/>
      <sheetName val="stability check"/>
      <sheetName val="design criteria"/>
      <sheetName val="부표총괄"/>
      <sheetName val="sum"/>
      <sheetName val="Eq__Mobilization1"/>
      <sheetName val="lookup"/>
      <sheetName val="Proposal"/>
      <sheetName val="Code"/>
      <sheetName val="공사비증감"/>
      <sheetName val="AOP Summary-2"/>
      <sheetName val="B"/>
      <sheetName val="PIPE도장"/>
      <sheetName val="2.배관"/>
      <sheetName val="수량증감대비표"/>
      <sheetName val="M 11"/>
      <sheetName val="PIPING"/>
      <sheetName val="insulation"/>
      <sheetName val="Sheet4"/>
      <sheetName val="PIPE"/>
      <sheetName val="TYPE-B 평균H"/>
      <sheetName val="수량산출1"/>
      <sheetName val="수량산출2"/>
      <sheetName val="수량산출3"/>
      <sheetName val="수량산출4"/>
      <sheetName val="PIPE (SG)-발수"/>
      <sheetName val="E45(SG)-발수"/>
      <sheetName val="E90(SG)-발수"/>
      <sheetName val="도"/>
      <sheetName val="BID"/>
      <sheetName val="D-623D"/>
      <sheetName val="TTL"/>
      <sheetName val="Default"/>
      <sheetName val="원본"/>
      <sheetName val="CABLE"/>
      <sheetName val="F4-F7"/>
      <sheetName val="DATA1"/>
      <sheetName val="ANA&amp;DESIGN&amp;REINF ."/>
      <sheetName val="PRIMARY LOAD"/>
      <sheetName val="DIMENSION"/>
      <sheetName val="EXT.CHECK"/>
      <sheetName val="SUMMARY"/>
      <sheetName val="월별"/>
      <sheetName val="Macro"/>
      <sheetName val="Taux"/>
      <sheetName val="공사비예산서(토목분)"/>
      <sheetName val="cable-data"/>
      <sheetName val="집계표"/>
      <sheetName val="할증 "/>
      <sheetName val="내역"/>
      <sheetName val="공사비 분석표"/>
      <sheetName val="parts-V2"/>
      <sheetName val="REINF."/>
      <sheetName val="SKETCH"/>
      <sheetName val="BOQ"/>
      <sheetName val="OIL SYST DATA SHTS"/>
      <sheetName val="Compressors"/>
      <sheetName val="뜃맟뭁돽띿맟?-BLDG"/>
      <sheetName val="Cash2"/>
      <sheetName val="Z"/>
      <sheetName val="금융비용"/>
      <sheetName val="Prioriry"/>
      <sheetName val="피벗테이블"/>
      <sheetName val="WBS"/>
      <sheetName val="Inst_Type"/>
      <sheetName val="Loop Type"/>
      <sheetName val="상반기손익차2총괄"/>
      <sheetName val="골조시행"/>
      <sheetName val="March"/>
      <sheetName val="95삼성급(본사)"/>
      <sheetName val="MAN-STD"/>
      <sheetName val="연돌일위집계"/>
      <sheetName val="간접비 총괄표"/>
      <sheetName val="인사자료총집계"/>
      <sheetName val="LENTH"/>
      <sheetName val="Resource table"/>
      <sheetName val="trf(36%)"/>
      <sheetName val="MEXICO-C"/>
      <sheetName val="FitOutConfCentre"/>
      <sheetName val="기준"/>
      <sheetName val="금액내역서"/>
      <sheetName val="전기공사"/>
      <sheetName val="Food court "/>
      <sheetName val="무시"/>
      <sheetName val="9-1차이내역"/>
      <sheetName val="97 사업추정(WEKI)"/>
      <sheetName val="손익차9월2"/>
      <sheetName val="회사99"/>
      <sheetName val="주관사업"/>
      <sheetName val="A"/>
      <sheetName val="노원열병합  건축공사기성내역서"/>
      <sheetName val="K"/>
      <sheetName val="BACK DATA"/>
      <sheetName val="영업소실적"/>
      <sheetName val="IT-BAT"/>
      <sheetName val="TOEC"/>
      <sheetName val="을지"/>
      <sheetName val="세금자료"/>
      <sheetName val="사업부배부A"/>
      <sheetName val="직원동원계획"/>
      <sheetName val="인원계획"/>
      <sheetName val="요약배부"/>
      <sheetName val="수입"/>
      <sheetName val="Import"/>
      <sheetName val="Invoice (Summary)"/>
      <sheetName val="Invoice (IBL)"/>
      <sheetName val="Invoice (OBL)"/>
      <sheetName val="HO_ENG_MH_CAL2"/>
      <sheetName val="7_2세부_부하계산서2"/>
      <sheetName val="INPUT_DATA2"/>
      <sheetName val="_갑지2"/>
      <sheetName val="EQ_Total"/>
      <sheetName val="CIVIL_BOQ1"/>
      <sheetName val="RAW_COST_SUMMARY1"/>
      <sheetName val="BLDG_BOQ1"/>
      <sheetName val="rate_analyses1"/>
      <sheetName val="Price_Detail"/>
      <sheetName val="DS_Oil_System"/>
      <sheetName val="ITB_COST1"/>
      <sheetName val="노임_단가"/>
      <sheetName val="AOP_Summary-2"/>
      <sheetName val="Pjt_Data"/>
      <sheetName val="plan&amp;section_of_foundation"/>
      <sheetName val="pile_bearing_capa_&amp;_arrenge"/>
      <sheetName val="design_load"/>
      <sheetName val="working_load_at_the_btm_ft_"/>
      <sheetName val="stability_check"/>
      <sheetName val="design_criteria"/>
      <sheetName val="2_배관"/>
      <sheetName val="SG"/>
      <sheetName val="[TDIBM1.X೺_x0000_ഈ_x0000__x0000__x0000__x0000__x0000_G_MH_CAL"/>
      <sheetName val="말뚝지지력산정"/>
      <sheetName val="실행(1)"/>
      <sheetName val="뜃맟뭁돽띿맟_-BLDG"/>
      <sheetName val="L V Separator"/>
      <sheetName val="LEGEND"/>
      <sheetName val="Sheet6"/>
      <sheetName val="3.Breakdown Direct Instrument"/>
      <sheetName val="Inside building Summary"/>
      <sheetName val="sheet"/>
      <sheetName val="CB"/>
      <sheetName val="A(Rev.3)"/>
      <sheetName val="SYS_DB"/>
      <sheetName val="BQMP"/>
      <sheetName val="Rate Analysis"/>
      <sheetName val="12CGOU"/>
      <sheetName val="HO_ENG_MH_CAL3"/>
      <sheetName val="INPUT_DATA3"/>
      <sheetName val="7_2세부_부하계산서3"/>
      <sheetName val="Eq__Mobilization2"/>
      <sheetName val="_갑지3"/>
      <sheetName val="EQ_Total1"/>
      <sheetName val="CIVIL_BOQ2"/>
      <sheetName val="RAW_COST_SUMMARY2"/>
      <sheetName val="BLDG_BOQ2"/>
      <sheetName val="rate_analyses2"/>
      <sheetName val="Price_Detail1"/>
      <sheetName val="ITB_COST2"/>
      <sheetName val="DS_Oil_System1"/>
      <sheetName val="노임_단가1"/>
      <sheetName val="AOP_Summary-21"/>
      <sheetName val="plan&amp;section_of_foundation1"/>
      <sheetName val="pile_bearing_capa_&amp;_arrenge1"/>
      <sheetName val="design_load1"/>
      <sheetName val="working_load_at_the_btm_ft_1"/>
      <sheetName val="stability_check1"/>
      <sheetName val="design_criteria1"/>
      <sheetName val="Pjt_Data1"/>
      <sheetName val="2_배관1"/>
      <sheetName val="M_11"/>
      <sheetName val="PIPE_(SG)-발수"/>
      <sheetName val="TYPE-B_평균H"/>
      <sheetName val="ANA&amp;DESIGN&amp;REINF__"/>
      <sheetName val="PRIMARY_LOAD"/>
      <sheetName val="EXT_CHECK"/>
      <sheetName val="할증_"/>
      <sheetName val="Invoice_(Summary)"/>
      <sheetName val="Invoice_(IBL)"/>
      <sheetName val="Invoice_(OBL)"/>
      <sheetName val="OIL_SYST_DATA_SHTS"/>
      <sheetName val="Loop_Type"/>
      <sheetName val="공사비_분석표"/>
      <sheetName val="Resource_table"/>
      <sheetName val="간접비_총괄표"/>
      <sheetName val="[TDIBM1_X೺ഈG_MH_CAL"/>
      <sheetName val="REINF_"/>
      <sheetName val="Food_court_"/>
      <sheetName val="97_사업추정(WEKI)"/>
      <sheetName val="노원열병합__건축공사기성내역서"/>
      <sheetName val="BACK_DATA"/>
      <sheetName val="DATE"/>
      <sheetName val="총괄내역서"/>
      <sheetName val="_TDIBM1.X೺"/>
      <sheetName val="Vertical FDN-12"/>
      <sheetName val="Pump FDN-1"/>
      <sheetName val="Horizontal Vessel FDN-1"/>
      <sheetName val="상세내역"/>
      <sheetName val="시간별적산"/>
      <sheetName val="NO.3.PTA PLANT SD COST"/>
      <sheetName val="비교원RD-S"/>
      <sheetName val="9904"/>
      <sheetName val="9908"/>
      <sheetName val="9912"/>
      <sheetName val="9902"/>
      <sheetName val="9901"/>
      <sheetName val="9907"/>
      <sheetName val="9906"/>
      <sheetName val="9903"/>
      <sheetName val="9905"/>
      <sheetName val="9911"/>
      <sheetName val="9910"/>
      <sheetName val="9909"/>
      <sheetName val="STA &amp; SEC"/>
      <sheetName val="GRACE"/>
      <sheetName val="major"/>
      <sheetName val="창고"/>
      <sheetName val="intake"/>
      <sheetName val="inter"/>
      <sheetName val="Overall Status"/>
      <sheetName val="wagerate"/>
      <sheetName val="ENG_prog"/>
      <sheetName val="Resource summary"/>
      <sheetName val="bdown"/>
      <sheetName val="CostDB"/>
      <sheetName val="실행자재"/>
      <sheetName val="Resource"/>
      <sheetName val="Break Down"/>
      <sheetName val="BQ"/>
      <sheetName val=""/>
      <sheetName val="_TDIBM1.X೺_x0000_ഈ_x0000__x0000__x0000__x0000__x0000_G_MH_CAL"/>
      <sheetName val="120"/>
      <sheetName val="130"/>
      <sheetName val="100"/>
      <sheetName val="101"/>
      <sheetName val="102"/>
      <sheetName val="103"/>
      <sheetName val="106"/>
      <sheetName val="108"/>
      <sheetName val="109"/>
      <sheetName val="131"/>
      <sheetName val="110"/>
      <sheetName val="111"/>
      <sheetName val="114"/>
      <sheetName val="116"/>
      <sheetName val="132"/>
      <sheetName val="140"/>
      <sheetName val="141"/>
      <sheetName val="142"/>
      <sheetName val="143"/>
      <sheetName val="144"/>
      <sheetName val="145"/>
      <sheetName val="146"/>
      <sheetName val="121"/>
      <sheetName val="147"/>
      <sheetName val="148"/>
      <sheetName val="160"/>
      <sheetName val="164"/>
      <sheetName val="Flaer Area"/>
      <sheetName val="123"/>
      <sheetName val="124"/>
      <sheetName val="125"/>
      <sheetName val="126"/>
      <sheetName val="127"/>
      <sheetName val="128"/>
      <sheetName val="129"/>
      <sheetName val="Sheet2"/>
      <sheetName val="_TDIBM1.X೺_x005f_x0000_ഈ_x005f_x0000__x0000"/>
      <sheetName val="_TDIBM1_X೺ഈG_MH_CAL"/>
      <sheetName val="DESIGN"/>
      <sheetName val="OCT.FDN"/>
      <sheetName val="단면가정"/>
      <sheetName val="설계조건"/>
      <sheetName val="Inert Balls"/>
      <sheetName val="명판"/>
      <sheetName val="Valve List (Priced)"/>
      <sheetName val="Tbl 1y 4"/>
      <sheetName val="BELİRLENECEKLER"/>
      <sheetName val="Rates"/>
      <sheetName val="Database"/>
      <sheetName val=" "/>
      <sheetName val="실행산출근거"/>
      <sheetName val="RFP002"/>
      <sheetName val="환율"/>
      <sheetName val="TC"/>
      <sheetName val="Kredi Risk Alt_Grup"/>
      <sheetName val="Banka"/>
      <sheetName val="Tür"/>
      <sheetName val="Ana Gruplar"/>
      <sheetName val="ÖdemeTahsilat"/>
      <sheetName val="Kullanıcı"/>
      <sheetName val="Attachment 1"/>
      <sheetName val="Ex Rate"/>
      <sheetName val="[TDIBM1.X೺_x005f_x0000_ഈ_x005f_x0000__x0000"/>
      <sheetName val="B.5_Control Valve"/>
      <sheetName val="코드"/>
      <sheetName val="내"/>
      <sheetName val="CDU (성창) Master"/>
      <sheetName val="[TDIBM1.X೺"/>
      <sheetName val="노임"/>
      <sheetName val="_TDIBM1.X೺_x005f_x005f_x005f_x0000_ഈ_x005f_x005f_"/>
      <sheetName val="토목주소"/>
      <sheetName val="프랜트면허"/>
      <sheetName val="투찰"/>
      <sheetName val="양수장(기계)"/>
      <sheetName val="activity"/>
      <sheetName val="자바라1"/>
      <sheetName val="해외 연수비용 계산-삭제"/>
      <sheetName val="해외 기술훈련비 (합계)"/>
      <sheetName val="HO_ENG_MH_CAL4"/>
      <sheetName val="7_2세부_부하계산서4"/>
      <sheetName val="INPUT_DATA4"/>
      <sheetName val="Eq__Mobilization3"/>
      <sheetName val="_갑지4"/>
      <sheetName val="EQ_Total2"/>
      <sheetName val="CIVIL_BOQ3"/>
      <sheetName val="RAW_COST_SUMMARY3"/>
      <sheetName val="BLDG_BOQ3"/>
      <sheetName val="rate_analyses3"/>
      <sheetName val="ITB_COST3"/>
      <sheetName val="DS_Oil_System2"/>
      <sheetName val="Price_Detail2"/>
      <sheetName val="노임_단가2"/>
      <sheetName val="Pjt_Data2"/>
      <sheetName val="M_111"/>
      <sheetName val="공사비_분석표1"/>
      <sheetName val="plan&amp;section_of_foundation2"/>
      <sheetName val="pile_bearing_capa_&amp;_arrenge2"/>
      <sheetName val="design_load2"/>
      <sheetName val="working_load_at_the_btm_ft_2"/>
      <sheetName val="stability_check2"/>
      <sheetName val="design_criteria2"/>
      <sheetName val="2_배관2"/>
      <sheetName val="AOP_Summary-22"/>
      <sheetName val="PIPE_(SG)-발수1"/>
      <sheetName val="TYPE-B_평균H1"/>
      <sheetName val="ANA&amp;DESIGN&amp;REINF__1"/>
      <sheetName val="PRIMARY_LOAD1"/>
      <sheetName val="EXT_CHECK1"/>
      <sheetName val="OIL_SYST_DATA_SHTS1"/>
      <sheetName val="할증_1"/>
      <sheetName val="Loop_Type1"/>
      <sheetName val="Resource_table1"/>
      <sheetName val="Invoice_(Summary)1"/>
      <sheetName val="Invoice_(IBL)1"/>
      <sheetName val="Invoice_(OBL)1"/>
      <sheetName val="간접비_총괄표1"/>
      <sheetName val="REINF_1"/>
      <sheetName val="Food_court_1"/>
      <sheetName val="97_사업추정(WEKI)1"/>
      <sheetName val="노원열병합__건축공사기성내역서1"/>
      <sheetName val="BACK_DATA1"/>
      <sheetName val="HO_ENG_MH_CAL5"/>
      <sheetName val="7_2세부_부하계산서5"/>
      <sheetName val="INPUT_DATA5"/>
      <sheetName val="Eq__Mobilization4"/>
      <sheetName val="_갑지5"/>
      <sheetName val="EQ_Total3"/>
      <sheetName val="CIVIL_BOQ4"/>
      <sheetName val="RAW_COST_SUMMARY4"/>
      <sheetName val="BLDG_BOQ4"/>
      <sheetName val="rate_analyses4"/>
      <sheetName val="ITB_COST4"/>
      <sheetName val="DS_Oil_System3"/>
      <sheetName val="Price_Detail3"/>
      <sheetName val="노임_단가3"/>
      <sheetName val="Pjt_Data3"/>
      <sheetName val="M_112"/>
      <sheetName val="공사비_분석표2"/>
      <sheetName val="plan&amp;section_of_foundation3"/>
      <sheetName val="pile_bearing_capa_&amp;_arrenge3"/>
      <sheetName val="design_load3"/>
      <sheetName val="working_load_at_the_btm_ft_3"/>
      <sheetName val="stability_check3"/>
      <sheetName val="design_criteria3"/>
      <sheetName val="2_배관3"/>
      <sheetName val="AOP_Summary-23"/>
      <sheetName val="PIPE_(SG)-발수2"/>
      <sheetName val="TYPE-B_평균H2"/>
      <sheetName val="ANA&amp;DESIGN&amp;REINF__2"/>
      <sheetName val="PRIMARY_LOAD2"/>
      <sheetName val="EXT_CHECK2"/>
      <sheetName val="OIL_SYST_DATA_SHTS2"/>
      <sheetName val="할증_2"/>
      <sheetName val="Loop_Type2"/>
      <sheetName val="Resource_table2"/>
      <sheetName val="Invoice_(Summary)2"/>
      <sheetName val="Invoice_(IBL)2"/>
      <sheetName val="Invoice_(OBL)2"/>
      <sheetName val="간접비_총괄표2"/>
      <sheetName val="REINF_2"/>
      <sheetName val="Food_court_2"/>
      <sheetName val="97_사업추정(WEKI)2"/>
      <sheetName val="노원열병합__건축공사기성내역서2"/>
      <sheetName val="BACK_DATA2"/>
      <sheetName val="PROGRESS"/>
      <sheetName val="노임단가"/>
      <sheetName val="노단"/>
      <sheetName val="36단가"/>
      <sheetName val="36수량"/>
      <sheetName val="cwork"/>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refreshError="1"/>
      <sheetData sheetId="316" refreshError="1"/>
      <sheetData sheetId="317" refreshError="1"/>
      <sheetData sheetId="318" refreshError="1"/>
      <sheetData sheetId="319" refreshError="1"/>
      <sheetData sheetId="320" refreshError="1"/>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sheetData sheetId="496"/>
      <sheetData sheetId="497" refreshError="1"/>
      <sheetData sheetId="49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
      <sheetName val="DRUM"/>
      <sheetName val="BM"/>
      <sheetName val="운반"/>
      <sheetName val="inter"/>
      <sheetName val="12CGOU"/>
      <sheetName val=" 배관자재비-SKEC구매분"/>
      <sheetName val="insulation"/>
      <sheetName val="Code"/>
      <sheetName val="보온자재단가표"/>
      <sheetName val="EQT-ESTN"/>
      <sheetName val="대비표"/>
      <sheetName val="CASH"/>
      <sheetName val="PIPE"/>
      <sheetName val="FLANGE"/>
      <sheetName val="VALVE"/>
      <sheetName val="TTL"/>
      <sheetName val="BQMPALOC"/>
      <sheetName val="Sheet1"/>
      <sheetName val="Sheet4"/>
      <sheetName val="INSTLIST 1"/>
      <sheetName val="steam table"/>
      <sheetName val="jobhist"/>
      <sheetName val="LEGEND"/>
      <sheetName val="studbolt no."/>
      <sheetName val="studbolt size"/>
      <sheetName val="item sort no"/>
      <sheetName val="PNTEXT"/>
      <sheetName val="기성내역"/>
      <sheetName val="Price Schedule(Piping)"/>
      <sheetName val="Eq. Mobilization"/>
      <sheetName val="General Data"/>
      <sheetName val="LinerWt"/>
      <sheetName val="INSTR"/>
      <sheetName val="VUOTO"/>
      <sheetName val="QT003-SSY-철골3"/>
      <sheetName val="산근"/>
      <sheetName val="LINE_LIST"/>
      <sheetName val="Takeoff"/>
      <sheetName val="Sheet13"/>
      <sheetName val="Sheet14"/>
      <sheetName val="trf(36%)"/>
      <sheetName val="BQ List"/>
      <sheetName val="집계표(OPTION)"/>
      <sheetName val="CAT_5"/>
      <sheetName val="자금운영"/>
      <sheetName val="CAST INT T-S"/>
      <sheetName val="Sum"/>
      <sheetName val="당초"/>
      <sheetName val="Curves"/>
      <sheetName val="Tables"/>
      <sheetName val="XZLC004_PART2"/>
      <sheetName val="XZLC003_PART1"/>
      <sheetName val="IMPEADENCE MAP 취수장"/>
      <sheetName val="CB"/>
      <sheetName val="기기리스트"/>
      <sheetName val="단면가정"/>
      <sheetName val="설계조건"/>
      <sheetName val="REINF."/>
      <sheetName val="SKETCH"/>
      <sheetName val="LOADS"/>
      <sheetName val="BQMP"/>
      <sheetName val="입찰내역 발주처 양식"/>
      <sheetName val="금융"/>
      <sheetName val="EQUIP"/>
      <sheetName val="1. 총괄"/>
      <sheetName val="토목 Utility Schedule (2)"/>
      <sheetName val="_배관자재비-SKEC구매분"/>
      <sheetName val="INSTLIST_1"/>
      <sheetName val="steam_table"/>
      <sheetName val="Price_Schedule(Piping)"/>
      <sheetName val="studbolt_no_"/>
      <sheetName val="studbolt_size"/>
      <sheetName val="item_sort_no"/>
      <sheetName val="EE-PROP"/>
      <sheetName val="TABLE-A"/>
      <sheetName val="Inert Balls"/>
      <sheetName val="유림골조"/>
      <sheetName val="E 3367 Estimate"/>
      <sheetName val="2-Conc"/>
      <sheetName val="PIPING"/>
      <sheetName val="0000"/>
      <sheetName val="Sheet2"/>
      <sheetName val="매출 현황 (본사)"/>
      <sheetName val="기타"/>
      <sheetName val="U.D.电槽运行状况 "/>
      <sheetName val="生产现况(总累计)"/>
      <sheetName val="原材料单耗(现状况)"/>
      <sheetName val="BJ电解槽运行状况 "/>
      <sheetName val="울산이전 Schedule(초안)"/>
      <sheetName val="내역서"/>
      <sheetName val="Project MP Plan (Home Office)"/>
      <sheetName val="보고서용"/>
      <sheetName val="Eq__Mobilization"/>
      <sheetName val="General_Data"/>
      <sheetName val="BQ_List"/>
      <sheetName val="Report_OOK"/>
      <sheetName val="Att1.Home Office Cost"/>
      <sheetName val="Hoja1"/>
      <sheetName val="CAST_INT_T-S"/>
      <sheetName val="IMPEADENCE_MAP_취수장"/>
      <sheetName val="갑지"/>
      <sheetName val="1062-X방향 "/>
      <sheetName val="Inde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refreshError="1"/>
      <sheetData sheetId="75" refreshError="1"/>
      <sheetData sheetId="76"/>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refreshError="1"/>
      <sheetData sheetId="10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tara입찰견적서_원본"/>
      <sheetName val="Sheet1"/>
      <sheetName val="#REF"/>
      <sheetName val="01.가설-파일"/>
      <sheetName val="공정"/>
      <sheetName val="인력동원-본사-현장-외주"/>
      <sheetName val="안전"/>
      <sheetName val="장치"/>
      <sheetName val="기계"/>
      <sheetName val="전기"/>
      <sheetName val="계장"/>
      <sheetName val="배관"/>
      <sheetName val="토목"/>
      <sheetName val="건축"/>
      <sheetName val="설비"/>
      <sheetName val="개시전표"/>
      <sheetName val="공사집계"/>
      <sheetName val="영업소실적"/>
      <sheetName val="SW 소요계획 "/>
      <sheetName val="eq_data"/>
      <sheetName val="8.PILE  (돌출)"/>
      <sheetName val="대비표"/>
      <sheetName val="CIVIL WORK"/>
      <sheetName val="bqmpalo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pplement2"/>
      <sheetName val="공문"/>
    </sheetNames>
    <sheetDataSet>
      <sheetData sheetId="0"/>
      <sheetData sheetId="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기준"/>
      <sheetName val="지급제한자"/>
      <sheetName val="INSTR"/>
      <sheetName val="Sheet1"/>
      <sheetName val="유림골조"/>
      <sheetName val="PIPE"/>
      <sheetName val="FLANGE"/>
      <sheetName val="VALVE"/>
      <sheetName val="양식3"/>
      <sheetName val="Supplement2"/>
      <sheetName val="정산표實"/>
      <sheetName val="일위대가"/>
      <sheetName val="공통부대비"/>
      <sheetName val="사업부배부A"/>
      <sheetName val="TOWER 12TON"/>
      <sheetName val="TOWER 10TON"/>
      <sheetName val="JIB CRANE,HOIST"/>
      <sheetName val="F4-F7"/>
    </sheetNames>
    <sheetDataSet>
      <sheetData sheetId="0" refreshError="1">
        <row r="3">
          <cell r="A3" t="str">
            <v>1. 지 급 일  :  1997년 12월 30일 (화)</v>
          </cell>
        </row>
        <row r="4">
          <cell r="A4" t="str">
            <v>2. 지급원칙</v>
          </cell>
        </row>
        <row r="7">
          <cell r="A7" t="str">
            <v>3. 지급 기준 급여</v>
          </cell>
        </row>
        <row r="10">
          <cell r="A10" t="str">
            <v>4. 지급율</v>
          </cell>
        </row>
        <row r="11">
          <cell r="B11" t="str">
            <v>가. 기본지급율</v>
          </cell>
        </row>
        <row r="14">
          <cell r="B14" t="str">
            <v>나. 요소별 지급율 책정 기준</v>
          </cell>
        </row>
        <row r="49">
          <cell r="A49" t="str">
            <v>5. 지급제한 기준</v>
          </cell>
        </row>
        <row r="50">
          <cell r="B50" t="str">
            <v>가. 휴직자</v>
          </cell>
        </row>
        <row r="59">
          <cell r="B59" t="str">
            <v>나. 중도 입사자</v>
          </cell>
        </row>
        <row r="67">
          <cell r="B67" t="str">
            <v>다. 근태 삭감자</v>
          </cell>
        </row>
        <row r="72">
          <cell r="B72" t="str">
            <v>라. 징계 삭감자</v>
          </cell>
        </row>
        <row r="78">
          <cell r="A78" t="str">
            <v>6. 지급제외 대상자</v>
          </cell>
        </row>
        <row r="83">
          <cell r="A83" t="str">
            <v>7. 특별고려 대상자</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입"/>
      <sheetName val="세금자료"/>
      <sheetName val="eq_data"/>
      <sheetName val="단중표-ST"/>
      <sheetName val="요약배부"/>
      <sheetName val="주관사업"/>
      <sheetName val="말뚝물량"/>
      <sheetName val="SUM-OVERSEAS"/>
      <sheetName val="Sheet1"/>
      <sheetName val="COST-850"/>
      <sheetName val="96.12"/>
      <sheetName val="sort"/>
      <sheetName val="영업소실적"/>
      <sheetName val="95년12월말"/>
      <sheetName val="수정양식"/>
      <sheetName val="DNT OSBL"/>
      <sheetName val="경제지표"/>
      <sheetName val="INPUT DATA"/>
      <sheetName val="PipWT"/>
      <sheetName val="BCPAB"/>
      <sheetName val="당초"/>
      <sheetName val="총원가.24"/>
      <sheetName val="GeneralNote"/>
      <sheetName val="MOB-MAN1"/>
      <sheetName val="Equipment"/>
      <sheetName val="Piping"/>
      <sheetName val="Cover"/>
      <sheetName val="ANALYSER"/>
      <sheetName val="h-013211-2"/>
      <sheetName val="choose"/>
      <sheetName val="시공집계"/>
      <sheetName val="Unit 49_분개표"/>
      <sheetName val="Unit 76_분개표"/>
      <sheetName val="산근"/>
      <sheetName val="인원계획"/>
      <sheetName val="DATE"/>
      <sheetName val="DESIGN CRETERIA"/>
      <sheetName val="간접비내역-1"/>
      <sheetName val="사업부배부A"/>
      <sheetName val="UnitList"/>
      <sheetName val="간접비 총괄표"/>
      <sheetName val="품셈TABLE"/>
      <sheetName val="DCS"/>
      <sheetName val="자재코드"/>
      <sheetName val="Table"/>
      <sheetName val="기초입력"/>
      <sheetName val="영업2"/>
      <sheetName val="영업3"/>
      <sheetName val="투찰내역"/>
      <sheetName val="7.5.2 BOQ Summary"/>
      <sheetName val="Master"/>
      <sheetName val="Weld, NDE (Pipe)"/>
      <sheetName val="C3"/>
      <sheetName val="토목주소"/>
      <sheetName val="프랜트면허"/>
      <sheetName val="sw1"/>
      <sheetName val="공사내역"/>
      <sheetName val="노임단가"/>
      <sheetName val="BID"/>
      <sheetName val=" ｹ-ﾌﾞﾙ"/>
      <sheetName val="갑지"/>
      <sheetName val="공사비_NDE"/>
      <sheetName val="변경집계표"/>
      <sheetName val="Workspace"/>
      <sheetName val="순공사비"/>
      <sheetName val="96_12"/>
      <sheetName val="DNT_OSBL"/>
      <sheetName val="INPUT_DATA"/>
      <sheetName val="총원가_24"/>
      <sheetName val="Unit_49_분개표"/>
      <sheetName val="Unit_76_분개표"/>
      <sheetName val="DESIGN_CRETERIA"/>
      <sheetName val="7_5_2_BOQ_Summary"/>
      <sheetName val="Weld,_NDE_(Pipe)"/>
      <sheetName val="노임"/>
      <sheetName val="crude.SLAB RE-bar"/>
      <sheetName val="CRUDE RE-bar"/>
      <sheetName val="inter"/>
      <sheetName val="공정계획(내부계획25%,내부w.f)"/>
      <sheetName val="손익차9월2"/>
      <sheetName val="Sheet2"/>
      <sheetName val="Sheet3"/>
      <sheetName val="상반기손익차2총괄"/>
      <sheetName val="우각부보강"/>
      <sheetName val="SPEC-DT2"/>
      <sheetName val="DESCRIPTION"/>
      <sheetName val="BM DATA SHEET"/>
      <sheetName val="PIPE"/>
      <sheetName val="FLANGE"/>
      <sheetName val="VALVE"/>
      <sheetName val="Details"/>
      <sheetName val="97 사업추정(WEKI)"/>
      <sheetName val="NEWCPS"/>
      <sheetName val="PRO_A"/>
      <sheetName val="DWG"/>
      <sheetName val="MAIN"/>
      <sheetName val="PRO"/>
      <sheetName val="BQ"/>
      <sheetName val="IndectCostBreakdown"/>
      <sheetName val="STAND98"/>
      <sheetName val="#REF"/>
      <sheetName val="BQ List"/>
      <sheetName val="환율"/>
      <sheetName val="대치판정"/>
      <sheetName val="Y-WORK"/>
      <sheetName val="단면가정"/>
      <sheetName val="95삼성급(본사)"/>
      <sheetName val="연돌일위집계"/>
      <sheetName val="개시전표"/>
      <sheetName val="공사집계"/>
      <sheetName val="5"/>
      <sheetName val="3.현장배치"/>
      <sheetName val="기둥(원형)"/>
      <sheetName val="단가표"/>
      <sheetName val="경비_원본"/>
      <sheetName val="1월"/>
      <sheetName val="청산공사"/>
      <sheetName val="토목(도급)"/>
      <sheetName val="MUTUAL"/>
      <sheetName val="간접비총괄 (2)"/>
      <sheetName val="적용토목"/>
      <sheetName val="집계표"/>
      <sheetName val="월별사업계획_조정"/>
      <sheetName val="Z"/>
      <sheetName val="Cash2"/>
      <sheetName val="Compressors"/>
      <sheetName val="Preface"/>
      <sheetName val="PBS"/>
      <sheetName val="SS2"/>
      <sheetName val="9-1차이내역"/>
      <sheetName val="B"/>
      <sheetName val="SPrep_E4TK(R187)"/>
      <sheetName val="U00"/>
      <sheetName val="U01"/>
      <sheetName val="U02"/>
      <sheetName val="U03"/>
      <sheetName val="U06"/>
      <sheetName val="U07"/>
      <sheetName val="U08"/>
      <sheetName val="U09"/>
      <sheetName val="U10"/>
      <sheetName val="U11"/>
      <sheetName val="U13"/>
      <sheetName val="U21"/>
      <sheetName val="U25"/>
      <sheetName val="U26"/>
      <sheetName val="U29"/>
      <sheetName val="U30"/>
      <sheetName val="U31_Base"/>
      <sheetName val="U40"/>
      <sheetName val="U42"/>
      <sheetName val="U43"/>
      <sheetName val="U45"/>
      <sheetName val="U47"/>
      <sheetName val="U48"/>
      <sheetName val="U60"/>
      <sheetName val="입찰안"/>
      <sheetName val="S1.1총괄"/>
      <sheetName val="물량투입계획"/>
      <sheetName val="산출근거1"/>
      <sheetName val="대리점판정"/>
      <sheetName val="지급어음"/>
      <sheetName val="5.30(土)"/>
      <sheetName val="1NYS(당)"/>
      <sheetName val="Harga"/>
      <sheetName val="bahan"/>
      <sheetName val="CBE-VSL"/>
      <sheetName val="WORKER"/>
      <sheetName val="최민영집계25"/>
      <sheetName val="CODE"/>
      <sheetName val="GASTOS GEN"/>
      <sheetName val="INSTR"/>
      <sheetName val="품셈표"/>
      <sheetName val="15100"/>
      <sheetName val="화성이화모듈공장"/>
      <sheetName val="Backdata"/>
      <sheetName val="원효펌프교체020812"/>
      <sheetName val="ELEC_MCI"/>
      <sheetName val="INST_MCI"/>
      <sheetName val="MECH_MCI"/>
      <sheetName val="실적"/>
      <sheetName val="실행(1)"/>
      <sheetName val="출금실적"/>
      <sheetName val="8"/>
      <sheetName val="10"/>
      <sheetName val="12"/>
      <sheetName val="인원현황"/>
      <sheetName val="9"/>
      <sheetName val="11"/>
      <sheetName val="2"/>
      <sheetName val="CAL"/>
      <sheetName val="가도공"/>
      <sheetName val="steel data sheet"/>
      <sheetName val="WIND"/>
      <sheetName val="static.cal"/>
      <sheetName val="G.R300경비"/>
      <sheetName val="10현장조직"/>
      <sheetName val="실행내역"/>
      <sheetName val="CAT_5"/>
      <sheetName val="유림골조"/>
      <sheetName val="Sheet4"/>
      <sheetName val="초임연봉"/>
      <sheetName val="WORK"/>
      <sheetName val="총괄표"/>
      <sheetName val="내역서(삼호)"/>
      <sheetName val="공사금액 내역 (1)"/>
      <sheetName val="단가조사"/>
      <sheetName val="단가산출서"/>
      <sheetName val="제진기"/>
      <sheetName val="DG3285"/>
      <sheetName val="VST재료산출"/>
      <sheetName val="TUAS"/>
      <sheetName val="C급보 "/>
      <sheetName val="인건비"/>
      <sheetName val="TL rieng"/>
      <sheetName val="주요공사"/>
      <sheetName val="P.M 별"/>
      <sheetName val="15 문제점"/>
      <sheetName val="b_balju-단가단가단가"/>
      <sheetName val="SubCon"/>
      <sheetName val="IT-BAT"/>
      <sheetName val="Factor"/>
      <sheetName val="BATCH"/>
      <sheetName val="A LINE"/>
      <sheetName val="steel-gr"/>
      <sheetName val="보온자재단가표"/>
      <sheetName val="관음목장(제출용)자105인97.5"/>
      <sheetName val="역T형교대(PILE기초)"/>
      <sheetName val="45,46"/>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013211-2"/>
      <sheetName val="h-013201-2"/>
      <sheetName val="h-113003-3"/>
      <sheetName val="h-213002-3"/>
      <sheetName val="h-13101-3"/>
      <sheetName val="h-013001-3"/>
      <sheetName val="013301-2"/>
      <sheetName val="h-013202-2"/>
      <sheetName val="Total"/>
      <sheetName val="Testing"/>
      <sheetName val="h_013211_2"/>
      <sheetName val="design criteria"/>
      <sheetName val="working load at the btm ft_"/>
      <sheetName val="plan_section of foundation"/>
      <sheetName val="member design"/>
      <sheetName val="soil bearing check"/>
      <sheetName val="TO  MEST"/>
      <sheetName val="TRANSPORT"/>
      <sheetName val="PumpSpec"/>
      <sheetName val="Est-Trench1"/>
      <sheetName val="PRO_DCI"/>
      <sheetName val="INST_DCI"/>
      <sheetName val="HVAC_DCI"/>
      <sheetName val="PIPE_DCI"/>
      <sheetName val="mhrrate"/>
      <sheetName val="Ind"/>
      <sheetName val="Proposal"/>
      <sheetName val="AABS내역"/>
      <sheetName val="Main Code"/>
      <sheetName val="Sheet1"/>
      <sheetName val="간접비내역-1"/>
      <sheetName val="집계표(OPTION)"/>
      <sheetName val="Sheet4"/>
      <sheetName val="ELEC_DCI"/>
      <sheetName val="직원동원SCH"/>
      <sheetName val="eq_data"/>
      <sheetName val="변수데이타"/>
      <sheetName val="C급보 "/>
      <sheetName val="집계표"/>
      <sheetName val="BQ List"/>
      <sheetName val="INSTR"/>
      <sheetName val="정부노임단가"/>
      <sheetName val="Sheet2"/>
      <sheetName val="할증 "/>
      <sheetName val="BM DATA SHEET"/>
      <sheetName val="PHALAIDUCT "/>
      <sheetName val="RENUN"/>
      <sheetName val="개시대사 (2)"/>
      <sheetName val="공사내역"/>
      <sheetName val="설계조건"/>
      <sheetName val="단면검토"/>
      <sheetName val="CAT_5"/>
      <sheetName val="INSPECTOR (EPC-1)"/>
      <sheetName val="사업계획"/>
      <sheetName val="2월가격"/>
      <sheetName val="TOEC"/>
      <sheetName val="Define"/>
      <sheetName val="DESIGN"/>
      <sheetName val="OCT.FDN"/>
      <sheetName val="analisa"/>
      <sheetName val="Pipe Classes"/>
      <sheetName val="일위대가표(DEEP)"/>
      <sheetName val="Cash2"/>
      <sheetName val="Z"/>
      <sheetName val="최민영집계25"/>
      <sheetName val="NEWDRAW"/>
      <sheetName val="Base_Data"/>
      <sheetName val="SPEC"/>
      <sheetName val="영업소실적"/>
      <sheetName val="Basic"/>
      <sheetName val="견적기준"/>
      <sheetName val="DATA"/>
      <sheetName val="REINF."/>
      <sheetName val="LOADS"/>
      <sheetName val="CHECK1"/>
      <sheetName val="MAIN"/>
      <sheetName val="PRO_A"/>
      <sheetName val="PRO"/>
      <sheetName val="Cover"/>
      <sheetName val="piping"/>
      <sheetName val="투입실적"/>
      <sheetName val="VL"/>
      <sheetName val="3.현장배치"/>
      <sheetName val="Rekap A"/>
      <sheetName val="영업2"/>
      <sheetName val="Ox-Air"/>
      <sheetName val="개시전표"/>
      <sheetName val="plan&amp;section of foundation"/>
      <sheetName val="인원현황"/>
      <sheetName val="수입"/>
      <sheetName val="Instruction"/>
      <sheetName val="U+SRU 5UG"/>
      <sheetName val="연돌일위집계"/>
      <sheetName val="ECC Master Title"/>
      <sheetName val="SE-611"/>
      <sheetName val="인원동원계획"/>
      <sheetName val="상반기손익차2총괄"/>
      <sheetName val="생산계획"/>
      <sheetName val="BQ"/>
      <sheetName val="ACTDATA"/>
      <sheetName val="95삼성급(본사)"/>
      <sheetName val="131COMP"/>
      <sheetName val="EQUIP"/>
      <sheetName val="BQMPALOC"/>
      <sheetName val="steam table"/>
      <sheetName val="갑지"/>
      <sheetName val="PUMP"/>
      <sheetName val="산근"/>
      <sheetName val="#REF"/>
      <sheetName val="PI"/>
      <sheetName val="PROCURE"/>
      <sheetName val="ITstk"/>
      <sheetName val="Seals"/>
      <sheetName val="4K - (6a) Non Manual Breakdown"/>
      <sheetName val="투입인력"/>
      <sheetName val="wagerate"/>
      <sheetName val="Macro"/>
      <sheetName val="Taux"/>
      <sheetName val="IT-BAT"/>
      <sheetName val="jobhist"/>
      <sheetName val="PipWT"/>
      <sheetName val="INPUT DATA"/>
      <sheetName val="Summary Sheets"/>
      <sheetName val="cal"/>
      <sheetName val="내역서"/>
      <sheetName val="7.6.3(B) UG Piping"/>
      <sheetName val="수량산출서"/>
      <sheetName val="BOQ"/>
      <sheetName val=" Sum"/>
      <sheetName val="LOOKUP"/>
      <sheetName val="ANALYSER"/>
      <sheetName val="SPrep_E4TK(R187)"/>
      <sheetName val="U00"/>
      <sheetName val="U01"/>
      <sheetName val="U02"/>
      <sheetName val="U03"/>
      <sheetName val="U06"/>
      <sheetName val="U07"/>
      <sheetName val="U08"/>
      <sheetName val="U09"/>
      <sheetName val="U10"/>
      <sheetName val="U11"/>
      <sheetName val="U13"/>
      <sheetName val="U21"/>
      <sheetName val="U25"/>
      <sheetName val="U26"/>
      <sheetName val="U29"/>
      <sheetName val="U30"/>
      <sheetName val="U31_Base"/>
      <sheetName val="U40"/>
      <sheetName val="U42"/>
      <sheetName val="U43"/>
      <sheetName val="U45"/>
      <sheetName val="U47"/>
      <sheetName val="U48"/>
      <sheetName val="U60"/>
      <sheetName val="말뚝물량"/>
      <sheetName val="8.현장관리비"/>
      <sheetName val="7.안전관리비"/>
      <sheetName val="노임단가"/>
      <sheetName val="w't table"/>
      <sheetName val="CondPol"/>
      <sheetName val="경제지표"/>
      <sheetName val="세금자료"/>
      <sheetName val="cable"/>
      <sheetName val="DESIGN(77C-102A)-2"/>
      <sheetName val="RFP007"/>
      <sheetName val="0.갑지"/>
      <sheetName val="제출sche(Basic)"/>
      <sheetName val="5"/>
      <sheetName val="Database"/>
      <sheetName val="Gia vat tu"/>
      <sheetName val="PDS U-1400"/>
      <sheetName val="Summary"/>
      <sheetName val="대치판정"/>
      <sheetName val="AILC004"/>
      <sheetName val="MR"/>
      <sheetName val="EQT-ESTN"/>
      <sheetName val="ZAR SAZ"/>
      <sheetName val="Unit 49_분개표"/>
      <sheetName val="Unit 76_분개표"/>
      <sheetName val="rates"/>
      <sheetName val="구조물철거타공정이월"/>
      <sheetName val="HVAC"/>
      <sheetName val="Lab-Rate"/>
      <sheetName val="SITE EST"/>
      <sheetName val="단중표"/>
      <sheetName val="TABLE2-2 OSBL-(SITE PREP)"/>
      <sheetName val="견적의뢰"/>
      <sheetName val="B"/>
      <sheetName val="TANK"/>
      <sheetName val="nde_request"/>
      <sheetName val="Piping(Methanol)"/>
      <sheetName val="예산M12A"/>
      <sheetName val="자동이름-삽입-시트"/>
      <sheetName val="Hangers"/>
      <sheetName val="Read Me"/>
      <sheetName val="Tbl"/>
      <sheetName val="공사비 내역 (가)"/>
      <sheetName val="요약배부"/>
      <sheetName val="주관사업"/>
      <sheetName val="내역"/>
      <sheetName val="DATE"/>
      <sheetName val="12CGOU"/>
      <sheetName val="X17-TOTAL"/>
      <sheetName val="간접비 총괄표"/>
      <sheetName val="PAINT"/>
      <sheetName val="공정계획(내부계획25%,내부w.f)"/>
      <sheetName val="VC2 8.98"/>
      <sheetName val="FDM TOT"/>
      <sheetName val="단중표-ST"/>
      <sheetName val="UnitList"/>
      <sheetName val="CIVIL WORK"/>
      <sheetName val="96.12"/>
      <sheetName val="직원동원계획"/>
      <sheetName val="REDUCER"/>
      <sheetName val="WE'T"/>
      <sheetName val="RFP009"/>
      <sheetName val="토목"/>
      <sheetName val="공사비예산서(토목분)"/>
      <sheetName val="FJK 0"/>
      <sheetName val="Factor"/>
      <sheetName val="98TSON4A"/>
      <sheetName val="환율"/>
      <sheetName val="인원계획"/>
      <sheetName val="물량집계(전기)"/>
      <sheetName val="물량집계(계장)"/>
      <sheetName val="TYPE-B 평균H"/>
      <sheetName val="costing_CV"/>
      <sheetName val="PIPE"/>
      <sheetName val="DESIGN CRETERIA"/>
      <sheetName val="COVERSHEET"/>
      <sheetName val="DESIGN_CRETERIA"/>
      <sheetName val="Graph (LGEN)"/>
      <sheetName val="out_prog"/>
      <sheetName val="선적schedule (2)"/>
      <sheetName val="조도계산서 (도서)"/>
      <sheetName val="data_dci"/>
      <sheetName val="data_mci"/>
      <sheetName val="본지점중"/>
      <sheetName val="CODE"/>
      <sheetName val="tank3"/>
      <sheetName val="2.2 STAFF Scedule"/>
      <sheetName val="대비표"/>
      <sheetName val="焊工状态表"/>
      <sheetName val="D-3109"/>
      <sheetName val="예총"/>
      <sheetName val="Default"/>
      <sheetName val="breakdown"/>
      <sheetName val="뜃맟뭁돽띿맟?-BLDG"/>
      <sheetName val="BREAKDOWN(신규설치)"/>
      <sheetName val="SUMMARY_철거"/>
      <sheetName val="BREAKDOWN(철거설치)"/>
      <sheetName val="97 사업추정(WEKI)"/>
      <sheetName val="Quantity"/>
      <sheetName val="배수내역"/>
      <sheetName val="7.5.2 BOQ Summary "/>
      <sheetName val="DB@Acess"/>
      <sheetName val="Civil"/>
      <sheetName val="TTL"/>
      <sheetName val="뜃맟뭁돽띿맟_-BLDG"/>
      <sheetName val="INPUT_DATA"/>
      <sheetName val="Summary_Sheets"/>
      <sheetName val="7_6_3(B)_UG_Piping"/>
      <sheetName val="PHALAIDUCT_"/>
      <sheetName val="_Sum"/>
      <sheetName val="회사99"/>
      <sheetName val="TKOFF"/>
      <sheetName val="기성내역"/>
      <sheetName val="표지"/>
      <sheetName val="단가비교"/>
      <sheetName val="실행"/>
      <sheetName val="DO AM DT"/>
      <sheetName val="예산M11A"/>
      <sheetName val="TUAS"/>
      <sheetName val="Renf_flat_center"/>
      <sheetName val="h-013211-2??_x0000__x0000_0_x0000_?_x0013_??0_x0000__x0000__x0000_?????_x0013_?"/>
      <sheetName val="h-013211-2厧㉠_x0000__x0000_0_x0000_䧬_x0013_冞㉠0_x0000__x0000__x0000_冣㉠幇髃䴾_x0013_Ӥ"/>
      <sheetName val="Notes"/>
      <sheetName val="가상data"/>
      <sheetName val="COMPRESSOR"/>
      <sheetName val="p.mgmt"/>
      <sheetName val="BRICK"/>
      <sheetName val="design_criteria"/>
      <sheetName val="working_load_at_the_btm_ft_"/>
      <sheetName val="plan_section_of_foundation"/>
      <sheetName val="member_design"/>
      <sheetName val="soil_bearing_check"/>
      <sheetName val="TO__MEST"/>
      <sheetName val="Main_Code"/>
      <sheetName val="C급보_"/>
      <sheetName val="할증_"/>
      <sheetName val="개시대사_(2)"/>
      <sheetName val="BQ_List"/>
      <sheetName val="BM_DATA_SHEET"/>
      <sheetName val="OCT_FDN"/>
      <sheetName val="INSPECTOR_(EPC-1)"/>
      <sheetName val="Pipe_Classes"/>
      <sheetName val="REINF_"/>
      <sheetName val="3_현장배치"/>
      <sheetName val="Rekap_A"/>
      <sheetName val="plan&amp;section_of_foundation"/>
      <sheetName val="U+SRU_5UG"/>
      <sheetName val="ECC_Master_Title"/>
      <sheetName val="steam_table"/>
      <sheetName val="SITE_EST"/>
      <sheetName val="4K_-_(6a)_Non_Manual_Breakdown"/>
      <sheetName val="8_현장관리비"/>
      <sheetName val="7_안전관리비"/>
      <sheetName val="w't_table"/>
      <sheetName val="0_갑지"/>
      <sheetName val="Gia_vat_tu"/>
      <sheetName val="PDS_U-1400"/>
      <sheetName val="ZAR_SAZ"/>
      <sheetName val="Unit_49_분개표"/>
      <sheetName val="Unit_76_분개표"/>
      <sheetName val="TABLE2-2_OSBL-(SITE_PREP)"/>
      <sheetName val="공사비_내역_(가)"/>
      <sheetName val="간접비_총괄표"/>
      <sheetName val="FDM_TOT"/>
      <sheetName val="VC2_8_98"/>
      <sheetName val="CIVIL_WORK"/>
      <sheetName val="96_12"/>
      <sheetName val="Read_Me"/>
      <sheetName val="TYPE-B_평균H"/>
      <sheetName val="공정계획(내부계획25%,내부w_f)"/>
      <sheetName val="DESIGN_CRETERIA1"/>
      <sheetName val="Graph_(LGEN)"/>
      <sheetName val="선적schedule_(2)"/>
      <sheetName val="조도계산서_(도서)"/>
      <sheetName val="4.1구조설계"/>
    </sheetNames>
    <sheetDataSet>
      <sheetData sheetId="0" refreshError="1">
        <row r="2">
          <cell r="Q2" t="str">
            <v>TAKE OFF</v>
          </cell>
        </row>
        <row r="3">
          <cell r="Q3" t="str">
            <v>END CAP</v>
          </cell>
        </row>
        <row r="5">
          <cell r="C5" t="str">
            <v>Dwg-H-013211-2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sheetData sheetId="262"/>
      <sheetData sheetId="263"/>
      <sheetData sheetId="264"/>
      <sheetData sheetId="265"/>
      <sheetData sheetId="266" refreshError="1"/>
      <sheetData sheetId="267"/>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입"/>
      <sheetName val="Sheet1"/>
      <sheetName val="Sheet2"/>
      <sheetName val="Sheet3"/>
      <sheetName val="상반기손익차2총괄"/>
      <sheetName val="SPEC-DT2"/>
      <sheetName val="DESCRIPTION"/>
      <sheetName val="Details"/>
      <sheetName val="PIPE"/>
      <sheetName val="FLANGE"/>
      <sheetName val="VALVE"/>
      <sheetName val="96.12"/>
      <sheetName val="BM DATA SHEET"/>
      <sheetName val="우각부보강"/>
      <sheetName val="NEWCPS"/>
      <sheetName val="97 사업추정(WEKI)"/>
      <sheetName val="IndectCostBreakdown"/>
      <sheetName val="PRO_A"/>
      <sheetName val="DWG"/>
      <sheetName val="MAIN"/>
      <sheetName val="PRO"/>
      <sheetName val="BQ"/>
      <sheetName val="주관사업"/>
      <sheetName val="STAND98"/>
      <sheetName val="h-013211-2"/>
      <sheetName val="ANALYSER"/>
      <sheetName val="환율"/>
      <sheetName val="#REF"/>
      <sheetName val="BQ List"/>
      <sheetName val="대치판정"/>
      <sheetName val="C3"/>
      <sheetName val="경제지표"/>
      <sheetName val="세금자료"/>
      <sheetName val="수정양식"/>
      <sheetName val="INPUT DATA"/>
      <sheetName val="BCPAB"/>
      <sheetName val="crude.SLAB RE-bar"/>
      <sheetName val="CRUDE RE-bar"/>
      <sheetName val="Y-WORK"/>
      <sheetName val="단면가정"/>
      <sheetName val="개시전표"/>
      <sheetName val="공사집계"/>
      <sheetName val="3.현장배치"/>
      <sheetName val="손익차9월2"/>
      <sheetName val="기둥(원형)"/>
      <sheetName val="단가표"/>
      <sheetName val="경비_원본"/>
      <sheetName val="노임단가"/>
      <sheetName val="1월"/>
      <sheetName val="sort"/>
      <sheetName val="청산공사"/>
      <sheetName val="토목(도급)"/>
      <sheetName val="MUTUAL"/>
      <sheetName val="95년12월말"/>
      <sheetName val="간접비총괄 (2)"/>
      <sheetName val="적용토목"/>
      <sheetName val="집계표"/>
      <sheetName val="월별사업계획_조정"/>
      <sheetName val="eq_data"/>
      <sheetName val="95삼성급(본사)"/>
      <sheetName val="5"/>
      <sheetName val="연돌일위집계"/>
      <sheetName val="Equipment"/>
      <sheetName val="Piping"/>
      <sheetName val="Z"/>
      <sheetName val="Cash2"/>
      <sheetName val="PBS"/>
      <sheetName val="INSTR"/>
      <sheetName val="Cover"/>
      <sheetName val="영업소실적"/>
      <sheetName val="Compressors"/>
      <sheetName val="float&amp;bear"/>
      <sheetName val="Kfracture"/>
      <sheetName val="공문"/>
      <sheetName val="Material Specification"/>
      <sheetName val="Preface"/>
      <sheetName val="BQ-375-1"/>
      <sheetName val="steel-gr"/>
      <sheetName val="Sheet 2"/>
      <sheetName val="BM_DATA_SHEET"/>
      <sheetName val="96_12"/>
      <sheetName val="97_사업추정(WEKI)"/>
      <sheetName val="BQ_List"/>
      <sheetName val="INPUT_DATA"/>
      <sheetName val="crude_SLAB_RE-bar"/>
      <sheetName val="CRUDE_RE-bar"/>
      <sheetName val="inter"/>
      <sheetName val="공정계획(내부계획25%,내부w.f)"/>
      <sheetName val="단중표-ST"/>
      <sheetName val="요약배부"/>
      <sheetName val="SUM-OVERSEAS"/>
      <sheetName val="COST-850"/>
      <sheetName val="말뚝물량"/>
      <sheetName val="DNT OSBL"/>
      <sheetName val="PipWT"/>
      <sheetName val="당초"/>
      <sheetName val="총원가.24"/>
      <sheetName val="GeneralNote"/>
      <sheetName val="MOB-MAN1"/>
      <sheetName val="DATE"/>
      <sheetName val="DESIGN CRETERIA"/>
      <sheetName val="Unit 49_분개표"/>
      <sheetName val="Unit 76_분개표"/>
      <sheetName val="인원계획"/>
      <sheetName val="시공집계"/>
      <sheetName val="choose"/>
      <sheetName val="산근"/>
      <sheetName val="7.5.2 BOQ Summary"/>
      <sheetName val="Master"/>
      <sheetName val="사업부배부A"/>
      <sheetName val="간접비내역-1"/>
      <sheetName val="간접비 총괄표"/>
      <sheetName val="품셈TABLE"/>
      <sheetName val="DCS"/>
      <sheetName val="자재코드"/>
      <sheetName val="Table"/>
      <sheetName val="기초입력"/>
      <sheetName val="영업2"/>
      <sheetName val="영업3"/>
      <sheetName val="투찰내역"/>
      <sheetName val="Weld, NDE (Pipe)"/>
      <sheetName val="토목주소"/>
      <sheetName val="프랜트면허"/>
      <sheetName val="BID"/>
      <sheetName val="공사내역"/>
      <sheetName val="sw1"/>
      <sheetName val="UnitList"/>
      <sheetName val="노임"/>
      <sheetName val="일일총괄"/>
      <sheetName val="집계표(OPTION)"/>
      <sheetName val="B"/>
      <sheetName val="입찰안"/>
      <sheetName val="갑지"/>
      <sheetName val=" ｹ-ﾌﾞﾙ"/>
      <sheetName val="변경집계표"/>
      <sheetName val="Workspace"/>
      <sheetName val="순공사비"/>
      <sheetName val="DNT_OSBL"/>
      <sheetName val="총원가_24"/>
      <sheetName val="Unit_49_분개표"/>
      <sheetName val="Unit_76_분개표"/>
      <sheetName val="DESIGN_CRETERIA"/>
      <sheetName val="7_5_2_BOQ_Summary"/>
      <sheetName val="Weld,_NDE_(Pipe)"/>
      <sheetName val="Code"/>
      <sheetName val="Import"/>
      <sheetName val="activity"/>
      <sheetName val="Total"/>
      <sheetName val="w't table"/>
      <sheetName val="공사비_NDE"/>
      <sheetName val="일위대가표"/>
      <sheetName val="초임연봉"/>
      <sheetName val="TUAS"/>
      <sheetName val="15 문제점"/>
      <sheetName val="ITB COST"/>
      <sheetName val="보온자재단가표"/>
      <sheetName val="A"/>
      <sheetName val="DB@Acess"/>
      <sheetName val="Civil"/>
      <sheetName val="C-18"/>
      <sheetName val="COA-17"/>
      <sheetName val="주요공사"/>
      <sheetName val="DRUM"/>
      <sheetName val="대비표"/>
      <sheetName val="D2old"/>
      <sheetName val="Library"/>
      <sheetName val="표지 (2)"/>
      <sheetName val="IT-BAT"/>
      <sheetName val="Backdata"/>
      <sheetName val="SubCon"/>
      <sheetName val="DATA"/>
      <sheetName val="ITEM"/>
      <sheetName val="VXXXXXXX"/>
      <sheetName val="Eq. Mobilization"/>
      <sheetName val="P.M 별"/>
      <sheetName val="9-1차이내역"/>
      <sheetName val="Harga"/>
      <sheetName val="bahan"/>
      <sheetName val="1NYS(당)"/>
      <sheetName val="10현장조직"/>
      <sheetName val="공사금액 내역 (1)"/>
      <sheetName val="A LINE"/>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총괄"/>
      <sheetName val="갑,을"/>
      <sheetName val="노임단가"/>
      <sheetName val="표지"/>
      <sheetName val="개요"/>
      <sheetName val="사통"/>
      <sheetName val="단가검토"/>
      <sheetName val="설치중량 "/>
      <sheetName val="철거중량"/>
      <sheetName val="수문일위 "/>
      <sheetName val="자재단가"/>
      <sheetName val="발주내역"/>
      <sheetName val="설계개요"/>
      <sheetName val="단가"/>
      <sheetName val="ABUT수량-A1"/>
      <sheetName val="사유서(출)"/>
      <sheetName val="계약일반사항"/>
      <sheetName val="약품설비"/>
      <sheetName val="노무비"/>
      <sheetName val="공사비예산서(토목분)"/>
      <sheetName val="도로구조공사비"/>
      <sheetName val="도로토공공사비"/>
      <sheetName val="여수토공사비"/>
      <sheetName val="총괄표"/>
      <sheetName val="내역"/>
      <sheetName val="한전납입금"/>
      <sheetName val="전차선로 물량표"/>
      <sheetName val="내역표지"/>
      <sheetName val="예가표"/>
      <sheetName val="사리부설"/>
      <sheetName val="일위대가표"/>
      <sheetName val="설명"/>
      <sheetName val="내역서"/>
      <sheetName val="시공여유율"/>
      <sheetName val="부안일위"/>
      <sheetName val="고창방향"/>
      <sheetName val="자재견적 (대왕) (2)"/>
      <sheetName val="제경비요율"/>
      <sheetName val="일위대가(목록)"/>
      <sheetName val="자원리스트"/>
      <sheetName val="#REF"/>
      <sheetName val="집계표"/>
      <sheetName val="실행철강하도"/>
      <sheetName val="금액내역서"/>
      <sheetName val="전기혼잡제경비(45)"/>
      <sheetName val="제출내역 (2)"/>
      <sheetName val="대비"/>
      <sheetName val="터파기및재료"/>
      <sheetName val="1.동력공사"/>
      <sheetName val="설계"/>
      <sheetName val="1단계"/>
      <sheetName val="단면가정"/>
      <sheetName val="부대내역"/>
      <sheetName val="별첨1-임식"/>
      <sheetName val="기본자료"/>
      <sheetName val="CCTV내역서"/>
      <sheetName val="재료값"/>
      <sheetName val="밸브설치"/>
      <sheetName val="총괄내역서"/>
      <sheetName val="산출근거"/>
      <sheetName val="현장관리비 산출내역"/>
      <sheetName val="1.토공"/>
      <sheetName val="전선 및 전선관"/>
      <sheetName val="공사비"/>
      <sheetName val="철집"/>
      <sheetName val="찍기"/>
      <sheetName val="재료비"/>
      <sheetName val="구조물철거타공정이월"/>
      <sheetName val="P-산#1-1(WOWA1)"/>
      <sheetName val="일위대가"/>
      <sheetName val="매립"/>
      <sheetName val="98수문일위"/>
      <sheetName val="일위대가(가설)"/>
      <sheetName val="Sheet1 (2)"/>
      <sheetName val="설계(원가)"/>
      <sheetName val="내역서(변경2)"/>
      <sheetName val="내역서 (변경)"/>
      <sheetName val="자재집계표"/>
      <sheetName val="환토"/>
      <sheetName val="단가산출(운반장비)"/>
      <sheetName val="토공집계표"/>
      <sheetName val="토공계산서"/>
      <sheetName val="운반성토집계"/>
      <sheetName val="토적집계"/>
      <sheetName val="토적표"/>
      <sheetName val="비탈면보호공수량"/>
      <sheetName val="구조물깨기"/>
      <sheetName val="구조물깨기산근"/>
      <sheetName val="배수공집계표"/>
      <sheetName val="배수토공"/>
      <sheetName val="측구공"/>
      <sheetName val="L형측구"/>
      <sheetName val="도로경계석"/>
      <sheetName val="산마루측구"/>
      <sheetName val=" U형배수관"/>
      <sheetName val="도수로"/>
      <sheetName val="집수정(측구)"/>
      <sheetName val="용수로"/>
      <sheetName val="우오수공"/>
      <sheetName val="관수량"/>
      <sheetName val="우수받이"/>
      <sheetName val="집수정 (우오수)"/>
      <sheetName val="암거공"/>
      <sheetName val="박스암거"/>
      <sheetName val="맹암거공"/>
      <sheetName val="설계변경(운동장)"/>
      <sheetName val="운동장맹암거1"/>
      <sheetName val="운동장맹암거2"/>
      <sheetName val="집수정(맹암거)"/>
      <sheetName val="운동장맹암거(평면도)"/>
      <sheetName val="옹벽공"/>
      <sheetName val="포장공"/>
      <sheetName val="소로수량"/>
      <sheetName val="소로수량산출"/>
      <sheetName val="보도수량"/>
      <sheetName val="가로수수량"/>
      <sheetName val="차선도색"/>
      <sheetName val="차선수량"/>
      <sheetName val="도수로원가"/>
      <sheetName val="도수로내역"/>
      <sheetName val="도수로수량"/>
      <sheetName val="천방교접속"/>
      <sheetName val="조경일람"/>
      <sheetName val="수토공단위당"/>
      <sheetName val="전기"/>
      <sheetName val="유림골조"/>
      <sheetName val="양수장내역"/>
      <sheetName val="양수장"/>
      <sheetName val="견적대비"/>
      <sheetName val="품셈(기초)"/>
      <sheetName val="가설공사비"/>
      <sheetName val="공내역"/>
      <sheetName val="일위_파일"/>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6PILE  (돌출)"/>
      <sheetName val="반응조"/>
      <sheetName val="갑지"/>
      <sheetName val="단위중량"/>
      <sheetName val="터파기및재료"/>
      <sheetName val="소업1교"/>
      <sheetName val="참조"/>
      <sheetName val="사통"/>
      <sheetName val="물가시세"/>
      <sheetName val="노임단가"/>
      <sheetName val="조명시설"/>
      <sheetName val="가설건물"/>
      <sheetName val="6PILE  _돌출_"/>
      <sheetName val="내역서"/>
      <sheetName val="공사비집계"/>
      <sheetName val="진주방향"/>
      <sheetName val="입찰안"/>
      <sheetName val="토공 갑지"/>
      <sheetName val="Sheet1"/>
      <sheetName val="수지표"/>
      <sheetName val="셀명"/>
      <sheetName val="총괄"/>
      <sheetName val="3BL공동구 수량"/>
      <sheetName val="하도내역 (철콘)"/>
      <sheetName val="SLAB&quot;1&quot;"/>
      <sheetName val="샘플표지"/>
      <sheetName val="산출내역서"/>
      <sheetName val="실행철강하도"/>
      <sheetName val="업무처리전"/>
      <sheetName val="원가"/>
      <sheetName val="실정보고"/>
      <sheetName val="갑지1"/>
      <sheetName val="포장물량집계"/>
      <sheetName val="Sheet1 (2)"/>
      <sheetName val="1,2,3,4,5단위수량"/>
      <sheetName val="DATA98"/>
      <sheetName val="옹벽조금수정"/>
      <sheetName val="빗물받이(910-510-410)"/>
      <sheetName val="#REF"/>
      <sheetName val="Sheet2"/>
      <sheetName val="공사비증감"/>
      <sheetName val="가격조사서"/>
      <sheetName val="DATE"/>
      <sheetName val="기계경비일람"/>
      <sheetName val="일위대가(계측기설치)"/>
      <sheetName val="말뚝지지력산정"/>
      <sheetName val="기성내역"/>
      <sheetName val="단가"/>
      <sheetName val="오동"/>
      <sheetName val="대조"/>
      <sheetName val="나한"/>
      <sheetName val="금액내역서"/>
      <sheetName val="실행"/>
      <sheetName val="경상비"/>
      <sheetName val="공사내역"/>
      <sheetName val="CTEMCOST"/>
      <sheetName val="합천내역"/>
      <sheetName val="약품설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입"/>
      <sheetName val="Sheet1"/>
      <sheetName val="Sheet2"/>
      <sheetName val="Sheet3"/>
      <sheetName val="상반기손익차2총괄"/>
      <sheetName val="SPEC-DT2"/>
      <sheetName val="DESCRIPTION"/>
      <sheetName val="Details"/>
      <sheetName val="PIPE"/>
      <sheetName val="FLANGE"/>
      <sheetName val="VALVE"/>
      <sheetName val="96.12"/>
      <sheetName val="BM DATA SHEET"/>
      <sheetName val="우각부보강"/>
      <sheetName val="NEWCPS"/>
      <sheetName val="97 사업추정(WEKI)"/>
      <sheetName val="IndectCostBreakdown"/>
      <sheetName val="PRO_A"/>
      <sheetName val="DWG"/>
      <sheetName val="MAIN"/>
      <sheetName val="PRO"/>
      <sheetName val="BQ"/>
      <sheetName val="주관사업"/>
      <sheetName val="STAND98"/>
      <sheetName val="h-013211-2"/>
      <sheetName val="ANALYSER"/>
      <sheetName val="환율"/>
      <sheetName val="#REF"/>
      <sheetName val="BQ List"/>
      <sheetName val="대치판정"/>
      <sheetName val="C3"/>
      <sheetName val="경제지표"/>
      <sheetName val="세금자료"/>
      <sheetName val="수정양식"/>
      <sheetName val="INPUT DATA"/>
      <sheetName val="BCPAB"/>
      <sheetName val="crude.SLAB RE-bar"/>
      <sheetName val="CRUDE RE-bar"/>
      <sheetName val="Y-WORK"/>
      <sheetName val="단면가정"/>
      <sheetName val="개시전표"/>
      <sheetName val="공사집계"/>
      <sheetName val="eq_data"/>
      <sheetName val="95삼성급(본사)"/>
      <sheetName val="5"/>
      <sheetName val="3.현장배치"/>
      <sheetName val="손익차9월2"/>
      <sheetName val="기둥(원형)"/>
      <sheetName val="단가표"/>
      <sheetName val="경비_원본"/>
      <sheetName val="노임단가"/>
      <sheetName val="1월"/>
      <sheetName val="sort"/>
      <sheetName val="청산공사"/>
      <sheetName val="토목(도급)"/>
      <sheetName val="MUTUAL"/>
      <sheetName val="95년12월말"/>
      <sheetName val="간접비총괄 (2)"/>
      <sheetName val="적용토목"/>
      <sheetName val="집계표"/>
      <sheetName val="월별사업계획_조정"/>
      <sheetName val="연돌일위집계"/>
      <sheetName val="Equipment"/>
      <sheetName val="Piping"/>
      <sheetName val="Z"/>
      <sheetName val="Cash2"/>
      <sheetName val="PBS"/>
      <sheetName val="INSTR"/>
      <sheetName val="Cover"/>
      <sheetName val="영업소실적"/>
      <sheetName val="Compressors"/>
      <sheetName val="float&amp;bear"/>
      <sheetName val="Kfracture"/>
      <sheetName val="공문"/>
      <sheetName val="Material Specification"/>
      <sheetName val="Preface"/>
      <sheetName val="BQ-375-1"/>
      <sheetName val="steel-gr"/>
      <sheetName val="Sheet 2"/>
      <sheetName val="BM_DATA_SHEET"/>
      <sheetName val="96_12"/>
      <sheetName val="97_사업추정(WEKI)"/>
      <sheetName val="BQ_List"/>
      <sheetName val="INPUT_DATA"/>
      <sheetName val="crude_SLAB_RE-bar"/>
      <sheetName val="CRUDE_RE-bar"/>
      <sheetName val="일일총괄"/>
      <sheetName val="영업2"/>
      <sheetName val="집계표(OPTION)"/>
      <sheetName val="inter"/>
      <sheetName val="공정계획(내부계획25%,내부w.f)"/>
      <sheetName val="단중표-ST"/>
      <sheetName val="요약배부"/>
      <sheetName val="SUM-OVERSEAS"/>
      <sheetName val="COST-850"/>
      <sheetName val="말뚝물량"/>
      <sheetName val="DNT OSBL"/>
      <sheetName val="PipWT"/>
      <sheetName val="당초"/>
      <sheetName val="총원가.24"/>
      <sheetName val="GeneralNote"/>
      <sheetName val="MOB-MAN1"/>
      <sheetName val="DATE"/>
      <sheetName val="DESIGN CRETERIA"/>
      <sheetName val="Unit 49_분개표"/>
      <sheetName val="Unit 76_분개표"/>
      <sheetName val="인원계획"/>
      <sheetName val="시공집계"/>
      <sheetName val="choose"/>
      <sheetName val="산근"/>
      <sheetName val="7.5.2 BOQ Summary"/>
      <sheetName val="Master"/>
      <sheetName val="사업부배부A"/>
      <sheetName val="간접비내역-1"/>
      <sheetName val="간접비 총괄표"/>
      <sheetName val="품셈TABLE"/>
      <sheetName val="DCS"/>
      <sheetName val="자재코드"/>
      <sheetName val="Table"/>
      <sheetName val="기초입력"/>
      <sheetName val="영업3"/>
      <sheetName val="투찰내역"/>
      <sheetName val="Weld, NDE (Pipe)"/>
      <sheetName val="토목주소"/>
      <sheetName val="프랜트면허"/>
      <sheetName val="BID"/>
      <sheetName val="공사내역"/>
      <sheetName val="sw1"/>
      <sheetName val="UnitList"/>
      <sheetName val="노임"/>
      <sheetName val="B"/>
      <sheetName val="입찰안"/>
      <sheetName val="갑지"/>
      <sheetName val=" ｹ-ﾌﾞﾙ"/>
      <sheetName val="변경집계표"/>
      <sheetName val="Workspace"/>
      <sheetName val="순공사비"/>
      <sheetName val="DNT_OSBL"/>
      <sheetName val="총원가_24"/>
      <sheetName val="Unit_49_분개표"/>
      <sheetName val="Unit_76_분개표"/>
      <sheetName val="DESIGN_CRETERIA"/>
      <sheetName val="7_5_2_BOQ_Summary"/>
      <sheetName val="Weld,_NDE_(Pipe)"/>
      <sheetName val="Code"/>
      <sheetName val="Import"/>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입"/>
      <sheetName val="Sheet1"/>
      <sheetName val="Sheet2"/>
      <sheetName val="Sheet3"/>
      <sheetName val="상반기손익차2총괄"/>
      <sheetName val="SPEC-DT2"/>
      <sheetName val="DESCRIPTION"/>
      <sheetName val="Details"/>
      <sheetName val="PIPE"/>
      <sheetName val="FLANGE"/>
      <sheetName val="VALVE"/>
      <sheetName val="96.12"/>
      <sheetName val="BM DATA SHEET"/>
      <sheetName val="우각부보강"/>
      <sheetName val="NEWCPS"/>
      <sheetName val="97 사업추정(WEKI)"/>
      <sheetName val="IndectCostBreakdown"/>
      <sheetName val="PRO_A"/>
      <sheetName val="DWG"/>
      <sheetName val="MAIN"/>
      <sheetName val="PRO"/>
      <sheetName val="BQ"/>
      <sheetName val="주관사업"/>
      <sheetName val="STAND98"/>
      <sheetName val="h-013211-2"/>
      <sheetName val="ANALYSER"/>
      <sheetName val="환율"/>
      <sheetName val="#REF"/>
      <sheetName val="BQ List"/>
      <sheetName val="대치판정"/>
      <sheetName val="C3"/>
      <sheetName val="경제지표"/>
      <sheetName val="세금자료"/>
      <sheetName val="수정양식"/>
      <sheetName val="INPUT DATA"/>
      <sheetName val="BCPAB"/>
      <sheetName val="crude.SLAB RE-bar"/>
      <sheetName val="CRUDE RE-bar"/>
      <sheetName val="Y-WORK"/>
      <sheetName val="단면가정"/>
      <sheetName val="개시전표"/>
      <sheetName val="공사집계"/>
      <sheetName val="eq_data"/>
      <sheetName val="95삼성급(본사)"/>
      <sheetName val="5"/>
      <sheetName val="3.현장배치"/>
      <sheetName val="손익차9월2"/>
      <sheetName val="기둥(원형)"/>
      <sheetName val="단가표"/>
      <sheetName val="경비_원본"/>
      <sheetName val="노임단가"/>
      <sheetName val="1월"/>
      <sheetName val="sort"/>
      <sheetName val="청산공사"/>
      <sheetName val="토목(도급)"/>
      <sheetName val="MUTUAL"/>
      <sheetName val="95년12월말"/>
      <sheetName val="간접비총괄 (2)"/>
      <sheetName val="적용토목"/>
      <sheetName val="집계표"/>
      <sheetName val="월별사업계획_조정"/>
      <sheetName val="연돌일위집계"/>
      <sheetName val="Equipment"/>
      <sheetName val="Piping"/>
      <sheetName val="Z"/>
      <sheetName val="Cash2"/>
      <sheetName val="PBS"/>
      <sheetName val="INSTR"/>
      <sheetName val="Cover"/>
      <sheetName val="영업소실적"/>
      <sheetName val="Compressors"/>
      <sheetName val="float&amp;bear"/>
      <sheetName val="Kfracture"/>
      <sheetName val="공문"/>
      <sheetName val="Material Specification"/>
      <sheetName val="Preface"/>
      <sheetName val="BQ-375-1"/>
      <sheetName val="steel-gr"/>
      <sheetName val="Sheet 2"/>
      <sheetName val="BM_DATA_SHEET"/>
      <sheetName val="96_12"/>
      <sheetName val="97_사업추정(WEKI)"/>
      <sheetName val="BQ_List"/>
      <sheetName val="INPUT_DATA"/>
      <sheetName val="crude_SLAB_RE-bar"/>
      <sheetName val="CRUDE_RE-bar"/>
      <sheetName val="일일총괄"/>
      <sheetName val="영업2"/>
      <sheetName val="집계표(OPTION)"/>
      <sheetName val="inter"/>
      <sheetName val="공정계획(내부계획25%,내부w.f)"/>
      <sheetName val="단중표-ST"/>
      <sheetName val="요약배부"/>
      <sheetName val="SUM-OVERSEAS"/>
      <sheetName val="COST-850"/>
      <sheetName val="말뚝물량"/>
      <sheetName val="DNT OSBL"/>
      <sheetName val="PipWT"/>
      <sheetName val="당초"/>
      <sheetName val="총원가.24"/>
      <sheetName val="GeneralNote"/>
      <sheetName val="MOB-MAN1"/>
      <sheetName val="DATE"/>
      <sheetName val="DESIGN CRETERIA"/>
      <sheetName val="Unit 49_분개표"/>
      <sheetName val="Unit 76_분개표"/>
      <sheetName val="인원계획"/>
      <sheetName val="시공집계"/>
      <sheetName val="choose"/>
      <sheetName val="산근"/>
      <sheetName val="7.5.2 BOQ Summary"/>
      <sheetName val="Master"/>
      <sheetName val="사업부배부A"/>
      <sheetName val="간접비내역-1"/>
      <sheetName val="간접비 총괄표"/>
      <sheetName val="품셈TABLE"/>
      <sheetName val="DCS"/>
      <sheetName val="자재코드"/>
      <sheetName val="Table"/>
      <sheetName val="기초입력"/>
      <sheetName val="영업3"/>
      <sheetName val="투찰내역"/>
      <sheetName val="Weld, NDE (Pipe)"/>
      <sheetName val="토목주소"/>
      <sheetName val="프랜트면허"/>
      <sheetName val="BID"/>
      <sheetName val="공사내역"/>
      <sheetName val="sw1"/>
      <sheetName val="UnitList"/>
      <sheetName val="노임"/>
      <sheetName val="B"/>
      <sheetName val="입찰안"/>
      <sheetName val="갑지"/>
      <sheetName val=" ｹ-ﾌﾞﾙ"/>
      <sheetName val="변경집계표"/>
      <sheetName val="Workspace"/>
      <sheetName val="순공사비"/>
      <sheetName val="DNT_OSBL"/>
      <sheetName val="총원가_24"/>
      <sheetName val="Unit_49_분개표"/>
      <sheetName val="Unit_76_분개표"/>
      <sheetName val="DESIGN_CRETERIA"/>
      <sheetName val="7_5_2_BOQ_Summary"/>
      <sheetName val="Weld,_NDE_(Pipe)"/>
      <sheetName val="Code"/>
      <sheetName val="Import"/>
      <sheetName val="보온자재단가표"/>
      <sheetName val="activity"/>
      <sheetName val="Total"/>
      <sheetName val="공사비_NDE"/>
      <sheetName val="w't table"/>
      <sheetName val="일위대가표"/>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입"/>
      <sheetName val="Sheet1"/>
      <sheetName val="Sheet2"/>
      <sheetName val="Sheet3"/>
      <sheetName val="상반기손익차2총괄"/>
      <sheetName val="우각부보강"/>
      <sheetName val="SPEC-DT2"/>
      <sheetName val="DESCRIPTION"/>
      <sheetName val="BM DATA SHEET"/>
      <sheetName val="PIPE"/>
      <sheetName val="FLANGE"/>
      <sheetName val="VALVE"/>
      <sheetName val="96.12"/>
      <sheetName val="Details"/>
      <sheetName val="NEWCPS"/>
      <sheetName val="PRO_A"/>
      <sheetName val="DWG"/>
      <sheetName val="MAIN"/>
      <sheetName val="PRO"/>
      <sheetName val="97 사업추정(WEKI)"/>
      <sheetName val="BQ"/>
      <sheetName val="주관사업"/>
      <sheetName val="h-013211-2"/>
      <sheetName val="STAND98"/>
      <sheetName val="IndectCostBreakdown"/>
      <sheetName val="ANALYSER"/>
      <sheetName val="#REF"/>
      <sheetName val="BQ List"/>
      <sheetName val="대치판정"/>
      <sheetName val="C3"/>
      <sheetName val="환율"/>
      <sheetName val="경제지표"/>
      <sheetName val="세금자료"/>
      <sheetName val="수정양식"/>
      <sheetName val="INPUT DATA"/>
      <sheetName val="BCPAB"/>
      <sheetName val="crude.SLAB RE-bar"/>
      <sheetName val="CRUDE RE-bar"/>
      <sheetName val="5"/>
      <sheetName val="Y-WORK"/>
      <sheetName val="단면가정"/>
      <sheetName val="3.현장배치"/>
      <sheetName val="손익차9월2"/>
      <sheetName val="기둥(원형)"/>
      <sheetName val="단가표"/>
      <sheetName val="경비_원본"/>
      <sheetName val="노임단가"/>
      <sheetName val="1월"/>
      <sheetName val="sort"/>
      <sheetName val="청산공사"/>
      <sheetName val="토목(도급)"/>
      <sheetName val="MUTUAL"/>
      <sheetName val="95년12월말"/>
      <sheetName val="개시전표"/>
      <sheetName val="간접비총괄 (2)"/>
      <sheetName val="공사집계"/>
      <sheetName val="적용토목"/>
      <sheetName val="집계표"/>
      <sheetName val="월별사업계획_조정"/>
      <sheetName val="eq_data"/>
      <sheetName val="95삼성급(본사)"/>
      <sheetName val="Equipment"/>
      <sheetName val="Piping"/>
      <sheetName val="Z"/>
      <sheetName val="Cash2"/>
      <sheetName val="연돌일위집계"/>
      <sheetName val="INSTR"/>
      <sheetName val="Cover"/>
      <sheetName val="영업소실적"/>
      <sheetName val="Compressors"/>
      <sheetName val="PBS"/>
      <sheetName val="공문"/>
      <sheetName val="Material Specification"/>
      <sheetName val="Preface"/>
      <sheetName val="BQ-375-1"/>
      <sheetName val="steel-gr"/>
      <sheetName val="Sheet 2"/>
      <sheetName val="BM_DATA_SHEET"/>
      <sheetName val="96_12"/>
      <sheetName val="97_사업추정(WEKI)"/>
      <sheetName val="BQ_List"/>
      <sheetName val="INPUT_DATA"/>
      <sheetName val="crude_SLAB_RE-bar"/>
      <sheetName val="CRUDE_RE-bar"/>
      <sheetName val="float&amp;bear"/>
      <sheetName val="Kfracture"/>
      <sheetName val="inter"/>
      <sheetName val="공정계획(내부계획25%,내부w.f)"/>
      <sheetName val="단중표-ST"/>
      <sheetName val="요약배부"/>
      <sheetName val="SUM-OVERSEAS"/>
      <sheetName val="COST-850"/>
      <sheetName val="말뚝물량"/>
      <sheetName val="DNT OSBL"/>
      <sheetName val="PipWT"/>
      <sheetName val="당초"/>
      <sheetName val="총원가.24"/>
      <sheetName val="GeneralNote"/>
      <sheetName val="MOB-MAN1"/>
      <sheetName val="DATE"/>
      <sheetName val="DESIGN CRETERIA"/>
      <sheetName val="Unit 49_분개표"/>
      <sheetName val="Unit 76_분개표"/>
      <sheetName val="인원계획"/>
      <sheetName val="시공집계"/>
      <sheetName val="choose"/>
      <sheetName val="산근"/>
      <sheetName val="7.5.2 BOQ Summary"/>
      <sheetName val="Master"/>
      <sheetName val="사업부배부A"/>
      <sheetName val="간접비내역-1"/>
      <sheetName val="간접비 총괄표"/>
      <sheetName val="품셈TABLE"/>
      <sheetName val="DCS"/>
      <sheetName val="자재코드"/>
      <sheetName val="Table"/>
      <sheetName val="기초입력"/>
      <sheetName val="영업2"/>
      <sheetName val="영업3"/>
      <sheetName val="투찰내역"/>
      <sheetName val="Weld, NDE (Pipe)"/>
      <sheetName val="토목주소"/>
      <sheetName val="프랜트면허"/>
      <sheetName val="BID"/>
      <sheetName val="공사내역"/>
      <sheetName val="sw1"/>
      <sheetName val="UnitList"/>
      <sheetName val="노임"/>
      <sheetName val="보온자재단가표"/>
      <sheetName val="B"/>
      <sheetName val="입찰안"/>
      <sheetName val="갑지"/>
      <sheetName val=" ｹ-ﾌﾞﾙ"/>
      <sheetName val="변경집계표"/>
      <sheetName val="Workspace"/>
      <sheetName val="순공사비"/>
      <sheetName val="DNT_OSBL"/>
      <sheetName val="총원가_24"/>
      <sheetName val="Unit_49_분개표"/>
      <sheetName val="Unit_76_분개표"/>
      <sheetName val="DESIGN_CRETERIA"/>
      <sheetName val="7_5_2_BOQ_Summary"/>
      <sheetName val="Weld,_NDE_(Pipe)"/>
      <sheetName val="Code"/>
      <sheetName val="Import"/>
      <sheetName val="A"/>
      <sheetName val="DB@Acess"/>
      <sheetName val="Civil"/>
      <sheetName val="C-18"/>
      <sheetName val="COA-17"/>
      <sheetName val="대비표"/>
      <sheetName val="DRUM"/>
      <sheetName val="일일총괄"/>
      <sheetName val="집계표(OPTION)"/>
      <sheetName val="activity"/>
      <sheetName val="Total"/>
      <sheetName val="w't table"/>
      <sheetName val="공사비_NDE"/>
      <sheetName val="일위대가표"/>
      <sheetName val="D2old"/>
      <sheetName val="Library"/>
      <sheetName val="ITEM"/>
      <sheetName val="IT-BAT"/>
      <sheetName val="Backdata"/>
      <sheetName val="SubCon"/>
      <sheetName val="DATA"/>
      <sheetName val="초임연봉"/>
      <sheetName val="TUAS"/>
      <sheetName val="주요공사"/>
      <sheetName val="15 문제점"/>
      <sheetName val="표지 (2)"/>
      <sheetName val="ITB COST"/>
      <sheetName val="Eq. Mobilization"/>
      <sheetName val="VXXXXXXX"/>
      <sheetName val="경상"/>
      <sheetName val="Site_목록"/>
      <sheetName val="날짜_목록"/>
      <sheetName val="9-1차이내역"/>
      <sheetName val="Harga"/>
      <sheetName val="bahan"/>
      <sheetName val="1NYS(당)"/>
      <sheetName val="10현장조직"/>
      <sheetName val="공사금액 내역 (1)"/>
      <sheetName val="A LINE"/>
      <sheetName val="cable-data"/>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입"/>
      <sheetName val="세금자료"/>
      <sheetName val="eq_data"/>
      <sheetName val="단중표-ST"/>
      <sheetName val="요약배부"/>
      <sheetName val="주관사업"/>
      <sheetName val="말뚝물량"/>
      <sheetName val="SUM-OVERSEAS"/>
      <sheetName val="Sheet1"/>
      <sheetName val="COST-850"/>
      <sheetName val="96.12"/>
      <sheetName val="sort"/>
      <sheetName val="영업소실적"/>
      <sheetName val="95년12월말"/>
      <sheetName val="수정양식"/>
      <sheetName val="DNT OSBL"/>
      <sheetName val="경제지표"/>
      <sheetName val="INPUT DATA"/>
      <sheetName val="PipWT"/>
      <sheetName val="BCPAB"/>
      <sheetName val="당초"/>
      <sheetName val="총원가.24"/>
      <sheetName val="Unit 49_분개표"/>
      <sheetName val="Unit 76_분개표"/>
      <sheetName val="GeneralNote"/>
      <sheetName val="MOB-MAN1"/>
      <sheetName val="Equipment"/>
      <sheetName val="Piping"/>
      <sheetName val="ANALYSER"/>
      <sheetName val="Cover"/>
      <sheetName val="h-013211-2"/>
      <sheetName val="choose"/>
      <sheetName val="시공집계"/>
      <sheetName val="산근"/>
      <sheetName val="인원계획"/>
      <sheetName val="DATE"/>
      <sheetName val="DESIGN CRETERIA"/>
      <sheetName val="간접비내역-1"/>
      <sheetName val="7.5.2 BOQ Summary"/>
      <sheetName val="Master"/>
      <sheetName val="사업부배부A"/>
      <sheetName val="품셈TABLE"/>
      <sheetName val="Weld, NDE (Pipe)"/>
      <sheetName val="간접비 총괄표"/>
      <sheetName val="DCS"/>
      <sheetName val="자재코드"/>
      <sheetName val="Table"/>
      <sheetName val="기초입력"/>
      <sheetName val="영업2"/>
      <sheetName val="영업3"/>
      <sheetName val="투찰내역"/>
      <sheetName val="토목주소"/>
      <sheetName val="프랜트면허"/>
      <sheetName val="BID"/>
      <sheetName val="sw1"/>
      <sheetName val="UnitList"/>
      <sheetName val="C3"/>
      <sheetName val="공사내역"/>
      <sheetName val="노임단가"/>
      <sheetName val=" ｹ-ﾌﾞﾙ"/>
      <sheetName val="갑지"/>
      <sheetName val="공사비_NDE"/>
      <sheetName val="변경집계표"/>
      <sheetName val="Workspace"/>
      <sheetName val="순공사비"/>
      <sheetName val="96_12"/>
      <sheetName val="DNT_OSBL"/>
      <sheetName val="INPUT_DATA"/>
      <sheetName val="총원가_24"/>
      <sheetName val="Unit_49_분개표"/>
      <sheetName val="Unit_76_분개표"/>
      <sheetName val="DESIGN_CRETERIA"/>
      <sheetName val="7_5_2_BOQ_Summary"/>
      <sheetName val="Weld,_NDE_(Pipe)"/>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입"/>
      <sheetName val="세금자료"/>
      <sheetName val="eq_data"/>
      <sheetName val="단중표-ST"/>
      <sheetName val="요약배부"/>
      <sheetName val="주관사업"/>
      <sheetName val="말뚝물량"/>
      <sheetName val="SUM-OVERSEAS"/>
      <sheetName val="Sheet1"/>
      <sheetName val="COST-850"/>
      <sheetName val="96.12"/>
      <sheetName val="sort"/>
      <sheetName val="영업소실적"/>
      <sheetName val="95년12월말"/>
      <sheetName val="수정양식"/>
      <sheetName val="DNT OSBL"/>
      <sheetName val="경제지표"/>
      <sheetName val="INPUT DATA"/>
      <sheetName val="PipWT"/>
      <sheetName val="BCPAB"/>
      <sheetName val="당초"/>
      <sheetName val="총원가.24"/>
      <sheetName val="Unit 49_분개표"/>
      <sheetName val="Unit 76_분개표"/>
      <sheetName val="GeneralNote"/>
      <sheetName val="MOB-MAN1"/>
      <sheetName val="Equipment"/>
      <sheetName val="Piping"/>
      <sheetName val="ANALYSER"/>
      <sheetName val="Cover"/>
      <sheetName val="h-013211-2"/>
      <sheetName val="choose"/>
      <sheetName val="시공집계"/>
      <sheetName val="산근"/>
      <sheetName val="인원계획"/>
      <sheetName val="DATE"/>
      <sheetName val="DESIGN CRETERIA"/>
      <sheetName val="간접비내역-1"/>
      <sheetName val="7.5.2 BOQ Summary"/>
      <sheetName val="Master"/>
      <sheetName val="사업부배부A"/>
      <sheetName val="품셈TABLE"/>
      <sheetName val="Weld, NDE (Pipe)"/>
      <sheetName val="간접비 총괄표"/>
      <sheetName val="DCS"/>
      <sheetName val="자재코드"/>
      <sheetName val="Table"/>
      <sheetName val="기초입력"/>
      <sheetName val="영업2"/>
      <sheetName val="영업3"/>
      <sheetName val="투찰내역"/>
      <sheetName val="토목주소"/>
      <sheetName val="프랜트면허"/>
      <sheetName val="BID"/>
      <sheetName val="sw1"/>
      <sheetName val="UnitList"/>
      <sheetName val="C3"/>
      <sheetName val="공사내역"/>
      <sheetName val="노임단가"/>
      <sheetName val=" ｹ-ﾌﾞﾙ"/>
      <sheetName val="갑지"/>
      <sheetName val="공사비_NDE"/>
      <sheetName val="변경집계표"/>
      <sheetName val="Workspace"/>
      <sheetName val="순공사비"/>
      <sheetName val="96_12"/>
      <sheetName val="DNT_OSBL"/>
      <sheetName val="INPUT_DATA"/>
      <sheetName val="총원가_24"/>
      <sheetName val="Unit_49_분개표"/>
      <sheetName val="Unit_76_분개표"/>
      <sheetName val="DESIGN_CRETERIA"/>
      <sheetName val="7_5_2_BOQ_Summary"/>
      <sheetName val="Weld,_NDE_(Pipe)"/>
      <sheetName val="Harga"/>
      <sheetName val="bahan"/>
      <sheetName val="9-1차이내역"/>
      <sheetName val="손익차9월2"/>
      <sheetName val="15100"/>
      <sheetName val="B"/>
      <sheetName val="BQ"/>
      <sheetName val="연돌일위집계"/>
      <sheetName val="노임"/>
      <sheetName val="crude.SLAB RE-bar"/>
      <sheetName val="CRUDE RE-bar"/>
      <sheetName val="inter"/>
      <sheetName val="공정계획(내부계획25%,내부w.f)"/>
      <sheetName val="Sheet2"/>
      <sheetName val="Sheet3"/>
      <sheetName val="상반기손익차2총괄"/>
      <sheetName val="우각부보강"/>
      <sheetName val="SPEC-DT2"/>
      <sheetName val="DESCRIPTION"/>
      <sheetName val="BM DATA SHEET"/>
      <sheetName val="PIPE"/>
      <sheetName val="FLANGE"/>
      <sheetName val="VALVE"/>
      <sheetName val="Details"/>
      <sheetName val="97 사업추정(WEKI)"/>
      <sheetName val="NEWCPS"/>
      <sheetName val="PRO_A"/>
      <sheetName val="DWG"/>
      <sheetName val="MAIN"/>
      <sheetName val="PRO"/>
      <sheetName val="IndectCostBreakdown"/>
      <sheetName val="STAND98"/>
      <sheetName val="#REF"/>
      <sheetName val="BQ List"/>
      <sheetName val="환율"/>
      <sheetName val="대치판정"/>
      <sheetName val="Y-WORK"/>
      <sheetName val="단면가정"/>
      <sheetName val="95삼성급(본사)"/>
      <sheetName val="개시전표"/>
      <sheetName val="공사집계"/>
      <sheetName val="5"/>
      <sheetName val="3.현장배치"/>
      <sheetName val="기둥(원형)"/>
      <sheetName val="단가표"/>
      <sheetName val="경비_원본"/>
      <sheetName val="1월"/>
      <sheetName val="청산공사"/>
      <sheetName val="토목(도급)"/>
      <sheetName val="MUTUAL"/>
      <sheetName val="간접비총괄 (2)"/>
      <sheetName val="적용토목"/>
      <sheetName val="집계표"/>
      <sheetName val="월별사업계획_조정"/>
      <sheetName val="Z"/>
      <sheetName val="Cash2"/>
      <sheetName val="Compressors"/>
      <sheetName val="Preface"/>
      <sheetName val="PBS"/>
      <sheetName val="SS2"/>
      <sheetName val="S1.1총괄"/>
      <sheetName val="물량투입계획"/>
      <sheetName val="산출근거1"/>
      <sheetName val="대리점판정"/>
      <sheetName val="지급어음"/>
      <sheetName val="5.30(土)"/>
      <sheetName val="1NYS(당)"/>
      <sheetName val="입찰안"/>
      <sheetName val="SPrep_E4TK(R187)"/>
      <sheetName val="U00"/>
      <sheetName val="U01"/>
      <sheetName val="U02"/>
      <sheetName val="U03"/>
      <sheetName val="U06"/>
      <sheetName val="U07"/>
      <sheetName val="U08"/>
      <sheetName val="U09"/>
      <sheetName val="U10"/>
      <sheetName val="U11"/>
      <sheetName val="U13"/>
      <sheetName val="U21"/>
      <sheetName val="U25"/>
      <sheetName val="U26"/>
      <sheetName val="U29"/>
      <sheetName val="U30"/>
      <sheetName val="U31_Base"/>
      <sheetName val="U40"/>
      <sheetName val="U42"/>
      <sheetName val="U43"/>
      <sheetName val="U45"/>
      <sheetName val="U47"/>
      <sheetName val="U48"/>
      <sheetName val="U60"/>
      <sheetName val="CBE-VSL"/>
      <sheetName val="WORKER"/>
      <sheetName val="최민영집계25"/>
      <sheetName val="CODE"/>
      <sheetName val="GASTOS GEN"/>
      <sheetName val="INSTR"/>
      <sheetName val="품셈표"/>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입"/>
      <sheetName val="세금자료"/>
      <sheetName val="eq_data"/>
      <sheetName val="단중표-ST"/>
      <sheetName val="요약배부"/>
      <sheetName val="주관사업"/>
      <sheetName val="말뚝물량"/>
      <sheetName val="SUM-OVERSEAS"/>
      <sheetName val="Sheet1"/>
      <sheetName val="COST-850"/>
      <sheetName val="96.12"/>
      <sheetName val="sort"/>
      <sheetName val="영업소실적"/>
      <sheetName val="95년12월말"/>
      <sheetName val="수정양식"/>
      <sheetName val="DNT OSBL"/>
      <sheetName val="경제지표"/>
      <sheetName val="INPUT DATA"/>
      <sheetName val="PipWT"/>
      <sheetName val="BCPAB"/>
      <sheetName val="당초"/>
      <sheetName val="총원가.24"/>
      <sheetName val="Unit 49_분개표"/>
      <sheetName val="Unit 76_분개표"/>
      <sheetName val="GeneralNote"/>
      <sheetName val="MOB-MAN1"/>
      <sheetName val="Equipment"/>
      <sheetName val="Piping"/>
      <sheetName val="ANALYSER"/>
      <sheetName val="Cover"/>
      <sheetName val="h-013211-2"/>
      <sheetName val="choose"/>
      <sheetName val="시공집계"/>
      <sheetName val="산근"/>
      <sheetName val="인원계획"/>
      <sheetName val="DATE"/>
      <sheetName val="DESIGN CRETERIA"/>
      <sheetName val="간접비내역-1"/>
      <sheetName val="7.5.2 BOQ Summary"/>
      <sheetName val="Master"/>
      <sheetName val="사업부배부A"/>
      <sheetName val="품셈TABLE"/>
      <sheetName val="Weld, NDE (Pipe)"/>
      <sheetName val="간접비 총괄표"/>
      <sheetName val="DCS"/>
      <sheetName val="자재코드"/>
      <sheetName val="Table"/>
      <sheetName val="기초입력"/>
      <sheetName val="영업2"/>
      <sheetName val="영업3"/>
      <sheetName val="투찰내역"/>
      <sheetName val="토목주소"/>
      <sheetName val="프랜트면허"/>
      <sheetName val="BID"/>
      <sheetName val="sw1"/>
      <sheetName val="UnitList"/>
      <sheetName val="C3"/>
      <sheetName val="공사내역"/>
      <sheetName val="노임단가"/>
      <sheetName val=" ｹ-ﾌﾞﾙ"/>
      <sheetName val="갑지"/>
      <sheetName val="공사비_NDE"/>
      <sheetName val="변경집계표"/>
      <sheetName val="Workspace"/>
      <sheetName val="순공사비"/>
      <sheetName val="96_12"/>
      <sheetName val="DNT_OSBL"/>
      <sheetName val="INPUT_DATA"/>
      <sheetName val="총원가_24"/>
      <sheetName val="Unit_49_분개표"/>
      <sheetName val="Unit_76_분개표"/>
      <sheetName val="DESIGN_CRETERIA"/>
      <sheetName val="7_5_2_BOQ_Summary"/>
      <sheetName val="Weld,_NDE_(Pipe)"/>
      <sheetName val="Harga"/>
      <sheetName val="bahan"/>
      <sheetName val="9-1차이내역"/>
      <sheetName val="손익차9월2"/>
      <sheetName val="15100"/>
      <sheetName val="B"/>
      <sheetName val="BQ"/>
      <sheetName val="연돌일위집계"/>
      <sheetName val="노임"/>
      <sheetName val="crude.SLAB RE-bar"/>
      <sheetName val="CRUDE RE-bar"/>
      <sheetName val="inter"/>
      <sheetName val="공정계획(내부계획25%,내부w.f)"/>
      <sheetName val="Sheet2"/>
      <sheetName val="Sheet3"/>
      <sheetName val="상반기손익차2총괄"/>
      <sheetName val="우각부보강"/>
      <sheetName val="SPEC-DT2"/>
      <sheetName val="DESCRIPTION"/>
      <sheetName val="BM DATA SHEET"/>
      <sheetName val="PIPE"/>
      <sheetName val="FLANGE"/>
      <sheetName val="VALVE"/>
      <sheetName val="Details"/>
      <sheetName val="97 사업추정(WEKI)"/>
      <sheetName val="NEWCPS"/>
      <sheetName val="PRO_A"/>
      <sheetName val="DWG"/>
      <sheetName val="MAIN"/>
      <sheetName val="PRO"/>
      <sheetName val="IndectCostBreakdown"/>
      <sheetName val="STAND98"/>
      <sheetName val="#REF"/>
      <sheetName val="BQ List"/>
      <sheetName val="환율"/>
      <sheetName val="대치판정"/>
      <sheetName val="Y-WORK"/>
      <sheetName val="단면가정"/>
      <sheetName val="95삼성급(본사)"/>
      <sheetName val="개시전표"/>
      <sheetName val="공사집계"/>
      <sheetName val="5"/>
      <sheetName val="3.현장배치"/>
      <sheetName val="기둥(원형)"/>
      <sheetName val="단가표"/>
      <sheetName val="경비_원본"/>
      <sheetName val="1월"/>
      <sheetName val="청산공사"/>
      <sheetName val="토목(도급)"/>
      <sheetName val="MUTUAL"/>
      <sheetName val="간접비총괄 (2)"/>
      <sheetName val="적용토목"/>
      <sheetName val="집계표"/>
      <sheetName val="월별사업계획_조정"/>
      <sheetName val="Z"/>
      <sheetName val="Cash2"/>
      <sheetName val="Compressors"/>
      <sheetName val="Preface"/>
      <sheetName val="PBS"/>
      <sheetName val="SS2"/>
      <sheetName val="S1.1총괄"/>
      <sheetName val="물량투입계획"/>
      <sheetName val="산출근거1"/>
      <sheetName val="대리점판정"/>
      <sheetName val="지급어음"/>
      <sheetName val="5.30(土)"/>
      <sheetName val="1NYS(당)"/>
      <sheetName val="입찰안"/>
      <sheetName val="SPrep_E4TK(R187)"/>
      <sheetName val="U00"/>
      <sheetName val="U01"/>
      <sheetName val="U02"/>
      <sheetName val="U03"/>
      <sheetName val="U06"/>
      <sheetName val="U07"/>
      <sheetName val="U08"/>
      <sheetName val="U09"/>
      <sheetName val="U10"/>
      <sheetName val="U11"/>
      <sheetName val="U13"/>
      <sheetName val="U21"/>
      <sheetName val="U25"/>
      <sheetName val="U26"/>
      <sheetName val="U29"/>
      <sheetName val="U30"/>
      <sheetName val="U31_Base"/>
      <sheetName val="U40"/>
      <sheetName val="U42"/>
      <sheetName val="U43"/>
      <sheetName val="U45"/>
      <sheetName val="U47"/>
      <sheetName val="U48"/>
      <sheetName val="U60"/>
      <sheetName val="CBE-VSL"/>
      <sheetName val="WORKER"/>
      <sheetName val="최민영집계25"/>
      <sheetName val="CODE"/>
      <sheetName val="GASTOS GEN"/>
      <sheetName val="INSTR"/>
      <sheetName val="품셈표"/>
      <sheetName val="IT-BAT"/>
      <sheetName val="Backdata"/>
      <sheetName val="SubCon"/>
      <sheetName val="화성이화모듈공장"/>
      <sheetName val="원효펌프교체020812"/>
      <sheetName val="ELEC_MCI"/>
      <sheetName val="INST_MCI"/>
      <sheetName val="MECH_MCI"/>
      <sheetName val="실적"/>
      <sheetName val="실행(1)"/>
      <sheetName val="출금실적"/>
      <sheetName val="8"/>
      <sheetName val="10"/>
      <sheetName val="12"/>
      <sheetName val="인원현황"/>
      <sheetName val="9"/>
      <sheetName val="11"/>
      <sheetName val="2"/>
      <sheetName val="CAL"/>
      <sheetName val="가도공"/>
      <sheetName val="steel data sheet"/>
      <sheetName val="WIND"/>
      <sheetName val="static.cal"/>
      <sheetName val="G.R300경비"/>
      <sheetName val="10현장조직"/>
      <sheetName val="실행내역"/>
      <sheetName val="CAT_5"/>
      <sheetName val="유림골조"/>
      <sheetName val="Sheet4"/>
      <sheetName val="초임연봉"/>
      <sheetName val="WORK"/>
      <sheetName val="총괄표"/>
      <sheetName val="내역서(삼호)"/>
      <sheetName val="공사금액 내역 (1)"/>
      <sheetName val="단가조사"/>
      <sheetName val="단가산출서"/>
      <sheetName val="제진기"/>
      <sheetName val="DG3285"/>
      <sheetName val="VST재료산출"/>
      <sheetName val="TUAS"/>
      <sheetName val="C급보 "/>
      <sheetName val="인건비"/>
      <sheetName val="TL rieng"/>
      <sheetName val="주요공사"/>
      <sheetName val="P.M 별"/>
      <sheetName val="15 문제점"/>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5삼성급(총괄)"/>
      <sheetName val="95삼성급(본사)"/>
      <sheetName val="95삼성급_본사_"/>
      <sheetName val="삼성초임"/>
      <sheetName val="XL4Poppy"/>
      <sheetName val="eq_data"/>
      <sheetName val="B31.1"/>
      <sheetName val="PSIZE"/>
      <sheetName val="영업소실적"/>
      <sheetName val="주관사업"/>
      <sheetName val="집계표"/>
      <sheetName val="개시대사 (2)"/>
      <sheetName val="현대본사"/>
      <sheetName val="상반기손익차2총괄"/>
      <sheetName val="AILC004"/>
      <sheetName val="회사99"/>
      <sheetName val="RENUN"/>
      <sheetName val="손익차9월2"/>
      <sheetName val="시산"/>
      <sheetName val="97 사업추정(WEKI)"/>
      <sheetName val="표지"/>
      <sheetName val="총괄표"/>
      <sheetName val="수입"/>
      <sheetName val="정부노임단가"/>
      <sheetName val="7.6.3(B) UG Piping"/>
      <sheetName val="DRUM"/>
      <sheetName val="B31_1"/>
      <sheetName val="개시대사_(2)"/>
      <sheetName val="PumpSpec"/>
      <sheetName val="집계표(OPTION)"/>
      <sheetName val="MixBed"/>
      <sheetName val="CondPol"/>
      <sheetName val="9-1차이내역"/>
      <sheetName val="Summary Sheets"/>
      <sheetName val="jobhist"/>
      <sheetName val="97"/>
      <sheetName val="간선계산"/>
      <sheetName val="IndectCostBreakdown"/>
      <sheetName val="PBS"/>
      <sheetName val="LOAD 5 Wind "/>
      <sheetName val="연돌일위집계"/>
      <sheetName val="DATA"/>
      <sheetName val="대비표"/>
      <sheetName val="bldg list"/>
      <sheetName val="공문"/>
      <sheetName val="삼성초임.XLS"/>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5삼성급(총괄)"/>
      <sheetName val="95삼성급(본사)"/>
      <sheetName val="95삼성급_본사_"/>
      <sheetName val="삼성초임"/>
      <sheetName val="XL4Poppy"/>
      <sheetName val="eq_data"/>
      <sheetName val="B31.1"/>
      <sheetName val="PSIZE"/>
      <sheetName val="영업소실적"/>
      <sheetName val="주관사업"/>
      <sheetName val="집계표"/>
      <sheetName val="개시대사 (2)"/>
      <sheetName val="현대본사"/>
      <sheetName val="상반기손익차2총괄"/>
      <sheetName val="AILC004"/>
      <sheetName val="회사99"/>
      <sheetName val="RENUN"/>
      <sheetName val="손익차9월2"/>
      <sheetName val="시산"/>
      <sheetName val="97 사업추정(WEKI)"/>
      <sheetName val="표지"/>
      <sheetName val="총괄표"/>
      <sheetName val="수입"/>
      <sheetName val="정부노임단가"/>
      <sheetName val="7.6.3(B) UG Piping"/>
      <sheetName val="DRUM"/>
      <sheetName val="B31_1"/>
      <sheetName val="개시대사_(2)"/>
      <sheetName val="PumpSpec"/>
      <sheetName val="집계표(OPTION)"/>
      <sheetName val="MixBed"/>
      <sheetName val="CondPol"/>
      <sheetName val="9-1차이내역"/>
      <sheetName val="Summary Sheets"/>
      <sheetName val="jobhist"/>
      <sheetName val="97"/>
      <sheetName val="간선계산"/>
      <sheetName val="IndectCostBreakdown"/>
      <sheetName val="PBS"/>
      <sheetName val="LOAD 5 Wind "/>
      <sheetName val="연돌일위집계"/>
      <sheetName val="DATA"/>
      <sheetName val="대비표"/>
      <sheetName val="bldg list"/>
      <sheetName val="공문"/>
      <sheetName val="삼성초임.XLS"/>
      <sheetName val="B"/>
      <sheetName val="단면 (2)"/>
      <sheetName val="h-013211-2"/>
      <sheetName val="일위대가"/>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5삼성급(총괄)"/>
      <sheetName val="95삼성급(본사)"/>
      <sheetName val="95삼성급_본사_"/>
      <sheetName val="삼성초임"/>
      <sheetName val="XL4Poppy"/>
      <sheetName val="eq_data"/>
      <sheetName val="B31.1"/>
      <sheetName val="PSIZE"/>
      <sheetName val="영업소실적"/>
      <sheetName val="주관사업"/>
      <sheetName val="집계표"/>
      <sheetName val="개시대사 (2)"/>
      <sheetName val="현대본사"/>
      <sheetName val="상반기손익차2총괄"/>
      <sheetName val="AILC004"/>
      <sheetName val="회사99"/>
      <sheetName val="RENUN"/>
      <sheetName val="손익차9월2"/>
      <sheetName val="시산"/>
      <sheetName val="97 사업추정(WEKI)"/>
      <sheetName val="표지"/>
      <sheetName val="총괄표"/>
      <sheetName val="수입"/>
      <sheetName val="정부노임단가"/>
      <sheetName val="B31_1"/>
      <sheetName val="개시대사_(2)"/>
      <sheetName val="7.6.3(B) UG Piping"/>
      <sheetName val="DRUM"/>
      <sheetName val="MixBed"/>
      <sheetName val="CondPol"/>
      <sheetName val="PumpSpec"/>
      <sheetName val="집계표(OPTION)"/>
      <sheetName val="간선계산"/>
      <sheetName val="IndectCostBreakdown"/>
      <sheetName val="PBS"/>
      <sheetName val="LOAD 5 Wind "/>
      <sheetName val="Summary Sheets"/>
      <sheetName val="연돌일위집계"/>
      <sheetName val="DATA"/>
      <sheetName val="대비표"/>
      <sheetName val="bldg list"/>
      <sheetName val="공문"/>
      <sheetName val="삼성초임.XLS"/>
      <sheetName val="B"/>
      <sheetName val="9-1차이내역"/>
      <sheetName val="단면 (2)"/>
      <sheetName val="h-013211-2"/>
      <sheetName val="Z"/>
      <sheetName val="Cash2"/>
      <sheetName val="97"/>
      <sheetName val="配線器具"/>
      <sheetName val="ERECT"/>
      <sheetName val="CIVIL"/>
      <sheetName val="PROSUM"/>
      <sheetName val="jobhist"/>
      <sheetName val="일위대가"/>
      <sheetName val="%EC%82%BC%EC%84%B1%EC%B4%88%EC%"/>
      <sheetName val="부대비율"/>
      <sheetName val="COVER"/>
      <sheetName val="EQUIPMENT"/>
      <sheetName val="COVER-P"/>
      <sheetName val="Exchange Rate"/>
      <sheetName val="Ocean Transporation Charge"/>
      <sheetName val="Inland Transportation Charge"/>
      <sheetName val="VLOOKUP"/>
      <sheetName val="cal-foamglass"/>
      <sheetName val="공사비예산서(토목분)"/>
      <sheetName val="날짜_목록"/>
      <sheetName val="Site_목록"/>
      <sheetName val="CAT_5"/>
      <sheetName val="BM"/>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refreshError="1"/>
      <sheetData sheetId="46" refreshError="1"/>
      <sheetData sheetId="47" refreshError="1"/>
      <sheetData sheetId="48" refreshError="1"/>
      <sheetData sheetId="49" refreshError="1"/>
      <sheetData sheetId="50" refreshError="1"/>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찍기"/>
      <sheetName val="옹벽토공집계"/>
      <sheetName val="옹벽토공"/>
      <sheetName val="Sheet1"/>
      <sheetName val="Sheet2"/>
      <sheetName val="Sheet3"/>
      <sheetName val="MCI"/>
      <sheetName val="목표세부명세"/>
      <sheetName val="GAHEUNG"/>
      <sheetName val="2연암거"/>
      <sheetName val="경사수로집계표"/>
      <sheetName val="경사수로"/>
      <sheetName val="진입교량"/>
      <sheetName val="단면 (2)"/>
      <sheetName val="Sheet5"/>
      <sheetName val="D-3109"/>
      <sheetName val="품셈산출"/>
      <sheetName val="일위대가"/>
      <sheetName val="2.가정단면"/>
      <sheetName val="산출내역서집계표"/>
      <sheetName val="빗물받이(910-510-410)"/>
      <sheetName val="40단가산출서"/>
      <sheetName val="40집계"/>
      <sheetName val="공문"/>
      <sheetName val="공예을"/>
      <sheetName val="조명시설"/>
      <sheetName val="위치조서"/>
      <sheetName val="철근단면적"/>
      <sheetName val="design criteria"/>
      <sheetName val="working load at the btm ft."/>
      <sheetName val="plan&amp;section of foundation"/>
      <sheetName val="member design"/>
      <sheetName val="soil bearing check"/>
      <sheetName val="내역기준"/>
      <sheetName val="DATA2000"/>
      <sheetName val="일위대가(계측기설치)"/>
      <sheetName val="COPING"/>
      <sheetName val="배수설비"/>
      <sheetName val="cal"/>
      <sheetName val="내역서"/>
      <sheetName val="DATE"/>
      <sheetName val="ERECIN"/>
      <sheetName val="품셈"/>
      <sheetName val="D-623D"/>
      <sheetName val="총괄표"/>
      <sheetName val="Tiepdia"/>
      <sheetName val="1.설계조건"/>
      <sheetName val="변경내역1"/>
      <sheetName val="산근"/>
      <sheetName val="AC포장수량"/>
      <sheetName val="#REF"/>
      <sheetName val="배관내역"/>
      <sheetName val="출자한도"/>
      <sheetName val="대림경상68억"/>
      <sheetName val="배수내역"/>
      <sheetName val="연돌일위집계"/>
      <sheetName val="구조물철거타공정이월"/>
      <sheetName val="공사내역"/>
      <sheetName val="단가비교"/>
      <sheetName val="부표(10전)"/>
      <sheetName val="토공총괄표"/>
      <sheetName val="CIP BD"/>
      <sheetName val="대로근거"/>
      <sheetName val="중로근거"/>
      <sheetName val="대운산출"/>
      <sheetName val="수직구#2가시설집계"/>
      <sheetName val="자재집계 산출근거"/>
      <sheetName val="수직구#2"/>
      <sheetName val="기초별표"/>
      <sheetName val="DATA"/>
      <sheetName val="운반"/>
      <sheetName val="금액내역서"/>
      <sheetName val="양수장(기계)"/>
      <sheetName val="공량산출서"/>
      <sheetName val="표지"/>
      <sheetName val="을"/>
      <sheetName val="CAT_5"/>
      <sheetName val="중기사용료"/>
      <sheetName val="적용노임"/>
      <sheetName val="일반자재"/>
      <sheetName val="배수공"/>
      <sheetName val="벌개제근"/>
      <sheetName val="(CC01)부지정지집계"/>
      <sheetName val="(CC-01)작진항"/>
      <sheetName val="(CC-01)본관부지"/>
      <sheetName val="(CC-01)호산항"/>
      <sheetName val="(CC02)호안축조"/>
      <sheetName val="(CC03)진입도로"/>
      <sheetName val="12CGOU"/>
      <sheetName val="철골공사"/>
      <sheetName val="구성비"/>
      <sheetName val="공정율 기초 Data"/>
      <sheetName val="수금 Schedule 기초 Data"/>
      <sheetName val="ACUNIT"/>
      <sheetName val="집계표(OPTION)"/>
      <sheetName val="Eq. Mobilization"/>
      <sheetName val="DHEQSUPT"/>
      <sheetName val="UEC영화관본공사내역"/>
      <sheetName val="갑근세납세필증명원"/>
      <sheetName val="SPEC"/>
      <sheetName val="당초"/>
      <sheetName val="B"/>
      <sheetName val="대비표"/>
      <sheetName val="상반기손익차2총괄"/>
      <sheetName val="INPUT(덕도방향-시점)"/>
      <sheetName val="공사비예산서(토목분)"/>
      <sheetName val="TYPE-A"/>
      <sheetName val="일위대가표"/>
      <sheetName val="설산1.나"/>
      <sheetName val="본사S"/>
      <sheetName val="용소리교"/>
      <sheetName val="DC-2303"/>
      <sheetName val="float&amp;bear"/>
      <sheetName val="In&amp;Out"/>
      <sheetName val="Kfracture"/>
      <sheetName val="건축내역"/>
      <sheetName val="Sheet4"/>
      <sheetName val="한강운반비"/>
      <sheetName val="일위집계(기존)"/>
      <sheetName val="BID"/>
      <sheetName val="Requirement(Work Crew)"/>
      <sheetName val="95삼성급(본사)"/>
      <sheetName val="현장관리비 산출내역"/>
      <sheetName val="L형옹벽측구"/>
      <sheetName val="토목품셈"/>
      <sheetName val="단가"/>
      <sheetName val="양수장내역"/>
      <sheetName val="50"/>
      <sheetName val="3.공통공사대비"/>
      <sheetName val="공사비SUM"/>
      <sheetName val="CTEMCOST"/>
      <sheetName val="수입"/>
      <sheetName val="Chiet tinh dz35"/>
      <sheetName val="제출계산서"/>
      <sheetName val="ABUT수량-A1"/>
      <sheetName val="단가일람"/>
      <sheetName val="단위량당중기"/>
      <sheetName val="수량집계표(舊)"/>
      <sheetName val="자재단가"/>
      <sheetName val="수량이동"/>
      <sheetName val="시중노임단가"/>
      <sheetName val="품"/>
      <sheetName val="BQMPALOC"/>
      <sheetName val="경비2내역"/>
      <sheetName val="유림골조"/>
      <sheetName val="신규적용단가"/>
      <sheetName val="신길1동"/>
      <sheetName val="Rate Analysis"/>
      <sheetName val="부대공"/>
      <sheetName val="방호벽"/>
      <sheetName val="교통표지"/>
      <sheetName val="보집계표"/>
      <sheetName val="낙석방지책"/>
      <sheetName val="측구공"/>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ual"/>
      <sheetName val="equipment"/>
      <sheetName val="eq_data"/>
      <sheetName val="out_put"/>
      <sheetName val="drawing"/>
      <sheetName val="Loading"/>
      <sheetName val="INSTR"/>
      <sheetName val="공사비_NDE"/>
      <sheetName val="TOEC"/>
      <sheetName val="ELEC_DCI"/>
      <sheetName val="INST_DCI"/>
      <sheetName val="cover"/>
      <sheetName val="A"/>
      <sheetName val="OUT"/>
      <sheetName val="Sheet1"/>
      <sheetName val="영업소실적"/>
      <sheetName val="수입"/>
      <sheetName val="직원동원계획"/>
      <sheetName val="CONTROL-100"/>
      <sheetName val="General Data"/>
      <sheetName val="PRICE COMP"/>
      <sheetName val="본지점중"/>
      <sheetName val="A(Rev.3)"/>
      <sheetName val="PRO_A"/>
      <sheetName val="ELEC_MCI"/>
      <sheetName val="MAIN"/>
      <sheetName val="INST_MCI"/>
      <sheetName val="MECH_MCI"/>
      <sheetName val="PRO"/>
      <sheetName val="IT-BAT"/>
      <sheetName val="h-013211-2"/>
      <sheetName val="ACTDATA"/>
      <sheetName val="static.cal"/>
      <sheetName val="crude.SLAB RE-bar"/>
      <sheetName val="ANX3A65"/>
      <sheetName val="환율표"/>
      <sheetName val="BOQ0822"/>
      <sheetName val="7.6.3(B) UG Piping"/>
      <sheetName val="Lup"/>
      <sheetName val="Information"/>
      <sheetName val="fdn_bm_pro"/>
      <sheetName val="PRICE LIST"/>
      <sheetName val="PipWT"/>
      <sheetName val="IBASE"/>
      <sheetName val="내역(한신APT)"/>
      <sheetName val="제품현황"/>
      <sheetName val="Preface"/>
      <sheetName val="Source"/>
      <sheetName val="Job Data"/>
      <sheetName val="투입실적"/>
      <sheetName val="WORKER"/>
      <sheetName val="Sheet5"/>
      <sheetName val="BCPAB"/>
      <sheetName val="Summary 2002"/>
      <sheetName val="Feuil2"/>
      <sheetName val="Tipo Terzi"/>
      <sheetName val="노임"/>
      <sheetName val="ASME B 36.10 M"/>
      <sheetName val="Piping Design Data"/>
      <sheetName val="인건비"/>
      <sheetName val="97 사업추정(WEKI)"/>
      <sheetName val="OFFER RATE"/>
      <sheetName val="총괄표"/>
      <sheetName val="작성기준"/>
      <sheetName val="ANALYSER"/>
      <sheetName val="내역서"/>
      <sheetName val="품셈 "/>
      <sheetName val="PAINT"/>
      <sheetName val="방화도료"/>
      <sheetName val="가도공"/>
      <sheetName val="TABLE2-2 OSBL-(SITE PREP)"/>
      <sheetName val="98TSON4A"/>
      <sheetName val="Contents"/>
      <sheetName val="REINF."/>
      <sheetName val="SKETCH"/>
      <sheetName val="LOADS"/>
      <sheetName val="boq"/>
      <sheetName val="PAGE 1"/>
      <sheetName val="_생산성_분석_체계_절차.xlsx"/>
      <sheetName val="General_Data"/>
      <sheetName val="PRICE_COMP"/>
      <sheetName val="A(Rev_3)"/>
      <sheetName val="단가비교(TOTAL)"/>
      <sheetName val="General_Data1"/>
      <sheetName val="PRICE_COMP1"/>
      <sheetName val="A(Rev_3)1"/>
      <sheetName val="cable"/>
      <sheetName val="pri-com"/>
      <sheetName val="견적의뢰"/>
      <sheetName val="기준"/>
      <sheetName val="CAL"/>
      <sheetName val="BQ List"/>
      <sheetName val="노임단가"/>
      <sheetName val="PRC-SUM"/>
      <sheetName val="Y-WORK"/>
      <sheetName val="대공종"/>
      <sheetName val="전기일위대가"/>
      <sheetName val="SHIPPING"/>
      <sheetName val="Content"/>
      <sheetName val="7.5.1(A) Data"/>
      <sheetName val="7.5.1(B) BOQ Breakdown"/>
      <sheetName val="7.5.1(C) Scope"/>
      <sheetName val="7.5.1(D) Basis"/>
      <sheetName val="7.5.1(E) Allowance"/>
      <sheetName val="7.5.2 BOQ Summary"/>
      <sheetName val="7.5.3 BOQ"/>
      <sheetName val="A. Erec_BOQ(Shop)"/>
      <sheetName val="B. Erec_BOQ(Field)"/>
      <sheetName val="C. Surface_Protection"/>
      <sheetName val="A. Erec_BOQ(Shop) (2)"/>
      <sheetName val="B. Erec_BOQ(Field) (2)"/>
      <sheetName val="C. Surf_Protection"/>
      <sheetName val="Attachment #1"/>
      <sheetName val="Attachment #2"/>
      <sheetName val="LIST"/>
      <sheetName val="301"/>
      <sheetName val="302 C1"/>
      <sheetName val="302 C2"/>
      <sheetName val="302"/>
      <sheetName val="SUPPLY (2)"/>
      <sheetName val="RETURN (2)"/>
      <sheetName val="SUPPLY"/>
      <sheetName val="RETURN"/>
      <sheetName val="303"/>
      <sheetName val="303 (2)"/>
      <sheetName val="304"/>
      <sheetName val="305"/>
      <sheetName val="306"/>
      <sheetName val="307"/>
      <sheetName val="308"/>
      <sheetName val="308 (2)"/>
      <sheetName val="309"/>
      <sheetName val="309 (2)"/>
      <sheetName val="산출기준"/>
      <sheetName val="JUNCTION BOX"/>
      <sheetName val="TRAY"/>
      <sheetName val="PIPE"/>
      <sheetName val="PIPE FITTING"/>
      <sheetName val="TUBE"/>
      <sheetName val="TUBE FITTING"/>
      <sheetName val="CABLE GLAND"/>
      <sheetName val="VALVE"/>
      <sheetName val="MCT"/>
      <sheetName val="SUPPORT"/>
      <sheetName val="예산서"/>
      <sheetName val="P3"/>
      <sheetName val="CAT_5"/>
      <sheetName val="CONS. EQUIP.  "/>
      <sheetName val="일위대가"/>
      <sheetName val="VA_code"/>
      <sheetName val="갑지(추정)"/>
      <sheetName val="T1"/>
      <sheetName val="가시설공"/>
      <sheetName val="DWG"/>
      <sheetName val="BLR 1"/>
      <sheetName val="GEN"/>
      <sheetName val="GAS"/>
      <sheetName val="DEAE"/>
      <sheetName val="BLR2"/>
      <sheetName val="BLR3"/>
      <sheetName val="BLR4"/>
      <sheetName val="BLR5"/>
      <sheetName val="DEM"/>
      <sheetName val="SAM"/>
      <sheetName val="CHEM"/>
      <sheetName val="COP"/>
      <sheetName val="CHECK1"/>
      <sheetName val="기별수량산출서"/>
      <sheetName val="출력X"/>
      <sheetName val="ITB COST"/>
      <sheetName val="건축"/>
      <sheetName val="SPEC"/>
      <sheetName val="PIP"/>
      <sheetName val="토공"/>
      <sheetName val="TL,Termination"/>
      <sheetName val="Cable,Conduit"/>
      <sheetName val="WORK"/>
      <sheetName val="#REF"/>
      <sheetName val="보온 회사분"/>
      <sheetName val="예산"/>
      <sheetName val="FACTOR"/>
      <sheetName val="90EL JACKET"/>
      <sheetName val="BAND(200)"/>
      <sheetName val="보온재"/>
      <sheetName val="7_5_1(A)_Data"/>
      <sheetName val="7_5_1(B)_BOQ_Breakdown"/>
      <sheetName val="7_5_1(C)_Scope"/>
      <sheetName val="7_5_1(D)_Basis"/>
      <sheetName val="7_5_1(E)_Allowance"/>
      <sheetName val="7_5_2_BOQ_Summary"/>
      <sheetName val="7_5_3_BOQ"/>
      <sheetName val="A__Erec_BOQ(Shop)"/>
      <sheetName val="B__Erec_BOQ(Field)"/>
      <sheetName val="C__Surface_Protection"/>
      <sheetName val="A__Erec_BOQ(Shop)_(2)"/>
      <sheetName val="B__Erec_BOQ(Field)_(2)"/>
      <sheetName val="C__Surf_Protection"/>
      <sheetName val="Attachment_#1"/>
      <sheetName val="Attachment_#2"/>
      <sheetName val="302_C1"/>
      <sheetName val="302_C2"/>
      <sheetName val="SUPPLY_(2)"/>
      <sheetName val="RETURN_(2)"/>
      <sheetName val="303_(2)"/>
      <sheetName val="308_(2)"/>
      <sheetName val="309_(2)"/>
      <sheetName val="JUNCTION_BOX"/>
      <sheetName val="PIPE_FITTING"/>
      <sheetName val="TUBE_FITTING"/>
      <sheetName val="CABLE_GLAND"/>
      <sheetName val="BLR_1"/>
      <sheetName val="CONS__EQUIP___"/>
      <sheetName val="REINF_"/>
      <sheetName val="부표총괄"/>
      <sheetName val="소비자가"/>
      <sheetName val="Cost control"/>
      <sheetName val="Elect"/>
      <sheetName val="FIRE FIGHTING"/>
      <sheetName val="내역"/>
      <sheetName val="Macro(전선)"/>
      <sheetName val="을"/>
      <sheetName val="배관"/>
      <sheetName val="9-1차이내역"/>
      <sheetName val="plan&amp;section of foundation"/>
      <sheetName val="design criteria"/>
      <sheetName val="DATA"/>
      <sheetName val="DESCRIPTION"/>
      <sheetName val="BM DATA SHEET"/>
      <sheetName val="PBS"/>
      <sheetName val="costing_CV"/>
      <sheetName val="costing_ESDV"/>
      <sheetName val="costing_FE"/>
      <sheetName val="costing_Misc"/>
      <sheetName val="costing_MOV"/>
      <sheetName val="costing_Press"/>
      <sheetName val="Dati"/>
      <sheetName val="DN"/>
      <sheetName val="Fluidi"/>
      <sheetName val="Temperatura"/>
      <sheetName val="Mat Stelo"/>
      <sheetName val="CIVIL"/>
      <sheetName val="N+"/>
      <sheetName val="주관사업"/>
      <sheetName val="요약배부"/>
      <sheetName val="도"/>
      <sheetName val="SHL"/>
      <sheetName val="DWTables"/>
      <sheetName val="BB2현대건설견적"/>
      <sheetName val="BREAKDOWN"/>
      <sheetName val="R2_0908"/>
      <sheetName val="BAP"/>
      <sheetName val="1.설계기준"/>
      <sheetName val="Resource"/>
      <sheetName val="95삼성급(본사)"/>
      <sheetName val="working load at the btm ft."/>
      <sheetName val="stability check"/>
      <sheetName val="CHK_OUT_BM_090914"/>
      <sheetName val="Unit SUM"/>
      <sheetName val="Total"/>
      <sheetName val="환율"/>
      <sheetName val="Page2"/>
      <sheetName val="Tables"/>
      <sheetName val="AILC004"/>
      <sheetName val="조경"/>
      <sheetName val="HRS"/>
      <sheetName val="DATA1"/>
      <sheetName val="OUTER AREA(겹침없음)"/>
      <sheetName val="JACKET(50,50)"/>
      <sheetName val="FLANGE"/>
      <sheetName val="Break Dw"/>
      <sheetName val="TblPriceDB"/>
      <sheetName val="Material Specification"/>
      <sheetName val="special item 양진규 작성"/>
      <sheetName val="MOTOR"/>
      <sheetName val="bill 2"/>
      <sheetName val="Sheet2"/>
      <sheetName val="CODE"/>
      <sheetName val="방유제용량 계산서"/>
      <sheetName val="dnc4"/>
      <sheetName val="SILICATE"/>
      <sheetName val="Sch.6"/>
      <sheetName val="정부노임단가"/>
      <sheetName val="인원계획"/>
      <sheetName val="lookup"/>
      <sheetName val="세금자료"/>
      <sheetName val="경제지표"/>
      <sheetName val="대비내역"/>
      <sheetName val="CAPVC"/>
      <sheetName val="Condition"/>
      <sheetName val="표지 (2)"/>
      <sheetName val="자료"/>
      <sheetName val="CAMP OPERATING COST"/>
      <sheetName val="PERSONNEL SETUP"/>
      <sheetName val="LIST OF OFFICE EQUIPMENT"/>
      <sheetName val="STAFF&amp;INDIRECT SALARY - SUMMARY"/>
      <sheetName val="KOREAN STAFF SALARY_BREAKDOWN"/>
      <sheetName val="WELFARE COST - SITE"/>
      <sheetName val="pile bearing capa &amp; arrenge"/>
      <sheetName val="design load"/>
      <sheetName val="oper_load"/>
      <sheetName val="evap"/>
      <sheetName val="개시대사 (2)"/>
      <sheetName val="집계표"/>
      <sheetName val="A-4"/>
      <sheetName val="Fab. Skid"/>
      <sheetName val="단가정보"/>
      <sheetName val="INPUT DATA"/>
      <sheetName val="CSTSUM"/>
      <sheetName val="UNSTEADY"/>
      <sheetName val="ITB_COST"/>
      <sheetName val="Mat_Stelo"/>
      <sheetName val="Unit_SUM"/>
      <sheetName val="Schedule(1)"/>
      <sheetName val="data_dci"/>
      <sheetName val="data_mci"/>
      <sheetName val="behind"/>
      <sheetName val="combi(wall)"/>
      <sheetName val="변수적용"/>
      <sheetName val="평3"/>
      <sheetName val="BLDG_MCI"/>
      <sheetName val="L V Separator"/>
      <sheetName val="7_5_1(A)_Data1"/>
      <sheetName val="7_5_1(B)_BOQ_Breakdown1"/>
      <sheetName val="7_5_1(C)_Scope1"/>
      <sheetName val="7_5_1(D)_Basis1"/>
      <sheetName val="7_5_1(E)_Allowance1"/>
      <sheetName val="7_5_2_BOQ_Summary1"/>
      <sheetName val="7_5_3_BOQ1"/>
      <sheetName val="A__Erec_BOQ(Shop)1"/>
      <sheetName val="B__Erec_BOQ(Field)1"/>
      <sheetName val="C__Surface_Protection1"/>
      <sheetName val="A__Erec_BOQ(Shop)_(2)1"/>
      <sheetName val="B__Erec_BOQ(Field)_(2)1"/>
      <sheetName val="C__Surf_Protection1"/>
      <sheetName val="Attachment_#11"/>
      <sheetName val="Attachment_#21"/>
      <sheetName val="302_C11"/>
      <sheetName val="302_C21"/>
      <sheetName val="SUPPLY_(2)1"/>
      <sheetName val="RETURN_(2)1"/>
      <sheetName val="303_(2)1"/>
      <sheetName val="308_(2)1"/>
      <sheetName val="309_(2)1"/>
      <sheetName val="JUNCTION_BOX1"/>
      <sheetName val="PIPE_FITTING1"/>
      <sheetName val="TUBE_FITTING1"/>
      <sheetName val="CABLE_GLAND1"/>
      <sheetName val="CONS__EQUIP___1"/>
      <sheetName val="REINF_1"/>
      <sheetName val="BLR_11"/>
      <sheetName val="97_사업추정(WEKI)"/>
      <sheetName val="Cost_control"/>
      <sheetName val="90EL_JACKET"/>
      <sheetName val="보온_회사분"/>
      <sheetName val="FIRE_FIGHTING"/>
      <sheetName val="Tipo_Terzi"/>
      <sheetName val="plan&amp;section_of_foundation"/>
      <sheetName val="design_criteria"/>
      <sheetName val="BM_DATA_SHEET"/>
      <sheetName val="sheeet2"/>
      <sheetName val="仪表分析表"/>
      <sheetName val="sum"/>
      <sheetName val="입고장부 (4)"/>
      <sheetName val="공통비"/>
      <sheetName val="FEUILLE INTERNE"/>
      <sheetName val="인원현황"/>
      <sheetName val="역T형"/>
      <sheetName val="CAMP - CONSTRUCTION"/>
      <sheetName val="설계조건"/>
      <sheetName val="조명시설"/>
      <sheetName val="e4-6-%"/>
      <sheetName val="EG-09"/>
      <sheetName val="Schedule 2 and 3"/>
      <sheetName val="Sheet3"/>
      <sheetName val="IBL-C"/>
      <sheetName val="총괄표양식"/>
      <sheetName val="차량운영비"/>
      <sheetName val="세부내역"/>
      <sheetName val="E_Rate PM"/>
      <sheetName val="현황CODE"/>
      <sheetName val="손익현황"/>
      <sheetName val="BOM_DWG"/>
      <sheetName val="회사99"/>
      <sheetName val="laroux"/>
      <sheetName val="7.5.2 BOQ Summary "/>
      <sheetName val="Perfiles"/>
      <sheetName val="PumpSpec"/>
      <sheetName val="Rekap A"/>
      <sheetName val="RFP009"/>
      <sheetName val="RFP007"/>
      <sheetName val="NP"/>
      <sheetName val="견적기준"/>
      <sheetName val="OD5000"/>
      <sheetName val="upah"/>
      <sheetName val="bahan"/>
      <sheetName val="measure"/>
      <sheetName val="paint mat"/>
      <sheetName val="工완성공사율"/>
      <sheetName val="IN"/>
      <sheetName val="TTL"/>
      <sheetName val="VE Estimate"/>
      <sheetName val="CALCULATION"/>
      <sheetName val="COMPRESSOR"/>
      <sheetName val="D=700"/>
      <sheetName val="Units"/>
      <sheetName val="Instructions"/>
      <sheetName val="건축내역"/>
      <sheetName val="심사계산"/>
      <sheetName val="심사물량"/>
      <sheetName val="CAL."/>
      <sheetName val="BOQ건축"/>
      <sheetName val="LD-OVERALL"/>
      <sheetName val="7_5_1(A)_Data2"/>
      <sheetName val="7_5_1(B)_BOQ_Breakdown2"/>
      <sheetName val="7_5_1(C)_Scope2"/>
      <sheetName val="7_5_1(D)_Basis2"/>
      <sheetName val="7_5_1(E)_Allowance2"/>
      <sheetName val="7_5_2_BOQ_Summary2"/>
      <sheetName val="7_5_3_BOQ2"/>
      <sheetName val="A__Erec_BOQ(Shop)2"/>
      <sheetName val="B__Erec_BOQ(Field)2"/>
      <sheetName val="C__Surface_Protection2"/>
      <sheetName val="A__Erec_BOQ(Shop)_(2)2"/>
      <sheetName val="B__Erec_BOQ(Field)_(2)2"/>
      <sheetName val="C__Surf_Protection2"/>
      <sheetName val="Attachment_#12"/>
      <sheetName val="Attachment_#22"/>
      <sheetName val="302_C12"/>
      <sheetName val="302_C22"/>
      <sheetName val="SUPPLY_(2)2"/>
      <sheetName val="RETURN_(2)2"/>
      <sheetName val="303_(2)2"/>
      <sheetName val="308_(2)2"/>
      <sheetName val="309_(2)2"/>
      <sheetName val="JUNCTION_BOX2"/>
      <sheetName val="PIPE_FITTING2"/>
      <sheetName val="TUBE_FITTING2"/>
      <sheetName val="CABLE_GLAND2"/>
      <sheetName val="CONS__EQUIP___2"/>
      <sheetName val="BLR_12"/>
      <sheetName val="REINF_2"/>
      <sheetName val="ITB_COST1"/>
      <sheetName val="97_사업추정(WEKI)1"/>
      <sheetName val="Cost_control1"/>
      <sheetName val="90EL_JACKET1"/>
      <sheetName val="보온_회사분1"/>
      <sheetName val="FIRE_FIGHTING1"/>
      <sheetName val="NDOCBT"/>
      <sheetName val="Summary"/>
      <sheetName val="Definitions"/>
      <sheetName val="input"/>
      <sheetName val="COMPARISON TABLE"/>
      <sheetName val="eq_data _x0000__x0000__x0000__x0000_"/>
      <sheetName val="Summary Sheets"/>
      <sheetName val="Sheet6"/>
      <sheetName val="원본"/>
      <sheetName val="Cover sheet"/>
      <sheetName val="BSD (2)"/>
      <sheetName val="KLHT"/>
      <sheetName val="General"/>
      <sheetName val="Menus"/>
      <sheetName val="단가"/>
      <sheetName val="TRAY BM"/>
      <sheetName val="Set"/>
      <sheetName val="LABTOTAL"/>
      <sheetName val="일위대가표"/>
      <sheetName val="품셈1-17"/>
      <sheetName val="11.자재단가"/>
      <sheetName val="Imp-Data"/>
      <sheetName val="PROJECT"/>
      <sheetName val="1 OF 9"/>
      <sheetName val="Quantity"/>
      <sheetName val="Eng.hour_DB"/>
      <sheetName val="Sheet1 (2)"/>
      <sheetName val="BLDG_DCI"/>
      <sheetName val="기둥(원형)"/>
      <sheetName val="COPING"/>
      <sheetName val="KP_List"/>
      <sheetName val="나이대조표"/>
      <sheetName val="예산M11A"/>
      <sheetName val="Graph (LGEN)"/>
      <sheetName val="out_prog"/>
      <sheetName val="선적schedule (2)"/>
      <sheetName val="NPC500"/>
      <sheetName val="D-3"/>
      <sheetName val="Macro"/>
      <sheetName val="Taux"/>
      <sheetName val="POWER"/>
      <sheetName val="norms"/>
      <sheetName val="HVAC"/>
      <sheetName val="Rev No"/>
      <sheetName val="갑지"/>
      <sheetName val="실행내역"/>
      <sheetName val="공사"/>
      <sheetName val="MyLists"/>
      <sheetName val="산근"/>
      <sheetName val="기계공사비집계(원안)"/>
      <sheetName val="10현장조직"/>
      <sheetName val="을지"/>
      <sheetName val="#3E1_GCR"/>
      <sheetName val="대치판정"/>
      <sheetName val="EE-PROP"/>
      <sheetName val="Design"/>
      <sheetName val="RFP002"/>
      <sheetName val="영업2"/>
      <sheetName val="영업3"/>
      <sheetName val="Code_Magics"/>
      <sheetName val="Titel"/>
      <sheetName val="1_설계기준"/>
      <sheetName val="bill_2"/>
      <sheetName val="NAMES"/>
      <sheetName val="표지"/>
      <sheetName val="데이타"/>
      <sheetName val="Sheet10"/>
      <sheetName val="new급여T(4을-운전)"/>
      <sheetName val="TB-내역서"/>
      <sheetName val="VV-REV2"/>
      <sheetName val="-15.0"/>
      <sheetName val="부재치수입력"/>
      <sheetName val="BREAKDOWN(철거설치)"/>
      <sheetName val="맨홀수량산출"/>
      <sheetName val="11"/>
      <sheetName val="plan&amp;section_of_foundation1"/>
      <sheetName val="design_criteria1"/>
      <sheetName val="Tipo_Terzi1"/>
      <sheetName val="BM_DATA_SHEET1"/>
      <sheetName val="Mat_Stelo1"/>
      <sheetName val="working_load_at_the_btm_ft_"/>
      <sheetName val="stability_check"/>
      <sheetName val="Unit_SUM1"/>
      <sheetName val="Break_Dw"/>
      <sheetName val="방유제용량_계산서"/>
      <sheetName val="INPUT_DATA"/>
      <sheetName val="special_item_양진규_작성"/>
      <sheetName val="OUTER_AREA(겹침없음)"/>
      <sheetName val="Material_Specification"/>
      <sheetName val="개시대사_(2)"/>
      <sheetName val="pile_bearing_capa_&amp;_arrenge"/>
      <sheetName val="design_load"/>
      <sheetName val="표지_(2)"/>
      <sheetName val="Sch_6"/>
      <sheetName val="Fab__Skid"/>
      <sheetName val="CAMP_OPERATING_COST"/>
      <sheetName val="PERSONNEL_SETUP"/>
      <sheetName val="LIST_OF_OFFICE_EQUIPMENT"/>
      <sheetName val="STAFF&amp;INDIRECT_SALARY_-_SUMMARY"/>
      <sheetName val="KOREAN_STAFF_SALARY_BREAKDOWN"/>
      <sheetName val="WELFARE_COST_-_SITE"/>
      <sheetName val="입고장부_(4)"/>
      <sheetName val="FEUILLE_INTERNE"/>
      <sheetName val="11_자재단가"/>
      <sheetName val="1_OF_9"/>
      <sheetName val="COMPARISON_TABLE"/>
      <sheetName val="L_V_Separator"/>
      <sheetName val="CAMP_-_CONSTRUCTION"/>
      <sheetName val="E_Rate_PM"/>
      <sheetName val="Schedule_2_and_3"/>
      <sheetName val="sc0314 Index"/>
      <sheetName val="종목코드"/>
      <sheetName val="COA-17"/>
      <sheetName val="C-18"/>
      <sheetName val="NC"/>
      <sheetName val="Resource summary"/>
      <sheetName val="SG"/>
      <sheetName val="Data_Vert"/>
      <sheetName val="Rebar"/>
      <sheetName val="Data_ST"/>
      <sheetName val="Load"/>
      <sheetName val="건축집계"/>
      <sheetName val="Tiburon"/>
      <sheetName val="Diainch"/>
      <sheetName val="w't table"/>
      <sheetName val="3.0 Overall Progress S-curve"/>
      <sheetName val="3-4 SPI"/>
      <sheetName val="Lists"/>
      <sheetName val="B"/>
      <sheetName val="단가비교"/>
      <sheetName val="Basic"/>
      <sheetName val="견적 집계"/>
      <sheetName val="PULLING SUPT등"/>
      <sheetName val="DATE"/>
      <sheetName val="eq_data _x005f_x0000__x005f_x0000__x005f_x0000__x"/>
      <sheetName val="cashflow"/>
      <sheetName val="급여일반"/>
      <sheetName val="choose"/>
      <sheetName val="당초"/>
      <sheetName val="Quotation"/>
      <sheetName val="Info"/>
      <sheetName val="차액보증"/>
      <sheetName val="말뚝지지력산정"/>
      <sheetName val="단중표"/>
      <sheetName val="SORTING"/>
      <sheetName val="배관물량 (STEEL)"/>
      <sheetName val="Sheet 1"/>
      <sheetName val="Offertemodel"/>
      <sheetName val="연돌일위집계"/>
      <sheetName val="품셈"/>
      <sheetName val="Break Down"/>
      <sheetName val="BQ"/>
      <sheetName val="22-Plant"/>
      <sheetName val="Supervision List"/>
      <sheetName val="Equip_Pipe_Insulation"/>
      <sheetName val="BQ_Piping"/>
      <sheetName val="PROCURE"/>
      <sheetName val="labor"/>
      <sheetName val="간접비 총괄표"/>
      <sheetName val="Struct-Grass root"/>
      <sheetName val="미입고자재목록_설계1과"/>
      <sheetName val="PAGE 2"/>
      <sheetName val="입력값"/>
      <sheetName val="_x0000_è"/>
      <sheetName val="BQLIST"/>
      <sheetName val="제출계산서"/>
      <sheetName val="품셈1-26"/>
      <sheetName val="LEGEND"/>
      <sheetName val="KP1590_E"/>
      <sheetName val="한계원가"/>
      <sheetName val="Page 10"/>
      <sheetName val="CRUDE RE-bar"/>
      <sheetName val="database-emp"/>
      <sheetName val="평균환율-USD"/>
      <sheetName val="TS-TC"/>
      <sheetName val="hori. vessel(E-895)"/>
      <sheetName val="DUTCH CONE"/>
      <sheetName val="harga"/>
      <sheetName val="koef"/>
      <sheetName val="Resume"/>
      <sheetName val="C급보 "/>
      <sheetName val="자재군별"/>
      <sheetName val="재료내역"/>
      <sheetName val="EXCHANGE_RATE"/>
      <sheetName val="Scaffold"/>
      <sheetName val="Access"/>
      <sheetName val="PAGE 3_GENERAL DETAILS"/>
      <sheetName val="Proposal"/>
      <sheetName val="적용 환율"/>
      <sheetName val="SPEC-DT2"/>
      <sheetName val="공사내역"/>
      <sheetName val="북제주-표지"/>
      <sheetName val="Rectangular Beam"/>
      <sheetName val="현금"/>
      <sheetName val="요율"/>
      <sheetName val="자재대"/>
      <sheetName val="八幡"/>
      <sheetName val="GM 000"/>
      <sheetName val="PRECAST lightconc-II"/>
      <sheetName val="csdim"/>
      <sheetName val="cdsload"/>
      <sheetName val="chsload"/>
      <sheetName val="CLAMP"/>
      <sheetName val="cvsload"/>
      <sheetName val="Cash2"/>
      <sheetName val="Z"/>
      <sheetName val="환산표"/>
      <sheetName val="El(Increased)"/>
      <sheetName val="COVER-P"/>
      <sheetName val="PUMP SHT"/>
      <sheetName val="FC-01"/>
      <sheetName val="FC-06"/>
      <sheetName val="MC-01"/>
      <sheetName val="Sal"/>
      <sheetName val="eq_data _x0000__x0000__x0000__x"/>
      <sheetName val=""/>
      <sheetName val="TIE-INS"/>
      <sheetName val="6.공사비 내역 (가)"/>
      <sheetName val="FLD"/>
      <sheetName val="TDC_ADMIN"/>
      <sheetName val="Requisitions"/>
      <sheetName val="ICDS"/>
      <sheetName val="수량산출"/>
      <sheetName val="PSV"/>
      <sheetName val="ORIGN"/>
      <sheetName val="REG-BASIS"/>
      <sheetName val="TENDER PROG."/>
      <sheetName val="PROC.PROG"/>
      <sheetName val="diamètres"/>
      <sheetName val="Elect (3)"/>
      <sheetName val="Assumptions"/>
      <sheetName val="CARBOLINE분석"/>
      <sheetName val="RFP005"/>
      <sheetName val="RFP006"/>
      <sheetName val="CostDB"/>
      <sheetName val="FWBS7000,8000"/>
      <sheetName val="Reference Table"/>
      <sheetName val="Lookups"/>
      <sheetName val="co-no.2"/>
      <sheetName val="CAL(1)."/>
      <sheetName val="Activity(new)"/>
      <sheetName val=" "/>
      <sheetName val="P-Ph3-F-002"/>
      <sheetName val="전기"/>
      <sheetName val="200"/>
      <sheetName val="2.3"/>
      <sheetName val="PRI CIV"/>
      <sheetName val="FOR CIV"/>
      <sheetName val="SUB CIV"/>
      <sheetName val="ANA CIV"/>
      <sheetName val="AUX CIV"/>
      <sheetName val="BM1"/>
      <sheetName val="REDUCER"/>
      <sheetName val="WE'T"/>
      <sheetName val="내"/>
      <sheetName val="실행자재"/>
      <sheetName val="DCS"/>
      <sheetName val="물량집계(전기)"/>
      <sheetName val="물량집계(계장)"/>
      <sheetName val="bdown"/>
      <sheetName val="33628-Rev. A"/>
      <sheetName val="TYPE-B 평균H"/>
      <sheetName val="뜃맟뭁돽띿맟?-BLDG"/>
      <sheetName val="D-623D"/>
      <sheetName val="member design"/>
      <sheetName val="soil bearing check"/>
      <sheetName val="OCT.FDN"/>
      <sheetName val="설계예산서1"/>
      <sheetName val="spinning1"/>
      <sheetName val="뜃맟뭁돽띿맟_-BLDG"/>
      <sheetName val="SBR_CR"/>
      <sheetName val="COST UP"/>
      <sheetName val="ITEM"/>
      <sheetName val="DDC"/>
      <sheetName val="DIAPHRAGM"/>
      <sheetName val="TG9504"/>
      <sheetName val="2.Calculation_1"/>
      <sheetName val="IBC(2006)DATA"/>
      <sheetName val="Datasheet GLL double weir (1)"/>
      <sheetName val="단면가정"/>
      <sheetName val="SALA-002"/>
      <sheetName val="eq_data _x005f_x0000__x00"/>
      <sheetName val="6호기"/>
      <sheetName val="Notes"/>
      <sheetName val="engg"/>
      <sheetName val="Sheet2 (2)"/>
      <sheetName val="명단"/>
      <sheetName val="EST-1"/>
      <sheetName val="Block D"/>
      <sheetName val="PRICE-COMP"/>
      <sheetName val="공수"/>
      <sheetName val="Table"/>
      <sheetName val="간접비내역-1"/>
      <sheetName val="Form A.1"/>
      <sheetName val="Form A.1.1"/>
      <sheetName val="BOM Indirect"/>
      <sheetName val="Form A.1.II.2"/>
      <sheetName val="내역서 "/>
      <sheetName val="P&amp;ID650"/>
      <sheetName val="SUBCON"/>
      <sheetName val="SPrep_E4TK(R187)"/>
      <sheetName val="U00"/>
      <sheetName val="U01"/>
      <sheetName val="U02"/>
      <sheetName val="U03"/>
      <sheetName val="U06"/>
      <sheetName val="U07"/>
      <sheetName val="U08"/>
      <sheetName val="U09"/>
      <sheetName val="U10"/>
      <sheetName val="U11"/>
      <sheetName val="U13"/>
      <sheetName val="U21"/>
      <sheetName val="U25"/>
      <sheetName val="U26"/>
      <sheetName val="U29"/>
      <sheetName val="U30"/>
      <sheetName val="U31_Base"/>
      <sheetName val="U40"/>
      <sheetName val="U42"/>
      <sheetName val="U43"/>
      <sheetName val="U45"/>
      <sheetName val="U47"/>
      <sheetName val="U48"/>
      <sheetName val="U60"/>
      <sheetName val="4-3LEVEL-5 epic.4"/>
      <sheetName val="M_B"/>
      <sheetName val="45,46"/>
      <sheetName val="OD"/>
      <sheetName val="Estimate"/>
      <sheetName val="Unitwise breakup"/>
      <sheetName val="상반기손익차2총괄"/>
      <sheetName val="PRO_DCI"/>
      <sheetName val="실행철강하도"/>
      <sheetName val="4.단락전류"/>
      <sheetName val="PREAM"/>
      <sheetName val="6.GSTG PIPING"/>
      <sheetName val="INDEX"/>
      <sheetName val="Sheet4"/>
      <sheetName val="NONS  2,189"/>
      <sheetName val="Calculations"/>
      <sheetName val="대우단가(풍산)"/>
      <sheetName val="토공정보"/>
      <sheetName val="HRG BHN"/>
      <sheetName val="대기업"/>
      <sheetName val="기초자료"/>
      <sheetName val="견적집계표"/>
      <sheetName val="7_5_1(A)_Data3"/>
      <sheetName val="7_5_1(B)_BOQ_Breakdown3"/>
      <sheetName val="7_5_1(C)_Scope3"/>
      <sheetName val="7_5_1(D)_Basis3"/>
      <sheetName val="7_5_1(E)_Allowance3"/>
      <sheetName val="7_5_2_BOQ_Summary3"/>
      <sheetName val="7_5_3_BOQ3"/>
      <sheetName val="A__Erec_BOQ(Shop)3"/>
      <sheetName val="B__Erec_BOQ(Field)3"/>
      <sheetName val="C__Surface_Protection3"/>
      <sheetName val="A__Erec_BOQ(Shop)_(2)3"/>
      <sheetName val="B__Erec_BOQ(Field)_(2)3"/>
      <sheetName val="C__Surf_Protection3"/>
      <sheetName val="Attachment_#13"/>
      <sheetName val="Attachment_#23"/>
      <sheetName val="302_C13"/>
      <sheetName val="302_C23"/>
      <sheetName val="SUPPLY_(2)3"/>
      <sheetName val="RETURN_(2)3"/>
      <sheetName val="303_(2)3"/>
      <sheetName val="308_(2)3"/>
      <sheetName val="309_(2)3"/>
      <sheetName val="JUNCTION_BOX3"/>
      <sheetName val="PIPE_FITTING3"/>
      <sheetName val="TUBE_FITTING3"/>
      <sheetName val="CABLE_GLAND3"/>
      <sheetName val="CONS__EQUIP___3"/>
      <sheetName val="BLR_13"/>
      <sheetName val="REINF_3"/>
      <sheetName val="ITB_COST2"/>
      <sheetName val="97_사업추정(WEKI)2"/>
      <sheetName val="90EL_JACKET2"/>
      <sheetName val="보온_회사분2"/>
      <sheetName val="Cost_control2"/>
      <sheetName val="FIRE_FIGHTING2"/>
      <sheetName val="Tipo_Terzi2"/>
      <sheetName val="plan&amp;section_of_foundation2"/>
      <sheetName val="design_criteria2"/>
      <sheetName val="BM_DATA_SHEET2"/>
      <sheetName val="working_load_at_the_btm_ft_1"/>
      <sheetName val="stability_check1"/>
      <sheetName val="Mat_Stelo2"/>
      <sheetName val="Unit_SUM2"/>
      <sheetName val="1_설계기준1"/>
      <sheetName val="OUTER_AREA(겹침없음)1"/>
      <sheetName val="bill_21"/>
      <sheetName val="표지_(2)1"/>
      <sheetName val="Break_Dw1"/>
      <sheetName val="방유제용량_계산서1"/>
      <sheetName val="Material_Specification1"/>
      <sheetName val="special_item_양진규_작성1"/>
      <sheetName val="Sch_61"/>
      <sheetName val="pile_bearing_capa_&amp;_arrenge1"/>
      <sheetName val="design_load1"/>
      <sheetName val="Fab__Skid1"/>
      <sheetName val="INPUT_DATA1"/>
      <sheetName val="CAMP_OPERATING_COST1"/>
      <sheetName val="PERSONNEL_SETUP1"/>
      <sheetName val="LIST_OF_OFFICE_EQUIPMENT1"/>
      <sheetName val="STAFF&amp;INDIRECT_SALARY_-_SUMMAR1"/>
      <sheetName val="KOREAN_STAFF_SALARY_BREAKDOWN1"/>
      <sheetName val="WELFARE_COST_-_SITE1"/>
      <sheetName val="개시대사_(2)1"/>
      <sheetName val="입고장부_(4)1"/>
      <sheetName val="FEUILLE_INTERNE1"/>
      <sheetName val="COMPARISON_TABLE1"/>
      <sheetName val="L_V_Separator1"/>
      <sheetName val="CAMP_-_CONSTRUCTION1"/>
      <sheetName val="E_Rate_PM1"/>
      <sheetName val="Schedule_2_and_31"/>
      <sheetName val="eq_data_"/>
      <sheetName val="Cover_sheet"/>
      <sheetName val="CAL_"/>
      <sheetName val="11_자재단가1"/>
      <sheetName val="1_OF_91"/>
      <sheetName val="BSD_(2)"/>
      <sheetName val="TRAY_BM"/>
      <sheetName val="Graph_(LGEN)"/>
      <sheetName val="선적schedule_(2)"/>
      <sheetName val="Summary_Sheets"/>
      <sheetName val="품셈_"/>
      <sheetName val="sc0314_Index"/>
      <sheetName val="Resource_summary"/>
      <sheetName val="w't_table"/>
      <sheetName val="eq_data__x005f_x0000__x005f_x0000__x005f_x0000__x"/>
      <sheetName val="static_cal"/>
      <sheetName val="crude_SLAB_RE-bar"/>
      <sheetName val="7_6_3(B)_UG_Piping"/>
      <sheetName val="PRICE_LIST"/>
      <sheetName val="7_5_2_BOQ_Summary_"/>
      <sheetName val="Rekap_A"/>
      <sheetName val="paint_mat"/>
      <sheetName val="VE_Estimate"/>
      <sheetName val="TABLE2-2_OSBL-(SITE_PREP)"/>
      <sheetName val="OFFER_RATE"/>
      <sheetName val="Job_Data"/>
      <sheetName val="Piping_Design_Data"/>
      <sheetName val="Summary_2002"/>
      <sheetName val="ASME_B_36_10_M"/>
      <sheetName val="3_0_Overall_Progress_S-curve"/>
      <sheetName val="3-4_SPI"/>
      <sheetName val="-15_0"/>
      <sheetName val="각종자료"/>
      <sheetName val="견적"/>
      <sheetName val="S N"/>
      <sheetName val="노임이"/>
      <sheetName val="94D"/>
      <sheetName val="95D"/>
      <sheetName val="Sheet_1"/>
      <sheetName val="배관물량_(STEEL)"/>
      <sheetName val="PAGE_2"/>
      <sheetName val="Struct-Grass_root"/>
      <sheetName val="General_Data2"/>
      <sheetName val="PRICE_COMP2"/>
      <sheetName val="A(Rev_3)2"/>
      <sheetName val="견적_집계"/>
      <sheetName val="PULLING_SUPT등"/>
      <sheetName val="Sheet1_(2)"/>
      <sheetName val="PAGE_1"/>
      <sheetName val="_생산성_분석_체계_절차_xlsx"/>
      <sheetName val="BQ_List"/>
      <sheetName val="Break_Down"/>
      <sheetName val="Supervision_List"/>
      <sheetName val="input data-090908"/>
      <sheetName val="4.1구조설계"/>
      <sheetName val="CONCRETE"/>
      <sheetName val="Pipelines ASAB I-II Brownfield"/>
      <sheetName val="LBR"/>
      <sheetName val="SUMMARY (0)"/>
      <sheetName val="REF.ONLY"/>
      <sheetName val="HVAC_DCI"/>
      <sheetName val="PIPE_DCI"/>
      <sheetName val="Loading Table"/>
      <sheetName val="DOWNLOAD"/>
      <sheetName val="MH Estimation Guide"/>
      <sheetName val="CIV-DWG-ADA"/>
      <sheetName val="CIV-DOC-ADA"/>
      <sheetName val="공사비 내역 (가)"/>
      <sheetName val="STATIC"/>
      <sheetName val="PL-DATA"/>
      <sheetName val="FRP내역서"/>
      <sheetName val="7_5_1(A)_Data5"/>
      <sheetName val="7_5_1(B)_BOQ_Breakdown5"/>
      <sheetName val="7_5_1(C)_Scope5"/>
      <sheetName val="7_5_1(D)_Basis5"/>
      <sheetName val="7_5_1(E)_Allowance5"/>
      <sheetName val="7_5_2_BOQ_Summary5"/>
      <sheetName val="7_5_3_BOQ5"/>
      <sheetName val="A__Erec_BOQ(Shop)5"/>
      <sheetName val="B__Erec_BOQ(Field)5"/>
      <sheetName val="C__Surface_Protection5"/>
      <sheetName val="A__Erec_BOQ(Shop)_(2)5"/>
      <sheetName val="B__Erec_BOQ(Field)_(2)5"/>
      <sheetName val="C__Surf_Protection5"/>
      <sheetName val="Attachment_#15"/>
      <sheetName val="Attachment_#25"/>
      <sheetName val="302_C15"/>
      <sheetName val="302_C25"/>
      <sheetName val="SUPPLY_(2)5"/>
      <sheetName val="RETURN_(2)5"/>
      <sheetName val="303_(2)5"/>
      <sheetName val="308_(2)5"/>
      <sheetName val="309_(2)5"/>
      <sheetName val="JUNCTION_BOX5"/>
      <sheetName val="PIPE_FITTING5"/>
      <sheetName val="TUBE_FITTING5"/>
      <sheetName val="CABLE_GLAND5"/>
      <sheetName val="BLR_15"/>
      <sheetName val="CONS__EQUIP___5"/>
      <sheetName val="REINF_5"/>
      <sheetName val="ITB_COST4"/>
      <sheetName val="97_사업추정(WEKI)4"/>
      <sheetName val="FIRE_FIGHTING4"/>
      <sheetName val="Cost_control4"/>
      <sheetName val="90EL_JACKET4"/>
      <sheetName val="보온_회사분4"/>
      <sheetName val="plan&amp;section_of_foundation3"/>
      <sheetName val="design_criteria3"/>
      <sheetName val="BM_DATA_SHEET3"/>
      <sheetName val="Tipo_Terzi3"/>
      <sheetName val="Mat_Stelo3"/>
      <sheetName val="Sch_62"/>
      <sheetName val="bill_22"/>
      <sheetName val="1_설계기준2"/>
      <sheetName val="Unit_SUM3"/>
      <sheetName val="표지_(2)2"/>
      <sheetName val="Sheet_12"/>
      <sheetName val="배관물량_(STEEL)2"/>
      <sheetName val="working_load_at_the_btm_ft_2"/>
      <sheetName val="stability_check2"/>
      <sheetName val="Break_Dw2"/>
      <sheetName val="방유제용량_계산서2"/>
      <sheetName val="Material_Specification2"/>
      <sheetName val="special_item_양진규_작성2"/>
      <sheetName val="OUTER_AREA(겹침없음)2"/>
      <sheetName val="CAMP_OPERATING_COST2"/>
      <sheetName val="PERSONNEL_SETUP2"/>
      <sheetName val="LIST_OF_OFFICE_EQUIPMENT2"/>
      <sheetName val="STAFF&amp;INDIRECT_SALARY_-_SUMMAR2"/>
      <sheetName val="KOREAN_STAFF_SALARY_BREAKDOWN2"/>
      <sheetName val="WELFARE_COST_-_SITE2"/>
      <sheetName val="INPUT_DATA2"/>
      <sheetName val="개시대사_(2)2"/>
      <sheetName val="pile_bearing_capa_&amp;_arrenge2"/>
      <sheetName val="design_load2"/>
      <sheetName val="Fab__Skid2"/>
      <sheetName val="입고장부_(4)2"/>
      <sheetName val="FEUILLE_INTERNE2"/>
      <sheetName val="L_V_Separator2"/>
      <sheetName val="CAMP_-_CONSTRUCTION2"/>
      <sheetName val="E_Rate_PM2"/>
      <sheetName val="Schedule_2_and_32"/>
      <sheetName val="CAL_2"/>
      <sheetName val="COMPARISON_TABLE2"/>
      <sheetName val="3_0_Overall_Progress_S-curve2"/>
      <sheetName val="3-4_SPI2"/>
      <sheetName val="7_5_1(A)_Data4"/>
      <sheetName val="7_5_1(B)_BOQ_Breakdown4"/>
      <sheetName val="7_5_1(C)_Scope4"/>
      <sheetName val="7_5_1(D)_Basis4"/>
      <sheetName val="7_5_1(E)_Allowance4"/>
      <sheetName val="7_5_2_BOQ_Summary4"/>
      <sheetName val="7_5_3_BOQ4"/>
      <sheetName val="A__Erec_BOQ(Shop)4"/>
      <sheetName val="B__Erec_BOQ(Field)4"/>
      <sheetName val="C__Surface_Protection4"/>
      <sheetName val="A__Erec_BOQ(Shop)_(2)4"/>
      <sheetName val="B__Erec_BOQ(Field)_(2)4"/>
      <sheetName val="C__Surf_Protection4"/>
      <sheetName val="Attachment_#14"/>
      <sheetName val="Attachment_#24"/>
      <sheetName val="302_C14"/>
      <sheetName val="302_C24"/>
      <sheetName val="SUPPLY_(2)4"/>
      <sheetName val="RETURN_(2)4"/>
      <sheetName val="303_(2)4"/>
      <sheetName val="308_(2)4"/>
      <sheetName val="309_(2)4"/>
      <sheetName val="JUNCTION_BOX4"/>
      <sheetName val="PIPE_FITTING4"/>
      <sheetName val="TUBE_FITTING4"/>
      <sheetName val="CABLE_GLAND4"/>
      <sheetName val="BLR_14"/>
      <sheetName val="CONS__EQUIP___4"/>
      <sheetName val="REINF_4"/>
      <sheetName val="ITB_COST3"/>
      <sheetName val="97_사업추정(WEKI)3"/>
      <sheetName val="FIRE_FIGHTING3"/>
      <sheetName val="Cost_control3"/>
      <sheetName val="90EL_JACKET3"/>
      <sheetName val="보온_회사분3"/>
      <sheetName val="Sheet_11"/>
      <sheetName val="배관물량_(STEEL)1"/>
      <sheetName val="CAL_1"/>
      <sheetName val="3_0_Overall_Progress_S-curve1"/>
      <sheetName val="3-4_SPI1"/>
      <sheetName val="BATCH"/>
      <sheetName val="Vent Line size"/>
      <sheetName val="HT-INTROD"/>
      <sheetName val="Site Expenses"/>
      <sheetName val="LOB"/>
      <sheetName val="Récapitulatif"/>
    </sheetNames>
    <sheetDataSet>
      <sheetData sheetId="0">
        <row r="5">
          <cell r="C5" t="str">
            <v>Isolated type</v>
          </cell>
        </row>
      </sheetData>
      <sheetData sheetId="1">
        <row r="5">
          <cell r="C5" t="str">
            <v>Isolated type</v>
          </cell>
        </row>
      </sheetData>
      <sheetData sheetId="2" refreshError="1"/>
      <sheetData sheetId="3">
        <row r="5">
          <cell r="C5" t="str">
            <v>Isolated type</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ow r="5">
          <cell r="C5" t="str">
            <v>PACKAGE NO.</v>
          </cell>
        </row>
      </sheetData>
      <sheetData sheetId="119">
        <row r="5">
          <cell r="C5" t="str">
            <v>PACKAGE NO.</v>
          </cell>
        </row>
      </sheetData>
      <sheetData sheetId="120">
        <row r="5">
          <cell r="C5" t="str">
            <v>PACKAGE NO.</v>
          </cell>
        </row>
      </sheetData>
      <sheetData sheetId="121">
        <row r="5">
          <cell r="C5" t="str">
            <v>PACKAGE NO.</v>
          </cell>
        </row>
      </sheetData>
      <sheetData sheetId="122">
        <row r="5">
          <cell r="C5" t="str">
            <v>PACKAGE NO.</v>
          </cell>
        </row>
      </sheetData>
      <sheetData sheetId="123">
        <row r="5">
          <cell r="C5" t="str">
            <v>PACKAGE NO.</v>
          </cell>
        </row>
      </sheetData>
      <sheetData sheetId="124">
        <row r="5">
          <cell r="C5" t="str">
            <v>PACKAGE NO.</v>
          </cell>
        </row>
      </sheetData>
      <sheetData sheetId="125">
        <row r="5">
          <cell r="C5" t="str">
            <v>PACKAGE NO.</v>
          </cell>
        </row>
      </sheetData>
      <sheetData sheetId="126">
        <row r="5">
          <cell r="C5" t="str">
            <v>PACKAGE NO.</v>
          </cell>
        </row>
      </sheetData>
      <sheetData sheetId="127">
        <row r="5">
          <cell r="C5" t="str">
            <v>PACKAGE NO.</v>
          </cell>
        </row>
      </sheetData>
      <sheetData sheetId="128">
        <row r="5">
          <cell r="C5" t="str">
            <v>PACKAGE NO.</v>
          </cell>
        </row>
      </sheetData>
      <sheetData sheetId="129">
        <row r="5">
          <cell r="C5" t="str">
            <v>PACKAGE NO.</v>
          </cell>
        </row>
      </sheetData>
      <sheetData sheetId="130">
        <row r="5">
          <cell r="C5" t="str">
            <v>PACKAGE NO.</v>
          </cell>
        </row>
      </sheetData>
      <sheetData sheetId="131">
        <row r="5">
          <cell r="C5" t="str">
            <v>PACKAGE NO.</v>
          </cell>
        </row>
      </sheetData>
      <sheetData sheetId="132">
        <row r="5">
          <cell r="C5" t="str">
            <v>PACKAGE NO.</v>
          </cell>
        </row>
      </sheetData>
      <sheetData sheetId="133">
        <row r="5">
          <cell r="C5" t="str">
            <v>PACKAGE NO.</v>
          </cell>
        </row>
      </sheetData>
      <sheetData sheetId="134">
        <row r="5">
          <cell r="C5" t="str">
            <v>PACKAGE NO.</v>
          </cell>
        </row>
      </sheetData>
      <sheetData sheetId="135">
        <row r="5">
          <cell r="C5" t="str">
            <v>PACKAGE NO.</v>
          </cell>
        </row>
      </sheetData>
      <sheetData sheetId="136">
        <row r="5">
          <cell r="C5" t="str">
            <v>PACKAGE NO.</v>
          </cell>
        </row>
      </sheetData>
      <sheetData sheetId="137">
        <row r="5">
          <cell r="C5" t="str">
            <v>PACKAGE NO.</v>
          </cell>
        </row>
      </sheetData>
      <sheetData sheetId="138">
        <row r="5">
          <cell r="C5" t="str">
            <v>PACKAGE NO.</v>
          </cell>
        </row>
      </sheetData>
      <sheetData sheetId="139">
        <row r="5">
          <cell r="C5" t="str">
            <v>PACKAGE NO.</v>
          </cell>
        </row>
      </sheetData>
      <sheetData sheetId="140">
        <row r="5">
          <cell r="C5" t="str">
            <v>PACKAGE NO.</v>
          </cell>
        </row>
      </sheetData>
      <sheetData sheetId="141">
        <row r="5">
          <cell r="C5" t="str">
            <v>PACKAGE NO.</v>
          </cell>
        </row>
      </sheetData>
      <sheetData sheetId="142">
        <row r="5">
          <cell r="C5" t="str">
            <v>PACKAGE NO.</v>
          </cell>
        </row>
      </sheetData>
      <sheetData sheetId="143">
        <row r="5">
          <cell r="C5" t="str">
            <v>PACKAGE NO.</v>
          </cell>
        </row>
      </sheetData>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refreshError="1"/>
      <sheetData sheetId="879"/>
      <sheetData sheetId="880"/>
      <sheetData sheetId="881"/>
      <sheetData sheetId="882"/>
      <sheetData sheetId="883" refreshError="1"/>
      <sheetData sheetId="884" refreshError="1"/>
      <sheetData sheetId="885" refreshError="1"/>
      <sheetData sheetId="886" refreshError="1"/>
      <sheetData sheetId="887"/>
      <sheetData sheetId="888"/>
      <sheetData sheetId="889"/>
      <sheetData sheetId="890"/>
      <sheetData sheetId="891"/>
      <sheetData sheetId="892"/>
      <sheetData sheetId="893"/>
      <sheetData sheetId="894" refreshError="1"/>
      <sheetData sheetId="895" refreshError="1"/>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사원가"/>
      <sheetName val="내역서집계표"/>
      <sheetName val="내역서99-4"/>
      <sheetName val="일위대가집계표"/>
      <sheetName val="정부노임단가"/>
      <sheetName val="단가조사서"/>
      <sheetName val="중기산출근거"/>
      <sheetName val="중기집계표"/>
      <sheetName val="중기계산"/>
      <sheetName val="주입율"/>
      <sheetName val="토공일위"/>
      <sheetName val="공통일위"/>
      <sheetName val="LW일위"/>
      <sheetName val="토공-토사"/>
      <sheetName val="풍화암굴착및상차"/>
      <sheetName val="토사운반및사토장정리"/>
      <sheetName val="풍화암운반및사토장정리"/>
      <sheetName val="가시-토사천공"/>
      <sheetName val="가시-풍화암천공"/>
      <sheetName val="가시-연암천공"/>
      <sheetName val="가시-파일박기(디젤햄머)"/>
      <sheetName val="가시-파일뽑기(진동햄머)"/>
      <sheetName val="가시-띠장설치및철거"/>
      <sheetName val="케이싱설치"/>
      <sheetName val="가시-토류판설치-버팀보"/>
      <sheetName val="가시-버팀보3"/>
      <sheetName val="가시-버팀보9"/>
      <sheetName val="어스앵카-천공(토사)"/>
      <sheetName val="어스앵카-천공(풍화암)"/>
      <sheetName val="어스앵카-천공(연암)"/>
      <sheetName val="어스앵커-pc강선"/>
      <sheetName val="어스앵커-그라우팅"/>
      <sheetName val="어스앵커-pc콘"/>
      <sheetName val="이토상차및운반"/>
      <sheetName val="SCW-파일건입(디젤햄머)"/>
      <sheetName val="RCD-STRAND PILE 압입및굴착"/>
      <sheetName val="부대공-강재운반1"/>
      <sheetName val="철근운반"/>
      <sheetName val="부대공-시멘트운반"/>
      <sheetName val="혼합골재포설및다짐"/>
      <sheetName val="노체다짐"/>
      <sheetName val="노상다짐"/>
      <sheetName val="보조기층포설"/>
      <sheetName val="아스콘기층포장"/>
      <sheetName val="아스콘표층포장"/>
      <sheetName val="프라임코팅포설"/>
      <sheetName val="텍코팅포설"/>
      <sheetName val="24"/>
      <sheetName val="☞개인진도및전화부및견적조건"/>
      <sheetName val="      ★개인별현황표(김종우기사)"/>
      <sheetName val="      주소록"/>
      <sheetName val="☞골조,철골,조적분석표"/>
      <sheetName val="      ★골조분석표(서태용대리)"/>
      <sheetName val="      골조부재별비율"/>
      <sheetName val="☞마감분석표"/>
      <sheetName val="    (주)경원건축공사비분석표"/>
      <sheetName val="    (주)경원건축공사비분석표(공)"/>
      <sheetName val="A-4"/>
      <sheetName val="영업2"/>
      <sheetName val="전기일위대가"/>
      <sheetName val="ITEM"/>
      <sheetName val="장비당단가 (1)"/>
      <sheetName val="을"/>
      <sheetName val="오산갈곳"/>
      <sheetName val="99-04-19-서울대관련(수정중)"/>
      <sheetName val="ilch"/>
      <sheetName val="단가"/>
      <sheetName val="시설물일위"/>
      <sheetName val="TEL"/>
      <sheetName val="연수동"/>
      <sheetName val="ABUT수량-A1"/>
      <sheetName val="Y-WORK"/>
      <sheetName val="토공사"/>
      <sheetName val="WORK"/>
      <sheetName val="산업개발안내서"/>
      <sheetName val="Sheet4"/>
      <sheetName val="Sheet1"/>
      <sheetName val="INST_DCI"/>
      <sheetName val="HVAC_DCI"/>
      <sheetName val="PIPE_DCI"/>
      <sheetName val="PRO_DCI"/>
      <sheetName val="실행내역"/>
      <sheetName val="BQ"/>
      <sheetName val="Sheet5"/>
      <sheetName val="BSD (2)"/>
      <sheetName val="투찰"/>
      <sheetName val="c_balju"/>
      <sheetName val="집계표"/>
      <sheetName val="전기공사"/>
      <sheetName val="P.M 별"/>
      <sheetName val="1월"/>
      <sheetName val="VXXXXXXX"/>
      <sheetName val="공통가설공사"/>
      <sheetName val="20관리비율"/>
      <sheetName val="건축내역"/>
      <sheetName val="부대내역"/>
      <sheetName val="도급"/>
      <sheetName val="토목내역"/>
      <sheetName val="공통부대비"/>
      <sheetName val="BQ-Offsite"/>
      <sheetName val="Cover"/>
      <sheetName val="경비2내역"/>
      <sheetName val="BQLIST"/>
      <sheetName val="설산1.나"/>
      <sheetName val="본사S"/>
      <sheetName val="TABLE2-1 ISBL-(SlTE PREP)"/>
      <sheetName val="TABLE2.1 ISBL (Soil Invest)"/>
      <sheetName val="TABLE2-2 OSBL(GENERAL-CIVIL)"/>
      <sheetName val="Testing"/>
      <sheetName val="일위대가목록"/>
      <sheetName val="공사비 내역 (가)"/>
      <sheetName val="DATA1"/>
      <sheetName val="내역서(총)"/>
      <sheetName val="CONCRETE"/>
      <sheetName val="일반공사"/>
      <sheetName val="차액보증"/>
      <sheetName val="3련 BOX"/>
      <sheetName val="맨홀수량집계"/>
      <sheetName val="단면(RW1)"/>
      <sheetName val="TYPE-A"/>
      <sheetName val="가시설수량"/>
      <sheetName val="단위수량"/>
      <sheetName val="MOTOR"/>
      <sheetName val="J直材4"/>
      <sheetName val="교각1"/>
      <sheetName val="RCD-STRAND_PILE_압입및굴착"/>
      <sheetName val="______★개인별현황표(김종우기사)"/>
      <sheetName val="______주소록"/>
      <sheetName val="______★골조분석표(서태용대리)"/>
      <sheetName val="______골조부재별비율"/>
      <sheetName val="____(주)경원건축공사비분석표"/>
      <sheetName val="____(주)경원건축공사비분석표(공)"/>
      <sheetName val="장비당단가_(1)"/>
      <sheetName val="BSD_(2)"/>
      <sheetName val="기별(종합)"/>
      <sheetName val="DATA(BAC)"/>
      <sheetName val="세부내역"/>
      <sheetName val="TOTAL"/>
      <sheetName val="7.5.2 BOQ Summary "/>
      <sheetName val="내역1"/>
      <sheetName val="EUPDAT2"/>
      <sheetName val="Site Expenses"/>
      <sheetName val="토&amp;흙"/>
      <sheetName val="장비집계"/>
      <sheetName val="일위대가표(DEEP)"/>
      <sheetName val="원형맨홀수량"/>
      <sheetName val="갑지(추정)"/>
      <sheetName val="ELECTRIC"/>
      <sheetName val="CTEMCOST"/>
      <sheetName val="SCHEDULE"/>
      <sheetName val="D-3503"/>
      <sheetName val="2F 회의실견적(5_14 일대)"/>
      <sheetName val="을지"/>
      <sheetName val="SLAB"/>
      <sheetName val="BSD _2_"/>
      <sheetName val="대비"/>
      <sheetName val="3BL공동구 수량"/>
      <sheetName val="TABLE"/>
      <sheetName val="단가대비표"/>
      <sheetName val="건축원가계산서"/>
      <sheetName val="내역서"/>
      <sheetName val="보합"/>
      <sheetName val="일위대가목차"/>
      <sheetName val="물량산출근거"/>
      <sheetName val="공사원가계산서"/>
      <sheetName val="계산근거"/>
      <sheetName val="입찰안"/>
      <sheetName val="일위대가목록(1)"/>
      <sheetName val="단가대비표(1)"/>
      <sheetName val="list price"/>
      <sheetName val="聒CD-STRAND PILE 압입및굴착"/>
      <sheetName val="분류기준"/>
      <sheetName val="General Data"/>
      <sheetName val="Harga material "/>
      <sheetName val="IPL_SCHEDULE"/>
      <sheetName val="감가상각"/>
      <sheetName val="산거각호표"/>
      <sheetName val="Base_Data"/>
      <sheetName val="INSTR"/>
      <sheetName val="공사비PK5월"/>
      <sheetName val="BD集計用"/>
      <sheetName val="환율"/>
      <sheetName val="Bdown_ISBL"/>
      <sheetName val="ISBL (검증)"/>
      <sheetName val="수량산출서"/>
      <sheetName val="TABLE2-2 OSBL-(SITE PREP)"/>
      <sheetName val="CONTENTS"/>
      <sheetName val="BM"/>
      <sheetName val="설계조건"/>
      <sheetName val="안정계산"/>
      <sheetName val="단면검토"/>
      <sheetName val="INPUT"/>
      <sheetName val="단면가정"/>
      <sheetName val="IMP(MAIN)"/>
      <sheetName val="IMP (REACTOR)"/>
      <sheetName val="공사비산출내역"/>
      <sheetName val="가시설단위수량"/>
      <sheetName val="청산공사"/>
      <sheetName val="L형옹벽(key)"/>
      <sheetName val="96수출"/>
      <sheetName val="사업계획"/>
      <sheetName val="예산서"/>
      <sheetName val="lookup"/>
      <sheetName val="내역서 "/>
      <sheetName val="기계내역"/>
      <sheetName val=" 견적서"/>
      <sheetName val="RING WALL"/>
      <sheetName val="물량표"/>
      <sheetName val="단위중량"/>
      <sheetName val="PUMP"/>
      <sheetName val="gyun"/>
      <sheetName val="Customer Databas"/>
      <sheetName val="원가"/>
      <sheetName val="Dae_Jiju"/>
      <sheetName val="Sikje_ingun"/>
      <sheetName val="TREE_D"/>
      <sheetName val="인건비"/>
      <sheetName val="금액집계"/>
      <sheetName val="투자효율분석"/>
      <sheetName val="설계명세서"/>
      <sheetName val="DATA_BAC_"/>
      <sheetName val="일위대가"/>
      <sheetName val="환률"/>
      <sheetName val="HRSG SMALL07220"/>
      <sheetName val="배수관공"/>
      <sheetName val="wblff(before omi pc&amp;stump)"/>
      <sheetName val=" "/>
      <sheetName val="밸브설치"/>
      <sheetName val="Proposal"/>
      <sheetName val="조경"/>
      <sheetName val="Indirect Cost"/>
      <sheetName val="unit"/>
      <sheetName val="노원열병합  건축공사기성내역서"/>
      <sheetName val="식재품셈"/>
      <sheetName val="단가표 "/>
      <sheetName val="전신환매도율"/>
      <sheetName val="양식"/>
      <sheetName val="단중표"/>
      <sheetName val="cable"/>
      <sheetName val="수량산출"/>
      <sheetName val="SE-611"/>
      <sheetName val="내역"/>
      <sheetName val="Y_WORK"/>
      <sheetName val="방송노임"/>
      <sheetName val="BOQ0822"/>
      <sheetName val="INDIRECT MOBILIZATION PLAN"/>
      <sheetName val="MANPOWER MOBILIZATION"/>
      <sheetName val="LABOR MOBILIZATION PLAN"/>
      <sheetName val="STAFF MOBILIZATION PLAN"/>
      <sheetName val="LIST OF OFFICE EQUIPMENT"/>
      <sheetName val="BREAKDOWN"/>
      <sheetName val="PERSONNEL SETUP"/>
      <sheetName val="KOREAN STAFF SALARY - SITE"/>
      <sheetName val="TEMPORARY FACILITIES"/>
      <sheetName val="WATER SUPPLY"/>
      <sheetName val="AH-1 "/>
      <sheetName val="ISBL"/>
      <sheetName val="OSBL"/>
      <sheetName val="TABLE2-1 ISBL(GENEAL-CIVIL)"/>
      <sheetName val="CALCULATION"/>
      <sheetName val="DESIGN_CRETERIA"/>
      <sheetName val="UOP 508 PG 5-12"/>
      <sheetName val="dg"/>
      <sheetName val="1"/>
      <sheetName val="남양시작동자105노65기1.3화1.2"/>
      <sheetName val="DATA"/>
      <sheetName val="말뚝물량"/>
      <sheetName val="방배동내역(리라)"/>
      <sheetName val="연습"/>
      <sheetName val="FAB별"/>
      <sheetName val="차량구입"/>
      <sheetName val="별표 "/>
      <sheetName val="Macro1"/>
      <sheetName val="실행예산"/>
      <sheetName val="현황산출서"/>
      <sheetName val="영동(D)"/>
      <sheetName val="우각부보강"/>
      <sheetName val="7내역"/>
      <sheetName val="sum1 (2)"/>
      <sheetName val="대치판정"/>
      <sheetName val="준검 내역서"/>
      <sheetName val="플랜트 설치"/>
      <sheetName val="FRT_O"/>
      <sheetName val="FAB_I"/>
      <sheetName val="토목"/>
      <sheetName val="P_M_별"/>
      <sheetName val="3련_BOX"/>
      <sheetName val="EACT10"/>
      <sheetName val="도급양식"/>
      <sheetName val="Projekt4"/>
      <sheetName val="3F"/>
      <sheetName val="총괄표"/>
      <sheetName val="변화치수"/>
      <sheetName val="direct"/>
      <sheetName val="wage"/>
      <sheetName val="개산공사비"/>
      <sheetName val="설변물량"/>
      <sheetName val="회사99"/>
      <sheetName val="APT내역"/>
      <sheetName val="공통가설"/>
      <sheetName val="관람석제출"/>
      <sheetName val="단가표"/>
      <sheetName val="날개벽"/>
      <sheetName val="06-BATCH "/>
      <sheetName val="설계명세서(선로)"/>
      <sheetName val="DOGI"/>
      <sheetName val="wall"/>
      <sheetName val="(C)원내역"/>
      <sheetName val="중기사용료"/>
      <sheetName val="원가계산서"/>
      <sheetName val="실행"/>
      <sheetName val="현장"/>
      <sheetName val="금액"/>
      <sheetName val="I.설계조건"/>
      <sheetName val="1.설계기준"/>
      <sheetName val="GRDBS"/>
      <sheetName val="옹벽"/>
      <sheetName val="토공계산서(부체도로)"/>
      <sheetName val="설계서"/>
      <sheetName val="비교표"/>
      <sheetName val="kimre scrubber"/>
      <sheetName val="가시설(TYPE-A)"/>
      <sheetName val="1-1평균터파기고(1)"/>
      <sheetName val="단가대비"/>
      <sheetName val="소비자가"/>
      <sheetName val="1을"/>
      <sheetName val="DATE"/>
      <sheetName val="개요"/>
      <sheetName val="b_balju_cho"/>
      <sheetName val="총내역서"/>
      <sheetName val="재무가정"/>
      <sheetName val="산출근거"/>
      <sheetName val="plan&amp;section of foundation"/>
      <sheetName val="Inputs"/>
      <sheetName val="Timing&amp;Esc"/>
      <sheetName val="단가디비"/>
      <sheetName val="BID"/>
      <sheetName val="교각계산"/>
      <sheetName val="단가비교표"/>
      <sheetName val="Studio"/>
      <sheetName val="자재단가비교표"/>
      <sheetName val="입찰견적보고서"/>
      <sheetName val="날개벽(좌,우=45도,75도)"/>
      <sheetName val="전사계"/>
      <sheetName val="COPING"/>
      <sheetName val="부하(성남)"/>
      <sheetName val="full (2)"/>
      <sheetName val="Sheet13"/>
      <sheetName val="발전기"/>
      <sheetName val="#REF"/>
      <sheetName val="Sheet14"/>
      <sheetName val="공사개요"/>
      <sheetName val="N賃率-職"/>
      <sheetName val="1F"/>
      <sheetName val="I一般比"/>
      <sheetName val="MAT"/>
      <sheetName val="2075-Q011"/>
      <sheetName val="Sheet1 (2)"/>
      <sheetName val="DRAIN DRUM PIT D-301"/>
      <sheetName val="SG"/>
      <sheetName val="공사입력"/>
      <sheetName val="터파기및재료"/>
      <sheetName val="품셈TABLE"/>
      <sheetName val="SRC-B3U2"/>
      <sheetName val="FRP내역서"/>
      <sheetName val="첨부파일"/>
      <sheetName val="통신집계표1"/>
      <sheetName val="기초공"/>
      <sheetName val="기둥(원형)"/>
      <sheetName val="8월현금흐름표"/>
      <sheetName val="자료(통합)"/>
      <sheetName val="대상공사(조달청)"/>
      <sheetName val="RAHMEN"/>
      <sheetName val="가공비"/>
      <sheetName val="본장"/>
      <sheetName val="말뚝지지력산정"/>
      <sheetName val="직접인건비"/>
      <sheetName val="공문"/>
      <sheetName val="BID9697"/>
      <sheetName val="교통시설 표지판"/>
      <sheetName val="KP1590_E"/>
      <sheetName val="예산"/>
      <sheetName val="인강기성"/>
      <sheetName val="6호기"/>
      <sheetName val="수량집계"/>
      <sheetName val="실행품의서"/>
      <sheetName val="WAGE RATE BACK-UP DATA"/>
      <sheetName val="COVERSHEET PAGE"/>
      <sheetName val="eq_data"/>
      <sheetName val="가도공"/>
      <sheetName val="신규단가내역"/>
      <sheetName val="화산경계"/>
      <sheetName val="PipWT"/>
      <sheetName val="노임단가"/>
      <sheetName val="품셈표"/>
      <sheetName val="TABLE2-1 ISBL(HDEC단가)"/>
      <sheetName val="TABLE2-2 OSBL(HDEC단가)"/>
      <sheetName val="TTL"/>
      <sheetName val="PumpSpec"/>
      <sheetName val="토공(완충)"/>
      <sheetName val="예산M12A"/>
      <sheetName val="적용환율"/>
      <sheetName val="유화"/>
      <sheetName val="DESIGN CRITERIA"/>
      <sheetName val="h-013211-2"/>
      <sheetName val="견적의뢰"/>
      <sheetName val="CAT_5"/>
      <sheetName val="TT35"/>
      <sheetName val="TTTram"/>
      <sheetName val="SL dau tien"/>
      <sheetName val="Basic"/>
      <sheetName val="본지점중"/>
      <sheetName val="갑지"/>
      <sheetName val="8"/>
      <sheetName val="10"/>
      <sheetName val="12"/>
      <sheetName val="9"/>
      <sheetName val="11"/>
      <sheetName val="건내용"/>
      <sheetName val="산근"/>
      <sheetName val="RFP002"/>
      <sheetName val="Sheet2"/>
      <sheetName val="부대대비"/>
      <sheetName val="냉연집계"/>
      <sheetName val="신우"/>
      <sheetName val="CODE"/>
      <sheetName val="2000년1차"/>
      <sheetName val="시멘트"/>
      <sheetName val="01"/>
      <sheetName val="오억미만"/>
      <sheetName val="직노"/>
      <sheetName val="자재"/>
      <sheetName val="전체"/>
      <sheetName val="간선계산"/>
      <sheetName val="SALES&amp;COGS"/>
      <sheetName val="2.내역서"/>
      <sheetName val="06_BATCH "/>
      <sheetName val="BOM-Form A.1.III"/>
      <sheetName val="자재집계표"/>
      <sheetName val="부재력정리"/>
      <sheetName val="단가조사표"/>
      <sheetName val="1호맨홀가감수량"/>
      <sheetName val="1호맨홀수량산출"/>
      <sheetName val="SORCE1"/>
      <sheetName val="국별인원"/>
      <sheetName val="토사(PE)"/>
      <sheetName val="견적집계표"/>
      <sheetName val="system &amp; LOOK_UP_FUNC"/>
      <sheetName val="Sheet3 (2)"/>
      <sheetName val="보도경계블럭"/>
      <sheetName val="001"/>
      <sheetName val="C &amp; G RHS"/>
      <sheetName val="PROCURE"/>
      <sheetName val="주경기-오배수"/>
      <sheetName val="업무처리전"/>
      <sheetName val="갑지_추정_"/>
      <sheetName val="수선비분석"/>
      <sheetName val="2F_회의실견적(5_14_일대)"/>
      <sheetName val="설계서을"/>
      <sheetName val="6월실적"/>
      <sheetName val="UR2-Calculation"/>
      <sheetName val="손익분석"/>
      <sheetName val="1-1"/>
      <sheetName val="표지판현황"/>
      <sheetName val="일반맨홀수량집계"/>
      <sheetName val="FACTOR"/>
      <sheetName val="지급자재"/>
      <sheetName val="효성CB 1P기초"/>
      <sheetName val="CAPVC"/>
      <sheetName val="데이타"/>
      <sheetName val="hvac(제어동)"/>
      <sheetName val="건축내역서"/>
      <sheetName val="90.03실행 "/>
      <sheetName val="부대"/>
      <sheetName val="woo(mac)"/>
      <sheetName val="archi(본사)"/>
      <sheetName val="Site_Expenses"/>
      <sheetName val="Customer_Databas"/>
      <sheetName val="공사비_내역_(가)"/>
      <sheetName val="3BL공동구_수량"/>
      <sheetName val="聒CD-STRAND_PILE_압입및굴착"/>
      <sheetName val="BSD__2_"/>
      <sheetName val="설산1_나"/>
      <sheetName val="IMP_(REACTOR)"/>
      <sheetName val="단가사정"/>
      <sheetName val="인건-측정"/>
      <sheetName val="여과지동"/>
      <sheetName val="기초자료"/>
      <sheetName val="단면치수"/>
      <sheetName val="CAL"/>
      <sheetName val="정렬"/>
      <sheetName val="XL4Poppy"/>
      <sheetName val="시행예산"/>
      <sheetName val="I-O(번호별)"/>
      <sheetName val="NSMA-status"/>
      <sheetName val="일위대가표"/>
      <sheetName val="인부신상자료"/>
      <sheetName val="DS"/>
      <sheetName val="소방"/>
      <sheetName val="물량표S"/>
      <sheetName val="계수시트"/>
      <sheetName val="보차도경계석"/>
      <sheetName val="경비"/>
      <sheetName val="설계산출기초"/>
      <sheetName val="을부담운반비"/>
      <sheetName val="운반비산출"/>
      <sheetName val="설계산출표지"/>
      <sheetName val="도급예산내역서총괄표"/>
      <sheetName val="조명시설"/>
      <sheetName val="을 2"/>
      <sheetName val="일위대가-1"/>
      <sheetName val="물가자료"/>
      <sheetName val="적용기준"/>
      <sheetName val="산출금액내역"/>
      <sheetName val="산출내역서집계표"/>
      <sheetName val="전압강하계산"/>
      <sheetName val="Mp-team 1"/>
      <sheetName val="전체실적"/>
      <sheetName val="목록"/>
      <sheetName val="중기"/>
      <sheetName val="Change rate"/>
      <sheetName val="Constant"/>
      <sheetName val=""/>
      <sheetName val="Requirement(Work Crew)"/>
      <sheetName val="계약서"/>
      <sheetName val="1.우편집중내역서"/>
      <sheetName val="통합"/>
      <sheetName val="FANDBS"/>
      <sheetName val="GRDATA"/>
      <sheetName val="SHAFTDBSE"/>
      <sheetName val="연결임시"/>
      <sheetName val="검색"/>
      <sheetName val="11.자재단가"/>
      <sheetName val="코드"/>
      <sheetName val="시설물기초"/>
      <sheetName val="1.설계조건"/>
      <sheetName val="RCD-STRAND_PILE_압입및굴착4"/>
      <sheetName val="______★개인별현황표(김종우기사)4"/>
      <sheetName val="______주소록4"/>
      <sheetName val="______★골조분석표(서태용대리)4"/>
      <sheetName val="______골조부재별비율4"/>
      <sheetName val="____(주)경원건축공사비분석표4"/>
      <sheetName val="____(주)경원건축공사비분석표(공)4"/>
      <sheetName val="RCD-STRAND_PILE_압입및굴착1"/>
      <sheetName val="______★개인별현황표(김종우기사)1"/>
      <sheetName val="______주소록1"/>
      <sheetName val="______★골조분석표(서태용대리)1"/>
      <sheetName val="______골조부재별비율1"/>
      <sheetName val="____(주)경원건축공사비분석표1"/>
      <sheetName val="____(주)경원건축공사비분석표(공)1"/>
      <sheetName val="RCD-STRAND_PILE_압입및굴착2"/>
      <sheetName val="inter"/>
      <sheetName val="DR(SUM)"/>
      <sheetName val="TL(SUM)"/>
      <sheetName val="영업소실적"/>
      <sheetName val="2.설계제원"/>
      <sheetName val="시중노임DATA"/>
      <sheetName val="BLOCK(1)"/>
      <sheetName val="FCU (2)"/>
      <sheetName val="조도계산서 (도서)"/>
      <sheetName val="산출근거목록"/>
      <sheetName val="일대목록"/>
      <sheetName val="______★개인별현황표(김종우기사)2"/>
      <sheetName val="______주소록2"/>
      <sheetName val="______★골조분석표(서태용대리)2"/>
      <sheetName val="______골조부재별비율2"/>
      <sheetName val="____(주)경원건축공사비분석표2"/>
      <sheetName val="____(주)경원건축공사비분석표(공)2"/>
      <sheetName val="RCD-STRAND_PILE_압입및굴착3"/>
      <sheetName val="______★개인별현황표(김종우기사)3"/>
      <sheetName val="______주소록3"/>
      <sheetName val="______★골조분석표(서태용대리)3"/>
      <sheetName val="______골조부재별비율3"/>
      <sheetName val="____(주)경원건축공사비분석표3"/>
      <sheetName val="____(주)경원건축공사비분석표(공)3"/>
      <sheetName val="원가계산"/>
      <sheetName val="재료집계"/>
      <sheetName val="자판실행"/>
      <sheetName val="퇴비산출근거"/>
      <sheetName val="송라터널총괄"/>
      <sheetName val="유림콘도"/>
      <sheetName val="일위_파일"/>
      <sheetName val="교통표지"/>
      <sheetName val="Recording,Phone,Headset,PC"/>
      <sheetName val="공사비예산서(토목분)"/>
      <sheetName val="강관 및 부속"/>
      <sheetName val="발신정보"/>
      <sheetName val="TEST1"/>
      <sheetName val="2002상반기노임기준"/>
      <sheetName val="월선수금"/>
      <sheetName val="효율계획(당월)"/>
      <sheetName val="난방열교"/>
      <sheetName val="급탕열교"/>
      <sheetName val="b_gunmul"/>
      <sheetName val="PRICE-COMP"/>
      <sheetName val="장비당단가_(1)1"/>
      <sheetName val="BSD_(2)1"/>
      <sheetName val="TABLE2-1_ISBL-(SlTE_PREP)"/>
      <sheetName val="TABLE2_1_ISBL_(Soil_Invest)"/>
      <sheetName val="TABLE2-2_OSBL(GENERAL-CIVIL)"/>
      <sheetName val="7_5_2_BOQ_Summary_"/>
      <sheetName val="GREEN"/>
      <sheetName val="Hawiyah"/>
      <sheetName val="Hawiyah_하청"/>
      <sheetName val="HDEC_1027"/>
      <sheetName val="Juaymah"/>
      <sheetName val="SIPC"/>
      <sheetName val="장비당단가_(1)2"/>
      <sheetName val="BSD_(2)2"/>
      <sheetName val="P_M_별1"/>
      <sheetName val="설산1_나1"/>
      <sheetName val="TABLE2-1_ISBL-(SlTE_PREP)1"/>
      <sheetName val="TABLE2_1_ISBL_(Soil_Invest)1"/>
      <sheetName val="TABLE2-2_OSBL(GENERAL-CIVIL)1"/>
      <sheetName val="공사비_내역_(가)1"/>
      <sheetName val="3련_BOX1"/>
      <sheetName val="Site_Expenses1"/>
      <sheetName val="7_5_2_BOQ_Summary_1"/>
      <sheetName val="2F_회의실견적(5_14_일대)1"/>
      <sheetName val="BSD__2_1"/>
      <sheetName val="3BL공동구_수량1"/>
      <sheetName val="PRICE COMP"/>
      <sheetName val="3희질산"/>
      <sheetName val="TABLE2-2 OSBL(total)"/>
      <sheetName val="fitting"/>
      <sheetName val="MAIN"/>
      <sheetName val="PRO_A"/>
      <sheetName val="PRO"/>
      <sheetName val="Annex 3_Price Table_Piping Shop"/>
      <sheetName val="March"/>
      <sheetName val="간접총괄"/>
      <sheetName val="Cash2"/>
      <sheetName val="Z"/>
      <sheetName val="종합"/>
      <sheetName val="참조"/>
      <sheetName val="공사비내역서"/>
      <sheetName val="MATRLDATA"/>
      <sheetName val="4 LINE"/>
      <sheetName val="7 th"/>
      <sheetName val="CP-E2 (품셈표)"/>
      <sheetName val="프랜트면허"/>
      <sheetName val="식재인부"/>
      <sheetName val="기자재비"/>
      <sheetName val="재집"/>
      <sheetName val="직재"/>
      <sheetName val="견적내용입력"/>
      <sheetName val="견적서세부내용"/>
      <sheetName val="건축(충일분)"/>
      <sheetName val="danga"/>
      <sheetName val="인건비 "/>
      <sheetName val="일반수량집계"/>
      <sheetName val="Earthwork"/>
      <sheetName val="CAB_OD"/>
      <sheetName val="사용자정의"/>
      <sheetName val="제품표준규격"/>
      <sheetName val="일반맨홀수량집계(A-7 LINE)"/>
      <sheetName val="6동"/>
      <sheetName val="설 계"/>
      <sheetName val="예산내역서"/>
      <sheetName val="설계예산서"/>
      <sheetName val="총계"/>
      <sheetName val="예방접종계획"/>
      <sheetName val="근태계획서"/>
      <sheetName val="음료실행"/>
      <sheetName val="배명(단가)"/>
      <sheetName val="분석"/>
      <sheetName val="ACCESS FLOOR"/>
      <sheetName val="토목주소"/>
      <sheetName val="갑지1"/>
      <sheetName val="견적을지"/>
      <sheetName val="EJ"/>
      <sheetName val="예산명세서"/>
      <sheetName val="원하대비"/>
      <sheetName val="원도급"/>
      <sheetName val="자료입력"/>
      <sheetName val="하도급"/>
      <sheetName val="Front"/>
      <sheetName val="현장관리비"/>
      <sheetName val="토공"/>
      <sheetName val="Administrative Prices"/>
      <sheetName val="NAI"/>
      <sheetName val="견적금액(2003.12.22)"/>
      <sheetName val="HDECGTY"/>
      <sheetName val="전기"/>
      <sheetName val="ETC"/>
      <sheetName val="수량산출서 갑지"/>
      <sheetName val="DIAPHRAGM"/>
      <sheetName val="일반설비내역서"/>
      <sheetName val="흄관기초"/>
      <sheetName val="공주-교대(A1)"/>
      <sheetName val="수량산출기초(케블등)"/>
      <sheetName val="기성집계"/>
      <sheetName val="단가산출서"/>
      <sheetName val="단가산출서 (2)"/>
      <sheetName val="주관사업"/>
      <sheetName val="요약배부"/>
      <sheetName val="HWSET"/>
      <sheetName val="비대칭계수"/>
      <sheetName val="전동기 SPEC"/>
      <sheetName val="S0"/>
      <sheetName val="특수선일위대가"/>
      <sheetName val="업무"/>
      <sheetName val="세부내역서(전기)"/>
      <sheetName val="IMPEADENCE MAP 취수장"/>
      <sheetName val="도급내역서"/>
      <sheetName val="목동세대 산출근거"/>
      <sheetName val="덕전리"/>
      <sheetName val="OCT.FDN"/>
      <sheetName val="현금"/>
      <sheetName val="동해title"/>
      <sheetName val="기계"/>
      <sheetName val="단면 (2)"/>
      <sheetName val="케이블및전선관규격표"/>
      <sheetName val="표지"/>
      <sheetName val="Assumptions"/>
      <sheetName val="CJE"/>
      <sheetName val="가설공사비"/>
      <sheetName val="도로구조공사비"/>
      <sheetName val="도로토공공사비"/>
      <sheetName val="여수토공사비"/>
      <sheetName val="Sheet3"/>
      <sheetName val="경산"/>
      <sheetName val="재1"/>
      <sheetName val="견적서"/>
      <sheetName val="순환펌프"/>
      <sheetName val="저수조"/>
      <sheetName val="급,배기팬"/>
      <sheetName val="급탕순환펌프"/>
      <sheetName val="과천MAIN"/>
      <sheetName val="단"/>
      <sheetName val="자재단가"/>
      <sheetName val="수입"/>
      <sheetName val="채권(하반기)"/>
      <sheetName val="SUMMARY(S)"/>
      <sheetName val="CAUDIT"/>
      <sheetName val="Data Vol"/>
      <sheetName val="type-F"/>
      <sheetName val="설직재-1"/>
      <sheetName val="토공(우물통,기타) "/>
      <sheetName val="cost"/>
      <sheetName val="2-3.V.D일위"/>
      <sheetName val="실행철강하도"/>
      <sheetName val="Baby일위대가"/>
      <sheetName val="견적대비표"/>
      <sheetName val="견적대비 견적서"/>
      <sheetName val="견"/>
      <sheetName val="하중계산"/>
      <sheetName val="4안전율"/>
      <sheetName val="기안"/>
      <sheetName val="1995년 섹터별 매출"/>
      <sheetName val="간접"/>
      <sheetName val="주방"/>
      <sheetName val="단가조사"/>
      <sheetName val="1.물가시세표"/>
      <sheetName val="12.부대공"/>
      <sheetName val="5.노임단가"/>
      <sheetName val="4.중기단가산출"/>
      <sheetName val="6.단가목록"/>
      <sheetName val="8.배수공"/>
      <sheetName val="인사자료총집계"/>
      <sheetName val="금융비용"/>
      <sheetName val="건축집계표"/>
      <sheetName val="NPV"/>
      <sheetName val="1. Design Change"/>
      <sheetName val="깨기"/>
      <sheetName val="협조전"/>
      <sheetName val="품목"/>
      <sheetName val="현장코드"/>
      <sheetName val="해외코드"/>
      <sheetName val="경비산출"/>
      <sheetName val="2.대외공문"/>
      <sheetName val="공사비집계"/>
      <sheetName val="잡비"/>
      <sheetName val="잡비계산서(총체2)"/>
      <sheetName val="Material"/>
      <sheetName val="물량"/>
      <sheetName val="SUM (INQNO."/>
      <sheetName val="Sheet15"/>
      <sheetName val="Areas"/>
      <sheetName val="(2)"/>
      <sheetName val="97 사업추정(WEKI)"/>
      <sheetName val="단위별 일위대가표"/>
      <sheetName val="몰탈재료산출"/>
      <sheetName val="AP1"/>
      <sheetName val="D040416"/>
      <sheetName val="건축2"/>
      <sheetName val="시험연구비상각"/>
      <sheetName val="A"/>
      <sheetName val="BOQ건축"/>
      <sheetName val="최초침전지집계표"/>
      <sheetName val="단가산출집계"/>
      <sheetName val="전선 및 전선관"/>
      <sheetName val="주공 갑지"/>
      <sheetName val="진주방향"/>
      <sheetName val="JUCK"/>
      <sheetName val="DS-최종"/>
      <sheetName val="SS"/>
      <sheetName val="기준자료"/>
      <sheetName val="금액내역서"/>
      <sheetName val="남양시작동자105노65기1_3화1_2"/>
      <sheetName val="_견적서"/>
      <sheetName val="list_price"/>
      <sheetName val="Indirect_Cost"/>
      <sheetName val="내역서_"/>
      <sheetName val="_"/>
      <sheetName val="HRSG_SMALL07220"/>
      <sheetName val="Sheet6"/>
      <sheetName val="지수"/>
      <sheetName val="골재산출"/>
      <sheetName val="시화점실행"/>
      <sheetName val="경제성분석"/>
      <sheetName val="RCD-STRAND_PILE_압입및굴착5"/>
      <sheetName val="______★개인별현황표(김종우기사)5"/>
      <sheetName val="______주소록5"/>
      <sheetName val="______★골조분석표(서태용대리)5"/>
      <sheetName val="______골조부재별비율5"/>
      <sheetName val="____(주)경원건축공사비분석표5"/>
      <sheetName val="____(주)경원건축공사비분석표(공)5"/>
      <sheetName val="聒CD-STRAND_PILE_압입및굴착1"/>
      <sheetName val="Customer_Databas1"/>
      <sheetName val="wblff(before_omi_pc&amp;stump)"/>
      <sheetName val="IMP_(REACTOR)1"/>
      <sheetName val="노원열병합__건축공사기성내역서"/>
      <sheetName val="별표_"/>
      <sheetName val="I_설계조건"/>
      <sheetName val="1_설계기준"/>
      <sheetName val="플랜트_설치"/>
      <sheetName val="단가표_"/>
      <sheetName val="06-BATCH_"/>
      <sheetName val="Harga_material_"/>
      <sheetName val="kimre_scrubber"/>
      <sheetName val="sum1_(2)"/>
      <sheetName val="AH-1_"/>
      <sheetName val="BOM-Form_A_1_III"/>
      <sheetName val="General_Data"/>
      <sheetName val="RING_WALL"/>
      <sheetName val="full_(2)"/>
      <sheetName val="06_BATCH_"/>
      <sheetName val="DRAIN_DRUM_PIT_D-301"/>
      <sheetName val="plan&amp;section_of_foundation"/>
      <sheetName val="TABLE2-1_ISBL(GENEAL-CIVIL)"/>
      <sheetName val="TABLE2-2_OSBL-(SITE_PREP)"/>
      <sheetName val="ISBL_(검증)"/>
      <sheetName val="교통시설_표지판"/>
      <sheetName val="SL_dau_tien"/>
      <sheetName val="Sheet1_(2)"/>
      <sheetName val="효성CB_1P기초"/>
      <sheetName val="C_&amp;_G_RHS"/>
      <sheetName val="INDIRECT_MOBILIZATION_PLAN"/>
      <sheetName val="MANPOWER_MOBILIZATION"/>
      <sheetName val="LABOR_MOBILIZATION_PLAN"/>
      <sheetName val="STAFF_MOBILIZATION_PLAN"/>
      <sheetName val="LIST_OF_OFFICE_EQUIPMENT"/>
      <sheetName val="PERSONNEL_SETUP"/>
      <sheetName val="KOREAN_STAFF_SALARY_-_SITE"/>
      <sheetName val="TEMPORARY_FACILITIES"/>
      <sheetName val="WATER_SUPPLY"/>
      <sheetName val="준검_내역서"/>
      <sheetName val="UOP_508_PG_5-12"/>
      <sheetName val="Requirement(Work_Crew)"/>
      <sheetName val="Mp-team_1"/>
      <sheetName val="수량산출서_갑지"/>
      <sheetName val="1_설계조건"/>
      <sheetName val="90_03실행_"/>
      <sheetName val="2_내역서"/>
      <sheetName val="설_계"/>
      <sheetName val="강관_및_부속"/>
      <sheetName val="1_우편집중내역서"/>
      <sheetName val="4_LINE"/>
      <sheetName val="7_th"/>
      <sheetName val="CP-E2_(품셈표)"/>
      <sheetName val="ACCESS_FLOOR"/>
      <sheetName val="Change_rate"/>
      <sheetName val="11_자재단가"/>
      <sheetName val="을_2"/>
      <sheetName val="FCU_(2)"/>
      <sheetName val="조도계산서_(도서)"/>
      <sheetName val="단가산출서_(2)"/>
      <sheetName val="목동세대_산출근거"/>
      <sheetName val="작업내역"/>
      <sheetName val="단가비교"/>
      <sheetName val="GCS 5F-19"/>
      <sheetName val="Grid &amp; A.M"/>
      <sheetName val="전 기"/>
      <sheetName val="수문보고"/>
      <sheetName val="CRUDE RE-bar"/>
      <sheetName val="현황"/>
      <sheetName val="조명투자및환수계획"/>
      <sheetName val="제조중간결과"/>
      <sheetName val="Lookup tables"/>
      <sheetName val="변경총괄지(1)"/>
      <sheetName val="LAND_HOYU"/>
      <sheetName val="LAND_YUKO"/>
      <sheetName val="가동비율"/>
      <sheetName val="H-PILE수량집계"/>
      <sheetName val="내부부하"/>
      <sheetName val="half slab-1"/>
      <sheetName val="가정단면"/>
      <sheetName val="예산M2"/>
      <sheetName val="cctv"/>
      <sheetName val="외자배분"/>
      <sheetName val="외자내역"/>
      <sheetName val="일위"/>
      <sheetName val="기타 정보통신공사"/>
      <sheetName val="방식총괄"/>
      <sheetName val="가설공사내역"/>
      <sheetName val="401"/>
      <sheetName val="CT "/>
      <sheetName val="현장관리비내역서"/>
      <sheetName val="품의서"/>
      <sheetName val="PAC"/>
      <sheetName val="PROJECT BRIEF(EX.NEW)"/>
      <sheetName val="ASTM C585"/>
      <sheetName val="INDIRECT COST-PART l"/>
      <sheetName val="EXPENSE"/>
      <sheetName val="원본"/>
      <sheetName val="재료비"/>
      <sheetName val="ITEM CODE"/>
      <sheetName val="간접비 총괄표"/>
      <sheetName val="품"/>
      <sheetName val="B"/>
      <sheetName val="대가호표"/>
      <sheetName val="산재 안전"/>
      <sheetName val="노무비 경비"/>
      <sheetName val="IMP_MAIN_"/>
      <sheetName val="IMP _REACTOR_"/>
      <sheetName val="Rates"/>
      <sheetName val="Rate_Tables"/>
      <sheetName val="Staff_Assignment"/>
      <sheetName val="견적"/>
      <sheetName val="NSMA-s㠨⑎蠀ᔁ"/>
      <sheetName val="NSMA-s㠨⪘ကᔁ"/>
      <sheetName val="cross beam"/>
      <sheetName val="사급자재"/>
      <sheetName val="2000.05"/>
      <sheetName val="C.배수관공"/>
      <sheetName val="설계내역서"/>
      <sheetName val="1.취수장"/>
      <sheetName val="입력DATA"/>
      <sheetName val="바닥판"/>
      <sheetName val="주빔의 설계"/>
      <sheetName val="한일양산"/>
      <sheetName val="보할최종(준공)only"/>
      <sheetName val="NSMA-sက_x0000_諱ԃ"/>
      <sheetName val="토공 갑지"/>
      <sheetName val="장비명"/>
      <sheetName val="입찰보고"/>
      <sheetName val="1.우편집중내_x0004__x0004_"/>
      <sheetName val="ЀԀȀȀЀᨀ"/>
      <sheetName val="in"/>
      <sheetName val="C-노임단가"/>
      <sheetName val="별표총괄"/>
      <sheetName val="______골조부_x0012__x0015__x0008__x0006__x0004_"/>
      <sheetName val="Ѐ_x0000__x0000__x0000_"/>
      <sheetName val="4)유동표"/>
      <sheetName val="Tender Summary"/>
      <sheetName val="b_balju (2)"/>
      <sheetName val="제경집계"/>
      <sheetName val="청제공기계일위대가"/>
      <sheetName val="NOMUBI"/>
      <sheetName val="sw1"/>
      <sheetName val="1.관로"/>
      <sheetName val="OCM"/>
      <sheetName val="REINF."/>
      <sheetName val="LOADS"/>
      <sheetName val="SKETCH"/>
      <sheetName val="CHECK1"/>
      <sheetName val="보도씀鈖ԯ_x0000_"/>
      <sheetName val="LIST OF OFFICE EQUI"/>
      <sheetName val="견적내역서"/>
      <sheetName val="일반부표"/>
      <sheetName val="FAND厰&amp;"/>
      <sheetName val="FAND咀,"/>
      <sheetName val="경비_원본"/>
      <sheetName val="노임"/>
      <sheetName val="FAND唨6"/>
      <sheetName val="FAND_x0010__x0000_"/>
      <sheetName val="납부서"/>
      <sheetName val="97생산제품"/>
      <sheetName val="단계별내역 (2)"/>
      <sheetName val="노무비"/>
      <sheetName val="원가입력"/>
      <sheetName val="품셈"/>
      <sheetName val="바.한일양산"/>
      <sheetName val="CPM챠트 "/>
      <sheetName val="건축외주"/>
      <sheetName val="자  재"/>
      <sheetName val="97"/>
      <sheetName val="약품공급2"/>
      <sheetName val="지표"/>
      <sheetName val="소요자재"/>
      <sheetName val="정산내역서"/>
      <sheetName val="조작대(1연)"/>
      <sheetName val="동원인원산출"/>
      <sheetName val="기계설비"/>
      <sheetName val="Code_INTools"/>
      <sheetName val="Default_Magics"/>
      <sheetName val="Code_Magics"/>
      <sheetName val="1단계"/>
      <sheetName val="적용률"/>
      <sheetName val="대비표"/>
      <sheetName val="간접비(1)"/>
    </sheetNames>
    <sheetDataSet>
      <sheetData sheetId="0">
        <row r="5">
          <cell r="D5" t="str">
            <v>(발표일:99.1.1)</v>
          </cell>
        </row>
      </sheetData>
      <sheetData sheetId="1">
        <row r="5">
          <cell r="D5" t="str">
            <v>(발표일:99.1.1)</v>
          </cell>
        </row>
      </sheetData>
      <sheetData sheetId="2">
        <row r="5">
          <cell r="D5" t="str">
            <v>(발표일:99.1.1)</v>
          </cell>
        </row>
      </sheetData>
      <sheetData sheetId="3">
        <row r="5">
          <cell r="D5" t="str">
            <v>(발표일:99.1.1)</v>
          </cell>
        </row>
      </sheetData>
      <sheetData sheetId="4" refreshError="1">
        <row r="5">
          <cell r="D5" t="str">
            <v>(발표일:99.1.1)</v>
          </cell>
          <cell r="E5" t="str">
            <v>(발표일:98.9.1)</v>
          </cell>
          <cell r="F5" t="str">
            <v>(발표일:98.1.1)</v>
          </cell>
        </row>
        <row r="6">
          <cell r="A6" t="str">
            <v>L001</v>
          </cell>
          <cell r="B6" t="str">
            <v>갱    부</v>
          </cell>
          <cell r="C6" t="str">
            <v>인</v>
          </cell>
          <cell r="D6">
            <v>46995</v>
          </cell>
          <cell r="E6">
            <v>50308</v>
          </cell>
          <cell r="F6">
            <v>56352</v>
          </cell>
        </row>
        <row r="7">
          <cell r="A7" t="str">
            <v>L002</v>
          </cell>
          <cell r="B7" t="str">
            <v>도 목 수</v>
          </cell>
          <cell r="C7" t="str">
            <v>인</v>
          </cell>
          <cell r="D7">
            <v>0</v>
          </cell>
          <cell r="E7">
            <v>0</v>
          </cell>
          <cell r="F7">
            <v>81068</v>
          </cell>
        </row>
        <row r="8">
          <cell r="A8" t="str">
            <v>L003</v>
          </cell>
          <cell r="B8" t="str">
            <v>건축목공</v>
          </cell>
          <cell r="C8" t="str">
            <v>인</v>
          </cell>
          <cell r="D8">
            <v>62310</v>
          </cell>
          <cell r="E8">
            <v>65713</v>
          </cell>
          <cell r="F8">
            <v>71803</v>
          </cell>
        </row>
        <row r="9">
          <cell r="A9" t="str">
            <v>L004</v>
          </cell>
          <cell r="B9" t="str">
            <v>형틀목공</v>
          </cell>
          <cell r="C9" t="str">
            <v>인</v>
          </cell>
          <cell r="D9">
            <v>62603</v>
          </cell>
          <cell r="E9">
            <v>65381</v>
          </cell>
          <cell r="F9">
            <v>75306</v>
          </cell>
        </row>
        <row r="10">
          <cell r="A10" t="str">
            <v>L005</v>
          </cell>
          <cell r="B10" t="str">
            <v>창호목공</v>
          </cell>
          <cell r="C10" t="str">
            <v>인</v>
          </cell>
          <cell r="D10">
            <v>56563</v>
          </cell>
          <cell r="E10">
            <v>61043</v>
          </cell>
          <cell r="F10">
            <v>66162</v>
          </cell>
        </row>
        <row r="11">
          <cell r="A11" t="str">
            <v>L006</v>
          </cell>
          <cell r="B11" t="str">
            <v>철 골 공</v>
          </cell>
          <cell r="C11" t="str">
            <v>인</v>
          </cell>
          <cell r="D11">
            <v>60500</v>
          </cell>
          <cell r="E11">
            <v>64796</v>
          </cell>
          <cell r="F11">
            <v>73514</v>
          </cell>
        </row>
        <row r="12">
          <cell r="A12" t="str">
            <v>L007</v>
          </cell>
          <cell r="B12" t="str">
            <v>철    공</v>
          </cell>
          <cell r="C12" t="str">
            <v>인</v>
          </cell>
          <cell r="D12">
            <v>59797</v>
          </cell>
          <cell r="E12">
            <v>59917</v>
          </cell>
          <cell r="F12">
            <v>72430</v>
          </cell>
        </row>
        <row r="13">
          <cell r="A13" t="str">
            <v>L008</v>
          </cell>
          <cell r="B13" t="str">
            <v>철 근 공</v>
          </cell>
          <cell r="C13" t="str">
            <v>인</v>
          </cell>
          <cell r="D13">
            <v>65147</v>
          </cell>
          <cell r="E13">
            <v>66944</v>
          </cell>
          <cell r="F13">
            <v>77839</v>
          </cell>
        </row>
        <row r="14">
          <cell r="A14" t="str">
            <v>L009</v>
          </cell>
          <cell r="B14" t="str">
            <v>철 판 공</v>
          </cell>
          <cell r="C14" t="str">
            <v>인</v>
          </cell>
          <cell r="D14">
            <v>61774</v>
          </cell>
          <cell r="E14">
            <v>68465</v>
          </cell>
          <cell r="F14">
            <v>73217</v>
          </cell>
        </row>
        <row r="15">
          <cell r="A15" t="str">
            <v>L010</v>
          </cell>
          <cell r="B15" t="str">
            <v>셧 터 공</v>
          </cell>
          <cell r="C15" t="str">
            <v>인</v>
          </cell>
          <cell r="D15">
            <v>55318</v>
          </cell>
          <cell r="E15">
            <v>58035</v>
          </cell>
          <cell r="F15">
            <v>64659</v>
          </cell>
        </row>
        <row r="16">
          <cell r="A16" t="str">
            <v>L011</v>
          </cell>
          <cell r="B16" t="str">
            <v>샷 시 공</v>
          </cell>
          <cell r="C16" t="str">
            <v>인</v>
          </cell>
          <cell r="D16">
            <v>55318</v>
          </cell>
          <cell r="E16">
            <v>58035</v>
          </cell>
          <cell r="F16">
            <v>65647</v>
          </cell>
        </row>
        <row r="17">
          <cell r="A17" t="str">
            <v>L012</v>
          </cell>
          <cell r="B17" t="str">
            <v>절 단 공</v>
          </cell>
          <cell r="C17" t="str">
            <v>인</v>
          </cell>
          <cell r="D17">
            <v>59642</v>
          </cell>
          <cell r="E17">
            <v>67321</v>
          </cell>
          <cell r="F17">
            <v>65881</v>
          </cell>
        </row>
        <row r="18">
          <cell r="A18" t="str">
            <v>L013</v>
          </cell>
          <cell r="B18" t="str">
            <v>석    공</v>
          </cell>
          <cell r="C18" t="str">
            <v>인</v>
          </cell>
          <cell r="D18">
            <v>69257</v>
          </cell>
          <cell r="E18">
            <v>67292</v>
          </cell>
          <cell r="F18">
            <v>77005</v>
          </cell>
        </row>
        <row r="19">
          <cell r="A19" t="str">
            <v>L014</v>
          </cell>
          <cell r="B19" t="str">
            <v>특수비계공(15M이상)</v>
          </cell>
          <cell r="C19" t="str">
            <v>인</v>
          </cell>
          <cell r="D19">
            <v>78766</v>
          </cell>
          <cell r="E19">
            <v>75380</v>
          </cell>
          <cell r="F19">
            <v>85884</v>
          </cell>
        </row>
        <row r="20">
          <cell r="A20" t="str">
            <v>L015</v>
          </cell>
          <cell r="B20" t="str">
            <v>비 계 공</v>
          </cell>
          <cell r="C20" t="str">
            <v>인</v>
          </cell>
          <cell r="D20">
            <v>66531</v>
          </cell>
          <cell r="E20">
            <v>69324</v>
          </cell>
          <cell r="F20">
            <v>79467</v>
          </cell>
        </row>
        <row r="21">
          <cell r="A21" t="str">
            <v>L016</v>
          </cell>
          <cell r="B21" t="str">
            <v>동 발 공(터 널)</v>
          </cell>
          <cell r="C21" t="str">
            <v>인</v>
          </cell>
          <cell r="D21">
            <v>61285</v>
          </cell>
          <cell r="E21">
            <v>59691</v>
          </cell>
          <cell r="F21">
            <v>65485</v>
          </cell>
        </row>
        <row r="22">
          <cell r="A22" t="str">
            <v>L017</v>
          </cell>
          <cell r="B22" t="str">
            <v>조 적 공</v>
          </cell>
          <cell r="C22" t="str">
            <v>인</v>
          </cell>
          <cell r="D22">
            <v>58512</v>
          </cell>
          <cell r="E22">
            <v>58379</v>
          </cell>
          <cell r="F22">
            <v>67986</v>
          </cell>
        </row>
        <row r="23">
          <cell r="A23" t="str">
            <v>L018</v>
          </cell>
          <cell r="B23" t="str">
            <v>벽돌(블럭)제작공</v>
          </cell>
          <cell r="C23" t="str">
            <v>인</v>
          </cell>
          <cell r="D23">
            <v>56942</v>
          </cell>
          <cell r="E23">
            <v>57334</v>
          </cell>
          <cell r="F23">
            <v>61291</v>
          </cell>
        </row>
        <row r="24">
          <cell r="A24" t="str">
            <v>L019</v>
          </cell>
          <cell r="B24" t="str">
            <v>연 돌 공</v>
          </cell>
          <cell r="C24" t="str">
            <v>인</v>
          </cell>
          <cell r="D24">
            <v>58512</v>
          </cell>
          <cell r="E24">
            <v>58379</v>
          </cell>
          <cell r="F24">
            <v>72745</v>
          </cell>
        </row>
        <row r="25">
          <cell r="A25" t="str">
            <v>L020</v>
          </cell>
          <cell r="B25" t="str">
            <v>미 장 공</v>
          </cell>
          <cell r="C25" t="str">
            <v>인</v>
          </cell>
          <cell r="D25">
            <v>59451</v>
          </cell>
          <cell r="E25">
            <v>61569</v>
          </cell>
          <cell r="F25">
            <v>71283</v>
          </cell>
        </row>
        <row r="26">
          <cell r="A26" t="str">
            <v>L021</v>
          </cell>
          <cell r="B26" t="str">
            <v>방 수 공</v>
          </cell>
          <cell r="C26" t="str">
            <v>인</v>
          </cell>
          <cell r="D26">
            <v>50866</v>
          </cell>
          <cell r="E26">
            <v>51640</v>
          </cell>
          <cell r="F26">
            <v>57701</v>
          </cell>
        </row>
        <row r="27">
          <cell r="A27" t="str">
            <v>L022</v>
          </cell>
          <cell r="B27" t="str">
            <v>타 일 공</v>
          </cell>
          <cell r="C27" t="str">
            <v>인</v>
          </cell>
          <cell r="D27">
            <v>58994</v>
          </cell>
          <cell r="E27">
            <v>60706</v>
          </cell>
          <cell r="F27">
            <v>68147</v>
          </cell>
        </row>
        <row r="28">
          <cell r="A28" t="str">
            <v>L023</v>
          </cell>
          <cell r="B28" t="str">
            <v>줄 눈 공</v>
          </cell>
          <cell r="C28" t="str">
            <v>인</v>
          </cell>
          <cell r="D28">
            <v>58172</v>
          </cell>
          <cell r="E28">
            <v>55387</v>
          </cell>
          <cell r="F28">
            <v>63589</v>
          </cell>
        </row>
        <row r="29">
          <cell r="A29" t="str">
            <v>L024</v>
          </cell>
          <cell r="B29" t="str">
            <v>연 마 공</v>
          </cell>
          <cell r="C29" t="str">
            <v>인</v>
          </cell>
          <cell r="D29">
            <v>56709</v>
          </cell>
          <cell r="E29">
            <v>54957</v>
          </cell>
          <cell r="F29">
            <v>67289</v>
          </cell>
        </row>
        <row r="30">
          <cell r="A30" t="str">
            <v>L025</v>
          </cell>
          <cell r="B30" t="str">
            <v>콘크리트공</v>
          </cell>
          <cell r="C30" t="str">
            <v>인</v>
          </cell>
          <cell r="D30">
            <v>60596</v>
          </cell>
          <cell r="E30">
            <v>63605</v>
          </cell>
          <cell r="F30">
            <v>71184</v>
          </cell>
        </row>
        <row r="31">
          <cell r="A31" t="str">
            <v>L026</v>
          </cell>
          <cell r="B31" t="str">
            <v>바이브레타공</v>
          </cell>
          <cell r="C31" t="str">
            <v>인</v>
          </cell>
          <cell r="D31">
            <v>60596</v>
          </cell>
          <cell r="E31">
            <v>63605</v>
          </cell>
          <cell r="F31">
            <v>69081</v>
          </cell>
        </row>
        <row r="32">
          <cell r="A32" t="str">
            <v>L027</v>
          </cell>
          <cell r="B32" t="str">
            <v>보일러공</v>
          </cell>
          <cell r="C32" t="str">
            <v>인</v>
          </cell>
          <cell r="D32">
            <v>48190</v>
          </cell>
          <cell r="E32">
            <v>52463</v>
          </cell>
          <cell r="F32">
            <v>56787</v>
          </cell>
        </row>
        <row r="33">
          <cell r="A33" t="str">
            <v>L028</v>
          </cell>
          <cell r="B33" t="str">
            <v>배 관 공</v>
          </cell>
          <cell r="C33" t="str">
            <v>인</v>
          </cell>
          <cell r="D33">
            <v>48833</v>
          </cell>
          <cell r="E33">
            <v>52004</v>
          </cell>
          <cell r="F33">
            <v>58907</v>
          </cell>
        </row>
        <row r="34">
          <cell r="A34" t="str">
            <v>L029</v>
          </cell>
          <cell r="B34" t="str">
            <v>온 돌 공</v>
          </cell>
          <cell r="C34" t="str">
            <v>인</v>
          </cell>
          <cell r="D34">
            <v>59451</v>
          </cell>
          <cell r="E34">
            <v>61569</v>
          </cell>
          <cell r="F34">
            <v>54720</v>
          </cell>
        </row>
        <row r="35">
          <cell r="A35" t="str">
            <v>L030</v>
          </cell>
          <cell r="B35" t="str">
            <v>위 생 공</v>
          </cell>
          <cell r="C35" t="str">
            <v>인</v>
          </cell>
          <cell r="D35">
            <v>48855</v>
          </cell>
          <cell r="E35">
            <v>51145</v>
          </cell>
          <cell r="F35">
            <v>59212</v>
          </cell>
        </row>
        <row r="36">
          <cell r="A36" t="str">
            <v>L031</v>
          </cell>
          <cell r="B36" t="str">
            <v>보 온 공</v>
          </cell>
          <cell r="C36" t="str">
            <v>인</v>
          </cell>
          <cell r="D36">
            <v>49987</v>
          </cell>
          <cell r="E36">
            <v>54125</v>
          </cell>
          <cell r="F36">
            <v>63143</v>
          </cell>
        </row>
        <row r="37">
          <cell r="A37" t="str">
            <v>L032</v>
          </cell>
          <cell r="B37" t="str">
            <v>도 장 공</v>
          </cell>
          <cell r="C37" t="str">
            <v>인</v>
          </cell>
          <cell r="D37">
            <v>52915</v>
          </cell>
          <cell r="E37">
            <v>55640</v>
          </cell>
          <cell r="F37">
            <v>63038</v>
          </cell>
        </row>
        <row r="38">
          <cell r="A38" t="str">
            <v>L033</v>
          </cell>
          <cell r="B38" t="str">
            <v>내 장 공</v>
          </cell>
          <cell r="C38" t="str">
            <v>인</v>
          </cell>
          <cell r="D38">
            <v>58768</v>
          </cell>
          <cell r="E38">
            <v>59767</v>
          </cell>
          <cell r="F38">
            <v>72244</v>
          </cell>
        </row>
        <row r="39">
          <cell r="A39" t="str">
            <v>L034</v>
          </cell>
          <cell r="B39" t="str">
            <v>도 배 공</v>
          </cell>
          <cell r="C39" t="str">
            <v>인</v>
          </cell>
          <cell r="D39">
            <v>51632</v>
          </cell>
          <cell r="E39">
            <v>51201</v>
          </cell>
          <cell r="F39">
            <v>58443</v>
          </cell>
        </row>
        <row r="40">
          <cell r="A40" t="str">
            <v>L035</v>
          </cell>
          <cell r="B40" t="str">
            <v>아스타일공</v>
          </cell>
          <cell r="C40" t="str">
            <v>인</v>
          </cell>
          <cell r="D40">
            <v>58994</v>
          </cell>
          <cell r="E40">
            <v>60706</v>
          </cell>
          <cell r="F40">
            <v>71686</v>
          </cell>
        </row>
        <row r="41">
          <cell r="A41" t="str">
            <v>L036</v>
          </cell>
          <cell r="B41" t="str">
            <v>기 와 공</v>
          </cell>
          <cell r="C41" t="str">
            <v>인</v>
          </cell>
          <cell r="D41">
            <v>68363</v>
          </cell>
          <cell r="E41">
            <v>64891</v>
          </cell>
          <cell r="F41">
            <v>69476</v>
          </cell>
        </row>
        <row r="42">
          <cell r="A42" t="str">
            <v>L037</v>
          </cell>
          <cell r="B42" t="str">
            <v>슬레이트공</v>
          </cell>
          <cell r="C42" t="str">
            <v>인</v>
          </cell>
          <cell r="D42">
            <v>68363</v>
          </cell>
          <cell r="E42">
            <v>64891</v>
          </cell>
          <cell r="F42">
            <v>72727</v>
          </cell>
        </row>
        <row r="43">
          <cell r="A43" t="str">
            <v>L038</v>
          </cell>
          <cell r="B43" t="str">
            <v>화약취급공</v>
          </cell>
          <cell r="C43" t="str">
            <v>인</v>
          </cell>
          <cell r="D43">
            <v>67520</v>
          </cell>
          <cell r="E43">
            <v>60578</v>
          </cell>
          <cell r="F43">
            <v>69595</v>
          </cell>
        </row>
        <row r="44">
          <cell r="A44" t="str">
            <v>L039</v>
          </cell>
          <cell r="B44" t="str">
            <v>착 암 공</v>
          </cell>
          <cell r="C44" t="str">
            <v>인</v>
          </cell>
          <cell r="D44">
            <v>50107</v>
          </cell>
          <cell r="E44">
            <v>54279</v>
          </cell>
          <cell r="F44">
            <v>57292</v>
          </cell>
        </row>
        <row r="45">
          <cell r="A45" t="str">
            <v>L040</v>
          </cell>
          <cell r="B45" t="str">
            <v>보 안 공</v>
          </cell>
          <cell r="C45" t="str">
            <v>인</v>
          </cell>
          <cell r="D45">
            <v>41224</v>
          </cell>
          <cell r="E45">
            <v>44036</v>
          </cell>
          <cell r="F45">
            <v>41290</v>
          </cell>
        </row>
        <row r="46">
          <cell r="A46" t="str">
            <v>L041</v>
          </cell>
          <cell r="B46" t="str">
            <v>포 장 공</v>
          </cell>
          <cell r="C46" t="str">
            <v>인</v>
          </cell>
          <cell r="D46">
            <v>59695</v>
          </cell>
          <cell r="E46">
            <v>56237</v>
          </cell>
          <cell r="F46">
            <v>65494</v>
          </cell>
        </row>
        <row r="47">
          <cell r="A47" t="str">
            <v>L042</v>
          </cell>
          <cell r="B47" t="str">
            <v>포 설 공</v>
          </cell>
          <cell r="C47" t="str">
            <v>인</v>
          </cell>
          <cell r="D47">
            <v>53731</v>
          </cell>
          <cell r="E47">
            <v>54013</v>
          </cell>
          <cell r="F47">
            <v>65082</v>
          </cell>
        </row>
        <row r="48">
          <cell r="A48" t="str">
            <v>L043</v>
          </cell>
          <cell r="B48" t="str">
            <v>궤 도 공</v>
          </cell>
          <cell r="C48" t="str">
            <v>인</v>
          </cell>
          <cell r="D48">
            <v>53629</v>
          </cell>
          <cell r="E48">
            <v>62818</v>
          </cell>
          <cell r="F48">
            <v>60000</v>
          </cell>
        </row>
        <row r="49">
          <cell r="A49" t="str">
            <v>L044</v>
          </cell>
          <cell r="B49" t="str">
            <v>용 접 공(철 도)</v>
          </cell>
          <cell r="C49" t="str">
            <v>인</v>
          </cell>
          <cell r="D49">
            <v>58661</v>
          </cell>
          <cell r="E49">
            <v>55736</v>
          </cell>
          <cell r="F49">
            <v>67201</v>
          </cell>
        </row>
        <row r="50">
          <cell r="A50" t="str">
            <v>L045</v>
          </cell>
          <cell r="B50" t="str">
            <v>잠 수 부</v>
          </cell>
          <cell r="C50" t="str">
            <v>인</v>
          </cell>
          <cell r="D50">
            <v>87712</v>
          </cell>
          <cell r="E50">
            <v>73901</v>
          </cell>
          <cell r="F50">
            <v>81832</v>
          </cell>
        </row>
        <row r="51">
          <cell r="A51" t="str">
            <v>L046</v>
          </cell>
          <cell r="B51" t="str">
            <v>잠 함 공</v>
          </cell>
          <cell r="C51" t="str">
            <v>인</v>
          </cell>
          <cell r="D51">
            <v>0</v>
          </cell>
          <cell r="E51">
            <v>0</v>
          </cell>
          <cell r="F51">
            <v>0</v>
          </cell>
        </row>
        <row r="52">
          <cell r="A52" t="str">
            <v>L047</v>
          </cell>
          <cell r="B52" t="str">
            <v>보 링 공</v>
          </cell>
          <cell r="C52" t="str">
            <v>인</v>
          </cell>
          <cell r="D52">
            <v>50288</v>
          </cell>
          <cell r="E52">
            <v>53721</v>
          </cell>
          <cell r="F52">
            <v>58626</v>
          </cell>
        </row>
        <row r="53">
          <cell r="A53" t="str">
            <v>L049</v>
          </cell>
          <cell r="B53" t="str">
            <v>영림기사</v>
          </cell>
          <cell r="C53" t="str">
            <v>인</v>
          </cell>
          <cell r="D53">
            <v>0</v>
          </cell>
          <cell r="E53">
            <v>0</v>
          </cell>
          <cell r="F53">
            <v>72675</v>
          </cell>
        </row>
        <row r="54">
          <cell r="A54" t="str">
            <v>L050</v>
          </cell>
          <cell r="B54" t="str">
            <v>조 경 공</v>
          </cell>
          <cell r="C54" t="str">
            <v>인</v>
          </cell>
          <cell r="D54">
            <v>50250</v>
          </cell>
          <cell r="E54">
            <v>50321</v>
          </cell>
          <cell r="F54">
            <v>60207</v>
          </cell>
        </row>
        <row r="55">
          <cell r="A55" t="str">
            <v>L051</v>
          </cell>
          <cell r="B55" t="str">
            <v>벌 목 부</v>
          </cell>
          <cell r="C55" t="str">
            <v>인</v>
          </cell>
          <cell r="D55">
            <v>57718</v>
          </cell>
          <cell r="E55">
            <v>64902</v>
          </cell>
          <cell r="F55">
            <v>66433</v>
          </cell>
        </row>
        <row r="56">
          <cell r="A56" t="str">
            <v>L052</v>
          </cell>
          <cell r="B56" t="str">
            <v>조림인부</v>
          </cell>
          <cell r="C56" t="str">
            <v>인</v>
          </cell>
          <cell r="D56">
            <v>43854</v>
          </cell>
          <cell r="E56">
            <v>32014</v>
          </cell>
          <cell r="F56">
            <v>53688</v>
          </cell>
        </row>
        <row r="57">
          <cell r="A57" t="str">
            <v>L053</v>
          </cell>
          <cell r="B57" t="str">
            <v>플랜트 기계설치공</v>
          </cell>
          <cell r="C57" t="str">
            <v>인</v>
          </cell>
          <cell r="D57">
            <v>59903</v>
          </cell>
          <cell r="E57">
            <v>61521</v>
          </cell>
          <cell r="F57">
            <v>80805</v>
          </cell>
        </row>
        <row r="58">
          <cell r="A58" t="str">
            <v>L054</v>
          </cell>
          <cell r="B58" t="str">
            <v>플랜트 용접공</v>
          </cell>
          <cell r="C58" t="str">
            <v>인</v>
          </cell>
          <cell r="D58">
            <v>63349</v>
          </cell>
          <cell r="E58">
            <v>69101</v>
          </cell>
          <cell r="F58">
            <v>95379</v>
          </cell>
        </row>
        <row r="59">
          <cell r="A59" t="str">
            <v>L055</v>
          </cell>
          <cell r="B59" t="str">
            <v>플랜트 배관공</v>
          </cell>
          <cell r="C59" t="str">
            <v>인</v>
          </cell>
          <cell r="D59">
            <v>66377</v>
          </cell>
          <cell r="E59">
            <v>76135</v>
          </cell>
          <cell r="F59">
            <v>97219</v>
          </cell>
        </row>
        <row r="60">
          <cell r="A60" t="str">
            <v>L056</v>
          </cell>
          <cell r="B60" t="str">
            <v>플랜트 제관공</v>
          </cell>
          <cell r="C60" t="str">
            <v>인</v>
          </cell>
          <cell r="D60">
            <v>54813</v>
          </cell>
          <cell r="E60">
            <v>60834</v>
          </cell>
          <cell r="F60">
            <v>81966</v>
          </cell>
        </row>
        <row r="61">
          <cell r="A61" t="str">
            <v>L057</v>
          </cell>
          <cell r="B61" t="str">
            <v>시공측량사</v>
          </cell>
          <cell r="C61" t="str">
            <v>인</v>
          </cell>
          <cell r="D61">
            <v>44848</v>
          </cell>
          <cell r="E61">
            <v>47571</v>
          </cell>
          <cell r="F61">
            <v>58506</v>
          </cell>
        </row>
        <row r="62">
          <cell r="A62" t="str">
            <v>L058</v>
          </cell>
          <cell r="B62" t="str">
            <v>시공측량사조수</v>
          </cell>
          <cell r="C62" t="str">
            <v>인</v>
          </cell>
          <cell r="D62">
            <v>33985</v>
          </cell>
          <cell r="E62">
            <v>32619</v>
          </cell>
          <cell r="F62">
            <v>38777</v>
          </cell>
        </row>
        <row r="63">
          <cell r="A63" t="str">
            <v>L059</v>
          </cell>
          <cell r="B63" t="str">
            <v>측    부</v>
          </cell>
          <cell r="C63" t="str">
            <v>인</v>
          </cell>
          <cell r="D63">
            <v>26699</v>
          </cell>
          <cell r="E63">
            <v>32690</v>
          </cell>
          <cell r="F63">
            <v>32725</v>
          </cell>
        </row>
        <row r="64">
          <cell r="A64" t="str">
            <v>L060</v>
          </cell>
          <cell r="B64" t="str">
            <v>검 조 부</v>
          </cell>
          <cell r="C64" t="str">
            <v>인</v>
          </cell>
          <cell r="D64">
            <v>33755</v>
          </cell>
          <cell r="E64">
            <v>34098</v>
          </cell>
          <cell r="F64">
            <v>32800</v>
          </cell>
        </row>
        <row r="65">
          <cell r="A65" t="str">
            <v>L061</v>
          </cell>
          <cell r="B65" t="str">
            <v>송전전공</v>
          </cell>
          <cell r="C65" t="str">
            <v>인</v>
          </cell>
          <cell r="D65">
            <v>197482</v>
          </cell>
          <cell r="E65">
            <v>188956</v>
          </cell>
          <cell r="F65">
            <v>234733</v>
          </cell>
        </row>
        <row r="66">
          <cell r="A66" t="str">
            <v>L062</v>
          </cell>
          <cell r="B66" t="str">
            <v>배전전공</v>
          </cell>
          <cell r="C66" t="str">
            <v>인</v>
          </cell>
          <cell r="D66">
            <v>176615</v>
          </cell>
          <cell r="E66">
            <v>164094</v>
          </cell>
          <cell r="F66">
            <v>192602</v>
          </cell>
        </row>
        <row r="67">
          <cell r="A67" t="str">
            <v>L063</v>
          </cell>
          <cell r="B67" t="str">
            <v>플랜트 전공</v>
          </cell>
          <cell r="C67" t="str">
            <v>인</v>
          </cell>
          <cell r="D67">
            <v>52369</v>
          </cell>
          <cell r="E67">
            <v>54503</v>
          </cell>
          <cell r="F67">
            <v>64285</v>
          </cell>
        </row>
        <row r="68">
          <cell r="A68" t="str">
            <v>L064</v>
          </cell>
          <cell r="B68" t="str">
            <v>내선전공</v>
          </cell>
          <cell r="C68" t="str">
            <v>인</v>
          </cell>
          <cell r="D68">
            <v>47911</v>
          </cell>
          <cell r="E68">
            <v>51021</v>
          </cell>
          <cell r="F68">
            <v>57286</v>
          </cell>
        </row>
        <row r="69">
          <cell r="A69" t="str">
            <v>L065</v>
          </cell>
          <cell r="B69" t="str">
            <v>특별고압케이블전공</v>
          </cell>
          <cell r="C69" t="str">
            <v>인</v>
          </cell>
          <cell r="D69">
            <v>97565</v>
          </cell>
          <cell r="E69">
            <v>102881</v>
          </cell>
          <cell r="F69">
            <v>98463</v>
          </cell>
        </row>
        <row r="70">
          <cell r="A70" t="str">
            <v>L066</v>
          </cell>
          <cell r="B70" t="str">
            <v>고압케이블전공</v>
          </cell>
          <cell r="C70" t="str">
            <v>인</v>
          </cell>
          <cell r="D70">
            <v>66547</v>
          </cell>
          <cell r="E70">
            <v>74151</v>
          </cell>
          <cell r="F70">
            <v>74584</v>
          </cell>
        </row>
        <row r="71">
          <cell r="A71" t="str">
            <v>L067</v>
          </cell>
          <cell r="B71" t="str">
            <v>저압케이블전공</v>
          </cell>
          <cell r="C71" t="str">
            <v>인</v>
          </cell>
          <cell r="D71">
            <v>59146</v>
          </cell>
          <cell r="E71">
            <v>55486</v>
          </cell>
          <cell r="F71">
            <v>61877</v>
          </cell>
        </row>
        <row r="72">
          <cell r="A72" t="str">
            <v>L068</v>
          </cell>
          <cell r="B72" t="str">
            <v>철도신호공</v>
          </cell>
          <cell r="C72" t="str">
            <v>인</v>
          </cell>
          <cell r="D72">
            <v>79766</v>
          </cell>
          <cell r="E72">
            <v>73483</v>
          </cell>
          <cell r="F72">
            <v>88167</v>
          </cell>
        </row>
        <row r="73">
          <cell r="A73" t="str">
            <v>L069</v>
          </cell>
          <cell r="B73" t="str">
            <v>계 장 공</v>
          </cell>
          <cell r="C73" t="str">
            <v>인</v>
          </cell>
          <cell r="D73">
            <v>50009</v>
          </cell>
          <cell r="E73">
            <v>57587</v>
          </cell>
          <cell r="F73">
            <v>60822</v>
          </cell>
        </row>
        <row r="74">
          <cell r="A74" t="str">
            <v>L070</v>
          </cell>
          <cell r="B74" t="str">
            <v>전기공사기사 1급</v>
          </cell>
          <cell r="C74" t="str">
            <v>인</v>
          </cell>
          <cell r="D74">
            <v>0</v>
          </cell>
          <cell r="E74">
            <v>0</v>
          </cell>
          <cell r="F74">
            <v>64241</v>
          </cell>
        </row>
        <row r="75">
          <cell r="A75" t="str">
            <v>L071</v>
          </cell>
          <cell r="B75" t="str">
            <v>전기공사기사 2급</v>
          </cell>
          <cell r="C75" t="str">
            <v>인</v>
          </cell>
          <cell r="D75">
            <v>0</v>
          </cell>
          <cell r="E75">
            <v>0</v>
          </cell>
          <cell r="F75">
            <v>55069</v>
          </cell>
        </row>
        <row r="76">
          <cell r="A76" t="str">
            <v>L072</v>
          </cell>
          <cell r="B76" t="str">
            <v>통신외선공</v>
          </cell>
          <cell r="C76" t="str">
            <v>인</v>
          </cell>
          <cell r="D76">
            <v>73980</v>
          </cell>
          <cell r="E76">
            <v>77946</v>
          </cell>
          <cell r="F76">
            <v>89013</v>
          </cell>
        </row>
        <row r="77">
          <cell r="A77" t="str">
            <v>L073</v>
          </cell>
          <cell r="B77" t="str">
            <v>통신설비공</v>
          </cell>
          <cell r="C77" t="str">
            <v>인</v>
          </cell>
          <cell r="D77">
            <v>64758</v>
          </cell>
          <cell r="E77">
            <v>66296</v>
          </cell>
          <cell r="F77">
            <v>76852</v>
          </cell>
        </row>
        <row r="78">
          <cell r="A78" t="str">
            <v>L074</v>
          </cell>
          <cell r="B78" t="str">
            <v>통신내선공</v>
          </cell>
          <cell r="C78" t="str">
            <v>인</v>
          </cell>
          <cell r="D78">
            <v>60168</v>
          </cell>
          <cell r="E78">
            <v>63738</v>
          </cell>
          <cell r="F78">
            <v>72591</v>
          </cell>
        </row>
        <row r="79">
          <cell r="A79" t="str">
            <v>L075</v>
          </cell>
          <cell r="B79" t="str">
            <v>통신케이블공</v>
          </cell>
          <cell r="C79" t="str">
            <v>인</v>
          </cell>
          <cell r="D79">
            <v>75788</v>
          </cell>
          <cell r="E79">
            <v>80042</v>
          </cell>
          <cell r="F79">
            <v>90455</v>
          </cell>
        </row>
        <row r="80">
          <cell r="A80" t="str">
            <v>L076</v>
          </cell>
          <cell r="B80" t="str">
            <v>무선안테나공</v>
          </cell>
          <cell r="C80" t="str">
            <v>인</v>
          </cell>
          <cell r="D80">
            <v>91475</v>
          </cell>
          <cell r="E80">
            <v>97216</v>
          </cell>
          <cell r="F80">
            <v>110956</v>
          </cell>
        </row>
        <row r="81">
          <cell r="A81" t="str">
            <v>L077</v>
          </cell>
          <cell r="B81" t="str">
            <v>통신기사 1급</v>
          </cell>
          <cell r="C81" t="str">
            <v>인</v>
          </cell>
          <cell r="D81">
            <v>84229</v>
          </cell>
          <cell r="E81">
            <v>87004</v>
          </cell>
          <cell r="F81">
            <v>92723</v>
          </cell>
        </row>
        <row r="82">
          <cell r="A82" t="str">
            <v>L078</v>
          </cell>
          <cell r="B82" t="str">
            <v>통신기사 2급</v>
          </cell>
          <cell r="C82" t="str">
            <v>인</v>
          </cell>
          <cell r="D82">
            <v>79642</v>
          </cell>
          <cell r="E82">
            <v>78519</v>
          </cell>
          <cell r="F82">
            <v>82395</v>
          </cell>
        </row>
        <row r="83">
          <cell r="A83" t="str">
            <v>L079</v>
          </cell>
          <cell r="B83" t="str">
            <v>통신기능사</v>
          </cell>
          <cell r="C83" t="str">
            <v>인</v>
          </cell>
          <cell r="D83">
            <v>67759</v>
          </cell>
          <cell r="E83">
            <v>68332</v>
          </cell>
          <cell r="F83">
            <v>72194</v>
          </cell>
        </row>
        <row r="84">
          <cell r="A84" t="str">
            <v>L080</v>
          </cell>
          <cell r="B84" t="str">
            <v>수작업반장</v>
          </cell>
          <cell r="C84" t="str">
            <v>인</v>
          </cell>
          <cell r="D84">
            <v>57364</v>
          </cell>
          <cell r="E84">
            <v>54191</v>
          </cell>
          <cell r="F84">
            <v>74369</v>
          </cell>
        </row>
        <row r="85">
          <cell r="A85" t="str">
            <v>L081</v>
          </cell>
          <cell r="B85" t="str">
            <v>작업반장</v>
          </cell>
          <cell r="C85" t="str">
            <v>인</v>
          </cell>
          <cell r="D85">
            <v>57364</v>
          </cell>
          <cell r="E85">
            <v>54191</v>
          </cell>
          <cell r="F85">
            <v>60326</v>
          </cell>
        </row>
        <row r="86">
          <cell r="A86" t="str">
            <v>L082</v>
          </cell>
          <cell r="B86" t="str">
            <v>목    도</v>
          </cell>
          <cell r="C86" t="str">
            <v>인</v>
          </cell>
          <cell r="D86">
            <v>64408</v>
          </cell>
          <cell r="E86">
            <v>63010</v>
          </cell>
          <cell r="F86">
            <v>64758</v>
          </cell>
        </row>
        <row r="87">
          <cell r="A87" t="str">
            <v>L083</v>
          </cell>
          <cell r="B87" t="str">
            <v>조 력 공</v>
          </cell>
          <cell r="C87" t="str">
            <v>인</v>
          </cell>
          <cell r="D87">
            <v>39371</v>
          </cell>
          <cell r="E87">
            <v>40427</v>
          </cell>
          <cell r="F87">
            <v>48912</v>
          </cell>
        </row>
        <row r="88">
          <cell r="A88" t="str">
            <v>L084</v>
          </cell>
          <cell r="B88" t="str">
            <v>특별인부</v>
          </cell>
          <cell r="C88" t="str">
            <v>인</v>
          </cell>
          <cell r="D88">
            <v>48674</v>
          </cell>
          <cell r="E88">
            <v>49659</v>
          </cell>
          <cell r="F88">
            <v>57379</v>
          </cell>
        </row>
        <row r="89">
          <cell r="A89" t="str">
            <v>L085</v>
          </cell>
          <cell r="B89" t="str">
            <v>보통인부</v>
          </cell>
          <cell r="C89" t="str">
            <v>인</v>
          </cell>
          <cell r="D89">
            <v>33755</v>
          </cell>
          <cell r="E89">
            <v>34098</v>
          </cell>
          <cell r="F89">
            <v>37736</v>
          </cell>
        </row>
        <row r="90">
          <cell r="A90" t="str">
            <v>L086</v>
          </cell>
          <cell r="B90" t="str">
            <v>중기운전기사</v>
          </cell>
          <cell r="C90" t="str">
            <v>인</v>
          </cell>
          <cell r="D90">
            <v>53715</v>
          </cell>
          <cell r="E90">
            <v>52855</v>
          </cell>
          <cell r="F90">
            <v>56951</v>
          </cell>
        </row>
        <row r="91">
          <cell r="A91" t="str">
            <v>L087</v>
          </cell>
          <cell r="B91" t="str">
            <v>운전사(운반차)</v>
          </cell>
          <cell r="C91" t="str">
            <v>인</v>
          </cell>
          <cell r="D91">
            <v>49633</v>
          </cell>
          <cell r="E91">
            <v>53159</v>
          </cell>
          <cell r="F91">
            <v>51077</v>
          </cell>
        </row>
        <row r="92">
          <cell r="A92" t="str">
            <v>L088</v>
          </cell>
          <cell r="B92" t="str">
            <v>운전사(기  계)</v>
          </cell>
          <cell r="C92" t="str">
            <v>인</v>
          </cell>
          <cell r="D92">
            <v>45575</v>
          </cell>
          <cell r="E92">
            <v>45276</v>
          </cell>
          <cell r="F92">
            <v>54325</v>
          </cell>
        </row>
        <row r="93">
          <cell r="A93" t="str">
            <v>L089</v>
          </cell>
          <cell r="B93" t="str">
            <v>중기운전조수</v>
          </cell>
          <cell r="C93" t="str">
            <v>인</v>
          </cell>
          <cell r="D93">
            <v>40706</v>
          </cell>
          <cell r="E93">
            <v>39194</v>
          </cell>
          <cell r="F93">
            <v>42762</v>
          </cell>
        </row>
        <row r="94">
          <cell r="A94" t="str">
            <v>L090</v>
          </cell>
          <cell r="B94" t="str">
            <v>고급선원</v>
          </cell>
          <cell r="C94" t="str">
            <v>인</v>
          </cell>
          <cell r="D94">
            <v>67380</v>
          </cell>
          <cell r="E94">
            <v>63746</v>
          </cell>
          <cell r="F94">
            <v>63950</v>
          </cell>
        </row>
        <row r="95">
          <cell r="A95" t="str">
            <v>L091</v>
          </cell>
          <cell r="B95" t="str">
            <v>보통선원</v>
          </cell>
          <cell r="C95" t="str">
            <v>인</v>
          </cell>
          <cell r="D95">
            <v>52274</v>
          </cell>
          <cell r="E95">
            <v>54986</v>
          </cell>
          <cell r="F95">
            <v>49346</v>
          </cell>
        </row>
        <row r="96">
          <cell r="A96" t="str">
            <v>L092</v>
          </cell>
          <cell r="B96" t="str">
            <v>선    부</v>
          </cell>
          <cell r="C96" t="str">
            <v>인</v>
          </cell>
          <cell r="D96">
            <v>41303</v>
          </cell>
          <cell r="E96">
            <v>45267</v>
          </cell>
          <cell r="F96">
            <v>40088</v>
          </cell>
        </row>
        <row r="97">
          <cell r="A97" t="str">
            <v>L093</v>
          </cell>
          <cell r="B97" t="str">
            <v>준설선선장</v>
          </cell>
          <cell r="C97" t="str">
            <v>인</v>
          </cell>
          <cell r="D97">
            <v>77084</v>
          </cell>
          <cell r="E97">
            <v>77929</v>
          </cell>
          <cell r="F97">
            <v>79532</v>
          </cell>
        </row>
        <row r="98">
          <cell r="A98" t="str">
            <v>L094</v>
          </cell>
          <cell r="B98" t="str">
            <v>준설선기관장</v>
          </cell>
          <cell r="C98" t="str">
            <v>인</v>
          </cell>
          <cell r="D98">
            <v>65732</v>
          </cell>
          <cell r="E98">
            <v>66667</v>
          </cell>
          <cell r="F98">
            <v>70637</v>
          </cell>
        </row>
        <row r="99">
          <cell r="A99" t="str">
            <v>L095</v>
          </cell>
          <cell r="B99" t="str">
            <v>준설선기관사</v>
          </cell>
          <cell r="C99" t="str">
            <v>인</v>
          </cell>
          <cell r="D99">
            <v>62000</v>
          </cell>
          <cell r="E99">
            <v>63333</v>
          </cell>
          <cell r="F99">
            <v>56955</v>
          </cell>
        </row>
        <row r="100">
          <cell r="A100" t="str">
            <v>L096</v>
          </cell>
          <cell r="B100" t="str">
            <v>준설선운전사</v>
          </cell>
          <cell r="C100" t="str">
            <v>인</v>
          </cell>
          <cell r="D100">
            <v>64200</v>
          </cell>
          <cell r="E100">
            <v>58033</v>
          </cell>
          <cell r="F100">
            <v>66688</v>
          </cell>
        </row>
        <row r="101">
          <cell r="A101" t="str">
            <v>L097</v>
          </cell>
          <cell r="B101" t="str">
            <v>준설선전기사</v>
          </cell>
          <cell r="C101" t="str">
            <v>인</v>
          </cell>
          <cell r="D101">
            <v>66400</v>
          </cell>
          <cell r="E101">
            <v>66000</v>
          </cell>
          <cell r="F101">
            <v>63631</v>
          </cell>
        </row>
        <row r="102">
          <cell r="A102" t="str">
            <v>L098</v>
          </cell>
          <cell r="B102" t="str">
            <v>기계설치공</v>
          </cell>
          <cell r="C102" t="str">
            <v>인</v>
          </cell>
          <cell r="D102">
            <v>56925</v>
          </cell>
          <cell r="E102">
            <v>51838</v>
          </cell>
          <cell r="F102">
            <v>67415</v>
          </cell>
        </row>
        <row r="103">
          <cell r="A103" t="str">
            <v>L099</v>
          </cell>
          <cell r="B103" t="str">
            <v>기 계 공</v>
          </cell>
          <cell r="C103" t="str">
            <v>인</v>
          </cell>
          <cell r="D103">
            <v>49611</v>
          </cell>
          <cell r="E103">
            <v>49600</v>
          </cell>
          <cell r="F103">
            <v>58906</v>
          </cell>
        </row>
        <row r="104">
          <cell r="A104" t="str">
            <v>L100</v>
          </cell>
          <cell r="B104" t="str">
            <v>선 반 공</v>
          </cell>
          <cell r="C104" t="str">
            <v>인</v>
          </cell>
          <cell r="D104">
            <v>0</v>
          </cell>
          <cell r="E104">
            <v>0</v>
          </cell>
          <cell r="F104">
            <v>78752</v>
          </cell>
        </row>
        <row r="105">
          <cell r="A105" t="str">
            <v>L101</v>
          </cell>
          <cell r="B105" t="str">
            <v>정 비 공</v>
          </cell>
          <cell r="C105" t="str">
            <v>인</v>
          </cell>
          <cell r="D105">
            <v>0</v>
          </cell>
          <cell r="E105">
            <v>0</v>
          </cell>
          <cell r="F105">
            <v>52502</v>
          </cell>
        </row>
        <row r="106">
          <cell r="A106" t="str">
            <v>L102</v>
          </cell>
          <cell r="B106" t="str">
            <v>벨트콘베어작업공</v>
          </cell>
          <cell r="C106" t="str">
            <v>인</v>
          </cell>
          <cell r="D106">
            <v>0</v>
          </cell>
          <cell r="E106">
            <v>0</v>
          </cell>
          <cell r="F106">
            <v>0</v>
          </cell>
        </row>
        <row r="107">
          <cell r="A107" t="str">
            <v>L103</v>
          </cell>
          <cell r="B107" t="str">
            <v>현 도 사</v>
          </cell>
          <cell r="C107" t="str">
            <v>인</v>
          </cell>
          <cell r="D107">
            <v>66579</v>
          </cell>
          <cell r="E107">
            <v>0</v>
          </cell>
          <cell r="F107">
            <v>0</v>
          </cell>
        </row>
        <row r="108">
          <cell r="A108" t="str">
            <v>L104</v>
          </cell>
          <cell r="B108" t="str">
            <v>제 도 사</v>
          </cell>
          <cell r="C108" t="str">
            <v>인</v>
          </cell>
          <cell r="D108">
            <v>42366</v>
          </cell>
          <cell r="E108">
            <v>52957</v>
          </cell>
          <cell r="F108">
            <v>46978</v>
          </cell>
        </row>
        <row r="109">
          <cell r="A109" t="str">
            <v>L105</v>
          </cell>
          <cell r="B109" t="str">
            <v>시험사 1급</v>
          </cell>
          <cell r="C109" t="str">
            <v>인</v>
          </cell>
          <cell r="D109">
            <v>48017</v>
          </cell>
          <cell r="E109">
            <v>51959</v>
          </cell>
          <cell r="F109">
            <v>47867</v>
          </cell>
        </row>
        <row r="110">
          <cell r="A110" t="str">
            <v>L106</v>
          </cell>
          <cell r="B110" t="str">
            <v>시험사 2급</v>
          </cell>
          <cell r="C110" t="str">
            <v>인</v>
          </cell>
          <cell r="D110">
            <v>36857</v>
          </cell>
          <cell r="E110">
            <v>39935</v>
          </cell>
          <cell r="F110">
            <v>42272</v>
          </cell>
        </row>
        <row r="111">
          <cell r="A111" t="str">
            <v>L107</v>
          </cell>
          <cell r="B111" t="str">
            <v>시험사 3급</v>
          </cell>
          <cell r="C111" t="str">
            <v>인</v>
          </cell>
          <cell r="D111">
            <v>0</v>
          </cell>
          <cell r="E111">
            <v>0</v>
          </cell>
          <cell r="F111">
            <v>36667</v>
          </cell>
        </row>
        <row r="112">
          <cell r="A112" t="str">
            <v>L108</v>
          </cell>
          <cell r="B112" t="str">
            <v>시험사 4급</v>
          </cell>
          <cell r="C112" t="str">
            <v>인</v>
          </cell>
          <cell r="D112">
            <v>0</v>
          </cell>
          <cell r="E112">
            <v>0</v>
          </cell>
          <cell r="F112">
            <v>30223</v>
          </cell>
        </row>
        <row r="113">
          <cell r="A113" t="str">
            <v>L109</v>
          </cell>
          <cell r="B113" t="str">
            <v>시험보조수</v>
          </cell>
          <cell r="C113" t="str">
            <v>인</v>
          </cell>
          <cell r="D113">
            <v>29231</v>
          </cell>
          <cell r="E113">
            <v>31260</v>
          </cell>
          <cell r="F113">
            <v>31003</v>
          </cell>
        </row>
        <row r="114">
          <cell r="A114" t="str">
            <v>L110</v>
          </cell>
          <cell r="B114" t="str">
            <v>안전관리기사 1급</v>
          </cell>
          <cell r="C114" t="str">
            <v>인</v>
          </cell>
          <cell r="D114">
            <v>0</v>
          </cell>
          <cell r="E114">
            <v>0</v>
          </cell>
          <cell r="F114">
            <v>43959</v>
          </cell>
        </row>
        <row r="115">
          <cell r="A115" t="str">
            <v>L111</v>
          </cell>
          <cell r="B115" t="str">
            <v>안전관리기사 2급</v>
          </cell>
          <cell r="C115" t="str">
            <v>인</v>
          </cell>
          <cell r="D115">
            <v>0</v>
          </cell>
          <cell r="E115">
            <v>0</v>
          </cell>
          <cell r="F115">
            <v>38509</v>
          </cell>
        </row>
        <row r="116">
          <cell r="A116" t="str">
            <v>L112</v>
          </cell>
          <cell r="B116" t="str">
            <v>유 리 공</v>
          </cell>
          <cell r="C116" t="str">
            <v>인</v>
          </cell>
          <cell r="D116">
            <v>57574</v>
          </cell>
          <cell r="E116">
            <v>61877</v>
          </cell>
          <cell r="F116">
            <v>63783</v>
          </cell>
        </row>
        <row r="117">
          <cell r="A117" t="str">
            <v>L113</v>
          </cell>
          <cell r="B117" t="str">
            <v>함 석 공</v>
          </cell>
          <cell r="C117" t="str">
            <v>인</v>
          </cell>
          <cell r="D117">
            <v>56248</v>
          </cell>
          <cell r="E117">
            <v>56465</v>
          </cell>
          <cell r="F117">
            <v>68943</v>
          </cell>
        </row>
        <row r="118">
          <cell r="A118" t="str">
            <v>L114</v>
          </cell>
          <cell r="B118" t="str">
            <v>용 접 공(일 반)</v>
          </cell>
          <cell r="C118" t="str">
            <v>인</v>
          </cell>
          <cell r="D118">
            <v>60784</v>
          </cell>
          <cell r="E118">
            <v>61021</v>
          </cell>
          <cell r="F118">
            <v>74016</v>
          </cell>
        </row>
        <row r="119">
          <cell r="A119" t="str">
            <v>L115</v>
          </cell>
          <cell r="B119" t="str">
            <v>리 벳 공</v>
          </cell>
          <cell r="C119" t="str">
            <v>인</v>
          </cell>
          <cell r="D119">
            <v>60500</v>
          </cell>
          <cell r="E119">
            <v>64796</v>
          </cell>
          <cell r="F119">
            <v>71579</v>
          </cell>
        </row>
        <row r="120">
          <cell r="A120" t="str">
            <v>L116</v>
          </cell>
          <cell r="B120" t="str">
            <v>루 핑 공</v>
          </cell>
          <cell r="C120" t="str">
            <v>인</v>
          </cell>
          <cell r="D120">
            <v>50866</v>
          </cell>
          <cell r="E120">
            <v>51640</v>
          </cell>
          <cell r="F120">
            <v>57701</v>
          </cell>
        </row>
        <row r="121">
          <cell r="A121" t="str">
            <v>L117</v>
          </cell>
          <cell r="B121" t="str">
            <v>닥 트 공</v>
          </cell>
          <cell r="C121" t="str">
            <v>인</v>
          </cell>
          <cell r="D121">
            <v>48478</v>
          </cell>
          <cell r="E121">
            <v>52215</v>
          </cell>
          <cell r="F121">
            <v>58041</v>
          </cell>
        </row>
        <row r="122">
          <cell r="A122" t="str">
            <v>L118</v>
          </cell>
          <cell r="B122" t="str">
            <v>대 장 공</v>
          </cell>
          <cell r="C122" t="str">
            <v>인</v>
          </cell>
          <cell r="D122">
            <v>0</v>
          </cell>
          <cell r="E122">
            <v>0</v>
          </cell>
          <cell r="F122">
            <v>0</v>
          </cell>
        </row>
        <row r="123">
          <cell r="A123" t="str">
            <v>L119</v>
          </cell>
          <cell r="B123" t="str">
            <v>할 석 공</v>
          </cell>
          <cell r="C123" t="str">
            <v>인</v>
          </cell>
          <cell r="D123">
            <v>63951</v>
          </cell>
          <cell r="E123">
            <v>63908</v>
          </cell>
          <cell r="F123">
            <v>77728</v>
          </cell>
        </row>
        <row r="124">
          <cell r="A124" t="str">
            <v>L120</v>
          </cell>
          <cell r="B124" t="str">
            <v>제철축로공</v>
          </cell>
          <cell r="C124" t="str">
            <v>인</v>
          </cell>
          <cell r="D124">
            <v>92419</v>
          </cell>
          <cell r="E124">
            <v>93072</v>
          </cell>
          <cell r="F124">
            <v>93345</v>
          </cell>
        </row>
        <row r="125">
          <cell r="A125" t="str">
            <v>L121</v>
          </cell>
          <cell r="B125" t="str">
            <v>양 생 공</v>
          </cell>
          <cell r="C125" t="str">
            <v>인</v>
          </cell>
          <cell r="D125">
            <v>33755</v>
          </cell>
          <cell r="E125">
            <v>34098</v>
          </cell>
          <cell r="F125">
            <v>42244</v>
          </cell>
        </row>
        <row r="126">
          <cell r="A126" t="str">
            <v>L122</v>
          </cell>
          <cell r="B126" t="str">
            <v>계 령 공</v>
          </cell>
          <cell r="C126" t="str">
            <v>인</v>
          </cell>
          <cell r="D126">
            <v>52915</v>
          </cell>
          <cell r="E126">
            <v>55640</v>
          </cell>
          <cell r="F126">
            <v>0</v>
          </cell>
        </row>
        <row r="127">
          <cell r="A127" t="str">
            <v>L123</v>
          </cell>
          <cell r="B127" t="str">
            <v>사 공(배포함)</v>
          </cell>
          <cell r="C127" t="str">
            <v>인</v>
          </cell>
          <cell r="D127">
            <v>0</v>
          </cell>
          <cell r="E127">
            <v>0</v>
          </cell>
          <cell r="F127">
            <v>0</v>
          </cell>
        </row>
        <row r="128">
          <cell r="A128" t="str">
            <v>L124</v>
          </cell>
          <cell r="B128" t="str">
            <v>마 부(우마차포함)</v>
          </cell>
          <cell r="C128" t="str">
            <v>인</v>
          </cell>
          <cell r="D128">
            <v>0</v>
          </cell>
          <cell r="E128">
            <v>0</v>
          </cell>
          <cell r="F128">
            <v>0</v>
          </cell>
        </row>
        <row r="129">
          <cell r="A129" t="str">
            <v>L125</v>
          </cell>
          <cell r="B129" t="str">
            <v>제 재 공</v>
          </cell>
          <cell r="C129" t="str">
            <v>인</v>
          </cell>
          <cell r="D129">
            <v>0</v>
          </cell>
          <cell r="E129">
            <v>0</v>
          </cell>
          <cell r="F129">
            <v>0</v>
          </cell>
        </row>
        <row r="130">
          <cell r="A130" t="str">
            <v>L126</v>
          </cell>
          <cell r="B130" t="str">
            <v>철도궤도공</v>
          </cell>
          <cell r="C130" t="str">
            <v>인</v>
          </cell>
          <cell r="D130">
            <v>53629</v>
          </cell>
          <cell r="E130">
            <v>62818</v>
          </cell>
          <cell r="F130">
            <v>65636</v>
          </cell>
        </row>
        <row r="131">
          <cell r="A131" t="str">
            <v>L127</v>
          </cell>
          <cell r="B131" t="str">
            <v>지적기사 1급</v>
          </cell>
          <cell r="C131" t="str">
            <v>인</v>
          </cell>
          <cell r="D131">
            <v>91687</v>
          </cell>
          <cell r="E131">
            <v>93295</v>
          </cell>
          <cell r="F131">
            <v>93540</v>
          </cell>
        </row>
        <row r="132">
          <cell r="A132" t="str">
            <v>L128</v>
          </cell>
          <cell r="B132" t="str">
            <v>지적기사 2급</v>
          </cell>
          <cell r="C132" t="str">
            <v>인</v>
          </cell>
          <cell r="D132">
            <v>69173</v>
          </cell>
          <cell r="E132">
            <v>72840</v>
          </cell>
          <cell r="F132">
            <v>72183</v>
          </cell>
        </row>
        <row r="133">
          <cell r="A133" t="str">
            <v>L129</v>
          </cell>
          <cell r="B133" t="str">
            <v>지적기능사 1급</v>
          </cell>
          <cell r="C133" t="str">
            <v>인</v>
          </cell>
          <cell r="D133">
            <v>48878</v>
          </cell>
          <cell r="E133">
            <v>50316</v>
          </cell>
          <cell r="F133">
            <v>53062</v>
          </cell>
        </row>
        <row r="134">
          <cell r="A134" t="str">
            <v>L130</v>
          </cell>
          <cell r="B134" t="str">
            <v>지적기능사 2급</v>
          </cell>
          <cell r="C134" t="str">
            <v>인</v>
          </cell>
          <cell r="D134">
            <v>35131</v>
          </cell>
          <cell r="E134">
            <v>34731</v>
          </cell>
          <cell r="F134">
            <v>32715</v>
          </cell>
        </row>
        <row r="135">
          <cell r="A135" t="str">
            <v>L131</v>
          </cell>
          <cell r="B135" t="str">
            <v>치장벽돌공</v>
          </cell>
          <cell r="C135" t="str">
            <v>인</v>
          </cell>
          <cell r="D135">
            <v>61897</v>
          </cell>
          <cell r="E135">
            <v>64317</v>
          </cell>
          <cell r="F135">
            <v>73288</v>
          </cell>
        </row>
        <row r="136">
          <cell r="A136" t="str">
            <v>L132</v>
          </cell>
          <cell r="B136" t="str">
            <v>송전활선전공</v>
          </cell>
          <cell r="C136" t="str">
            <v>인</v>
          </cell>
          <cell r="D136">
            <v>235109</v>
          </cell>
          <cell r="E136">
            <v>250000</v>
          </cell>
          <cell r="F136">
            <v>0</v>
          </cell>
        </row>
        <row r="137">
          <cell r="A137" t="str">
            <v>L133</v>
          </cell>
          <cell r="B137" t="str">
            <v>배전활선전공</v>
          </cell>
          <cell r="C137" t="str">
            <v>인</v>
          </cell>
          <cell r="D137">
            <v>182772</v>
          </cell>
          <cell r="E137">
            <v>188915</v>
          </cell>
          <cell r="F137">
            <v>215055</v>
          </cell>
        </row>
        <row r="138">
          <cell r="A138" t="str">
            <v>L134</v>
          </cell>
          <cell r="B138" t="str">
            <v>중기조장</v>
          </cell>
          <cell r="C138" t="str">
            <v>인</v>
          </cell>
          <cell r="D138">
            <v>64260</v>
          </cell>
          <cell r="E138">
            <v>56042</v>
          </cell>
          <cell r="F138">
            <v>55484</v>
          </cell>
        </row>
        <row r="139">
          <cell r="A139" t="str">
            <v>L135</v>
          </cell>
          <cell r="B139" t="str">
            <v>모래분사공</v>
          </cell>
          <cell r="C139" t="str">
            <v>인</v>
          </cell>
          <cell r="D139">
            <v>52915</v>
          </cell>
          <cell r="E139">
            <v>55640</v>
          </cell>
          <cell r="F139">
            <v>49962</v>
          </cell>
        </row>
        <row r="140">
          <cell r="A140" t="str">
            <v>L137</v>
          </cell>
          <cell r="B140" t="str">
            <v>플랜트 특수용접공</v>
          </cell>
          <cell r="C140" t="str">
            <v>인</v>
          </cell>
          <cell r="D140">
            <v>100475</v>
          </cell>
          <cell r="E140">
            <v>93828</v>
          </cell>
          <cell r="F140">
            <v>141421</v>
          </cell>
        </row>
        <row r="141">
          <cell r="A141" t="str">
            <v>L200</v>
          </cell>
          <cell r="B141" t="str">
            <v>여자인부</v>
          </cell>
          <cell r="C141" t="str">
            <v>인</v>
          </cell>
          <cell r="D141">
            <v>0</v>
          </cell>
          <cell r="E141">
            <v>0</v>
          </cell>
          <cell r="F141">
            <v>0</v>
          </cell>
        </row>
        <row r="142">
          <cell r="A142" t="str">
            <v>L201</v>
          </cell>
          <cell r="B142" t="str">
            <v>조    공</v>
          </cell>
          <cell r="C142" t="str">
            <v>인</v>
          </cell>
          <cell r="D142">
            <v>0</v>
          </cell>
          <cell r="E142">
            <v>0</v>
          </cell>
          <cell r="F142">
            <v>0</v>
          </cell>
        </row>
        <row r="143">
          <cell r="A143" t="str">
            <v>L202</v>
          </cell>
          <cell r="B143" t="str">
            <v>포장특공</v>
          </cell>
          <cell r="C143" t="str">
            <v>인</v>
          </cell>
          <cell r="D143">
            <v>0</v>
          </cell>
          <cell r="E143">
            <v>0</v>
          </cell>
          <cell r="F143">
            <v>0</v>
          </cell>
        </row>
        <row r="144">
          <cell r="A144" t="str">
            <v>L203</v>
          </cell>
          <cell r="B144" t="str">
            <v>항 타 공</v>
          </cell>
          <cell r="C144" t="str">
            <v>인</v>
          </cell>
          <cell r="D144">
            <v>0</v>
          </cell>
          <cell r="E144">
            <v>0</v>
          </cell>
          <cell r="F144">
            <v>0</v>
          </cell>
        </row>
        <row r="145">
          <cell r="A145" t="str">
            <v>L204</v>
          </cell>
          <cell r="B145" t="str">
            <v>드 릴 공</v>
          </cell>
          <cell r="C145" t="str">
            <v>인</v>
          </cell>
          <cell r="D145">
            <v>0</v>
          </cell>
          <cell r="E145">
            <v>0</v>
          </cell>
          <cell r="F145">
            <v>0</v>
          </cell>
        </row>
        <row r="146">
          <cell r="A146" t="str">
            <v>L205</v>
          </cell>
          <cell r="B146" t="str">
            <v>WIRE MESH 설치공</v>
          </cell>
          <cell r="C146" t="str">
            <v>인</v>
          </cell>
          <cell r="D146">
            <v>0</v>
          </cell>
          <cell r="E146">
            <v>0</v>
          </cell>
          <cell r="F146">
            <v>0</v>
          </cell>
        </row>
        <row r="147">
          <cell r="A147" t="str">
            <v>L701</v>
          </cell>
          <cell r="B147" t="str">
            <v>특급기술자</v>
          </cell>
          <cell r="C147" t="str">
            <v>인</v>
          </cell>
          <cell r="D147">
            <v>132166</v>
          </cell>
          <cell r="E147">
            <v>142203</v>
          </cell>
          <cell r="F147">
            <v>142203</v>
          </cell>
        </row>
        <row r="148">
          <cell r="A148" t="str">
            <v>L702</v>
          </cell>
          <cell r="B148" t="str">
            <v>고급기술자</v>
          </cell>
          <cell r="C148" t="str">
            <v>인</v>
          </cell>
          <cell r="D148">
            <v>109695</v>
          </cell>
          <cell r="E148">
            <v>117410</v>
          </cell>
          <cell r="F148">
            <v>117410</v>
          </cell>
        </row>
        <row r="149">
          <cell r="A149" t="str">
            <v>L703</v>
          </cell>
          <cell r="B149" t="str">
            <v>중급기술자</v>
          </cell>
          <cell r="C149" t="str">
            <v>인</v>
          </cell>
          <cell r="D149">
            <v>91968</v>
          </cell>
          <cell r="E149">
            <v>97488</v>
          </cell>
          <cell r="F149">
            <v>97488</v>
          </cell>
        </row>
        <row r="150">
          <cell r="A150" t="str">
            <v>L704</v>
          </cell>
          <cell r="B150" t="str">
            <v>초급기술자</v>
          </cell>
          <cell r="C150" t="str">
            <v>인</v>
          </cell>
          <cell r="D150">
            <v>65947</v>
          </cell>
          <cell r="E150">
            <v>69405</v>
          </cell>
          <cell r="F150">
            <v>69405</v>
          </cell>
        </row>
        <row r="151">
          <cell r="A151" t="str">
            <v>L705</v>
          </cell>
          <cell r="B151" t="str">
            <v>고급기능사</v>
          </cell>
          <cell r="C151" t="str">
            <v>인</v>
          </cell>
          <cell r="D151">
            <v>67006</v>
          </cell>
          <cell r="E151">
            <v>68094</v>
          </cell>
          <cell r="F151">
            <v>68094</v>
          </cell>
        </row>
        <row r="152">
          <cell r="A152" t="str">
            <v>L706</v>
          </cell>
          <cell r="B152" t="str">
            <v>중급기능사</v>
          </cell>
          <cell r="C152" t="str">
            <v>인</v>
          </cell>
          <cell r="D152">
            <v>55830</v>
          </cell>
          <cell r="E152">
            <v>60249</v>
          </cell>
          <cell r="F152">
            <v>60249</v>
          </cell>
        </row>
        <row r="153">
          <cell r="A153" t="str">
            <v>L707</v>
          </cell>
          <cell r="B153" t="str">
            <v>초급기능사</v>
          </cell>
          <cell r="C153" t="str">
            <v>인</v>
          </cell>
          <cell r="D153">
            <v>46933</v>
          </cell>
          <cell r="E153">
            <v>48652</v>
          </cell>
          <cell r="F153">
            <v>48652</v>
          </cell>
        </row>
        <row r="154">
          <cell r="A154" t="str">
            <v>L301</v>
          </cell>
          <cell r="B154" t="str">
            <v>H/W설치기사</v>
          </cell>
          <cell r="C154" t="str">
            <v>인</v>
          </cell>
          <cell r="D154">
            <v>83297</v>
          </cell>
          <cell r="E154">
            <v>82162</v>
          </cell>
          <cell r="F154">
            <v>82913</v>
          </cell>
        </row>
        <row r="155">
          <cell r="A155" t="str">
            <v>L302</v>
          </cell>
          <cell r="B155" t="str">
            <v>H/W시험기사</v>
          </cell>
          <cell r="C155" t="str">
            <v>인</v>
          </cell>
          <cell r="D155">
            <v>85165</v>
          </cell>
          <cell r="E155">
            <v>82402</v>
          </cell>
          <cell r="F155">
            <v>84088</v>
          </cell>
        </row>
        <row r="156">
          <cell r="A156" t="str">
            <v>L303</v>
          </cell>
          <cell r="B156" t="str">
            <v>S/W시험기사</v>
          </cell>
          <cell r="C156" t="str">
            <v>인</v>
          </cell>
          <cell r="D156">
            <v>86583</v>
          </cell>
          <cell r="E156">
            <v>84693</v>
          </cell>
          <cell r="F156">
            <v>85238</v>
          </cell>
        </row>
        <row r="157">
          <cell r="A157" t="str">
            <v>L304</v>
          </cell>
          <cell r="B157" t="str">
            <v>CPU시험기사</v>
          </cell>
          <cell r="C157" t="str">
            <v>인</v>
          </cell>
          <cell r="D157">
            <v>81182</v>
          </cell>
          <cell r="E157">
            <v>79138</v>
          </cell>
          <cell r="F157">
            <v>80163</v>
          </cell>
        </row>
        <row r="158">
          <cell r="A158" t="str">
            <v>L305</v>
          </cell>
          <cell r="B158" t="str">
            <v>광통신기사</v>
          </cell>
          <cell r="C158" t="str">
            <v>인</v>
          </cell>
          <cell r="D158">
            <v>108175</v>
          </cell>
          <cell r="E158">
            <v>132875</v>
          </cell>
          <cell r="F158">
            <v>149857</v>
          </cell>
        </row>
        <row r="159">
          <cell r="A159" t="str">
            <v>L306</v>
          </cell>
          <cell r="B159" t="str">
            <v>광케이블기사</v>
          </cell>
          <cell r="C159" t="str">
            <v>인</v>
          </cell>
          <cell r="D159">
            <v>90147</v>
          </cell>
          <cell r="E159">
            <v>110336</v>
          </cell>
          <cell r="F159">
            <v>120493</v>
          </cell>
        </row>
        <row r="160">
          <cell r="A160" t="str">
            <v>L401</v>
          </cell>
          <cell r="B160" t="str">
            <v>도편수</v>
          </cell>
          <cell r="C160" t="str">
            <v>인</v>
          </cell>
          <cell r="D160">
            <v>120804</v>
          </cell>
          <cell r="E160">
            <v>131984</v>
          </cell>
          <cell r="F160">
            <v>132909</v>
          </cell>
        </row>
        <row r="161">
          <cell r="A161" t="str">
            <v>L402</v>
          </cell>
          <cell r="B161" t="str">
            <v>목조각공</v>
          </cell>
          <cell r="C161" t="str">
            <v>인</v>
          </cell>
          <cell r="D161">
            <v>109226</v>
          </cell>
          <cell r="E161">
            <v>96291</v>
          </cell>
          <cell r="F161">
            <v>95674</v>
          </cell>
        </row>
        <row r="162">
          <cell r="A162" t="str">
            <v>L403</v>
          </cell>
          <cell r="B162" t="str">
            <v>한식목공</v>
          </cell>
          <cell r="C162" t="str">
            <v>인</v>
          </cell>
          <cell r="D162">
            <v>89987</v>
          </cell>
          <cell r="E162">
            <v>87000</v>
          </cell>
          <cell r="F162">
            <v>86465</v>
          </cell>
        </row>
        <row r="163">
          <cell r="A163" t="str">
            <v>L404</v>
          </cell>
          <cell r="B163" t="str">
            <v>한식목공조공</v>
          </cell>
          <cell r="C163" t="str">
            <v>인</v>
          </cell>
          <cell r="D163">
            <v>73861</v>
          </cell>
          <cell r="E163">
            <v>69203</v>
          </cell>
          <cell r="F163">
            <v>62022</v>
          </cell>
        </row>
        <row r="164">
          <cell r="A164" t="str">
            <v>L405</v>
          </cell>
          <cell r="B164" t="str">
            <v>드잡이공</v>
          </cell>
          <cell r="C164" t="str">
            <v>인</v>
          </cell>
          <cell r="D164">
            <v>98743</v>
          </cell>
          <cell r="E164">
            <v>106667</v>
          </cell>
          <cell r="F164">
            <v>98108</v>
          </cell>
        </row>
        <row r="165">
          <cell r="A165" t="str">
            <v>L406</v>
          </cell>
          <cell r="B165" t="str">
            <v>한식와공</v>
          </cell>
          <cell r="C165" t="str">
            <v>인</v>
          </cell>
          <cell r="D165">
            <v>144566</v>
          </cell>
          <cell r="E165">
            <v>153013</v>
          </cell>
          <cell r="F165">
            <v>126465</v>
          </cell>
        </row>
        <row r="166">
          <cell r="A166" t="str">
            <v>L407</v>
          </cell>
          <cell r="B166" t="str">
            <v>한식와공조공</v>
          </cell>
          <cell r="C166" t="str">
            <v>인</v>
          </cell>
          <cell r="D166">
            <v>98830</v>
          </cell>
          <cell r="E166">
            <v>80622</v>
          </cell>
          <cell r="F166">
            <v>91058</v>
          </cell>
        </row>
        <row r="167">
          <cell r="A167" t="str">
            <v>L408</v>
          </cell>
          <cell r="B167" t="str">
            <v>석조각공</v>
          </cell>
          <cell r="C167" t="str">
            <v>인</v>
          </cell>
          <cell r="D167">
            <v>97323</v>
          </cell>
          <cell r="E167">
            <v>112022</v>
          </cell>
          <cell r="F167">
            <v>108908</v>
          </cell>
        </row>
        <row r="168">
          <cell r="A168" t="str">
            <v>L409</v>
          </cell>
          <cell r="B168" t="str">
            <v>특수화공</v>
          </cell>
          <cell r="C168" t="str">
            <v>인</v>
          </cell>
          <cell r="D168">
            <v>130909</v>
          </cell>
          <cell r="E168">
            <v>106000</v>
          </cell>
          <cell r="F168">
            <v>121264</v>
          </cell>
        </row>
        <row r="169">
          <cell r="A169" t="str">
            <v>L410</v>
          </cell>
          <cell r="B169" t="str">
            <v>화공</v>
          </cell>
          <cell r="C169" t="str">
            <v>인</v>
          </cell>
          <cell r="D169">
            <v>98506</v>
          </cell>
          <cell r="E169">
            <v>92685</v>
          </cell>
          <cell r="F169">
            <v>86801</v>
          </cell>
        </row>
        <row r="170">
          <cell r="A170" t="str">
            <v>L411</v>
          </cell>
          <cell r="B170" t="str">
            <v>한식미장공</v>
          </cell>
          <cell r="C170" t="str">
            <v>인</v>
          </cell>
          <cell r="D170">
            <v>83400</v>
          </cell>
          <cell r="E170">
            <v>78989</v>
          </cell>
          <cell r="F170">
            <v>79972</v>
          </cell>
        </row>
        <row r="171">
          <cell r="A171" t="str">
            <v>L501</v>
          </cell>
          <cell r="B171" t="str">
            <v>원자력배관공</v>
          </cell>
          <cell r="C171" t="str">
            <v>인</v>
          </cell>
          <cell r="D171">
            <v>85504</v>
          </cell>
          <cell r="E171">
            <v>84091</v>
          </cell>
          <cell r="F171">
            <v>85331</v>
          </cell>
        </row>
        <row r="172">
          <cell r="A172" t="str">
            <v>L502</v>
          </cell>
          <cell r="B172" t="str">
            <v>원자력용접공</v>
          </cell>
          <cell r="C172" t="str">
            <v>인</v>
          </cell>
          <cell r="D172">
            <v>91598</v>
          </cell>
          <cell r="E172">
            <v>97054</v>
          </cell>
          <cell r="F172">
            <v>98842</v>
          </cell>
        </row>
        <row r="173">
          <cell r="A173" t="str">
            <v>L503</v>
          </cell>
          <cell r="B173" t="str">
            <v>원자력기계설치공</v>
          </cell>
          <cell r="C173" t="str">
            <v>인</v>
          </cell>
          <cell r="D173">
            <v>95966</v>
          </cell>
          <cell r="E173">
            <v>97451</v>
          </cell>
          <cell r="F173">
            <v>98364</v>
          </cell>
        </row>
        <row r="174">
          <cell r="A174" t="str">
            <v>L504</v>
          </cell>
          <cell r="B174" t="str">
            <v>원자력덕트공</v>
          </cell>
          <cell r="C174" t="str">
            <v>인</v>
          </cell>
          <cell r="D174">
            <v>88404</v>
          </cell>
          <cell r="E174">
            <v>84386</v>
          </cell>
          <cell r="F174">
            <v>104350</v>
          </cell>
        </row>
        <row r="175">
          <cell r="A175" t="str">
            <v>L505</v>
          </cell>
          <cell r="B175" t="str">
            <v>원자력제관공</v>
          </cell>
          <cell r="C175" t="str">
            <v>인</v>
          </cell>
          <cell r="D175">
            <v>76226</v>
          </cell>
          <cell r="E175">
            <v>79640</v>
          </cell>
          <cell r="F175">
            <v>76379</v>
          </cell>
        </row>
        <row r="176">
          <cell r="A176" t="str">
            <v>L506</v>
          </cell>
          <cell r="B176" t="str">
            <v>원자력케이블공</v>
          </cell>
          <cell r="C176" t="str">
            <v>인</v>
          </cell>
          <cell r="D176">
            <v>61338</v>
          </cell>
          <cell r="E176">
            <v>66411</v>
          </cell>
          <cell r="F176">
            <v>85474</v>
          </cell>
        </row>
        <row r="177">
          <cell r="A177" t="str">
            <v>L507</v>
          </cell>
          <cell r="B177" t="str">
            <v>원자력계장공</v>
          </cell>
          <cell r="C177" t="str">
            <v>인</v>
          </cell>
          <cell r="D177">
            <v>58478</v>
          </cell>
          <cell r="E177">
            <v>48839</v>
          </cell>
          <cell r="F177">
            <v>0</v>
          </cell>
        </row>
        <row r="178">
          <cell r="A178" t="str">
            <v>L508</v>
          </cell>
          <cell r="B178" t="str">
            <v>고급원자력비파괴시험공</v>
          </cell>
          <cell r="C178" t="str">
            <v>인</v>
          </cell>
          <cell r="D178">
            <v>89172</v>
          </cell>
          <cell r="E178">
            <v>91089</v>
          </cell>
          <cell r="F178">
            <v>92315</v>
          </cell>
        </row>
        <row r="179">
          <cell r="A179" t="str">
            <v>L509</v>
          </cell>
          <cell r="B179" t="str">
            <v>특급원자력비파괴시험공</v>
          </cell>
          <cell r="C179" t="str">
            <v>인</v>
          </cell>
          <cell r="D179">
            <v>94950</v>
          </cell>
          <cell r="E179">
            <v>99701</v>
          </cell>
          <cell r="F179">
            <v>100409</v>
          </cell>
        </row>
        <row r="180">
          <cell r="A180" t="str">
            <v>L510</v>
          </cell>
          <cell r="B180" t="str">
            <v>원자력기술자</v>
          </cell>
          <cell r="C180" t="str">
            <v>인</v>
          </cell>
          <cell r="D180">
            <v>71548</v>
          </cell>
          <cell r="E180">
            <v>67556</v>
          </cell>
          <cell r="F180">
            <v>66616</v>
          </cell>
        </row>
        <row r="181">
          <cell r="A181" t="str">
            <v>L511</v>
          </cell>
          <cell r="B181" t="str">
            <v>중급원자력기술자</v>
          </cell>
          <cell r="C181" t="str">
            <v>인</v>
          </cell>
          <cell r="D181">
            <v>85398</v>
          </cell>
          <cell r="E181">
            <v>78598</v>
          </cell>
          <cell r="F181">
            <v>77992</v>
          </cell>
        </row>
        <row r="182">
          <cell r="A182" t="str">
            <v>L048</v>
          </cell>
          <cell r="B182" t="str">
            <v>우 물 공</v>
          </cell>
          <cell r="C182" t="str">
            <v>인</v>
          </cell>
          <cell r="D182">
            <v>50288</v>
          </cell>
          <cell r="E182">
            <v>53721</v>
          </cell>
          <cell r="F182">
            <v>50558</v>
          </cell>
        </row>
        <row r="183">
          <cell r="A183" t="str">
            <v>L601</v>
          </cell>
          <cell r="B183" t="str">
            <v>책임측량사</v>
          </cell>
          <cell r="C183" t="str">
            <v>인</v>
          </cell>
          <cell r="D183">
            <v>0</v>
          </cell>
          <cell r="E183">
            <v>0</v>
          </cell>
          <cell r="F183">
            <v>0</v>
          </cell>
        </row>
        <row r="184">
          <cell r="A184" t="str">
            <v>L602</v>
          </cell>
          <cell r="B184" t="str">
            <v>측지기사 1급</v>
          </cell>
          <cell r="C184" t="str">
            <v>인</v>
          </cell>
          <cell r="D184">
            <v>0</v>
          </cell>
          <cell r="E184">
            <v>0</v>
          </cell>
          <cell r="F184">
            <v>0</v>
          </cell>
        </row>
        <row r="185">
          <cell r="A185" t="str">
            <v>L603</v>
          </cell>
          <cell r="B185" t="str">
            <v>측지기사 2급</v>
          </cell>
          <cell r="C185" t="str">
            <v>인</v>
          </cell>
          <cell r="D185">
            <v>0</v>
          </cell>
          <cell r="E185">
            <v>0</v>
          </cell>
          <cell r="F185">
            <v>0</v>
          </cell>
        </row>
        <row r="186">
          <cell r="A186" t="str">
            <v>L604</v>
          </cell>
          <cell r="B186" t="str">
            <v>측량기능사 1급</v>
          </cell>
          <cell r="C186" t="str">
            <v>인</v>
          </cell>
          <cell r="D186">
            <v>0</v>
          </cell>
          <cell r="E186">
            <v>0</v>
          </cell>
          <cell r="F186">
            <v>0</v>
          </cell>
        </row>
        <row r="187">
          <cell r="A187" t="str">
            <v>L605</v>
          </cell>
          <cell r="B187" t="str">
            <v>측량기능사 또는 측량기능사 2급</v>
          </cell>
          <cell r="C187" t="str">
            <v>인</v>
          </cell>
          <cell r="D187">
            <v>0</v>
          </cell>
          <cell r="E187">
            <v>0</v>
          </cell>
          <cell r="F187">
            <v>0</v>
          </cell>
        </row>
        <row r="188">
          <cell r="A188" t="str">
            <v>L606</v>
          </cell>
          <cell r="B188" t="str">
            <v>항공사진기능사 1급(1급/2급통합)</v>
          </cell>
          <cell r="C188" t="str">
            <v>인</v>
          </cell>
          <cell r="D188">
            <v>0</v>
          </cell>
          <cell r="E188">
            <v>0</v>
          </cell>
          <cell r="F188">
            <v>0</v>
          </cell>
        </row>
        <row r="189">
          <cell r="A189" t="str">
            <v>L609</v>
          </cell>
          <cell r="B189" t="str">
            <v>도화기능사 또는 도화기능사 2급</v>
          </cell>
          <cell r="C189" t="str">
            <v>인</v>
          </cell>
          <cell r="D189">
            <v>0</v>
          </cell>
          <cell r="E189">
            <v>0</v>
          </cell>
          <cell r="F189">
            <v>0</v>
          </cell>
        </row>
        <row r="190">
          <cell r="A190" t="str">
            <v>L607</v>
          </cell>
          <cell r="B190" t="str">
            <v>항공사진기능사 또는 항공사진기능사 2급</v>
          </cell>
          <cell r="C190" t="str">
            <v>인</v>
          </cell>
          <cell r="D190">
            <v>0</v>
          </cell>
          <cell r="E190">
            <v>0</v>
          </cell>
          <cell r="F190">
            <v>0</v>
          </cell>
        </row>
        <row r="191">
          <cell r="A191" t="str">
            <v>L608</v>
          </cell>
          <cell r="B191" t="str">
            <v>도화기능사 1급(1급/2급통합)</v>
          </cell>
          <cell r="C191" t="str">
            <v>인</v>
          </cell>
          <cell r="D191">
            <v>0</v>
          </cell>
          <cell r="E191">
            <v>0</v>
          </cell>
          <cell r="F191">
            <v>0</v>
          </cell>
        </row>
        <row r="192">
          <cell r="A192" t="str">
            <v>L610</v>
          </cell>
          <cell r="B192" t="str">
            <v>지도제작기능사 1급(1급/2급통합)</v>
          </cell>
          <cell r="C192" t="str">
            <v>인</v>
          </cell>
          <cell r="D192">
            <v>0</v>
          </cell>
          <cell r="E192">
            <v>0</v>
          </cell>
          <cell r="F192">
            <v>0</v>
          </cell>
        </row>
        <row r="193">
          <cell r="A193" t="str">
            <v>L611</v>
          </cell>
          <cell r="B193" t="str">
            <v>지도제작기능사 또는 지도제작기능사 2급</v>
          </cell>
          <cell r="C193" t="str">
            <v>인</v>
          </cell>
          <cell r="D193">
            <v>0</v>
          </cell>
          <cell r="E193">
            <v>0</v>
          </cell>
          <cell r="F193">
            <v>0</v>
          </cell>
        </row>
        <row r="194">
          <cell r="A194" t="str">
            <v>L612</v>
          </cell>
          <cell r="B194" t="str">
            <v>사업용 조종사</v>
          </cell>
          <cell r="C194" t="str">
            <v>인</v>
          </cell>
          <cell r="D194">
            <v>0</v>
          </cell>
          <cell r="E194">
            <v>0</v>
          </cell>
          <cell r="F194">
            <v>0</v>
          </cell>
        </row>
        <row r="195">
          <cell r="A195" t="str">
            <v>L613</v>
          </cell>
          <cell r="B195" t="str">
            <v>항법사</v>
          </cell>
          <cell r="C195" t="str">
            <v>인</v>
          </cell>
          <cell r="D195">
            <v>0</v>
          </cell>
          <cell r="E195">
            <v>0</v>
          </cell>
          <cell r="F195">
            <v>0</v>
          </cell>
        </row>
        <row r="196">
          <cell r="A196" t="str">
            <v>L614</v>
          </cell>
          <cell r="B196" t="str">
            <v>항공정비사</v>
          </cell>
          <cell r="C196" t="str">
            <v>인</v>
          </cell>
          <cell r="D196">
            <v>0</v>
          </cell>
          <cell r="E196">
            <v>0</v>
          </cell>
          <cell r="F196">
            <v>0</v>
          </cell>
        </row>
        <row r="197">
          <cell r="A197" t="str">
            <v>L615</v>
          </cell>
          <cell r="B197" t="str">
            <v>항공사진촬영사</v>
          </cell>
          <cell r="C197" t="str">
            <v>인</v>
          </cell>
          <cell r="D197">
            <v>0</v>
          </cell>
          <cell r="E197">
            <v>0</v>
          </cell>
          <cell r="F197">
            <v>0</v>
          </cell>
        </row>
        <row r="198">
          <cell r="A198" t="str">
            <v>L512</v>
          </cell>
          <cell r="B198" t="str">
            <v>상급원자력기술자</v>
          </cell>
          <cell r="C198" t="str">
            <v>인</v>
          </cell>
          <cell r="D198">
            <v>109491</v>
          </cell>
          <cell r="E198">
            <v>116994</v>
          </cell>
          <cell r="F198">
            <v>114125</v>
          </cell>
        </row>
        <row r="199">
          <cell r="A199" t="str">
            <v>L513</v>
          </cell>
          <cell r="B199" t="str">
            <v>원자력품질관리사</v>
          </cell>
          <cell r="C199" t="str">
            <v>인</v>
          </cell>
          <cell r="D199">
            <v>104799</v>
          </cell>
          <cell r="E199">
            <v>103736</v>
          </cell>
          <cell r="F199">
            <v>105586</v>
          </cell>
        </row>
        <row r="200">
          <cell r="A200" t="str">
            <v>L514</v>
          </cell>
          <cell r="B200" t="str">
            <v>원자력 특별인부</v>
          </cell>
          <cell r="C200" t="str">
            <v>인</v>
          </cell>
          <cell r="D200">
            <v>58187</v>
          </cell>
          <cell r="E200">
            <v>68094</v>
          </cell>
          <cell r="F200">
            <v>64294</v>
          </cell>
        </row>
        <row r="201">
          <cell r="A201" t="str">
            <v>L515</v>
          </cell>
          <cell r="B201" t="str">
            <v>원자력 보온공</v>
          </cell>
          <cell r="C201" t="str">
            <v>인</v>
          </cell>
          <cell r="D201">
            <v>65826</v>
          </cell>
          <cell r="E201">
            <v>83402</v>
          </cell>
          <cell r="F201">
            <v>89519</v>
          </cell>
        </row>
        <row r="202">
          <cell r="A202" t="str">
            <v>L516</v>
          </cell>
          <cell r="B202" t="str">
            <v>원자력 플랜트전공</v>
          </cell>
          <cell r="C202" t="str">
            <v>인</v>
          </cell>
          <cell r="D202">
            <v>84229</v>
          </cell>
          <cell r="E202">
            <v>93332</v>
          </cell>
          <cell r="F202">
            <v>98008</v>
          </cell>
        </row>
        <row r="203">
          <cell r="A203" t="str">
            <v>L170</v>
          </cell>
          <cell r="B203" t="str">
            <v>견 출 공</v>
          </cell>
          <cell r="C203" t="str">
            <v>인</v>
          </cell>
          <cell r="D203">
            <v>59133</v>
          </cell>
          <cell r="E203">
            <v>60023</v>
          </cell>
          <cell r="F203">
            <v>68717</v>
          </cell>
        </row>
        <row r="204">
          <cell r="A204" t="str">
            <v>L171</v>
          </cell>
          <cell r="B204" t="str">
            <v>노 즐 공</v>
          </cell>
          <cell r="C204" t="str">
            <v>인</v>
          </cell>
          <cell r="D204">
            <v>63577</v>
          </cell>
          <cell r="E204">
            <v>57373</v>
          </cell>
          <cell r="F204">
            <v>67815</v>
          </cell>
        </row>
        <row r="205">
          <cell r="A205" t="str">
            <v>L172</v>
          </cell>
          <cell r="B205" t="str">
            <v>코 킹 공</v>
          </cell>
          <cell r="C205" t="str">
            <v>인</v>
          </cell>
          <cell r="D205">
            <v>57954</v>
          </cell>
          <cell r="E205">
            <v>66077</v>
          </cell>
          <cell r="F205">
            <v>63600</v>
          </cell>
        </row>
        <row r="206">
          <cell r="A206" t="str">
            <v>L173</v>
          </cell>
          <cell r="B206" t="str">
            <v>판넬조립공</v>
          </cell>
          <cell r="C206" t="str">
            <v>인</v>
          </cell>
          <cell r="D206">
            <v>55888</v>
          </cell>
          <cell r="E206">
            <v>58782</v>
          </cell>
          <cell r="F206">
            <v>67380</v>
          </cell>
        </row>
        <row r="207">
          <cell r="A207" t="str">
            <v>L181</v>
          </cell>
          <cell r="B207" t="str">
            <v>콘크리트공(광의)</v>
          </cell>
          <cell r="C207" t="str">
            <v>인</v>
          </cell>
          <cell r="D207">
            <v>0</v>
          </cell>
          <cell r="E207">
            <v>0</v>
          </cell>
          <cell r="F207">
            <v>71078</v>
          </cell>
        </row>
        <row r="208">
          <cell r="A208" t="str">
            <v>L182</v>
          </cell>
          <cell r="B208" t="str">
            <v>지붕잇기공</v>
          </cell>
          <cell r="C208" t="str">
            <v>인</v>
          </cell>
          <cell r="D208">
            <v>68363</v>
          </cell>
          <cell r="E208">
            <v>64891</v>
          </cell>
          <cell r="F208">
            <v>69497</v>
          </cell>
        </row>
        <row r="209">
          <cell r="A209" t="str">
            <v>L801</v>
          </cell>
          <cell r="B209" t="str">
            <v>특급감리원</v>
          </cell>
          <cell r="C209" t="str">
            <v>인</v>
          </cell>
          <cell r="D209">
            <v>155637</v>
          </cell>
          <cell r="E209">
            <v>0</v>
          </cell>
          <cell r="F209">
            <v>0</v>
          </cell>
        </row>
        <row r="210">
          <cell r="A210" t="str">
            <v>L802</v>
          </cell>
          <cell r="B210" t="str">
            <v>고급감리원</v>
          </cell>
          <cell r="C210" t="str">
            <v>인</v>
          </cell>
          <cell r="D210">
            <v>124025</v>
          </cell>
          <cell r="E210">
            <v>0</v>
          </cell>
          <cell r="F210">
            <v>0</v>
          </cell>
        </row>
        <row r="211">
          <cell r="A211" t="str">
            <v>L803</v>
          </cell>
          <cell r="B211" t="str">
            <v>중급감리원</v>
          </cell>
          <cell r="C211" t="str">
            <v>인</v>
          </cell>
          <cell r="D211">
            <v>103036</v>
          </cell>
          <cell r="E211">
            <v>0</v>
          </cell>
          <cell r="F211">
            <v>0</v>
          </cell>
        </row>
        <row r="212">
          <cell r="A212" t="str">
            <v>L804</v>
          </cell>
          <cell r="B212" t="str">
            <v>초급감리원</v>
          </cell>
          <cell r="C212" t="str">
            <v>인</v>
          </cell>
          <cell r="D212">
            <v>83228</v>
          </cell>
          <cell r="E212">
            <v>0</v>
          </cell>
          <cell r="F212">
            <v>0</v>
          </cell>
        </row>
        <row r="213">
          <cell r="A213" t="str">
            <v>L901</v>
          </cell>
          <cell r="B213" t="str">
            <v>전기공사기사1급</v>
          </cell>
          <cell r="C213" t="str">
            <v>인</v>
          </cell>
          <cell r="D213">
            <v>63956</v>
          </cell>
          <cell r="E213">
            <v>0</v>
          </cell>
          <cell r="F213">
            <v>64241</v>
          </cell>
        </row>
        <row r="214">
          <cell r="A214" t="str">
            <v>L902</v>
          </cell>
          <cell r="B214" t="str">
            <v>전기공사기사2급</v>
          </cell>
          <cell r="C214" t="str">
            <v>인</v>
          </cell>
          <cell r="D214">
            <v>56130</v>
          </cell>
          <cell r="E214">
            <v>0</v>
          </cell>
          <cell r="F214">
            <v>55069</v>
          </cell>
        </row>
        <row r="215">
          <cell r="A215" t="str">
            <v>L903</v>
          </cell>
          <cell r="B215" t="str">
            <v>변전전공</v>
          </cell>
          <cell r="C215" t="str">
            <v>인</v>
          </cell>
          <cell r="D215">
            <v>85699</v>
          </cell>
          <cell r="E215">
            <v>0</v>
          </cell>
          <cell r="F215">
            <v>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sheetData sheetId="230"/>
      <sheetData sheetId="231"/>
      <sheetData sheetId="232"/>
      <sheetData sheetId="233"/>
      <sheetData sheetId="234"/>
      <sheetData sheetId="235"/>
      <sheetData sheetId="236"/>
      <sheetData sheetId="237"/>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sheetData sheetId="800"/>
      <sheetData sheetId="801"/>
      <sheetData sheetId="802"/>
      <sheetData sheetId="803"/>
      <sheetData sheetId="804"/>
      <sheetData sheetId="805"/>
      <sheetData sheetId="806"/>
      <sheetData sheetId="807" refreshError="1"/>
      <sheetData sheetId="808" refreshError="1"/>
      <sheetData sheetId="809" refreshError="1"/>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refreshError="1"/>
      <sheetData sheetId="880" refreshError="1"/>
      <sheetData sheetId="881" refreshError="1"/>
      <sheetData sheetId="882" refreshError="1"/>
      <sheetData sheetId="883"/>
      <sheetData sheetId="884" refreshError="1"/>
      <sheetData sheetId="885"/>
      <sheetData sheetId="886"/>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sheetData sheetId="963"/>
      <sheetData sheetId="964"/>
      <sheetData sheetId="965"/>
      <sheetData sheetId="966"/>
      <sheetData sheetId="967" refreshError="1"/>
      <sheetData sheetId="968"/>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sheetData sheetId="990"/>
      <sheetData sheetId="99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_DCI"/>
      <sheetName val="FF_DCI"/>
      <sheetName val="MECH_DCI"/>
      <sheetName val="HVAC_DCI"/>
      <sheetName val="PIPE_DCI"/>
      <sheetName val="INST_DCI"/>
      <sheetName val="CIVIL_DCI"/>
      <sheetName val="BLDG_DCI"/>
      <sheetName val="ELEC_DCI"/>
      <sheetName val="Testing"/>
      <sheetName val="DCI_010417_EL"/>
      <sheetName val="본지점중"/>
      <sheetName val="정부노임단가"/>
      <sheetName val="BQ"/>
      <sheetName val="7.5.2 BOQ Summary "/>
      <sheetName val="공사비PK5월"/>
      <sheetName val="Wkly04"/>
      <sheetName val="SE-611"/>
      <sheetName val="Base_Data"/>
      <sheetName val="BB2현대건설견적"/>
      <sheetName val="BM"/>
      <sheetName val="INSTR"/>
      <sheetName val="SOHAR(2nd)"/>
      <sheetName val="건내용"/>
      <sheetName val="Sheet2"/>
      <sheetName val="DU&amp;B"/>
      <sheetName val="회사99"/>
      <sheetName val="간접비내역-1"/>
      <sheetName val="fitting"/>
      <sheetName val="IMP(MAIN)"/>
      <sheetName val="IMP (REACTOR)"/>
      <sheetName val="MEAS"/>
      <sheetName val="mat list"/>
      <sheetName val="TIE-INS"/>
      <sheetName val="Material and Manpower data"/>
      <sheetName val="Pricing Summary"/>
      <sheetName val="공통비"/>
      <sheetName val="#REF"/>
      <sheetName val="예산서"/>
      <sheetName val="TABLE"/>
      <sheetName val="영업소실적"/>
      <sheetName val="상반기손익차2총괄"/>
      <sheetName val="data_dci"/>
      <sheetName val="data_mci"/>
      <sheetName val="behind"/>
      <sheetName val="Main"/>
      <sheetName val="세금자료"/>
      <sheetName val="경제지표"/>
      <sheetName val="BLDG_MCI"/>
      <sheetName val="경비2내역"/>
      <sheetName val="소업1교"/>
      <sheetName val="eq_data"/>
      <sheetName val="cable"/>
      <sheetName val="도"/>
      <sheetName val="ITB COST"/>
      <sheetName val="95삼성급(본사)"/>
      <sheetName val="working load at the btm ft."/>
      <sheetName val="stability check"/>
      <sheetName val="design criteria"/>
      <sheetName val="plan&amp;section of foundation"/>
      <sheetName val="산근"/>
      <sheetName val="갑지"/>
      <sheetName val="97 사업추정(WEKI)"/>
      <sheetName val="h-013211-2"/>
      <sheetName val="PumpSpec"/>
      <sheetName val="간접비(1)"/>
      <sheetName val="IN"/>
      <sheetName val="집계표(OPTION)"/>
      <sheetName val="estimate"/>
      <sheetName val="B"/>
      <sheetName val="TABLE2-2 OSBL(total)"/>
      <sheetName val="BLOCK(1)"/>
      <sheetName val="Tube"/>
      <sheetName val="TOEC"/>
      <sheetName val="수입"/>
      <sheetName val="Info"/>
      <sheetName val="도급양식"/>
      <sheetName val="Units"/>
      <sheetName val="Instructions"/>
      <sheetName val="Sheet1"/>
      <sheetName val="7_5_2_BOQ_Summary_"/>
      <sheetName val="HORI. VESSEL"/>
      <sheetName val="BCPAB"/>
      <sheetName val="수주추정"/>
      <sheetName val="간접비 총괄표"/>
      <sheetName val="SILICATE"/>
      <sheetName val="PROCURE"/>
      <sheetName val="단면가정"/>
      <sheetName val="설계조건"/>
      <sheetName val="DCI_010417_EL.xls"/>
      <sheetName val="표지"/>
      <sheetName val="할증 "/>
      <sheetName val="1.Tank List W- Short Spec "/>
      <sheetName val="기준"/>
      <sheetName val=""/>
      <sheetName val="IMP_(REACTOR)"/>
      <sheetName val="mat_list"/>
      <sheetName val="Material_and_Manpower_data"/>
      <sheetName val="Pricing_Summary"/>
      <sheetName val="ITB_COST"/>
      <sheetName val="working_load_at_the_btm_ft_"/>
      <sheetName val="stability_check"/>
      <sheetName val="design_criteria"/>
      <sheetName val="plan&amp;section_of_foundation"/>
      <sheetName val="Sheet3"/>
      <sheetName val="내역"/>
      <sheetName val="7_5_2_BOQ_Summary_1"/>
      <sheetName val="97_사업추정(WEKI)"/>
      <sheetName val="TABLE2-2_OSBL(total)"/>
      <sheetName val="HORI__VESSEL"/>
      <sheetName val="간접비_총괄표"/>
      <sheetName val="DCI_010417_EL_xls"/>
      <sheetName val="할증_"/>
      <sheetName val="1_Tank_List_W-_Short_Spec_"/>
      <sheetName val="Analisa"/>
      <sheetName val="Code"/>
      <sheetName val="rate"/>
      <sheetName val="BQMPALOC"/>
      <sheetName val="DRUM"/>
      <sheetName val="Riesgos y Oportunidades"/>
      <sheetName val="12CGOU"/>
      <sheetName val="OCT.FDN"/>
      <sheetName val="piping"/>
      <sheetName val="http___sejong_a_files4_mail_1_2"/>
    </sheetNames>
    <sheetDataSet>
      <sheetData sheetId="0"/>
      <sheetData sheetId="1" refreshError="1"/>
      <sheetData sheetId="2" refreshError="1"/>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notes"/>
      <sheetName val="FILTER"/>
    </sheetNames>
    <sheetDataSet>
      <sheetData sheetId="0" refreshError="1"/>
      <sheetData sheetId="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T"/>
      <sheetName val="P-L"/>
      <sheetName val="BUDg"/>
      <sheetName val="예산"/>
      <sheetName val="FAS"/>
      <sheetName val="FCST"/>
      <sheetName val="M_H"/>
      <sheetName val="F_MONY"/>
      <sheetName val="환보고"/>
      <sheetName val="환자료"/>
      <sheetName val="inter"/>
      <sheetName val="노무비(MM)"/>
      <sheetName val="노무비(비용)"/>
      <sheetName val="공사비"/>
      <sheetName val="Sheet6"/>
      <sheetName val="Sheet7"/>
      <sheetName val="Sheet8"/>
      <sheetName val="Sheet9"/>
      <sheetName val="Sheet10"/>
      <sheetName val="Sheet11"/>
      <sheetName val="Sheet12"/>
      <sheetName val="Sheet13"/>
      <sheetName val="Sheet14"/>
      <sheetName val="Sheet15"/>
      <sheetName val="Sheet16"/>
      <sheetName val="Module1"/>
      <sheetName val="Module2"/>
      <sheetName val="Module3"/>
      <sheetName val="COA-17"/>
      <sheetName val="C-18"/>
      <sheetName val="별총"/>
      <sheetName val="갑지"/>
      <sheetName val="h-013211-2"/>
      <sheetName val="SHL"/>
      <sheetName val="산근"/>
      <sheetName val="총괄표"/>
      <sheetName val="Plan"/>
      <sheetName val="POWER"/>
      <sheetName val="SG"/>
      <sheetName val="인원계획"/>
      <sheetName val="TTL"/>
      <sheetName val="CAT_5"/>
      <sheetName val="도"/>
      <sheetName val="LinerWt"/>
      <sheetName val="일위대가"/>
      <sheetName val="기계내역서"/>
      <sheetName val="12CGOU"/>
      <sheetName val="INSTR"/>
      <sheetName val="DESIGN"/>
      <sheetName val="OCT.FDN"/>
      <sheetName val="Summary Sheets"/>
      <sheetName val="EQUIP LIST"/>
      <sheetName val="CST_STAT"/>
      <sheetName val="기준"/>
      <sheetName val="Cash2"/>
      <sheetName val="Z"/>
      <sheetName val="공조위생"/>
      <sheetName val="Input"/>
      <sheetName val="Activity"/>
      <sheetName val="Crew"/>
      <sheetName val="Piping"/>
      <sheetName val="Pipe Supports"/>
      <sheetName val="VXXXXX"/>
      <sheetName val="3. GROUNDING SYSTEM"/>
      <sheetName val="boq"/>
      <sheetName val="FILTER"/>
      <sheetName val="blk"/>
      <sheetName val="Sheet3"/>
      <sheetName val="Process Piping"/>
      <sheetName val="대비표"/>
      <sheetName val="EQT-ESTN"/>
      <sheetName val="당진1,2호기전선관설치및접지4차공사내역서-을지"/>
      <sheetName val="일위대가표"/>
      <sheetName val="집계표"/>
      <sheetName val="노임9월"/>
      <sheetName val="WORK-VOL"/>
      <sheetName val="9_Material Rates"/>
      <sheetName val="1_References"/>
      <sheetName val="실행내역"/>
      <sheetName val="rate"/>
      <sheetName val="단가"/>
      <sheetName val="Project-A"/>
      <sheetName val="Chart"/>
      <sheetName val="EQUIP"/>
      <sheetName val="견"/>
      <sheetName val="보온자재단가표"/>
      <sheetName val="작성기준"/>
      <sheetName val="Alum."/>
      <sheetName val="Data"/>
      <sheetName val="Calc"/>
      <sheetName val="LEGEND"/>
      <sheetName val="look-up"/>
      <sheetName val="AILC004"/>
      <sheetName val="Fax"/>
      <sheetName val="Material and Manpower data"/>
      <sheetName val="Pricing Summary"/>
      <sheetName val="B"/>
      <sheetName val="P-HOT.XLS"/>
      <sheetName val="내역서"/>
      <sheetName val="SKETCH"/>
      <sheetName val="2.2 STAFF Scedule"/>
      <sheetName val="갑지1"/>
      <sheetName val="PROCURE"/>
      <sheetName val="조명시설"/>
      <sheetName val="CALCULATION"/>
      <sheetName val="PRO_DCI"/>
      <sheetName val="INST_DCI"/>
      <sheetName val="HVAC_DCI"/>
      <sheetName val="PIPE_DCI"/>
      <sheetName val="환율"/>
      <sheetName val="CONTENTS"/>
      <sheetName val="현장지지물물량"/>
      <sheetName val="Code"/>
      <sheetName val="금액내역서"/>
      <sheetName val="steam table"/>
      <sheetName val="WORK"/>
      <sheetName val="HORI. VESSEL"/>
      <sheetName val="BQ"/>
      <sheetName val="@PRICE1"/>
      <sheetName val="최종단가"/>
      <sheetName val="#REF"/>
      <sheetName val="장비"/>
      <sheetName val="노무"/>
      <sheetName val="자재"/>
      <sheetName val="산근1"/>
      <sheetName val="토목품셈"/>
      <sheetName val="견적"/>
      <sheetName val="General Data"/>
      <sheetName val="Quantity"/>
      <sheetName val="BQMPALOC"/>
      <sheetName val="입출재고현황 (2)"/>
      <sheetName val="AREA"/>
      <sheetName val="바닥판"/>
      <sheetName val="TYPE1"/>
      <sheetName val="철근량"/>
      <sheetName val="토목주소"/>
      <sheetName val="프랜트면허"/>
      <sheetName val="역T형"/>
      <sheetName val="PILE"/>
      <sheetName val="내역"/>
      <sheetName val="초기화면"/>
      <sheetName val="95삼성급(본사)"/>
      <sheetName val="Sheet1"/>
      <sheetName val="Rate Analysis"/>
      <sheetName val="Engg-Exec-2"/>
      <sheetName val="Site-Precom-2"/>
      <sheetName val="Collab"/>
      <sheetName val="Transport"/>
      <sheetName val="Civil 1"/>
      <sheetName val="Civil 2"/>
      <sheetName val="Civil 3"/>
      <sheetName val="Site 1"/>
      <sheetName val="Site 2"/>
      <sheetName val="Site 3"/>
      <sheetName val="Site Faci"/>
      <sheetName val="Cont"/>
      <sheetName val="Engg-Exec-1"/>
      <sheetName val="Site-Precom-1"/>
      <sheetName val="Site-Precom-Vendor"/>
      <sheetName val="Risk-Anal"/>
      <sheetName val="Ranges"/>
      <sheetName val="User"/>
      <sheetName val="insulation"/>
      <sheetName val="Sheet5"/>
      <sheetName val="97 사업추정(WEKI)"/>
      <sheetName val="GiaVL"/>
      <sheetName val="Code_Magics"/>
      <sheetName val="MP MOB"/>
      <sheetName val="Inst Matl Table"/>
      <sheetName val="Inst_Type"/>
      <sheetName val="Loop Type"/>
      <sheetName val="Tracing"/>
      <sheetName val="Hookup"/>
      <sheetName val="WBS"/>
      <sheetName val="재료비"/>
      <sheetName val="Man Hole"/>
      <sheetName val="대로근거"/>
      <sheetName val="중로근거"/>
      <sheetName val="조건표"/>
      <sheetName val="내역표지"/>
      <sheetName val="산출2-기기동력"/>
      <sheetName val="40총괄"/>
      <sheetName val="40집계"/>
      <sheetName val="30신설일위대가"/>
      <sheetName val="30집계표"/>
      <sheetName val="NSCP견적물량"/>
      <sheetName val="경비"/>
      <sheetName val="찍기"/>
      <sheetName val="TABLES"/>
      <sheetName val="GROUNDING SYSTEM"/>
      <sheetName val="El(Increased)"/>
      <sheetName val="집계표(OPTION)"/>
      <sheetName val="1. 설계조건 2.단면가정 3. 하중계산"/>
      <sheetName val="DATA 입력란"/>
      <sheetName val="공사비예산서(토목분)"/>
      <sheetName val="가격조사서"/>
      <sheetName val="연돌일위집계"/>
      <sheetName val="HANDHOLE(2)"/>
      <sheetName val="PAD TR보호대기초"/>
      <sheetName val="가로등기초"/>
      <sheetName val="Civil"/>
      <sheetName val="DB@Acess"/>
      <sheetName val="공사내역"/>
      <sheetName val="D-3109"/>
      <sheetName val="당초"/>
      <sheetName val="배명(단가)"/>
      <sheetName val="TANK"/>
      <sheetName val="LTR-2"/>
      <sheetName val="Car park lease"/>
      <sheetName val="C1"/>
      <sheetName val="sum1 (2)"/>
      <sheetName val="s"/>
      <sheetName val="대비"/>
      <sheetName val="철근단위중량"/>
      <sheetName val="단면가정"/>
      <sheetName val="설계조건"/>
      <sheetName val="PI"/>
      <sheetName val="Master_Data"/>
      <sheetName val="8.PILE  (돌출)"/>
      <sheetName val="CTEMCOST"/>
      <sheetName val="부하(성남)"/>
      <sheetName val="SILICATE"/>
      <sheetName val="Default"/>
      <sheetName val="Utility and Fire flange"/>
      <sheetName val="IBASE"/>
      <sheetName val="소화실적"/>
      <sheetName val="SCHEDULE"/>
      <sheetName val="bldg list"/>
      <sheetName val="L V Separator"/>
      <sheetName val="Eq. Mobilization"/>
      <sheetName val="노임단가"/>
      <sheetName val="DRUM"/>
      <sheetName val="계수시트"/>
      <sheetName val="MTO REV.2(ARMOR)"/>
      <sheetName val="Steel-Main Work"/>
      <sheetName val="parts-V2"/>
      <sheetName val="전기"/>
      <sheetName val="ABB"/>
      <sheetName val="C-301E~305E"/>
      <sheetName val="M3산출"/>
      <sheetName val="SM1-09"/>
      <sheetName val="SM2-09"/>
      <sheetName val="BAND(200)"/>
      <sheetName val="BD-09"/>
      <sheetName val="EL 표면적"/>
      <sheetName val="MT-09"/>
      <sheetName val="980731"/>
      <sheetName val="실행철강하도"/>
      <sheetName val="jobhist"/>
      <sheetName val="DATE"/>
      <sheetName val="MK2-1"/>
      <sheetName val="초임연봉"/>
      <sheetName val="시가지우회도로공내역서"/>
      <sheetName val="TOTAL"/>
      <sheetName val="영업소실적"/>
      <sheetName val="D2old"/>
      <sheetName val="D2"/>
      <sheetName val="D1.1"/>
      <sheetName val="Library"/>
      <sheetName val="D1X"/>
      <sheetName val="D2X"/>
      <sheetName val="D2.1"/>
      <sheetName val="Checklist"/>
      <sheetName val="D4"/>
      <sheetName val="Administrative Prices"/>
      <sheetName val="Summary"/>
      <sheetName val="Proj Cost Sumry"/>
      <sheetName val="Wt of Mod."/>
      <sheetName val="Sheet4"/>
      <sheetName val="Ex-Rate"/>
      <sheetName val="날개벽(좌,우=60도-4개)"/>
      <sheetName val="BM"/>
      <sheetName val="2000년1차"/>
      <sheetName val="Bid Summary"/>
      <sheetName val="eq_data"/>
      <sheetName val="장비검사 사진"/>
      <sheetName val="15100"/>
      <sheetName val="SPEC"/>
      <sheetName val="EAS"/>
      <sheetName val="HX"/>
      <sheetName val="백분율"/>
      <sheetName val="DHEQSUPT"/>
      <sheetName val="Engineering"/>
      <sheetName val="PriceSummary"/>
      <sheetName val="토공정보"/>
      <sheetName val="두앙"/>
      <sheetName val="2"/>
      <sheetName val="Summary_Sheets"/>
      <sheetName val="OCT_FDN"/>
      <sheetName val="Pipe_Supports"/>
      <sheetName val="Process_Piping"/>
      <sheetName val="EQUIP_LIST"/>
      <sheetName val="9_Material_Rates"/>
      <sheetName val="3__GROUNDING_SYSTEM"/>
      <sheetName val="Material_and_Manpower_data"/>
      <sheetName val="Pricing_Summary"/>
      <sheetName val="Alum_"/>
      <sheetName val="P-HOT_XLS"/>
      <sheetName val="steam_table"/>
      <sheetName val="2_2_STAFF_Scedule"/>
      <sheetName val="Civil_1"/>
      <sheetName val="Civil_2"/>
      <sheetName val="Civil_3"/>
      <sheetName val="Site_1"/>
      <sheetName val="Site_2"/>
      <sheetName val="Site_3"/>
      <sheetName val="Site_Faci"/>
      <sheetName val="Rate_Analysis"/>
      <sheetName val="HORI__VESSEL"/>
      <sheetName val="입출재고현황_(2)"/>
      <sheetName val="Man_Hole"/>
      <sheetName val="MP_MOB"/>
      <sheetName val="GROUNDING_SYSTEM"/>
      <sheetName val="97_사업추정(WEKI)"/>
      <sheetName val="Inst_Matl_Table"/>
      <sheetName val="Loop_Type"/>
      <sheetName val="PAD_TR보호대기초"/>
      <sheetName val="1__설계조건_2_단면가정_3__하중계산"/>
      <sheetName val="DATA_입력란"/>
      <sheetName val="General_Data"/>
      <sheetName val="Car_park_lease"/>
      <sheetName val="Utility_and_Fire_flange"/>
      <sheetName val="sum1_(2)"/>
      <sheetName val="L_V_Separator"/>
      <sheetName val="Eq__Mobilization"/>
      <sheetName val="8_PILE__(돌출)"/>
      <sheetName val="bldg_list"/>
      <sheetName val="IN"/>
      <sheetName val="CASH"/>
      <sheetName val="MEXICO-C"/>
      <sheetName val="골조시행"/>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상반기손익차2총괄"/>
      <sheetName val="영업소실적"/>
      <sheetName val="97 사업추정(WEKI)"/>
      <sheetName val="손익차9월2"/>
      <sheetName val="인원계획"/>
      <sheetName val="수입"/>
      <sheetName val="INSTR"/>
      <sheetName val="MANHOLE"/>
      <sheetName val="Basic"/>
      <sheetName val="95삼성급(본사)"/>
      <sheetName val="기준"/>
      <sheetName val="inter"/>
      <sheetName val="h-013211-2"/>
      <sheetName val="Cover"/>
      <sheetName val="제경비"/>
      <sheetName val="sum3"/>
      <sheetName val="PRO_DCI"/>
      <sheetName val="INST_DCI"/>
      <sheetName val="HVAC_DCI"/>
      <sheetName val="PIPE_DCI"/>
      <sheetName val="금액내역서"/>
      <sheetName val="Sheet2"/>
      <sheetName val="Sheet1"/>
      <sheetName val="갑지"/>
      <sheetName val="97_사업추정(WEKI)"/>
      <sheetName val="노임"/>
      <sheetName val="산근"/>
      <sheetName val="사업부배부A"/>
      <sheetName val="BCPAB"/>
      <sheetName val="eq_data"/>
      <sheetName val="경제지표"/>
      <sheetName val="세금자료"/>
      <sheetName val="Exch_rates"/>
      <sheetName val="PIPE"/>
      <sheetName val="노임9월"/>
      <sheetName val="member design"/>
      <sheetName val="design criteria"/>
      <sheetName val="working load at the btm ft."/>
      <sheetName val="plan&amp;section of foundation"/>
      <sheetName val="soil bearing check"/>
      <sheetName val="제출계산서"/>
      <sheetName val="D2old"/>
      <sheetName val="Library"/>
      <sheetName val="소화실적"/>
      <sheetName val="VENDOR LIST"/>
      <sheetName val="공통비"/>
      <sheetName val="개시전표"/>
      <sheetName val="공사집계"/>
      <sheetName val="내역"/>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상반기손익차2총괄"/>
      <sheetName val="영업소실적"/>
      <sheetName val="97 사업추정(WEKI)"/>
      <sheetName val="손익차9월2"/>
      <sheetName val="인원계획"/>
      <sheetName val="수입"/>
      <sheetName val="INSTR"/>
      <sheetName val="MANHOLE"/>
      <sheetName val="Basic"/>
      <sheetName val="95삼성급(본사)"/>
      <sheetName val="기준"/>
      <sheetName val="inter"/>
      <sheetName val="h-013211-2"/>
      <sheetName val="Cover"/>
      <sheetName val="제경비"/>
      <sheetName val="sum3"/>
      <sheetName val="PRO_DCI"/>
      <sheetName val="INST_DCI"/>
      <sheetName val="HVAC_DCI"/>
      <sheetName val="PIPE_DCI"/>
      <sheetName val="금액내역서"/>
      <sheetName val="Sheet2"/>
      <sheetName val="Sheet1"/>
      <sheetName val="갑지"/>
      <sheetName val="97_사업추정(WEKI)"/>
      <sheetName val="노임"/>
      <sheetName val="산근"/>
      <sheetName val="사업부배부A"/>
      <sheetName val="BCPAB"/>
      <sheetName val="eq_data"/>
      <sheetName val="경제지표"/>
      <sheetName val="세금자료"/>
      <sheetName val="Exch_rates"/>
      <sheetName val="PIPE"/>
      <sheetName val="노임9월"/>
      <sheetName val="member design"/>
      <sheetName val="design criteria"/>
      <sheetName val="working load at the btm ft."/>
      <sheetName val="plan&amp;section of foundation"/>
      <sheetName val="soil bearing check"/>
      <sheetName val="제출계산서"/>
      <sheetName val="D2old"/>
      <sheetName val="Library"/>
      <sheetName val="소화실적"/>
      <sheetName val="VENDOR LIST"/>
      <sheetName val="공통비"/>
      <sheetName val="개시전표"/>
      <sheetName val="공사집계"/>
      <sheetName val="내역"/>
      <sheetName val="Ex-Rate"/>
      <sheetName val="1,2공구원가계산서"/>
      <sheetName val="2공구산출내역"/>
      <sheetName val="1공구산출내역서"/>
      <sheetName val="9-1차이내역"/>
      <sheetName val="계약고변"/>
      <sheetName val="선투입재고 "/>
      <sheetName val="상반기 실적추정 총괄표 (2)"/>
      <sheetName val="상반기 실적추정 총괄표"/>
      <sheetName val="손익차상반기총괄"/>
      <sheetName val="설계명세서"/>
      <sheetName val="전기"/>
      <sheetName val="결산실적01"/>
      <sheetName val="변경품셈총괄"/>
      <sheetName val="사업추정"/>
      <sheetName val="일위대가"/>
      <sheetName val="단가대비표"/>
      <sheetName val="#REF"/>
      <sheetName val="노임단가"/>
      <sheetName val="수목데이타 "/>
      <sheetName val="견적"/>
      <sheetName val="간접비 총괄표"/>
      <sheetName val="안전장치"/>
      <sheetName val="실행내역 "/>
      <sheetName val="매각(6)"/>
      <sheetName val="집계표"/>
      <sheetName val="수량산출"/>
      <sheetName val="TT 매입율"/>
      <sheetName val="부표총괄"/>
      <sheetName val="현장배치"/>
      <sheetName val="BOJUNGGM"/>
      <sheetName val="기성수금(단단위)"/>
      <sheetName val="원가매출(단단위)"/>
      <sheetName val="현장"/>
      <sheetName val="첨부1"/>
      <sheetName val="원가계산서(남측)"/>
      <sheetName val="1-11조직표"/>
      <sheetName val="금액결정"/>
      <sheetName val="총괄내역서"/>
      <sheetName val="남대문빌딩"/>
      <sheetName val="DATE"/>
      <sheetName val="1_11조직표"/>
      <sheetName val="Sheet4"/>
      <sheetName val="등급"/>
      <sheetName val="당초"/>
      <sheetName val="SIMULATION"/>
      <sheetName val="단가비교(TOTAL)"/>
      <sheetName val="실행대비"/>
      <sheetName val="공문"/>
      <sheetName val="산수배수"/>
      <sheetName val="자료"/>
      <sheetName val="유림골조"/>
      <sheetName val="대비"/>
      <sheetName val="직노"/>
      <sheetName val="설계예시"/>
      <sheetName val=" OVERALL"/>
      <sheetName val="SUMMARY"/>
      <sheetName val="1"/>
      <sheetName val="2.1"/>
      <sheetName val="2.2"/>
      <sheetName val="2.3"/>
      <sheetName val="2.4"/>
      <sheetName val="3"/>
      <sheetName val="4"/>
      <sheetName val="5.1"/>
      <sheetName val="5.2"/>
      <sheetName val="5.3"/>
      <sheetName val="6"/>
      <sheetName val="7"/>
      <sheetName val="8.1"/>
      <sheetName val="8.2"/>
      <sheetName val="9"/>
      <sheetName val="10"/>
      <sheetName val="11"/>
      <sheetName val="ATTACHMENT 1"/>
      <sheetName val="단가표"/>
      <sheetName val="VC2 8.98"/>
      <sheetName val="요약배부"/>
      <sheetName val="주관사업"/>
      <sheetName val="Summary Sheets"/>
      <sheetName val="summ"/>
      <sheetName val="INPUT DATA"/>
      <sheetName val="간접비(1)"/>
      <sheetName val="자재(원원+원대)"/>
      <sheetName val="일위대가(가설)"/>
      <sheetName val="공사비_NDE"/>
      <sheetName val="b_balju"/>
      <sheetName val="주소록"/>
      <sheetName val="NYS"/>
      <sheetName val="진주방향"/>
      <sheetName val="마산방향"/>
      <sheetName val="마산방향철근집계"/>
      <sheetName val="코드목록"/>
      <sheetName val="지급자재"/>
      <sheetName val="마산월령동골조물량변경"/>
      <sheetName val="마스터"/>
      <sheetName val="9811"/>
      <sheetName val="공사비 내역 (가)"/>
      <sheetName val="비교1"/>
      <sheetName val="시행예산"/>
      <sheetName val="현장현황"/>
      <sheetName val="공사손익"/>
      <sheetName val="고자현황"/>
      <sheetName val="카메라"/>
      <sheetName val="변수목록"/>
      <sheetName val="내역서"/>
      <sheetName val="하수급견적대비"/>
      <sheetName val="시운전연료"/>
      <sheetName val="간접비총괄 (2)"/>
      <sheetName val="토목"/>
      <sheetName val="품목납기"/>
      <sheetName val="M-EQPT-Z"/>
      <sheetName val="15 문제점"/>
      <sheetName val="현장관리비"/>
      <sheetName val="기준요인별"/>
      <sheetName val="FWBS7000,8000"/>
      <sheetName val="ANALYSER"/>
      <sheetName val="건축공사실행"/>
      <sheetName val="선투입재고_"/>
      <sheetName val="상반기_실적추정_총괄표_(2)"/>
      <sheetName val="상반기_실적추정_총괄표"/>
      <sheetName val="수목데이타_"/>
      <sheetName val="실행내역_"/>
      <sheetName val="간접비_총괄표"/>
      <sheetName val="공통부대비"/>
      <sheetName val="ELECTRIC"/>
      <sheetName val="급여TABLE"/>
      <sheetName val="조직표"/>
      <sheetName val="내역서(삼호)"/>
      <sheetName val="기초일위"/>
      <sheetName val="시설일위"/>
      <sheetName val="조명일위"/>
      <sheetName val="9509"/>
      <sheetName val="기준액"/>
      <sheetName val="부대tu"/>
      <sheetName val="연결임시"/>
      <sheetName val="배수내역"/>
      <sheetName val="일위대가표"/>
      <sheetName val="참고자료"/>
      <sheetName val="공사설계서"/>
      <sheetName val="간접비총괄"/>
      <sheetName val="교육종류"/>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sheetData sheetId="71"/>
      <sheetData sheetId="72"/>
      <sheetData sheetId="73"/>
      <sheetData sheetId="74"/>
      <sheetData sheetId="75"/>
      <sheetData sheetId="76"/>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상반기손익차2총괄"/>
      <sheetName val="영업소실적"/>
      <sheetName val="97 사업추정(WEKI)"/>
      <sheetName val="손익차9월2"/>
      <sheetName val="인원계획"/>
      <sheetName val="수입"/>
      <sheetName val="INSTR"/>
      <sheetName val="MANHOLE"/>
      <sheetName val="Basic"/>
      <sheetName val="95삼성급(본사)"/>
      <sheetName val="기준"/>
      <sheetName val="1,2공구원가계산서"/>
      <sheetName val="2공구산출내역"/>
      <sheetName val="1공구산출내역서"/>
      <sheetName val="Sheet1"/>
      <sheetName val="sum3"/>
      <sheetName val="inter"/>
      <sheetName val="h-013211-2"/>
      <sheetName val="Cover"/>
      <sheetName val="제경비"/>
      <sheetName val="PRO_DCI"/>
      <sheetName val="INST_DCI"/>
      <sheetName val="HVAC_DCI"/>
      <sheetName val="PIPE_DCI"/>
      <sheetName val="갑지"/>
      <sheetName val="산근"/>
      <sheetName val="97_사업추정(WEKI)"/>
      <sheetName val="금액내역서"/>
      <sheetName val="Sheet2"/>
      <sheetName val="사업부배부A"/>
      <sheetName val="BCPAB"/>
      <sheetName val="세금자료"/>
      <sheetName val="집계표"/>
      <sheetName val="사업추정"/>
      <sheetName val="DB@Acess"/>
      <sheetName val="Civil"/>
      <sheetName val="노임"/>
      <sheetName val="eq_data"/>
      <sheetName val="경제지표"/>
      <sheetName val="PIPE"/>
      <sheetName val="노임9월"/>
      <sheetName val="member design"/>
      <sheetName val="design criteria"/>
      <sheetName val="working load at the btm ft."/>
      <sheetName val="plan&amp;section of foundation"/>
      <sheetName val="soil bearing check"/>
      <sheetName val="제출계산서"/>
      <sheetName val="D2old"/>
      <sheetName val="Library"/>
      <sheetName val="소화실적"/>
      <sheetName val="VENDOR LIST"/>
      <sheetName val="공통비"/>
      <sheetName val="개시전표"/>
      <sheetName val="공사집계"/>
      <sheetName val="내역"/>
      <sheetName val="Exch_rates"/>
      <sheetName val="9-1차이내역"/>
      <sheetName val="계약고변"/>
      <sheetName val="선투입재고 "/>
      <sheetName val="상반기 실적추정 총괄표 (2)"/>
      <sheetName val="상반기 실적추정 총괄표"/>
      <sheetName val="손익차상반기총괄"/>
      <sheetName val="설계명세서"/>
      <sheetName val="전기"/>
      <sheetName val="결산실적01"/>
      <sheetName val="변경품셈총괄"/>
      <sheetName val="일위대가"/>
      <sheetName val="단가대비표"/>
      <sheetName val="#REF"/>
      <sheetName val="노임단가"/>
      <sheetName val="수목데이타 "/>
      <sheetName val="견적"/>
      <sheetName val="간접비 총괄표"/>
      <sheetName val="안전장치"/>
      <sheetName val="실행내역 "/>
      <sheetName val="매각(6)"/>
      <sheetName val="수량산출"/>
      <sheetName val="TT 매입율"/>
      <sheetName val="부표총괄"/>
      <sheetName val="현장배치"/>
      <sheetName val="BOJUNGGM"/>
      <sheetName val="기성수금(단단위)"/>
      <sheetName val="원가매출(단단위)"/>
      <sheetName val="현장"/>
      <sheetName val="첨부1"/>
      <sheetName val="원가계산서(남측)"/>
      <sheetName val="1-11조직표"/>
      <sheetName val="금액결정"/>
      <sheetName val="총괄내역서"/>
      <sheetName val="남대문빌딩"/>
      <sheetName val="DATE"/>
      <sheetName val="1_11조직표"/>
      <sheetName val="Sheet4"/>
      <sheetName val="등급"/>
      <sheetName val="당초"/>
      <sheetName val="SIMULATION"/>
      <sheetName val="단가비교(TOTAL)"/>
      <sheetName val="실행대비"/>
      <sheetName val="공문"/>
      <sheetName val="산수배수"/>
      <sheetName val="자료"/>
      <sheetName val="유림골조"/>
      <sheetName val="대비"/>
      <sheetName val="직노"/>
      <sheetName val="설계예시"/>
      <sheetName val=" OVERALL"/>
      <sheetName val="SUMMARY"/>
      <sheetName val="1"/>
      <sheetName val="2.1"/>
      <sheetName val="2.2"/>
      <sheetName val="2.3"/>
      <sheetName val="2.4"/>
      <sheetName val="3"/>
      <sheetName val="4"/>
      <sheetName val="5.1"/>
      <sheetName val="5.2"/>
      <sheetName val="5.3"/>
      <sheetName val="6"/>
      <sheetName val="7"/>
      <sheetName val="8.1"/>
      <sheetName val="8.2"/>
      <sheetName val="9"/>
      <sheetName val="10"/>
      <sheetName val="11"/>
      <sheetName val="ATTACHMENT 1"/>
      <sheetName val="단가표"/>
      <sheetName val="VC2 8.98"/>
      <sheetName val="요약배부"/>
      <sheetName val="주관사업"/>
      <sheetName val="Summary Sheets"/>
      <sheetName val="summ"/>
      <sheetName val="INPUT DATA"/>
      <sheetName val="간접비(1)"/>
      <sheetName val="자재(원원+원대)"/>
      <sheetName val="일위대가(가설)"/>
      <sheetName val="공사비_NDE"/>
      <sheetName val="b_balju"/>
      <sheetName val="주소록"/>
      <sheetName val="NYS"/>
      <sheetName val="진주방향"/>
      <sheetName val="마산방향"/>
      <sheetName val="마산방향철근집계"/>
      <sheetName val="코드목록"/>
      <sheetName val="지급자재"/>
      <sheetName val="마산월령동골조물량변경"/>
      <sheetName val="마스터"/>
      <sheetName val="9811"/>
      <sheetName val="공사비 내역 (가)"/>
      <sheetName val="비교1"/>
      <sheetName val="시행예산"/>
      <sheetName val="현장현황"/>
      <sheetName val="공사손익"/>
      <sheetName val="고자현황"/>
      <sheetName val="카메라"/>
      <sheetName val="변수목록"/>
      <sheetName val="내역서"/>
      <sheetName val="하수급견적대비"/>
      <sheetName val="시운전연료"/>
      <sheetName val="간접비총괄 (2)"/>
      <sheetName val="토목"/>
      <sheetName val="품목납기"/>
      <sheetName val="M-EQPT-Z"/>
      <sheetName val="15 문제점"/>
      <sheetName val="현장관리비"/>
      <sheetName val="기준요인별"/>
      <sheetName val="FWBS7000,8000"/>
      <sheetName val="ANALYSER"/>
      <sheetName val="건축공사실행"/>
      <sheetName val="선투입재고_"/>
      <sheetName val="상반기_실적추정_총괄표_(2)"/>
      <sheetName val="상반기_실적추정_총괄표"/>
      <sheetName val="수목데이타_"/>
      <sheetName val="실행내역_"/>
      <sheetName val="간접비_총괄표"/>
      <sheetName val="공통부대비"/>
      <sheetName val="ELECTRIC"/>
      <sheetName val="급여TABLE"/>
      <sheetName val="조직표"/>
      <sheetName val="내역서(삼호)"/>
      <sheetName val="기초일위"/>
      <sheetName val="시설일위"/>
      <sheetName val="조명일위"/>
      <sheetName val="9509"/>
      <sheetName val="기준액"/>
      <sheetName val="부대tu"/>
      <sheetName val="연결임시"/>
      <sheetName val="배수내역"/>
      <sheetName val="일위대가표"/>
      <sheetName val="참고자료"/>
      <sheetName val="공사설계서"/>
      <sheetName val="간접비총괄"/>
      <sheetName val="교육종류"/>
      <sheetName val="Ex-Rate"/>
      <sheetName val="D-623D"/>
      <sheetName val="BSD (2)"/>
      <sheetName val=" 갑지"/>
      <sheetName val="산1~6"/>
      <sheetName val="배수공"/>
      <sheetName val="측구공"/>
      <sheetName val="용소리교"/>
      <sheetName val="MEED"/>
      <sheetName val="기계경비(시간당)"/>
      <sheetName val="램머"/>
      <sheetName val="경산"/>
      <sheetName val="Unit 49_분개표"/>
      <sheetName val="Unit 76_분개표"/>
      <sheetName val="UnitList"/>
      <sheetName val="RFP007"/>
      <sheetName val="CIVIL WORK"/>
      <sheetName val="단가조사"/>
      <sheetName val="생산직"/>
      <sheetName val="현금흐름표"/>
      <sheetName val="교각1"/>
      <sheetName val="신흥교"/>
      <sheetName val="TT_매입율"/>
      <sheetName val="공사비_내역_(가)"/>
      <sheetName val="Cashflow Analysis"/>
      <sheetName val="별표총괄"/>
      <sheetName val="TUAS"/>
      <sheetName val="급여관련자료"/>
      <sheetName val="FLANGE"/>
      <sheetName val="VALVE"/>
      <sheetName val="연돌일위집계"/>
      <sheetName val="인원배분"/>
      <sheetName val="2019.09월"/>
      <sheetName val="기계내역서"/>
      <sheetName val="SPrep_E4TK(R187)"/>
      <sheetName val="U00"/>
      <sheetName val="U01"/>
      <sheetName val="U02"/>
      <sheetName val="U03"/>
      <sheetName val="U06"/>
      <sheetName val="U07"/>
      <sheetName val="U08"/>
      <sheetName val="U09"/>
      <sheetName val="U10"/>
      <sheetName val="U11"/>
      <sheetName val="U13"/>
      <sheetName val="U21"/>
      <sheetName val="U25"/>
      <sheetName val="U26"/>
      <sheetName val="U29"/>
      <sheetName val="U30"/>
      <sheetName val="U31_Base"/>
      <sheetName val="U40"/>
      <sheetName val="U42"/>
      <sheetName val="U43"/>
      <sheetName val="U45"/>
      <sheetName val="U47"/>
      <sheetName val="U48"/>
      <sheetName val="U60"/>
      <sheetName val="01"/>
      <sheetName val="PROCURE"/>
      <sheetName val="3. GROUNDING SYSTEM"/>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refreshError="1"/>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1차이내역"/>
      <sheetName val="공문1"/>
      <sheetName val="표지"/>
      <sheetName val="1총괄(上)"/>
      <sheetName val="1총괄(下)"/>
      <sheetName val="2손익"/>
      <sheetName val="3대차"/>
      <sheetName val="4법인세(上)"/>
      <sheetName val="4법인세(下)"/>
      <sheetName val="5잉여금"/>
      <sheetName val="6준비금"/>
      <sheetName val="6부가"/>
      <sheetName val="7여신"/>
      <sheetName val="8주평"/>
      <sheetName val="9확정실적"/>
      <sheetName val="9_1차이내역"/>
      <sheetName val="97 사업추정(WEKI)"/>
      <sheetName val="손익차총괄2"/>
      <sheetName val="상반기손익차2총괄"/>
      <sheetName val="P.M 별"/>
      <sheetName val="현금흐름표"/>
      <sheetName val="수입"/>
      <sheetName val="#REF"/>
      <sheetName val="신대방33(적용)"/>
      <sheetName val="97_사업추정(WEKI)"/>
      <sheetName val="P_M_별"/>
      <sheetName val="환율"/>
      <sheetName val="투입"/>
      <sheetName val="BQMPALOC"/>
      <sheetName val="7. 매출 투입 취하"/>
      <sheetName val="수주현황2월"/>
      <sheetName val="95WBS"/>
      <sheetName val="공통"/>
      <sheetName val="토목주소"/>
      <sheetName val="PRO_DCI"/>
      <sheetName val="INST_DCI"/>
      <sheetName val="HVAC_DCI"/>
      <sheetName val="PIPE_DCI"/>
      <sheetName val="h_013211_2"/>
      <sheetName val="경비"/>
      <sheetName val="SG"/>
      <sheetName val="주관사업"/>
      <sheetName val="납부내역"/>
      <sheetName val="alat"/>
      <sheetName val="Upah"/>
      <sheetName val="전기"/>
      <sheetName val="기기리스트"/>
      <sheetName val="집계표"/>
      <sheetName val="개시대사 (2)"/>
      <sheetName val="계측 내역서"/>
      <sheetName val="LABTOTAL"/>
      <sheetName val="合成単価作成表-BLDG"/>
      <sheetName val="세금자료"/>
      <sheetName val="경제지표"/>
      <sheetName val="Sheet 1"/>
      <sheetName val="구의33고"/>
      <sheetName val="손익차9월2"/>
      <sheetName val="사업부배부A"/>
      <sheetName val="요약배부"/>
      <sheetName val="Cover"/>
      <sheetName val="영업소실적"/>
      <sheetName val="Sheet1"/>
      <sheetName val="예정(3)"/>
      <sheetName val="동원(3)"/>
      <sheetName val="인사자료총집계"/>
      <sheetName val="소화실적"/>
      <sheetName val="인상효1"/>
      <sheetName val="96결산"/>
      <sheetName val="준검 내역서"/>
      <sheetName val="97_사업추정(WEKI)1"/>
      <sheetName val="P_M_별1"/>
      <sheetName val="7__매출_투입_취하"/>
      <sheetName val="개시대사_(2)"/>
      <sheetName val="INSTR"/>
      <sheetName val="교각계산"/>
      <sheetName val="PIPE"/>
      <sheetName val="기자재집계"/>
      <sheetName val="토목"/>
      <sheetName val="inter"/>
      <sheetName val="차수"/>
      <sheetName val="전체내역서"/>
      <sheetName val="공통부대비"/>
      <sheetName val="BQ"/>
      <sheetName val="교각1"/>
      <sheetName val="INPUT"/>
      <sheetName val="BREAKDOWN(철거설치)"/>
      <sheetName val="리비아견적작업"/>
      <sheetName val="뜃맟뭁돽띿맟?-BLDG"/>
      <sheetName val="BREAKDOWN(신규설치)"/>
      <sheetName val="SUMMARY_철거"/>
      <sheetName val="REDUCER"/>
      <sheetName val="단가산출서"/>
      <sheetName val="member design"/>
      <sheetName val="design criteria"/>
      <sheetName val="working load at the btm ft."/>
      <sheetName val="plan&amp;section of foundation"/>
      <sheetName val="내역서(당초변경)"/>
      <sheetName val="Regenerator  Concrete Structure"/>
      <sheetName val="비교1"/>
      <sheetName val="일위대가(가설)"/>
      <sheetName val="날개벽"/>
      <sheetName val="출자한도"/>
      <sheetName val="97_사업추정(WEKI)2"/>
      <sheetName val="P_M_별2"/>
      <sheetName val="7__매출_투입_취하1"/>
      <sheetName val="RFP007"/>
      <sheetName val="SPT vs PHI"/>
      <sheetName val="D-623D"/>
      <sheetName val="soil bearing check"/>
      <sheetName val="기둥(원형)"/>
      <sheetName val="찍기"/>
      <sheetName val="단면 (2)"/>
      <sheetName val="뜃맟뭁돽띿맟_-BLDG"/>
      <sheetName val="개시대사_(2)1"/>
      <sheetName val="계측_내역서"/>
      <sheetName val="Sheet_1"/>
      <sheetName val="준검_내역서"/>
      <sheetName val="Regenerator__Concrete_Structure"/>
      <sheetName val="Asset9809CAK"/>
      <sheetName val="BCPAB"/>
      <sheetName val="ITB COST"/>
      <sheetName val="주차구획선수량"/>
      <sheetName val="개산견적원본"/>
      <sheetName val="기본자료"/>
      <sheetName val="AC포장수량"/>
      <sheetName val="Sheet4"/>
      <sheetName val="시화점실행"/>
      <sheetName val="95년12월말"/>
      <sheetName val="내역서"/>
      <sheetName val="data_dci"/>
      <sheetName val="data_mci"/>
      <sheetName val="behind"/>
      <sheetName val="Main"/>
      <sheetName val="CAT_5"/>
      <sheetName val="BM"/>
      <sheetName val="간접비내역-1"/>
      <sheetName val="B"/>
      <sheetName val="개시전표"/>
      <sheetName val="공사집계"/>
      <sheetName val="입찰안"/>
      <sheetName val="업무분장"/>
      <sheetName val="DESIGN"/>
      <sheetName val="OCT.FDN"/>
      <sheetName val="CTEMCOST"/>
      <sheetName val="운반"/>
      <sheetName val="소야공정계획표"/>
      <sheetName val="45,46"/>
      <sheetName val="시설물"/>
      <sheetName val="낙찰표"/>
      <sheetName val="자재"/>
      <sheetName val="내역"/>
      <sheetName val="진출철집"/>
      <sheetName val="소업1교"/>
      <sheetName val="토공정보"/>
      <sheetName val="두앙"/>
      <sheetName val="2"/>
      <sheetName val="EQT-ESTN"/>
      <sheetName val="95삼성급(본사)"/>
      <sheetName val="h-013211-2"/>
      <sheetName val="다이꾸"/>
      <sheetName val="01"/>
      <sheetName val="당초"/>
      <sheetName val="설산1.나"/>
      <sheetName val="본사S"/>
      <sheetName val="C"/>
      <sheetName val="9GNG운반"/>
      <sheetName val="갑지(추정)"/>
      <sheetName val="산근"/>
      <sheetName val="갑지"/>
      <sheetName val="PRICES"/>
      <sheetName val="Cover Daf_2"/>
      <sheetName val="97_사업추정(WEKI)3"/>
      <sheetName val="P_M_별3"/>
      <sheetName val="7__매출_투입_취하2"/>
      <sheetName val="개시대사_(2)2"/>
      <sheetName val="계측_내역서1"/>
      <sheetName val="Sheet_11"/>
      <sheetName val="준검_내역서1"/>
      <sheetName val="Regenerator__Concrete_Structur1"/>
      <sheetName val="member_design"/>
      <sheetName val="design_criteria"/>
      <sheetName val="working_load_at_the_btm_ft_"/>
      <sheetName val="plan&amp;section_of_foundation"/>
      <sheetName val="soil_bearing_check"/>
      <sheetName val="단면_(2)"/>
      <sheetName val="SPT_vs_PHI"/>
      <sheetName val="업무분장 "/>
      <sheetName val="BID"/>
      <sheetName val="적용환율"/>
      <sheetName val="외화계약"/>
      <sheetName val="품의"/>
      <sheetName val="회사99"/>
      <sheetName val="매출계획"/>
      <sheetName val="SOS_PLC &amp; Panel"/>
      <sheetName val="판매"/>
      <sheetName val="GAEYO"/>
      <sheetName val="음료실행"/>
      <sheetName val="PRO_A"/>
      <sheetName val="ELEC_MCI"/>
      <sheetName val="INST_MCI"/>
      <sheetName val="MECH_MCI"/>
      <sheetName val="PRO"/>
      <sheetName val="L V Separator"/>
      <sheetName val="TACE"/>
      <sheetName val="4.2.1 마루높이 검토"/>
      <sheetName val="영동(D)"/>
      <sheetName val="ITB_COST"/>
      <sheetName val="생산액data"/>
      <sheetName val="SM1-09"/>
      <sheetName val="SM2-09"/>
      <sheetName val="MT-09"/>
      <sheetName val="Sheet2"/>
      <sheetName val="FC-101"/>
      <sheetName val="EDS고정비"/>
      <sheetName val="현장지지물물량"/>
      <sheetName val="일위대가"/>
      <sheetName val="9_Material Rates"/>
      <sheetName val="1_References"/>
      <sheetName val="CALCULATION"/>
      <sheetName val="제출계산서"/>
      <sheetName val="토지조서(원본)"/>
      <sheetName val="구매요청서 2차"/>
      <sheetName val="Eng_Hrs (HO)"/>
      <sheetName val="월별수입"/>
      <sheetName val="프랜트면허"/>
      <sheetName val="當期시산표(결재)"/>
      <sheetName val="시산표"/>
      <sheetName val="B767"/>
      <sheetName val="안정검토"/>
      <sheetName val="SPEC"/>
      <sheetName val="FLANGE"/>
      <sheetName val="VALVE"/>
      <sheetName val="시가지우회도로공내역서"/>
      <sheetName val="arch-derivation"/>
      <sheetName val="Insulation_Utl_Off"/>
      <sheetName val="Note_Piping"/>
      <sheetName val="영업2"/>
      <sheetName val="영업3"/>
      <sheetName val="sow"/>
      <sheetName val="산출근거#2-3"/>
      <sheetName val="인원계획"/>
      <sheetName val="choose"/>
      <sheetName val="BLDG_DCI"/>
      <sheetName val="BLDG_MCI"/>
      <sheetName val="HX"/>
      <sheetName val="eq_dat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상반기손익차2총괄"/>
      <sheetName val="수입"/>
      <sheetName val="9-1차이내역"/>
      <sheetName val="INPUT DATA"/>
      <sheetName val="인원계획"/>
      <sheetName val="세금자료"/>
      <sheetName val="PRO_DCI"/>
      <sheetName val="INST_DCI"/>
      <sheetName val="HVAC_DCI"/>
      <sheetName val="PIPE_DCI"/>
      <sheetName val="영업소실적"/>
      <sheetName val="요약배부"/>
      <sheetName val="주관사업"/>
      <sheetName val="eq_data"/>
      <sheetName val="VC2 8.98"/>
      <sheetName val="Summary Sheets"/>
      <sheetName val="경제지표"/>
      <sheetName val="summ"/>
      <sheetName val="h-013211-2"/>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상반기손익차2총괄"/>
      <sheetName val="수입"/>
      <sheetName val="9-1차이내역"/>
      <sheetName val="INPUT DATA"/>
      <sheetName val="인원계획"/>
      <sheetName val="세금자료"/>
      <sheetName val="PRO_DCI"/>
      <sheetName val="INST_DCI"/>
      <sheetName val="HVAC_DCI"/>
      <sheetName val="PIPE_DCI"/>
      <sheetName val="영업소실적"/>
      <sheetName val="요약배부"/>
      <sheetName val="주관사업"/>
      <sheetName val="eq_data"/>
      <sheetName val="VC2 8.98"/>
      <sheetName val="Summary Sheets"/>
      <sheetName val="경제지표"/>
      <sheetName val="summ"/>
      <sheetName val="h-013211-2"/>
      <sheetName val="97 사업추정(WEKI)"/>
      <sheetName val="계약고변"/>
      <sheetName val="선투입재고 "/>
      <sheetName val="상반기 실적추정 총괄표 (2)"/>
      <sheetName val="상반기 실적추정 총괄표"/>
      <sheetName val="손익차상반기총괄"/>
      <sheetName val="설계명세서"/>
      <sheetName val="전기"/>
      <sheetName val="결산실적01"/>
      <sheetName val="변경품셈총괄"/>
      <sheetName val="사업추정"/>
      <sheetName val="일위대가"/>
      <sheetName val="단가대비표"/>
      <sheetName val="#REF"/>
      <sheetName val="노임단가"/>
      <sheetName val="수목데이타 "/>
      <sheetName val="견적"/>
      <sheetName val="간접비 총괄표"/>
      <sheetName val="안전장치"/>
      <sheetName val="실행내역 "/>
      <sheetName val="매각(6)"/>
      <sheetName val="집계표"/>
      <sheetName val="수량산출"/>
      <sheetName val="TT 매입율"/>
      <sheetName val="Sheet1"/>
      <sheetName val="부표총괄"/>
      <sheetName val="현장배치"/>
      <sheetName val="BOJUNGGM"/>
      <sheetName val="기성수금(단단위)"/>
      <sheetName val="원가매출(단단위)"/>
      <sheetName val="현장"/>
      <sheetName val="첨부1"/>
      <sheetName val="원가계산서(남측)"/>
      <sheetName val="1-11조직표"/>
      <sheetName val="금액결정"/>
      <sheetName val="총괄내역서"/>
      <sheetName val="남대문빌딩"/>
      <sheetName val="DATE"/>
      <sheetName val="개시전표"/>
      <sheetName val="공사집계"/>
      <sheetName val="1_11조직표"/>
      <sheetName val="Sheet4"/>
      <sheetName val="등급"/>
      <sheetName val="당초"/>
      <sheetName val="손익차9월2"/>
      <sheetName val="SIMULATION"/>
      <sheetName val="단가비교(TOTAL)"/>
      <sheetName val="실행대비"/>
      <sheetName val="공문"/>
      <sheetName val="소화실적"/>
      <sheetName val="산수배수"/>
      <sheetName val="자료"/>
      <sheetName val="유림골조"/>
      <sheetName val="대비"/>
      <sheetName val="직노"/>
      <sheetName val="설계예시"/>
      <sheetName val=" OVERALL"/>
      <sheetName val="SUMMARY"/>
      <sheetName val="1"/>
      <sheetName val="2.1"/>
      <sheetName val="2.2"/>
      <sheetName val="2.3"/>
      <sheetName val="2.4"/>
      <sheetName val="3"/>
      <sheetName val="4"/>
      <sheetName val="5.1"/>
      <sheetName val="5.2"/>
      <sheetName val="5.3"/>
      <sheetName val="6"/>
      <sheetName val="7"/>
      <sheetName val="8.1"/>
      <sheetName val="8.2"/>
      <sheetName val="9"/>
      <sheetName val="10"/>
      <sheetName val="11"/>
      <sheetName val="ATTACHMENT 1"/>
      <sheetName val="단가표"/>
      <sheetName val="INSTR"/>
      <sheetName val="MANHOLE"/>
      <sheetName val="95삼성급(본사)"/>
      <sheetName val="기준"/>
      <sheetName val="Basic"/>
      <sheetName val="inter"/>
      <sheetName val="sum3"/>
      <sheetName val="Cover"/>
      <sheetName val="제경비"/>
      <sheetName val="금액내역서"/>
      <sheetName val="Sheet2"/>
      <sheetName val="갑지"/>
      <sheetName val="산근"/>
      <sheetName val="사업부배부A"/>
      <sheetName val="97_사업추정(WEKI)"/>
      <sheetName val="노임9월"/>
      <sheetName val="노임"/>
      <sheetName val="Compare-1"/>
      <sheetName val="내역"/>
      <sheetName val="BCPAB"/>
      <sheetName val="PIPE"/>
      <sheetName val="member design"/>
      <sheetName val="design criteria"/>
      <sheetName val="working load at the btm ft."/>
      <sheetName val="plan&amp;section of foundation"/>
      <sheetName val="soil bearing check"/>
      <sheetName val="제출계산서"/>
      <sheetName val="D2old"/>
      <sheetName val="Library"/>
      <sheetName val="VENDOR LIST"/>
      <sheetName val="공통비"/>
      <sheetName val="BREAKDOWN(철거설치)"/>
      <sheetName val="리비아견적작업"/>
      <sheetName val="뜃맟뭁돽띿맟?-BLDG"/>
      <sheetName val="BREAKDOWN(신규설치)"/>
      <sheetName val="SUMMARY_철거"/>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상반기손익차2총괄"/>
      <sheetName val="수입"/>
      <sheetName val="9-1차이내역"/>
      <sheetName val="INPUT DATA"/>
      <sheetName val="인원계획"/>
      <sheetName val="PRO_DCI"/>
      <sheetName val="INST_DCI"/>
      <sheetName val="HVAC_DCI"/>
      <sheetName val="PIPE_DCI"/>
      <sheetName val="영업소실적"/>
      <sheetName val="세금자료"/>
      <sheetName val="요약배부"/>
      <sheetName val="주관사업"/>
      <sheetName val="eq_data"/>
      <sheetName val="VC2 8.98"/>
      <sheetName val="Summary Sheets"/>
      <sheetName val="경제지표"/>
      <sheetName val="summ"/>
      <sheetName val="h-013211-2"/>
      <sheetName val="97 사업추정(WEKI)"/>
      <sheetName val="계약고변"/>
      <sheetName val="선투입재고 "/>
      <sheetName val="상반기 실적추정 총괄표 (2)"/>
      <sheetName val="상반기 실적추정 총괄표"/>
      <sheetName val="손익차상반기총괄"/>
      <sheetName val="설계명세서"/>
      <sheetName val="전기"/>
      <sheetName val="결산실적01"/>
      <sheetName val="변경품셈총괄"/>
      <sheetName val="사업추정"/>
      <sheetName val="일위대가"/>
      <sheetName val="단가대비표"/>
      <sheetName val="#REF"/>
      <sheetName val="노임단가"/>
      <sheetName val="수목데이타 "/>
      <sheetName val="견적"/>
      <sheetName val="간접비 총괄표"/>
      <sheetName val="안전장치"/>
      <sheetName val="실행내역 "/>
      <sheetName val="매각(6)"/>
      <sheetName val="집계표"/>
      <sheetName val="수량산출"/>
      <sheetName val="TT 매입율"/>
      <sheetName val="Sheet1"/>
      <sheetName val="부표총괄"/>
      <sheetName val="현장배치"/>
      <sheetName val="BOJUNGGM"/>
      <sheetName val="기성수금(단단위)"/>
      <sheetName val="원가매출(단단위)"/>
      <sheetName val="현장"/>
      <sheetName val="첨부1"/>
      <sheetName val="원가계산서(남측)"/>
      <sheetName val="1-11조직표"/>
      <sheetName val="금액결정"/>
      <sheetName val="총괄내역서"/>
      <sheetName val="남대문빌딩"/>
      <sheetName val="DATE"/>
      <sheetName val="개시전표"/>
      <sheetName val="공사집계"/>
      <sheetName val="1_11조직표"/>
      <sheetName val="Sheet4"/>
      <sheetName val="등급"/>
      <sheetName val="당초"/>
      <sheetName val="손익차9월2"/>
      <sheetName val="SIMULATION"/>
      <sheetName val="단가비교(TOTAL)"/>
      <sheetName val="실행대비"/>
      <sheetName val="공문"/>
      <sheetName val="소화실적"/>
      <sheetName val="산수배수"/>
      <sheetName val="자료"/>
      <sheetName val="유림골조"/>
      <sheetName val="대비"/>
      <sheetName val="직노"/>
      <sheetName val="설계예시"/>
      <sheetName val=" OVERALL"/>
      <sheetName val="SUMMARY"/>
      <sheetName val="1"/>
      <sheetName val="2.1"/>
      <sheetName val="2.2"/>
      <sheetName val="2.3"/>
      <sheetName val="2.4"/>
      <sheetName val="3"/>
      <sheetName val="4"/>
      <sheetName val="5.1"/>
      <sheetName val="5.2"/>
      <sheetName val="5.3"/>
      <sheetName val="6"/>
      <sheetName val="7"/>
      <sheetName val="8.1"/>
      <sheetName val="8.2"/>
      <sheetName val="9"/>
      <sheetName val="10"/>
      <sheetName val="11"/>
      <sheetName val="ATTACHMENT 1"/>
      <sheetName val="단가표"/>
      <sheetName val="INSTR"/>
      <sheetName val="MANHOLE"/>
      <sheetName val="95삼성급(본사)"/>
      <sheetName val="기준"/>
      <sheetName val="Basic"/>
      <sheetName val="inter"/>
      <sheetName val="sum3"/>
      <sheetName val="Cover"/>
      <sheetName val="제경비"/>
      <sheetName val="금액내역서"/>
      <sheetName val="Sheet2"/>
      <sheetName val="갑지"/>
      <sheetName val="산근"/>
      <sheetName val="사업부배부A"/>
      <sheetName val="97_사업추정(WEKI)"/>
      <sheetName val="노임9월"/>
      <sheetName val="노임"/>
      <sheetName val="내역"/>
      <sheetName val="BCPAB"/>
      <sheetName val="PIPE"/>
      <sheetName val="member design"/>
      <sheetName val="design criteria"/>
      <sheetName val="working load at the btm ft."/>
      <sheetName val="plan&amp;section of foundation"/>
      <sheetName val="soil bearing check"/>
      <sheetName val="제출계산서"/>
      <sheetName val="D2old"/>
      <sheetName val="Library"/>
      <sheetName val="VENDOR LIST"/>
      <sheetName val="공통비"/>
      <sheetName val="BREAKDOWN(철거설치)"/>
      <sheetName val="리비아견적작업"/>
      <sheetName val="뜃맟뭁돽띿맟?-BLDG"/>
      <sheetName val="BREAKDOWN(신규설치)"/>
      <sheetName val="SUMMARY_철거"/>
      <sheetName val="Compare-1"/>
      <sheetName val="뜃맟뭁돽띿맟_-BLDG"/>
      <sheetName val="기본입력표"/>
      <sheetName val="9_1차이내역"/>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99"/>
      <sheetName val="XL4Poppy"/>
      <sheetName val="상반기손익차2총괄"/>
      <sheetName val="토목"/>
      <sheetName val="2005년 표준인건비"/>
      <sheetName val="B"/>
      <sheetName val="new급여T(4을-운전)"/>
      <sheetName val="CONCRETE"/>
      <sheetName val="엔링COMP9901"/>
      <sheetName val="DWEC ALL"/>
      <sheetName val="기기리스트"/>
      <sheetName val="차수"/>
      <sheetName val="기초공"/>
      <sheetName val="기둥(원형)"/>
      <sheetName val="품셈"/>
      <sheetName val="업무분장"/>
      <sheetName val="#REF"/>
      <sheetName val="1월"/>
      <sheetName val="TIE-IN"/>
      <sheetName val="유림골조"/>
      <sheetName val="공통비총괄표"/>
      <sheetName val="3.현장배치"/>
      <sheetName val="as boq list up"/>
      <sheetName val="차액보증"/>
      <sheetName val="사업계획"/>
      <sheetName val="노임단가"/>
      <sheetName val="공통비(전체)"/>
      <sheetName val="YOEMAGUM"/>
      <sheetName val="Sheet2"/>
      <sheetName val="Sheet1"/>
      <sheetName val="공문"/>
      <sheetName val="3사 대비"/>
      <sheetName val="깨기"/>
      <sheetName val="손익차9월2"/>
      <sheetName val="PIPE"/>
      <sheetName val="FLANGE"/>
      <sheetName val="VALVE"/>
      <sheetName val="P.M 별"/>
      <sheetName val="국내"/>
      <sheetName val="공사비집계"/>
      <sheetName val="예산변경사항"/>
      <sheetName val="현장배치"/>
      <sheetName val="대비"/>
      <sheetName val="내역서"/>
      <sheetName val="전기일위대가"/>
      <sheetName val="Y-WORK"/>
      <sheetName val="물가자료"/>
      <sheetName val="Sheet5"/>
      <sheetName val="BSD (2)"/>
      <sheetName val="하중"/>
      <sheetName val="내역서(당초변경)"/>
      <sheetName val="지사인원사무실"/>
      <sheetName val="총체보활공정표"/>
      <sheetName val="수입"/>
      <sheetName val="단가목록"/>
      <sheetName val="공통부대비"/>
      <sheetName val="갑지"/>
      <sheetName val="Proposal"/>
      <sheetName val="환율"/>
      <sheetName val="8.PILE  (돌출)"/>
      <sheetName val="전체내역 (2)"/>
      <sheetName val="INSTR"/>
      <sheetName val="공사비 내역 (가)"/>
      <sheetName val="2.설계제원"/>
      <sheetName val="h-013211-2"/>
      <sheetName val="NEW-PANEL"/>
      <sheetName val="견적대비표"/>
      <sheetName val="as_boq_list_up"/>
      <sheetName val="공사비_내역_(가)"/>
      <sheetName val="2_설계제원"/>
      <sheetName val="GREEN"/>
      <sheetName val="Hawiyah"/>
      <sheetName val="Hawiyah 하청"/>
      <sheetName val="HDEC 1027"/>
      <sheetName val="Juaymah"/>
      <sheetName val="SIPC"/>
      <sheetName val="PumpSpec"/>
      <sheetName val="9-1차이내역"/>
      <sheetName val="2000년1차"/>
      <sheetName val="9GNG운반"/>
      <sheetName val="2005년_표준인건비"/>
      <sheetName val="DWEC_ALL"/>
      <sheetName val="감가상각"/>
      <sheetName val="ABUT수량-A1"/>
      <sheetName val="Macro(발전기)"/>
      <sheetName val="CB"/>
      <sheetName val="Compare-1"/>
      <sheetName val="as_boq_list_up1"/>
      <sheetName val="공사비_내역_(가)1"/>
      <sheetName val="2_설계제원1"/>
      <sheetName val="eq_data"/>
      <sheetName val="시설물기초"/>
      <sheetName val="초임연봉"/>
      <sheetName val="2.대외공문"/>
      <sheetName val="소상 &quot;1&quot;"/>
      <sheetName val="자압"/>
      <sheetName val="예정(3)"/>
      <sheetName val="동원(3)"/>
      <sheetName val="97 사업추정(WEKI)"/>
      <sheetName val="PRO_DCI"/>
      <sheetName val="INST_DCI"/>
      <sheetName val="HVAC_DCI"/>
      <sheetName val="PIPE_DCI"/>
      <sheetName val="INPUT"/>
      <sheetName val="협조전"/>
      <sheetName val="DATA99(자료)"/>
      <sheetName val="단"/>
      <sheetName val="Total"/>
      <sheetName val="Customer Databas"/>
      <sheetName val="01"/>
      <sheetName val="DESCRIPTION"/>
      <sheetName val="수리결과"/>
      <sheetName val="당초토량산출서"/>
      <sheetName val="무전표"/>
      <sheetName val="갑지1"/>
      <sheetName val="전기"/>
      <sheetName val="1"/>
      <sheetName val="원가"/>
      <sheetName val="기계내역서"/>
      <sheetName val="내역"/>
      <sheetName val="집계표"/>
      <sheetName val="GoDrivers"/>
      <sheetName val="진행현황_범례"/>
      <sheetName val="업무분장 "/>
      <sheetName val="Summary"/>
      <sheetName val="I.설계조건"/>
      <sheetName val="Eq. Mobilization"/>
      <sheetName val="95MAKER"/>
      <sheetName val="포장물량집계"/>
      <sheetName val="일위대가"/>
      <sheetName val="Totok"/>
      <sheetName val="건축집계"/>
      <sheetName val="토량산출서"/>
      <sheetName val="실행철강하도"/>
      <sheetName val="청산공사"/>
      <sheetName val="design criteria"/>
      <sheetName val="working load at the btm ft."/>
      <sheetName val="plan&amp;section of foundation"/>
      <sheetName val="N賃率-職"/>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 사업추정(WEKI)"/>
      <sheetName val="97 사업추정_WEKI_"/>
      <sheetName val="상반기손익차2총괄"/>
      <sheetName val="1-11조직표"/>
      <sheetName val="수입"/>
      <sheetName val="손익차9월2"/>
      <sheetName val="시행예산"/>
      <sheetName val="RCF CLAIMED"/>
      <sheetName val="9-1차이내역"/>
      <sheetName val="전기"/>
      <sheetName val="회사99"/>
      <sheetName val="환율"/>
      <sheetName val="Info"/>
      <sheetName val="정부노임단가"/>
      <sheetName val="97 »ç¾÷ÃßÁ¤(WEKI)"/>
      <sheetName val="사업부배부A"/>
      <sheetName val="Sheet5"/>
      <sheetName val="영업소실적"/>
      <sheetName val="소화실적"/>
      <sheetName val="unit 4"/>
      <sheetName val="J直材4"/>
      <sheetName val="N賃率-職"/>
      <sheetName val="청산공사"/>
      <sheetName val="Sheet2"/>
      <sheetName val="#REF"/>
      <sheetName val="PumpSpec"/>
      <sheetName val="Sheet4"/>
      <sheetName val="EACT10"/>
      <sheetName val="일위대가"/>
      <sheetName val="직노"/>
      <sheetName val="수량집계"/>
      <sheetName val="총괄집계표"/>
      <sheetName val="97SAUPCU"/>
      <sheetName val="Expat Conditions"/>
      <sheetName val="투찰가"/>
      <sheetName val="eq_data"/>
      <sheetName val="97 ????(WEKI)"/>
      <sheetName val="현금"/>
      <sheetName val="fitting"/>
      <sheetName val="VENDOR LIST"/>
      <sheetName val="공통비"/>
      <sheetName val="Total"/>
      <sheetName val="단면가정"/>
      <sheetName val="Option"/>
      <sheetName val="97_사업추정(WEKI)"/>
      <sheetName val="97_사업추정_WEKI_"/>
      <sheetName val="RCF_CLAIMED"/>
      <sheetName val="PRO_DCI"/>
      <sheetName val="INST_DCI"/>
      <sheetName val="HVAC_DCI"/>
      <sheetName val="PIPE_DCI"/>
      <sheetName val="뜃맟뭁돽띿맟?-BLDG"/>
      <sheetName val="설계내"/>
      <sheetName val="B"/>
      <sheetName val="TABLE 2-3"/>
      <sheetName val="CB"/>
      <sheetName val="주관사업"/>
      <sheetName val="EQUIP"/>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 사업추정(WEKI)"/>
      <sheetName val="97 사업추정_WEKI_"/>
      <sheetName val="상반기손익차2총괄"/>
      <sheetName val="1-11조직표"/>
      <sheetName val="수입"/>
      <sheetName val="손익차9월2"/>
      <sheetName val="시행예산"/>
      <sheetName val="RCF CLAIMED"/>
      <sheetName val="9-1차이내역"/>
      <sheetName val="전기"/>
      <sheetName val="회사99"/>
      <sheetName val="환율"/>
      <sheetName val="Info"/>
      <sheetName val="정부노임단가"/>
      <sheetName val="97 »ç¾÷ÃßÁ¤(WEKI)"/>
      <sheetName val="사업부배부A"/>
      <sheetName val="Sheet5"/>
      <sheetName val="영업소실적"/>
      <sheetName val="소화실적"/>
      <sheetName val="unit 4"/>
      <sheetName val="J直材4"/>
      <sheetName val="N賃率-職"/>
      <sheetName val="청산공사"/>
      <sheetName val="Sheet2"/>
      <sheetName val="#REF"/>
      <sheetName val="PumpSpec"/>
      <sheetName val="Sheet4"/>
      <sheetName val="EACT10"/>
      <sheetName val="일위대가"/>
      <sheetName val="직노"/>
      <sheetName val="수량집계"/>
      <sheetName val="총괄집계표"/>
      <sheetName val="97SAUPCU"/>
      <sheetName val="Expat Conditions"/>
      <sheetName val="투찰가"/>
      <sheetName val="eq_data"/>
      <sheetName val="97 ????(WEKI)"/>
      <sheetName val="현금"/>
      <sheetName val="fitting"/>
      <sheetName val="VENDOR LIST"/>
      <sheetName val="공통비"/>
      <sheetName val="Total"/>
      <sheetName val="단면가정"/>
      <sheetName val="Option"/>
      <sheetName val="97_사업추정(WEKI)"/>
      <sheetName val="97_사업추정_WEKI_"/>
      <sheetName val="RCF_CLAIMED"/>
      <sheetName val="PRO_DCI"/>
      <sheetName val="INST_DCI"/>
      <sheetName val="HVAC_DCI"/>
      <sheetName val="PIPE_DCI"/>
      <sheetName val="뜃맟뭁돽띿맟?-BLDG"/>
      <sheetName val="설계내"/>
      <sheetName val="B"/>
      <sheetName val="TABLE 2-3"/>
      <sheetName val="CB"/>
      <sheetName val="주관사업"/>
      <sheetName val="EQUIP"/>
      <sheetName val="인원현황"/>
      <sheetName val="Process Piping"/>
      <sheetName val=""/>
      <sheetName val="97 ____(WEKI)"/>
      <sheetName val="Raw Data"/>
      <sheetName val="ITB COST"/>
      <sheetName val="95삼성급(본사)"/>
      <sheetName val="TTL"/>
      <sheetName val="PRO_A"/>
      <sheetName val="ELEC_MCI"/>
      <sheetName val="MAIN"/>
      <sheetName val="INST_MCI"/>
      <sheetName val="MECH_MCI"/>
      <sheetName val="PRO"/>
      <sheetName val="터널조도"/>
      <sheetName val="PBS"/>
      <sheetName val="SILICATE"/>
      <sheetName val="h-013211-2"/>
      <sheetName val="main-sht"/>
      <sheetName val="단가비교(TOTAL)"/>
      <sheetName val="Summary Sheets"/>
      <sheetName val="AP1"/>
      <sheetName val="Sheet1"/>
      <sheetName val="Regenerator  Concrete Structure"/>
      <sheetName val="요약배부"/>
      <sheetName val="Graph (LGEN)"/>
      <sheetName val="out_prog"/>
      <sheetName val="선적schedule (2)"/>
      <sheetName val="간접비 총괄표"/>
      <sheetName val="공사비 내역 (가)"/>
      <sheetName val="무전표"/>
      <sheetName val="VA_code"/>
      <sheetName val="인원계획"/>
      <sheetName val="Steam-Sys"/>
      <sheetName val="Rekap A"/>
      <sheetName val="대비내역"/>
      <sheetName val="보온자재단가표"/>
      <sheetName val="97SAUPCU.XLS"/>
      <sheetName val="Long Son"/>
      <sheetName val="DATA1"/>
      <sheetName val="뜃맟뭁돽띿맟_-BLDG"/>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 사업추정(WEKI)"/>
      <sheetName val="97 사업추정_WEKI_"/>
      <sheetName val="상반기손익차2총괄"/>
      <sheetName val="1-11조직표"/>
      <sheetName val="수입"/>
      <sheetName val="손익차9월2"/>
      <sheetName val="시행예산"/>
      <sheetName val="RCF CLAIMED"/>
      <sheetName val="9-1차이내역"/>
      <sheetName val="전기"/>
      <sheetName val="회사99"/>
      <sheetName val="환율"/>
      <sheetName val="Info"/>
      <sheetName val="정부노임단가"/>
      <sheetName val="97 »ç¾÷ÃßÁ¤(WEKI)"/>
      <sheetName val="사업부배부A"/>
      <sheetName val="Sheet5"/>
      <sheetName val="영업소실적"/>
      <sheetName val="소화실적"/>
      <sheetName val="unit 4"/>
      <sheetName val="J直材4"/>
      <sheetName val="N賃率-職"/>
      <sheetName val="청산공사"/>
      <sheetName val="Sheet2"/>
      <sheetName val="#REF"/>
      <sheetName val="PumpSpec"/>
      <sheetName val="Sheet4"/>
      <sheetName val="EACT10"/>
      <sheetName val="일위대가"/>
      <sheetName val="직노"/>
      <sheetName val="수량집계"/>
      <sheetName val="총괄집계표"/>
      <sheetName val="97SAUPCU"/>
      <sheetName val="Expat Conditions"/>
      <sheetName val="투찰가"/>
      <sheetName val="eq_data"/>
      <sheetName val="97 ????(WEKI)"/>
      <sheetName val="현금"/>
      <sheetName val="fitting"/>
      <sheetName val="VENDOR LIST"/>
      <sheetName val="공통비"/>
      <sheetName val="Total"/>
      <sheetName val="단면가정"/>
      <sheetName val="Option"/>
      <sheetName val="97_사업추정(WEKI)"/>
      <sheetName val="97_사업추정_WEKI_"/>
      <sheetName val="RCF_CLAIMED"/>
      <sheetName val="PRO_DCI"/>
      <sheetName val="INST_DCI"/>
      <sheetName val="HVAC_DCI"/>
      <sheetName val="PIPE_DCI"/>
      <sheetName val="뜃맟뭁돽띿맟?-BLDG"/>
      <sheetName val="설계내"/>
      <sheetName val="B"/>
      <sheetName val="TABLE 2-3"/>
      <sheetName val="CB"/>
      <sheetName val="주관사업"/>
      <sheetName val="EQUIP"/>
      <sheetName val="인원현황"/>
      <sheetName val=""/>
      <sheetName val="97 ____(WEKI)"/>
      <sheetName val="Raw Data"/>
      <sheetName val="ITB COST"/>
      <sheetName val="95삼성급(본사)"/>
      <sheetName val="TTL"/>
      <sheetName val="PRO_A"/>
      <sheetName val="ELEC_MCI"/>
      <sheetName val="MAIN"/>
      <sheetName val="INST_MCI"/>
      <sheetName val="MECH_MCI"/>
      <sheetName val="PRO"/>
      <sheetName val="터널조도"/>
      <sheetName val="PBS"/>
      <sheetName val="SILICATE"/>
      <sheetName val="h-013211-2"/>
      <sheetName val="main-sht"/>
      <sheetName val="단가비교(TOTAL)"/>
      <sheetName val="Summary Sheets"/>
      <sheetName val="AP1"/>
      <sheetName val="Sheet1"/>
      <sheetName val="Regenerator  Concrete Structure"/>
      <sheetName val="요약배부"/>
      <sheetName val="Graph (LGEN)"/>
      <sheetName val="out_prog"/>
      <sheetName val="선적schedule (2)"/>
      <sheetName val="간접비 총괄표"/>
      <sheetName val="공사비 내역 (가)"/>
      <sheetName val="무전표"/>
      <sheetName val="VA_code"/>
      <sheetName val="인원계획"/>
      <sheetName val="Steam-Sys"/>
      <sheetName val="Rekap A"/>
      <sheetName val="대비내역"/>
      <sheetName val="보온자재단가표"/>
      <sheetName val="97SAUPCU.XLS"/>
      <sheetName val="Long Son"/>
      <sheetName val="DATA1"/>
      <sheetName val="뜃맟뭁돽띿맟_-BLDG"/>
      <sheetName val="Process Piping"/>
      <sheetName val="실행내역"/>
      <sheetName val="Macro"/>
      <sheetName val="Taux"/>
      <sheetName val="6,000"/>
      <sheetName val="Instruction"/>
      <sheetName val="CAL."/>
      <sheetName val="C급보 "/>
      <sheetName val="6호기"/>
      <sheetName val="유림골조"/>
      <sheetName val="구조물공"/>
      <sheetName val="부대공"/>
      <sheetName val="배수공"/>
      <sheetName val="토공"/>
      <sheetName val="포장공"/>
      <sheetName val="pier(각형)"/>
      <sheetName val="合成単価作成表-BLDG"/>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손익차9월2"/>
      <sheetName val="97 사업추정(WEKI)"/>
      <sheetName val="eq_data"/>
      <sheetName val="인원계획"/>
      <sheetName val="수입"/>
      <sheetName val="9-1차이내역"/>
      <sheetName val="주관사업"/>
      <sheetName val="Cover"/>
      <sheetName val="97_사업추정(WEKI)"/>
      <sheetName val="PRO_A"/>
      <sheetName val="DWG"/>
      <sheetName val="ELEC_MCI"/>
      <sheetName val="MAIN"/>
      <sheetName val="INST_MCI"/>
      <sheetName val="MECH_MCI"/>
      <sheetName val="PRO"/>
      <sheetName val="data_dci"/>
      <sheetName val="data_mci"/>
      <sheetName val="behind"/>
      <sheetName val="회사99"/>
      <sheetName val="#REF"/>
      <sheetName val="CAT_5"/>
      <sheetName val="영업소실적"/>
      <sheetName val="CONTENT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손익차9월2"/>
      <sheetName val="97 사업추정(WEKI)"/>
      <sheetName val="eq_data"/>
      <sheetName val="인원계획"/>
      <sheetName val="수입"/>
      <sheetName val="9-1차이내역"/>
      <sheetName val="주관사업"/>
      <sheetName val="Cover"/>
      <sheetName val="97_사업추정(WEKI)"/>
      <sheetName val="PRO_A"/>
      <sheetName val="DWG"/>
      <sheetName val="ELEC_MCI"/>
      <sheetName val="MAIN"/>
      <sheetName val="INST_MCI"/>
      <sheetName val="MECH_MCI"/>
      <sheetName val="PRO"/>
      <sheetName val="data_dci"/>
      <sheetName val="data_mci"/>
      <sheetName val="behind"/>
      <sheetName val="회사99"/>
      <sheetName val="#REF"/>
      <sheetName val="CAT_5"/>
      <sheetName val="영업소실적"/>
      <sheetName val="CONTENTS"/>
      <sheetName val="97 사업추정_WEKI_"/>
      <sheetName val="수주추정 96년"/>
      <sheetName val="결산실적09"/>
      <sheetName val="현장보고대비 종기실계획"/>
      <sheetName val="현장보고대비"/>
      <sheetName val="현장보고대비 두번째"/>
      <sheetName val="년간추정"/>
      <sheetName val="건축년간추정"/>
      <sheetName val="년간추정 그룹사"/>
      <sheetName val="계열사"/>
      <sheetName val="건축실적9609"/>
      <sheetName val="계약고변경"/>
      <sheetName val="선투재고"/>
      <sheetName val="손익차9월총괄"/>
      <sheetName val="일반공사"/>
      <sheetName val="일위대가목차"/>
      <sheetName val="현장"/>
      <sheetName val="내역서"/>
      <sheetName val="사업부배부A"/>
      <sheetName val="Sheet2"/>
      <sheetName val="직노"/>
      <sheetName val="일위대가(가설)"/>
      <sheetName val="공사금액 내역 (1)"/>
      <sheetName val="Sheet4"/>
      <sheetName val="상반기손익차2총괄"/>
      <sheetName val="RENUN"/>
      <sheetName val="Baby일위대가"/>
      <sheetName val="2월"/>
      <sheetName val="외상매출금현황-수정분 A2"/>
      <sheetName val="JOB Assign"/>
      <sheetName val="BOJUNGGM"/>
      <sheetName val="출자한도"/>
      <sheetName val="일위대가"/>
      <sheetName val="건축공사실행"/>
      <sheetName val="부대공"/>
      <sheetName val="포장공"/>
      <sheetName val="토공"/>
      <sheetName val="청산공사"/>
      <sheetName val="1차 내역서"/>
      <sheetName val="간접비 총괄표"/>
      <sheetName val="C급보 "/>
      <sheetName val="6호기"/>
      <sheetName val="유림골조"/>
      <sheetName val="남양시작동자105노65기1.3화1.2"/>
      <sheetName val="일위대가(1)"/>
      <sheetName val="수주현황2월"/>
      <sheetName val="BM DATA SHEET"/>
      <sheetName val="수주이월"/>
      <sheetName val="TTL"/>
      <sheetName val="Sheet5"/>
      <sheetName val="A LINE"/>
      <sheetName val="내역"/>
      <sheetName val="공통비총괄표"/>
      <sheetName val="P.M 별"/>
      <sheetName val="A조"/>
      <sheetName val="기계내역"/>
      <sheetName val="삭제금지단가"/>
      <sheetName val="Eq. Mobilization"/>
      <sheetName val="노임"/>
      <sheetName val="기계설비"/>
      <sheetName val="세금자료"/>
      <sheetName val="토공(우물통,기타) "/>
      <sheetName val="단가조사"/>
      <sheetName val="대상현장 (최종)"/>
      <sheetName val="9"/>
      <sheetName val="도"/>
      <sheetName val="흥양2교토공집계표"/>
      <sheetName val="설계예시"/>
      <sheetName val="작업지시서-1호"/>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손익차9월2"/>
      <sheetName val="97 사업추정(WEKI)"/>
      <sheetName val="eq_data"/>
      <sheetName val="인원계획"/>
      <sheetName val="수입"/>
      <sheetName val="9-1차이내역"/>
      <sheetName val="주관사업"/>
      <sheetName val="Cover"/>
      <sheetName val="97_사업추정(WEKI)"/>
      <sheetName val="PRO_A"/>
      <sheetName val="DWG"/>
      <sheetName val="ELEC_MCI"/>
      <sheetName val="MAIN"/>
      <sheetName val="INST_MCI"/>
      <sheetName val="MECH_MCI"/>
      <sheetName val="PRO"/>
      <sheetName val="data_dci"/>
      <sheetName val="data_mci"/>
      <sheetName val="behind"/>
      <sheetName val="회사99"/>
      <sheetName val="#REF"/>
      <sheetName val="CAT_5"/>
      <sheetName val="영업소실적"/>
      <sheetName val="CONTENTS"/>
      <sheetName val="97 사업추정_WEKI_"/>
      <sheetName val="수주추정 96년"/>
      <sheetName val="결산실적09"/>
      <sheetName val="현장보고대비 종기실계획"/>
      <sheetName val="현장보고대비"/>
      <sheetName val="현장보고대비 두번째"/>
      <sheetName val="년간추정"/>
      <sheetName val="건축년간추정"/>
      <sheetName val="년간추정 그룹사"/>
      <sheetName val="계열사"/>
      <sheetName val="건축실적9609"/>
      <sheetName val="계약고변경"/>
      <sheetName val="선투재고"/>
      <sheetName val="손익차9월총괄"/>
      <sheetName val="일반공사"/>
      <sheetName val="일위대가목차"/>
      <sheetName val="현장"/>
      <sheetName val="내역서"/>
      <sheetName val="사업부배부A"/>
      <sheetName val="Sheet2"/>
      <sheetName val="직노"/>
      <sheetName val="일위대가(가설)"/>
      <sheetName val="공사금액 내역 (1)"/>
      <sheetName val="Sheet4"/>
      <sheetName val="상반기손익차2총괄"/>
      <sheetName val="RENUN"/>
      <sheetName val="Baby일위대가"/>
      <sheetName val="2월"/>
      <sheetName val="외상매출금현황-수정분 A2"/>
      <sheetName val="JOB Assign"/>
      <sheetName val="BOJUNGGM"/>
      <sheetName val="출자한도"/>
      <sheetName val="일위대가"/>
      <sheetName val="건축공사실행"/>
      <sheetName val="부대공"/>
      <sheetName val="포장공"/>
      <sheetName val="토공"/>
      <sheetName val="청산공사"/>
      <sheetName val="1차 내역서"/>
      <sheetName val="간접비 총괄표"/>
      <sheetName val="C급보 "/>
      <sheetName val="6호기"/>
      <sheetName val="유림골조"/>
      <sheetName val="남양시작동자105노65기1.3화1.2"/>
      <sheetName val="일위대가(1)"/>
      <sheetName val="수주현황2월"/>
      <sheetName val="BM DATA SHEET"/>
      <sheetName val="수주이월"/>
      <sheetName val="TTL"/>
      <sheetName val="Sheet5"/>
      <sheetName val="A LINE"/>
      <sheetName val="내역"/>
      <sheetName val="공통비총괄표"/>
      <sheetName val="P.M 별"/>
      <sheetName val="A조"/>
      <sheetName val="기계내역"/>
      <sheetName val="삭제금지단가"/>
      <sheetName val="Eq. Mobilization"/>
      <sheetName val="노임"/>
      <sheetName val="기계설비"/>
      <sheetName val="세금자료"/>
      <sheetName val="토공(우물통,기타) "/>
      <sheetName val="단가조사"/>
      <sheetName val="대상현장 (최종)"/>
      <sheetName val="9"/>
      <sheetName val="도"/>
      <sheetName val="흥양2교토공집계표"/>
      <sheetName val="설계예시"/>
      <sheetName val="작업지시서-1호"/>
      <sheetName val="표지"/>
      <sheetName val="보온자재단가표"/>
      <sheetName val="간접비내역-1"/>
      <sheetName val="STAND98"/>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주관사업"/>
      <sheetName val="세부기준"/>
      <sheetName val="2003.02월수금계획"/>
      <sheetName val="2002_건설용역비미수금현황"/>
      <sheetName val="영업소실적"/>
      <sheetName val="Piping Design Data"/>
      <sheetName val="현장"/>
      <sheetName val="MOKDONG(1)"/>
      <sheetName val="회사99"/>
      <sheetName val="9-1차이내역"/>
      <sheetName val="Sheet1"/>
      <sheetName val="손익차9월2"/>
      <sheetName val="97 사업추정(WEKI)"/>
      <sheetName val="손익차총괄2"/>
      <sheetName val="공통"/>
      <sheetName val="공통비총괄표"/>
      <sheetName val="Sheet2"/>
      <sheetName val="삭제금지단가"/>
      <sheetName val="공문"/>
      <sheetName val="P.M 별"/>
      <sheetName val="95삼성급(본사)"/>
      <sheetName val="집계표(OPTION)"/>
      <sheetName val="95년12월말"/>
      <sheetName val="사업부배부"/>
      <sheetName val="계정실적"/>
      <sheetName val="계정보고"/>
      <sheetName val="계정보고 (2)"/>
      <sheetName val="요약배부"/>
      <sheetName val="요약배부 (보고)"/>
      <sheetName val="요약배부 (보고) (2)"/>
      <sheetName val="10월계정별"/>
      <sheetName val="10월년간추정"/>
      <sheetName val="배부부별"/>
      <sheetName val="배부비목"/>
      <sheetName val="임대원가"/>
      <sheetName val="기타매출"/>
      <sheetName val="기타매출 (2)"/>
      <sheetName val="기타매출 (3)"/>
      <sheetName val="새마을금고"/>
      <sheetName val="Module1"/>
      <sheetName val="참고인원"/>
      <sheetName val="설계"/>
      <sheetName val="품셈TABLE"/>
      <sheetName val="국내"/>
      <sheetName val="수입"/>
      <sheetName val="당초"/>
      <sheetName val="보온자재단가표"/>
      <sheetName val="단가표"/>
      <sheetName val="경비_원본"/>
      <sheetName val="노임단가"/>
      <sheetName val="삼보지질"/>
      <sheetName val="부표총괄"/>
      <sheetName val="품셈1-"/>
      <sheetName val="STAND20"/>
      <sheetName val="유림골조"/>
      <sheetName val="合成単価作成表-BLDG"/>
      <sheetName val="상반기손익차2총괄"/>
      <sheetName val="정산표"/>
      <sheetName val="2003_02월수금계획"/>
      <sheetName val="Piping_Design_Data"/>
      <sheetName val="97_사업추정(WEKI)"/>
      <sheetName val="P_M_별"/>
      <sheetName val="일위_파일"/>
      <sheetName val="와동25-3(변경)"/>
      <sheetName val="정산표2"/>
      <sheetName val="M-EQPT-Z"/>
      <sheetName val="부안일위"/>
      <sheetName val="소화실적"/>
      <sheetName val="집계표"/>
      <sheetName val="개시대사 (2)"/>
      <sheetName val="보증금(전신전화가입권)"/>
      <sheetName val="Equipment (5)"/>
      <sheetName val="#REF"/>
      <sheetName val="RCF CLAIMED"/>
      <sheetName val="KP1590_E"/>
      <sheetName val="JOB Assign"/>
      <sheetName val="입찰안"/>
      <sheetName val="현금"/>
      <sheetName val="예가표"/>
      <sheetName val="INPUT DATA"/>
      <sheetName val="B"/>
      <sheetName val="Total"/>
      <sheetName val="Customer Databas"/>
      <sheetName val="EACT10"/>
      <sheetName val="가격조사서"/>
      <sheetName val="금액내역서"/>
      <sheetName val="원가계산서"/>
      <sheetName val="내역서"/>
      <sheetName val="Doha WBS Clean"/>
      <sheetName val="건축"/>
      <sheetName val="적용대가"/>
      <sheetName val="공사비PK5월"/>
      <sheetName val="Peralatan (2)"/>
      <sheetName val="BATCH"/>
      <sheetName val="3.바닥판설계"/>
      <sheetName val="주형"/>
      <sheetName val="토사(PE)"/>
      <sheetName val="DCS"/>
      <sheetName val="ANALYSER"/>
      <sheetName val="인원계획"/>
      <sheetName val="new급여T(4을-운전)"/>
      <sheetName val="Sheet11"/>
      <sheetName val="구의33고"/>
      <sheetName val="사업부배부A"/>
      <sheetName val="eq_data"/>
      <sheetName val="카메라"/>
      <sheetName val="제작비추산총괄표"/>
      <sheetName val="물가자료"/>
      <sheetName val="총괄표"/>
      <sheetName val="Sheet3"/>
      <sheetName val="정부노임단가"/>
      <sheetName val="직S"/>
      <sheetName val="예산M2"/>
      <sheetName val="예산M12A"/>
      <sheetName val="공통가설"/>
      <sheetName val="CB"/>
      <sheetName val="노무비단가"/>
      <sheetName val="약품설비"/>
      <sheetName val="2003_02월수금계획1"/>
      <sheetName val="Piping_Design_Data1"/>
      <sheetName val="97_사업추정(WEKI)1"/>
      <sheetName val="P_M_별1"/>
      <sheetName val="계정보고_(2)"/>
      <sheetName val="요약배부_(보고)"/>
      <sheetName val="요약배부_(보고)_(2)"/>
      <sheetName val="기타매출_(2)"/>
      <sheetName val="기타매출_(3)"/>
      <sheetName val="개시대사_(2)"/>
      <sheetName val="RCF_CLAIMED"/>
      <sheetName val="Equipment_(5)"/>
      <sheetName val="JOB_Assign"/>
      <sheetName val="INPUT_DATA"/>
      <sheetName val="Customer_Databas"/>
      <sheetName val="Doha_WBS_Clean"/>
      <sheetName val="Peralatan_(2)"/>
      <sheetName val="3_바닥판설계"/>
      <sheetName val="cable-data"/>
      <sheetName val="평균인원"/>
      <sheetName val="수안보-MBR1"/>
      <sheetName val="건설성적"/>
      <sheetName val="산출서"/>
      <sheetName val="간접"/>
      <sheetName val="전기혼잡제경비(45)"/>
      <sheetName val="6PILE  (돌출)"/>
      <sheetName val="기계사급자재"/>
      <sheetName val="Paint,Fire-Proof,Insul(48)"/>
      <sheetName val="DB"/>
      <sheetName val="BID"/>
      <sheetName val="설 계"/>
      <sheetName val="품셈표"/>
      <sheetName val="VXXXXXXX"/>
      <sheetName val="#3E1_GCR"/>
      <sheetName val="BRICK"/>
      <sheetName val="Tension"/>
      <sheetName val="15.도급예산대비표"/>
      <sheetName val="배수내역"/>
      <sheetName val="합계잔액시산표"/>
      <sheetName val="상품입고집계"/>
      <sheetName val="SCH"/>
      <sheetName val="조직표"/>
      <sheetName val="필리핀"/>
      <sheetName val="지사인원사무실"/>
      <sheetName val="적용토목"/>
      <sheetName val="평자재단가"/>
      <sheetName val="Summary Sheets"/>
      <sheetName val="B31.1"/>
      <sheetName val="PSIZE"/>
      <sheetName val="청산공사"/>
      <sheetName val="10현장조직"/>
      <sheetName val="협력업체전기요금"/>
      <sheetName val="COVER-P"/>
      <sheetName val="WORKER"/>
      <sheetName val="하조서"/>
      <sheetName val="1월"/>
      <sheetName val="터널조도"/>
      <sheetName val="년말집계"/>
      <sheetName val="sum"/>
      <sheetName val="95하U$가격"/>
      <sheetName val="OD5000"/>
      <sheetName val="WIND"/>
      <sheetName val="DATE"/>
      <sheetName val="COMPRESSOR"/>
      <sheetName val="배수공 주요자재 집계표"/>
      <sheetName val="WIND-EQ"/>
      <sheetName val="HORI. VESSEL"/>
      <sheetName val="BLIND FLANGE"/>
      <sheetName val="CAP"/>
      <sheetName val="ELBOW"/>
      <sheetName val="FLANGE"/>
      <sheetName val="PIPE NPS OD"/>
      <sheetName val="OLET"/>
      <sheetName val="REDUCER"/>
      <sheetName val="TEE"/>
      <sheetName val="토적계산"/>
      <sheetName val="표지"/>
      <sheetName val="96 능제취입"/>
      <sheetName val="content(내부)"/>
      <sheetName val="7.4.1.A(input)"/>
      <sheetName val="7.4.1(B) BOQ Breakdown"/>
      <sheetName val="7.4.1.C(scope)"/>
      <sheetName val="7.4.1.D(Basis)"/>
      <sheetName val="7.4.1.E(allow)"/>
      <sheetName val="7.4.2.A-Build(list)"/>
      <sheetName val="7.4.3.B-BOQ-SUM"/>
      <sheetName val="7.4.3(BOQ_각표지)"/>
      <sheetName val="7.4.3.A(Shelter)"/>
      <sheetName val="7.4.3.B(Module)"/>
      <sheetName val="7.4.3.C(Shelter-FLB)"/>
      <sheetName val="7.4.3.D(Brief Spec.)"/>
      <sheetName val="CBE-VSL"/>
      <sheetName val="TTL"/>
      <sheetName val="공정회의자료(월요일 10시까지)"/>
      <sheetName val="수주추정"/>
      <sheetName val="공사비 내역 (가)"/>
      <sheetName val="INPUT DATA OF SCHEDULE"/>
      <sheetName val="수문일1"/>
      <sheetName val="일위대가"/>
      <sheetName val="돈"/>
      <sheetName val="기본단가"/>
      <sheetName val="신대방33(적용)"/>
      <sheetName val="수주실적0709"/>
      <sheetName val="실행철강하도"/>
      <sheetName val="1차배부(JB포함)"/>
      <sheetName val="마케팅"/>
      <sheetName val="9GNG운반"/>
      <sheetName val="경비공통"/>
      <sheetName val="VXXXXX"/>
      <sheetName val="도급"/>
      <sheetName val="새공통"/>
      <sheetName val="2003_02월수금계획2"/>
      <sheetName val="Piping_Design_Data2"/>
      <sheetName val="97_사업추정(WEKI)2"/>
      <sheetName val="P_M_별2"/>
      <sheetName val="계정보고_(2)1"/>
      <sheetName val="요약배부_(보고)1"/>
      <sheetName val="요약배부_(보고)_(2)1"/>
      <sheetName val="기타매출_(2)1"/>
      <sheetName val="기타매출_(3)1"/>
      <sheetName val="Equipment_(5)1"/>
      <sheetName val="개시대사_(2)1"/>
      <sheetName val="RCF_CLAIMED1"/>
      <sheetName val="JOB_Assign1"/>
      <sheetName val="INPUT_DATA1"/>
      <sheetName val="Customer_Databas1"/>
      <sheetName val="Doha_WBS_Clean1"/>
      <sheetName val="3_바닥판설계1"/>
      <sheetName val="Peralatan_(2)1"/>
      <sheetName val="6PILE__(돌출)"/>
      <sheetName val="BLIND_FLANGE"/>
      <sheetName val="PIPE_NPS_OD"/>
      <sheetName val="설_계"/>
      <sheetName val="15_도급예산대비표"/>
      <sheetName val="Summary_Sheets"/>
      <sheetName val="B31_1"/>
      <sheetName val="공통부대비"/>
      <sheetName val="BOROUGE2"/>
      <sheetName val="직원동원SCH"/>
      <sheetName val="99년하반기"/>
      <sheetName val="공사비내역"/>
      <sheetName val="차량별점검"/>
      <sheetName val="토목"/>
      <sheetName val="한화건설"/>
      <sheetName val="실행내역"/>
      <sheetName val="경상"/>
      <sheetName val="Sheet6"/>
      <sheetName val="BQ"/>
      <sheetName val="IMP(MAIN)"/>
      <sheetName val="IMP (REACTOR)"/>
      <sheetName val="현대본사"/>
      <sheetName val="재료율"/>
      <sheetName val="제출내역 (2)"/>
      <sheetName val="세금자료"/>
      <sheetName val="경제지표"/>
      <sheetName val="실적"/>
      <sheetName val="8"/>
      <sheetName val="10"/>
      <sheetName val="12"/>
      <sheetName val="9"/>
      <sheetName val="11"/>
      <sheetName val="2"/>
      <sheetName val="내역표지"/>
      <sheetName val="VV보온LINK"/>
      <sheetName val="FIT보온LINK"/>
      <sheetName val="간접비 총괄표"/>
      <sheetName val="IT-BAT"/>
      <sheetName val="ysn"/>
      <sheetName val="갑지"/>
      <sheetName val="lab"/>
      <sheetName val="Weld, NDE (Pipe)"/>
      <sheetName val="ANX3A65"/>
      <sheetName val="할증 "/>
      <sheetName val="PRO_A"/>
      <sheetName val="ELEC_MCI"/>
      <sheetName val="MAIN"/>
      <sheetName val="INST_MCI"/>
      <sheetName val="MECH_MCI"/>
      <sheetName val="PRO"/>
      <sheetName val="D-623D"/>
      <sheetName val="총괄-1"/>
      <sheetName val="CAT_5"/>
      <sheetName val="W42  "/>
      <sheetName val="NYS"/>
      <sheetName val="Regenerator  Concrete Structure"/>
      <sheetName val="96_능제취입"/>
      <sheetName val="직노"/>
      <sheetName val="저"/>
      <sheetName val="Sheet5"/>
      <sheetName val="인건-측정"/>
      <sheetName val="자재단가"/>
      <sheetName val="수성페인트도장 내역서"/>
      <sheetName val="1.취수장"/>
      <sheetName val="사급자재"/>
      <sheetName val="FWBS7000,8000"/>
      <sheetName val="포장공"/>
      <sheetName val="적용단가"/>
      <sheetName val="Malaysia incl. RET"/>
      <sheetName val="평3"/>
      <sheetName val="tcm_bq_MH"/>
      <sheetName val="견적단가"/>
      <sheetName val="토공사"/>
      <sheetName val="단가"/>
      <sheetName val="기초자료입력및 K치 확인"/>
      <sheetName val="재료"/>
      <sheetName val="내역_ver1.0"/>
      <sheetName val="내역서1"/>
      <sheetName val="교각1"/>
      <sheetName val="토목주소"/>
      <sheetName val="프랜트면허"/>
      <sheetName val="예산M6-B"/>
      <sheetName val="견적대비"/>
      <sheetName val="기안"/>
      <sheetName val="을"/>
      <sheetName val=" 냉각수펌프"/>
      <sheetName val="공조기휀"/>
      <sheetName val="AHU집계"/>
      <sheetName val="5사남"/>
      <sheetName val="기계내역"/>
      <sheetName val="대전-교대(A1-A2)"/>
      <sheetName val="변동률산출"/>
      <sheetName val="DWG"/>
      <sheetName val="ELEC_DCI"/>
      <sheetName val="INST_DCI"/>
      <sheetName val=""/>
      <sheetName val="BLDG_DCI"/>
      <sheetName val="BLDG_MCI"/>
      <sheetName val="TOT-SUM"/>
      <sheetName val="Manmonth(입력)"/>
      <sheetName val="list"/>
      <sheetName val="BREAKDOWN(철거설치)"/>
      <sheetName val="INPUT"/>
      <sheetName val="PRO_DCI"/>
      <sheetName val="HVAC_DCI"/>
      <sheetName val="PIPE_DCI"/>
      <sheetName val="신표지1"/>
      <sheetName val="982월원안"/>
      <sheetName val="용소리교"/>
      <sheetName val="ACUNIT"/>
      <sheetName val="구조물공"/>
      <sheetName val="주beam"/>
      <sheetName val="VENDOR LIST"/>
      <sheetName val="선수금반제"/>
      <sheetName val="지사인원"/>
      <sheetName val="97 사업추정_WEKI_"/>
      <sheetName val="jobhist"/>
      <sheetName val="97"/>
      <sheetName val="¼ÕÀÍÂ÷9¿ù2"/>
      <sheetName val="기계"/>
      <sheetName val="토량산출서"/>
      <sheetName val="입찰보고"/>
      <sheetName val="2.대외공문"/>
      <sheetName val="평형공사비"/>
      <sheetName val="견적서"/>
      <sheetName val="MEED"/>
      <sheetName val="6호기"/>
      <sheetName val="산근터빈"/>
      <sheetName val="FAB별"/>
      <sheetName val="General Data"/>
      <sheetName val="EQUIP"/>
      <sheetName val="CAL(1)."/>
      <sheetName val="무전표"/>
      <sheetName val="입찰"/>
      <sheetName val="현경"/>
      <sheetName val="식재인부"/>
      <sheetName val="경비2내역"/>
      <sheetName val="Basic"/>
      <sheetName val="뜃맟뭁돽띿맟?-BLDG"/>
      <sheetName val="시공집계"/>
      <sheetName val="공사설계서"/>
      <sheetName val="산출근거#2-3"/>
      <sheetName val=" "/>
      <sheetName val="N賃率-職"/>
      <sheetName val="지급자재"/>
      <sheetName val="Cash"/>
      <sheetName val="금리계산"/>
      <sheetName val="단가산출"/>
      <sheetName val="토 적 표"/>
      <sheetName val="공통비"/>
      <sheetName val="XL4Poppy"/>
      <sheetName val="월별인건비현황"/>
      <sheetName val="data"/>
      <sheetName val="내역"/>
      <sheetName val="GAEYO"/>
      <sheetName val="음료실행"/>
      <sheetName val="시설물일위"/>
      <sheetName val="금액"/>
      <sheetName val="노임"/>
      <sheetName val="L V Separator"/>
      <sheetName val="insulation"/>
      <sheetName val="PRICE-COMP"/>
      <sheetName val="할증_"/>
      <sheetName val="전기단가조사서"/>
      <sheetName val="TABLE-A"/>
      <sheetName val="부대내역"/>
      <sheetName val="품조정율(97-99)"/>
      <sheetName val="조경일람"/>
      <sheetName val="공정코드"/>
      <sheetName val="총괄집계 "/>
      <sheetName val="단가비교"/>
      <sheetName val="내역(전력)"/>
      <sheetName val="98수문일위"/>
      <sheetName val="2공구산출내역"/>
      <sheetName val="부속동"/>
      <sheetName val="배수내역 (2)"/>
      <sheetName val="BLR-S"/>
      <sheetName val="공정산출"/>
      <sheetName val="Container항차정리"/>
      <sheetName val="외화금융(97-03)"/>
      <sheetName val="조정전"/>
      <sheetName val="설_계1"/>
      <sheetName val="15_도급예산대비표1"/>
      <sheetName val="Summary_Sheets1"/>
      <sheetName val="B31_11"/>
      <sheetName val="계정보고_(2)2"/>
      <sheetName val="요약배부_(보고)2"/>
      <sheetName val="요약배부_(보고)_(2)2"/>
      <sheetName val="기타매출_(2)2"/>
      <sheetName val="기타매출_(3)2"/>
      <sheetName val="15_도급예산대비표2"/>
      <sheetName val="설_계2"/>
      <sheetName val="Summary_Sheets2"/>
      <sheetName val="B31_12"/>
      <sheetName val="W42__"/>
      <sheetName val="원본"/>
      <sheetName val="점수계산1-2"/>
      <sheetName val="내역서(당초변경)"/>
      <sheetName val="P_M 별"/>
      <sheetName val="작성기준"/>
      <sheetName val="남양내역"/>
      <sheetName val="원가"/>
      <sheetName val="공사진행"/>
      <sheetName val="문학간접"/>
      <sheetName val="AS복구"/>
      <sheetName val="중기터파기"/>
      <sheetName val="변수값"/>
      <sheetName val="중기상차"/>
      <sheetName val="단위가격"/>
      <sheetName val="관급"/>
      <sheetName val="tjexcel"/>
      <sheetName val="Prices"/>
      <sheetName val="Y-MOV2011"/>
      <sheetName val="Proposal"/>
      <sheetName val="#13_Electrical"/>
      <sheetName val="DPRKMHDT"/>
      <sheetName val="공사비예산서(토목분)"/>
      <sheetName val="ÁÖ°ü»ç¾÷"/>
      <sheetName val="MOTOR"/>
      <sheetName val="에너지동"/>
      <sheetName val="참고1"/>
      <sheetName val="뜃맟뭁돽띿맟_-BLDG"/>
      <sheetName val="TB-내역서"/>
      <sheetName val="MACRO(전선관)"/>
      <sheetName val="Quantity"/>
      <sheetName val="info"/>
      <sheetName val="98지급계획"/>
      <sheetName val="XXXXXXXX"/>
      <sheetName val="지장물조서"/>
      <sheetName val="토지조서"/>
      <sheetName val="비교재무제표"/>
      <sheetName val="표준지"/>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법곳동"/>
      <sheetName val="대화동"/>
      <sheetName val="명세표"/>
      <sheetName val="Intro2"/>
      <sheetName val="Id"/>
      <sheetName val="변수"/>
      <sheetName val="토지평가조서"/>
      <sheetName val="2차보상토지"/>
      <sheetName val="수식변수"/>
      <sheetName val="0고과평균 및 편차조정 (2)"/>
      <sheetName val="품셈1-26"/>
      <sheetName val="반포2차"/>
      <sheetName val="명세서"/>
      <sheetName val="차액보증"/>
      <sheetName val="Code_Magics"/>
      <sheetName val="Code"/>
      <sheetName val="1련,2련"/>
      <sheetName val="변품8-37"/>
      <sheetName val="단가(LP)"/>
      <sheetName val="휴일check"/>
      <sheetName val="우수"/>
      <sheetName val="2003_02월수금계획3"/>
      <sheetName val="Piping_Design_Data3"/>
      <sheetName val="97_사업추정(WEKI)3"/>
      <sheetName val="P_M_별3"/>
      <sheetName val="Equipment_(5)2"/>
      <sheetName val="개시대사_(2)2"/>
      <sheetName val="RCF_CLAIMED2"/>
      <sheetName val="JOB_Assign2"/>
      <sheetName val="INPUT_DATA2"/>
      <sheetName val="Customer_Databas2"/>
      <sheetName val="Peralatan_(2)2"/>
      <sheetName val="Doha_WBS_Clean2"/>
      <sheetName val="3_바닥판설계2"/>
      <sheetName val="공정회의자료(월요일_10시까지)"/>
      <sheetName val="6PILE__(돌출)1"/>
      <sheetName val="7_4_1_A(input)"/>
      <sheetName val="7_4_1(B)_BOQ_Breakdown"/>
      <sheetName val="7_4_1_C(scope)"/>
      <sheetName val="7_4_1_D(Basis)"/>
      <sheetName val="7_4_1_E(allow)"/>
      <sheetName val="7_4_2_A-Build(list)"/>
      <sheetName val="7_4_3_B-BOQ-SUM"/>
      <sheetName val="7_4_3(BOQ_각표지)"/>
      <sheetName val="7_4_3_A(Shelter)"/>
      <sheetName val="7_4_3_B(Module)"/>
      <sheetName val="7_4_3_C(Shelter-FLB)"/>
      <sheetName val="7_4_3_D(Brief_Spec_)"/>
      <sheetName val="BLIND_FLANGE1"/>
      <sheetName val="PIPE_NPS_OD1"/>
      <sheetName val="배수공_주요자재_집계표"/>
      <sheetName val="HORI__VESSEL"/>
      <sheetName val="IMP_(REACTOR)"/>
      <sheetName val="공사비_내역_(가)"/>
      <sheetName val="INPUT_DATA_OF_SCHEDULE"/>
      <sheetName val="Malaysia_incl__RET"/>
      <sheetName val="제출내역_(2)"/>
      <sheetName val="-15.0"/>
      <sheetName val="대차대조표"/>
      <sheetName val="적금및발행어음계산"/>
      <sheetName val="참고"/>
      <sheetName val="BOLT"/>
      <sheetName val="LEGEND"/>
      <sheetName val="ANX3A11"/>
      <sheetName val="bolts"/>
      <sheetName val="매립"/>
      <sheetName val="Curves"/>
      <sheetName val="Tables"/>
      <sheetName val="15"/>
      <sheetName val="일위대가표"/>
      <sheetName val="노무비"/>
      <sheetName val="처리목록"/>
      <sheetName val="설계내역서"/>
      <sheetName val="광통신 견적내역서1"/>
      <sheetName val="Sheet17"/>
      <sheetName val="간선계산"/>
      <sheetName val="플랜트 설치"/>
      <sheetName val="Control"/>
      <sheetName val="경"/>
      <sheetName val="매체인지도분석"/>
      <sheetName val="Asset9809CAK"/>
      <sheetName val="200"/>
      <sheetName val="B2BERP"/>
      <sheetName val="데이타"/>
      <sheetName val="소상 &quot;1&quot;"/>
      <sheetName val="신우"/>
      <sheetName val="6동"/>
      <sheetName val="Z- GENERAL PRICE SUMMARY"/>
      <sheetName val=" Estimate  "/>
      <sheetName val="sheet4"/>
      <sheetName val="환산매출"/>
      <sheetName val="해외 연수비용 계산-삭제"/>
      <sheetName val="해외 기술훈련비 (합계)"/>
      <sheetName val="마스터"/>
      <sheetName val="일반자료"/>
      <sheetName val="이름표"/>
      <sheetName val="회사정보"/>
      <sheetName val="guard(mac)"/>
      <sheetName val="F-1,2"/>
      <sheetName val="손익계산서(管理)"/>
      <sheetName val="Data_인원계획"/>
      <sheetName val="관계주식"/>
      <sheetName val="ITB COST"/>
      <sheetName val="제잡비"/>
      <sheetName val="??-BLDG"/>
      <sheetName val="DAF-2"/>
      <sheetName val="설비"/>
      <sheetName val="영지실적"/>
      <sheetName val="교통대책내역"/>
      <sheetName val="공비대비"/>
      <sheetName val="BOX 본체"/>
      <sheetName val="입출재고현황 (2)"/>
      <sheetName val="날개벽"/>
      <sheetName val="예정(3)"/>
      <sheetName val="견적대비표"/>
      <sheetName val="포장복구집계"/>
      <sheetName val="ITEM"/>
      <sheetName val="설계조건"/>
      <sheetName val="동원(3)"/>
      <sheetName val="화재 탐지 설비"/>
      <sheetName val="2000전체분"/>
      <sheetName val="G.R300경비"/>
      <sheetName val="AS포장복구 "/>
      <sheetName val="청천내"/>
      <sheetName val="기계경비(시간당)"/>
      <sheetName val="2000년1차"/>
      <sheetName val="단가일람"/>
      <sheetName val="단위량당중기"/>
      <sheetName val="램머"/>
      <sheetName val="Baby일위대가"/>
      <sheetName val="교대(A1)"/>
      <sheetName val="투찰가"/>
      <sheetName val="백호우계수"/>
      <sheetName val="Sheet1 (2)"/>
      <sheetName val="기준보온"/>
      <sheetName val="투찰내역"/>
      <sheetName val="자재일람"/>
      <sheetName val="조명율표"/>
      <sheetName val="인력정보"/>
      <sheetName val="data_dci"/>
      <sheetName val="data_mci"/>
      <sheetName val="behind"/>
      <sheetName val="TACE"/>
      <sheetName val="inter"/>
      <sheetName val="영동(D)"/>
      <sheetName val="h-013211-2"/>
      <sheetName val="기계내역서"/>
      <sheetName val="맨홀수량산출"/>
      <sheetName val="가감수량"/>
      <sheetName val="백분율"/>
      <sheetName val="DHEQSUPT"/>
      <sheetName val="간접비"/>
      <sheetName val="Process Piping"/>
      <sheetName val="기기리스트"/>
      <sheetName val="CJI3"/>
      <sheetName val="과천MAIN"/>
      <sheetName val="노무산출서"/>
      <sheetName val="부재치수입력"/>
      <sheetName val="총괄"/>
      <sheetName val="Steel-Main Work"/>
      <sheetName val="MIJIBI"/>
      <sheetName val="을지"/>
      <sheetName val="EF &amp; PF"/>
      <sheetName val="라이닝보강"/>
      <sheetName val="단면검토"/>
      <sheetName val="LO"/>
      <sheetName val="재료집계"/>
      <sheetName val="BASIC (2)"/>
      <sheetName val="Eq. Mobilization"/>
      <sheetName val="공사개요"/>
      <sheetName val="자료"/>
      <sheetName val="별표 "/>
      <sheetName val="진주방향"/>
      <sheetName val="마산방향"/>
      <sheetName val="남양시작동자105노65기1.3화1.2"/>
      <sheetName val="TOT"/>
      <sheetName val="내역(자100%,노100%)기아화성UD동"/>
      <sheetName val="Resource"/>
      <sheetName val="Exrate"/>
      <sheetName val="말뚝지지력산정"/>
      <sheetName val="Du toan"/>
      <sheetName val="계정보고_(2)3"/>
      <sheetName val="요약배부_(보고)3"/>
      <sheetName val="요약배부_(보고)_(2)3"/>
      <sheetName val="기타매출_(2)3"/>
      <sheetName val="기타매출_(3)3"/>
      <sheetName val="설_계3"/>
      <sheetName val="15_도급예산대비표3"/>
      <sheetName val="Summary_Sheets3"/>
      <sheetName val="B31_13"/>
      <sheetName val="96_능제취입1"/>
      <sheetName val="W42__1"/>
      <sheetName val="Regenerator__Concrete_Structure"/>
      <sheetName val="간접비_총괄표"/>
      <sheetName val="BOX_본체"/>
      <sheetName val="입출재고현황_(2)"/>
      <sheetName val="화재_탐지_설비"/>
      <sheetName val="G_R300경비"/>
      <sheetName val="AS포장복구_"/>
      <sheetName val="Sheet1_(2)"/>
      <sheetName val="수성페인트도장_내역서"/>
      <sheetName val="1_취수장"/>
      <sheetName val="기초자료입력및_K치_확인"/>
      <sheetName val="내역_ver1_0"/>
      <sheetName val="_냉각수펌프"/>
      <sheetName val="Weld,_NDE_(Pipe)"/>
      <sheetName val="할증_1"/>
      <sheetName val="VENDOR_LIST"/>
      <sheetName val="2_대외공문"/>
      <sheetName val="97_사업추정_WEKI_"/>
      <sheetName val="토_적_표"/>
      <sheetName val="General_Data"/>
      <sheetName val="총괄집계_"/>
      <sheetName val="배수내역_(2)"/>
      <sheetName val="_"/>
      <sheetName val="CAL(1)_"/>
      <sheetName val="P_M_별4"/>
      <sheetName val="L_V_Separator"/>
      <sheetName val="현장지지물물량"/>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sheetData sheetId="117" refreshError="1"/>
      <sheetData sheetId="118" refreshError="1"/>
      <sheetData sheetId="119" refreshError="1"/>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sheetData sheetId="304" refreshError="1"/>
      <sheetData sheetId="305" refreshError="1"/>
      <sheetData sheetId="306" refreshError="1"/>
      <sheetData sheetId="307" refreshError="1"/>
      <sheetData sheetId="308" refreshError="1"/>
      <sheetData sheetId="309" refreshError="1"/>
      <sheetData sheetId="310" refreshError="1"/>
      <sheetData sheetId="31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사업부배부"/>
      <sheetName val="9901사업부배부"/>
      <sheetName val="Sheet1"/>
      <sheetName val="계정실적"/>
      <sheetName val="계정보고"/>
      <sheetName val="계정보고 (2)"/>
      <sheetName val="99년1월추정실적 (2)"/>
      <sheetName val="요약배부"/>
      <sheetName val="요약배부 (보고)"/>
      <sheetName val="요약배부 (보고) (2)"/>
      <sheetName val="12월계정별 (2)"/>
      <sheetName val="배부부별"/>
      <sheetName val="배부비목"/>
      <sheetName val="임대원가"/>
      <sheetName val="기타매출"/>
      <sheetName val="기타매출 (2)"/>
      <sheetName val="기타매출 (3)"/>
      <sheetName val="기타매출 (4)"/>
      <sheetName val="영업소실적"/>
      <sheetName val="새마을금고"/>
      <sheetName val="Module1"/>
      <sheetName val="참고인원"/>
      <sheetName val="INSTR"/>
      <sheetName val="주관사업"/>
      <sheetName val="eq_data"/>
      <sheetName val="95삼성급(본사)"/>
      <sheetName val="mom"/>
      <sheetName val="carboline price"/>
      <sheetName val="PipWT"/>
      <sheetName val="Piping Design Data"/>
      <sheetName val="UG분석표"/>
      <sheetName val="VV보온LINK"/>
      <sheetName val="FIT보온LINK"/>
      <sheetName val="정부노임단가"/>
      <sheetName val="수입"/>
      <sheetName val="INST_DCI"/>
      <sheetName val="HVAC_DCI"/>
      <sheetName val="PIPE_DCI"/>
      <sheetName val="PRO_DCI"/>
      <sheetName val="배부9901"/>
      <sheetName val="갑지"/>
      <sheetName val="pnt-sigma"/>
      <sheetName val="PumpSpec"/>
      <sheetName val="표지"/>
      <sheetName val="사업부배부A"/>
      <sheetName val="상반기손익차2총괄"/>
      <sheetName val="OD5000"/>
      <sheetName val="h-013211-2"/>
      <sheetName val="단가조사"/>
      <sheetName val="45,46"/>
      <sheetName val="Ex-Rate"/>
      <sheetName val="TYPE-B 평균H"/>
      <sheetName val="집계표"/>
      <sheetName val="개시대사 (2)"/>
      <sheetName val="97 사업추정(WEKI)"/>
      <sheetName val="기계내역서"/>
      <sheetName val="인원계획"/>
      <sheetName val="VC2 10.99"/>
      <sheetName val="총괄표"/>
      <sheetName val="IT-BAT"/>
      <sheetName val="Define"/>
      <sheetName val="IBASE"/>
      <sheetName val="Total"/>
      <sheetName val=""/>
      <sheetName val="10현장조직"/>
      <sheetName val="out_prog"/>
      <sheetName val="선적schedule (2)"/>
      <sheetName val="총계"/>
      <sheetName val="#REF"/>
      <sheetName val="Quantity"/>
      <sheetName val="IPQ-11-00550.xlsx"/>
      <sheetName val="차수"/>
      <sheetName val="Sheet3"/>
      <sheetName val="정산표2"/>
      <sheetName val="DATA"/>
      <sheetName val="Cover"/>
      <sheetName val="적용 환율"/>
      <sheetName val="현금"/>
      <sheetName val="CALCULATION"/>
      <sheetName val="직원동원SCH"/>
      <sheetName val="PRO_A"/>
      <sheetName val="DWG"/>
      <sheetName val="ELEC_MCI"/>
      <sheetName val="MAIN"/>
      <sheetName val="INST_MCI"/>
      <sheetName val="MECH_MCI"/>
      <sheetName val="PRO"/>
      <sheetName val="Boq"/>
      <sheetName val="철수현황"/>
      <sheetName val="TABLE2-2 OSBL-(SITE PREP)"/>
      <sheetName val="3514-HV-0201"/>
      <sheetName val="Measured items"/>
      <sheetName val="Units"/>
      <sheetName val="Instructions"/>
      <sheetName val="개요"/>
      <sheetName val="Tubing &amp; fitting"/>
      <sheetName val="ELEC_DCI"/>
      <sheetName val="실행자재"/>
      <sheetName val="6PILE  (돌출)"/>
      <sheetName val="간접비내역-1"/>
      <sheetName val="노임"/>
      <sheetName val="사급자재"/>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
      <sheetName val="7.6.1.A(INPUT)"/>
      <sheetName val="7.6.1.B(BREAKDN)"/>
      <sheetName val="7.6.1.C(SCOPE)"/>
      <sheetName val="7.6.1.D(TECH)"/>
      <sheetName val="7.6.1.E(ALLOW)"/>
      <sheetName val="7.6.2(SUMMARY)"/>
      <sheetName val="7.6.3.BOQ"/>
      <sheetName val="7.6.3(A) AG Piping"/>
      <sheetName val="7.6.3(A) AG Piping(증감)"/>
      <sheetName val="7.6.3(B) UG Piping"/>
      <sheetName val="7.6.3(B) UG Piping(증감)"/>
      <sheetName val="7.6.3 (C) Insulation"/>
      <sheetName val="7.6.3 (C) Insulation(증감)"/>
      <sheetName val="7.6.3 (D) Paint"/>
      <sheetName val="7.6.3 (E) PFP"/>
      <sheetName val="7.6.3(F) Pipe Support"/>
      <sheetName val="7.6.3 (G) Modification"/>
      <sheetName val="공사비_NDE"/>
      <sheetName val="#REF"/>
      <sheetName val="공사내역"/>
      <sheetName val="수입"/>
      <sheetName val="요약배부"/>
      <sheetName val="주관사업"/>
      <sheetName val="산출근거#2-3"/>
      <sheetName val="IMPEADENCE MAP 취수장"/>
      <sheetName val="연습"/>
      <sheetName val="내역"/>
      <sheetName val="표지_"/>
      <sheetName val="7_6_1_A(INPUT)"/>
      <sheetName val="7_6_1_B(BREAKDN)"/>
      <sheetName val="7_6_1_C(SCOPE)"/>
      <sheetName val="7_6_1_D(TECH)"/>
      <sheetName val="7_6_1_E(ALLOW)"/>
      <sheetName val="7_6_2(SUMMARY)"/>
      <sheetName val="7_6_3_BOQ"/>
      <sheetName val="7_6_3(A)_AG_Piping"/>
      <sheetName val="7_6_3(A)_AG_Piping(증감)"/>
      <sheetName val="7_6_3(B)_UG_Piping"/>
      <sheetName val="7_6_3(B)_UG_Piping(증감)"/>
      <sheetName val="7_6_3_(C)_Insulation"/>
      <sheetName val="7_6_3_(C)_Insulation(증감)"/>
      <sheetName val="7_6_3_(D)_Paint"/>
      <sheetName val="7_6_3_(E)_PFP"/>
      <sheetName val="7_6_3(F)_Pipe_Support"/>
      <sheetName val="7_6_3_(G)_Modification"/>
      <sheetName val="data_dci"/>
      <sheetName val="data_mci"/>
      <sheetName val="behind"/>
      <sheetName val="Main"/>
      <sheetName val="eq_data"/>
      <sheetName val="97 사업추정(WEKI)"/>
      <sheetName val="POWER"/>
      <sheetName val="choose"/>
      <sheetName val="DCS"/>
      <sheetName val="FWBS7000,8000"/>
      <sheetName val="ANALYSER"/>
      <sheetName val="사업부배부A"/>
      <sheetName val="EQUIPMENT -2"/>
      <sheetName val="Desal-E&amp;I"/>
      <sheetName val="BOQ for HRSG &amp; BOP-mech."/>
      <sheetName val="DATE"/>
      <sheetName val="120"/>
      <sheetName val="130"/>
      <sheetName val="100"/>
      <sheetName val="101"/>
      <sheetName val="102"/>
      <sheetName val="103"/>
      <sheetName val="106"/>
      <sheetName val="108"/>
      <sheetName val="109"/>
      <sheetName val="131"/>
      <sheetName val="110"/>
      <sheetName val="111"/>
      <sheetName val="114"/>
      <sheetName val="116"/>
      <sheetName val="132"/>
      <sheetName val="140"/>
      <sheetName val="141"/>
      <sheetName val="142"/>
      <sheetName val="143"/>
      <sheetName val="144"/>
      <sheetName val="145"/>
      <sheetName val="146"/>
      <sheetName val="121"/>
      <sheetName val="147"/>
      <sheetName val="148"/>
      <sheetName val="160"/>
      <sheetName val="164"/>
      <sheetName val="Flaer Area"/>
      <sheetName val="123"/>
      <sheetName val="124"/>
      <sheetName val="125"/>
      <sheetName val="126"/>
      <sheetName val="127"/>
      <sheetName val="128"/>
      <sheetName val="129"/>
      <sheetName val="4-3LEVEL-5 epic.4"/>
      <sheetName val="inter"/>
      <sheetName val="영업소실적"/>
      <sheetName val="표지_1"/>
      <sheetName val="7_6_1_A(INPUT)1"/>
      <sheetName val="7_6_1_B(BREAKDN)1"/>
      <sheetName val="7_6_1_C(SCOPE)1"/>
      <sheetName val="7_6_1_D(TECH)1"/>
      <sheetName val="7_6_1_E(ALLOW)1"/>
      <sheetName val="7_6_2(SUMMARY)1"/>
      <sheetName val="7_6_3_BOQ1"/>
      <sheetName val="7_6_3(A)_AG_Piping1"/>
      <sheetName val="7_6_3(A)_AG_Piping(증감)1"/>
      <sheetName val="7_6_3(B)_UG_Piping1"/>
      <sheetName val="7_6_3(B)_UG_Piping(증감)1"/>
      <sheetName val="7_6_3_(C)_Insulation1"/>
      <sheetName val="7_6_3_(C)_Insulation(증감)1"/>
      <sheetName val="7_6_3_(D)_Paint1"/>
      <sheetName val="7_6_3_(E)_PFP1"/>
      <sheetName val="7_6_3(F)_Pipe_Support1"/>
      <sheetName val="7_6_3_(G)_Modification1"/>
      <sheetName val="IMPEADENCE_MAP_취수장"/>
      <sheetName val="EQUIPMENT_-2"/>
      <sheetName val="BOQ_for_HRSG_&amp;_BOP-mech_"/>
      <sheetName val="Flaer_Area"/>
      <sheetName val="97_사업추정(WEKI)"/>
      <sheetName val="4-3LEVEL-5_epic_4"/>
      <sheetName val="조건표"/>
      <sheetName val="OCT"/>
      <sheetName val="토목주소"/>
      <sheetName val="프랜트면허"/>
      <sheetName val="VA_code"/>
      <sheetName val="간접비 총괄표"/>
      <sheetName val="환율change"/>
      <sheetName val="4.TANK Farm"/>
      <sheetName val="Sheet1"/>
      <sheetName val="C급보 "/>
      <sheetName val="Sheet5"/>
      <sheetName val="경제지표"/>
      <sheetName val="세금자료"/>
      <sheetName val="5"/>
      <sheetName val="노임단가"/>
      <sheetName val="PAN"/>
      <sheetName val="용소리교"/>
      <sheetName val="ACUNIT"/>
      <sheetName val="구조물공"/>
      <sheetName val="주beam"/>
      <sheetName val="Weld, NDE (Pipe)"/>
      <sheetName val="TOEC"/>
      <sheetName val="B"/>
      <sheetName val="NOMUBI"/>
      <sheetName val="sw1"/>
      <sheetName val="9-1차이내역"/>
      <sheetName val="Sheet1 (2)"/>
      <sheetName val="INSTR"/>
      <sheetName val="2.2 STAFF Scedule"/>
      <sheetName val="정산표2"/>
      <sheetName val="L V Separator"/>
      <sheetName val="실행내역"/>
      <sheetName val="OIL SYST DATA SHTS"/>
      <sheetName val="건축-물가변동"/>
      <sheetName val="기계설비-물가변동"/>
      <sheetName val="뜃맟뭁돽띿맟?-BLDG"/>
      <sheetName val="손익차9월2"/>
      <sheetName val="재료비"/>
      <sheetName val="대장I"/>
      <sheetName val="CABLESCHEDULE(990315)"/>
      <sheetName val="뜃맟뭁돽띿맟_-BLDG"/>
      <sheetName val="BATCH"/>
      <sheetName val="A1 Thru A11- LUMP SUM CONSTR"/>
      <sheetName val="상반기손익차2총괄"/>
      <sheetName val="Gasoline Treating Sec."/>
      <sheetName val="인건-측정"/>
      <sheetName val="일위대가(계측기설치)"/>
      <sheetName val="품셈TABLE"/>
      <sheetName val="표지_2"/>
      <sheetName val="7_6_1_A(INPUT)2"/>
      <sheetName val="7_6_1_B(BREAKDN)2"/>
      <sheetName val="7_6_1_C(SCOPE)2"/>
      <sheetName val="7_6_1_D(TECH)2"/>
      <sheetName val="7_6_1_E(ALLOW)2"/>
      <sheetName val="7_6_2(SUMMARY)2"/>
      <sheetName val="7_6_3_BOQ2"/>
      <sheetName val="7_6_3(A)_AG_Piping2"/>
      <sheetName val="7_6_3(A)_AG_Piping(증감)2"/>
      <sheetName val="7_6_3(B)_UG_Piping2"/>
      <sheetName val="7_6_3(B)_UG_Piping(증감)2"/>
      <sheetName val="7_6_3_(C)_Insulation2"/>
      <sheetName val="7_6_3_(C)_Insulation(증감)2"/>
      <sheetName val="7_6_3_(D)_Paint2"/>
      <sheetName val="7_6_3_(E)_PFP2"/>
      <sheetName val="7_6_3(F)_Pipe_Support2"/>
      <sheetName val="7_6_3_(G)_Modification2"/>
      <sheetName val="IMPEADENCE_MAP_취수장1"/>
      <sheetName val="EQUIPMENT_-21"/>
      <sheetName val="BOQ_for_HRSG_&amp;_BOP-mech_1"/>
      <sheetName val="4-3LEVEL-5_epic_41"/>
      <sheetName val="97_사업추정(WEKI)1"/>
      <sheetName val="Flaer_Area1"/>
      <sheetName val="OIL_SYST_DATA_SHTS"/>
      <sheetName val="간접비_총괄표"/>
      <sheetName val="D-31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row r="5">
          <cell r="C5" t="str">
            <v>501</v>
          </cell>
          <cell r="D5" t="str">
            <v>P</v>
          </cell>
          <cell r="E5">
            <v>6311</v>
          </cell>
          <cell r="F5" t="str">
            <v>B2100702000800</v>
          </cell>
          <cell r="G5" t="str">
            <v>PIPE</v>
          </cell>
          <cell r="H5" t="str">
            <v>8</v>
          </cell>
          <cell r="I5" t="str">
            <v>--</v>
          </cell>
          <cell r="J5" t="str">
            <v>SCH 20</v>
          </cell>
          <cell r="K5" t="str">
            <v>NONE</v>
          </cell>
          <cell r="L5" t="str">
            <v>BE CS SMLS API 5L-B P.E. COATED</v>
          </cell>
          <cell r="M5">
            <v>190</v>
          </cell>
        </row>
        <row r="6">
          <cell r="C6" t="str">
            <v>501</v>
          </cell>
          <cell r="D6" t="str">
            <v>P</v>
          </cell>
          <cell r="E6">
            <v>6311</v>
          </cell>
          <cell r="F6" t="str">
            <v>B2100704000300</v>
          </cell>
          <cell r="G6" t="str">
            <v>PIPE</v>
          </cell>
          <cell r="H6" t="str">
            <v>3</v>
          </cell>
          <cell r="I6" t="str">
            <v>--</v>
          </cell>
          <cell r="J6" t="str">
            <v>SCH 40</v>
          </cell>
          <cell r="K6" t="str">
            <v>NONE</v>
          </cell>
          <cell r="L6" t="str">
            <v>BE CS SMLS API 5L-B P.E. COATED</v>
          </cell>
          <cell r="M6">
            <v>64.7</v>
          </cell>
        </row>
        <row r="7">
          <cell r="C7" t="str">
            <v>501</v>
          </cell>
          <cell r="D7" t="str">
            <v>P</v>
          </cell>
          <cell r="E7">
            <v>6311</v>
          </cell>
          <cell r="F7" t="str">
            <v>B2100704000400</v>
          </cell>
          <cell r="G7" t="str">
            <v>PIPE</v>
          </cell>
          <cell r="H7" t="str">
            <v>4</v>
          </cell>
          <cell r="I7" t="str">
            <v>--</v>
          </cell>
          <cell r="J7" t="str">
            <v>SCH 40</v>
          </cell>
          <cell r="K7" t="str">
            <v>NONE</v>
          </cell>
          <cell r="L7" t="str">
            <v>BE CS SMLS API 5L-B P.E. COATED</v>
          </cell>
          <cell r="M7">
            <v>383.7</v>
          </cell>
        </row>
        <row r="8">
          <cell r="C8" t="str">
            <v>501</v>
          </cell>
          <cell r="D8" t="str">
            <v>P</v>
          </cell>
          <cell r="E8">
            <v>6311</v>
          </cell>
          <cell r="F8" t="str">
            <v>B2100704000600</v>
          </cell>
          <cell r="G8" t="str">
            <v>PIPE</v>
          </cell>
          <cell r="H8" t="str">
            <v>6</v>
          </cell>
          <cell r="I8" t="str">
            <v>--</v>
          </cell>
          <cell r="J8" t="str">
            <v>SCH 40</v>
          </cell>
          <cell r="K8" t="str">
            <v>NONE</v>
          </cell>
          <cell r="L8" t="str">
            <v>BE CS SMLS API 5L-B P.E. COATED</v>
          </cell>
          <cell r="M8">
            <v>155.69999999999999</v>
          </cell>
        </row>
        <row r="9">
          <cell r="C9" t="str">
            <v>501</v>
          </cell>
          <cell r="D9" t="str">
            <v>P</v>
          </cell>
          <cell r="E9">
            <v>6311</v>
          </cell>
          <cell r="F9" t="str">
            <v>B2100708000300</v>
          </cell>
          <cell r="G9" t="str">
            <v>PIPE</v>
          </cell>
          <cell r="H9" t="str">
            <v>3</v>
          </cell>
          <cell r="I9" t="str">
            <v>--</v>
          </cell>
          <cell r="J9" t="str">
            <v>SCH 80</v>
          </cell>
          <cell r="K9" t="str">
            <v>NONE</v>
          </cell>
          <cell r="L9" t="str">
            <v>BE CS SMLS API 5L-B P.E. COATED</v>
          </cell>
          <cell r="M9">
            <v>165.2</v>
          </cell>
        </row>
        <row r="10">
          <cell r="C10" t="str">
            <v>501</v>
          </cell>
          <cell r="D10" t="str">
            <v>P</v>
          </cell>
          <cell r="E10">
            <v>6311</v>
          </cell>
          <cell r="F10" t="str">
            <v>B2100708000400</v>
          </cell>
          <cell r="G10" t="str">
            <v>PIPE</v>
          </cell>
          <cell r="H10" t="str">
            <v>4</v>
          </cell>
          <cell r="I10" t="str">
            <v>--</v>
          </cell>
          <cell r="J10" t="str">
            <v>SCH 80</v>
          </cell>
          <cell r="K10" t="str">
            <v>NONE</v>
          </cell>
          <cell r="L10" t="str">
            <v>BE CS SMLS API 5L-B P.E. COATED</v>
          </cell>
          <cell r="M10">
            <v>42</v>
          </cell>
        </row>
        <row r="11">
          <cell r="C11" t="str">
            <v>501</v>
          </cell>
          <cell r="D11" t="str">
            <v>P</v>
          </cell>
          <cell r="E11">
            <v>6311</v>
          </cell>
          <cell r="F11" t="str">
            <v>B3100704000300</v>
          </cell>
          <cell r="G11" t="str">
            <v>PIPE</v>
          </cell>
          <cell r="H11" t="str">
            <v>3</v>
          </cell>
          <cell r="I11" t="str">
            <v>--</v>
          </cell>
          <cell r="J11" t="str">
            <v>SCH 40</v>
          </cell>
          <cell r="K11" t="str">
            <v>NONE</v>
          </cell>
          <cell r="L11" t="str">
            <v>BE CS SMLS API 5L-B P.P. COATED</v>
          </cell>
          <cell r="M11">
            <v>8.3000000000000007</v>
          </cell>
        </row>
        <row r="12">
          <cell r="C12" t="str">
            <v>501</v>
          </cell>
          <cell r="D12" t="str">
            <v>P</v>
          </cell>
          <cell r="E12">
            <v>6311</v>
          </cell>
          <cell r="F12" t="str">
            <v>B3100704000400</v>
          </cell>
          <cell r="G12" t="str">
            <v>PIPE</v>
          </cell>
          <cell r="H12" t="str">
            <v>4</v>
          </cell>
          <cell r="I12" t="str">
            <v>--</v>
          </cell>
          <cell r="J12" t="str">
            <v>SCH 40</v>
          </cell>
          <cell r="K12" t="str">
            <v>NONE</v>
          </cell>
          <cell r="L12" t="str">
            <v>BE CS SMLS API 5L-B P.P. COATED</v>
          </cell>
          <cell r="M12">
            <v>1.8</v>
          </cell>
        </row>
        <row r="13">
          <cell r="C13" t="str">
            <v>501</v>
          </cell>
          <cell r="D13" t="str">
            <v>P</v>
          </cell>
          <cell r="E13">
            <v>6311</v>
          </cell>
          <cell r="F13" t="str">
            <v>B3100708000300</v>
          </cell>
          <cell r="G13" t="str">
            <v>PIPE</v>
          </cell>
          <cell r="H13" t="str">
            <v>3</v>
          </cell>
          <cell r="I13" t="str">
            <v>--</v>
          </cell>
          <cell r="J13" t="str">
            <v>SCH 80</v>
          </cell>
          <cell r="K13" t="str">
            <v>NONE</v>
          </cell>
          <cell r="L13" t="str">
            <v>BE CS SMLS API 5L-B P.P. COATED</v>
          </cell>
          <cell r="M13">
            <v>17.3</v>
          </cell>
        </row>
        <row r="14">
          <cell r="C14" t="str">
            <v>501</v>
          </cell>
          <cell r="D14" t="str">
            <v>P</v>
          </cell>
          <cell r="E14">
            <v>6311</v>
          </cell>
          <cell r="F14" t="str">
            <v>B3100708000600</v>
          </cell>
          <cell r="G14" t="str">
            <v>PIPE</v>
          </cell>
          <cell r="H14" t="str">
            <v>6</v>
          </cell>
          <cell r="I14" t="str">
            <v>--</v>
          </cell>
          <cell r="J14" t="str">
            <v>SCH 80</v>
          </cell>
          <cell r="K14" t="str">
            <v>NONE</v>
          </cell>
          <cell r="L14" t="str">
            <v>BE CS SMLS API 5L-B P.P. COATED</v>
          </cell>
          <cell r="M14">
            <v>135.30000000000001</v>
          </cell>
        </row>
        <row r="15">
          <cell r="C15" t="str">
            <v>501</v>
          </cell>
          <cell r="D15" t="str">
            <v>P</v>
          </cell>
          <cell r="E15">
            <v>6311</v>
          </cell>
          <cell r="F15" t="str">
            <v>B4100704000300</v>
          </cell>
          <cell r="G15" t="str">
            <v>PIPE</v>
          </cell>
          <cell r="H15" t="str">
            <v>3</v>
          </cell>
          <cell r="I15" t="str">
            <v>--</v>
          </cell>
          <cell r="J15" t="str">
            <v>SCH 40</v>
          </cell>
          <cell r="K15" t="str">
            <v>NONE</v>
          </cell>
          <cell r="L15" t="str">
            <v>BE CS SMLS API 5L-B SUNLIGHT L-200</v>
          </cell>
          <cell r="M15">
            <v>71.900000000000006</v>
          </cell>
        </row>
        <row r="16">
          <cell r="C16" t="str">
            <v>501</v>
          </cell>
          <cell r="D16" t="str">
            <v>P</v>
          </cell>
          <cell r="E16">
            <v>6311</v>
          </cell>
          <cell r="F16" t="str">
            <v>B4100704000400</v>
          </cell>
          <cell r="G16" t="str">
            <v>PIPE</v>
          </cell>
          <cell r="H16" t="str">
            <v>4</v>
          </cell>
          <cell r="I16" t="str">
            <v>--</v>
          </cell>
          <cell r="J16" t="str">
            <v>SCH 40</v>
          </cell>
          <cell r="K16" t="str">
            <v>NONE</v>
          </cell>
          <cell r="L16" t="str">
            <v>BE CS SMLS API 5L-B SUNLIGHT L-200</v>
          </cell>
          <cell r="M16">
            <v>71.8</v>
          </cell>
        </row>
        <row r="17">
          <cell r="C17" t="str">
            <v>501</v>
          </cell>
          <cell r="D17" t="str">
            <v>P</v>
          </cell>
          <cell r="E17">
            <v>6311</v>
          </cell>
          <cell r="F17" t="str">
            <v>B4100704000600</v>
          </cell>
          <cell r="G17" t="str">
            <v>PIPE</v>
          </cell>
          <cell r="H17" t="str">
            <v>6</v>
          </cell>
          <cell r="I17" t="str">
            <v>--</v>
          </cell>
          <cell r="J17" t="str">
            <v>SCH 40</v>
          </cell>
          <cell r="K17" t="str">
            <v>NONE</v>
          </cell>
          <cell r="L17" t="str">
            <v>BE CS SMLS API 5L-B SUNLIGHT L-200</v>
          </cell>
          <cell r="M17">
            <v>52.4</v>
          </cell>
        </row>
        <row r="18">
          <cell r="C18" t="str">
            <v>501</v>
          </cell>
          <cell r="D18" t="str">
            <v>P</v>
          </cell>
          <cell r="E18">
            <v>6311</v>
          </cell>
          <cell r="F18" t="str">
            <v>B4100708000300</v>
          </cell>
          <cell r="G18" t="str">
            <v>PIPE</v>
          </cell>
          <cell r="H18" t="str">
            <v>3</v>
          </cell>
          <cell r="I18" t="str">
            <v>--</v>
          </cell>
          <cell r="J18" t="str">
            <v>SCH 80</v>
          </cell>
          <cell r="K18" t="str">
            <v>NONE</v>
          </cell>
          <cell r="L18" t="str">
            <v>BE CS SMLS API 5L-B SUNLIGHT L-200</v>
          </cell>
          <cell r="M18">
            <v>22.1</v>
          </cell>
        </row>
        <row r="19">
          <cell r="C19" t="str">
            <v>501</v>
          </cell>
          <cell r="D19" t="str">
            <v>P</v>
          </cell>
          <cell r="E19">
            <v>6311</v>
          </cell>
          <cell r="F19" t="str">
            <v>B4100708000400</v>
          </cell>
          <cell r="G19" t="str">
            <v>PIPE</v>
          </cell>
          <cell r="H19" t="str">
            <v>4</v>
          </cell>
          <cell r="I19" t="str">
            <v>--</v>
          </cell>
          <cell r="J19" t="str">
            <v>SCH 80</v>
          </cell>
          <cell r="K19" t="str">
            <v>NONE</v>
          </cell>
          <cell r="L19" t="str">
            <v>BE CS SMLS API 5L-B SUNLIGHT L-200</v>
          </cell>
          <cell r="M19">
            <v>42.9</v>
          </cell>
        </row>
        <row r="20">
          <cell r="C20" t="str">
            <v>501</v>
          </cell>
          <cell r="D20" t="str">
            <v>P</v>
          </cell>
          <cell r="E20">
            <v>6311</v>
          </cell>
          <cell r="F20" t="str">
            <v>B4100708000600</v>
          </cell>
          <cell r="G20" t="str">
            <v>PIPE</v>
          </cell>
          <cell r="H20" t="str">
            <v>6</v>
          </cell>
          <cell r="I20" t="str">
            <v>--</v>
          </cell>
          <cell r="J20" t="str">
            <v>SCH 80</v>
          </cell>
          <cell r="K20" t="str">
            <v>NONE</v>
          </cell>
          <cell r="L20" t="str">
            <v>BE CS SMLS API 5L-B SUNLIGHT L-200</v>
          </cell>
          <cell r="M20">
            <v>53.3</v>
          </cell>
        </row>
        <row r="21">
          <cell r="C21" t="str">
            <v>501</v>
          </cell>
          <cell r="D21" t="str">
            <v>P</v>
          </cell>
          <cell r="E21">
            <v>6311</v>
          </cell>
          <cell r="F21" t="str">
            <v>C2100404000300</v>
          </cell>
          <cell r="G21" t="str">
            <v>PIPE</v>
          </cell>
          <cell r="H21" t="str">
            <v>3</v>
          </cell>
          <cell r="I21" t="str">
            <v>--</v>
          </cell>
          <cell r="J21" t="str">
            <v>SCH 40</v>
          </cell>
          <cell r="K21" t="str">
            <v>NONE</v>
          </cell>
          <cell r="L21" t="str">
            <v>BE ITCS SMLS A333-6 P.E. COATED</v>
          </cell>
          <cell r="M21">
            <v>158.6</v>
          </cell>
        </row>
        <row r="22">
          <cell r="C22" t="str">
            <v>501</v>
          </cell>
          <cell r="D22" t="str">
            <v>P</v>
          </cell>
          <cell r="E22">
            <v>6311</v>
          </cell>
          <cell r="F22" t="str">
            <v>C2100404000600</v>
          </cell>
          <cell r="G22" t="str">
            <v>PIPE</v>
          </cell>
          <cell r="H22" t="str">
            <v>6</v>
          </cell>
          <cell r="I22" t="str">
            <v>--</v>
          </cell>
          <cell r="J22" t="str">
            <v>SCH 40</v>
          </cell>
          <cell r="K22" t="str">
            <v>NONE</v>
          </cell>
          <cell r="L22" t="str">
            <v>BE ITCS SMLS A333-6 P.E. COATED</v>
          </cell>
          <cell r="M22">
            <v>232.7</v>
          </cell>
        </row>
        <row r="23">
          <cell r="C23" t="str">
            <v>501</v>
          </cell>
          <cell r="D23" t="str">
            <v>P</v>
          </cell>
          <cell r="E23">
            <v>6311</v>
          </cell>
          <cell r="F23" t="str">
            <v>G2100908000200</v>
          </cell>
          <cell r="G23" t="str">
            <v>PIPE</v>
          </cell>
          <cell r="H23" t="str">
            <v>2</v>
          </cell>
          <cell r="I23" t="str">
            <v>--</v>
          </cell>
          <cell r="J23" t="str">
            <v>SCH 80</v>
          </cell>
          <cell r="K23" t="str">
            <v>NONE</v>
          </cell>
          <cell r="L23" t="str">
            <v>TE CS SMLS API 5L-B GALV. THRD COUPLING (3000#,A105/GALV) P.E. COATED</v>
          </cell>
          <cell r="M23">
            <v>193</v>
          </cell>
        </row>
        <row r="24">
          <cell r="C24" t="str">
            <v>501</v>
          </cell>
          <cell r="D24" t="str">
            <v>P</v>
          </cell>
          <cell r="E24">
            <v>6311</v>
          </cell>
          <cell r="F24" t="str">
            <v>N2100704000300</v>
          </cell>
          <cell r="G24" t="str">
            <v>PIPE</v>
          </cell>
          <cell r="H24" t="str">
            <v>3</v>
          </cell>
          <cell r="I24" t="str">
            <v>--</v>
          </cell>
          <cell r="J24" t="str">
            <v>SCH 40</v>
          </cell>
          <cell r="K24" t="str">
            <v>NONE</v>
          </cell>
          <cell r="L24" t="str">
            <v>BE CS SMLS API 5L-B (NACE) RP 5561V 999 6300 003 P.E. COATED</v>
          </cell>
          <cell r="M24">
            <v>188.6</v>
          </cell>
        </row>
        <row r="25">
          <cell r="C25" t="str">
            <v>501</v>
          </cell>
          <cell r="D25" t="str">
            <v>P</v>
          </cell>
          <cell r="E25">
            <v>6311</v>
          </cell>
          <cell r="F25" t="str">
            <v>N2100704000400</v>
          </cell>
          <cell r="G25" t="str">
            <v>PIPE</v>
          </cell>
          <cell r="H25" t="str">
            <v>4</v>
          </cell>
          <cell r="I25" t="str">
            <v>--</v>
          </cell>
          <cell r="J25" t="str">
            <v>SCH 40</v>
          </cell>
          <cell r="K25" t="str">
            <v>NONE</v>
          </cell>
          <cell r="L25" t="str">
            <v>BE CS SMLS API 5L-B (NACE) RP 5561V 999 6300 003 P.E. COATED</v>
          </cell>
          <cell r="M25">
            <v>60.3</v>
          </cell>
        </row>
        <row r="26">
          <cell r="C26" t="str">
            <v>501</v>
          </cell>
          <cell r="D26" t="str">
            <v>P</v>
          </cell>
          <cell r="E26">
            <v>6311</v>
          </cell>
          <cell r="F26" t="str">
            <v>N2100704000600</v>
          </cell>
          <cell r="G26" t="str">
            <v>PIPE</v>
          </cell>
          <cell r="H26" t="str">
            <v>6</v>
          </cell>
          <cell r="I26" t="str">
            <v>--</v>
          </cell>
          <cell r="J26" t="str">
            <v>SCH 40</v>
          </cell>
          <cell r="K26" t="str">
            <v>NONE</v>
          </cell>
          <cell r="L26" t="str">
            <v>BE CS SMLS API 5L-B (NACE) RP 5561V 999 6300 003 P.E. COATED</v>
          </cell>
          <cell r="M26">
            <v>82.3</v>
          </cell>
        </row>
        <row r="27">
          <cell r="C27" t="str">
            <v>501</v>
          </cell>
          <cell r="D27" t="str">
            <v>P</v>
          </cell>
          <cell r="E27">
            <v>6311</v>
          </cell>
          <cell r="F27" t="str">
            <v>N2100708000300</v>
          </cell>
          <cell r="G27" t="str">
            <v>PIPE</v>
          </cell>
          <cell r="H27" t="str">
            <v>3</v>
          </cell>
          <cell r="I27" t="str">
            <v>--</v>
          </cell>
          <cell r="J27" t="str">
            <v>SCH 80</v>
          </cell>
          <cell r="K27" t="str">
            <v>NONE</v>
          </cell>
          <cell r="L27" t="str">
            <v>BE CS SMLS API 5L-B (NACE) RP 5561V 999 6300 003 P.E. COATED</v>
          </cell>
          <cell r="M27">
            <v>9.8000000000000007</v>
          </cell>
        </row>
        <row r="28">
          <cell r="C28" t="str">
            <v>501</v>
          </cell>
          <cell r="D28" t="str">
            <v>P</v>
          </cell>
          <cell r="E28">
            <v>6311</v>
          </cell>
          <cell r="F28" t="str">
            <v>N2100708000400</v>
          </cell>
          <cell r="G28" t="str">
            <v>PIPE</v>
          </cell>
          <cell r="H28" t="str">
            <v>4</v>
          </cell>
          <cell r="I28" t="str">
            <v>--</v>
          </cell>
          <cell r="J28" t="str">
            <v>SCH 80</v>
          </cell>
          <cell r="K28" t="str">
            <v>NONE</v>
          </cell>
          <cell r="L28" t="str">
            <v>BE CS SMLS API 5L-B (NACE) RP 5561V 999 6300 003 P.E. COATED</v>
          </cell>
          <cell r="M28">
            <v>33.799999999999997</v>
          </cell>
        </row>
        <row r="29">
          <cell r="C29" t="str">
            <v>501</v>
          </cell>
          <cell r="D29" t="str">
            <v>P</v>
          </cell>
          <cell r="E29">
            <v>6311</v>
          </cell>
          <cell r="F29" t="str">
            <v>N2100708000600</v>
          </cell>
          <cell r="G29" t="str">
            <v>PIPE</v>
          </cell>
          <cell r="H29" t="str">
            <v>6</v>
          </cell>
          <cell r="I29" t="str">
            <v>--</v>
          </cell>
          <cell r="J29" t="str">
            <v>SCH 80</v>
          </cell>
          <cell r="K29" t="str">
            <v>NONE</v>
          </cell>
          <cell r="L29" t="str">
            <v>BE CS SMLS API 5L-B (NACE) RP 5561V 999 6300 003 P.E. COATED</v>
          </cell>
          <cell r="M29">
            <v>92.5</v>
          </cell>
        </row>
        <row r="30">
          <cell r="C30" t="str">
            <v>501</v>
          </cell>
          <cell r="D30" t="str">
            <v>P</v>
          </cell>
          <cell r="E30">
            <v>6311</v>
          </cell>
          <cell r="F30" t="str">
            <v>N3100704000300</v>
          </cell>
          <cell r="G30" t="str">
            <v>PIPE</v>
          </cell>
          <cell r="H30" t="str">
            <v>3</v>
          </cell>
          <cell r="I30" t="str">
            <v>--</v>
          </cell>
          <cell r="J30" t="str">
            <v>SCH 40</v>
          </cell>
          <cell r="K30" t="str">
            <v>NONE</v>
          </cell>
          <cell r="L30" t="str">
            <v>BE CS SMLS API 5L-B (NACE) RP 5561V 999 6300 003 P.P. COATED</v>
          </cell>
          <cell r="M30">
            <v>12.5</v>
          </cell>
        </row>
        <row r="31">
          <cell r="C31" t="str">
            <v>501</v>
          </cell>
          <cell r="D31" t="str">
            <v>P</v>
          </cell>
          <cell r="E31">
            <v>6311</v>
          </cell>
          <cell r="F31" t="str">
            <v>N3100704000400</v>
          </cell>
          <cell r="G31" t="str">
            <v>PIPE</v>
          </cell>
          <cell r="H31" t="str">
            <v>4</v>
          </cell>
          <cell r="I31" t="str">
            <v>--</v>
          </cell>
          <cell r="J31" t="str">
            <v>SCH 40</v>
          </cell>
          <cell r="K31" t="str">
            <v>NONE</v>
          </cell>
          <cell r="L31" t="str">
            <v>BE CS SMLS API 5L-B (NACE) RP 5561V 999 6300 003 P.P. COATED</v>
          </cell>
          <cell r="M31">
            <v>4.2</v>
          </cell>
        </row>
        <row r="32">
          <cell r="C32" t="str">
            <v>501</v>
          </cell>
          <cell r="D32" t="str">
            <v>P</v>
          </cell>
          <cell r="E32">
            <v>6311</v>
          </cell>
          <cell r="F32" t="str">
            <v>N3100704000600</v>
          </cell>
          <cell r="G32" t="str">
            <v>PIPE</v>
          </cell>
          <cell r="H32" t="str">
            <v>6</v>
          </cell>
          <cell r="I32" t="str">
            <v>--</v>
          </cell>
          <cell r="J32" t="str">
            <v>SCH 40</v>
          </cell>
          <cell r="K32" t="str">
            <v>NONE</v>
          </cell>
          <cell r="L32" t="str">
            <v>BE CS SMLS API 5L-B (NACE) RP 5561V 999 6300 003 P.P. COATED</v>
          </cell>
          <cell r="M32">
            <v>90.1</v>
          </cell>
        </row>
        <row r="33">
          <cell r="C33" t="str">
            <v>501</v>
          </cell>
          <cell r="D33" t="str">
            <v>P</v>
          </cell>
          <cell r="E33">
            <v>6311</v>
          </cell>
          <cell r="F33" t="str">
            <v>S210070J000300</v>
          </cell>
          <cell r="G33" t="str">
            <v>PIPE</v>
          </cell>
          <cell r="H33" t="str">
            <v>3</v>
          </cell>
          <cell r="I33" t="str">
            <v>--</v>
          </cell>
          <cell r="J33" t="str">
            <v>SCH 160</v>
          </cell>
          <cell r="K33" t="str">
            <v>NONE</v>
          </cell>
          <cell r="L33" t="str">
            <v>BE CS SMLS API 5L-B (NACE) RP 5561V 999 6300 002 P.E. COATED</v>
          </cell>
          <cell r="M33">
            <v>42.7</v>
          </cell>
        </row>
        <row r="34">
          <cell r="C34" t="str">
            <v>501</v>
          </cell>
          <cell r="D34" t="str">
            <v>P</v>
          </cell>
          <cell r="E34">
            <v>6313</v>
          </cell>
          <cell r="F34" t="str">
            <v>T210010B000300</v>
          </cell>
          <cell r="G34" t="str">
            <v>PIPE</v>
          </cell>
          <cell r="H34" t="str">
            <v>3</v>
          </cell>
          <cell r="I34" t="str">
            <v>--</v>
          </cell>
          <cell r="J34" t="str">
            <v>SCH 10S</v>
          </cell>
          <cell r="K34" t="str">
            <v>NONE</v>
          </cell>
          <cell r="L34" t="str">
            <v>BE SS SMLS A312-TP321 P.E. COATED</v>
          </cell>
          <cell r="M34">
            <v>43</v>
          </cell>
        </row>
        <row r="35">
          <cell r="C35" t="str">
            <v>501</v>
          </cell>
          <cell r="D35" t="str">
            <v>P</v>
          </cell>
          <cell r="E35">
            <v>6313</v>
          </cell>
          <cell r="F35" t="str">
            <v>T210010B000600</v>
          </cell>
          <cell r="G35" t="str">
            <v>PIPE</v>
          </cell>
          <cell r="H35" t="str">
            <v>6</v>
          </cell>
          <cell r="I35" t="str">
            <v>--</v>
          </cell>
          <cell r="J35" t="str">
            <v>SCH 10S</v>
          </cell>
          <cell r="K35" t="str">
            <v>NONE</v>
          </cell>
          <cell r="L35" t="str">
            <v>BE SS SMLS A312-TP321 P.E. COATED</v>
          </cell>
          <cell r="M35">
            <v>6.6</v>
          </cell>
        </row>
        <row r="36">
          <cell r="C36" t="str">
            <v>501</v>
          </cell>
          <cell r="D36" t="str">
            <v>P</v>
          </cell>
          <cell r="E36">
            <v>6313</v>
          </cell>
          <cell r="F36" t="str">
            <v>T210010C000300</v>
          </cell>
          <cell r="G36" t="str">
            <v>PIPE</v>
          </cell>
          <cell r="H36" t="str">
            <v>3</v>
          </cell>
          <cell r="I36" t="str">
            <v>--</v>
          </cell>
          <cell r="J36" t="str">
            <v>SCH 40S</v>
          </cell>
          <cell r="K36" t="str">
            <v>NONE</v>
          </cell>
          <cell r="L36" t="str">
            <v>BE SS SMLS A312-TP321 P.E. COATED</v>
          </cell>
          <cell r="M36">
            <v>73.8</v>
          </cell>
        </row>
        <row r="37">
          <cell r="C37" t="str">
            <v>501</v>
          </cell>
          <cell r="D37" t="str">
            <v>P</v>
          </cell>
          <cell r="E37">
            <v>6313</v>
          </cell>
          <cell r="F37" t="str">
            <v>T210010C000400</v>
          </cell>
          <cell r="G37" t="str">
            <v>PIPE</v>
          </cell>
          <cell r="H37" t="str">
            <v>4</v>
          </cell>
          <cell r="I37" t="str">
            <v>--</v>
          </cell>
          <cell r="J37" t="str">
            <v>SCH 40S</v>
          </cell>
          <cell r="K37" t="str">
            <v>NONE</v>
          </cell>
          <cell r="L37" t="str">
            <v>BE SS SMLS A312-TP321 P.E. COATED</v>
          </cell>
          <cell r="M37">
            <v>22.1</v>
          </cell>
        </row>
        <row r="38">
          <cell r="C38" t="str">
            <v>501</v>
          </cell>
          <cell r="D38" t="str">
            <v>P</v>
          </cell>
          <cell r="E38">
            <v>6313</v>
          </cell>
          <cell r="F38" t="str">
            <v>T210010C000600</v>
          </cell>
          <cell r="G38" t="str">
            <v>PIPE</v>
          </cell>
          <cell r="H38" t="str">
            <v>6</v>
          </cell>
          <cell r="I38" t="str">
            <v>--</v>
          </cell>
          <cell r="J38" t="str">
            <v>SCH 40S</v>
          </cell>
          <cell r="K38" t="str">
            <v>NONE</v>
          </cell>
          <cell r="L38" t="str">
            <v>BE SS SMLS A312-TP321 P.E. COATED</v>
          </cell>
          <cell r="M38">
            <v>102.9</v>
          </cell>
        </row>
        <row r="39">
          <cell r="C39" t="str">
            <v>501</v>
          </cell>
          <cell r="D39" t="str">
            <v>P</v>
          </cell>
          <cell r="E39">
            <v>6313</v>
          </cell>
          <cell r="F39" t="str">
            <v>T410010B000600</v>
          </cell>
          <cell r="G39" t="str">
            <v>PIPE</v>
          </cell>
          <cell r="H39" t="str">
            <v>6</v>
          </cell>
          <cell r="I39" t="str">
            <v>--</v>
          </cell>
          <cell r="J39" t="str">
            <v>SCH 10S</v>
          </cell>
          <cell r="K39" t="str">
            <v>NONE</v>
          </cell>
          <cell r="L39" t="str">
            <v>BE SS SMLS A312-TP321 SUNLIGHT L-200</v>
          </cell>
          <cell r="M39">
            <v>6.9</v>
          </cell>
        </row>
        <row r="40">
          <cell r="C40" t="str">
            <v>501</v>
          </cell>
          <cell r="D40" t="str">
            <v>P</v>
          </cell>
          <cell r="E40">
            <v>6313</v>
          </cell>
          <cell r="F40" t="str">
            <v>T410010C000600</v>
          </cell>
          <cell r="G40" t="str">
            <v>PIPE</v>
          </cell>
          <cell r="H40" t="str">
            <v>6</v>
          </cell>
          <cell r="I40" t="str">
            <v>--</v>
          </cell>
          <cell r="J40" t="str">
            <v>SCH 40S</v>
          </cell>
          <cell r="K40" t="str">
            <v>NONE</v>
          </cell>
          <cell r="L40" t="str">
            <v>BE SS SMLS A312-TP321 SUNLIGHT L-200</v>
          </cell>
          <cell r="M40">
            <v>7</v>
          </cell>
        </row>
        <row r="41">
          <cell r="C41" t="str">
            <v>501</v>
          </cell>
          <cell r="D41" t="str">
            <v>T</v>
          </cell>
          <cell r="E41">
            <v>6311</v>
          </cell>
          <cell r="F41" t="str">
            <v>B3300204000300</v>
          </cell>
          <cell r="G41" t="str">
            <v>45 ELL</v>
          </cell>
          <cell r="H41" t="str">
            <v>3</v>
          </cell>
          <cell r="I41" t="str">
            <v>--</v>
          </cell>
          <cell r="J41" t="str">
            <v>SCH 40</v>
          </cell>
          <cell r="K41" t="str">
            <v>NONE</v>
          </cell>
          <cell r="L41" t="str">
            <v>BW CS A234-WPB-S B16.9 SHRINKABLE SLEEVE</v>
          </cell>
          <cell r="M41">
            <v>3</v>
          </cell>
        </row>
        <row r="42">
          <cell r="C42" t="str">
            <v>501</v>
          </cell>
          <cell r="D42" t="str">
            <v>T</v>
          </cell>
          <cell r="E42">
            <v>6311</v>
          </cell>
          <cell r="F42" t="str">
            <v>B3300204000400</v>
          </cell>
          <cell r="G42" t="str">
            <v>45 ELL</v>
          </cell>
          <cell r="H42" t="str">
            <v>4</v>
          </cell>
          <cell r="I42" t="str">
            <v>--</v>
          </cell>
          <cell r="J42" t="str">
            <v>SCH 40</v>
          </cell>
          <cell r="K42" t="str">
            <v>NONE</v>
          </cell>
          <cell r="L42" t="str">
            <v>BW CS A234-WPB-S B16.9 SHRINKABLE SLEEVE</v>
          </cell>
          <cell r="M42">
            <v>29</v>
          </cell>
        </row>
        <row r="43">
          <cell r="C43" t="str">
            <v>501</v>
          </cell>
          <cell r="D43" t="str">
            <v>T</v>
          </cell>
          <cell r="E43">
            <v>6311</v>
          </cell>
          <cell r="F43" t="str">
            <v>B3300208000300</v>
          </cell>
          <cell r="G43" t="str">
            <v>45 ELL</v>
          </cell>
          <cell r="H43" t="str">
            <v>3</v>
          </cell>
          <cell r="I43" t="str">
            <v>--</v>
          </cell>
          <cell r="J43" t="str">
            <v>SCH 80</v>
          </cell>
          <cell r="K43" t="str">
            <v>NONE</v>
          </cell>
          <cell r="L43" t="str">
            <v>BW CS A234-WPB-S B16.9 SHRINKABLE SLEEVE</v>
          </cell>
          <cell r="M43">
            <v>3</v>
          </cell>
        </row>
        <row r="44">
          <cell r="C44" t="str">
            <v>501</v>
          </cell>
          <cell r="D44" t="str">
            <v>T</v>
          </cell>
          <cell r="E44">
            <v>6311</v>
          </cell>
          <cell r="F44" t="str">
            <v>B4300204000300</v>
          </cell>
          <cell r="G44" t="str">
            <v>45 ELL</v>
          </cell>
          <cell r="H44" t="str">
            <v>3</v>
          </cell>
          <cell r="I44" t="str">
            <v>--</v>
          </cell>
          <cell r="J44" t="str">
            <v>SCH 40</v>
          </cell>
          <cell r="K44" t="str">
            <v>NONE</v>
          </cell>
          <cell r="L44" t="str">
            <v>BW CS A234-WPB-S B16.9 SUNLIGHT L-200</v>
          </cell>
          <cell r="M44">
            <v>4</v>
          </cell>
        </row>
        <row r="45">
          <cell r="C45" t="str">
            <v>501</v>
          </cell>
          <cell r="D45" t="str">
            <v>T</v>
          </cell>
          <cell r="E45">
            <v>6311</v>
          </cell>
          <cell r="F45" t="str">
            <v>B4300204000400</v>
          </cell>
          <cell r="G45" t="str">
            <v>45 ELL</v>
          </cell>
          <cell r="H45" t="str">
            <v>4</v>
          </cell>
          <cell r="I45" t="str">
            <v>--</v>
          </cell>
          <cell r="J45" t="str">
            <v>SCH 40</v>
          </cell>
          <cell r="K45" t="str">
            <v>NONE</v>
          </cell>
          <cell r="L45" t="str">
            <v>BW CS A234-WPB-S B16.9 SUNLIGHT L-200</v>
          </cell>
          <cell r="M45">
            <v>5</v>
          </cell>
        </row>
        <row r="46">
          <cell r="C46" t="str">
            <v>501</v>
          </cell>
          <cell r="D46" t="str">
            <v>T</v>
          </cell>
          <cell r="E46">
            <v>6311</v>
          </cell>
          <cell r="F46" t="str">
            <v>B4300204000600</v>
          </cell>
          <cell r="G46" t="str">
            <v>45 ELL</v>
          </cell>
          <cell r="H46" t="str">
            <v>6</v>
          </cell>
          <cell r="I46" t="str">
            <v>--</v>
          </cell>
          <cell r="J46" t="str">
            <v>SCH 40</v>
          </cell>
          <cell r="K46" t="str">
            <v>NONE</v>
          </cell>
          <cell r="L46" t="str">
            <v>BW CS A234-WPB-S B16.9 SUNLIGHT L-200</v>
          </cell>
          <cell r="M46">
            <v>4</v>
          </cell>
        </row>
        <row r="47">
          <cell r="C47" t="str">
            <v>501</v>
          </cell>
          <cell r="D47" t="str">
            <v>T</v>
          </cell>
          <cell r="E47">
            <v>6311</v>
          </cell>
          <cell r="F47" t="str">
            <v>B4300208000400</v>
          </cell>
          <cell r="G47" t="str">
            <v>45 ELL</v>
          </cell>
          <cell r="H47" t="str">
            <v>4</v>
          </cell>
          <cell r="I47" t="str">
            <v>--</v>
          </cell>
          <cell r="J47" t="str">
            <v>SCH 80</v>
          </cell>
          <cell r="K47" t="str">
            <v>NONE</v>
          </cell>
          <cell r="L47" t="str">
            <v>BW CS A234-WPB-S B16.9 SUNLIGHT L-200</v>
          </cell>
          <cell r="M47">
            <v>1</v>
          </cell>
        </row>
        <row r="48">
          <cell r="C48" t="str">
            <v>501</v>
          </cell>
          <cell r="D48" t="str">
            <v>T</v>
          </cell>
          <cell r="E48">
            <v>6311</v>
          </cell>
          <cell r="F48" t="str">
            <v>B4300208000600</v>
          </cell>
          <cell r="G48" t="str">
            <v>45 ELL</v>
          </cell>
          <cell r="H48" t="str">
            <v>6</v>
          </cell>
          <cell r="I48" t="str">
            <v>--</v>
          </cell>
          <cell r="J48" t="str">
            <v>SCH 80</v>
          </cell>
          <cell r="K48" t="str">
            <v>NONE</v>
          </cell>
          <cell r="L48" t="str">
            <v>BW CS A234-WPB-S B16.9 SUNLIGHT L-200</v>
          </cell>
          <cell r="M48">
            <v>2</v>
          </cell>
        </row>
        <row r="49">
          <cell r="C49" t="str">
            <v>501</v>
          </cell>
          <cell r="D49" t="str">
            <v>T</v>
          </cell>
          <cell r="E49">
            <v>6311</v>
          </cell>
          <cell r="F49" t="str">
            <v>C3300204000300</v>
          </cell>
          <cell r="G49" t="str">
            <v>45 ELL</v>
          </cell>
          <cell r="H49" t="str">
            <v>3</v>
          </cell>
          <cell r="I49" t="str">
            <v>--</v>
          </cell>
          <cell r="J49" t="str">
            <v>SCH 40</v>
          </cell>
          <cell r="K49" t="str">
            <v>NONE</v>
          </cell>
          <cell r="L49" t="str">
            <v>BW ITCS A420-WPL6-S B16.9 SHRINKABLE SLEEVE</v>
          </cell>
          <cell r="M49">
            <v>5</v>
          </cell>
        </row>
        <row r="50">
          <cell r="C50" t="str">
            <v>501</v>
          </cell>
          <cell r="D50" t="str">
            <v>T</v>
          </cell>
          <cell r="E50">
            <v>6311</v>
          </cell>
          <cell r="F50" t="str">
            <v>C3300204000600</v>
          </cell>
          <cell r="G50" t="str">
            <v>45 ELL</v>
          </cell>
          <cell r="H50" t="str">
            <v>6</v>
          </cell>
          <cell r="I50" t="str">
            <v>--</v>
          </cell>
          <cell r="J50" t="str">
            <v>SCH 40</v>
          </cell>
          <cell r="K50" t="str">
            <v>NONE</v>
          </cell>
          <cell r="L50" t="str">
            <v>BW ITCS A420-WPL6-S B16.9 SHRINKABLE SLEEVE</v>
          </cell>
          <cell r="M50">
            <v>2</v>
          </cell>
        </row>
        <row r="51">
          <cell r="C51" t="str">
            <v>501</v>
          </cell>
          <cell r="D51" t="str">
            <v>T</v>
          </cell>
          <cell r="E51">
            <v>6311</v>
          </cell>
          <cell r="F51" t="str">
            <v>G3520200000200</v>
          </cell>
          <cell r="G51" t="str">
            <v>45 ELL</v>
          </cell>
          <cell r="H51" t="str">
            <v>2</v>
          </cell>
          <cell r="I51" t="str">
            <v>--</v>
          </cell>
          <cell r="J51" t="str">
            <v>NONE</v>
          </cell>
          <cell r="K51" t="str">
            <v>NONE</v>
          </cell>
          <cell r="L51" t="str">
            <v>3000# THRD CS A105 GALV. B16.11 SHRINKABLE SLEEVE</v>
          </cell>
          <cell r="M51">
            <v>3</v>
          </cell>
        </row>
        <row r="52">
          <cell r="C52" t="str">
            <v>501</v>
          </cell>
          <cell r="D52" t="str">
            <v>T</v>
          </cell>
          <cell r="E52">
            <v>6311</v>
          </cell>
          <cell r="F52" t="str">
            <v>N3300204000300</v>
          </cell>
          <cell r="G52" t="str">
            <v>45 ELL</v>
          </cell>
          <cell r="H52" t="str">
            <v>3</v>
          </cell>
          <cell r="I52" t="str">
            <v>--</v>
          </cell>
          <cell r="J52" t="str">
            <v>SCH 40</v>
          </cell>
          <cell r="K52" t="str">
            <v>NONE</v>
          </cell>
          <cell r="L52" t="str">
            <v>BW CS A234-WPB-S B16.9 (NACE) RP 5561V 999 6300 003 SHRINKABLE SLEEVE</v>
          </cell>
          <cell r="M52">
            <v>3</v>
          </cell>
        </row>
        <row r="53">
          <cell r="C53" t="str">
            <v>501</v>
          </cell>
          <cell r="D53" t="str">
            <v>T</v>
          </cell>
          <cell r="E53">
            <v>6311</v>
          </cell>
          <cell r="F53" t="str">
            <v>N3300204000400</v>
          </cell>
          <cell r="G53" t="str">
            <v>45 ELL</v>
          </cell>
          <cell r="H53" t="str">
            <v>4</v>
          </cell>
          <cell r="I53" t="str">
            <v>--</v>
          </cell>
          <cell r="J53" t="str">
            <v>SCH 40</v>
          </cell>
          <cell r="K53" t="str">
            <v>NONE</v>
          </cell>
          <cell r="L53" t="str">
            <v>BW CS A234-WPB-S B16.9 (NACE) RP 5561V 999 6300 003 SHRINKABLE SLEEVE</v>
          </cell>
          <cell r="M53">
            <v>3</v>
          </cell>
        </row>
        <row r="54">
          <cell r="C54" t="str">
            <v>501</v>
          </cell>
          <cell r="D54" t="str">
            <v>T</v>
          </cell>
          <cell r="E54">
            <v>6311</v>
          </cell>
          <cell r="F54" t="str">
            <v>N3300204000600</v>
          </cell>
          <cell r="G54" t="str">
            <v>45 ELL</v>
          </cell>
          <cell r="H54" t="str">
            <v>6</v>
          </cell>
          <cell r="I54" t="str">
            <v>--</v>
          </cell>
          <cell r="J54" t="str">
            <v>SCH 40</v>
          </cell>
          <cell r="K54" t="str">
            <v>NONE</v>
          </cell>
          <cell r="L54" t="str">
            <v>BW CS A234-WPB-S B16.9 (NACE) RP 5561V 999 6300 003 SHRINKABLE SLEEVE</v>
          </cell>
          <cell r="M54">
            <v>1</v>
          </cell>
        </row>
        <row r="55">
          <cell r="C55" t="str">
            <v>501</v>
          </cell>
          <cell r="D55" t="str">
            <v>T</v>
          </cell>
          <cell r="E55">
            <v>6311</v>
          </cell>
          <cell r="F55" t="str">
            <v>N3300208000300</v>
          </cell>
          <cell r="G55" t="str">
            <v>45 ELL</v>
          </cell>
          <cell r="H55" t="str">
            <v>3</v>
          </cell>
          <cell r="I55" t="str">
            <v>--</v>
          </cell>
          <cell r="J55" t="str">
            <v>SCH 80</v>
          </cell>
          <cell r="K55" t="str">
            <v>NONE</v>
          </cell>
          <cell r="L55" t="str">
            <v>BW CS A234-WPB-S B16.9 (NACE) RP 5561V 999 6300 003 SHRINKABLE SLEEVE</v>
          </cell>
          <cell r="M55">
            <v>1</v>
          </cell>
        </row>
        <row r="56">
          <cell r="C56" t="str">
            <v>501</v>
          </cell>
          <cell r="D56" t="str">
            <v>T</v>
          </cell>
          <cell r="E56">
            <v>6311</v>
          </cell>
          <cell r="F56" t="str">
            <v>N3300208000400</v>
          </cell>
          <cell r="G56" t="str">
            <v>45 ELL</v>
          </cell>
          <cell r="H56" t="str">
            <v>4</v>
          </cell>
          <cell r="I56" t="str">
            <v>--</v>
          </cell>
          <cell r="J56" t="str">
            <v>SCH 80</v>
          </cell>
          <cell r="K56" t="str">
            <v>NONE</v>
          </cell>
          <cell r="L56" t="str">
            <v>BW CS A234-WPB-S B16.9 (NACE) RP 5561V 999 6300 003 SHRINKABLE SLEEVE</v>
          </cell>
          <cell r="M56">
            <v>2</v>
          </cell>
        </row>
        <row r="57">
          <cell r="C57" t="str">
            <v>501</v>
          </cell>
          <cell r="D57" t="str">
            <v>T</v>
          </cell>
          <cell r="E57">
            <v>6311</v>
          </cell>
          <cell r="F57" t="str">
            <v>N4300204000300</v>
          </cell>
          <cell r="G57" t="str">
            <v>45 ELL</v>
          </cell>
          <cell r="H57" t="str">
            <v>3</v>
          </cell>
          <cell r="I57" t="str">
            <v>--</v>
          </cell>
          <cell r="J57" t="str">
            <v>SCH 40</v>
          </cell>
          <cell r="K57" t="str">
            <v>NONE</v>
          </cell>
          <cell r="L57" t="str">
            <v>BW CS A234-WPB-S B16.9 (NACE) RP 5561V 999 6300 003 SUNLIGHT L-200</v>
          </cell>
          <cell r="M57">
            <v>1</v>
          </cell>
        </row>
        <row r="58">
          <cell r="C58" t="str">
            <v>501</v>
          </cell>
          <cell r="D58" t="str">
            <v>T</v>
          </cell>
          <cell r="E58">
            <v>6311</v>
          </cell>
          <cell r="F58" t="str">
            <v>N4300204000600</v>
          </cell>
          <cell r="G58" t="str">
            <v>45 ELL</v>
          </cell>
          <cell r="H58" t="str">
            <v>6</v>
          </cell>
          <cell r="I58" t="str">
            <v>--</v>
          </cell>
          <cell r="J58" t="str">
            <v>SCH 40</v>
          </cell>
          <cell r="K58" t="str">
            <v>NONE</v>
          </cell>
          <cell r="L58" t="str">
            <v>BW CS A234-WPB-S B16.9 (NACE) RP 5561V 999 6300 003 SUNLIGHT L-200</v>
          </cell>
          <cell r="M58">
            <v>2</v>
          </cell>
        </row>
        <row r="59">
          <cell r="C59" t="str">
            <v>501</v>
          </cell>
          <cell r="D59" t="str">
            <v>T</v>
          </cell>
          <cell r="E59">
            <v>6311</v>
          </cell>
          <cell r="F59" t="str">
            <v>S330020J000300</v>
          </cell>
          <cell r="G59" t="str">
            <v>45 ELL</v>
          </cell>
          <cell r="H59" t="str">
            <v>3</v>
          </cell>
          <cell r="I59" t="str">
            <v>--</v>
          </cell>
          <cell r="J59" t="str">
            <v>SCH 160</v>
          </cell>
          <cell r="K59" t="str">
            <v>NONE</v>
          </cell>
          <cell r="L59" t="str">
            <v>BW CS A234-WPB-S B16.9 (NACE) RP 5561V 999 6300 002 SHRINKABLE SLEEVE</v>
          </cell>
          <cell r="M59">
            <v>1</v>
          </cell>
        </row>
        <row r="60">
          <cell r="C60" t="str">
            <v>501</v>
          </cell>
          <cell r="D60" t="str">
            <v>T</v>
          </cell>
          <cell r="E60">
            <v>6313</v>
          </cell>
          <cell r="F60" t="str">
            <v>T330020B000300</v>
          </cell>
          <cell r="G60" t="str">
            <v>45 ELL</v>
          </cell>
          <cell r="H60" t="str">
            <v>3</v>
          </cell>
          <cell r="I60" t="str">
            <v>--</v>
          </cell>
          <cell r="J60" t="str">
            <v>SCH 10S</v>
          </cell>
          <cell r="K60" t="str">
            <v>NONE</v>
          </cell>
          <cell r="L60" t="str">
            <v>BW SS A403-WP321-S B16.9 SHRINKABLE SLEEVE</v>
          </cell>
          <cell r="M60">
            <v>6</v>
          </cell>
        </row>
        <row r="61">
          <cell r="C61" t="str">
            <v>501</v>
          </cell>
          <cell r="D61" t="str">
            <v>T</v>
          </cell>
          <cell r="E61">
            <v>6313</v>
          </cell>
          <cell r="F61" t="str">
            <v>T330020B000600</v>
          </cell>
          <cell r="G61" t="str">
            <v>45 ELL</v>
          </cell>
          <cell r="H61" t="str">
            <v>6</v>
          </cell>
          <cell r="I61" t="str">
            <v>--</v>
          </cell>
          <cell r="J61" t="str">
            <v>SCH 10S</v>
          </cell>
          <cell r="K61" t="str">
            <v>NONE</v>
          </cell>
          <cell r="L61" t="str">
            <v>BW SS A403-WP321-S B16.9 SHRINKABLE SLEEVE</v>
          </cell>
          <cell r="M61">
            <v>1</v>
          </cell>
        </row>
        <row r="62">
          <cell r="C62" t="str">
            <v>501</v>
          </cell>
          <cell r="D62" t="str">
            <v>T</v>
          </cell>
          <cell r="E62">
            <v>6313</v>
          </cell>
          <cell r="F62" t="str">
            <v>T330020C000300</v>
          </cell>
          <cell r="G62" t="str">
            <v>45 ELL</v>
          </cell>
          <cell r="H62" t="str">
            <v>3</v>
          </cell>
          <cell r="I62" t="str">
            <v>--</v>
          </cell>
          <cell r="J62" t="str">
            <v>SCH 40S</v>
          </cell>
          <cell r="K62" t="str">
            <v>NONE</v>
          </cell>
          <cell r="L62" t="str">
            <v>BW SS A403-WP321-S B16.9 SHRINKABLE SLEEVE</v>
          </cell>
          <cell r="M62">
            <v>1</v>
          </cell>
        </row>
        <row r="63">
          <cell r="C63" t="str">
            <v>501</v>
          </cell>
          <cell r="D63" t="str">
            <v>T</v>
          </cell>
          <cell r="E63">
            <v>6313</v>
          </cell>
          <cell r="F63" t="str">
            <v>T330020C000400</v>
          </cell>
          <cell r="G63" t="str">
            <v>45 ELL</v>
          </cell>
          <cell r="H63" t="str">
            <v>4</v>
          </cell>
          <cell r="I63" t="str">
            <v>--</v>
          </cell>
          <cell r="J63" t="str">
            <v>SCH 40S</v>
          </cell>
          <cell r="K63" t="str">
            <v>NONE</v>
          </cell>
          <cell r="L63" t="str">
            <v>BW SS A403-WP321-S B16.9 SHRINKABLE SLEEVE</v>
          </cell>
          <cell r="M63">
            <v>2</v>
          </cell>
        </row>
        <row r="64">
          <cell r="C64" t="str">
            <v>501</v>
          </cell>
          <cell r="D64" t="str">
            <v>T</v>
          </cell>
          <cell r="E64">
            <v>6313</v>
          </cell>
          <cell r="F64" t="str">
            <v>T330020C000600</v>
          </cell>
          <cell r="G64" t="str">
            <v>45 ELL</v>
          </cell>
          <cell r="H64" t="str">
            <v>6</v>
          </cell>
          <cell r="I64" t="str">
            <v>--</v>
          </cell>
          <cell r="J64" t="str">
            <v>SCH 40S</v>
          </cell>
          <cell r="K64" t="str">
            <v>NONE</v>
          </cell>
          <cell r="L64" t="str">
            <v>BW SS A403-WP321-S B16.9 SHRINKABLE SLEEVE</v>
          </cell>
          <cell r="M64">
            <v>3</v>
          </cell>
        </row>
        <row r="65">
          <cell r="C65" t="str">
            <v>501</v>
          </cell>
          <cell r="D65" t="str">
            <v>T</v>
          </cell>
          <cell r="E65">
            <v>6313</v>
          </cell>
          <cell r="F65" t="str">
            <v>T430020B000600</v>
          </cell>
          <cell r="G65" t="str">
            <v>45 ELL</v>
          </cell>
          <cell r="H65" t="str">
            <v>6</v>
          </cell>
          <cell r="I65" t="str">
            <v>--</v>
          </cell>
          <cell r="J65" t="str">
            <v>SCH 10S</v>
          </cell>
          <cell r="K65" t="str">
            <v>NONE</v>
          </cell>
          <cell r="L65" t="str">
            <v>BW SS A403-WP321-S B16.9 SUNLIGHT L-200</v>
          </cell>
          <cell r="M65">
            <v>1</v>
          </cell>
        </row>
        <row r="66">
          <cell r="C66" t="str">
            <v>501</v>
          </cell>
          <cell r="D66" t="str">
            <v>T</v>
          </cell>
          <cell r="E66">
            <v>6313</v>
          </cell>
          <cell r="F66" t="str">
            <v>T430020C000600</v>
          </cell>
          <cell r="G66" t="str">
            <v>45 ELL</v>
          </cell>
          <cell r="H66" t="str">
            <v>6</v>
          </cell>
          <cell r="I66" t="str">
            <v>--</v>
          </cell>
          <cell r="J66" t="str">
            <v>SCH 40S</v>
          </cell>
          <cell r="K66" t="str">
            <v>NONE</v>
          </cell>
          <cell r="L66" t="str">
            <v>BW SS A403-WP321-S B16.9 SUNLIGHT L-200</v>
          </cell>
          <cell r="M66">
            <v>1</v>
          </cell>
        </row>
        <row r="67">
          <cell r="C67" t="str">
            <v>501</v>
          </cell>
          <cell r="D67" t="str">
            <v>T</v>
          </cell>
          <cell r="E67">
            <v>6311</v>
          </cell>
          <cell r="F67" t="str">
            <v>B3300104000300</v>
          </cell>
          <cell r="G67" t="str">
            <v>90 ELL</v>
          </cell>
          <cell r="H67" t="str">
            <v>3</v>
          </cell>
          <cell r="I67" t="str">
            <v>--</v>
          </cell>
          <cell r="J67" t="str">
            <v>SCH 40</v>
          </cell>
          <cell r="K67" t="str">
            <v>NONE</v>
          </cell>
          <cell r="L67" t="str">
            <v>BW CS A234-WPB-S B16.9 SHRINKABLE SLEEVE</v>
          </cell>
          <cell r="M67">
            <v>6</v>
          </cell>
        </row>
        <row r="68">
          <cell r="C68" t="str">
            <v>501</v>
          </cell>
          <cell r="D68" t="str">
            <v>T</v>
          </cell>
          <cell r="E68">
            <v>6311</v>
          </cell>
          <cell r="F68" t="str">
            <v>B3300104000400</v>
          </cell>
          <cell r="G68" t="str">
            <v>90 ELL</v>
          </cell>
          <cell r="H68" t="str">
            <v>4</v>
          </cell>
          <cell r="I68" t="str">
            <v>--</v>
          </cell>
          <cell r="J68" t="str">
            <v>SCH 40</v>
          </cell>
          <cell r="K68" t="str">
            <v>NONE</v>
          </cell>
          <cell r="L68" t="str">
            <v>BW CS A234-WPB-S B16.9 SHRINKABLE SLEEVE</v>
          </cell>
          <cell r="M68">
            <v>66</v>
          </cell>
        </row>
        <row r="69">
          <cell r="C69" t="str">
            <v>501</v>
          </cell>
          <cell r="D69" t="str">
            <v>T</v>
          </cell>
          <cell r="E69">
            <v>6311</v>
          </cell>
          <cell r="F69" t="str">
            <v>B3300108000300</v>
          </cell>
          <cell r="G69" t="str">
            <v>90 ELL</v>
          </cell>
          <cell r="H69" t="str">
            <v>3</v>
          </cell>
          <cell r="I69" t="str">
            <v>--</v>
          </cell>
          <cell r="J69" t="str">
            <v>SCH 80</v>
          </cell>
          <cell r="K69" t="str">
            <v>NONE</v>
          </cell>
          <cell r="L69" t="str">
            <v>BW CS A234-WPB-S B16.9 SHRINKABLE SLEEVE</v>
          </cell>
          <cell r="M69">
            <v>31</v>
          </cell>
        </row>
        <row r="70">
          <cell r="C70" t="str">
            <v>501</v>
          </cell>
          <cell r="D70" t="str">
            <v>T</v>
          </cell>
          <cell r="E70">
            <v>6311</v>
          </cell>
          <cell r="F70" t="str">
            <v>B3300108000400</v>
          </cell>
          <cell r="G70" t="str">
            <v>90 ELL</v>
          </cell>
          <cell r="H70" t="str">
            <v>4</v>
          </cell>
          <cell r="I70" t="str">
            <v>--</v>
          </cell>
          <cell r="J70" t="str">
            <v>SCH 80</v>
          </cell>
          <cell r="K70" t="str">
            <v>NONE</v>
          </cell>
          <cell r="L70" t="str">
            <v>BW CS A234-WPB-S B16.9 SHRINKABLE SLEEVE</v>
          </cell>
          <cell r="M70">
            <v>2</v>
          </cell>
        </row>
        <row r="71">
          <cell r="C71" t="str">
            <v>501</v>
          </cell>
          <cell r="D71" t="str">
            <v>T</v>
          </cell>
          <cell r="E71">
            <v>6311</v>
          </cell>
          <cell r="F71" t="str">
            <v>B4300104000300</v>
          </cell>
          <cell r="G71" t="str">
            <v>90 ELL</v>
          </cell>
          <cell r="H71" t="str">
            <v>3</v>
          </cell>
          <cell r="I71" t="str">
            <v>--</v>
          </cell>
          <cell r="J71" t="str">
            <v>SCH 40</v>
          </cell>
          <cell r="K71" t="str">
            <v>NONE</v>
          </cell>
          <cell r="L71" t="str">
            <v>BW CS A234-WPB-S B16.9 SUNLIGHT L-200</v>
          </cell>
          <cell r="M71">
            <v>17</v>
          </cell>
        </row>
        <row r="72">
          <cell r="C72" t="str">
            <v>501</v>
          </cell>
          <cell r="D72" t="str">
            <v>T</v>
          </cell>
          <cell r="E72">
            <v>6311</v>
          </cell>
          <cell r="F72" t="str">
            <v>B4300104000400</v>
          </cell>
          <cell r="G72" t="str">
            <v>90 ELL</v>
          </cell>
          <cell r="H72" t="str">
            <v>4</v>
          </cell>
          <cell r="I72" t="str">
            <v>--</v>
          </cell>
          <cell r="J72" t="str">
            <v>SCH 40</v>
          </cell>
          <cell r="K72" t="str">
            <v>NONE</v>
          </cell>
          <cell r="L72" t="str">
            <v>BW CS A234-WPB-S B16.9 SUNLIGHT L-200</v>
          </cell>
          <cell r="M72">
            <v>4</v>
          </cell>
        </row>
        <row r="73">
          <cell r="C73" t="str">
            <v>501</v>
          </cell>
          <cell r="D73" t="str">
            <v>T</v>
          </cell>
          <cell r="E73">
            <v>6311</v>
          </cell>
          <cell r="F73" t="str">
            <v>B4300104000600</v>
          </cell>
          <cell r="G73" t="str">
            <v>90 ELL</v>
          </cell>
          <cell r="H73" t="str">
            <v>6</v>
          </cell>
          <cell r="I73" t="str">
            <v>--</v>
          </cell>
          <cell r="J73" t="str">
            <v>SCH 40</v>
          </cell>
          <cell r="K73" t="str">
            <v>NONE</v>
          </cell>
          <cell r="L73" t="str">
            <v>BW CS A234-WPB-S B16.9 SUNLIGHT L-200</v>
          </cell>
          <cell r="M73">
            <v>1</v>
          </cell>
        </row>
        <row r="74">
          <cell r="C74" t="str">
            <v>501</v>
          </cell>
          <cell r="D74" t="str">
            <v>T</v>
          </cell>
          <cell r="E74">
            <v>6311</v>
          </cell>
          <cell r="F74" t="str">
            <v>B4300108000300</v>
          </cell>
          <cell r="G74" t="str">
            <v>90 ELL</v>
          </cell>
          <cell r="H74" t="str">
            <v>3</v>
          </cell>
          <cell r="I74" t="str">
            <v>--</v>
          </cell>
          <cell r="J74" t="str">
            <v>SCH 80</v>
          </cell>
          <cell r="K74" t="str">
            <v>NONE</v>
          </cell>
          <cell r="L74" t="str">
            <v>BW CS A234-WPB-S B16.9 SUNLIGHT L-200</v>
          </cell>
          <cell r="M74">
            <v>15</v>
          </cell>
        </row>
        <row r="75">
          <cell r="C75" t="str">
            <v>501</v>
          </cell>
          <cell r="D75" t="str">
            <v>T</v>
          </cell>
          <cell r="E75">
            <v>6311</v>
          </cell>
          <cell r="F75" t="str">
            <v>B4300108000400</v>
          </cell>
          <cell r="G75" t="str">
            <v>90 ELL</v>
          </cell>
          <cell r="H75" t="str">
            <v>4</v>
          </cell>
          <cell r="I75" t="str">
            <v>--</v>
          </cell>
          <cell r="J75" t="str">
            <v>SCH 80</v>
          </cell>
          <cell r="K75" t="str">
            <v>NONE</v>
          </cell>
          <cell r="L75" t="str">
            <v>BW CS A234-WPB-S B16.9 SUNLIGHT L-200</v>
          </cell>
          <cell r="M75">
            <v>4</v>
          </cell>
        </row>
        <row r="76">
          <cell r="C76" t="str">
            <v>501</v>
          </cell>
          <cell r="D76" t="str">
            <v>T</v>
          </cell>
          <cell r="E76">
            <v>6311</v>
          </cell>
          <cell r="F76" t="str">
            <v>B4300108000600</v>
          </cell>
          <cell r="G76" t="str">
            <v>90 ELL</v>
          </cell>
          <cell r="H76" t="str">
            <v>6</v>
          </cell>
          <cell r="I76" t="str">
            <v>--</v>
          </cell>
          <cell r="J76" t="str">
            <v>SCH 80</v>
          </cell>
          <cell r="K76" t="str">
            <v>NONE</v>
          </cell>
          <cell r="L76" t="str">
            <v>BW CS A234-WPB-S B16.9 SUNLIGHT L-200</v>
          </cell>
          <cell r="M76">
            <v>2</v>
          </cell>
        </row>
        <row r="77">
          <cell r="C77" t="str">
            <v>501</v>
          </cell>
          <cell r="D77" t="str">
            <v>T</v>
          </cell>
          <cell r="E77">
            <v>6311</v>
          </cell>
          <cell r="F77" t="str">
            <v>C3300104000300</v>
          </cell>
          <cell r="G77" t="str">
            <v>90 ELL</v>
          </cell>
          <cell r="H77" t="str">
            <v>3</v>
          </cell>
          <cell r="I77" t="str">
            <v>--</v>
          </cell>
          <cell r="J77" t="str">
            <v>SCH 40</v>
          </cell>
          <cell r="K77" t="str">
            <v>NONE</v>
          </cell>
          <cell r="L77" t="str">
            <v>BW ITCS A420-WPL6-S B16.9 SHRINKABLE SLEEVE</v>
          </cell>
          <cell r="M77">
            <v>24</v>
          </cell>
        </row>
        <row r="78">
          <cell r="C78" t="str">
            <v>501</v>
          </cell>
          <cell r="D78" t="str">
            <v>T</v>
          </cell>
          <cell r="E78">
            <v>6311</v>
          </cell>
          <cell r="F78" t="str">
            <v>C3300104000600</v>
          </cell>
          <cell r="G78" t="str">
            <v>90 ELL</v>
          </cell>
          <cell r="H78" t="str">
            <v>6</v>
          </cell>
          <cell r="I78" t="str">
            <v>--</v>
          </cell>
          <cell r="J78" t="str">
            <v>SCH 40</v>
          </cell>
          <cell r="K78" t="str">
            <v>NONE</v>
          </cell>
          <cell r="L78" t="str">
            <v>BW ITCS A420-WPL6-S B16.9 SHRINKABLE SLEEVE</v>
          </cell>
          <cell r="M78">
            <v>2</v>
          </cell>
        </row>
        <row r="79">
          <cell r="C79" t="str">
            <v>501</v>
          </cell>
          <cell r="D79" t="str">
            <v>T</v>
          </cell>
          <cell r="E79">
            <v>6311</v>
          </cell>
          <cell r="F79" t="str">
            <v>G3520100000200</v>
          </cell>
          <cell r="G79" t="str">
            <v>90 ELL</v>
          </cell>
          <cell r="H79" t="str">
            <v>2</v>
          </cell>
          <cell r="I79" t="str">
            <v>--</v>
          </cell>
          <cell r="J79" t="str">
            <v>NONE</v>
          </cell>
          <cell r="K79" t="str">
            <v>NONE</v>
          </cell>
          <cell r="L79" t="str">
            <v>3000# THRD CS A105 GALV. B16.11 SHRINKABLE SLEEVE</v>
          </cell>
          <cell r="M79">
            <v>11</v>
          </cell>
        </row>
        <row r="80">
          <cell r="C80" t="str">
            <v>501</v>
          </cell>
          <cell r="D80" t="str">
            <v>T</v>
          </cell>
          <cell r="E80">
            <v>6311</v>
          </cell>
          <cell r="F80" t="str">
            <v>N3300104000300</v>
          </cell>
          <cell r="G80" t="str">
            <v>90 ELL</v>
          </cell>
          <cell r="H80" t="str">
            <v>3</v>
          </cell>
          <cell r="I80" t="str">
            <v>--</v>
          </cell>
          <cell r="J80" t="str">
            <v>SCH 40</v>
          </cell>
          <cell r="K80" t="str">
            <v>NONE</v>
          </cell>
          <cell r="L80" t="str">
            <v>BW CS A234-WPB-S B16.9 (NACE) RP 5561V 999 6300 003 SHRINKABLE SLEEVE</v>
          </cell>
          <cell r="M80">
            <v>52</v>
          </cell>
        </row>
        <row r="81">
          <cell r="C81" t="str">
            <v>501</v>
          </cell>
          <cell r="D81" t="str">
            <v>T</v>
          </cell>
          <cell r="E81">
            <v>6311</v>
          </cell>
          <cell r="F81" t="str">
            <v>N3300104000400</v>
          </cell>
          <cell r="G81" t="str">
            <v>90 ELL</v>
          </cell>
          <cell r="H81" t="str">
            <v>4</v>
          </cell>
          <cell r="I81" t="str">
            <v>--</v>
          </cell>
          <cell r="J81" t="str">
            <v>SCH 40</v>
          </cell>
          <cell r="K81" t="str">
            <v>NONE</v>
          </cell>
          <cell r="L81" t="str">
            <v>BW CS A234-WPB-S B16.9 (NACE) RP 5561V 999 6300 003 SHRINKABLE SLEEVE</v>
          </cell>
          <cell r="M81">
            <v>5</v>
          </cell>
        </row>
        <row r="82">
          <cell r="C82" t="str">
            <v>501</v>
          </cell>
          <cell r="D82" t="str">
            <v>T</v>
          </cell>
          <cell r="E82">
            <v>6311</v>
          </cell>
          <cell r="F82" t="str">
            <v>N3300104000600</v>
          </cell>
          <cell r="G82" t="str">
            <v>90 ELL</v>
          </cell>
          <cell r="H82" t="str">
            <v>6</v>
          </cell>
          <cell r="I82" t="str">
            <v>--</v>
          </cell>
          <cell r="J82" t="str">
            <v>SCH 40</v>
          </cell>
          <cell r="K82" t="str">
            <v>NONE</v>
          </cell>
          <cell r="L82" t="str">
            <v>BW CS A234-WPB-S B16.9 (NACE) RP 5561V 999 6300 003 SHRINKABLE SLEEVE</v>
          </cell>
          <cell r="M82">
            <v>2</v>
          </cell>
        </row>
        <row r="83">
          <cell r="C83" t="str">
            <v>501</v>
          </cell>
          <cell r="D83" t="str">
            <v>T</v>
          </cell>
          <cell r="E83">
            <v>6311</v>
          </cell>
          <cell r="F83" t="str">
            <v>N3300108000300</v>
          </cell>
          <cell r="G83" t="str">
            <v>90 ELL</v>
          </cell>
          <cell r="H83" t="str">
            <v>3</v>
          </cell>
          <cell r="I83" t="str">
            <v>--</v>
          </cell>
          <cell r="J83" t="str">
            <v>SCH 80</v>
          </cell>
          <cell r="K83" t="str">
            <v>NONE</v>
          </cell>
          <cell r="L83" t="str">
            <v>BW CS A234-WPB-S B16.9 (NACE) RP 5561V 999 6300 003 SHRINKABLE SLEEVE</v>
          </cell>
          <cell r="M83">
            <v>3</v>
          </cell>
        </row>
        <row r="84">
          <cell r="C84" t="str">
            <v>501</v>
          </cell>
          <cell r="D84" t="str">
            <v>T</v>
          </cell>
          <cell r="E84">
            <v>6311</v>
          </cell>
          <cell r="F84" t="str">
            <v>N3300108000400</v>
          </cell>
          <cell r="G84" t="str">
            <v>90 ELL</v>
          </cell>
          <cell r="H84" t="str">
            <v>4</v>
          </cell>
          <cell r="I84" t="str">
            <v>--</v>
          </cell>
          <cell r="J84" t="str">
            <v>SCH 80</v>
          </cell>
          <cell r="K84" t="str">
            <v>NONE</v>
          </cell>
          <cell r="L84" t="str">
            <v>BW CS A234-WPB-S B16.9 (NACE) RP 5561V 999 6300 003 SHRINKABLE SLEEVE</v>
          </cell>
          <cell r="M84">
            <v>2</v>
          </cell>
        </row>
        <row r="85">
          <cell r="C85" t="str">
            <v>501</v>
          </cell>
          <cell r="D85" t="str">
            <v>T</v>
          </cell>
          <cell r="E85">
            <v>6311</v>
          </cell>
          <cell r="F85" t="str">
            <v>N3300108000600</v>
          </cell>
          <cell r="G85" t="str">
            <v>90 ELL</v>
          </cell>
          <cell r="H85" t="str">
            <v>6</v>
          </cell>
          <cell r="I85" t="str">
            <v>--</v>
          </cell>
          <cell r="J85" t="str">
            <v>SCH 80</v>
          </cell>
          <cell r="K85" t="str">
            <v>NONE</v>
          </cell>
          <cell r="L85" t="str">
            <v>BW CS A234-WPB-S B16.9 (NACE) RP 5561V 999 6300 003 SHRINKABLE SLEEVE</v>
          </cell>
          <cell r="M85">
            <v>5</v>
          </cell>
        </row>
        <row r="86">
          <cell r="C86" t="str">
            <v>501</v>
          </cell>
          <cell r="D86" t="str">
            <v>T</v>
          </cell>
          <cell r="E86">
            <v>6311</v>
          </cell>
          <cell r="F86" t="str">
            <v>N4300104000300</v>
          </cell>
          <cell r="G86" t="str">
            <v>90 ELL</v>
          </cell>
          <cell r="H86" t="str">
            <v>3</v>
          </cell>
          <cell r="I86" t="str">
            <v>--</v>
          </cell>
          <cell r="J86" t="str">
            <v>SCH 40</v>
          </cell>
          <cell r="K86" t="str">
            <v>NONE</v>
          </cell>
          <cell r="L86" t="str">
            <v>BW CS A234-WPB-S B16.9 (NACE) RP 5561V 999 6300 003 SUNLIGHT L-200</v>
          </cell>
          <cell r="M86">
            <v>2</v>
          </cell>
        </row>
        <row r="87">
          <cell r="C87" t="str">
            <v>501</v>
          </cell>
          <cell r="D87" t="str">
            <v>T</v>
          </cell>
          <cell r="E87">
            <v>6311</v>
          </cell>
          <cell r="F87" t="str">
            <v>N4300104000400</v>
          </cell>
          <cell r="G87" t="str">
            <v>90 ELL</v>
          </cell>
          <cell r="H87" t="str">
            <v>4</v>
          </cell>
          <cell r="I87" t="str">
            <v>--</v>
          </cell>
          <cell r="J87" t="str">
            <v>SCH 40</v>
          </cell>
          <cell r="K87" t="str">
            <v>NONE</v>
          </cell>
          <cell r="L87" t="str">
            <v>BW CS A234-WPB-S B16.9 (NACE) RP 5561V 999 6300 003 SUNLIGHT L-200</v>
          </cell>
          <cell r="M87">
            <v>1</v>
          </cell>
        </row>
        <row r="88">
          <cell r="C88" t="str">
            <v>501</v>
          </cell>
          <cell r="D88" t="str">
            <v>T</v>
          </cell>
          <cell r="E88">
            <v>6311</v>
          </cell>
          <cell r="F88" t="str">
            <v>N4300104000600</v>
          </cell>
          <cell r="G88" t="str">
            <v>90 ELL</v>
          </cell>
          <cell r="H88" t="str">
            <v>6</v>
          </cell>
          <cell r="I88" t="str">
            <v>--</v>
          </cell>
          <cell r="J88" t="str">
            <v>SCH 40</v>
          </cell>
          <cell r="K88" t="str">
            <v>NONE</v>
          </cell>
          <cell r="L88" t="str">
            <v>BW CS A234-WPB-S B16.9 (NACE) RP 5561V 999 6300 003 SUNLIGHT L-200</v>
          </cell>
          <cell r="M88">
            <v>7</v>
          </cell>
        </row>
        <row r="89">
          <cell r="C89" t="str">
            <v>501</v>
          </cell>
          <cell r="D89" t="str">
            <v>T</v>
          </cell>
          <cell r="E89">
            <v>6311</v>
          </cell>
          <cell r="F89" t="str">
            <v>S330010J000300</v>
          </cell>
          <cell r="G89" t="str">
            <v>90 ELL</v>
          </cell>
          <cell r="H89" t="str">
            <v>3</v>
          </cell>
          <cell r="I89" t="str">
            <v>--</v>
          </cell>
          <cell r="J89" t="str">
            <v>SCH 160</v>
          </cell>
          <cell r="K89" t="str">
            <v>NONE</v>
          </cell>
          <cell r="L89" t="str">
            <v>BW CS A234-WPB-S B16.9 (NACE) RP 5561V 999 6300 002 SHRINKABLE SLEEVE</v>
          </cell>
          <cell r="M89">
            <v>7</v>
          </cell>
        </row>
        <row r="90">
          <cell r="C90" t="str">
            <v>501</v>
          </cell>
          <cell r="D90" t="str">
            <v>T</v>
          </cell>
          <cell r="E90">
            <v>6313</v>
          </cell>
          <cell r="F90" t="str">
            <v>T330010B000300</v>
          </cell>
          <cell r="G90" t="str">
            <v>90 ELL</v>
          </cell>
          <cell r="H90" t="str">
            <v>3</v>
          </cell>
          <cell r="I90" t="str">
            <v>--</v>
          </cell>
          <cell r="J90" t="str">
            <v>SCH 10S</v>
          </cell>
          <cell r="K90" t="str">
            <v>NONE</v>
          </cell>
          <cell r="L90" t="str">
            <v>BW SS A403-WP321-S B16.9 SHRINKABLE SLEEVE</v>
          </cell>
          <cell r="M90">
            <v>9</v>
          </cell>
        </row>
        <row r="91">
          <cell r="C91" t="str">
            <v>501</v>
          </cell>
          <cell r="D91" t="str">
            <v>T</v>
          </cell>
          <cell r="E91">
            <v>6313</v>
          </cell>
          <cell r="F91" t="str">
            <v>T330010C000300</v>
          </cell>
          <cell r="G91" t="str">
            <v>90 ELL</v>
          </cell>
          <cell r="H91" t="str">
            <v>3</v>
          </cell>
          <cell r="I91" t="str">
            <v>--</v>
          </cell>
          <cell r="J91" t="str">
            <v>SCH 40S</v>
          </cell>
          <cell r="K91" t="str">
            <v>NONE</v>
          </cell>
          <cell r="L91" t="str">
            <v>BW SS A403-WP321-S B16.9 SHRINKABLE SLEEVE</v>
          </cell>
          <cell r="M91">
            <v>11</v>
          </cell>
        </row>
        <row r="92">
          <cell r="C92" t="str">
            <v>501</v>
          </cell>
          <cell r="D92" t="str">
            <v>T</v>
          </cell>
          <cell r="E92">
            <v>6313</v>
          </cell>
          <cell r="F92" t="str">
            <v>T330010C000400</v>
          </cell>
          <cell r="G92" t="str">
            <v>90 ELL</v>
          </cell>
          <cell r="H92" t="str">
            <v>4</v>
          </cell>
          <cell r="I92" t="str">
            <v>--</v>
          </cell>
          <cell r="J92" t="str">
            <v>SCH 40S</v>
          </cell>
          <cell r="K92" t="str">
            <v>NONE</v>
          </cell>
          <cell r="L92" t="str">
            <v>BW SS A403-WP321-S B16.9 SHRINKABLE SLEEVE</v>
          </cell>
          <cell r="M92">
            <v>1</v>
          </cell>
        </row>
        <row r="93">
          <cell r="C93" t="str">
            <v>501</v>
          </cell>
          <cell r="D93" t="str">
            <v>T</v>
          </cell>
          <cell r="E93">
            <v>6313</v>
          </cell>
          <cell r="F93" t="str">
            <v>T330010C000600</v>
          </cell>
          <cell r="G93" t="str">
            <v>90 ELL</v>
          </cell>
          <cell r="H93" t="str">
            <v>6</v>
          </cell>
          <cell r="I93" t="str">
            <v>--</v>
          </cell>
          <cell r="J93" t="str">
            <v>SCH 40S</v>
          </cell>
          <cell r="K93" t="str">
            <v>NONE</v>
          </cell>
          <cell r="L93" t="str">
            <v>BW SS A403-WP321-S B16.9 SHRINKABLE SLEEVE</v>
          </cell>
          <cell r="M93">
            <v>1</v>
          </cell>
        </row>
        <row r="94">
          <cell r="C94" t="str">
            <v>501</v>
          </cell>
          <cell r="D94" t="str">
            <v>T</v>
          </cell>
          <cell r="E94">
            <v>6311</v>
          </cell>
          <cell r="F94" t="str">
            <v>B3300504040604</v>
          </cell>
          <cell r="G94" t="str">
            <v>C RED</v>
          </cell>
          <cell r="H94" t="str">
            <v>6</v>
          </cell>
          <cell r="I94" t="str">
            <v>4</v>
          </cell>
          <cell r="J94" t="str">
            <v>SCH 40</v>
          </cell>
          <cell r="K94" t="str">
            <v>SCH 40</v>
          </cell>
          <cell r="L94" t="str">
            <v>BW CS A234-WPB-S B16.9 SHRINKABLE SLEEVE</v>
          </cell>
          <cell r="M94">
            <v>1</v>
          </cell>
        </row>
        <row r="95">
          <cell r="C95" t="str">
            <v>501</v>
          </cell>
          <cell r="D95" t="str">
            <v>T</v>
          </cell>
          <cell r="E95">
            <v>6311</v>
          </cell>
          <cell r="F95" t="str">
            <v>B4300504040403</v>
          </cell>
          <cell r="G95" t="str">
            <v>C RED</v>
          </cell>
          <cell r="H95" t="str">
            <v>4</v>
          </cell>
          <cell r="I95" t="str">
            <v>3</v>
          </cell>
          <cell r="J95" t="str">
            <v>SCH 40</v>
          </cell>
          <cell r="K95" t="str">
            <v>SCH 40</v>
          </cell>
          <cell r="L95" t="str">
            <v>BW CS A234-WPB-S B16.9 SUNLIGHT L-200</v>
          </cell>
          <cell r="M95">
            <v>1</v>
          </cell>
        </row>
        <row r="96">
          <cell r="C96" t="str">
            <v>501</v>
          </cell>
          <cell r="D96" t="str">
            <v>T</v>
          </cell>
          <cell r="E96">
            <v>6311</v>
          </cell>
          <cell r="F96" t="str">
            <v>B4300508080604</v>
          </cell>
          <cell r="G96" t="str">
            <v>C RED</v>
          </cell>
          <cell r="H96" t="str">
            <v>6</v>
          </cell>
          <cell r="I96" t="str">
            <v>4</v>
          </cell>
          <cell r="J96" t="str">
            <v>SCH 80</v>
          </cell>
          <cell r="K96" t="str">
            <v>SCH 80</v>
          </cell>
          <cell r="L96" t="str">
            <v>BW CS A234-WPB-S B16.9 SUNLIGHT L-200</v>
          </cell>
          <cell r="M96">
            <v>1</v>
          </cell>
        </row>
        <row r="97">
          <cell r="C97" t="str">
            <v>501</v>
          </cell>
          <cell r="D97" t="str">
            <v>T</v>
          </cell>
          <cell r="E97">
            <v>6311</v>
          </cell>
          <cell r="F97" t="str">
            <v>N3300508080403</v>
          </cell>
          <cell r="G97" t="str">
            <v>C RED</v>
          </cell>
          <cell r="H97" t="str">
            <v>4</v>
          </cell>
          <cell r="I97" t="str">
            <v>3</v>
          </cell>
          <cell r="J97" t="str">
            <v>SCH 80</v>
          </cell>
          <cell r="K97" t="str">
            <v>SCH 80</v>
          </cell>
          <cell r="L97" t="str">
            <v>BW CS A234-WPB-S B16.9 (NACE) RP 5561V 999 6300 003 SHRINKABLE SLEEVE</v>
          </cell>
          <cell r="M97">
            <v>1</v>
          </cell>
        </row>
        <row r="98">
          <cell r="C98" t="str">
            <v>501</v>
          </cell>
          <cell r="D98" t="str">
            <v>T</v>
          </cell>
          <cell r="E98">
            <v>6311</v>
          </cell>
          <cell r="F98" t="str">
            <v>G3520500000200</v>
          </cell>
          <cell r="G98" t="str">
            <v>CPLG</v>
          </cell>
          <cell r="H98" t="str">
            <v>2</v>
          </cell>
          <cell r="I98" t="str">
            <v>--</v>
          </cell>
          <cell r="J98" t="str">
            <v>NONE</v>
          </cell>
          <cell r="K98" t="str">
            <v>NONE</v>
          </cell>
          <cell r="L98" t="str">
            <v>3000# THRD CS A105 GALV. B16.11 SHRINKABLE SLEEVE</v>
          </cell>
          <cell r="M98">
            <v>24</v>
          </cell>
        </row>
        <row r="99">
          <cell r="C99" t="str">
            <v>501</v>
          </cell>
          <cell r="D99" t="str">
            <v>T</v>
          </cell>
          <cell r="E99">
            <v>6311</v>
          </cell>
          <cell r="F99" t="str">
            <v>B2380300000403</v>
          </cell>
          <cell r="G99" t="str">
            <v>REINF PAD</v>
          </cell>
          <cell r="H99" t="str">
            <v>4</v>
          </cell>
          <cell r="I99" t="str">
            <v>3</v>
          </cell>
          <cell r="J99" t="str">
            <v>NONE</v>
          </cell>
          <cell r="K99" t="str">
            <v>NONE</v>
          </cell>
          <cell r="L99" t="str">
            <v>CS SMLS API 5L-B</v>
          </cell>
          <cell r="M99">
            <v>5</v>
          </cell>
        </row>
        <row r="100">
          <cell r="C100" t="str">
            <v>501</v>
          </cell>
          <cell r="D100" t="str">
            <v>T</v>
          </cell>
          <cell r="E100">
            <v>6311</v>
          </cell>
          <cell r="F100" t="str">
            <v>B2380300000603</v>
          </cell>
          <cell r="G100" t="str">
            <v>REINF PAD</v>
          </cell>
          <cell r="H100" t="str">
            <v>6</v>
          </cell>
          <cell r="I100" t="str">
            <v>3</v>
          </cell>
          <cell r="J100" t="str">
            <v>NONE</v>
          </cell>
          <cell r="K100" t="str">
            <v>NONE</v>
          </cell>
          <cell r="L100" t="str">
            <v>CS SMLS API 5L-B</v>
          </cell>
          <cell r="M100">
            <v>8</v>
          </cell>
        </row>
        <row r="101">
          <cell r="C101" t="str">
            <v>501</v>
          </cell>
          <cell r="D101" t="str">
            <v>T</v>
          </cell>
          <cell r="E101">
            <v>6311</v>
          </cell>
          <cell r="F101" t="str">
            <v>B4380300000403</v>
          </cell>
          <cell r="G101" t="str">
            <v>REINF PAD</v>
          </cell>
          <cell r="H101" t="str">
            <v>4</v>
          </cell>
          <cell r="I101" t="str">
            <v>3</v>
          </cell>
          <cell r="J101" t="str">
            <v>NONE</v>
          </cell>
          <cell r="K101" t="str">
            <v>NONE</v>
          </cell>
          <cell r="L101" t="str">
            <v>CS SMLS API 5L-B</v>
          </cell>
          <cell r="M101">
            <v>5</v>
          </cell>
        </row>
        <row r="102">
          <cell r="C102" t="str">
            <v>501</v>
          </cell>
          <cell r="D102" t="str">
            <v>T</v>
          </cell>
          <cell r="E102">
            <v>6311</v>
          </cell>
          <cell r="F102" t="str">
            <v>B4380300000603</v>
          </cell>
          <cell r="G102" t="str">
            <v>REINF PAD</v>
          </cell>
          <cell r="H102" t="str">
            <v>6</v>
          </cell>
          <cell r="I102" t="str">
            <v>3</v>
          </cell>
          <cell r="J102" t="str">
            <v>NONE</v>
          </cell>
          <cell r="K102" t="str">
            <v>NONE</v>
          </cell>
          <cell r="L102" t="str">
            <v>CS SMLS API 5L-B</v>
          </cell>
          <cell r="M102">
            <v>4</v>
          </cell>
        </row>
        <row r="103">
          <cell r="C103" t="str">
            <v>501</v>
          </cell>
          <cell r="D103" t="str">
            <v>T</v>
          </cell>
          <cell r="E103">
            <v>6311</v>
          </cell>
          <cell r="F103" t="str">
            <v>B4380300000604</v>
          </cell>
          <cell r="G103" t="str">
            <v>REINF PAD</v>
          </cell>
          <cell r="H103" t="str">
            <v>6</v>
          </cell>
          <cell r="I103" t="str">
            <v>4</v>
          </cell>
          <cell r="J103" t="str">
            <v>NONE</v>
          </cell>
          <cell r="K103" t="str">
            <v>NONE</v>
          </cell>
          <cell r="L103" t="str">
            <v>CS SMLS API 5L-B</v>
          </cell>
          <cell r="M103">
            <v>3</v>
          </cell>
        </row>
        <row r="104">
          <cell r="C104" t="str">
            <v>501</v>
          </cell>
          <cell r="D104" t="str">
            <v>T</v>
          </cell>
          <cell r="E104">
            <v>6311</v>
          </cell>
          <cell r="F104" t="str">
            <v>N2380300000403</v>
          </cell>
          <cell r="G104" t="str">
            <v>REINF PAD</v>
          </cell>
          <cell r="H104" t="str">
            <v>4</v>
          </cell>
          <cell r="I104" t="str">
            <v>3</v>
          </cell>
          <cell r="J104" t="str">
            <v>NONE</v>
          </cell>
          <cell r="K104" t="str">
            <v>NONE</v>
          </cell>
          <cell r="L104" t="str">
            <v>CS SMLS API 5L-B (NACE) RP 5561V 999 6300 003</v>
          </cell>
          <cell r="M104">
            <v>3</v>
          </cell>
        </row>
        <row r="105">
          <cell r="C105" t="str">
            <v>501</v>
          </cell>
          <cell r="D105" t="str">
            <v>T</v>
          </cell>
          <cell r="E105">
            <v>6311</v>
          </cell>
          <cell r="F105" t="str">
            <v>N2380300000603</v>
          </cell>
          <cell r="G105" t="str">
            <v>REINF PAD</v>
          </cell>
          <cell r="H105" t="str">
            <v>6</v>
          </cell>
          <cell r="I105" t="str">
            <v>3</v>
          </cell>
          <cell r="J105" t="str">
            <v>NONE</v>
          </cell>
          <cell r="K105" t="str">
            <v>NONE</v>
          </cell>
          <cell r="L105" t="str">
            <v>CS SMLS API 5L-B (NACE) RP 5561V 999 6300 003</v>
          </cell>
          <cell r="M105">
            <v>2</v>
          </cell>
        </row>
        <row r="106">
          <cell r="C106" t="str">
            <v>501</v>
          </cell>
          <cell r="D106" t="str">
            <v>T</v>
          </cell>
          <cell r="E106">
            <v>6311</v>
          </cell>
          <cell r="F106" t="str">
            <v>N2380300000604</v>
          </cell>
          <cell r="G106" t="str">
            <v>REINF PAD</v>
          </cell>
          <cell r="H106" t="str">
            <v>6</v>
          </cell>
          <cell r="I106" t="str">
            <v>4</v>
          </cell>
          <cell r="J106" t="str">
            <v>NONE</v>
          </cell>
          <cell r="K106" t="str">
            <v>NONE</v>
          </cell>
          <cell r="L106" t="str">
            <v>CS SMLS API 5L-B (NACE) RP 5561V 999 6300 003</v>
          </cell>
          <cell r="M106">
            <v>4</v>
          </cell>
        </row>
        <row r="107">
          <cell r="C107" t="str">
            <v>501</v>
          </cell>
          <cell r="D107" t="str">
            <v>T</v>
          </cell>
          <cell r="E107">
            <v>6313</v>
          </cell>
          <cell r="F107" t="str">
            <v>T2380300000403</v>
          </cell>
          <cell r="G107" t="str">
            <v>REINF PAD</v>
          </cell>
          <cell r="H107" t="str">
            <v>4</v>
          </cell>
          <cell r="I107" t="str">
            <v>3</v>
          </cell>
          <cell r="J107" t="str">
            <v>NONE</v>
          </cell>
          <cell r="K107" t="str">
            <v>NONE</v>
          </cell>
          <cell r="L107" t="str">
            <v>SS SMLS A312-TP321</v>
          </cell>
          <cell r="M107">
            <v>2</v>
          </cell>
        </row>
        <row r="108">
          <cell r="C108" t="str">
            <v>501</v>
          </cell>
          <cell r="D108" t="str">
            <v>T</v>
          </cell>
          <cell r="E108">
            <v>6313</v>
          </cell>
          <cell r="F108" t="str">
            <v>T2380300000603</v>
          </cell>
          <cell r="G108" t="str">
            <v>REINF PAD</v>
          </cell>
          <cell r="H108" t="str">
            <v>6</v>
          </cell>
          <cell r="I108" t="str">
            <v>3</v>
          </cell>
          <cell r="J108" t="str">
            <v>NONE</v>
          </cell>
          <cell r="K108" t="str">
            <v>NONE</v>
          </cell>
          <cell r="L108" t="str">
            <v>SS SMLS A312-TP321</v>
          </cell>
          <cell r="M108">
            <v>7</v>
          </cell>
        </row>
        <row r="109">
          <cell r="C109" t="str">
            <v>501</v>
          </cell>
          <cell r="D109" t="str">
            <v>T</v>
          </cell>
          <cell r="E109">
            <v>6313</v>
          </cell>
          <cell r="F109" t="str">
            <v>T2380300000604</v>
          </cell>
          <cell r="G109" t="str">
            <v>REINF PAD</v>
          </cell>
          <cell r="H109" t="str">
            <v>6</v>
          </cell>
          <cell r="I109" t="str">
            <v>4</v>
          </cell>
          <cell r="J109" t="str">
            <v>NONE</v>
          </cell>
          <cell r="K109" t="str">
            <v>NONE</v>
          </cell>
          <cell r="L109" t="str">
            <v>SS SMLS A312-TP321</v>
          </cell>
          <cell r="M109">
            <v>2</v>
          </cell>
        </row>
        <row r="110">
          <cell r="C110" t="str">
            <v>501</v>
          </cell>
          <cell r="D110" t="str">
            <v>T</v>
          </cell>
          <cell r="E110">
            <v>6311</v>
          </cell>
          <cell r="F110" t="str">
            <v>B3300304000400</v>
          </cell>
          <cell r="G110" t="str">
            <v>TEE</v>
          </cell>
          <cell r="H110" t="str">
            <v>4</v>
          </cell>
          <cell r="I110" t="str">
            <v>--</v>
          </cell>
          <cell r="J110" t="str">
            <v>SCH 40</v>
          </cell>
          <cell r="K110" t="str">
            <v>NONE</v>
          </cell>
          <cell r="L110" t="str">
            <v>BW CS A234-WPB-S B16.9 SHRINKABLE SLEEVE</v>
          </cell>
          <cell r="M110">
            <v>21</v>
          </cell>
        </row>
        <row r="111">
          <cell r="C111" t="str">
            <v>501</v>
          </cell>
          <cell r="D111" t="str">
            <v>T</v>
          </cell>
          <cell r="E111">
            <v>6311</v>
          </cell>
          <cell r="F111" t="str">
            <v>B3300308000300</v>
          </cell>
          <cell r="G111" t="str">
            <v>TEE</v>
          </cell>
          <cell r="H111" t="str">
            <v>3</v>
          </cell>
          <cell r="I111" t="str">
            <v>--</v>
          </cell>
          <cell r="J111" t="str">
            <v>SCH 80</v>
          </cell>
          <cell r="K111" t="str">
            <v>NONE</v>
          </cell>
          <cell r="L111" t="str">
            <v>BW CS A234-WPB-S B16.9 SHRINKABLE SLEEVE</v>
          </cell>
          <cell r="M111">
            <v>14</v>
          </cell>
        </row>
        <row r="112">
          <cell r="C112" t="str">
            <v>501</v>
          </cell>
          <cell r="D112" t="str">
            <v>T</v>
          </cell>
          <cell r="E112">
            <v>6311</v>
          </cell>
          <cell r="F112" t="str">
            <v>B3300308000400</v>
          </cell>
          <cell r="G112" t="str">
            <v>TEE</v>
          </cell>
          <cell r="H112" t="str">
            <v>4</v>
          </cell>
          <cell r="I112" t="str">
            <v>--</v>
          </cell>
          <cell r="J112" t="str">
            <v>SCH 80</v>
          </cell>
          <cell r="K112" t="str">
            <v>NONE</v>
          </cell>
          <cell r="L112" t="str">
            <v>BW CS A234-WPB-S B16.9 SHRINKABLE SLEEVE</v>
          </cell>
          <cell r="M112">
            <v>1</v>
          </cell>
        </row>
        <row r="113">
          <cell r="C113" t="str">
            <v>501</v>
          </cell>
          <cell r="D113" t="str">
            <v>T</v>
          </cell>
          <cell r="E113">
            <v>6311</v>
          </cell>
          <cell r="F113" t="str">
            <v>B4300304000300</v>
          </cell>
          <cell r="G113" t="str">
            <v>TEE</v>
          </cell>
          <cell r="H113" t="str">
            <v>3</v>
          </cell>
          <cell r="I113" t="str">
            <v>--</v>
          </cell>
          <cell r="J113" t="str">
            <v>SCH 40</v>
          </cell>
          <cell r="K113" t="str">
            <v>NONE</v>
          </cell>
          <cell r="L113" t="str">
            <v>BW CS A234-WPB-S B16.9 SUNLIGHT L-200</v>
          </cell>
          <cell r="M113">
            <v>4</v>
          </cell>
        </row>
        <row r="114">
          <cell r="C114" t="str">
            <v>501</v>
          </cell>
          <cell r="D114" t="str">
            <v>T</v>
          </cell>
          <cell r="E114">
            <v>6311</v>
          </cell>
          <cell r="F114" t="str">
            <v>B4300304000400</v>
          </cell>
          <cell r="G114" t="str">
            <v>TEE</v>
          </cell>
          <cell r="H114" t="str">
            <v>4</v>
          </cell>
          <cell r="I114" t="str">
            <v>--</v>
          </cell>
          <cell r="J114" t="str">
            <v>SCH 40</v>
          </cell>
          <cell r="K114" t="str">
            <v>NONE</v>
          </cell>
          <cell r="L114" t="str">
            <v>BW CS A234-WPB-S B16.9 SUNLIGHT L-200</v>
          </cell>
          <cell r="M114">
            <v>10</v>
          </cell>
        </row>
        <row r="115">
          <cell r="C115" t="str">
            <v>501</v>
          </cell>
          <cell r="D115" t="str">
            <v>T</v>
          </cell>
          <cell r="E115">
            <v>6311</v>
          </cell>
          <cell r="F115" t="str">
            <v>B4300304000600</v>
          </cell>
          <cell r="G115" t="str">
            <v>TEE</v>
          </cell>
          <cell r="H115" t="str">
            <v>6</v>
          </cell>
          <cell r="I115" t="str">
            <v>--</v>
          </cell>
          <cell r="J115" t="str">
            <v>SCH 40</v>
          </cell>
          <cell r="K115" t="str">
            <v>NONE</v>
          </cell>
          <cell r="L115" t="str">
            <v>BW CS A234-WPB-S B16.9 SUNLIGHT L-200</v>
          </cell>
          <cell r="M115">
            <v>1</v>
          </cell>
        </row>
        <row r="116">
          <cell r="C116" t="str">
            <v>501</v>
          </cell>
          <cell r="D116" t="str">
            <v>T</v>
          </cell>
          <cell r="E116">
            <v>6311</v>
          </cell>
          <cell r="F116" t="str">
            <v>B4300308000300</v>
          </cell>
          <cell r="G116" t="str">
            <v>TEE</v>
          </cell>
          <cell r="H116" t="str">
            <v>3</v>
          </cell>
          <cell r="I116" t="str">
            <v>--</v>
          </cell>
          <cell r="J116" t="str">
            <v>SCH 80</v>
          </cell>
          <cell r="K116" t="str">
            <v>NONE</v>
          </cell>
          <cell r="L116" t="str">
            <v>BW CS A234-WPB-S B16.9 SUNLIGHT L-200</v>
          </cell>
          <cell r="M116">
            <v>2</v>
          </cell>
        </row>
        <row r="117">
          <cell r="C117" t="str">
            <v>501</v>
          </cell>
          <cell r="D117" t="str">
            <v>T</v>
          </cell>
          <cell r="E117">
            <v>6311</v>
          </cell>
          <cell r="F117" t="str">
            <v>C3300304000300</v>
          </cell>
          <cell r="G117" t="str">
            <v>TEE</v>
          </cell>
          <cell r="H117" t="str">
            <v>3</v>
          </cell>
          <cell r="I117" t="str">
            <v>--</v>
          </cell>
          <cell r="J117" t="str">
            <v>SCH 40</v>
          </cell>
          <cell r="K117" t="str">
            <v>NONE</v>
          </cell>
          <cell r="L117" t="str">
            <v>BW ITCS A420-WPL6-S B16.9 SHRINKABLE SLEEVE</v>
          </cell>
          <cell r="M117">
            <v>10</v>
          </cell>
        </row>
        <row r="118">
          <cell r="C118" t="str">
            <v>501</v>
          </cell>
          <cell r="D118" t="str">
            <v>T</v>
          </cell>
          <cell r="E118">
            <v>6311</v>
          </cell>
          <cell r="F118" t="str">
            <v>C3300304000600</v>
          </cell>
          <cell r="G118" t="str">
            <v>TEE</v>
          </cell>
          <cell r="H118" t="str">
            <v>6</v>
          </cell>
          <cell r="I118" t="str">
            <v>--</v>
          </cell>
          <cell r="J118" t="str">
            <v>SCH 40</v>
          </cell>
          <cell r="K118" t="str">
            <v>NONE</v>
          </cell>
          <cell r="L118" t="str">
            <v>BW ITCS A420-WPL6-S B16.9 SHRINKABLE SLEEVE</v>
          </cell>
          <cell r="M118">
            <v>1</v>
          </cell>
        </row>
        <row r="119">
          <cell r="C119" t="str">
            <v>501</v>
          </cell>
          <cell r="D119" t="str">
            <v>T</v>
          </cell>
          <cell r="E119">
            <v>6311</v>
          </cell>
          <cell r="F119" t="str">
            <v>G3520300000200</v>
          </cell>
          <cell r="G119" t="str">
            <v>TEE</v>
          </cell>
          <cell r="H119" t="str">
            <v>2</v>
          </cell>
          <cell r="I119" t="str">
            <v>--</v>
          </cell>
          <cell r="J119" t="str">
            <v>NONE</v>
          </cell>
          <cell r="K119" t="str">
            <v>NONE</v>
          </cell>
          <cell r="L119" t="str">
            <v>3000# THRD CS A105 GALV. B16.11 SHRINKABLE SLEEVE</v>
          </cell>
          <cell r="M119">
            <v>3</v>
          </cell>
        </row>
        <row r="120">
          <cell r="C120" t="str">
            <v>501</v>
          </cell>
          <cell r="D120" t="str">
            <v>T</v>
          </cell>
          <cell r="E120">
            <v>6311</v>
          </cell>
          <cell r="F120" t="str">
            <v>N3300304000300</v>
          </cell>
          <cell r="G120" t="str">
            <v>TEE</v>
          </cell>
          <cell r="H120" t="str">
            <v>3</v>
          </cell>
          <cell r="I120" t="str">
            <v>--</v>
          </cell>
          <cell r="J120" t="str">
            <v>SCH 40</v>
          </cell>
          <cell r="K120" t="str">
            <v>NONE</v>
          </cell>
          <cell r="L120" t="str">
            <v>BW CS A234-WPB-S B16.9 (NACE) RP 5561V 999 6300 003 SHRINKABLE SLEEVE</v>
          </cell>
          <cell r="M120">
            <v>12</v>
          </cell>
        </row>
        <row r="121">
          <cell r="C121" t="str">
            <v>501</v>
          </cell>
          <cell r="D121" t="str">
            <v>T</v>
          </cell>
          <cell r="E121">
            <v>6311</v>
          </cell>
          <cell r="F121" t="str">
            <v>N3300304000600</v>
          </cell>
          <cell r="G121" t="str">
            <v>TEE</v>
          </cell>
          <cell r="H121" t="str">
            <v>6</v>
          </cell>
          <cell r="I121" t="str">
            <v>--</v>
          </cell>
          <cell r="J121" t="str">
            <v>SCH 40</v>
          </cell>
          <cell r="K121" t="str">
            <v>NONE</v>
          </cell>
          <cell r="L121" t="str">
            <v>BW CS A234-WPB-S B16.9 (NACE) RP 5561V 999 6300 003 SHRINKABLE SLEEVE</v>
          </cell>
          <cell r="M121">
            <v>1</v>
          </cell>
        </row>
        <row r="122">
          <cell r="C122" t="str">
            <v>501</v>
          </cell>
          <cell r="D122" t="str">
            <v>T</v>
          </cell>
          <cell r="E122">
            <v>6311</v>
          </cell>
          <cell r="F122" t="str">
            <v>N3300308000400</v>
          </cell>
          <cell r="G122" t="str">
            <v>TEE</v>
          </cell>
          <cell r="H122" t="str">
            <v>4</v>
          </cell>
          <cell r="I122" t="str">
            <v>--</v>
          </cell>
          <cell r="J122" t="str">
            <v>SCH 80</v>
          </cell>
          <cell r="K122" t="str">
            <v>NONE</v>
          </cell>
          <cell r="L122" t="str">
            <v>BW CS A234-WPB-S B16.9 (NACE) RP 5561V 999 6300 003 SHRINKABLE SLEEVE</v>
          </cell>
          <cell r="M122">
            <v>1</v>
          </cell>
        </row>
        <row r="123">
          <cell r="C123" t="str">
            <v>501</v>
          </cell>
          <cell r="D123" t="str">
            <v>T</v>
          </cell>
          <cell r="E123">
            <v>6311</v>
          </cell>
          <cell r="F123" t="str">
            <v>N3300308000600</v>
          </cell>
          <cell r="G123" t="str">
            <v>TEE</v>
          </cell>
          <cell r="H123" t="str">
            <v>6</v>
          </cell>
          <cell r="I123" t="str">
            <v>--</v>
          </cell>
          <cell r="J123" t="str">
            <v>SCH 80</v>
          </cell>
          <cell r="K123" t="str">
            <v>NONE</v>
          </cell>
          <cell r="L123" t="str">
            <v>BW CS A234-WPB-S B16.9 (NACE) RP 5561V 999 6300 003 SHRINKABLE SLEEVE</v>
          </cell>
          <cell r="M123">
            <v>1</v>
          </cell>
        </row>
        <row r="124">
          <cell r="C124" t="str">
            <v>501</v>
          </cell>
          <cell r="D124" t="str">
            <v>T</v>
          </cell>
          <cell r="E124">
            <v>6311</v>
          </cell>
          <cell r="F124" t="str">
            <v>N4300304000300</v>
          </cell>
          <cell r="G124" t="str">
            <v>TEE</v>
          </cell>
          <cell r="H124" t="str">
            <v>3</v>
          </cell>
          <cell r="I124" t="str">
            <v>--</v>
          </cell>
          <cell r="J124" t="str">
            <v>SCH 40</v>
          </cell>
          <cell r="K124" t="str">
            <v>NONE</v>
          </cell>
          <cell r="L124" t="str">
            <v>BW CS A234-WPB-S B16.9 (NACE) RP 5561V 999 6300 003 SUNLIGHT L-200</v>
          </cell>
          <cell r="M124">
            <v>1</v>
          </cell>
        </row>
        <row r="125">
          <cell r="C125" t="str">
            <v>501</v>
          </cell>
          <cell r="D125" t="str">
            <v>T</v>
          </cell>
          <cell r="E125">
            <v>6311</v>
          </cell>
          <cell r="F125" t="str">
            <v>N4300304000600</v>
          </cell>
          <cell r="G125" t="str">
            <v>TEE</v>
          </cell>
          <cell r="H125" t="str">
            <v>6</v>
          </cell>
          <cell r="I125" t="str">
            <v>--</v>
          </cell>
          <cell r="J125" t="str">
            <v>SCH 40</v>
          </cell>
          <cell r="K125" t="str">
            <v>NONE</v>
          </cell>
          <cell r="L125" t="str">
            <v>BW CS A234-WPB-S B16.9 (NACE) RP 5561V 999 6300 003 SUNLIGHT L-200</v>
          </cell>
          <cell r="M125">
            <v>3</v>
          </cell>
        </row>
        <row r="126">
          <cell r="C126" t="str">
            <v>501</v>
          </cell>
          <cell r="D126" t="str">
            <v>T</v>
          </cell>
          <cell r="E126">
            <v>6313</v>
          </cell>
          <cell r="F126" t="str">
            <v>T330030B000300</v>
          </cell>
          <cell r="G126" t="str">
            <v>TEE</v>
          </cell>
          <cell r="H126" t="str">
            <v>3</v>
          </cell>
          <cell r="I126" t="str">
            <v>--</v>
          </cell>
          <cell r="J126" t="str">
            <v>SCH 10S</v>
          </cell>
          <cell r="K126" t="str">
            <v>NONE</v>
          </cell>
          <cell r="L126" t="str">
            <v>BW SS A403-WP321-S B16.9 SHRINKABLE SLEEVE</v>
          </cell>
          <cell r="M126">
            <v>4</v>
          </cell>
        </row>
        <row r="127">
          <cell r="C127" t="str">
            <v>501</v>
          </cell>
          <cell r="D127" t="str">
            <v>T</v>
          </cell>
          <cell r="E127">
            <v>6313</v>
          </cell>
          <cell r="F127" t="str">
            <v>T330030B000600</v>
          </cell>
          <cell r="G127" t="str">
            <v>TEE</v>
          </cell>
          <cell r="H127" t="str">
            <v>6</v>
          </cell>
          <cell r="I127" t="str">
            <v>--</v>
          </cell>
          <cell r="J127" t="str">
            <v>SCH 10S</v>
          </cell>
          <cell r="K127" t="str">
            <v>NONE</v>
          </cell>
          <cell r="L127" t="str">
            <v>BW SS A403-WP321-S B16.9 SHRINKABLE SLEEVE</v>
          </cell>
          <cell r="M127">
            <v>1</v>
          </cell>
        </row>
        <row r="128">
          <cell r="C128" t="str">
            <v>501</v>
          </cell>
          <cell r="D128" t="str">
            <v>T</v>
          </cell>
          <cell r="E128">
            <v>6313</v>
          </cell>
          <cell r="F128" t="str">
            <v>T330030C000300</v>
          </cell>
          <cell r="G128" t="str">
            <v>TEE</v>
          </cell>
          <cell r="H128" t="str">
            <v>3</v>
          </cell>
          <cell r="I128" t="str">
            <v>--</v>
          </cell>
          <cell r="J128" t="str">
            <v>SCH 40S</v>
          </cell>
          <cell r="K128" t="str">
            <v>NONE</v>
          </cell>
          <cell r="L128" t="str">
            <v>BW SS A403-WP321-S B16.9 SHRINKABLE SLEEVE</v>
          </cell>
          <cell r="M128">
            <v>2</v>
          </cell>
        </row>
        <row r="129">
          <cell r="C129" t="str">
            <v>501</v>
          </cell>
          <cell r="D129" t="str">
            <v>T</v>
          </cell>
          <cell r="E129">
            <v>6313</v>
          </cell>
          <cell r="F129" t="str">
            <v>T330030C000600</v>
          </cell>
          <cell r="G129" t="str">
            <v>TEE</v>
          </cell>
          <cell r="H129" t="str">
            <v>6</v>
          </cell>
          <cell r="I129" t="str">
            <v>--</v>
          </cell>
          <cell r="J129" t="str">
            <v>SCH 40S</v>
          </cell>
          <cell r="K129" t="str">
            <v>NONE</v>
          </cell>
          <cell r="L129" t="str">
            <v>BW SS A403-WP321-S B16.9 SHRINKABLE SLEEVE</v>
          </cell>
          <cell r="M129">
            <v>1</v>
          </cell>
        </row>
        <row r="130">
          <cell r="C130" t="str">
            <v>501</v>
          </cell>
          <cell r="D130" t="str">
            <v>T</v>
          </cell>
          <cell r="E130">
            <v>6313</v>
          </cell>
          <cell r="F130" t="str">
            <v>T430030B000600</v>
          </cell>
          <cell r="G130" t="str">
            <v>TEE</v>
          </cell>
          <cell r="H130" t="str">
            <v>6</v>
          </cell>
          <cell r="I130" t="str">
            <v>--</v>
          </cell>
          <cell r="J130" t="str">
            <v>SCH 10S</v>
          </cell>
          <cell r="K130" t="str">
            <v>NONE</v>
          </cell>
          <cell r="L130" t="str">
            <v>BW SS A403-WP321-S B16.9 SUNLIGHT L-200</v>
          </cell>
          <cell r="M130">
            <v>1</v>
          </cell>
        </row>
        <row r="131">
          <cell r="C131" t="str">
            <v>501</v>
          </cell>
          <cell r="D131" t="str">
            <v>T</v>
          </cell>
          <cell r="E131">
            <v>6313</v>
          </cell>
          <cell r="F131" t="str">
            <v>T430030C000600</v>
          </cell>
          <cell r="G131" t="str">
            <v>TEE</v>
          </cell>
          <cell r="H131" t="str">
            <v>6</v>
          </cell>
          <cell r="I131" t="str">
            <v>--</v>
          </cell>
          <cell r="J131" t="str">
            <v>SCH 40S</v>
          </cell>
          <cell r="K131" t="str">
            <v>NONE</v>
          </cell>
          <cell r="L131" t="str">
            <v>BW SS A403-WP321-S B16.9 SUNLIGHT L-200</v>
          </cell>
          <cell r="M131">
            <v>1</v>
          </cell>
        </row>
        <row r="132">
          <cell r="C132" t="str">
            <v>501</v>
          </cell>
          <cell r="D132" t="str">
            <v>F</v>
          </cell>
          <cell r="E132">
            <v>6311</v>
          </cell>
          <cell r="F132" t="str">
            <v>CB270100000600</v>
          </cell>
          <cell r="G132" t="str">
            <v>BL FLG</v>
          </cell>
          <cell r="H132" t="str">
            <v>6</v>
          </cell>
          <cell r="I132" t="str">
            <v>--</v>
          </cell>
          <cell r="J132" t="str">
            <v>NONE</v>
          </cell>
          <cell r="K132" t="str">
            <v>NONE</v>
          </cell>
          <cell r="L132" t="str">
            <v>150# RF CS A105 B16.5</v>
          </cell>
          <cell r="M132">
            <v>1</v>
          </cell>
        </row>
        <row r="133">
          <cell r="C133" t="str">
            <v>501</v>
          </cell>
          <cell r="D133" t="str">
            <v>F</v>
          </cell>
          <cell r="E133">
            <v>6311</v>
          </cell>
          <cell r="F133" t="str">
            <v>CB271300000400</v>
          </cell>
          <cell r="G133" t="str">
            <v>BL FLG</v>
          </cell>
          <cell r="H133" t="str">
            <v>4</v>
          </cell>
          <cell r="I133" t="str">
            <v>--</v>
          </cell>
          <cell r="J133" t="str">
            <v>NONE</v>
          </cell>
          <cell r="K133" t="str">
            <v>NONE</v>
          </cell>
          <cell r="L133" t="str">
            <v>600# RF 125 AARH CS A105 B16.5</v>
          </cell>
          <cell r="M133">
            <v>1</v>
          </cell>
        </row>
        <row r="134">
          <cell r="C134" t="str">
            <v>501</v>
          </cell>
          <cell r="D134" t="str">
            <v>F</v>
          </cell>
          <cell r="E134">
            <v>6311</v>
          </cell>
          <cell r="F134" t="str">
            <v>CS270100000600</v>
          </cell>
          <cell r="G134" t="str">
            <v>BL FLG</v>
          </cell>
          <cell r="H134" t="str">
            <v>6</v>
          </cell>
          <cell r="I134" t="str">
            <v>--</v>
          </cell>
          <cell r="J134" t="str">
            <v>NONE</v>
          </cell>
          <cell r="K134" t="str">
            <v>NONE</v>
          </cell>
          <cell r="L134" t="str">
            <v>150# RF CS A105 B16.5 (NACE) RP 5561V 999 6300 002</v>
          </cell>
          <cell r="M134">
            <v>3</v>
          </cell>
        </row>
        <row r="135">
          <cell r="C135" t="str">
            <v>501</v>
          </cell>
          <cell r="D135" t="str">
            <v>F</v>
          </cell>
          <cell r="E135">
            <v>6311</v>
          </cell>
          <cell r="F135" t="str">
            <v>CS271300000600</v>
          </cell>
          <cell r="G135" t="str">
            <v>BL FLG</v>
          </cell>
          <cell r="H135" t="str">
            <v>6</v>
          </cell>
          <cell r="I135" t="str">
            <v>--</v>
          </cell>
          <cell r="J135" t="str">
            <v>NONE</v>
          </cell>
          <cell r="K135" t="str">
            <v>NONE</v>
          </cell>
          <cell r="L135" t="str">
            <v>600# RF 125 AARH CS A105 B16.5 (NACE) RP 5561V 999 6300 002</v>
          </cell>
          <cell r="M135">
            <v>1</v>
          </cell>
        </row>
        <row r="136">
          <cell r="C136" t="str">
            <v>501</v>
          </cell>
          <cell r="D136" t="str">
            <v>F</v>
          </cell>
          <cell r="E136">
            <v>6313</v>
          </cell>
          <cell r="F136" t="str">
            <v>ST270200000600</v>
          </cell>
          <cell r="G136" t="str">
            <v>BL FLG</v>
          </cell>
          <cell r="H136" t="str">
            <v>6</v>
          </cell>
          <cell r="I136" t="str">
            <v>--</v>
          </cell>
          <cell r="J136" t="str">
            <v>NONE</v>
          </cell>
          <cell r="K136" t="str">
            <v>NONE</v>
          </cell>
          <cell r="L136" t="str">
            <v>300# RF SS A182-F321 B16.5</v>
          </cell>
          <cell r="M136">
            <v>1</v>
          </cell>
        </row>
        <row r="137">
          <cell r="C137" t="str">
            <v>501</v>
          </cell>
          <cell r="D137" t="str">
            <v>F</v>
          </cell>
          <cell r="E137">
            <v>6311</v>
          </cell>
          <cell r="F137" t="str">
            <v>CB830200000300</v>
          </cell>
          <cell r="G137" t="str">
            <v>SPACER</v>
          </cell>
          <cell r="H137" t="str">
            <v>3</v>
          </cell>
          <cell r="I137" t="str">
            <v>--</v>
          </cell>
          <cell r="J137" t="str">
            <v>NONE</v>
          </cell>
          <cell r="K137" t="str">
            <v>NONE</v>
          </cell>
          <cell r="L137" t="str">
            <v>150# RF CS A515-70 PER API 590 W/BLANK</v>
          </cell>
          <cell r="M137">
            <v>2</v>
          </cell>
        </row>
        <row r="138">
          <cell r="C138" t="str">
            <v>501</v>
          </cell>
          <cell r="D138" t="str">
            <v>F</v>
          </cell>
          <cell r="E138">
            <v>6311</v>
          </cell>
          <cell r="F138" t="str">
            <v>CB830200000600</v>
          </cell>
          <cell r="G138" t="str">
            <v>SPACER</v>
          </cell>
          <cell r="H138" t="str">
            <v>6</v>
          </cell>
          <cell r="I138" t="str">
            <v>--</v>
          </cell>
          <cell r="J138" t="str">
            <v>NONE</v>
          </cell>
          <cell r="K138" t="str">
            <v>NONE</v>
          </cell>
          <cell r="L138" t="str">
            <v>150# RF CS A515-70 PER API 590 W/BLANK</v>
          </cell>
          <cell r="M138">
            <v>2</v>
          </cell>
        </row>
        <row r="139">
          <cell r="C139" t="str">
            <v>501</v>
          </cell>
          <cell r="D139" t="str">
            <v>F</v>
          </cell>
          <cell r="E139">
            <v>6311</v>
          </cell>
          <cell r="F139" t="str">
            <v>CB832800000400</v>
          </cell>
          <cell r="G139" t="str">
            <v>SPACER</v>
          </cell>
          <cell r="H139" t="str">
            <v>4</v>
          </cell>
          <cell r="I139" t="str">
            <v>--</v>
          </cell>
          <cell r="J139" t="str">
            <v>NONE</v>
          </cell>
          <cell r="K139" t="str">
            <v>NONE</v>
          </cell>
          <cell r="L139" t="str">
            <v>600# RF 125 AARH CS A515-70 PER API 590 W/BLANK</v>
          </cell>
          <cell r="M139">
            <v>2</v>
          </cell>
        </row>
        <row r="140">
          <cell r="C140" t="str">
            <v>501</v>
          </cell>
          <cell r="D140" t="str">
            <v>F</v>
          </cell>
          <cell r="E140">
            <v>6311</v>
          </cell>
          <cell r="F140" t="str">
            <v>CB832800000600</v>
          </cell>
          <cell r="G140" t="str">
            <v>SPACER</v>
          </cell>
          <cell r="H140" t="str">
            <v>6</v>
          </cell>
          <cell r="I140" t="str">
            <v>--</v>
          </cell>
          <cell r="J140" t="str">
            <v>NONE</v>
          </cell>
          <cell r="K140" t="str">
            <v>NONE</v>
          </cell>
          <cell r="L140" t="str">
            <v>600# RF 125 AARH CS A515-70 PER API 590 W/BLANK</v>
          </cell>
          <cell r="M140">
            <v>2</v>
          </cell>
        </row>
        <row r="141">
          <cell r="C141" t="str">
            <v>501</v>
          </cell>
          <cell r="D141" t="str">
            <v>F</v>
          </cell>
          <cell r="E141">
            <v>6311</v>
          </cell>
          <cell r="F141" t="str">
            <v>CC830200000600</v>
          </cell>
          <cell r="G141" t="str">
            <v>SPACER</v>
          </cell>
          <cell r="H141" t="str">
            <v>6</v>
          </cell>
          <cell r="I141" t="str">
            <v>--</v>
          </cell>
          <cell r="J141" t="str">
            <v>NONE</v>
          </cell>
          <cell r="K141" t="str">
            <v>NONE</v>
          </cell>
          <cell r="L141" t="str">
            <v>150# RF ITCS A516-65 PER API 590 W/BLANK</v>
          </cell>
          <cell r="M141">
            <v>2</v>
          </cell>
        </row>
        <row r="142">
          <cell r="C142" t="str">
            <v>501</v>
          </cell>
          <cell r="D142" t="str">
            <v>F</v>
          </cell>
          <cell r="E142">
            <v>6311</v>
          </cell>
          <cell r="F142" t="str">
            <v>CS830200000400</v>
          </cell>
          <cell r="G142" t="str">
            <v>SPACER</v>
          </cell>
          <cell r="H142" t="str">
            <v>4</v>
          </cell>
          <cell r="I142" t="str">
            <v>--</v>
          </cell>
          <cell r="J142" t="str">
            <v>NONE</v>
          </cell>
          <cell r="K142" t="str">
            <v>NONE</v>
          </cell>
          <cell r="L142" t="str">
            <v>150# RF CS A515-70 PER API 590 (NACE) RP 5561V 999 6300 002 W/BLANK</v>
          </cell>
          <cell r="M142">
            <v>1</v>
          </cell>
        </row>
        <row r="143">
          <cell r="C143" t="str">
            <v>501</v>
          </cell>
          <cell r="D143" t="str">
            <v>F</v>
          </cell>
          <cell r="E143">
            <v>6311</v>
          </cell>
          <cell r="F143" t="str">
            <v>CS830200000600</v>
          </cell>
          <cell r="G143" t="str">
            <v>SPACER</v>
          </cell>
          <cell r="H143" t="str">
            <v>6</v>
          </cell>
          <cell r="I143" t="str">
            <v>--</v>
          </cell>
          <cell r="J143" t="str">
            <v>NONE</v>
          </cell>
          <cell r="K143" t="str">
            <v>NONE</v>
          </cell>
          <cell r="L143" t="str">
            <v>150# RF CS A515-70 PER API 590 (NACE) RP 5561V 999 6300 002 W/BLANK</v>
          </cell>
          <cell r="M143">
            <v>2</v>
          </cell>
        </row>
        <row r="144">
          <cell r="C144" t="str">
            <v>501</v>
          </cell>
          <cell r="D144" t="str">
            <v>F</v>
          </cell>
          <cell r="E144">
            <v>6311</v>
          </cell>
          <cell r="F144" t="str">
            <v>CS832800000600</v>
          </cell>
          <cell r="G144" t="str">
            <v>SPACER</v>
          </cell>
          <cell r="H144" t="str">
            <v>6</v>
          </cell>
          <cell r="I144" t="str">
            <v>--</v>
          </cell>
          <cell r="J144" t="str">
            <v>NONE</v>
          </cell>
          <cell r="K144" t="str">
            <v>NONE</v>
          </cell>
          <cell r="L144" t="str">
            <v>600# RF 125 AARH CS A515-70 PER API 590 (NACE) RP 5561V 999 6300 002 W/BLANK</v>
          </cell>
          <cell r="M144">
            <v>2</v>
          </cell>
        </row>
        <row r="145">
          <cell r="C145" t="str">
            <v>501</v>
          </cell>
          <cell r="D145" t="str">
            <v>F</v>
          </cell>
          <cell r="E145">
            <v>6313</v>
          </cell>
          <cell r="F145" t="str">
            <v>ST830500000600</v>
          </cell>
          <cell r="G145" t="str">
            <v>SPACER</v>
          </cell>
          <cell r="H145" t="str">
            <v>6</v>
          </cell>
          <cell r="I145" t="str">
            <v>--</v>
          </cell>
          <cell r="J145" t="str">
            <v>NONE</v>
          </cell>
          <cell r="K145" t="str">
            <v>NONE</v>
          </cell>
          <cell r="L145" t="str">
            <v>300# RF A240-321 PER API 590 W/BLANK</v>
          </cell>
          <cell r="M145">
            <v>2</v>
          </cell>
        </row>
        <row r="146">
          <cell r="C146" t="str">
            <v>501</v>
          </cell>
          <cell r="D146" t="str">
            <v>F</v>
          </cell>
          <cell r="E146">
            <v>6311</v>
          </cell>
          <cell r="F146" t="str">
            <v>CB200104000300</v>
          </cell>
          <cell r="G146" t="str">
            <v>WN FLG</v>
          </cell>
          <cell r="H146" t="str">
            <v>3</v>
          </cell>
          <cell r="I146" t="str">
            <v>--</v>
          </cell>
          <cell r="J146" t="str">
            <v>SCH 40</v>
          </cell>
          <cell r="K146" t="str">
            <v>NONE</v>
          </cell>
          <cell r="L146" t="str">
            <v>150# RF CS A105 B16.5</v>
          </cell>
          <cell r="M146">
            <v>4</v>
          </cell>
        </row>
        <row r="147">
          <cell r="C147" t="str">
            <v>501</v>
          </cell>
          <cell r="D147" t="str">
            <v>F</v>
          </cell>
          <cell r="E147">
            <v>6311</v>
          </cell>
          <cell r="F147" t="str">
            <v>CB200104000400</v>
          </cell>
          <cell r="G147" t="str">
            <v>WN FLG</v>
          </cell>
          <cell r="H147" t="str">
            <v>4</v>
          </cell>
          <cell r="I147" t="str">
            <v>--</v>
          </cell>
          <cell r="J147" t="str">
            <v>SCH 40</v>
          </cell>
          <cell r="K147" t="str">
            <v>NONE</v>
          </cell>
          <cell r="L147" t="str">
            <v>150# RF CS A105 B16.5</v>
          </cell>
          <cell r="M147">
            <v>1</v>
          </cell>
        </row>
        <row r="148">
          <cell r="C148" t="str">
            <v>501</v>
          </cell>
          <cell r="D148" t="str">
            <v>F</v>
          </cell>
          <cell r="E148">
            <v>6311</v>
          </cell>
          <cell r="F148" t="str">
            <v>CB200104000600</v>
          </cell>
          <cell r="G148" t="str">
            <v>WN FLG</v>
          </cell>
          <cell r="H148" t="str">
            <v>6</v>
          </cell>
          <cell r="I148" t="str">
            <v>--</v>
          </cell>
          <cell r="J148" t="str">
            <v>SCH 40</v>
          </cell>
          <cell r="K148" t="str">
            <v>NONE</v>
          </cell>
          <cell r="L148" t="str">
            <v>150# RF CS A105 B16.5</v>
          </cell>
          <cell r="M148">
            <v>3</v>
          </cell>
        </row>
        <row r="149">
          <cell r="C149" t="str">
            <v>501</v>
          </cell>
          <cell r="D149" t="str">
            <v>F</v>
          </cell>
          <cell r="E149">
            <v>6311</v>
          </cell>
          <cell r="F149" t="str">
            <v>CB201308000400</v>
          </cell>
          <cell r="G149" t="str">
            <v>WN FLG</v>
          </cell>
          <cell r="H149" t="str">
            <v>4</v>
          </cell>
          <cell r="I149" t="str">
            <v>--</v>
          </cell>
          <cell r="J149" t="str">
            <v>SCH 80</v>
          </cell>
          <cell r="K149" t="str">
            <v>NONE</v>
          </cell>
          <cell r="L149" t="str">
            <v>600# RF 125 AARH CS A105 B16.5</v>
          </cell>
          <cell r="M149">
            <v>5</v>
          </cell>
        </row>
        <row r="150">
          <cell r="C150" t="str">
            <v>501</v>
          </cell>
          <cell r="D150" t="str">
            <v>F</v>
          </cell>
          <cell r="E150">
            <v>6311</v>
          </cell>
          <cell r="F150" t="str">
            <v>CB201308000600</v>
          </cell>
          <cell r="G150" t="str">
            <v>WN FLG</v>
          </cell>
          <cell r="H150" t="str">
            <v>6</v>
          </cell>
          <cell r="I150" t="str">
            <v>--</v>
          </cell>
          <cell r="J150" t="str">
            <v>SCH 80</v>
          </cell>
          <cell r="K150" t="str">
            <v>NONE</v>
          </cell>
          <cell r="L150" t="str">
            <v>600# RF 125 AARH CS A105 B16.5</v>
          </cell>
          <cell r="M150">
            <v>3</v>
          </cell>
        </row>
        <row r="151">
          <cell r="C151" t="str">
            <v>501</v>
          </cell>
          <cell r="D151" t="str">
            <v>F</v>
          </cell>
          <cell r="E151">
            <v>6311</v>
          </cell>
          <cell r="F151" t="str">
            <v>CC200104000600</v>
          </cell>
          <cell r="G151" t="str">
            <v>WN FLG</v>
          </cell>
          <cell r="H151" t="str">
            <v>6</v>
          </cell>
          <cell r="I151" t="str">
            <v>--</v>
          </cell>
          <cell r="J151" t="str">
            <v>SCH 40</v>
          </cell>
          <cell r="K151" t="str">
            <v>NONE</v>
          </cell>
          <cell r="L151" t="str">
            <v>150# RF ITCS A350-LF2 B16.5</v>
          </cell>
          <cell r="M151">
            <v>2</v>
          </cell>
        </row>
        <row r="152">
          <cell r="C152" t="str">
            <v>501</v>
          </cell>
          <cell r="D152" t="str">
            <v>F</v>
          </cell>
          <cell r="E152">
            <v>6311</v>
          </cell>
          <cell r="F152" t="str">
            <v>CS200104000400</v>
          </cell>
          <cell r="G152" t="str">
            <v>WN FLG</v>
          </cell>
          <cell r="H152" t="str">
            <v>4</v>
          </cell>
          <cell r="I152" t="str">
            <v>--</v>
          </cell>
          <cell r="J152" t="str">
            <v>SCH 40</v>
          </cell>
          <cell r="K152" t="str">
            <v>NONE</v>
          </cell>
          <cell r="L152" t="str">
            <v>150# RF CS A105 B16.5 (NACE) RP 5561V 999 6300 002</v>
          </cell>
          <cell r="M152">
            <v>5</v>
          </cell>
        </row>
        <row r="153">
          <cell r="C153" t="str">
            <v>501</v>
          </cell>
          <cell r="D153" t="str">
            <v>F</v>
          </cell>
          <cell r="E153">
            <v>6311</v>
          </cell>
          <cell r="F153" t="str">
            <v>CS200104000600</v>
          </cell>
          <cell r="G153" t="str">
            <v>WN FLG</v>
          </cell>
          <cell r="H153" t="str">
            <v>6</v>
          </cell>
          <cell r="I153" t="str">
            <v>--</v>
          </cell>
          <cell r="J153" t="str">
            <v>SCH 40</v>
          </cell>
          <cell r="K153" t="str">
            <v>NONE</v>
          </cell>
          <cell r="L153" t="str">
            <v>150# RF CS A105 B16.5 (NACE) RP 5561V 999 6300 002</v>
          </cell>
          <cell r="M153">
            <v>8</v>
          </cell>
        </row>
        <row r="154">
          <cell r="C154" t="str">
            <v>501</v>
          </cell>
          <cell r="D154" t="str">
            <v>F</v>
          </cell>
          <cell r="E154">
            <v>6311</v>
          </cell>
          <cell r="F154" t="str">
            <v>CS201308000600</v>
          </cell>
          <cell r="G154" t="str">
            <v>WN FLG</v>
          </cell>
          <cell r="H154" t="str">
            <v>6</v>
          </cell>
          <cell r="I154" t="str">
            <v>--</v>
          </cell>
          <cell r="J154" t="str">
            <v>SCH 80</v>
          </cell>
          <cell r="K154" t="str">
            <v>NONE</v>
          </cell>
          <cell r="L154" t="str">
            <v>600# RF 125 AARH CS A105 B16.5 (NACE) RP 5561V 999 6300 002</v>
          </cell>
          <cell r="M154">
            <v>6</v>
          </cell>
        </row>
        <row r="155">
          <cell r="C155" t="str">
            <v>501</v>
          </cell>
          <cell r="D155" t="str">
            <v>F</v>
          </cell>
          <cell r="E155">
            <v>6313</v>
          </cell>
          <cell r="F155" t="str">
            <v>ST20010B000600</v>
          </cell>
          <cell r="G155" t="str">
            <v>WN FLG</v>
          </cell>
          <cell r="H155" t="str">
            <v>6</v>
          </cell>
          <cell r="I155" t="str">
            <v>--</v>
          </cell>
          <cell r="J155" t="str">
            <v>SCH 10S</v>
          </cell>
          <cell r="K155" t="str">
            <v>NONE</v>
          </cell>
          <cell r="L155" t="str">
            <v>150# RF SS A182-F321 B16.5</v>
          </cell>
          <cell r="M155">
            <v>6</v>
          </cell>
        </row>
        <row r="156">
          <cell r="C156" t="str">
            <v>501</v>
          </cell>
          <cell r="D156" t="str">
            <v>F</v>
          </cell>
          <cell r="E156">
            <v>6313</v>
          </cell>
          <cell r="F156" t="str">
            <v>ST20020C000600</v>
          </cell>
          <cell r="G156" t="str">
            <v>WN FLG</v>
          </cell>
          <cell r="H156" t="str">
            <v>6</v>
          </cell>
          <cell r="I156" t="str">
            <v>--</v>
          </cell>
          <cell r="J156" t="str">
            <v>SCH 40S</v>
          </cell>
          <cell r="K156" t="str">
            <v>NONE</v>
          </cell>
          <cell r="L156" t="str">
            <v>300# RF SS A182-F321 B16.5</v>
          </cell>
          <cell r="M156">
            <v>6</v>
          </cell>
        </row>
        <row r="157">
          <cell r="C157" t="str">
            <v>501</v>
          </cell>
          <cell r="D157" t="str">
            <v>F</v>
          </cell>
          <cell r="E157">
            <v>6313</v>
          </cell>
          <cell r="F157" t="str">
            <v>ST20130C000600</v>
          </cell>
          <cell r="G157" t="str">
            <v>WN FLG</v>
          </cell>
          <cell r="H157" t="str">
            <v>6</v>
          </cell>
          <cell r="I157" t="str">
            <v>--</v>
          </cell>
          <cell r="J157" t="str">
            <v>SCH 40S</v>
          </cell>
          <cell r="K157" t="str">
            <v>NONE</v>
          </cell>
          <cell r="L157" t="str">
            <v>600# RF 125 AARH SS A182-F321 B16.5</v>
          </cell>
          <cell r="M157">
            <v>3</v>
          </cell>
        </row>
        <row r="158">
          <cell r="C158" t="str">
            <v>501</v>
          </cell>
          <cell r="D158" t="str">
            <v>P</v>
          </cell>
          <cell r="E158">
            <v>6326</v>
          </cell>
          <cell r="F158" t="str">
            <v>JF12030Q000400</v>
          </cell>
          <cell r="G158" t="str">
            <v>PIPE</v>
          </cell>
          <cell r="H158" t="str">
            <v>4</v>
          </cell>
          <cell r="I158" t="str">
            <v>--</v>
          </cell>
          <cell r="J158" t="str">
            <v>3.9MM WT</v>
          </cell>
          <cell r="K158" t="str">
            <v>NONE</v>
          </cell>
          <cell r="L158" t="str">
            <v>BELL &amp; SPIGOT TYPE RTRP D2996 TYPE1 GR.1 CL.F</v>
          </cell>
          <cell r="M158">
            <v>180</v>
          </cell>
        </row>
        <row r="159">
          <cell r="C159" t="str">
            <v>501</v>
          </cell>
          <cell r="D159" t="str">
            <v>P</v>
          </cell>
          <cell r="E159">
            <v>6326</v>
          </cell>
          <cell r="F159" t="str">
            <v>JF12030S000600</v>
          </cell>
          <cell r="G159" t="str">
            <v>PIPE</v>
          </cell>
          <cell r="H159" t="str">
            <v>6</v>
          </cell>
          <cell r="I159" t="str">
            <v>--</v>
          </cell>
          <cell r="J159" t="str">
            <v>4.6MM WT</v>
          </cell>
          <cell r="K159" t="str">
            <v>NONE</v>
          </cell>
          <cell r="L159" t="str">
            <v>BELL &amp; SPIGOT TYPE RTRP D2996 TYPE1 GR.1 CL.F</v>
          </cell>
          <cell r="M159">
            <v>102.7</v>
          </cell>
        </row>
        <row r="160">
          <cell r="C160" t="str">
            <v>501</v>
          </cell>
          <cell r="D160" t="str">
            <v>P</v>
          </cell>
          <cell r="E160">
            <v>6326</v>
          </cell>
          <cell r="F160" t="str">
            <v>JF12030T000800</v>
          </cell>
          <cell r="G160" t="str">
            <v>PIPE</v>
          </cell>
          <cell r="H160" t="str">
            <v>8</v>
          </cell>
          <cell r="I160" t="str">
            <v>--</v>
          </cell>
          <cell r="J160" t="str">
            <v>5.8MM WT</v>
          </cell>
          <cell r="K160" t="str">
            <v>NONE</v>
          </cell>
          <cell r="L160" t="str">
            <v>BELL &amp; SPIGOT TYPE RTRP D2996 TYPE1 GR.1 CL.F</v>
          </cell>
          <cell r="M160">
            <v>243</v>
          </cell>
        </row>
        <row r="161">
          <cell r="C161" t="str">
            <v>501</v>
          </cell>
          <cell r="D161" t="str">
            <v>P</v>
          </cell>
          <cell r="E161">
            <v>6326</v>
          </cell>
          <cell r="F161" t="str">
            <v>JF12030U001000</v>
          </cell>
          <cell r="G161" t="str">
            <v>PIPE</v>
          </cell>
          <cell r="H161" t="str">
            <v>10</v>
          </cell>
          <cell r="I161" t="str">
            <v>--</v>
          </cell>
          <cell r="J161" t="str">
            <v>7.2MM WT</v>
          </cell>
          <cell r="K161" t="str">
            <v>NONE</v>
          </cell>
          <cell r="L161" t="str">
            <v>BELL &amp; SPIGOT TYPE RTRP D2996 TYPE1 GR.1 CL.F</v>
          </cell>
          <cell r="M161">
            <v>150</v>
          </cell>
        </row>
        <row r="162">
          <cell r="C162" t="str">
            <v>501</v>
          </cell>
          <cell r="D162" t="str">
            <v>P</v>
          </cell>
          <cell r="E162">
            <v>6326</v>
          </cell>
          <cell r="F162" t="str">
            <v>JF12030X001400</v>
          </cell>
          <cell r="G162" t="str">
            <v>PIPE</v>
          </cell>
          <cell r="H162" t="str">
            <v>14</v>
          </cell>
          <cell r="I162" t="str">
            <v>--</v>
          </cell>
          <cell r="J162" t="str">
            <v>9.2MM WT</v>
          </cell>
          <cell r="K162" t="str">
            <v>NONE</v>
          </cell>
          <cell r="L162" t="str">
            <v>BELL &amp; SPIGOT TYPE RTRP D2996 TYPE1 GR.1 CL.F</v>
          </cell>
          <cell r="M162">
            <v>45</v>
          </cell>
        </row>
        <row r="163">
          <cell r="C163" t="str">
            <v>501</v>
          </cell>
          <cell r="D163" t="str">
            <v>P</v>
          </cell>
          <cell r="E163">
            <v>6326</v>
          </cell>
          <cell r="F163" t="str">
            <v>JF12030Y001600</v>
          </cell>
          <cell r="G163" t="str">
            <v>PIPE</v>
          </cell>
          <cell r="H163" t="str">
            <v>16</v>
          </cell>
          <cell r="I163" t="str">
            <v>--</v>
          </cell>
          <cell r="J163" t="str">
            <v>10.5MM WT</v>
          </cell>
          <cell r="K163" t="str">
            <v>NONE</v>
          </cell>
          <cell r="L163" t="str">
            <v>BELL &amp; SPIGOT TYPE RTRP D2996 TYPE1 GR.1 CL.F</v>
          </cell>
          <cell r="M163">
            <v>60</v>
          </cell>
        </row>
        <row r="164">
          <cell r="C164" t="str">
            <v>501</v>
          </cell>
          <cell r="D164" t="str">
            <v>P</v>
          </cell>
          <cell r="E164">
            <v>6326</v>
          </cell>
          <cell r="F164" t="str">
            <v>JF12031A001200</v>
          </cell>
          <cell r="G164" t="str">
            <v>PIPE</v>
          </cell>
          <cell r="H164" t="str">
            <v>12</v>
          </cell>
          <cell r="I164" t="str">
            <v>--</v>
          </cell>
          <cell r="J164" t="str">
            <v>8.4MM WT</v>
          </cell>
          <cell r="K164" t="str">
            <v>NONE</v>
          </cell>
          <cell r="L164" t="str">
            <v>BELL &amp; SPIGOT TYPE RTRP D2996 TYPE1 GR.1 CL.F</v>
          </cell>
          <cell r="M164">
            <v>35</v>
          </cell>
        </row>
        <row r="165">
          <cell r="C165" t="str">
            <v>501</v>
          </cell>
          <cell r="D165" t="str">
            <v>P</v>
          </cell>
          <cell r="E165">
            <v>6326</v>
          </cell>
          <cell r="F165" t="str">
            <v>JF12031B001800</v>
          </cell>
          <cell r="G165" t="str">
            <v>PIPE</v>
          </cell>
          <cell r="H165" t="str">
            <v>18</v>
          </cell>
          <cell r="I165" t="str">
            <v>--</v>
          </cell>
          <cell r="J165" t="str">
            <v>11.5MM WT</v>
          </cell>
          <cell r="K165" t="str">
            <v>NONE</v>
          </cell>
          <cell r="L165" t="str">
            <v>BELL &amp; SPIGOT TYPE RTRP D2996 TYPE1 GR.1 CL.F</v>
          </cell>
          <cell r="M165">
            <v>25</v>
          </cell>
        </row>
        <row r="166">
          <cell r="C166" t="str">
            <v>501</v>
          </cell>
          <cell r="D166" t="str">
            <v>T</v>
          </cell>
          <cell r="E166">
            <v>6326</v>
          </cell>
          <cell r="F166" t="str">
            <v>JF46100Q000400</v>
          </cell>
          <cell r="G166" t="str">
            <v>22.5 ELL</v>
          </cell>
          <cell r="H166" t="str">
            <v>4</v>
          </cell>
          <cell r="I166" t="str">
            <v>--</v>
          </cell>
          <cell r="J166" t="str">
            <v>3.9MM WT</v>
          </cell>
          <cell r="K166" t="str">
            <v>NONE</v>
          </cell>
          <cell r="L166" t="str">
            <v>BELL END RTRP D2996 TYPE1 GR.1 CL.F</v>
          </cell>
          <cell r="M166">
            <v>3</v>
          </cell>
        </row>
        <row r="167">
          <cell r="C167" t="str">
            <v>501</v>
          </cell>
          <cell r="D167" t="str">
            <v>T</v>
          </cell>
          <cell r="E167">
            <v>6326</v>
          </cell>
          <cell r="F167" t="str">
            <v>JF46100S000600</v>
          </cell>
          <cell r="G167" t="str">
            <v>22.5 ELL</v>
          </cell>
          <cell r="H167" t="str">
            <v>6</v>
          </cell>
          <cell r="I167" t="str">
            <v>--</v>
          </cell>
          <cell r="J167" t="str">
            <v>4.6MM WT</v>
          </cell>
          <cell r="K167" t="str">
            <v>NONE</v>
          </cell>
          <cell r="L167" t="str">
            <v>BELL END RTRP D2996 TYPE1 GR.1 CL.F</v>
          </cell>
          <cell r="M167">
            <v>1</v>
          </cell>
        </row>
        <row r="168">
          <cell r="C168" t="str">
            <v>501</v>
          </cell>
          <cell r="D168" t="str">
            <v>T</v>
          </cell>
          <cell r="E168">
            <v>6326</v>
          </cell>
          <cell r="F168" t="str">
            <v>JF46020Q000400</v>
          </cell>
          <cell r="G168" t="str">
            <v>45 ELL</v>
          </cell>
          <cell r="H168" t="str">
            <v>4</v>
          </cell>
          <cell r="I168" t="str">
            <v>--</v>
          </cell>
          <cell r="J168" t="str">
            <v>3.9MM WT</v>
          </cell>
          <cell r="K168" t="str">
            <v>NONE</v>
          </cell>
          <cell r="L168" t="str">
            <v>BELL END RTRP D2996 TYPE1 GR.1 CL.F</v>
          </cell>
          <cell r="M168">
            <v>27</v>
          </cell>
        </row>
        <row r="169">
          <cell r="C169" t="str">
            <v>501</v>
          </cell>
          <cell r="D169" t="str">
            <v>T</v>
          </cell>
          <cell r="E169">
            <v>6326</v>
          </cell>
          <cell r="F169" t="str">
            <v>JF46020S000600</v>
          </cell>
          <cell r="G169" t="str">
            <v>45 ELL</v>
          </cell>
          <cell r="H169" t="str">
            <v>6</v>
          </cell>
          <cell r="I169" t="str">
            <v>--</v>
          </cell>
          <cell r="J169" t="str">
            <v>4.6MM WT</v>
          </cell>
          <cell r="K169" t="str">
            <v>NONE</v>
          </cell>
          <cell r="L169" t="str">
            <v>BELL END RTRP D2996 TYPE1 GR.1 CL.F</v>
          </cell>
          <cell r="M169">
            <v>1</v>
          </cell>
        </row>
        <row r="170">
          <cell r="C170" t="str">
            <v>501</v>
          </cell>
          <cell r="D170" t="str">
            <v>T</v>
          </cell>
          <cell r="E170">
            <v>6326</v>
          </cell>
          <cell r="F170" t="str">
            <v>JF46010Q000400</v>
          </cell>
          <cell r="G170" t="str">
            <v>90 ELL</v>
          </cell>
          <cell r="H170" t="str">
            <v>4</v>
          </cell>
          <cell r="I170" t="str">
            <v>--</v>
          </cell>
          <cell r="J170" t="str">
            <v>3.9MM WT</v>
          </cell>
          <cell r="K170" t="str">
            <v>NONE</v>
          </cell>
          <cell r="L170" t="str">
            <v>BELL END RTRP D2996 TYPE1 GR.1 CL.F</v>
          </cell>
          <cell r="M170">
            <v>23</v>
          </cell>
        </row>
        <row r="171">
          <cell r="C171" t="str">
            <v>501</v>
          </cell>
          <cell r="D171" t="str">
            <v>T</v>
          </cell>
          <cell r="E171">
            <v>6326</v>
          </cell>
          <cell r="F171" t="str">
            <v>JF46010S000600</v>
          </cell>
          <cell r="G171" t="str">
            <v>90 ELL</v>
          </cell>
          <cell r="H171" t="str">
            <v>6</v>
          </cell>
          <cell r="I171" t="str">
            <v>--</v>
          </cell>
          <cell r="J171" t="str">
            <v>4.6MM WT</v>
          </cell>
          <cell r="K171" t="str">
            <v>NONE</v>
          </cell>
          <cell r="L171" t="str">
            <v>BELL END RTRP D2996 TYPE1 GR.1 CL.F</v>
          </cell>
          <cell r="M171">
            <v>3</v>
          </cell>
        </row>
        <row r="172">
          <cell r="C172" t="str">
            <v>501</v>
          </cell>
          <cell r="D172" t="str">
            <v>T</v>
          </cell>
          <cell r="E172">
            <v>6326</v>
          </cell>
          <cell r="F172" t="str">
            <v>JF46070S0Q0604</v>
          </cell>
          <cell r="G172" t="str">
            <v>C RED</v>
          </cell>
          <cell r="H172" t="str">
            <v>6</v>
          </cell>
          <cell r="I172" t="str">
            <v>4</v>
          </cell>
          <cell r="J172" t="str">
            <v>4.6MM WT</v>
          </cell>
          <cell r="K172" t="str">
            <v>3.9MM WT</v>
          </cell>
          <cell r="L172" t="str">
            <v>BELL END RTRP D2996 TYPE1 GR.1 CL.F</v>
          </cell>
          <cell r="M172">
            <v>3</v>
          </cell>
        </row>
        <row r="173">
          <cell r="C173" t="str">
            <v>501</v>
          </cell>
          <cell r="D173" t="str">
            <v>T</v>
          </cell>
          <cell r="E173">
            <v>6326</v>
          </cell>
          <cell r="F173" t="str">
            <v>JF46090S0Q0604</v>
          </cell>
          <cell r="G173" t="str">
            <v>R TEE 45</v>
          </cell>
          <cell r="H173" t="str">
            <v>6</v>
          </cell>
          <cell r="I173" t="str">
            <v>4</v>
          </cell>
          <cell r="J173" t="str">
            <v>4.6MM WT</v>
          </cell>
          <cell r="K173" t="str">
            <v>3.9MM WT</v>
          </cell>
          <cell r="L173" t="str">
            <v>BELL END RTRP D2996 TYPE1 GR.1 CL.F</v>
          </cell>
          <cell r="M173">
            <v>9</v>
          </cell>
        </row>
        <row r="174">
          <cell r="C174" t="str">
            <v>501</v>
          </cell>
          <cell r="D174" t="str">
            <v>T</v>
          </cell>
          <cell r="E174">
            <v>6326</v>
          </cell>
          <cell r="F174" t="str">
            <v>JF46080Q000400</v>
          </cell>
          <cell r="G174" t="str">
            <v>TEE 45</v>
          </cell>
          <cell r="H174" t="str">
            <v>4</v>
          </cell>
          <cell r="I174" t="str">
            <v>--</v>
          </cell>
          <cell r="J174" t="str">
            <v>3.9MM WT</v>
          </cell>
          <cell r="K174" t="str">
            <v>NONE</v>
          </cell>
          <cell r="L174" t="str">
            <v>BELL END RTRP D2996 TYPE1 GR.1 CL.F</v>
          </cell>
          <cell r="M174">
            <v>5</v>
          </cell>
        </row>
        <row r="175">
          <cell r="C175" t="str">
            <v>501</v>
          </cell>
          <cell r="D175" t="str">
            <v>T</v>
          </cell>
          <cell r="E175">
            <v>6326</v>
          </cell>
          <cell r="F175" t="str">
            <v>JF46080S000600</v>
          </cell>
          <cell r="G175" t="str">
            <v>TEE 45</v>
          </cell>
          <cell r="H175" t="str">
            <v>6</v>
          </cell>
          <cell r="I175" t="str">
            <v>--</v>
          </cell>
          <cell r="J175" t="str">
            <v>4.6MM WT</v>
          </cell>
          <cell r="K175" t="str">
            <v>NONE</v>
          </cell>
          <cell r="L175" t="str">
            <v>BELL END RTRP D2996 TYPE1 GR.1 CL.F</v>
          </cell>
          <cell r="M175">
            <v>1</v>
          </cell>
        </row>
        <row r="176">
          <cell r="C176" t="str">
            <v>501</v>
          </cell>
          <cell r="D176" t="str">
            <v>F</v>
          </cell>
          <cell r="E176">
            <v>6326</v>
          </cell>
          <cell r="F176" t="str">
            <v>JF24070Q000400</v>
          </cell>
          <cell r="G176" t="str">
            <v>FLG</v>
          </cell>
          <cell r="H176" t="str">
            <v>4</v>
          </cell>
          <cell r="I176" t="str">
            <v>--</v>
          </cell>
          <cell r="J176" t="str">
            <v>3.9MM WT</v>
          </cell>
          <cell r="K176" t="str">
            <v>NONE</v>
          </cell>
          <cell r="L176" t="str">
            <v>150# FF RTRP D4024 TYPE1 GR.1 CL.2 SOCKET END ADHESIVE BOND B16.5</v>
          </cell>
          <cell r="M176">
            <v>4</v>
          </cell>
        </row>
        <row r="177">
          <cell r="C177" t="str">
            <v>501</v>
          </cell>
          <cell r="D177" t="str">
            <v>V</v>
          </cell>
          <cell r="E177">
            <v>6311</v>
          </cell>
          <cell r="F177" t="str">
            <v>PBL10122000006</v>
          </cell>
          <cell r="G177" t="str">
            <v>BALL VA</v>
          </cell>
          <cell r="H177" t="str">
            <v>6</v>
          </cell>
          <cell r="I177" t="str">
            <v>--</v>
          </cell>
          <cell r="J177" t="str">
            <v>NONE</v>
          </cell>
          <cell r="K177" t="str">
            <v>NONE</v>
          </cell>
          <cell r="L177" t="str">
            <v>150# RF A216-WCB W/A105 ENP PTFE RB, FLOATING BALL TPE OR SPB FIRE SAFE &amp; ANTI-STATIC, EXTEND STEM</v>
          </cell>
          <cell r="M177">
            <v>2</v>
          </cell>
        </row>
        <row r="178">
          <cell r="C178" t="str">
            <v>501</v>
          </cell>
          <cell r="D178" t="str">
            <v>V</v>
          </cell>
          <cell r="E178">
            <v>6311</v>
          </cell>
          <cell r="F178" t="str">
            <v>PBL10231000006</v>
          </cell>
          <cell r="G178" t="str">
            <v>BALL VA</v>
          </cell>
          <cell r="H178" t="str">
            <v>6</v>
          </cell>
          <cell r="I178" t="str">
            <v>--</v>
          </cell>
          <cell r="J178" t="str">
            <v>NONE</v>
          </cell>
          <cell r="K178" t="str">
            <v>NONE</v>
          </cell>
          <cell r="L178" t="str">
            <v>150# RF A352-LC1 W/A350-LF2 ENP PTFE RB, FLOAT BALL TPE OR SPB FIRE SAFE &amp; ANTI STATIC,EXTEND STEM</v>
          </cell>
          <cell r="M178">
            <v>2</v>
          </cell>
        </row>
        <row r="179">
          <cell r="C179" t="str">
            <v>501</v>
          </cell>
          <cell r="D179" t="str">
            <v>V</v>
          </cell>
          <cell r="E179">
            <v>6311</v>
          </cell>
          <cell r="F179" t="str">
            <v>PBL16621000004</v>
          </cell>
          <cell r="G179" t="str">
            <v>BALL VA</v>
          </cell>
          <cell r="H179" t="str">
            <v>4</v>
          </cell>
          <cell r="I179" t="str">
            <v>--</v>
          </cell>
          <cell r="J179" t="str">
            <v>NONE</v>
          </cell>
          <cell r="K179" t="str">
            <v>NONE</v>
          </cell>
          <cell r="L179" t="str">
            <v>150# RF A216-WCB W/A105 ENP PTFE RB, FLOATING BALL TPE OR SPB FIRE SAFE &amp; ANTI STATIC, EXTENDED STEM</v>
          </cell>
          <cell r="M179">
            <v>1</v>
          </cell>
        </row>
        <row r="180">
          <cell r="C180" t="str">
            <v>501</v>
          </cell>
          <cell r="D180" t="str">
            <v>V</v>
          </cell>
          <cell r="E180">
            <v>6313</v>
          </cell>
          <cell r="F180" t="str">
            <v>PBL31702000006</v>
          </cell>
          <cell r="G180" t="str">
            <v>BALL VA</v>
          </cell>
          <cell r="H180" t="str">
            <v>6</v>
          </cell>
          <cell r="I180" t="str">
            <v>--</v>
          </cell>
          <cell r="J180" t="str">
            <v>NONE</v>
          </cell>
          <cell r="K180" t="str">
            <v>NONE</v>
          </cell>
          <cell r="L180" t="str">
            <v>300# RF A351-CF8C W/316SS PTFE RB, TM TPE OR SPB FIRE SAFE &amp; ANTI STATIC, EXTENDED STEM</v>
          </cell>
          <cell r="M180">
            <v>2</v>
          </cell>
        </row>
        <row r="181">
          <cell r="C181" t="str">
            <v>501</v>
          </cell>
          <cell r="D181" t="str">
            <v>V</v>
          </cell>
          <cell r="E181">
            <v>6311</v>
          </cell>
          <cell r="F181" t="str">
            <v>PBN60131000006</v>
          </cell>
          <cell r="G181" t="str">
            <v>BALL VA</v>
          </cell>
          <cell r="H181" t="str">
            <v>6</v>
          </cell>
          <cell r="I181" t="str">
            <v>--</v>
          </cell>
          <cell r="J181" t="str">
            <v>NONE</v>
          </cell>
          <cell r="K181" t="str">
            <v>NONE</v>
          </cell>
          <cell r="L181" t="str">
            <v>600# RFSF A216-WCB W/A105 ENP PTFE RB, TM TPE OR SPB FIRE SAFE &amp; ANTI STATIC GO, EXTENDED STEM</v>
          </cell>
          <cell r="M181">
            <v>2</v>
          </cell>
        </row>
        <row r="182">
          <cell r="C182" t="str">
            <v>501</v>
          </cell>
          <cell r="D182" t="str">
            <v>V</v>
          </cell>
          <cell r="E182">
            <v>6311</v>
          </cell>
          <cell r="F182" t="str">
            <v>PGA10131000003</v>
          </cell>
          <cell r="G182" t="str">
            <v>GATE VA</v>
          </cell>
          <cell r="H182" t="str">
            <v>3</v>
          </cell>
          <cell r="I182" t="str">
            <v>--</v>
          </cell>
          <cell r="J182" t="str">
            <v>NONE</v>
          </cell>
          <cell r="K182" t="str">
            <v>NONE</v>
          </cell>
          <cell r="L182" t="str">
            <v>150# RF A216-WCB W/ST BB, OS&amp;Y SOLID WEDGE EXTENDED STEM</v>
          </cell>
          <cell r="M182">
            <v>2</v>
          </cell>
        </row>
        <row r="183">
          <cell r="C183" t="str">
            <v>501</v>
          </cell>
          <cell r="D183" t="str">
            <v>V</v>
          </cell>
          <cell r="E183">
            <v>6311</v>
          </cell>
          <cell r="F183" t="str">
            <v>PGA16611000006</v>
          </cell>
          <cell r="G183" t="str">
            <v>GATE VA</v>
          </cell>
          <cell r="H183" t="str">
            <v>6</v>
          </cell>
          <cell r="I183" t="str">
            <v>--</v>
          </cell>
          <cell r="J183" t="str">
            <v>NONE</v>
          </cell>
          <cell r="K183" t="str">
            <v>NONE</v>
          </cell>
          <cell r="L183" t="str">
            <v>150# RF A216-WCB W/F6 BB, OS&amp;Y SOLID WEDGE, EXTENDED STEM</v>
          </cell>
          <cell r="M183">
            <v>2</v>
          </cell>
        </row>
        <row r="184">
          <cell r="C184" t="str">
            <v>501</v>
          </cell>
          <cell r="D184" t="str">
            <v>V</v>
          </cell>
          <cell r="E184">
            <v>6311</v>
          </cell>
          <cell r="F184" t="str">
            <v>PGA60133000004</v>
          </cell>
          <cell r="G184" t="str">
            <v>GATE VA</v>
          </cell>
          <cell r="H184" t="str">
            <v>4</v>
          </cell>
          <cell r="I184" t="str">
            <v>--</v>
          </cell>
          <cell r="J184" t="str">
            <v>NONE</v>
          </cell>
          <cell r="K184" t="str">
            <v>NONE</v>
          </cell>
          <cell r="L184" t="str">
            <v>600# RF A216-WCB W/ST BB, OS&amp;Y SOLID WEDGE, EXTENDED STEM</v>
          </cell>
          <cell r="M184">
            <v>2</v>
          </cell>
        </row>
        <row r="185">
          <cell r="C185" t="str">
            <v>501</v>
          </cell>
          <cell r="D185" t="str">
            <v>V</v>
          </cell>
          <cell r="E185">
            <v>6311</v>
          </cell>
          <cell r="F185" t="str">
            <v>PGA66611000006</v>
          </cell>
          <cell r="G185" t="str">
            <v>GATE VA</v>
          </cell>
          <cell r="H185" t="str">
            <v>6</v>
          </cell>
          <cell r="I185" t="str">
            <v>--</v>
          </cell>
          <cell r="J185" t="str">
            <v>NONE</v>
          </cell>
          <cell r="K185" t="str">
            <v>NONE</v>
          </cell>
          <cell r="L185" t="str">
            <v>600# RF A216-WCB W/F6 BB, OS&amp;Y SOLID WEDGE, EXTENDED STEM</v>
          </cell>
          <cell r="M185">
            <v>2</v>
          </cell>
        </row>
        <row r="186">
          <cell r="C186" t="str">
            <v>501</v>
          </cell>
          <cell r="D186" t="str">
            <v>V</v>
          </cell>
          <cell r="E186">
            <v>6315</v>
          </cell>
          <cell r="F186" t="str">
            <v>VGA16641000004</v>
          </cell>
          <cell r="G186" t="str">
            <v>GATE VA</v>
          </cell>
          <cell r="H186" t="str">
            <v>4</v>
          </cell>
          <cell r="I186" t="str">
            <v>--</v>
          </cell>
          <cell r="J186" t="str">
            <v>NONE</v>
          </cell>
          <cell r="K186" t="str">
            <v>NONE</v>
          </cell>
          <cell r="L186" t="str">
            <v>150# FF B148 Gr.C95800 W/SAME AS BODY MATERIAL BB, OS&amp;Y SOLID WEDGE</v>
          </cell>
          <cell r="M186">
            <v>2</v>
          </cell>
        </row>
        <row r="187">
          <cell r="C187" t="str">
            <v>501</v>
          </cell>
          <cell r="D187" t="str">
            <v>V</v>
          </cell>
          <cell r="E187">
            <v>6311</v>
          </cell>
          <cell r="F187" t="str">
            <v>VCD16631000004</v>
          </cell>
          <cell r="G187" t="str">
            <v>W-CHECK VA</v>
          </cell>
          <cell r="H187" t="str">
            <v>4</v>
          </cell>
          <cell r="I187" t="str">
            <v>--</v>
          </cell>
          <cell r="J187" t="str">
            <v>NONE</v>
          </cell>
          <cell r="K187" t="str">
            <v>NONE</v>
          </cell>
          <cell r="L187" t="str">
            <v>150# RF A216-WCB W/ST DUAL PLATE, WAFER TYPE</v>
          </cell>
          <cell r="M187">
            <v>1</v>
          </cell>
        </row>
        <row r="188">
          <cell r="C188" t="str">
            <v>501</v>
          </cell>
          <cell r="D188" t="str">
            <v>L</v>
          </cell>
          <cell r="E188">
            <v>6311</v>
          </cell>
          <cell r="F188" t="str">
            <v>CB740100000DVV</v>
          </cell>
          <cell r="G188" t="str">
            <v>B/N</v>
          </cell>
          <cell r="H188" t="str">
            <v>5/8</v>
          </cell>
          <cell r="I188" t="str">
            <v>95mm</v>
          </cell>
          <cell r="J188" t="str">
            <v>NONE</v>
          </cell>
          <cell r="K188" t="str">
            <v>NONE</v>
          </cell>
          <cell r="L188" t="str">
            <v>STUD BOLTS A193 B7 W/2 HEAVY HEX NUTS A194-2H</v>
          </cell>
          <cell r="M188">
            <v>8</v>
          </cell>
        </row>
        <row r="189">
          <cell r="C189" t="str">
            <v>501</v>
          </cell>
          <cell r="D189" t="str">
            <v>L</v>
          </cell>
          <cell r="E189">
            <v>6311</v>
          </cell>
          <cell r="F189" t="str">
            <v>CB740100000DWA</v>
          </cell>
          <cell r="G189" t="str">
            <v>B/N</v>
          </cell>
          <cell r="H189" t="str">
            <v>5/8</v>
          </cell>
          <cell r="I189" t="str">
            <v>100mm</v>
          </cell>
          <cell r="J189" t="str">
            <v>NONE</v>
          </cell>
          <cell r="K189" t="str">
            <v>NONE</v>
          </cell>
          <cell r="L189" t="str">
            <v>STUD BOLTS A193 B7 W/2 HEAVY HEX NUTS A194-2H</v>
          </cell>
          <cell r="M189">
            <v>8</v>
          </cell>
        </row>
        <row r="190">
          <cell r="C190" t="str">
            <v>501</v>
          </cell>
          <cell r="D190" t="str">
            <v>L</v>
          </cell>
          <cell r="E190">
            <v>6311</v>
          </cell>
          <cell r="F190" t="str">
            <v>CB740100000TWA</v>
          </cell>
          <cell r="G190" t="str">
            <v>B/N</v>
          </cell>
          <cell r="H190" t="str">
            <v>3/4</v>
          </cell>
          <cell r="I190" t="str">
            <v>100mm</v>
          </cell>
          <cell r="J190" t="str">
            <v>NONE</v>
          </cell>
          <cell r="K190" t="str">
            <v>NONE</v>
          </cell>
          <cell r="L190" t="str">
            <v>STUD BOLTS A193 B7 W/2 HEAVY HEX NUTS A194-2H</v>
          </cell>
          <cell r="M190">
            <v>24</v>
          </cell>
        </row>
        <row r="191">
          <cell r="C191" t="str">
            <v>501</v>
          </cell>
          <cell r="D191" t="str">
            <v>L</v>
          </cell>
          <cell r="E191">
            <v>6311</v>
          </cell>
          <cell r="F191" t="str">
            <v>CB740100000FWL</v>
          </cell>
          <cell r="G191" t="str">
            <v>B/N</v>
          </cell>
          <cell r="H191" t="str">
            <v>7/8</v>
          </cell>
          <cell r="I191" t="str">
            <v>150mm</v>
          </cell>
          <cell r="J191" t="str">
            <v>NONE</v>
          </cell>
          <cell r="K191" t="str">
            <v>NONE</v>
          </cell>
          <cell r="L191" t="str">
            <v>STUD BOLTS A193 B7 W/2 HEAVY HEX NUTS A194-2H</v>
          </cell>
          <cell r="M191">
            <v>24</v>
          </cell>
        </row>
        <row r="192">
          <cell r="C192" t="str">
            <v>501</v>
          </cell>
          <cell r="D192" t="str">
            <v>L</v>
          </cell>
          <cell r="E192">
            <v>6311</v>
          </cell>
          <cell r="F192" t="str">
            <v>CB740100000FWP</v>
          </cell>
          <cell r="G192" t="str">
            <v>B/N</v>
          </cell>
          <cell r="H192" t="str">
            <v>7/8</v>
          </cell>
          <cell r="I192" t="str">
            <v>165mm</v>
          </cell>
          <cell r="J192" t="str">
            <v>NONE</v>
          </cell>
          <cell r="K192" t="str">
            <v>NONE</v>
          </cell>
          <cell r="L192" t="str">
            <v>STUD BOLTS A193 B7 W/2 HEAVY HEX NUTS A194-2H</v>
          </cell>
          <cell r="M192">
            <v>16</v>
          </cell>
        </row>
        <row r="193">
          <cell r="C193" t="str">
            <v>501</v>
          </cell>
          <cell r="D193" t="str">
            <v>L</v>
          </cell>
          <cell r="E193">
            <v>6311</v>
          </cell>
          <cell r="F193" t="str">
            <v>CB7401000001WR</v>
          </cell>
          <cell r="G193" t="str">
            <v>B/N</v>
          </cell>
          <cell r="H193" t="str">
            <v>1</v>
          </cell>
          <cell r="I193" t="str">
            <v>175mm</v>
          </cell>
          <cell r="J193" t="str">
            <v>NONE</v>
          </cell>
          <cell r="K193" t="str">
            <v>NONE</v>
          </cell>
          <cell r="L193" t="str">
            <v>STUD BOLTS A193 B7 W/2 HEAVY HEX NUTS A194-2H</v>
          </cell>
          <cell r="M193">
            <v>24</v>
          </cell>
        </row>
        <row r="194">
          <cell r="C194" t="str">
            <v>501</v>
          </cell>
          <cell r="D194" t="str">
            <v>L</v>
          </cell>
          <cell r="E194">
            <v>6311</v>
          </cell>
          <cell r="F194" t="str">
            <v>CB740400000DVV</v>
          </cell>
          <cell r="G194" t="str">
            <v>B/N</v>
          </cell>
          <cell r="H194" t="str">
            <v>5/8</v>
          </cell>
          <cell r="I194" t="str">
            <v>95mm</v>
          </cell>
          <cell r="J194" t="str">
            <v>NONE</v>
          </cell>
          <cell r="K194" t="str">
            <v>NONE</v>
          </cell>
          <cell r="L194" t="str">
            <v>STUD BOLTS A193 B7M W/2 HEAVY HEX NUTS A194-2HM</v>
          </cell>
          <cell r="M194">
            <v>8</v>
          </cell>
        </row>
        <row r="195">
          <cell r="C195" t="str">
            <v>501</v>
          </cell>
          <cell r="D195" t="str">
            <v>L</v>
          </cell>
          <cell r="E195">
            <v>6311</v>
          </cell>
          <cell r="F195" t="str">
            <v>CB740400000DWB</v>
          </cell>
          <cell r="G195" t="str">
            <v>B/N</v>
          </cell>
          <cell r="H195" t="str">
            <v>5/8</v>
          </cell>
          <cell r="I195" t="str">
            <v>105mm</v>
          </cell>
          <cell r="J195" t="str">
            <v>NONE</v>
          </cell>
          <cell r="K195" t="str">
            <v>NONE</v>
          </cell>
          <cell r="L195" t="str">
            <v>STUD BOLTS A193 B7M W/2 HEAVY HEX NUTS A194-2HM</v>
          </cell>
          <cell r="M195">
            <v>8</v>
          </cell>
        </row>
        <row r="196">
          <cell r="C196" t="str">
            <v>501</v>
          </cell>
          <cell r="D196" t="str">
            <v>L</v>
          </cell>
          <cell r="E196">
            <v>6311</v>
          </cell>
          <cell r="F196" t="str">
            <v>CB740400000DWQ</v>
          </cell>
          <cell r="G196" t="str">
            <v>B/N</v>
          </cell>
          <cell r="H196" t="str">
            <v>5/8</v>
          </cell>
          <cell r="I196" t="str">
            <v>170mm</v>
          </cell>
          <cell r="J196" t="str">
            <v>NONE</v>
          </cell>
          <cell r="K196" t="str">
            <v>NONE</v>
          </cell>
          <cell r="L196" t="str">
            <v>STUD BOLTS A193 B7M W/2 HEAVY HEX NUTS A194-2HM</v>
          </cell>
          <cell r="M196">
            <v>8</v>
          </cell>
        </row>
        <row r="197">
          <cell r="C197" t="str">
            <v>501</v>
          </cell>
          <cell r="D197" t="str">
            <v>L</v>
          </cell>
          <cell r="E197">
            <v>6311</v>
          </cell>
          <cell r="F197" t="str">
            <v>CB740400000TWA</v>
          </cell>
          <cell r="G197" t="str">
            <v>B/N</v>
          </cell>
          <cell r="H197" t="str">
            <v>3/4</v>
          </cell>
          <cell r="I197" t="str">
            <v>100mm</v>
          </cell>
          <cell r="J197" t="str">
            <v>NONE</v>
          </cell>
          <cell r="K197" t="str">
            <v>NONE</v>
          </cell>
          <cell r="L197" t="str">
            <v>STUD BOLTS A193 B7M W/2 HEAVY HEX NUTS A194-2HM</v>
          </cell>
          <cell r="M197">
            <v>56</v>
          </cell>
        </row>
        <row r="198">
          <cell r="C198" t="str">
            <v>501</v>
          </cell>
          <cell r="D198" t="str">
            <v>L</v>
          </cell>
          <cell r="E198">
            <v>6311</v>
          </cell>
          <cell r="F198" t="str">
            <v>CB740400000TWD</v>
          </cell>
          <cell r="G198" t="str">
            <v>B/N</v>
          </cell>
          <cell r="H198" t="str">
            <v>3/4</v>
          </cell>
          <cell r="I198" t="str">
            <v>115mm</v>
          </cell>
          <cell r="J198" t="str">
            <v>NONE</v>
          </cell>
          <cell r="K198" t="str">
            <v>NONE</v>
          </cell>
          <cell r="L198" t="str">
            <v>STUD BOLTS A193 B7M W/2 HEAVY HEX NUTS A194-2HM</v>
          </cell>
          <cell r="M198">
            <v>16</v>
          </cell>
        </row>
        <row r="199">
          <cell r="C199" t="str">
            <v>501</v>
          </cell>
          <cell r="D199" t="str">
            <v>L</v>
          </cell>
          <cell r="E199">
            <v>6311</v>
          </cell>
          <cell r="F199" t="str">
            <v>CB7404000001WR</v>
          </cell>
          <cell r="G199" t="str">
            <v>B/N</v>
          </cell>
          <cell r="H199" t="str">
            <v>1</v>
          </cell>
          <cell r="I199" t="str">
            <v>175mm</v>
          </cell>
          <cell r="J199" t="str">
            <v>NONE</v>
          </cell>
          <cell r="K199" t="str">
            <v>NONE</v>
          </cell>
          <cell r="L199" t="str">
            <v>STUD BOLTS A193 B7M W/2 HEAVY HEX NUTS A194-2HM</v>
          </cell>
          <cell r="M199">
            <v>36</v>
          </cell>
        </row>
        <row r="200">
          <cell r="C200" t="str">
            <v>501</v>
          </cell>
          <cell r="D200" t="str">
            <v>L</v>
          </cell>
          <cell r="E200">
            <v>6311</v>
          </cell>
          <cell r="F200" t="str">
            <v>CB7404000001XA</v>
          </cell>
          <cell r="G200" t="str">
            <v>B/N</v>
          </cell>
          <cell r="H200" t="str">
            <v>1</v>
          </cell>
          <cell r="I200" t="str">
            <v>200mm</v>
          </cell>
          <cell r="J200" t="str">
            <v>NONE</v>
          </cell>
          <cell r="K200" t="str">
            <v>NONE</v>
          </cell>
          <cell r="L200" t="str">
            <v>STUD BOLTS A193 B7M W/2 HEAVY HEX NUTS A194-2HM</v>
          </cell>
          <cell r="M200">
            <v>24</v>
          </cell>
        </row>
        <row r="201">
          <cell r="C201" t="str">
            <v>501</v>
          </cell>
          <cell r="D201" t="str">
            <v>L</v>
          </cell>
          <cell r="E201">
            <v>6313</v>
          </cell>
          <cell r="F201" t="str">
            <v>CB740800000TWD</v>
          </cell>
          <cell r="G201" t="str">
            <v>B/N</v>
          </cell>
          <cell r="H201" t="str">
            <v>3/4</v>
          </cell>
          <cell r="I201" t="str">
            <v>115mm</v>
          </cell>
          <cell r="J201" t="str">
            <v>NONE</v>
          </cell>
          <cell r="K201" t="str">
            <v>NONE</v>
          </cell>
          <cell r="L201" t="str">
            <v>STUD BOLTS A193 B8M CLASS 2 W/2 HEAVY HEX NUTS A194-8MA</v>
          </cell>
          <cell r="M201">
            <v>32</v>
          </cell>
        </row>
        <row r="202">
          <cell r="C202" t="str">
            <v>501</v>
          </cell>
          <cell r="D202" t="str">
            <v>L</v>
          </cell>
          <cell r="E202">
            <v>6313</v>
          </cell>
          <cell r="F202" t="str">
            <v>CB740800000TWG</v>
          </cell>
          <cell r="G202" t="str">
            <v>B/N</v>
          </cell>
          <cell r="H202" t="str">
            <v>3/4</v>
          </cell>
          <cell r="I202" t="str">
            <v>130mm</v>
          </cell>
          <cell r="J202" t="str">
            <v>NONE</v>
          </cell>
          <cell r="K202" t="str">
            <v>NONE</v>
          </cell>
          <cell r="L202" t="str">
            <v>STUD BOLTS A193 B8M CLASS 2 W/2 HEAVY HEX NUTS A194-8MA</v>
          </cell>
          <cell r="M202">
            <v>36</v>
          </cell>
        </row>
        <row r="203">
          <cell r="C203" t="str">
            <v>501</v>
          </cell>
          <cell r="D203" t="str">
            <v>L</v>
          </cell>
          <cell r="E203">
            <v>6313</v>
          </cell>
          <cell r="F203" t="str">
            <v>CB740800000TWL</v>
          </cell>
          <cell r="G203" t="str">
            <v>B/N</v>
          </cell>
          <cell r="H203" t="str">
            <v>3/4</v>
          </cell>
          <cell r="I203" t="str">
            <v>150mm</v>
          </cell>
          <cell r="J203" t="str">
            <v>NONE</v>
          </cell>
          <cell r="K203" t="str">
            <v>NONE</v>
          </cell>
          <cell r="L203" t="str">
            <v>STUD BOLTS A193 B8M CLASS 2 W/2 HEAVY HEX NUTS A194-8MA</v>
          </cell>
          <cell r="M203">
            <v>24</v>
          </cell>
        </row>
        <row r="204">
          <cell r="C204" t="str">
            <v>501</v>
          </cell>
          <cell r="D204" t="str">
            <v>L</v>
          </cell>
          <cell r="E204">
            <v>6313</v>
          </cell>
          <cell r="F204" t="str">
            <v>CB7408000001XA</v>
          </cell>
          <cell r="G204" t="str">
            <v>B/N</v>
          </cell>
          <cell r="H204" t="str">
            <v>1</v>
          </cell>
          <cell r="I204" t="str">
            <v>200mm</v>
          </cell>
          <cell r="J204" t="str">
            <v>NONE</v>
          </cell>
          <cell r="K204" t="str">
            <v>NONE</v>
          </cell>
          <cell r="L204" t="str">
            <v>STUD BOLTS A193 B8M CLASS 2 W/2 HEAVY HEX NUTS A194-8MA</v>
          </cell>
          <cell r="M204">
            <v>24</v>
          </cell>
        </row>
        <row r="205">
          <cell r="C205" t="str">
            <v>501</v>
          </cell>
          <cell r="D205" t="str">
            <v>L</v>
          </cell>
          <cell r="E205">
            <v>6311</v>
          </cell>
          <cell r="F205" t="str">
            <v>CB744100000DWP</v>
          </cell>
          <cell r="G205" t="str">
            <v>B/N</v>
          </cell>
          <cell r="H205" t="str">
            <v>5/8</v>
          </cell>
          <cell r="I205" t="str">
            <v>165mm</v>
          </cell>
          <cell r="J205" t="str">
            <v>NONE</v>
          </cell>
          <cell r="K205" t="str">
            <v>NONE</v>
          </cell>
          <cell r="L205" t="str">
            <v>STUD BOLTS A193 B7 W/2 HEAVY HEX NUTS A194-2H W/WASHER</v>
          </cell>
          <cell r="M205">
            <v>32</v>
          </cell>
        </row>
        <row r="206">
          <cell r="C206" t="str">
            <v>501</v>
          </cell>
          <cell r="D206" t="str">
            <v>G</v>
          </cell>
          <cell r="E206">
            <v>6318</v>
          </cell>
          <cell r="F206" t="str">
            <v>R4DF1-A2000003</v>
          </cell>
          <cell r="G206" t="str">
            <v>GSKT</v>
          </cell>
          <cell r="H206" t="str">
            <v>3</v>
          </cell>
          <cell r="I206" t="str">
            <v>--</v>
          </cell>
          <cell r="J206" t="str">
            <v>NONE</v>
          </cell>
          <cell r="K206" t="str">
            <v>NONE</v>
          </cell>
          <cell r="L206" t="str">
            <v>150# RF 2MM CAF FLAT GASKET B16.21</v>
          </cell>
          <cell r="M206">
            <v>6</v>
          </cell>
        </row>
        <row r="207">
          <cell r="C207" t="str">
            <v>501</v>
          </cell>
          <cell r="D207" t="str">
            <v>G</v>
          </cell>
          <cell r="E207">
            <v>6318</v>
          </cell>
          <cell r="F207" t="str">
            <v>R4DF1-A2000004</v>
          </cell>
          <cell r="G207" t="str">
            <v>GSKT</v>
          </cell>
          <cell r="H207" t="str">
            <v>4</v>
          </cell>
          <cell r="I207" t="str">
            <v>--</v>
          </cell>
          <cell r="J207" t="str">
            <v>NONE</v>
          </cell>
          <cell r="K207" t="str">
            <v>NONE</v>
          </cell>
          <cell r="L207" t="str">
            <v>150# RF 2MM CAF FLAT GASKET B16.21</v>
          </cell>
          <cell r="M207">
            <v>5</v>
          </cell>
        </row>
        <row r="208">
          <cell r="C208" t="str">
            <v>501</v>
          </cell>
          <cell r="D208" t="str">
            <v>G</v>
          </cell>
          <cell r="E208">
            <v>6318</v>
          </cell>
          <cell r="F208" t="str">
            <v>R4DF1-A2000006</v>
          </cell>
          <cell r="G208" t="str">
            <v>GSKT</v>
          </cell>
          <cell r="H208" t="str">
            <v>6</v>
          </cell>
          <cell r="I208" t="str">
            <v>--</v>
          </cell>
          <cell r="J208" t="str">
            <v>NONE</v>
          </cell>
          <cell r="K208" t="str">
            <v>NONE</v>
          </cell>
          <cell r="L208" t="str">
            <v>150# RF 2MM CAF FLAT GASKET B16.21</v>
          </cell>
          <cell r="M208">
            <v>22</v>
          </cell>
        </row>
        <row r="209">
          <cell r="C209" t="str">
            <v>501</v>
          </cell>
          <cell r="D209" t="str">
            <v>G</v>
          </cell>
          <cell r="E209">
            <v>6318</v>
          </cell>
          <cell r="F209" t="str">
            <v>R4DF1-B2000006</v>
          </cell>
          <cell r="G209" t="str">
            <v>GSKT</v>
          </cell>
          <cell r="H209" t="str">
            <v>6</v>
          </cell>
          <cell r="I209" t="str">
            <v>--</v>
          </cell>
          <cell r="J209" t="str">
            <v>NONE</v>
          </cell>
          <cell r="K209" t="str">
            <v>NONE</v>
          </cell>
          <cell r="L209" t="str">
            <v>300# RF 2MM CAF FLAT GASKET B16.21</v>
          </cell>
          <cell r="M209">
            <v>7</v>
          </cell>
        </row>
        <row r="210">
          <cell r="C210" t="str">
            <v>501</v>
          </cell>
          <cell r="D210" t="str">
            <v>G</v>
          </cell>
          <cell r="E210">
            <v>6318</v>
          </cell>
          <cell r="F210" t="str">
            <v>R4DF1-CX000004</v>
          </cell>
          <cell r="G210" t="str">
            <v>GSKT</v>
          </cell>
          <cell r="H210" t="str">
            <v>4</v>
          </cell>
          <cell r="I210" t="str">
            <v>--</v>
          </cell>
          <cell r="J210" t="str">
            <v>NONE</v>
          </cell>
          <cell r="K210" t="str">
            <v>NONE</v>
          </cell>
          <cell r="L210" t="str">
            <v>600# RF 3.2MM SPIRAL API-601 4MM THICH SS316 SPR.WND+CA FIL</v>
          </cell>
          <cell r="M210">
            <v>7</v>
          </cell>
        </row>
        <row r="211">
          <cell r="C211" t="str">
            <v>501</v>
          </cell>
          <cell r="D211" t="str">
            <v>G</v>
          </cell>
          <cell r="E211">
            <v>6318</v>
          </cell>
          <cell r="F211" t="str">
            <v>R4DF1-CX000006</v>
          </cell>
          <cell r="G211" t="str">
            <v>GSKT</v>
          </cell>
          <cell r="H211" t="str">
            <v>6</v>
          </cell>
          <cell r="I211" t="str">
            <v>--</v>
          </cell>
          <cell r="J211" t="str">
            <v>NONE</v>
          </cell>
          <cell r="K211" t="str">
            <v>NONE</v>
          </cell>
          <cell r="L211" t="str">
            <v>600# RF 3.2MM SPIRAL API-601 4MM THICH SS316 SPR.WND+CA FIL</v>
          </cell>
          <cell r="M211">
            <v>13</v>
          </cell>
        </row>
        <row r="212">
          <cell r="C212" t="str">
            <v>501</v>
          </cell>
          <cell r="D212" t="str">
            <v>G</v>
          </cell>
          <cell r="E212">
            <v>6318</v>
          </cell>
          <cell r="F212" t="str">
            <v>R4DF2-A3000004</v>
          </cell>
          <cell r="G212" t="str">
            <v>GSKT</v>
          </cell>
          <cell r="H212" t="str">
            <v>4</v>
          </cell>
          <cell r="I212" t="str">
            <v>--</v>
          </cell>
          <cell r="J212" t="str">
            <v>NONE</v>
          </cell>
          <cell r="K212" t="str">
            <v>NONE</v>
          </cell>
          <cell r="L212" t="str">
            <v>150# FF 3MM NEOPRENE FLAT GASKET B16.21</v>
          </cell>
          <cell r="M212">
            <v>4</v>
          </cell>
        </row>
        <row r="213">
          <cell r="C213" t="str">
            <v>502</v>
          </cell>
          <cell r="D213" t="str">
            <v>P</v>
          </cell>
          <cell r="E213">
            <v>6311</v>
          </cell>
          <cell r="F213" t="str">
            <v>B2100704000400</v>
          </cell>
          <cell r="G213" t="str">
            <v>PIPE</v>
          </cell>
          <cell r="H213" t="str">
            <v>4</v>
          </cell>
          <cell r="I213" t="str">
            <v>--</v>
          </cell>
          <cell r="J213" t="str">
            <v>SCH 40</v>
          </cell>
          <cell r="K213" t="str">
            <v>NONE</v>
          </cell>
          <cell r="L213" t="str">
            <v>BE CS SMLS API 5L-B P.E. COATED</v>
          </cell>
          <cell r="M213">
            <v>13.3</v>
          </cell>
        </row>
        <row r="214">
          <cell r="C214" t="str">
            <v>502</v>
          </cell>
          <cell r="D214" t="str">
            <v>P</v>
          </cell>
          <cell r="E214">
            <v>6311</v>
          </cell>
          <cell r="F214" t="str">
            <v>B4100704000300</v>
          </cell>
          <cell r="G214" t="str">
            <v>PIPE</v>
          </cell>
          <cell r="H214" t="str">
            <v>3</v>
          </cell>
          <cell r="I214" t="str">
            <v>--</v>
          </cell>
          <cell r="J214" t="str">
            <v>SCH 40</v>
          </cell>
          <cell r="K214" t="str">
            <v>NONE</v>
          </cell>
          <cell r="L214" t="str">
            <v>BE CS SMLS API 5L-B SUNLIGHT L-200</v>
          </cell>
          <cell r="M214">
            <v>5</v>
          </cell>
        </row>
        <row r="215">
          <cell r="C215" t="str">
            <v>502</v>
          </cell>
          <cell r="D215" t="str">
            <v>T</v>
          </cell>
          <cell r="E215">
            <v>6311</v>
          </cell>
          <cell r="F215" t="str">
            <v>B3300204000400</v>
          </cell>
          <cell r="G215" t="str">
            <v>45 ELL</v>
          </cell>
          <cell r="H215" t="str">
            <v>4</v>
          </cell>
          <cell r="I215" t="str">
            <v>--</v>
          </cell>
          <cell r="J215" t="str">
            <v>SCH 40</v>
          </cell>
          <cell r="K215" t="str">
            <v>NONE</v>
          </cell>
          <cell r="L215" t="str">
            <v>BW CS A234-WPB-S B16.9 SHRINKABLE SLEEVE</v>
          </cell>
          <cell r="M215">
            <v>1</v>
          </cell>
        </row>
        <row r="216">
          <cell r="C216" t="str">
            <v>502</v>
          </cell>
          <cell r="D216" t="str">
            <v>T</v>
          </cell>
          <cell r="E216">
            <v>6311</v>
          </cell>
          <cell r="F216" t="str">
            <v>B3300104000400</v>
          </cell>
          <cell r="G216" t="str">
            <v>90 ELL</v>
          </cell>
          <cell r="H216" t="str">
            <v>4</v>
          </cell>
          <cell r="I216" t="str">
            <v>--</v>
          </cell>
          <cell r="J216" t="str">
            <v>SCH 40</v>
          </cell>
          <cell r="K216" t="str">
            <v>NONE</v>
          </cell>
          <cell r="L216" t="str">
            <v>BW CS A234-WPB-S B16.9 SHRINKABLE SLEEVE</v>
          </cell>
          <cell r="M216">
            <v>1</v>
          </cell>
        </row>
        <row r="217">
          <cell r="C217" t="str">
            <v>502</v>
          </cell>
          <cell r="D217" t="str">
            <v>T</v>
          </cell>
          <cell r="E217">
            <v>6311</v>
          </cell>
          <cell r="F217" t="str">
            <v>B3300304000400</v>
          </cell>
          <cell r="G217" t="str">
            <v>TEE</v>
          </cell>
          <cell r="H217" t="str">
            <v>4</v>
          </cell>
          <cell r="I217" t="str">
            <v>--</v>
          </cell>
          <cell r="J217" t="str">
            <v>SCH 40</v>
          </cell>
          <cell r="K217" t="str">
            <v>NONE</v>
          </cell>
          <cell r="L217" t="str">
            <v>BW CS A234-WPB-S B16.9 SHRINKABLE SLEEVE</v>
          </cell>
          <cell r="M217">
            <v>1</v>
          </cell>
        </row>
        <row r="218">
          <cell r="C218" t="str">
            <v>503</v>
          </cell>
          <cell r="D218" t="str">
            <v>P</v>
          </cell>
          <cell r="E218">
            <v>6311</v>
          </cell>
          <cell r="F218" t="str">
            <v>B2100702000800</v>
          </cell>
          <cell r="G218" t="str">
            <v>PIPE</v>
          </cell>
          <cell r="H218" t="str">
            <v>8</v>
          </cell>
          <cell r="I218" t="str">
            <v>--</v>
          </cell>
          <cell r="J218" t="str">
            <v>SCH 20</v>
          </cell>
          <cell r="K218" t="str">
            <v>NONE</v>
          </cell>
          <cell r="L218" t="str">
            <v>BE CS SMLS API 5L-B P.E. COATED</v>
          </cell>
          <cell r="M218">
            <v>50</v>
          </cell>
        </row>
        <row r="219">
          <cell r="C219" t="str">
            <v>503</v>
          </cell>
          <cell r="D219" t="str">
            <v>P</v>
          </cell>
          <cell r="E219">
            <v>6311</v>
          </cell>
          <cell r="F219" t="str">
            <v>B2100704000300</v>
          </cell>
          <cell r="G219" t="str">
            <v>PIPE</v>
          </cell>
          <cell r="H219" t="str">
            <v>3</v>
          </cell>
          <cell r="I219" t="str">
            <v>--</v>
          </cell>
          <cell r="J219" t="str">
            <v>SCH 40</v>
          </cell>
          <cell r="K219" t="str">
            <v>NONE</v>
          </cell>
          <cell r="L219" t="str">
            <v>BE CS SMLS API 5L-B P.E. COATED</v>
          </cell>
          <cell r="M219">
            <v>36.9</v>
          </cell>
        </row>
        <row r="220">
          <cell r="C220" t="str">
            <v>503</v>
          </cell>
          <cell r="D220" t="str">
            <v>P</v>
          </cell>
          <cell r="E220">
            <v>6311</v>
          </cell>
          <cell r="F220" t="str">
            <v>B2100704000400</v>
          </cell>
          <cell r="G220" t="str">
            <v>PIPE</v>
          </cell>
          <cell r="H220" t="str">
            <v>4</v>
          </cell>
          <cell r="I220" t="str">
            <v>--</v>
          </cell>
          <cell r="J220" t="str">
            <v>SCH 40</v>
          </cell>
          <cell r="K220" t="str">
            <v>NONE</v>
          </cell>
          <cell r="L220" t="str">
            <v>BE CS SMLS API 5L-B P.E. COATED</v>
          </cell>
          <cell r="M220">
            <v>126.3</v>
          </cell>
        </row>
        <row r="221">
          <cell r="C221" t="str">
            <v>503</v>
          </cell>
          <cell r="D221" t="str">
            <v>P</v>
          </cell>
          <cell r="E221">
            <v>6311</v>
          </cell>
          <cell r="F221" t="str">
            <v>B2100704000600</v>
          </cell>
          <cell r="G221" t="str">
            <v>PIPE</v>
          </cell>
          <cell r="H221" t="str">
            <v>6</v>
          </cell>
          <cell r="I221" t="str">
            <v>--</v>
          </cell>
          <cell r="J221" t="str">
            <v>SCH 40</v>
          </cell>
          <cell r="K221" t="str">
            <v>NONE</v>
          </cell>
          <cell r="L221" t="str">
            <v>BE CS SMLS API 5L-B P.E. COATED</v>
          </cell>
          <cell r="M221">
            <v>15.1</v>
          </cell>
        </row>
        <row r="222">
          <cell r="C222" t="str">
            <v>503</v>
          </cell>
          <cell r="D222" t="str">
            <v>P</v>
          </cell>
          <cell r="E222">
            <v>6311</v>
          </cell>
          <cell r="F222" t="str">
            <v>B2100708000300</v>
          </cell>
          <cell r="G222" t="str">
            <v>PIPE</v>
          </cell>
          <cell r="H222" t="str">
            <v>3</v>
          </cell>
          <cell r="I222" t="str">
            <v>--</v>
          </cell>
          <cell r="J222" t="str">
            <v>SCH 80</v>
          </cell>
          <cell r="K222" t="str">
            <v>NONE</v>
          </cell>
          <cell r="L222" t="str">
            <v>BE CS SMLS API 5L-B P.E. COATED</v>
          </cell>
          <cell r="M222">
            <v>4</v>
          </cell>
        </row>
        <row r="223">
          <cell r="C223" t="str">
            <v>503</v>
          </cell>
          <cell r="D223" t="str">
            <v>P</v>
          </cell>
          <cell r="E223">
            <v>6311</v>
          </cell>
          <cell r="F223" t="str">
            <v>B3100704000300</v>
          </cell>
          <cell r="G223" t="str">
            <v>PIPE</v>
          </cell>
          <cell r="H223" t="str">
            <v>3</v>
          </cell>
          <cell r="I223" t="str">
            <v>--</v>
          </cell>
          <cell r="J223" t="str">
            <v>SCH 40</v>
          </cell>
          <cell r="K223" t="str">
            <v>NONE</v>
          </cell>
          <cell r="L223" t="str">
            <v>BE CS SMLS API 5L-B P.P. COATED</v>
          </cell>
          <cell r="M223">
            <v>5.8</v>
          </cell>
        </row>
        <row r="224">
          <cell r="C224" t="str">
            <v>503</v>
          </cell>
          <cell r="D224" t="str">
            <v>P</v>
          </cell>
          <cell r="E224">
            <v>6311</v>
          </cell>
          <cell r="F224" t="str">
            <v>B3100704000400</v>
          </cell>
          <cell r="G224" t="str">
            <v>PIPE</v>
          </cell>
          <cell r="H224" t="str">
            <v>4</v>
          </cell>
          <cell r="I224" t="str">
            <v>--</v>
          </cell>
          <cell r="J224" t="str">
            <v>SCH 40</v>
          </cell>
          <cell r="K224" t="str">
            <v>NONE</v>
          </cell>
          <cell r="L224" t="str">
            <v>BE CS SMLS API 5L-B P.P. COATED</v>
          </cell>
          <cell r="M224">
            <v>35.700000000000003</v>
          </cell>
        </row>
        <row r="225">
          <cell r="C225" t="str">
            <v>503</v>
          </cell>
          <cell r="D225" t="str">
            <v>P</v>
          </cell>
          <cell r="E225">
            <v>6311</v>
          </cell>
          <cell r="F225" t="str">
            <v>B3100704000600</v>
          </cell>
          <cell r="G225" t="str">
            <v>PIPE</v>
          </cell>
          <cell r="H225" t="str">
            <v>6</v>
          </cell>
          <cell r="I225" t="str">
            <v>--</v>
          </cell>
          <cell r="J225" t="str">
            <v>SCH 40</v>
          </cell>
          <cell r="K225" t="str">
            <v>NONE</v>
          </cell>
          <cell r="L225" t="str">
            <v>BE CS SMLS API 5L-B P.P. COATED</v>
          </cell>
          <cell r="M225">
            <v>75.7</v>
          </cell>
        </row>
        <row r="226">
          <cell r="C226" t="str">
            <v>503</v>
          </cell>
          <cell r="D226" t="str">
            <v>P</v>
          </cell>
          <cell r="E226">
            <v>6311</v>
          </cell>
          <cell r="F226" t="str">
            <v>B4100704000300</v>
          </cell>
          <cell r="G226" t="str">
            <v>PIPE</v>
          </cell>
          <cell r="H226" t="str">
            <v>3</v>
          </cell>
          <cell r="I226" t="str">
            <v>--</v>
          </cell>
          <cell r="J226" t="str">
            <v>SCH 40</v>
          </cell>
          <cell r="K226" t="str">
            <v>NONE</v>
          </cell>
          <cell r="L226" t="str">
            <v>BE CS SMLS API 5L-B SUNLIGHT L-200</v>
          </cell>
          <cell r="M226">
            <v>25</v>
          </cell>
        </row>
        <row r="227">
          <cell r="C227" t="str">
            <v>503</v>
          </cell>
          <cell r="D227" t="str">
            <v>P</v>
          </cell>
          <cell r="E227">
            <v>6311</v>
          </cell>
          <cell r="F227" t="str">
            <v>B4100704000400</v>
          </cell>
          <cell r="G227" t="str">
            <v>PIPE</v>
          </cell>
          <cell r="H227" t="str">
            <v>4</v>
          </cell>
          <cell r="I227" t="str">
            <v>--</v>
          </cell>
          <cell r="J227" t="str">
            <v>SCH 40</v>
          </cell>
          <cell r="K227" t="str">
            <v>NONE</v>
          </cell>
          <cell r="L227" t="str">
            <v>BE CS SMLS API 5L-B SUNLIGHT L-200</v>
          </cell>
          <cell r="M227">
            <v>15.5</v>
          </cell>
        </row>
        <row r="228">
          <cell r="C228" t="str">
            <v>503</v>
          </cell>
          <cell r="D228" t="str">
            <v>P</v>
          </cell>
          <cell r="E228">
            <v>6311</v>
          </cell>
          <cell r="F228" t="str">
            <v>B4100704000600</v>
          </cell>
          <cell r="G228" t="str">
            <v>PIPE</v>
          </cell>
          <cell r="H228" t="str">
            <v>6</v>
          </cell>
          <cell r="I228" t="str">
            <v>--</v>
          </cell>
          <cell r="J228" t="str">
            <v>SCH 40</v>
          </cell>
          <cell r="K228" t="str">
            <v>NONE</v>
          </cell>
          <cell r="L228" t="str">
            <v>BE CS SMLS API 5L-B SUNLIGHT L-200</v>
          </cell>
          <cell r="M228">
            <v>64.8</v>
          </cell>
        </row>
        <row r="229">
          <cell r="C229" t="str">
            <v>503</v>
          </cell>
          <cell r="D229" t="str">
            <v>P</v>
          </cell>
          <cell r="E229">
            <v>6311</v>
          </cell>
          <cell r="F229" t="str">
            <v>B4100704000800</v>
          </cell>
          <cell r="G229" t="str">
            <v>PIPE</v>
          </cell>
          <cell r="H229" t="str">
            <v>8</v>
          </cell>
          <cell r="I229" t="str">
            <v>--</v>
          </cell>
          <cell r="J229" t="str">
            <v>SCH 40</v>
          </cell>
          <cell r="K229" t="str">
            <v>NONE</v>
          </cell>
          <cell r="L229" t="str">
            <v>BE CS SMLS API 5L-B SUNLIGHT L-200</v>
          </cell>
          <cell r="M229">
            <v>77.900000000000006</v>
          </cell>
        </row>
        <row r="230">
          <cell r="C230" t="str">
            <v>503</v>
          </cell>
          <cell r="D230" t="str">
            <v>P</v>
          </cell>
          <cell r="E230">
            <v>6311</v>
          </cell>
          <cell r="F230" t="str">
            <v>C2100404000300</v>
          </cell>
          <cell r="G230" t="str">
            <v>PIPE</v>
          </cell>
          <cell r="H230" t="str">
            <v>3</v>
          </cell>
          <cell r="I230" t="str">
            <v>--</v>
          </cell>
          <cell r="J230" t="str">
            <v>SCH 40</v>
          </cell>
          <cell r="K230" t="str">
            <v>NONE</v>
          </cell>
          <cell r="L230" t="str">
            <v>BE ITCS SMLS A333-6 P.E. COATED</v>
          </cell>
          <cell r="M230">
            <v>1.8</v>
          </cell>
        </row>
        <row r="231">
          <cell r="C231" t="str">
            <v>503</v>
          </cell>
          <cell r="D231" t="str">
            <v>P</v>
          </cell>
          <cell r="E231">
            <v>6311</v>
          </cell>
          <cell r="F231" t="str">
            <v>C2100408000300</v>
          </cell>
          <cell r="G231" t="str">
            <v>PIPE</v>
          </cell>
          <cell r="H231" t="str">
            <v>3</v>
          </cell>
          <cell r="I231" t="str">
            <v>--</v>
          </cell>
          <cell r="J231" t="str">
            <v>SCH 80</v>
          </cell>
          <cell r="K231" t="str">
            <v>NONE</v>
          </cell>
          <cell r="L231" t="str">
            <v>BE ITCS SMLS A333-6 P.E. COATED</v>
          </cell>
          <cell r="M231">
            <v>91.4</v>
          </cell>
        </row>
        <row r="232">
          <cell r="C232" t="str">
            <v>503</v>
          </cell>
          <cell r="D232" t="str">
            <v>P</v>
          </cell>
          <cell r="E232">
            <v>6311</v>
          </cell>
          <cell r="F232" t="str">
            <v>C4100402000800</v>
          </cell>
          <cell r="G232" t="str">
            <v>PIPE</v>
          </cell>
          <cell r="H232" t="str">
            <v>8</v>
          </cell>
          <cell r="I232" t="str">
            <v>--</v>
          </cell>
          <cell r="J232" t="str">
            <v>SCH 20</v>
          </cell>
          <cell r="K232" t="str">
            <v>NONE</v>
          </cell>
          <cell r="L232" t="str">
            <v>BE ITCS SMLS A333-6 SUNLIGHT L-200</v>
          </cell>
          <cell r="M232">
            <v>1.6</v>
          </cell>
        </row>
        <row r="233">
          <cell r="C233" t="str">
            <v>503</v>
          </cell>
          <cell r="D233" t="str">
            <v>P</v>
          </cell>
          <cell r="E233">
            <v>6311</v>
          </cell>
          <cell r="F233" t="str">
            <v>G2100908000200</v>
          </cell>
          <cell r="G233" t="str">
            <v>PIPE</v>
          </cell>
          <cell r="H233" t="str">
            <v>2</v>
          </cell>
          <cell r="I233" t="str">
            <v>--</v>
          </cell>
          <cell r="J233" t="str">
            <v>SCH 80</v>
          </cell>
          <cell r="K233" t="str">
            <v>NONE</v>
          </cell>
          <cell r="L233" t="str">
            <v>TE CS SMLS API 5L-B GALV. THRD COUPLING (3000#,A105/GALV) P.E. COATED</v>
          </cell>
          <cell r="M233">
            <v>84.6</v>
          </cell>
        </row>
        <row r="234">
          <cell r="C234" t="str">
            <v>503</v>
          </cell>
          <cell r="D234" t="str">
            <v>P</v>
          </cell>
          <cell r="E234">
            <v>6311</v>
          </cell>
          <cell r="F234" t="str">
            <v>S210070J000300</v>
          </cell>
          <cell r="G234" t="str">
            <v>PIPE</v>
          </cell>
          <cell r="H234" t="str">
            <v>3</v>
          </cell>
          <cell r="I234" t="str">
            <v>--</v>
          </cell>
          <cell r="J234" t="str">
            <v>SCH 160</v>
          </cell>
          <cell r="K234" t="str">
            <v>NONE</v>
          </cell>
          <cell r="L234" t="str">
            <v>BE CS SMLS API 5L-B (NACE) RP 5561V 999 6300 002 P.E. COATED</v>
          </cell>
          <cell r="M234">
            <v>15.8</v>
          </cell>
        </row>
        <row r="235">
          <cell r="C235" t="str">
            <v>503</v>
          </cell>
          <cell r="D235" t="str">
            <v>T</v>
          </cell>
          <cell r="E235">
            <v>6311</v>
          </cell>
          <cell r="F235" t="str">
            <v>B3300202000800</v>
          </cell>
          <cell r="G235" t="str">
            <v>45 ELL</v>
          </cell>
          <cell r="H235" t="str">
            <v>8</v>
          </cell>
          <cell r="I235" t="str">
            <v>--</v>
          </cell>
          <cell r="J235" t="str">
            <v>SCH 20</v>
          </cell>
          <cell r="K235" t="str">
            <v>NONE</v>
          </cell>
          <cell r="L235" t="str">
            <v>BW CS A234-WPB-S B16.9 SHRINKABLE SLEEVE</v>
          </cell>
          <cell r="M235">
            <v>2</v>
          </cell>
        </row>
        <row r="236">
          <cell r="C236" t="str">
            <v>503</v>
          </cell>
          <cell r="D236" t="str">
            <v>T</v>
          </cell>
          <cell r="E236">
            <v>6311</v>
          </cell>
          <cell r="F236" t="str">
            <v>B3300204000300</v>
          </cell>
          <cell r="G236" t="str">
            <v>45 ELL</v>
          </cell>
          <cell r="H236" t="str">
            <v>3</v>
          </cell>
          <cell r="I236" t="str">
            <v>--</v>
          </cell>
          <cell r="J236" t="str">
            <v>SCH 40</v>
          </cell>
          <cell r="K236" t="str">
            <v>NONE</v>
          </cell>
          <cell r="L236" t="str">
            <v>BW CS A234-WPB-S B16.9 SHRINKABLE SLEEVE</v>
          </cell>
          <cell r="M236">
            <v>1</v>
          </cell>
        </row>
        <row r="237">
          <cell r="C237" t="str">
            <v>503</v>
          </cell>
          <cell r="D237" t="str">
            <v>T</v>
          </cell>
          <cell r="E237">
            <v>6311</v>
          </cell>
          <cell r="F237" t="str">
            <v>B3300204000400</v>
          </cell>
          <cell r="G237" t="str">
            <v>45 ELL</v>
          </cell>
          <cell r="H237" t="str">
            <v>4</v>
          </cell>
          <cell r="I237" t="str">
            <v>--</v>
          </cell>
          <cell r="J237" t="str">
            <v>SCH 40</v>
          </cell>
          <cell r="K237" t="str">
            <v>NONE</v>
          </cell>
          <cell r="L237" t="str">
            <v>BW CS A234-WPB-S B16.9 SHRINKABLE SLEEVE</v>
          </cell>
          <cell r="M237">
            <v>10</v>
          </cell>
        </row>
        <row r="238">
          <cell r="C238" t="str">
            <v>503</v>
          </cell>
          <cell r="D238" t="str">
            <v>T</v>
          </cell>
          <cell r="E238">
            <v>6311</v>
          </cell>
          <cell r="F238" t="str">
            <v>B4300204000400</v>
          </cell>
          <cell r="G238" t="str">
            <v>45 ELL</v>
          </cell>
          <cell r="H238" t="str">
            <v>4</v>
          </cell>
          <cell r="I238" t="str">
            <v>--</v>
          </cell>
          <cell r="J238" t="str">
            <v>SCH 40</v>
          </cell>
          <cell r="K238" t="str">
            <v>NONE</v>
          </cell>
          <cell r="L238" t="str">
            <v>BW CS A234-WPB-S B16.9 SUNLIGHT L-200</v>
          </cell>
          <cell r="M238">
            <v>4</v>
          </cell>
        </row>
        <row r="239">
          <cell r="C239" t="str">
            <v>503</v>
          </cell>
          <cell r="D239" t="str">
            <v>T</v>
          </cell>
          <cell r="E239">
            <v>6311</v>
          </cell>
          <cell r="F239" t="str">
            <v>B4300204000600</v>
          </cell>
          <cell r="G239" t="str">
            <v>45 ELL</v>
          </cell>
          <cell r="H239" t="str">
            <v>6</v>
          </cell>
          <cell r="I239" t="str">
            <v>--</v>
          </cell>
          <cell r="J239" t="str">
            <v>SCH 40</v>
          </cell>
          <cell r="K239" t="str">
            <v>NONE</v>
          </cell>
          <cell r="L239" t="str">
            <v>BW CS A234-WPB-S B16.9 SUNLIGHT L-200</v>
          </cell>
          <cell r="M239">
            <v>10</v>
          </cell>
        </row>
        <row r="240">
          <cell r="C240" t="str">
            <v>503</v>
          </cell>
          <cell r="D240" t="str">
            <v>T</v>
          </cell>
          <cell r="E240">
            <v>6311</v>
          </cell>
          <cell r="F240" t="str">
            <v>B4300204000800</v>
          </cell>
          <cell r="G240" t="str">
            <v>45 ELL</v>
          </cell>
          <cell r="H240" t="str">
            <v>8</v>
          </cell>
          <cell r="I240" t="str">
            <v>--</v>
          </cell>
          <cell r="J240" t="str">
            <v>SCH 40</v>
          </cell>
          <cell r="K240" t="str">
            <v>NONE</v>
          </cell>
          <cell r="L240" t="str">
            <v>BW CS A234-WPB-S B16.9 SUNLIGHT L-200</v>
          </cell>
          <cell r="M240">
            <v>4</v>
          </cell>
        </row>
        <row r="241">
          <cell r="C241" t="str">
            <v>503</v>
          </cell>
          <cell r="D241" t="str">
            <v>T</v>
          </cell>
          <cell r="E241">
            <v>6311</v>
          </cell>
          <cell r="F241" t="str">
            <v>C3300204000300</v>
          </cell>
          <cell r="G241" t="str">
            <v>45 ELL</v>
          </cell>
          <cell r="H241" t="str">
            <v>3</v>
          </cell>
          <cell r="I241" t="str">
            <v>--</v>
          </cell>
          <cell r="J241" t="str">
            <v>SCH 40</v>
          </cell>
          <cell r="K241" t="str">
            <v>NONE</v>
          </cell>
          <cell r="L241" t="str">
            <v>BW ITCS A420-WPL6-S B16.9 SHRINKABLE SLEEVE</v>
          </cell>
          <cell r="M241">
            <v>2</v>
          </cell>
        </row>
        <row r="242">
          <cell r="C242" t="str">
            <v>503</v>
          </cell>
          <cell r="D242" t="str">
            <v>T</v>
          </cell>
          <cell r="E242">
            <v>6311</v>
          </cell>
          <cell r="F242" t="str">
            <v>C3300208000300</v>
          </cell>
          <cell r="G242" t="str">
            <v>45 ELL</v>
          </cell>
          <cell r="H242" t="str">
            <v>3</v>
          </cell>
          <cell r="I242" t="str">
            <v>--</v>
          </cell>
          <cell r="J242" t="str">
            <v>SCH 80</v>
          </cell>
          <cell r="K242" t="str">
            <v>NONE</v>
          </cell>
          <cell r="L242" t="str">
            <v>BW ITCS A420-WPL6-S B16.9 SHRINKABLE SLEEVE</v>
          </cell>
          <cell r="M242">
            <v>7</v>
          </cell>
        </row>
        <row r="243">
          <cell r="C243" t="str">
            <v>503</v>
          </cell>
          <cell r="D243" t="str">
            <v>T</v>
          </cell>
          <cell r="E243">
            <v>6311</v>
          </cell>
          <cell r="F243" t="str">
            <v>C4300202000800</v>
          </cell>
          <cell r="G243" t="str">
            <v>45 ELL</v>
          </cell>
          <cell r="H243" t="str">
            <v>8</v>
          </cell>
          <cell r="I243" t="str">
            <v>--</v>
          </cell>
          <cell r="J243" t="str">
            <v>SCH 20</v>
          </cell>
          <cell r="K243" t="str">
            <v>NONE</v>
          </cell>
          <cell r="L243" t="str">
            <v>BW ITCS A420-WPL6-S B16.9 SUNLIGHT L-200</v>
          </cell>
          <cell r="M243">
            <v>2</v>
          </cell>
        </row>
        <row r="244">
          <cell r="C244" t="str">
            <v>503</v>
          </cell>
          <cell r="D244" t="str">
            <v>T</v>
          </cell>
          <cell r="E244">
            <v>6311</v>
          </cell>
          <cell r="F244" t="str">
            <v>S330020J000300</v>
          </cell>
          <cell r="G244" t="str">
            <v>45 ELL</v>
          </cell>
          <cell r="H244" t="str">
            <v>3</v>
          </cell>
          <cell r="I244" t="str">
            <v>--</v>
          </cell>
          <cell r="J244" t="str">
            <v>SCH 160</v>
          </cell>
          <cell r="K244" t="str">
            <v>NONE</v>
          </cell>
          <cell r="L244" t="str">
            <v>BW CS A234-WPB-S B16.9 (NACE) RP 5561V 999 6300 002 SHRINKABLE SLEEVE</v>
          </cell>
          <cell r="M244">
            <v>1</v>
          </cell>
        </row>
        <row r="245">
          <cell r="C245" t="str">
            <v>503</v>
          </cell>
          <cell r="D245" t="str">
            <v>T</v>
          </cell>
          <cell r="E245">
            <v>6311</v>
          </cell>
          <cell r="F245" t="str">
            <v>B3300104000300</v>
          </cell>
          <cell r="G245" t="str">
            <v>90 ELL</v>
          </cell>
          <cell r="H245" t="str">
            <v>3</v>
          </cell>
          <cell r="I245" t="str">
            <v>--</v>
          </cell>
          <cell r="J245" t="str">
            <v>SCH 40</v>
          </cell>
          <cell r="K245" t="str">
            <v>NONE</v>
          </cell>
          <cell r="L245" t="str">
            <v>BW CS A234-WPB-S B16.9 SHRINKABLE SLEEVE</v>
          </cell>
          <cell r="M245">
            <v>16</v>
          </cell>
        </row>
        <row r="246">
          <cell r="C246" t="str">
            <v>503</v>
          </cell>
          <cell r="D246" t="str">
            <v>T</v>
          </cell>
          <cell r="E246">
            <v>6311</v>
          </cell>
          <cell r="F246" t="str">
            <v>B3300104000400</v>
          </cell>
          <cell r="G246" t="str">
            <v>90 ELL</v>
          </cell>
          <cell r="H246" t="str">
            <v>4</v>
          </cell>
          <cell r="I246" t="str">
            <v>--</v>
          </cell>
          <cell r="J246" t="str">
            <v>SCH 40</v>
          </cell>
          <cell r="K246" t="str">
            <v>NONE</v>
          </cell>
          <cell r="L246" t="str">
            <v>BW CS A234-WPB-S B16.9 SHRINKABLE SLEEVE</v>
          </cell>
          <cell r="M246">
            <v>30</v>
          </cell>
        </row>
        <row r="247">
          <cell r="C247" t="str">
            <v>503</v>
          </cell>
          <cell r="D247" t="str">
            <v>T</v>
          </cell>
          <cell r="E247">
            <v>6311</v>
          </cell>
          <cell r="F247" t="str">
            <v>B3300104000600</v>
          </cell>
          <cell r="G247" t="str">
            <v>90 ELL</v>
          </cell>
          <cell r="H247" t="str">
            <v>6</v>
          </cell>
          <cell r="I247" t="str">
            <v>--</v>
          </cell>
          <cell r="J247" t="str">
            <v>SCH 40</v>
          </cell>
          <cell r="K247" t="str">
            <v>NONE</v>
          </cell>
          <cell r="L247" t="str">
            <v>BW CS A234-WPB-S B16.9 SHRINKABLE SLEEVE</v>
          </cell>
          <cell r="M247">
            <v>1</v>
          </cell>
        </row>
        <row r="248">
          <cell r="C248" t="str">
            <v>503</v>
          </cell>
          <cell r="D248" t="str">
            <v>T</v>
          </cell>
          <cell r="E248">
            <v>6311</v>
          </cell>
          <cell r="F248" t="str">
            <v>B3300108000300</v>
          </cell>
          <cell r="G248" t="str">
            <v>90 ELL</v>
          </cell>
          <cell r="H248" t="str">
            <v>3</v>
          </cell>
          <cell r="I248" t="str">
            <v>--</v>
          </cell>
          <cell r="J248" t="str">
            <v>SCH 80</v>
          </cell>
          <cell r="K248" t="str">
            <v>NONE</v>
          </cell>
          <cell r="L248" t="str">
            <v>BW CS A234-WPB-S B16.9 SHRINKABLE SLEEVE</v>
          </cell>
          <cell r="M248">
            <v>1</v>
          </cell>
        </row>
        <row r="249">
          <cell r="C249" t="str">
            <v>503</v>
          </cell>
          <cell r="D249" t="str">
            <v>T</v>
          </cell>
          <cell r="E249">
            <v>6311</v>
          </cell>
          <cell r="F249" t="str">
            <v>B4300104000300</v>
          </cell>
          <cell r="G249" t="str">
            <v>90 ELL</v>
          </cell>
          <cell r="H249" t="str">
            <v>3</v>
          </cell>
          <cell r="I249" t="str">
            <v>--</v>
          </cell>
          <cell r="J249" t="str">
            <v>SCH 40</v>
          </cell>
          <cell r="K249" t="str">
            <v>NONE</v>
          </cell>
          <cell r="L249" t="str">
            <v>BW CS A234-WPB-S B16.9 SUNLIGHT L-200</v>
          </cell>
          <cell r="M249">
            <v>10</v>
          </cell>
        </row>
        <row r="250">
          <cell r="C250" t="str">
            <v>503</v>
          </cell>
          <cell r="D250" t="str">
            <v>T</v>
          </cell>
          <cell r="E250">
            <v>6311</v>
          </cell>
          <cell r="F250" t="str">
            <v>B4300104000400</v>
          </cell>
          <cell r="G250" t="str">
            <v>90 ELL</v>
          </cell>
          <cell r="H250" t="str">
            <v>4</v>
          </cell>
          <cell r="I250" t="str">
            <v>--</v>
          </cell>
          <cell r="J250" t="str">
            <v>SCH 40</v>
          </cell>
          <cell r="K250" t="str">
            <v>NONE</v>
          </cell>
          <cell r="L250" t="str">
            <v>BW CS A234-WPB-S B16.9 SUNLIGHT L-200</v>
          </cell>
          <cell r="M250">
            <v>10</v>
          </cell>
        </row>
        <row r="251">
          <cell r="C251" t="str">
            <v>503</v>
          </cell>
          <cell r="D251" t="str">
            <v>T</v>
          </cell>
          <cell r="E251">
            <v>6311</v>
          </cell>
          <cell r="F251" t="str">
            <v>B4300104000600</v>
          </cell>
          <cell r="G251" t="str">
            <v>90 ELL</v>
          </cell>
          <cell r="H251" t="str">
            <v>6</v>
          </cell>
          <cell r="I251" t="str">
            <v>--</v>
          </cell>
          <cell r="J251" t="str">
            <v>SCH 40</v>
          </cell>
          <cell r="K251" t="str">
            <v>NONE</v>
          </cell>
          <cell r="L251" t="str">
            <v>BW CS A234-WPB-S B16.9 SUNLIGHT L-200</v>
          </cell>
          <cell r="M251">
            <v>1</v>
          </cell>
        </row>
        <row r="252">
          <cell r="C252" t="str">
            <v>503</v>
          </cell>
          <cell r="D252" t="str">
            <v>T</v>
          </cell>
          <cell r="E252">
            <v>6311</v>
          </cell>
          <cell r="F252" t="str">
            <v>B4300104000800</v>
          </cell>
          <cell r="G252" t="str">
            <v>90 ELL</v>
          </cell>
          <cell r="H252" t="str">
            <v>8</v>
          </cell>
          <cell r="I252" t="str">
            <v>--</v>
          </cell>
          <cell r="J252" t="str">
            <v>SCH 40</v>
          </cell>
          <cell r="K252" t="str">
            <v>NONE</v>
          </cell>
          <cell r="L252" t="str">
            <v>BW CS A234-WPB-S B16.9 SUNLIGHT L-200</v>
          </cell>
          <cell r="M252">
            <v>1</v>
          </cell>
        </row>
        <row r="253">
          <cell r="C253" t="str">
            <v>503</v>
          </cell>
          <cell r="D253" t="str">
            <v>T</v>
          </cell>
          <cell r="E253">
            <v>6311</v>
          </cell>
          <cell r="F253" t="str">
            <v>C3300108000300</v>
          </cell>
          <cell r="G253" t="str">
            <v>90 ELL</v>
          </cell>
          <cell r="H253" t="str">
            <v>3</v>
          </cell>
          <cell r="I253" t="str">
            <v>--</v>
          </cell>
          <cell r="J253" t="str">
            <v>SCH 80</v>
          </cell>
          <cell r="K253" t="str">
            <v>NONE</v>
          </cell>
          <cell r="L253" t="str">
            <v>BW ITCS A420-WPL6-S B16.9 SHRINKABLE SLEEVE</v>
          </cell>
          <cell r="M253">
            <v>10</v>
          </cell>
        </row>
        <row r="254">
          <cell r="C254" t="str">
            <v>503</v>
          </cell>
          <cell r="D254" t="str">
            <v>T</v>
          </cell>
          <cell r="E254">
            <v>6311</v>
          </cell>
          <cell r="F254" t="str">
            <v>G3520100000200</v>
          </cell>
          <cell r="G254" t="str">
            <v>90 ELL</v>
          </cell>
          <cell r="H254" t="str">
            <v>2</v>
          </cell>
          <cell r="I254" t="str">
            <v>--</v>
          </cell>
          <cell r="J254" t="str">
            <v>NONE</v>
          </cell>
          <cell r="K254" t="str">
            <v>NONE</v>
          </cell>
          <cell r="L254" t="str">
            <v>3000# THRD CS A105 GALV. B16.11 SHRINKABLE SLEEVE</v>
          </cell>
          <cell r="M254">
            <v>4</v>
          </cell>
        </row>
        <row r="255">
          <cell r="C255" t="str">
            <v>503</v>
          </cell>
          <cell r="D255" t="str">
            <v>T</v>
          </cell>
          <cell r="E255">
            <v>6311</v>
          </cell>
          <cell r="F255" t="str">
            <v>S330010J000300</v>
          </cell>
          <cell r="G255" t="str">
            <v>90 ELL</v>
          </cell>
          <cell r="H255" t="str">
            <v>3</v>
          </cell>
          <cell r="I255" t="str">
            <v>--</v>
          </cell>
          <cell r="J255" t="str">
            <v>SCH 160</v>
          </cell>
          <cell r="K255" t="str">
            <v>NONE</v>
          </cell>
          <cell r="L255" t="str">
            <v>BW CS A234-WPB-S B16.9 (NACE) RP 5561V 999 6300 002 SHRINKABLE SLEEVE</v>
          </cell>
          <cell r="M255">
            <v>3</v>
          </cell>
        </row>
        <row r="256">
          <cell r="C256" t="str">
            <v>503</v>
          </cell>
          <cell r="D256" t="str">
            <v>T</v>
          </cell>
          <cell r="E256">
            <v>6311</v>
          </cell>
          <cell r="F256" t="str">
            <v>B3300504040604</v>
          </cell>
          <cell r="G256" t="str">
            <v>C RED</v>
          </cell>
          <cell r="H256" t="str">
            <v>6</v>
          </cell>
          <cell r="I256" t="str">
            <v>4</v>
          </cell>
          <cell r="J256" t="str">
            <v>SCH 40</v>
          </cell>
          <cell r="K256" t="str">
            <v>SCH 40</v>
          </cell>
          <cell r="L256" t="str">
            <v>BW CS A234-WPB-S B16.9 SHRINKABLE SLEEVE</v>
          </cell>
          <cell r="M256">
            <v>1</v>
          </cell>
        </row>
        <row r="257">
          <cell r="C257" t="str">
            <v>503</v>
          </cell>
          <cell r="D257" t="str">
            <v>T</v>
          </cell>
          <cell r="E257">
            <v>6311</v>
          </cell>
          <cell r="F257" t="str">
            <v>G3520500000200</v>
          </cell>
          <cell r="G257" t="str">
            <v>CPLG</v>
          </cell>
          <cell r="H257" t="str">
            <v>2</v>
          </cell>
          <cell r="I257" t="str">
            <v>--</v>
          </cell>
          <cell r="J257" t="str">
            <v>NONE</v>
          </cell>
          <cell r="K257" t="str">
            <v>NONE</v>
          </cell>
          <cell r="L257" t="str">
            <v>3000# THRD CS A105 GALV. B16.11 SHRINKABLE SLEEVE</v>
          </cell>
          <cell r="M257">
            <v>12</v>
          </cell>
        </row>
        <row r="258">
          <cell r="C258" t="str">
            <v>503</v>
          </cell>
          <cell r="D258" t="str">
            <v>T</v>
          </cell>
          <cell r="E258">
            <v>6311</v>
          </cell>
          <cell r="F258" t="str">
            <v>B4300604040403</v>
          </cell>
          <cell r="G258" t="str">
            <v>E RED</v>
          </cell>
          <cell r="H258" t="str">
            <v>4</v>
          </cell>
          <cell r="I258" t="str">
            <v>3</v>
          </cell>
          <cell r="J258" t="str">
            <v>SCH 40</v>
          </cell>
          <cell r="K258" t="str">
            <v>SCH 40</v>
          </cell>
          <cell r="L258" t="str">
            <v>BW CS A234-WPB-S B16.9 SUNLIGHT L-200</v>
          </cell>
          <cell r="M258">
            <v>1</v>
          </cell>
        </row>
        <row r="259">
          <cell r="C259" t="str">
            <v>503</v>
          </cell>
          <cell r="D259" t="str">
            <v>T</v>
          </cell>
          <cell r="E259">
            <v>6311</v>
          </cell>
          <cell r="F259" t="str">
            <v>B4380300000803</v>
          </cell>
          <cell r="G259" t="str">
            <v>REINF PAD</v>
          </cell>
          <cell r="H259" t="str">
            <v>8</v>
          </cell>
          <cell r="I259" t="str">
            <v>3</v>
          </cell>
          <cell r="J259" t="str">
            <v>NONE</v>
          </cell>
          <cell r="K259" t="str">
            <v>NONE</v>
          </cell>
          <cell r="L259" t="str">
            <v>CS SMLS API 5L-B</v>
          </cell>
          <cell r="M259">
            <v>19</v>
          </cell>
        </row>
        <row r="260">
          <cell r="C260" t="str">
            <v>503</v>
          </cell>
          <cell r="D260" t="str">
            <v>T</v>
          </cell>
          <cell r="E260">
            <v>6311</v>
          </cell>
          <cell r="F260" t="str">
            <v>B4380300000804</v>
          </cell>
          <cell r="G260" t="str">
            <v>REINF PAD</v>
          </cell>
          <cell r="H260" t="str">
            <v>8</v>
          </cell>
          <cell r="I260" t="str">
            <v>4</v>
          </cell>
          <cell r="J260" t="str">
            <v>NONE</v>
          </cell>
          <cell r="K260" t="str">
            <v>NONE</v>
          </cell>
          <cell r="L260" t="str">
            <v>CS SMLS API 5L-B</v>
          </cell>
          <cell r="M260">
            <v>3</v>
          </cell>
        </row>
        <row r="261">
          <cell r="C261" t="str">
            <v>503</v>
          </cell>
          <cell r="D261" t="str">
            <v>T</v>
          </cell>
          <cell r="E261">
            <v>6311</v>
          </cell>
          <cell r="F261" t="str">
            <v>B4380300000806</v>
          </cell>
          <cell r="G261" t="str">
            <v>REINF PAD</v>
          </cell>
          <cell r="H261" t="str">
            <v>8</v>
          </cell>
          <cell r="I261" t="str">
            <v>6</v>
          </cell>
          <cell r="J261" t="str">
            <v>NONE</v>
          </cell>
          <cell r="K261" t="str">
            <v>NONE</v>
          </cell>
          <cell r="L261" t="str">
            <v>CS SMLS API 5L-B</v>
          </cell>
          <cell r="M261">
            <v>5</v>
          </cell>
        </row>
        <row r="262">
          <cell r="C262" t="str">
            <v>503</v>
          </cell>
          <cell r="D262" t="str">
            <v>T</v>
          </cell>
          <cell r="E262">
            <v>6311</v>
          </cell>
          <cell r="F262" t="str">
            <v>B3300304000400</v>
          </cell>
          <cell r="G262" t="str">
            <v>TEE</v>
          </cell>
          <cell r="H262" t="str">
            <v>4</v>
          </cell>
          <cell r="I262" t="str">
            <v>--</v>
          </cell>
          <cell r="J262" t="str">
            <v>SCH 40</v>
          </cell>
          <cell r="K262" t="str">
            <v>NONE</v>
          </cell>
          <cell r="L262" t="str">
            <v>BW CS A234-WPB-S B16.9 SHRINKABLE SLEEVE</v>
          </cell>
          <cell r="M262">
            <v>1</v>
          </cell>
        </row>
        <row r="263">
          <cell r="C263" t="str">
            <v>503</v>
          </cell>
          <cell r="D263" t="str">
            <v>T</v>
          </cell>
          <cell r="E263">
            <v>6311</v>
          </cell>
          <cell r="F263" t="str">
            <v>B4300304000300</v>
          </cell>
          <cell r="G263" t="str">
            <v>TEE</v>
          </cell>
          <cell r="H263" t="str">
            <v>3</v>
          </cell>
          <cell r="I263" t="str">
            <v>--</v>
          </cell>
          <cell r="J263" t="str">
            <v>SCH 40</v>
          </cell>
          <cell r="K263" t="str">
            <v>NONE</v>
          </cell>
          <cell r="L263" t="str">
            <v>BW CS A234-WPB-S B16.9 SUNLIGHT L-200</v>
          </cell>
          <cell r="M263">
            <v>2</v>
          </cell>
        </row>
        <row r="264">
          <cell r="C264" t="str">
            <v>503</v>
          </cell>
          <cell r="D264" t="str">
            <v>T</v>
          </cell>
          <cell r="E264">
            <v>6311</v>
          </cell>
          <cell r="F264" t="str">
            <v>B4300304000400</v>
          </cell>
          <cell r="G264" t="str">
            <v>TEE</v>
          </cell>
          <cell r="H264" t="str">
            <v>4</v>
          </cell>
          <cell r="I264" t="str">
            <v>--</v>
          </cell>
          <cell r="J264" t="str">
            <v>SCH 40</v>
          </cell>
          <cell r="K264" t="str">
            <v>NONE</v>
          </cell>
          <cell r="L264" t="str">
            <v>BW CS A234-WPB-S B16.9 SUNLIGHT L-200</v>
          </cell>
          <cell r="M264">
            <v>4</v>
          </cell>
        </row>
        <row r="265">
          <cell r="C265" t="str">
            <v>503</v>
          </cell>
          <cell r="D265" t="str">
            <v>T</v>
          </cell>
          <cell r="E265">
            <v>6311</v>
          </cell>
          <cell r="F265" t="str">
            <v>C3300308000300</v>
          </cell>
          <cell r="G265" t="str">
            <v>TEE</v>
          </cell>
          <cell r="H265" t="str">
            <v>3</v>
          </cell>
          <cell r="I265" t="str">
            <v>--</v>
          </cell>
          <cell r="J265" t="str">
            <v>SCH 80</v>
          </cell>
          <cell r="K265" t="str">
            <v>NONE</v>
          </cell>
          <cell r="L265" t="str">
            <v>BW ITCS A420-WPL6-S B16.9 SHRINKABLE SLEEVE</v>
          </cell>
          <cell r="M265">
            <v>6</v>
          </cell>
        </row>
        <row r="266">
          <cell r="C266" t="str">
            <v>503</v>
          </cell>
          <cell r="D266" t="str">
            <v>T</v>
          </cell>
          <cell r="E266">
            <v>6311</v>
          </cell>
          <cell r="F266" t="str">
            <v>G3520300000200</v>
          </cell>
          <cell r="G266" t="str">
            <v>TEE</v>
          </cell>
          <cell r="H266" t="str">
            <v>2</v>
          </cell>
          <cell r="I266" t="str">
            <v>--</v>
          </cell>
          <cell r="J266" t="str">
            <v>NONE</v>
          </cell>
          <cell r="K266" t="str">
            <v>NONE</v>
          </cell>
          <cell r="L266" t="str">
            <v>3000# THRD CS A105 GALV. B16.11 SHRINKABLE SLEEVE</v>
          </cell>
          <cell r="M266">
            <v>1</v>
          </cell>
        </row>
        <row r="267">
          <cell r="C267" t="str">
            <v>503</v>
          </cell>
          <cell r="D267" t="str">
            <v>T</v>
          </cell>
          <cell r="E267">
            <v>6311</v>
          </cell>
          <cell r="F267" t="str">
            <v>S330030J000300</v>
          </cell>
          <cell r="G267" t="str">
            <v>TEE</v>
          </cell>
          <cell r="H267" t="str">
            <v>3</v>
          </cell>
          <cell r="I267" t="str">
            <v>--</v>
          </cell>
          <cell r="J267" t="str">
            <v>SCH 160</v>
          </cell>
          <cell r="K267" t="str">
            <v>NONE</v>
          </cell>
          <cell r="L267" t="str">
            <v>BW CS A234-WPB-S B16.9 (NACE) RP 5561V 999 6300 002 SHRINKABLE SLEEVE</v>
          </cell>
          <cell r="M267">
            <v>1</v>
          </cell>
        </row>
        <row r="268">
          <cell r="C268" t="str">
            <v>503</v>
          </cell>
          <cell r="D268" t="str">
            <v>F</v>
          </cell>
          <cell r="E268">
            <v>6311</v>
          </cell>
          <cell r="F268" t="str">
            <v>CB270200000600</v>
          </cell>
          <cell r="G268" t="str">
            <v>BL FLG</v>
          </cell>
          <cell r="H268" t="str">
            <v>6</v>
          </cell>
          <cell r="I268" t="str">
            <v>--</v>
          </cell>
          <cell r="J268" t="str">
            <v>NONE</v>
          </cell>
          <cell r="K268" t="str">
            <v>NONE</v>
          </cell>
          <cell r="L268" t="str">
            <v>300# RF CS A105 B16.5</v>
          </cell>
          <cell r="M268">
            <v>2</v>
          </cell>
        </row>
        <row r="269">
          <cell r="C269" t="str">
            <v>503</v>
          </cell>
          <cell r="D269" t="str">
            <v>F</v>
          </cell>
          <cell r="E269">
            <v>6311</v>
          </cell>
          <cell r="F269" t="str">
            <v>CB830500000800</v>
          </cell>
          <cell r="G269" t="str">
            <v>SPACER</v>
          </cell>
          <cell r="H269" t="str">
            <v>8</v>
          </cell>
          <cell r="I269" t="str">
            <v>--</v>
          </cell>
          <cell r="J269" t="str">
            <v>NONE</v>
          </cell>
          <cell r="K269" t="str">
            <v>NONE</v>
          </cell>
          <cell r="L269" t="str">
            <v>300# RF CS A515-70 PER API 590 W/BLANK</v>
          </cell>
          <cell r="M269">
            <v>1</v>
          </cell>
        </row>
        <row r="270">
          <cell r="C270" t="str">
            <v>503</v>
          </cell>
          <cell r="D270" t="str">
            <v>F</v>
          </cell>
          <cell r="E270">
            <v>6311</v>
          </cell>
          <cell r="F270" t="str">
            <v>CC832800000300</v>
          </cell>
          <cell r="G270" t="str">
            <v>SPACER</v>
          </cell>
          <cell r="H270" t="str">
            <v>3</v>
          </cell>
          <cell r="I270" t="str">
            <v>--</v>
          </cell>
          <cell r="J270" t="str">
            <v>NONE</v>
          </cell>
          <cell r="K270" t="str">
            <v>NONE</v>
          </cell>
          <cell r="L270" t="str">
            <v>600# RF 125 AARH ITCS A516-65 PER API 590 W/BLANK</v>
          </cell>
          <cell r="M270">
            <v>1</v>
          </cell>
        </row>
        <row r="271">
          <cell r="C271" t="str">
            <v>503</v>
          </cell>
          <cell r="D271" t="str">
            <v>F</v>
          </cell>
          <cell r="E271">
            <v>6311</v>
          </cell>
          <cell r="F271" t="str">
            <v>CB200204000600</v>
          </cell>
          <cell r="G271" t="str">
            <v>WN FLG</v>
          </cell>
          <cell r="H271" t="str">
            <v>6</v>
          </cell>
          <cell r="I271" t="str">
            <v>--</v>
          </cell>
          <cell r="J271" t="str">
            <v>SCH 40</v>
          </cell>
          <cell r="K271" t="str">
            <v>NONE</v>
          </cell>
          <cell r="L271" t="str">
            <v>300# RF CS A105 B16.5</v>
          </cell>
          <cell r="M271">
            <v>2</v>
          </cell>
        </row>
        <row r="272">
          <cell r="C272" t="str">
            <v>503</v>
          </cell>
          <cell r="D272" t="str">
            <v>F</v>
          </cell>
          <cell r="E272">
            <v>6311</v>
          </cell>
          <cell r="F272" t="str">
            <v>CB200204000800</v>
          </cell>
          <cell r="G272" t="str">
            <v>WN FLG</v>
          </cell>
          <cell r="H272" t="str">
            <v>8</v>
          </cell>
          <cell r="I272" t="str">
            <v>--</v>
          </cell>
          <cell r="J272" t="str">
            <v>SCH 40</v>
          </cell>
          <cell r="K272" t="str">
            <v>NONE</v>
          </cell>
          <cell r="L272" t="str">
            <v>300# RF CS A105 B16.5</v>
          </cell>
          <cell r="M272">
            <v>1</v>
          </cell>
        </row>
        <row r="273">
          <cell r="C273" t="str">
            <v>503</v>
          </cell>
          <cell r="D273" t="str">
            <v>F</v>
          </cell>
          <cell r="E273">
            <v>6311</v>
          </cell>
          <cell r="F273" t="str">
            <v>CC200104000300</v>
          </cell>
          <cell r="G273" t="str">
            <v>WN FLG</v>
          </cell>
          <cell r="H273" t="str">
            <v>3</v>
          </cell>
          <cell r="I273" t="str">
            <v>--</v>
          </cell>
          <cell r="J273" t="str">
            <v>SCH 40</v>
          </cell>
          <cell r="K273" t="str">
            <v>NONE</v>
          </cell>
          <cell r="L273" t="str">
            <v>150# RF ITCS A350-LF2 B16.5</v>
          </cell>
          <cell r="M273">
            <v>1</v>
          </cell>
        </row>
        <row r="274">
          <cell r="C274" t="str">
            <v>503</v>
          </cell>
          <cell r="D274" t="str">
            <v>F</v>
          </cell>
          <cell r="E274">
            <v>6311</v>
          </cell>
          <cell r="F274" t="str">
            <v>CC200202000800</v>
          </cell>
          <cell r="G274" t="str">
            <v>WN FLG</v>
          </cell>
          <cell r="H274" t="str">
            <v>8</v>
          </cell>
          <cell r="I274" t="str">
            <v>--</v>
          </cell>
          <cell r="J274" t="str">
            <v>SCH 20</v>
          </cell>
          <cell r="K274" t="str">
            <v>NONE</v>
          </cell>
          <cell r="L274" t="str">
            <v>300# RF ITCS A350-LF2 B16.5</v>
          </cell>
          <cell r="M274">
            <v>2</v>
          </cell>
        </row>
        <row r="275">
          <cell r="C275" t="str">
            <v>503</v>
          </cell>
          <cell r="D275" t="str">
            <v>F</v>
          </cell>
          <cell r="E275">
            <v>6311</v>
          </cell>
          <cell r="F275" t="str">
            <v>CC201304000300</v>
          </cell>
          <cell r="G275" t="str">
            <v>WN FLG</v>
          </cell>
          <cell r="H275" t="str">
            <v>3</v>
          </cell>
          <cell r="I275" t="str">
            <v>--</v>
          </cell>
          <cell r="J275" t="str">
            <v>SCH 40</v>
          </cell>
          <cell r="K275" t="str">
            <v>NONE</v>
          </cell>
          <cell r="L275" t="str">
            <v>600# RF 125 AARH ITCS A350-LF2 B16.5</v>
          </cell>
          <cell r="M275">
            <v>1</v>
          </cell>
        </row>
        <row r="276">
          <cell r="C276" t="str">
            <v>503</v>
          </cell>
          <cell r="D276" t="str">
            <v>F</v>
          </cell>
          <cell r="E276">
            <v>6311</v>
          </cell>
          <cell r="F276" t="str">
            <v>CC201308000300</v>
          </cell>
          <cell r="G276" t="str">
            <v>WN FLG</v>
          </cell>
          <cell r="H276" t="str">
            <v>3</v>
          </cell>
          <cell r="I276" t="str">
            <v>--</v>
          </cell>
          <cell r="J276" t="str">
            <v>SCH 80</v>
          </cell>
          <cell r="K276" t="str">
            <v>NONE</v>
          </cell>
          <cell r="L276" t="str">
            <v>600# RF 125 AARH ITCS A350-LF2 B16.5</v>
          </cell>
          <cell r="M276">
            <v>1</v>
          </cell>
        </row>
        <row r="277">
          <cell r="C277" t="str">
            <v>503</v>
          </cell>
          <cell r="D277" t="str">
            <v>P</v>
          </cell>
          <cell r="E277">
            <v>6326</v>
          </cell>
          <cell r="F277" t="str">
            <v>JF12030Q000400</v>
          </cell>
          <cell r="G277" t="str">
            <v>PIPE</v>
          </cell>
          <cell r="H277" t="str">
            <v>4</v>
          </cell>
          <cell r="I277" t="str">
            <v>--</v>
          </cell>
          <cell r="J277" t="str">
            <v>3.9MM WT</v>
          </cell>
          <cell r="K277" t="str">
            <v>NONE</v>
          </cell>
          <cell r="L277" t="str">
            <v>BELL &amp; SPIGOT TYPE RTRP D2996 TYPE1 GR.1 CL.F</v>
          </cell>
          <cell r="M277">
            <v>54.7</v>
          </cell>
        </row>
        <row r="278">
          <cell r="C278" t="str">
            <v>503</v>
          </cell>
          <cell r="D278" t="str">
            <v>P</v>
          </cell>
          <cell r="E278">
            <v>6326</v>
          </cell>
          <cell r="F278" t="str">
            <v>JF12030S000600</v>
          </cell>
          <cell r="G278" t="str">
            <v>PIPE</v>
          </cell>
          <cell r="H278" t="str">
            <v>6</v>
          </cell>
          <cell r="I278" t="str">
            <v>--</v>
          </cell>
          <cell r="J278" t="str">
            <v>4.6MM WT</v>
          </cell>
          <cell r="K278" t="str">
            <v>NONE</v>
          </cell>
          <cell r="L278" t="str">
            <v>BELL &amp; SPIGOT TYPE RTRP D2996 TYPE1 GR.1 CL.F</v>
          </cell>
          <cell r="M278">
            <v>2.7</v>
          </cell>
        </row>
        <row r="279">
          <cell r="C279" t="str">
            <v>503</v>
          </cell>
          <cell r="D279" t="str">
            <v>P</v>
          </cell>
          <cell r="E279">
            <v>6326</v>
          </cell>
          <cell r="F279" t="str">
            <v>JF12030T000800</v>
          </cell>
          <cell r="G279" t="str">
            <v>PIPE</v>
          </cell>
          <cell r="H279" t="str">
            <v>8</v>
          </cell>
          <cell r="I279" t="str">
            <v>--</v>
          </cell>
          <cell r="J279" t="str">
            <v>5.8MM WT</v>
          </cell>
          <cell r="K279" t="str">
            <v>NONE</v>
          </cell>
          <cell r="L279" t="str">
            <v>BELL &amp; SPIGOT TYPE RTRP D2996 TYPE1 GR.1 CL.F</v>
          </cell>
          <cell r="M279">
            <v>130</v>
          </cell>
        </row>
        <row r="280">
          <cell r="C280" t="str">
            <v>503</v>
          </cell>
          <cell r="D280" t="str">
            <v>P</v>
          </cell>
          <cell r="E280">
            <v>6326</v>
          </cell>
          <cell r="F280" t="str">
            <v>JF12030U001000</v>
          </cell>
          <cell r="G280" t="str">
            <v>PIPE</v>
          </cell>
          <cell r="H280" t="str">
            <v>10</v>
          </cell>
          <cell r="I280" t="str">
            <v>--</v>
          </cell>
          <cell r="J280" t="str">
            <v>7.2MM WT</v>
          </cell>
          <cell r="K280" t="str">
            <v>NONE</v>
          </cell>
          <cell r="L280" t="str">
            <v>BELL &amp; SPIGOT TYPE RTRP D2996 TYPE1 GR.1 CL.F</v>
          </cell>
          <cell r="M280">
            <v>65</v>
          </cell>
        </row>
        <row r="281">
          <cell r="C281" t="str">
            <v>503</v>
          </cell>
          <cell r="D281" t="str">
            <v>P</v>
          </cell>
          <cell r="E281">
            <v>6326</v>
          </cell>
          <cell r="F281" t="str">
            <v>JF12030X001400</v>
          </cell>
          <cell r="G281" t="str">
            <v>PIPE</v>
          </cell>
          <cell r="H281" t="str">
            <v>14</v>
          </cell>
          <cell r="I281" t="str">
            <v>--</v>
          </cell>
          <cell r="J281" t="str">
            <v>9.2MM WT</v>
          </cell>
          <cell r="K281" t="str">
            <v>NONE</v>
          </cell>
          <cell r="L281" t="str">
            <v>BELL &amp; SPIGOT TYPE RTRP D2996 TYPE1 GR.1 CL.F</v>
          </cell>
          <cell r="M281">
            <v>55</v>
          </cell>
        </row>
        <row r="282">
          <cell r="C282" t="str">
            <v>503</v>
          </cell>
          <cell r="D282" t="str">
            <v>P</v>
          </cell>
          <cell r="E282">
            <v>6326</v>
          </cell>
          <cell r="F282" t="str">
            <v>JF12030Y001600</v>
          </cell>
          <cell r="G282" t="str">
            <v>PIPE</v>
          </cell>
          <cell r="H282" t="str">
            <v>16</v>
          </cell>
          <cell r="I282" t="str">
            <v>--</v>
          </cell>
          <cell r="J282" t="str">
            <v>10.5MM WT</v>
          </cell>
          <cell r="K282" t="str">
            <v>NONE</v>
          </cell>
          <cell r="L282" t="str">
            <v>BELL &amp; SPIGOT TYPE RTRP D2996 TYPE1 GR.1 CL.F</v>
          </cell>
          <cell r="M282">
            <v>25</v>
          </cell>
        </row>
        <row r="283">
          <cell r="C283" t="str">
            <v>503</v>
          </cell>
          <cell r="D283" t="str">
            <v>P</v>
          </cell>
          <cell r="E283">
            <v>6326</v>
          </cell>
          <cell r="F283" t="str">
            <v>JF12031B001800</v>
          </cell>
          <cell r="G283" t="str">
            <v>PIPE</v>
          </cell>
          <cell r="H283" t="str">
            <v>18</v>
          </cell>
          <cell r="I283" t="str">
            <v>--</v>
          </cell>
          <cell r="J283" t="str">
            <v>11.5MM WT</v>
          </cell>
          <cell r="K283" t="str">
            <v>NONE</v>
          </cell>
          <cell r="L283" t="str">
            <v>BELL &amp; SPIGOT TYPE RTRP D2996 TYPE1 GR.1 CL.F</v>
          </cell>
          <cell r="M283">
            <v>25</v>
          </cell>
        </row>
        <row r="284">
          <cell r="C284" t="str">
            <v>503</v>
          </cell>
          <cell r="D284" t="str">
            <v>T</v>
          </cell>
          <cell r="E284">
            <v>6326</v>
          </cell>
          <cell r="F284" t="str">
            <v>JF46100Q000400</v>
          </cell>
          <cell r="G284" t="str">
            <v>22.5 ELL</v>
          </cell>
          <cell r="H284" t="str">
            <v>4</v>
          </cell>
          <cell r="I284" t="str">
            <v>--</v>
          </cell>
          <cell r="J284" t="str">
            <v>3.9MM WT</v>
          </cell>
          <cell r="K284" t="str">
            <v>NONE</v>
          </cell>
          <cell r="L284" t="str">
            <v>BELL END RTRP D2996 TYPE1 GR.1 CL.F</v>
          </cell>
          <cell r="M284">
            <v>2</v>
          </cell>
        </row>
        <row r="285">
          <cell r="C285" t="str">
            <v>503</v>
          </cell>
          <cell r="D285" t="str">
            <v>T</v>
          </cell>
          <cell r="E285">
            <v>6326</v>
          </cell>
          <cell r="F285" t="str">
            <v>JF46020Q000400</v>
          </cell>
          <cell r="G285" t="str">
            <v>45 ELL</v>
          </cell>
          <cell r="H285" t="str">
            <v>4</v>
          </cell>
          <cell r="I285" t="str">
            <v>--</v>
          </cell>
          <cell r="J285" t="str">
            <v>3.9MM WT</v>
          </cell>
          <cell r="K285" t="str">
            <v>NONE</v>
          </cell>
          <cell r="L285" t="str">
            <v>BELL END RTRP D2996 TYPE1 GR.1 CL.F</v>
          </cell>
          <cell r="M285">
            <v>4</v>
          </cell>
        </row>
        <row r="286">
          <cell r="C286" t="str">
            <v>503</v>
          </cell>
          <cell r="D286" t="str">
            <v>T</v>
          </cell>
          <cell r="E286">
            <v>6326</v>
          </cell>
          <cell r="F286" t="str">
            <v>JF46010Q000400</v>
          </cell>
          <cell r="G286" t="str">
            <v>90 ELL</v>
          </cell>
          <cell r="H286" t="str">
            <v>4</v>
          </cell>
          <cell r="I286" t="str">
            <v>--</v>
          </cell>
          <cell r="J286" t="str">
            <v>3.9MM WT</v>
          </cell>
          <cell r="K286" t="str">
            <v>NONE</v>
          </cell>
          <cell r="L286" t="str">
            <v>BELL END RTRP D2996 TYPE1 GR.1 CL.F</v>
          </cell>
          <cell r="M286">
            <v>7</v>
          </cell>
        </row>
        <row r="287">
          <cell r="C287" t="str">
            <v>503</v>
          </cell>
          <cell r="D287" t="str">
            <v>T</v>
          </cell>
          <cell r="E287">
            <v>6326</v>
          </cell>
          <cell r="F287" t="str">
            <v>JF46070S0Q0604</v>
          </cell>
          <cell r="G287" t="str">
            <v>C RED</v>
          </cell>
          <cell r="H287" t="str">
            <v>6</v>
          </cell>
          <cell r="I287" t="str">
            <v>4</v>
          </cell>
          <cell r="J287" t="str">
            <v>4.6MM WT</v>
          </cell>
          <cell r="K287" t="str">
            <v>3.9MM WT</v>
          </cell>
          <cell r="L287" t="str">
            <v>BELL END RTRP D2996 TYPE1 GR.1 CL.F</v>
          </cell>
          <cell r="M287">
            <v>2</v>
          </cell>
        </row>
        <row r="288">
          <cell r="C288" t="str">
            <v>503</v>
          </cell>
          <cell r="D288" t="str">
            <v>T</v>
          </cell>
          <cell r="E288">
            <v>6326</v>
          </cell>
          <cell r="F288" t="str">
            <v>JF46030Q000400</v>
          </cell>
          <cell r="G288" t="str">
            <v>TEE</v>
          </cell>
          <cell r="H288" t="str">
            <v>4</v>
          </cell>
          <cell r="I288" t="str">
            <v>--</v>
          </cell>
          <cell r="J288" t="str">
            <v>3.9MM WT</v>
          </cell>
          <cell r="K288" t="str">
            <v>NONE</v>
          </cell>
          <cell r="L288" t="str">
            <v>BELL END RTRP D2996 TYPE1 GR.1 CL.F</v>
          </cell>
          <cell r="M288">
            <v>2</v>
          </cell>
        </row>
        <row r="289">
          <cell r="C289" t="str">
            <v>503</v>
          </cell>
          <cell r="D289" t="str">
            <v>V</v>
          </cell>
          <cell r="E289">
            <v>6311</v>
          </cell>
          <cell r="F289" t="str">
            <v>PBL60231000003</v>
          </cell>
          <cell r="G289" t="str">
            <v>BALL VA</v>
          </cell>
          <cell r="H289" t="str">
            <v>3</v>
          </cell>
          <cell r="I289" t="str">
            <v>--</v>
          </cell>
          <cell r="J289" t="str">
            <v>NONE</v>
          </cell>
          <cell r="K289" t="str">
            <v>NONE</v>
          </cell>
          <cell r="L289" t="str">
            <v>600# RFSF A352-LC1 W/A350-LF2 ENP PTFE RB, TM TPE OR SPB FIRE SAFE &amp; ANTI STATIC, EXTENDED STEM</v>
          </cell>
          <cell r="M289">
            <v>1</v>
          </cell>
        </row>
        <row r="290">
          <cell r="C290" t="str">
            <v>503</v>
          </cell>
          <cell r="D290" t="str">
            <v>V</v>
          </cell>
          <cell r="E290">
            <v>6311</v>
          </cell>
          <cell r="F290" t="str">
            <v>PBN30131000008</v>
          </cell>
          <cell r="G290" t="str">
            <v>BALL VA</v>
          </cell>
          <cell r="H290" t="str">
            <v>8</v>
          </cell>
          <cell r="I290" t="str">
            <v>--</v>
          </cell>
          <cell r="J290" t="str">
            <v>NONE</v>
          </cell>
          <cell r="K290" t="str">
            <v>NONE</v>
          </cell>
          <cell r="L290" t="str">
            <v>300# RF A216-WCB W/A105 ENP PTFE RB, TM TPE OR SPB FIRE SAFE &amp; ANTI STATIC GO, EXTENDED STEM</v>
          </cell>
          <cell r="M290">
            <v>1</v>
          </cell>
        </row>
        <row r="291">
          <cell r="C291" t="str">
            <v>503</v>
          </cell>
          <cell r="D291" t="str">
            <v>L</v>
          </cell>
          <cell r="E291">
            <v>6311</v>
          </cell>
          <cell r="F291" t="str">
            <v>CB740100000TWG</v>
          </cell>
          <cell r="G291" t="str">
            <v>B/N</v>
          </cell>
          <cell r="H291" t="str">
            <v>3/4</v>
          </cell>
          <cell r="I291" t="str">
            <v>130mm</v>
          </cell>
          <cell r="J291" t="str">
            <v>NONE</v>
          </cell>
          <cell r="K291" t="str">
            <v>NONE</v>
          </cell>
          <cell r="L291" t="str">
            <v>STUD BOLTS A193 B7 W/2 HEAVY HEX NUTS A194-2H</v>
          </cell>
          <cell r="M291">
            <v>24</v>
          </cell>
        </row>
        <row r="292">
          <cell r="C292" t="str">
            <v>503</v>
          </cell>
          <cell r="D292" t="str">
            <v>L</v>
          </cell>
          <cell r="E292">
            <v>6311</v>
          </cell>
          <cell r="F292" t="str">
            <v>CB740100000FWJ</v>
          </cell>
          <cell r="G292" t="str">
            <v>B/N</v>
          </cell>
          <cell r="H292" t="str">
            <v>7/8</v>
          </cell>
          <cell r="I292" t="str">
            <v>140mm</v>
          </cell>
          <cell r="J292" t="str">
            <v>NONE</v>
          </cell>
          <cell r="K292" t="str">
            <v>NONE</v>
          </cell>
          <cell r="L292" t="str">
            <v>STUD BOLTS A193 B7 W/2 HEAVY HEX NUTS A194-2H</v>
          </cell>
          <cell r="M292">
            <v>12</v>
          </cell>
        </row>
        <row r="293">
          <cell r="C293" t="str">
            <v>503</v>
          </cell>
          <cell r="D293" t="str">
            <v>L</v>
          </cell>
          <cell r="E293">
            <v>6311</v>
          </cell>
          <cell r="F293" t="str">
            <v>CB740400000DVV</v>
          </cell>
          <cell r="G293" t="str">
            <v>B/N</v>
          </cell>
          <cell r="H293" t="str">
            <v>5/8</v>
          </cell>
          <cell r="I293" t="str">
            <v>95mm</v>
          </cell>
          <cell r="J293" t="str">
            <v>NONE</v>
          </cell>
          <cell r="K293" t="str">
            <v>NONE</v>
          </cell>
          <cell r="L293" t="str">
            <v>STUD BOLTS A193 B7M W/2 HEAVY HEX NUTS A194-2HM</v>
          </cell>
          <cell r="M293">
            <v>4</v>
          </cell>
        </row>
        <row r="294">
          <cell r="C294" t="str">
            <v>503</v>
          </cell>
          <cell r="D294" t="str">
            <v>L</v>
          </cell>
          <cell r="E294">
            <v>6311</v>
          </cell>
          <cell r="F294" t="str">
            <v>CB740400000TWG</v>
          </cell>
          <cell r="G294" t="str">
            <v>B/N</v>
          </cell>
          <cell r="H294" t="str">
            <v>3/4</v>
          </cell>
          <cell r="I294" t="str">
            <v>130mm</v>
          </cell>
          <cell r="J294" t="str">
            <v>NONE</v>
          </cell>
          <cell r="K294" t="str">
            <v>NONE</v>
          </cell>
          <cell r="L294" t="str">
            <v>STUD BOLTS A193 B7M W/2 HEAVY HEX NUTS A194-2HM</v>
          </cell>
          <cell r="M294">
            <v>8</v>
          </cell>
        </row>
        <row r="295">
          <cell r="C295" t="str">
            <v>503</v>
          </cell>
          <cell r="D295" t="str">
            <v>L</v>
          </cell>
          <cell r="E295">
            <v>6311</v>
          </cell>
          <cell r="F295" t="str">
            <v>CB740400000TWK</v>
          </cell>
          <cell r="G295" t="str">
            <v>B/N</v>
          </cell>
          <cell r="H295" t="str">
            <v>3/4</v>
          </cell>
          <cell r="I295" t="str">
            <v>145mm</v>
          </cell>
          <cell r="J295" t="str">
            <v>NONE</v>
          </cell>
          <cell r="K295" t="str">
            <v>NONE</v>
          </cell>
          <cell r="L295" t="str">
            <v>STUD BOLTS A193 B7M W/2 HEAVY HEX NUTS A194-2HM</v>
          </cell>
          <cell r="M295">
            <v>8</v>
          </cell>
        </row>
        <row r="296">
          <cell r="C296" t="str">
            <v>503</v>
          </cell>
          <cell r="D296" t="str">
            <v>L</v>
          </cell>
          <cell r="E296">
            <v>6311</v>
          </cell>
          <cell r="F296" t="str">
            <v>CB740400000FWJ</v>
          </cell>
          <cell r="G296" t="str">
            <v>B/N</v>
          </cell>
          <cell r="H296" t="str">
            <v>7/8</v>
          </cell>
          <cell r="I296" t="str">
            <v>140mm</v>
          </cell>
          <cell r="J296" t="str">
            <v>NONE</v>
          </cell>
          <cell r="K296" t="str">
            <v>NONE</v>
          </cell>
          <cell r="L296" t="str">
            <v>STUD BOLTS A193 B7M W/2 HEAVY HEX NUTS A194-2HM</v>
          </cell>
          <cell r="M296">
            <v>12</v>
          </cell>
        </row>
        <row r="297">
          <cell r="C297" t="str">
            <v>503</v>
          </cell>
          <cell r="D297" t="str">
            <v>L</v>
          </cell>
          <cell r="E297">
            <v>6311</v>
          </cell>
          <cell r="F297" t="str">
            <v>CB740400000FWN</v>
          </cell>
          <cell r="G297" t="str">
            <v>B/N</v>
          </cell>
          <cell r="H297" t="str">
            <v>7/8</v>
          </cell>
          <cell r="I297" t="str">
            <v>160mm</v>
          </cell>
          <cell r="J297" t="str">
            <v>NONE</v>
          </cell>
          <cell r="K297" t="str">
            <v>NONE</v>
          </cell>
          <cell r="L297" t="str">
            <v>STUD BOLTS A193 B7M W/2 HEAVY HEX NUTS A194-2HM</v>
          </cell>
          <cell r="M297">
            <v>12</v>
          </cell>
        </row>
        <row r="298">
          <cell r="C298" t="str">
            <v>503</v>
          </cell>
          <cell r="D298" t="str">
            <v>G</v>
          </cell>
          <cell r="E298">
            <v>6318</v>
          </cell>
          <cell r="F298" t="str">
            <v>R4DF1-A2000003</v>
          </cell>
          <cell r="G298" t="str">
            <v>GSKT</v>
          </cell>
          <cell r="H298" t="str">
            <v>3</v>
          </cell>
          <cell r="I298" t="str">
            <v>--</v>
          </cell>
          <cell r="J298" t="str">
            <v>NONE</v>
          </cell>
          <cell r="K298" t="str">
            <v>NONE</v>
          </cell>
          <cell r="L298" t="str">
            <v>150# RF 2MM CAF FLAT GASKET B16.21</v>
          </cell>
          <cell r="M298">
            <v>1</v>
          </cell>
        </row>
        <row r="299">
          <cell r="C299" t="str">
            <v>503</v>
          </cell>
          <cell r="D299" t="str">
            <v>G</v>
          </cell>
          <cell r="E299">
            <v>6318</v>
          </cell>
          <cell r="F299" t="str">
            <v>R4DF1-B2000006</v>
          </cell>
          <cell r="G299" t="str">
            <v>GSKT</v>
          </cell>
          <cell r="H299" t="str">
            <v>6</v>
          </cell>
          <cell r="I299" t="str">
            <v>--</v>
          </cell>
          <cell r="J299" t="str">
            <v>NONE</v>
          </cell>
          <cell r="K299" t="str">
            <v>NONE</v>
          </cell>
          <cell r="L299" t="str">
            <v>300# RF 2MM CAF FLAT GASKET B16.21</v>
          </cell>
          <cell r="M299">
            <v>2</v>
          </cell>
        </row>
        <row r="300">
          <cell r="C300" t="str">
            <v>503</v>
          </cell>
          <cell r="D300" t="str">
            <v>G</v>
          </cell>
          <cell r="E300">
            <v>6318</v>
          </cell>
          <cell r="F300" t="str">
            <v>R4DF1-B2000008</v>
          </cell>
          <cell r="G300" t="str">
            <v>GSKT</v>
          </cell>
          <cell r="H300" t="str">
            <v>8</v>
          </cell>
          <cell r="I300" t="str">
            <v>--</v>
          </cell>
          <cell r="J300" t="str">
            <v>NONE</v>
          </cell>
          <cell r="K300" t="str">
            <v>NONE</v>
          </cell>
          <cell r="L300" t="str">
            <v>300# RF 2MM CAF FLAT GASKET B16.21</v>
          </cell>
          <cell r="M300">
            <v>4</v>
          </cell>
        </row>
        <row r="301">
          <cell r="C301" t="str">
            <v>503</v>
          </cell>
          <cell r="D301" t="str">
            <v>G</v>
          </cell>
          <cell r="E301">
            <v>6318</v>
          </cell>
          <cell r="F301" t="str">
            <v>R4DF1-CX000003</v>
          </cell>
          <cell r="G301" t="str">
            <v>GSKT</v>
          </cell>
          <cell r="H301" t="str">
            <v>3</v>
          </cell>
          <cell r="I301" t="str">
            <v>--</v>
          </cell>
          <cell r="J301" t="str">
            <v>NONE</v>
          </cell>
          <cell r="K301" t="str">
            <v>NONE</v>
          </cell>
          <cell r="L301" t="str">
            <v>600# RF 3.2MM SPIRAL API-601 4MM THICH SS316 SPR.WND+CA FIL</v>
          </cell>
          <cell r="M301">
            <v>3</v>
          </cell>
        </row>
        <row r="302">
          <cell r="C302" t="str">
            <v>506</v>
          </cell>
          <cell r="D302" t="str">
            <v>P</v>
          </cell>
          <cell r="E302">
            <v>6311</v>
          </cell>
          <cell r="F302" t="str">
            <v>B2100704000300</v>
          </cell>
          <cell r="G302" t="str">
            <v>PIPE</v>
          </cell>
          <cell r="H302" t="str">
            <v>3</v>
          </cell>
          <cell r="I302" t="str">
            <v>--</v>
          </cell>
          <cell r="J302" t="str">
            <v>SCH 40</v>
          </cell>
          <cell r="K302" t="str">
            <v>NONE</v>
          </cell>
          <cell r="L302" t="str">
            <v>BE CS SMLS API 5L-B P.E. COATED</v>
          </cell>
          <cell r="M302">
            <v>2.5</v>
          </cell>
        </row>
        <row r="303">
          <cell r="C303" t="str">
            <v>506</v>
          </cell>
          <cell r="D303" t="str">
            <v>P</v>
          </cell>
          <cell r="E303">
            <v>6311</v>
          </cell>
          <cell r="F303" t="str">
            <v>B2100704000400</v>
          </cell>
          <cell r="G303" t="str">
            <v>PIPE</v>
          </cell>
          <cell r="H303" t="str">
            <v>4</v>
          </cell>
          <cell r="I303" t="str">
            <v>--</v>
          </cell>
          <cell r="J303" t="str">
            <v>SCH 40</v>
          </cell>
          <cell r="K303" t="str">
            <v>NONE</v>
          </cell>
          <cell r="L303" t="str">
            <v>BE CS SMLS API 5L-B P.E. COATED</v>
          </cell>
          <cell r="M303">
            <v>259</v>
          </cell>
        </row>
        <row r="304">
          <cell r="C304" t="str">
            <v>506</v>
          </cell>
          <cell r="D304" t="str">
            <v>P</v>
          </cell>
          <cell r="E304">
            <v>6311</v>
          </cell>
          <cell r="F304" t="str">
            <v>B2100704000600</v>
          </cell>
          <cell r="G304" t="str">
            <v>PIPE</v>
          </cell>
          <cell r="H304" t="str">
            <v>6</v>
          </cell>
          <cell r="I304" t="str">
            <v>--</v>
          </cell>
          <cell r="J304" t="str">
            <v>SCH 40</v>
          </cell>
          <cell r="K304" t="str">
            <v>NONE</v>
          </cell>
          <cell r="L304" t="str">
            <v>BE CS SMLS API 5L-B P.E. COATED</v>
          </cell>
          <cell r="M304">
            <v>13.2</v>
          </cell>
        </row>
        <row r="305">
          <cell r="C305" t="str">
            <v>506</v>
          </cell>
          <cell r="D305" t="str">
            <v>P</v>
          </cell>
          <cell r="E305">
            <v>6311</v>
          </cell>
          <cell r="F305" t="str">
            <v>B2100708000400</v>
          </cell>
          <cell r="G305" t="str">
            <v>PIPE</v>
          </cell>
          <cell r="H305" t="str">
            <v>4</v>
          </cell>
          <cell r="I305" t="str">
            <v>--</v>
          </cell>
          <cell r="J305" t="str">
            <v>SCH 80</v>
          </cell>
          <cell r="K305" t="str">
            <v>NONE</v>
          </cell>
          <cell r="L305" t="str">
            <v>BE CS SMLS API 5L-B P.E. COATED</v>
          </cell>
          <cell r="M305">
            <v>26.1</v>
          </cell>
        </row>
        <row r="306">
          <cell r="C306" t="str">
            <v>506</v>
          </cell>
          <cell r="D306" t="str">
            <v>P</v>
          </cell>
          <cell r="E306">
            <v>6311</v>
          </cell>
          <cell r="F306" t="str">
            <v>B3100704000400</v>
          </cell>
          <cell r="G306" t="str">
            <v>PIPE</v>
          </cell>
          <cell r="H306" t="str">
            <v>4</v>
          </cell>
          <cell r="I306" t="str">
            <v>--</v>
          </cell>
          <cell r="J306" t="str">
            <v>SCH 40</v>
          </cell>
          <cell r="K306" t="str">
            <v>NONE</v>
          </cell>
          <cell r="L306" t="str">
            <v>BE CS SMLS API 5L-B P.P. COATED</v>
          </cell>
          <cell r="M306">
            <v>204.2</v>
          </cell>
        </row>
        <row r="307">
          <cell r="C307" t="str">
            <v>506</v>
          </cell>
          <cell r="D307" t="str">
            <v>P</v>
          </cell>
          <cell r="E307">
            <v>6311</v>
          </cell>
          <cell r="F307" t="str">
            <v>B3100704000600</v>
          </cell>
          <cell r="G307" t="str">
            <v>PIPE</v>
          </cell>
          <cell r="H307" t="str">
            <v>6</v>
          </cell>
          <cell r="I307" t="str">
            <v>--</v>
          </cell>
          <cell r="J307" t="str">
            <v>SCH 40</v>
          </cell>
          <cell r="K307" t="str">
            <v>NONE</v>
          </cell>
          <cell r="L307" t="str">
            <v>BE CS SMLS API 5L-B P.P. COATED</v>
          </cell>
          <cell r="M307">
            <v>77.5</v>
          </cell>
        </row>
        <row r="308">
          <cell r="C308" t="str">
            <v>506</v>
          </cell>
          <cell r="D308" t="str">
            <v>P</v>
          </cell>
          <cell r="E308">
            <v>6311</v>
          </cell>
          <cell r="F308" t="str">
            <v>B3100708000300</v>
          </cell>
          <cell r="G308" t="str">
            <v>PIPE</v>
          </cell>
          <cell r="H308" t="str">
            <v>3</v>
          </cell>
          <cell r="I308" t="str">
            <v>--</v>
          </cell>
          <cell r="J308" t="str">
            <v>SCH 80</v>
          </cell>
          <cell r="K308" t="str">
            <v>NONE</v>
          </cell>
          <cell r="L308" t="str">
            <v>BE CS SMLS API 5L-B P.P. COATED</v>
          </cell>
          <cell r="M308">
            <v>68.599999999999994</v>
          </cell>
        </row>
        <row r="309">
          <cell r="C309" t="str">
            <v>506</v>
          </cell>
          <cell r="D309" t="str">
            <v>T</v>
          </cell>
          <cell r="E309">
            <v>6311</v>
          </cell>
          <cell r="F309" t="str">
            <v>B4300204000400</v>
          </cell>
          <cell r="G309" t="str">
            <v>45 ELL</v>
          </cell>
          <cell r="H309" t="str">
            <v>4</v>
          </cell>
          <cell r="I309" t="str">
            <v>--</v>
          </cell>
          <cell r="J309" t="str">
            <v>SCH 40</v>
          </cell>
          <cell r="K309" t="str">
            <v>NONE</v>
          </cell>
          <cell r="L309" t="str">
            <v>BW CS A234-WPB-S B16.9 SUNLIGHT L-200</v>
          </cell>
          <cell r="M309">
            <v>4</v>
          </cell>
        </row>
        <row r="310">
          <cell r="C310" t="str">
            <v>506</v>
          </cell>
          <cell r="D310" t="str">
            <v>T</v>
          </cell>
          <cell r="E310">
            <v>6311</v>
          </cell>
          <cell r="F310" t="str">
            <v>B3300104000400</v>
          </cell>
          <cell r="G310" t="str">
            <v>90 ELL</v>
          </cell>
          <cell r="H310" t="str">
            <v>4</v>
          </cell>
          <cell r="I310" t="str">
            <v>--</v>
          </cell>
          <cell r="J310" t="str">
            <v>SCH 40</v>
          </cell>
          <cell r="K310" t="str">
            <v>NONE</v>
          </cell>
          <cell r="L310" t="str">
            <v>BW CS A234-WPB-S B16.9 SHRINKABLE SLEEVE</v>
          </cell>
          <cell r="M310">
            <v>52</v>
          </cell>
        </row>
        <row r="311">
          <cell r="C311" t="str">
            <v>506</v>
          </cell>
          <cell r="D311" t="str">
            <v>T</v>
          </cell>
          <cell r="E311">
            <v>6311</v>
          </cell>
          <cell r="F311" t="str">
            <v>B3300104000600</v>
          </cell>
          <cell r="G311" t="str">
            <v>90 ELL</v>
          </cell>
          <cell r="H311" t="str">
            <v>6</v>
          </cell>
          <cell r="I311" t="str">
            <v>--</v>
          </cell>
          <cell r="J311" t="str">
            <v>SCH 40</v>
          </cell>
          <cell r="K311" t="str">
            <v>NONE</v>
          </cell>
          <cell r="L311" t="str">
            <v>BW CS A234-WPB-S B16.9 SHRINKABLE SLEEVE</v>
          </cell>
          <cell r="M311">
            <v>1</v>
          </cell>
        </row>
        <row r="312">
          <cell r="C312" t="str">
            <v>506</v>
          </cell>
          <cell r="D312" t="str">
            <v>T</v>
          </cell>
          <cell r="E312">
            <v>6311</v>
          </cell>
          <cell r="F312" t="str">
            <v>B3300108000400</v>
          </cell>
          <cell r="G312" t="str">
            <v>90 ELL</v>
          </cell>
          <cell r="H312" t="str">
            <v>4</v>
          </cell>
          <cell r="I312" t="str">
            <v>--</v>
          </cell>
          <cell r="J312" t="str">
            <v>SCH 80</v>
          </cell>
          <cell r="K312" t="str">
            <v>NONE</v>
          </cell>
          <cell r="L312" t="str">
            <v>BW CS A234-WPB-S B16.9 SHRINKABLE SLEEVE</v>
          </cell>
          <cell r="M312">
            <v>6</v>
          </cell>
        </row>
        <row r="313">
          <cell r="C313" t="str">
            <v>506</v>
          </cell>
          <cell r="D313" t="str">
            <v>T</v>
          </cell>
          <cell r="E313">
            <v>6311</v>
          </cell>
          <cell r="F313" t="str">
            <v>B4300104000400</v>
          </cell>
          <cell r="G313" t="str">
            <v>90 ELL</v>
          </cell>
          <cell r="H313" t="str">
            <v>4</v>
          </cell>
          <cell r="I313" t="str">
            <v>--</v>
          </cell>
          <cell r="J313" t="str">
            <v>SCH 40</v>
          </cell>
          <cell r="K313" t="str">
            <v>NONE</v>
          </cell>
          <cell r="L313" t="str">
            <v>BW CS A234-WPB-S B16.9 SUNLIGHT L-200</v>
          </cell>
          <cell r="M313">
            <v>10</v>
          </cell>
        </row>
        <row r="314">
          <cell r="C314" t="str">
            <v>506</v>
          </cell>
          <cell r="D314" t="str">
            <v>T</v>
          </cell>
          <cell r="E314">
            <v>6311</v>
          </cell>
          <cell r="F314" t="str">
            <v>B4300104000600</v>
          </cell>
          <cell r="G314" t="str">
            <v>90 ELL</v>
          </cell>
          <cell r="H314" t="str">
            <v>6</v>
          </cell>
          <cell r="I314" t="str">
            <v>--</v>
          </cell>
          <cell r="J314" t="str">
            <v>SCH 40</v>
          </cell>
          <cell r="K314" t="str">
            <v>NONE</v>
          </cell>
          <cell r="L314" t="str">
            <v>BW CS A234-WPB-S B16.9 SUNLIGHT L-200</v>
          </cell>
          <cell r="M314">
            <v>1</v>
          </cell>
        </row>
        <row r="315">
          <cell r="C315" t="str">
            <v>506</v>
          </cell>
          <cell r="D315" t="str">
            <v>T</v>
          </cell>
          <cell r="E315">
            <v>6311</v>
          </cell>
          <cell r="F315" t="str">
            <v>B4300108000300</v>
          </cell>
          <cell r="G315" t="str">
            <v>90 ELL</v>
          </cell>
          <cell r="H315" t="str">
            <v>3</v>
          </cell>
          <cell r="I315" t="str">
            <v>--</v>
          </cell>
          <cell r="J315" t="str">
            <v>SCH 80</v>
          </cell>
          <cell r="K315" t="str">
            <v>NONE</v>
          </cell>
          <cell r="L315" t="str">
            <v>BW CS A234-WPB-S B16.9 SUNLIGHT L-200</v>
          </cell>
          <cell r="M315">
            <v>12</v>
          </cell>
        </row>
        <row r="316">
          <cell r="C316" t="str">
            <v>506</v>
          </cell>
          <cell r="D316" t="str">
            <v>T</v>
          </cell>
          <cell r="E316">
            <v>6311</v>
          </cell>
          <cell r="F316" t="str">
            <v>B3300704000600</v>
          </cell>
          <cell r="G316" t="str">
            <v>CAP</v>
          </cell>
          <cell r="H316" t="str">
            <v>6</v>
          </cell>
          <cell r="I316" t="str">
            <v>--</v>
          </cell>
          <cell r="J316" t="str">
            <v>SCH 40</v>
          </cell>
          <cell r="K316" t="str">
            <v>NONE</v>
          </cell>
          <cell r="L316" t="str">
            <v>BW CS A234-WPB-S B16.9 SHRINKABLE SLEEVE</v>
          </cell>
          <cell r="M316">
            <v>1</v>
          </cell>
        </row>
        <row r="317">
          <cell r="C317" t="str">
            <v>506</v>
          </cell>
          <cell r="D317" t="str">
            <v>T</v>
          </cell>
          <cell r="E317">
            <v>6311</v>
          </cell>
          <cell r="F317" t="str">
            <v>B2380300000603</v>
          </cell>
          <cell r="G317" t="str">
            <v>REINF PAD</v>
          </cell>
          <cell r="H317" t="str">
            <v>6</v>
          </cell>
          <cell r="I317" t="str">
            <v>3</v>
          </cell>
          <cell r="J317" t="str">
            <v>NONE</v>
          </cell>
          <cell r="K317" t="str">
            <v>NONE</v>
          </cell>
          <cell r="L317" t="str">
            <v>CS SMLS API 5L-B</v>
          </cell>
          <cell r="M317">
            <v>2</v>
          </cell>
        </row>
        <row r="318">
          <cell r="C318" t="str">
            <v>506</v>
          </cell>
          <cell r="D318" t="str">
            <v>T</v>
          </cell>
          <cell r="E318">
            <v>6311</v>
          </cell>
          <cell r="F318" t="str">
            <v>B3380300000603</v>
          </cell>
          <cell r="G318" t="str">
            <v>REINF PAD</v>
          </cell>
          <cell r="H318" t="str">
            <v>6</v>
          </cell>
          <cell r="I318" t="str">
            <v>3</v>
          </cell>
          <cell r="J318" t="str">
            <v>NONE</v>
          </cell>
          <cell r="K318" t="str">
            <v>NONE</v>
          </cell>
          <cell r="L318" t="str">
            <v>CS SMLS API 5L-B</v>
          </cell>
          <cell r="M318">
            <v>9</v>
          </cell>
        </row>
        <row r="319">
          <cell r="C319" t="str">
            <v>506</v>
          </cell>
          <cell r="D319" t="str">
            <v>T</v>
          </cell>
          <cell r="E319">
            <v>6311</v>
          </cell>
          <cell r="F319" t="str">
            <v>B3380300000604</v>
          </cell>
          <cell r="G319" t="str">
            <v>REINF PAD</v>
          </cell>
          <cell r="H319" t="str">
            <v>6</v>
          </cell>
          <cell r="I319" t="str">
            <v>4</v>
          </cell>
          <cell r="J319" t="str">
            <v>NONE</v>
          </cell>
          <cell r="K319" t="str">
            <v>NONE</v>
          </cell>
          <cell r="L319" t="str">
            <v>CS SMLS API 5L-B</v>
          </cell>
          <cell r="M319">
            <v>4</v>
          </cell>
        </row>
        <row r="320">
          <cell r="C320" t="str">
            <v>506</v>
          </cell>
          <cell r="D320" t="str">
            <v>T</v>
          </cell>
          <cell r="E320">
            <v>6311</v>
          </cell>
          <cell r="F320" t="str">
            <v>B4300304000400</v>
          </cell>
          <cell r="G320" t="str">
            <v>TEE</v>
          </cell>
          <cell r="H320" t="str">
            <v>4</v>
          </cell>
          <cell r="I320" t="str">
            <v>--</v>
          </cell>
          <cell r="J320" t="str">
            <v>SCH 40</v>
          </cell>
          <cell r="K320" t="str">
            <v>NONE</v>
          </cell>
          <cell r="L320" t="str">
            <v>BW CS A234-WPB-S B16.9 SUNLIGHT L-200</v>
          </cell>
          <cell r="M320">
            <v>24</v>
          </cell>
        </row>
        <row r="321">
          <cell r="C321" t="str">
            <v>506</v>
          </cell>
          <cell r="D321" t="str">
            <v>F</v>
          </cell>
          <cell r="E321">
            <v>6311</v>
          </cell>
          <cell r="F321" t="str">
            <v>CB830500000600</v>
          </cell>
          <cell r="G321" t="str">
            <v>SPACER</v>
          </cell>
          <cell r="H321" t="str">
            <v>6</v>
          </cell>
          <cell r="I321" t="str">
            <v>--</v>
          </cell>
          <cell r="J321" t="str">
            <v>NONE</v>
          </cell>
          <cell r="K321" t="str">
            <v>NONE</v>
          </cell>
          <cell r="L321" t="str">
            <v>300# RF CS A515-70 PER API 590 W/BLANK</v>
          </cell>
          <cell r="M321">
            <v>1</v>
          </cell>
        </row>
        <row r="322">
          <cell r="C322" t="str">
            <v>506</v>
          </cell>
          <cell r="D322" t="str">
            <v>F</v>
          </cell>
          <cell r="E322">
            <v>6311</v>
          </cell>
          <cell r="F322" t="str">
            <v>CB200104000600</v>
          </cell>
          <cell r="G322" t="str">
            <v>WN FLG</v>
          </cell>
          <cell r="H322" t="str">
            <v>6</v>
          </cell>
          <cell r="I322" t="str">
            <v>--</v>
          </cell>
          <cell r="J322" t="str">
            <v>SCH 40</v>
          </cell>
          <cell r="K322" t="str">
            <v>NONE</v>
          </cell>
          <cell r="L322" t="str">
            <v>150# RF CS A105 B16.5</v>
          </cell>
          <cell r="M322">
            <v>1</v>
          </cell>
        </row>
        <row r="323">
          <cell r="C323" t="str">
            <v>506</v>
          </cell>
          <cell r="D323" t="str">
            <v>F</v>
          </cell>
          <cell r="E323">
            <v>6311</v>
          </cell>
          <cell r="F323" t="str">
            <v>CB200204000600</v>
          </cell>
          <cell r="G323" t="str">
            <v>WN FLG</v>
          </cell>
          <cell r="H323" t="str">
            <v>6</v>
          </cell>
          <cell r="I323" t="str">
            <v>--</v>
          </cell>
          <cell r="J323" t="str">
            <v>SCH 40</v>
          </cell>
          <cell r="K323" t="str">
            <v>NONE</v>
          </cell>
          <cell r="L323" t="str">
            <v>300# RF CS A105 B16.5</v>
          </cell>
          <cell r="M323">
            <v>2</v>
          </cell>
        </row>
        <row r="324">
          <cell r="C324" t="str">
            <v>506</v>
          </cell>
          <cell r="D324" t="str">
            <v>P</v>
          </cell>
          <cell r="E324">
            <v>6326</v>
          </cell>
          <cell r="F324" t="str">
            <v>JF12030T000800</v>
          </cell>
          <cell r="G324" t="str">
            <v>PIPE</v>
          </cell>
          <cell r="H324" t="str">
            <v>8</v>
          </cell>
          <cell r="I324" t="str">
            <v>--</v>
          </cell>
          <cell r="J324" t="str">
            <v>5.8MM WT</v>
          </cell>
          <cell r="K324" t="str">
            <v>NONE</v>
          </cell>
          <cell r="L324" t="str">
            <v>BELL &amp; SPIGOT TYPE RTRP D2996 TYPE1 GR.1 CL.F</v>
          </cell>
          <cell r="M324">
            <v>505</v>
          </cell>
        </row>
        <row r="325">
          <cell r="C325" t="str">
            <v>506</v>
          </cell>
          <cell r="D325" t="str">
            <v>P</v>
          </cell>
          <cell r="E325">
            <v>6326</v>
          </cell>
          <cell r="F325" t="str">
            <v>JF12030U001000</v>
          </cell>
          <cell r="G325" t="str">
            <v>PIPE</v>
          </cell>
          <cell r="H325" t="str">
            <v>10</v>
          </cell>
          <cell r="I325" t="str">
            <v>--</v>
          </cell>
          <cell r="J325" t="str">
            <v>7.2MM WT</v>
          </cell>
          <cell r="K325" t="str">
            <v>NONE</v>
          </cell>
          <cell r="L325" t="str">
            <v>BELL &amp; SPIGOT TYPE RTRP D2996 TYPE1 GR.1 CL.F</v>
          </cell>
          <cell r="M325">
            <v>85</v>
          </cell>
        </row>
        <row r="326">
          <cell r="C326" t="str">
            <v>506</v>
          </cell>
          <cell r="D326" t="str">
            <v>P</v>
          </cell>
          <cell r="E326">
            <v>6326</v>
          </cell>
          <cell r="F326" t="str">
            <v>JF12030X001400</v>
          </cell>
          <cell r="G326" t="str">
            <v>PIPE</v>
          </cell>
          <cell r="H326" t="str">
            <v>14</v>
          </cell>
          <cell r="I326" t="str">
            <v>--</v>
          </cell>
          <cell r="J326" t="str">
            <v>9.2MM WT</v>
          </cell>
          <cell r="K326" t="str">
            <v>NONE</v>
          </cell>
          <cell r="L326" t="str">
            <v>BELL &amp; SPIGOT TYPE RTRP D2996 TYPE1 GR.1 CL.F</v>
          </cell>
          <cell r="M326">
            <v>25</v>
          </cell>
        </row>
        <row r="327">
          <cell r="C327" t="str">
            <v>506</v>
          </cell>
          <cell r="D327" t="str">
            <v>P</v>
          </cell>
          <cell r="E327">
            <v>6326</v>
          </cell>
          <cell r="F327" t="str">
            <v>JF12031A001200</v>
          </cell>
          <cell r="G327" t="str">
            <v>PIPE</v>
          </cell>
          <cell r="H327" t="str">
            <v>12</v>
          </cell>
          <cell r="I327" t="str">
            <v>--</v>
          </cell>
          <cell r="J327" t="str">
            <v>8.4MM WT</v>
          </cell>
          <cell r="K327" t="str">
            <v>NONE</v>
          </cell>
          <cell r="L327" t="str">
            <v>BELL &amp; SPIGOT TYPE RTRP D2996 TYPE1 GR.1 CL.F</v>
          </cell>
          <cell r="M327">
            <v>125</v>
          </cell>
        </row>
        <row r="328">
          <cell r="C328" t="str">
            <v>506</v>
          </cell>
          <cell r="D328" t="str">
            <v>V</v>
          </cell>
          <cell r="E328">
            <v>6311</v>
          </cell>
          <cell r="F328" t="str">
            <v>PBL30122000006</v>
          </cell>
          <cell r="G328" t="str">
            <v>BALL VA</v>
          </cell>
          <cell r="H328" t="str">
            <v>6</v>
          </cell>
          <cell r="I328" t="str">
            <v>--</v>
          </cell>
          <cell r="J328" t="str">
            <v>NONE</v>
          </cell>
          <cell r="K328" t="str">
            <v>NONE</v>
          </cell>
          <cell r="L328" t="str">
            <v>300# RF A216-WCB W/A105 ENP PTFE RB, TM TPE OR SPB FIRE SAFE &amp; ANTI STATIC, EXTENDED STEM</v>
          </cell>
          <cell r="M328">
            <v>1</v>
          </cell>
        </row>
        <row r="329">
          <cell r="C329" t="str">
            <v>506</v>
          </cell>
          <cell r="D329" t="str">
            <v>L</v>
          </cell>
          <cell r="E329">
            <v>6311</v>
          </cell>
          <cell r="F329" t="str">
            <v>CB740100000TWG</v>
          </cell>
          <cell r="G329" t="str">
            <v>B/N</v>
          </cell>
          <cell r="H329" t="str">
            <v>3/4</v>
          </cell>
          <cell r="I329" t="str">
            <v>130mm</v>
          </cell>
          <cell r="J329" t="str">
            <v>NONE</v>
          </cell>
          <cell r="K329" t="str">
            <v>NONE</v>
          </cell>
          <cell r="L329" t="str">
            <v>STUD BOLTS A193 B7 W/2 HEAVY HEX NUTS A194-2H</v>
          </cell>
          <cell r="M329">
            <v>12</v>
          </cell>
        </row>
        <row r="330">
          <cell r="C330" t="str">
            <v>506</v>
          </cell>
          <cell r="D330" t="str">
            <v>L</v>
          </cell>
          <cell r="E330">
            <v>6311</v>
          </cell>
          <cell r="F330" t="str">
            <v>CB740100000TWL</v>
          </cell>
          <cell r="G330" t="str">
            <v>B/N</v>
          </cell>
          <cell r="H330" t="str">
            <v>3/4</v>
          </cell>
          <cell r="I330" t="str">
            <v>150mm</v>
          </cell>
          <cell r="J330" t="str">
            <v>NONE</v>
          </cell>
          <cell r="K330" t="str">
            <v>NONE</v>
          </cell>
          <cell r="L330" t="str">
            <v>STUD BOLTS A193 B7 W/2 HEAVY HEX NUTS A194-2H</v>
          </cell>
          <cell r="M330">
            <v>12</v>
          </cell>
        </row>
        <row r="331">
          <cell r="C331" t="str">
            <v>506</v>
          </cell>
          <cell r="D331" t="str">
            <v>G</v>
          </cell>
          <cell r="E331">
            <v>6318</v>
          </cell>
          <cell r="F331" t="str">
            <v>R4DF1-B2000006</v>
          </cell>
          <cell r="G331" t="str">
            <v>GSKT</v>
          </cell>
          <cell r="H331" t="str">
            <v>6</v>
          </cell>
          <cell r="I331" t="str">
            <v>--</v>
          </cell>
          <cell r="J331" t="str">
            <v>NONE</v>
          </cell>
          <cell r="K331" t="str">
            <v>NONE</v>
          </cell>
          <cell r="L331" t="str">
            <v>300# RF 2MM CAF FLAT GASKET B16.21</v>
          </cell>
          <cell r="M331">
            <v>3</v>
          </cell>
        </row>
        <row r="332">
          <cell r="C332" t="str">
            <v>508</v>
          </cell>
          <cell r="D332" t="str">
            <v>P</v>
          </cell>
          <cell r="E332">
            <v>6311</v>
          </cell>
          <cell r="F332" t="str">
            <v>B2100704000300</v>
          </cell>
          <cell r="G332" t="str">
            <v>PIPE</v>
          </cell>
          <cell r="H332" t="str">
            <v>3</v>
          </cell>
          <cell r="I332" t="str">
            <v>--</v>
          </cell>
          <cell r="J332" t="str">
            <v>SCH 40</v>
          </cell>
          <cell r="K332" t="str">
            <v>NONE</v>
          </cell>
          <cell r="L332" t="str">
            <v>BE CS SMLS API 5L-B P.E. COATED</v>
          </cell>
          <cell r="M332">
            <v>13.2</v>
          </cell>
        </row>
        <row r="333">
          <cell r="C333" t="str">
            <v>508</v>
          </cell>
          <cell r="D333" t="str">
            <v>P</v>
          </cell>
          <cell r="E333">
            <v>6311</v>
          </cell>
          <cell r="F333" t="str">
            <v>B2100704000400</v>
          </cell>
          <cell r="G333" t="str">
            <v>PIPE</v>
          </cell>
          <cell r="H333" t="str">
            <v>4</v>
          </cell>
          <cell r="I333" t="str">
            <v>--</v>
          </cell>
          <cell r="J333" t="str">
            <v>SCH 40</v>
          </cell>
          <cell r="K333" t="str">
            <v>NONE</v>
          </cell>
          <cell r="L333" t="str">
            <v>BE CS SMLS API 5L-B P.E. COATED</v>
          </cell>
          <cell r="M333">
            <v>250.5</v>
          </cell>
        </row>
        <row r="334">
          <cell r="C334" t="str">
            <v>508</v>
          </cell>
          <cell r="D334" t="str">
            <v>P</v>
          </cell>
          <cell r="E334">
            <v>6311</v>
          </cell>
          <cell r="F334" t="str">
            <v>B2100704000600</v>
          </cell>
          <cell r="G334" t="str">
            <v>PIPE</v>
          </cell>
          <cell r="H334" t="str">
            <v>6</v>
          </cell>
          <cell r="I334" t="str">
            <v>--</v>
          </cell>
          <cell r="J334" t="str">
            <v>SCH 40</v>
          </cell>
          <cell r="K334" t="str">
            <v>NONE</v>
          </cell>
          <cell r="L334" t="str">
            <v>BE CS SMLS API 5L-B P.E. COATED</v>
          </cell>
          <cell r="M334">
            <v>488.9</v>
          </cell>
        </row>
        <row r="335">
          <cell r="C335" t="str">
            <v>508</v>
          </cell>
          <cell r="D335" t="str">
            <v>P</v>
          </cell>
          <cell r="E335">
            <v>6311</v>
          </cell>
          <cell r="F335" t="str">
            <v>G2100908000200</v>
          </cell>
          <cell r="G335" t="str">
            <v>PIPE</v>
          </cell>
          <cell r="H335" t="str">
            <v>2</v>
          </cell>
          <cell r="I335" t="str">
            <v>--</v>
          </cell>
          <cell r="J335" t="str">
            <v>SCH 80</v>
          </cell>
          <cell r="K335" t="str">
            <v>NONE</v>
          </cell>
          <cell r="L335" t="str">
            <v>TE CS SMLS API 5L-B GALV. THRD COUPLING (3000#,A105/GALV) P.E. COATED</v>
          </cell>
          <cell r="M335">
            <v>200.2</v>
          </cell>
        </row>
        <row r="336">
          <cell r="C336" t="str">
            <v>508</v>
          </cell>
          <cell r="D336" t="str">
            <v>T</v>
          </cell>
          <cell r="E336">
            <v>6311</v>
          </cell>
          <cell r="F336" t="str">
            <v>B3300204000300</v>
          </cell>
          <cell r="G336" t="str">
            <v>45 ELL</v>
          </cell>
          <cell r="H336" t="str">
            <v>3</v>
          </cell>
          <cell r="I336" t="str">
            <v>--</v>
          </cell>
          <cell r="J336" t="str">
            <v>SCH 40</v>
          </cell>
          <cell r="K336" t="str">
            <v>NONE</v>
          </cell>
          <cell r="L336" t="str">
            <v>BW CS A234-WPB-S B16.9 SHRINKABLE SLEEVE</v>
          </cell>
          <cell r="M336">
            <v>2</v>
          </cell>
        </row>
        <row r="337">
          <cell r="C337" t="str">
            <v>508</v>
          </cell>
          <cell r="D337" t="str">
            <v>T</v>
          </cell>
          <cell r="E337">
            <v>6311</v>
          </cell>
          <cell r="F337" t="str">
            <v>B3300204000600</v>
          </cell>
          <cell r="G337" t="str">
            <v>45 ELL</v>
          </cell>
          <cell r="H337" t="str">
            <v>6</v>
          </cell>
          <cell r="I337" t="str">
            <v>--</v>
          </cell>
          <cell r="J337" t="str">
            <v>SCH 40</v>
          </cell>
          <cell r="K337" t="str">
            <v>NONE</v>
          </cell>
          <cell r="L337" t="str">
            <v>BW CS A234-WPB-S B16.9 SHRINKABLE SLEEVE</v>
          </cell>
          <cell r="M337">
            <v>5</v>
          </cell>
        </row>
        <row r="338">
          <cell r="C338" t="str">
            <v>508</v>
          </cell>
          <cell r="D338" t="str">
            <v>T</v>
          </cell>
          <cell r="E338">
            <v>6311</v>
          </cell>
          <cell r="F338" t="str">
            <v>B3300104000300</v>
          </cell>
          <cell r="G338" t="str">
            <v>90 ELL</v>
          </cell>
          <cell r="H338" t="str">
            <v>3</v>
          </cell>
          <cell r="I338" t="str">
            <v>--</v>
          </cell>
          <cell r="J338" t="str">
            <v>SCH 40</v>
          </cell>
          <cell r="K338" t="str">
            <v>NONE</v>
          </cell>
          <cell r="L338" t="str">
            <v>BW CS A234-WPB-S B16.9 SHRINKABLE SLEEVE</v>
          </cell>
          <cell r="M338">
            <v>8</v>
          </cell>
        </row>
        <row r="339">
          <cell r="C339" t="str">
            <v>508</v>
          </cell>
          <cell r="D339" t="str">
            <v>T</v>
          </cell>
          <cell r="E339">
            <v>6311</v>
          </cell>
          <cell r="F339" t="str">
            <v>B3300104000400</v>
          </cell>
          <cell r="G339" t="str">
            <v>90 ELL</v>
          </cell>
          <cell r="H339" t="str">
            <v>4</v>
          </cell>
          <cell r="I339" t="str">
            <v>--</v>
          </cell>
          <cell r="J339" t="str">
            <v>SCH 40</v>
          </cell>
          <cell r="K339" t="str">
            <v>NONE</v>
          </cell>
          <cell r="L339" t="str">
            <v>BW CS A234-WPB-S B16.9 SHRINKABLE SLEEVE</v>
          </cell>
          <cell r="M339">
            <v>62</v>
          </cell>
        </row>
        <row r="340">
          <cell r="C340" t="str">
            <v>508</v>
          </cell>
          <cell r="D340" t="str">
            <v>T</v>
          </cell>
          <cell r="E340">
            <v>6311</v>
          </cell>
          <cell r="F340" t="str">
            <v>B3300104000600</v>
          </cell>
          <cell r="G340" t="str">
            <v>90 ELL</v>
          </cell>
          <cell r="H340" t="str">
            <v>6</v>
          </cell>
          <cell r="I340" t="str">
            <v>--</v>
          </cell>
          <cell r="J340" t="str">
            <v>SCH 40</v>
          </cell>
          <cell r="K340" t="str">
            <v>NONE</v>
          </cell>
          <cell r="L340" t="str">
            <v>BW CS A234-WPB-S B16.9 SHRINKABLE SLEEVE</v>
          </cell>
          <cell r="M340">
            <v>5</v>
          </cell>
        </row>
        <row r="341">
          <cell r="C341" t="str">
            <v>508</v>
          </cell>
          <cell r="D341" t="str">
            <v>T</v>
          </cell>
          <cell r="E341">
            <v>6311</v>
          </cell>
          <cell r="F341" t="str">
            <v>G3520100000200</v>
          </cell>
          <cell r="G341" t="str">
            <v>90 ELL</v>
          </cell>
          <cell r="H341" t="str">
            <v>2</v>
          </cell>
          <cell r="I341" t="str">
            <v>--</v>
          </cell>
          <cell r="J341" t="str">
            <v>NONE</v>
          </cell>
          <cell r="K341" t="str">
            <v>NONE</v>
          </cell>
          <cell r="L341" t="str">
            <v>3000# THRD CS A105 GALV. B16.11 SHRINKABLE SLEEVE</v>
          </cell>
          <cell r="M341">
            <v>6</v>
          </cell>
        </row>
        <row r="342">
          <cell r="C342" t="str">
            <v>508</v>
          </cell>
          <cell r="D342" t="str">
            <v>T</v>
          </cell>
          <cell r="E342">
            <v>6311</v>
          </cell>
          <cell r="F342" t="str">
            <v>G3520500000200</v>
          </cell>
          <cell r="G342" t="str">
            <v>CPLG</v>
          </cell>
          <cell r="H342" t="str">
            <v>2</v>
          </cell>
          <cell r="I342" t="str">
            <v>--</v>
          </cell>
          <cell r="J342" t="str">
            <v>NONE</v>
          </cell>
          <cell r="K342" t="str">
            <v>NONE</v>
          </cell>
          <cell r="L342" t="str">
            <v>3000# THRD CS A105 GALV. B16.11 SHRINKABLE SLEEVE</v>
          </cell>
          <cell r="M342">
            <v>30</v>
          </cell>
        </row>
        <row r="343">
          <cell r="C343" t="str">
            <v>508</v>
          </cell>
          <cell r="D343" t="str">
            <v>P</v>
          </cell>
          <cell r="E343">
            <v>6326</v>
          </cell>
          <cell r="F343" t="str">
            <v>JF12030Q000400</v>
          </cell>
          <cell r="G343" t="str">
            <v>PIPE</v>
          </cell>
          <cell r="H343" t="str">
            <v>4</v>
          </cell>
          <cell r="I343" t="str">
            <v>--</v>
          </cell>
          <cell r="J343" t="str">
            <v>3.9MM WT</v>
          </cell>
          <cell r="K343" t="str">
            <v>NONE</v>
          </cell>
          <cell r="L343" t="str">
            <v>BELL &amp; SPIGOT TYPE RTRP D2996 TYPE1 GR.1 CL.F</v>
          </cell>
          <cell r="M343">
            <v>171.7</v>
          </cell>
        </row>
        <row r="344">
          <cell r="C344" t="str">
            <v>508</v>
          </cell>
          <cell r="D344" t="str">
            <v>P</v>
          </cell>
          <cell r="E344">
            <v>6326</v>
          </cell>
          <cell r="F344" t="str">
            <v>JF12030S000600</v>
          </cell>
          <cell r="G344" t="str">
            <v>PIPE</v>
          </cell>
          <cell r="H344" t="str">
            <v>6</v>
          </cell>
          <cell r="I344" t="str">
            <v>--</v>
          </cell>
          <cell r="J344" t="str">
            <v>4.6MM WT</v>
          </cell>
          <cell r="K344" t="str">
            <v>NONE</v>
          </cell>
          <cell r="L344" t="str">
            <v>BELL &amp; SPIGOT TYPE RTRP D2996 TYPE1 GR.1 CL.F</v>
          </cell>
          <cell r="M344">
            <v>54.5</v>
          </cell>
        </row>
        <row r="345">
          <cell r="C345" t="str">
            <v>508</v>
          </cell>
          <cell r="D345" t="str">
            <v>P</v>
          </cell>
          <cell r="E345">
            <v>6326</v>
          </cell>
          <cell r="F345" t="str">
            <v>JF12030T000800</v>
          </cell>
          <cell r="G345" t="str">
            <v>PIPE</v>
          </cell>
          <cell r="H345" t="str">
            <v>8</v>
          </cell>
          <cell r="I345" t="str">
            <v>--</v>
          </cell>
          <cell r="J345" t="str">
            <v>5.8MM WT</v>
          </cell>
          <cell r="K345" t="str">
            <v>NONE</v>
          </cell>
          <cell r="L345" t="str">
            <v>BELL &amp; SPIGOT TYPE RTRP D2996 TYPE1 GR.1 CL.F</v>
          </cell>
          <cell r="M345">
            <v>330</v>
          </cell>
        </row>
        <row r="346">
          <cell r="C346" t="str">
            <v>508</v>
          </cell>
          <cell r="D346" t="str">
            <v>P</v>
          </cell>
          <cell r="E346">
            <v>6326</v>
          </cell>
          <cell r="F346" t="str">
            <v>JF12030U001000</v>
          </cell>
          <cell r="G346" t="str">
            <v>PIPE</v>
          </cell>
          <cell r="H346" t="str">
            <v>10</v>
          </cell>
          <cell r="I346" t="str">
            <v>--</v>
          </cell>
          <cell r="J346" t="str">
            <v>7.2MM WT</v>
          </cell>
          <cell r="K346" t="str">
            <v>NONE</v>
          </cell>
          <cell r="L346" t="str">
            <v>BELL &amp; SPIGOT TYPE RTRP D2996 TYPE1 GR.1 CL.F</v>
          </cell>
          <cell r="M346">
            <v>45</v>
          </cell>
        </row>
        <row r="347">
          <cell r="C347" t="str">
            <v>508</v>
          </cell>
          <cell r="D347" t="str">
            <v>T</v>
          </cell>
          <cell r="E347">
            <v>6326</v>
          </cell>
          <cell r="F347" t="str">
            <v>JF46100Q000400</v>
          </cell>
          <cell r="G347" t="str">
            <v>22.5 ELL</v>
          </cell>
          <cell r="H347" t="str">
            <v>4</v>
          </cell>
          <cell r="I347" t="str">
            <v>--</v>
          </cell>
          <cell r="J347" t="str">
            <v>3.9MM WT</v>
          </cell>
          <cell r="K347" t="str">
            <v>NONE</v>
          </cell>
          <cell r="L347" t="str">
            <v>BELL END RTRP D2996 TYPE1 GR.1 CL.F</v>
          </cell>
          <cell r="M347">
            <v>4</v>
          </cell>
        </row>
        <row r="348">
          <cell r="C348" t="str">
            <v>508</v>
          </cell>
          <cell r="D348" t="str">
            <v>T</v>
          </cell>
          <cell r="E348">
            <v>6326</v>
          </cell>
          <cell r="F348" t="str">
            <v>JF46020S000600</v>
          </cell>
          <cell r="G348" t="str">
            <v>45 ELL</v>
          </cell>
          <cell r="H348" t="str">
            <v>6</v>
          </cell>
          <cell r="I348" t="str">
            <v>--</v>
          </cell>
          <cell r="J348" t="str">
            <v>4.6MM WT</v>
          </cell>
          <cell r="K348" t="str">
            <v>NONE</v>
          </cell>
          <cell r="L348" t="str">
            <v>BELL END RTRP D2996 TYPE1 GR.1 CL.F</v>
          </cell>
          <cell r="M348">
            <v>4</v>
          </cell>
        </row>
        <row r="349">
          <cell r="C349" t="str">
            <v>508</v>
          </cell>
          <cell r="D349" t="str">
            <v>T</v>
          </cell>
          <cell r="E349">
            <v>6326</v>
          </cell>
          <cell r="F349" t="str">
            <v>JF46010Q000400</v>
          </cell>
          <cell r="G349" t="str">
            <v>90 ELL</v>
          </cell>
          <cell r="H349" t="str">
            <v>4</v>
          </cell>
          <cell r="I349" t="str">
            <v>--</v>
          </cell>
          <cell r="J349" t="str">
            <v>3.9MM WT</v>
          </cell>
          <cell r="K349" t="str">
            <v>NONE</v>
          </cell>
          <cell r="L349" t="str">
            <v>BELL END RTRP D2996 TYPE1 GR.1 CL.F</v>
          </cell>
          <cell r="M349">
            <v>8</v>
          </cell>
        </row>
        <row r="350">
          <cell r="C350" t="str">
            <v>508</v>
          </cell>
          <cell r="D350" t="str">
            <v>T</v>
          </cell>
          <cell r="E350">
            <v>6326</v>
          </cell>
          <cell r="F350" t="str">
            <v>JF46010S000600</v>
          </cell>
          <cell r="G350" t="str">
            <v>90 ELL</v>
          </cell>
          <cell r="H350" t="str">
            <v>6</v>
          </cell>
          <cell r="I350" t="str">
            <v>--</v>
          </cell>
          <cell r="J350" t="str">
            <v>4.6MM WT</v>
          </cell>
          <cell r="K350" t="str">
            <v>NONE</v>
          </cell>
          <cell r="L350" t="str">
            <v>BELL END RTRP D2996 TYPE1 GR.1 CL.F</v>
          </cell>
          <cell r="M350">
            <v>2</v>
          </cell>
        </row>
        <row r="351">
          <cell r="C351" t="str">
            <v>508</v>
          </cell>
          <cell r="D351" t="str">
            <v>T</v>
          </cell>
          <cell r="E351">
            <v>6326</v>
          </cell>
          <cell r="F351" t="str">
            <v>JF46140Q000400</v>
          </cell>
          <cell r="G351" t="str">
            <v>ADAPTOR</v>
          </cell>
          <cell r="H351" t="str">
            <v>4</v>
          </cell>
          <cell r="I351" t="str">
            <v>--</v>
          </cell>
          <cell r="J351" t="str">
            <v>3.9MM WT</v>
          </cell>
          <cell r="K351" t="str">
            <v>NONE</v>
          </cell>
          <cell r="L351" t="str">
            <v>SPIGOT END RTRP D2996 TYPE1 GR.1 CL.F</v>
          </cell>
          <cell r="M351">
            <v>2</v>
          </cell>
        </row>
        <row r="352">
          <cell r="C352" t="str">
            <v>508</v>
          </cell>
          <cell r="D352" t="str">
            <v>T</v>
          </cell>
          <cell r="E352">
            <v>6326</v>
          </cell>
          <cell r="F352" t="str">
            <v>JF46140S000600</v>
          </cell>
          <cell r="G352" t="str">
            <v>ADAPTOR</v>
          </cell>
          <cell r="H352" t="str">
            <v>6</v>
          </cell>
          <cell r="I352" t="str">
            <v>--</v>
          </cell>
          <cell r="J352" t="str">
            <v>4.6MM WT</v>
          </cell>
          <cell r="K352" t="str">
            <v>NONE</v>
          </cell>
          <cell r="L352" t="str">
            <v>SPIGOT END RTRP D2996 TYPE1 GR.1 CL.F</v>
          </cell>
          <cell r="M352">
            <v>2</v>
          </cell>
        </row>
        <row r="353">
          <cell r="C353" t="str">
            <v>508</v>
          </cell>
          <cell r="D353" t="str">
            <v>T</v>
          </cell>
          <cell r="E353">
            <v>6326</v>
          </cell>
          <cell r="F353" t="str">
            <v>JF46070S0Q0604</v>
          </cell>
          <cell r="G353" t="str">
            <v>C RED</v>
          </cell>
          <cell r="H353" t="str">
            <v>6</v>
          </cell>
          <cell r="I353" t="str">
            <v>4</v>
          </cell>
          <cell r="J353" t="str">
            <v>4.6MM WT</v>
          </cell>
          <cell r="K353" t="str">
            <v>3.9MM WT</v>
          </cell>
          <cell r="L353" t="str">
            <v>BELL END RTRP D2996 TYPE1 GR.1 CL.F</v>
          </cell>
          <cell r="M353">
            <v>4</v>
          </cell>
        </row>
        <row r="354">
          <cell r="C354" t="str">
            <v>508</v>
          </cell>
          <cell r="D354" t="str">
            <v>T</v>
          </cell>
          <cell r="E354">
            <v>6326</v>
          </cell>
          <cell r="F354" t="str">
            <v>JF46040S0Q0604</v>
          </cell>
          <cell r="G354" t="str">
            <v>R TEE</v>
          </cell>
          <cell r="H354" t="str">
            <v>6</v>
          </cell>
          <cell r="I354" t="str">
            <v>4</v>
          </cell>
          <cell r="J354" t="str">
            <v>4.6MM WT</v>
          </cell>
          <cell r="K354" t="str">
            <v>3.9MM WT</v>
          </cell>
          <cell r="L354" t="str">
            <v>BELL END RTRP D2996 TYPE1 GR.1 CL.F</v>
          </cell>
          <cell r="M354">
            <v>2</v>
          </cell>
        </row>
        <row r="355">
          <cell r="C355" t="str">
            <v>521</v>
          </cell>
          <cell r="D355" t="str">
            <v>P</v>
          </cell>
          <cell r="E355">
            <v>6311</v>
          </cell>
          <cell r="F355" t="str">
            <v>G2100704000300</v>
          </cell>
          <cell r="G355" t="str">
            <v>PIPE</v>
          </cell>
          <cell r="H355" t="str">
            <v>3</v>
          </cell>
          <cell r="I355" t="str">
            <v>--</v>
          </cell>
          <cell r="J355" t="str">
            <v>SCH 40</v>
          </cell>
          <cell r="K355" t="str">
            <v>NONE</v>
          </cell>
          <cell r="L355" t="str">
            <v>BE CS SMLS API 5L-B GALV. P.E. COATED</v>
          </cell>
          <cell r="M355">
            <v>157</v>
          </cell>
        </row>
        <row r="356">
          <cell r="C356" t="str">
            <v>521</v>
          </cell>
          <cell r="D356" t="str">
            <v>T</v>
          </cell>
          <cell r="E356">
            <v>6311</v>
          </cell>
          <cell r="F356" t="str">
            <v>B3300204000300</v>
          </cell>
          <cell r="G356" t="str">
            <v>45 ELL</v>
          </cell>
          <cell r="H356" t="str">
            <v>3</v>
          </cell>
          <cell r="I356" t="str">
            <v>--</v>
          </cell>
          <cell r="J356" t="str">
            <v>SCH 40</v>
          </cell>
          <cell r="K356" t="str">
            <v>NONE</v>
          </cell>
          <cell r="L356" t="str">
            <v>BW CS A234-WPB-S B16.9 SHRINKABLE SLEEVE</v>
          </cell>
          <cell r="M356">
            <v>6</v>
          </cell>
        </row>
        <row r="357">
          <cell r="C357" t="str">
            <v>521</v>
          </cell>
          <cell r="D357" t="str">
            <v>P</v>
          </cell>
          <cell r="E357">
            <v>6326</v>
          </cell>
          <cell r="F357" t="str">
            <v>JF12030Q000400</v>
          </cell>
          <cell r="G357" t="str">
            <v>PIPE</v>
          </cell>
          <cell r="H357" t="str">
            <v>4</v>
          </cell>
          <cell r="I357" t="str">
            <v>--</v>
          </cell>
          <cell r="J357" t="str">
            <v>3.9MM WT</v>
          </cell>
          <cell r="K357" t="str">
            <v>NONE</v>
          </cell>
          <cell r="L357" t="str">
            <v>BELL &amp; SPIGOT TYPE RTRP D2996 TYPE1 GR.1 CL.F</v>
          </cell>
          <cell r="M357">
            <v>17</v>
          </cell>
        </row>
        <row r="358">
          <cell r="C358" t="str">
            <v>521</v>
          </cell>
          <cell r="D358" t="str">
            <v>T</v>
          </cell>
          <cell r="E358">
            <v>6326</v>
          </cell>
          <cell r="F358" t="str">
            <v>JF46020Q000400</v>
          </cell>
          <cell r="G358" t="str">
            <v>45 ELL</v>
          </cell>
          <cell r="H358" t="str">
            <v>4</v>
          </cell>
          <cell r="I358" t="str">
            <v>--</v>
          </cell>
          <cell r="J358" t="str">
            <v>3.9MM WT</v>
          </cell>
          <cell r="K358" t="str">
            <v>NONE</v>
          </cell>
          <cell r="L358" t="str">
            <v>BELL END RTRP D2996 TYPE1 GR.1 CL.F</v>
          </cell>
          <cell r="M358">
            <v>1</v>
          </cell>
        </row>
        <row r="359">
          <cell r="C359" t="str">
            <v>521</v>
          </cell>
          <cell r="D359" t="str">
            <v>T</v>
          </cell>
          <cell r="E359">
            <v>6326</v>
          </cell>
          <cell r="F359" t="str">
            <v>JF46010Q000400</v>
          </cell>
          <cell r="G359" t="str">
            <v>90 ELL</v>
          </cell>
          <cell r="H359" t="str">
            <v>4</v>
          </cell>
          <cell r="I359" t="str">
            <v>--</v>
          </cell>
          <cell r="J359" t="str">
            <v>3.9MM WT</v>
          </cell>
          <cell r="K359" t="str">
            <v>NONE</v>
          </cell>
          <cell r="L359" t="str">
            <v>BELL END RTRP D2996 TYPE1 GR.1 CL.F</v>
          </cell>
          <cell r="M359">
            <v>3</v>
          </cell>
        </row>
        <row r="360">
          <cell r="C360" t="str">
            <v>521</v>
          </cell>
          <cell r="D360" t="str">
            <v>T</v>
          </cell>
          <cell r="E360">
            <v>6326</v>
          </cell>
          <cell r="F360" t="str">
            <v>JF46040X0Q1404</v>
          </cell>
          <cell r="G360" t="str">
            <v>R TEE</v>
          </cell>
          <cell r="H360" t="str">
            <v>14</v>
          </cell>
          <cell r="I360" t="str">
            <v>4</v>
          </cell>
          <cell r="J360" t="str">
            <v>9.2MM WT</v>
          </cell>
          <cell r="K360" t="str">
            <v>3.9MM WT</v>
          </cell>
          <cell r="L360" t="str">
            <v>BELL END RTRP D2996 TYPE1 GR.1 CL.F</v>
          </cell>
          <cell r="M360">
            <v>1</v>
          </cell>
        </row>
        <row r="361">
          <cell r="C361" t="str">
            <v>521</v>
          </cell>
          <cell r="D361" t="str">
            <v>F</v>
          </cell>
          <cell r="E361">
            <v>6326</v>
          </cell>
          <cell r="F361" t="str">
            <v>JF24070Q000400</v>
          </cell>
          <cell r="G361" t="str">
            <v>FLG</v>
          </cell>
          <cell r="H361" t="str">
            <v>4</v>
          </cell>
          <cell r="I361" t="str">
            <v>--</v>
          </cell>
          <cell r="J361" t="str">
            <v>3.9MM WT</v>
          </cell>
          <cell r="K361" t="str">
            <v>NONE</v>
          </cell>
          <cell r="L361" t="str">
            <v>150# FF RTRP D4024 TYPE1 GR.1 CL.2 SOCKET END ADHESIVE BOND B16.5</v>
          </cell>
          <cell r="M361">
            <v>1</v>
          </cell>
        </row>
        <row r="362">
          <cell r="C362" t="str">
            <v>521</v>
          </cell>
          <cell r="D362" t="str">
            <v>V</v>
          </cell>
          <cell r="E362">
            <v>6311</v>
          </cell>
          <cell r="F362" t="str">
            <v>VGA10132000003</v>
          </cell>
          <cell r="G362" t="str">
            <v>GATE VA</v>
          </cell>
          <cell r="H362" t="str">
            <v>3</v>
          </cell>
          <cell r="I362" t="str">
            <v>--</v>
          </cell>
          <cell r="J362" t="str">
            <v>NONE</v>
          </cell>
          <cell r="K362" t="str">
            <v>NONE</v>
          </cell>
          <cell r="L362" t="str">
            <v>150# FF A216-WCB W/ST BB, OS&amp;Y SOLID WEDGE</v>
          </cell>
          <cell r="M362">
            <v>1</v>
          </cell>
        </row>
        <row r="363">
          <cell r="C363" t="str">
            <v>521</v>
          </cell>
          <cell r="D363" t="str">
            <v>L</v>
          </cell>
          <cell r="E363">
            <v>6311</v>
          </cell>
          <cell r="F363" t="str">
            <v>CB740100000DVV</v>
          </cell>
          <cell r="G363" t="str">
            <v>B/N</v>
          </cell>
          <cell r="H363" t="str">
            <v>5/8</v>
          </cell>
          <cell r="I363" t="str">
            <v>95mm</v>
          </cell>
          <cell r="J363" t="str">
            <v>NONE</v>
          </cell>
          <cell r="K363" t="str">
            <v>NONE</v>
          </cell>
          <cell r="L363" t="str">
            <v>STUD BOLTS A193 B7 W/2 HEAVY HEX NUTS A194-2H</v>
          </cell>
          <cell r="M363">
            <v>8</v>
          </cell>
        </row>
        <row r="364">
          <cell r="C364" t="str">
            <v>521</v>
          </cell>
          <cell r="D364" t="str">
            <v>G</v>
          </cell>
          <cell r="E364">
            <v>6318</v>
          </cell>
          <cell r="F364" t="str">
            <v>R4DF2-A3000003</v>
          </cell>
          <cell r="G364" t="str">
            <v>GSKT</v>
          </cell>
          <cell r="H364" t="str">
            <v>3</v>
          </cell>
          <cell r="I364" t="str">
            <v>--</v>
          </cell>
          <cell r="J364" t="str">
            <v>NONE</v>
          </cell>
          <cell r="K364" t="str">
            <v>NONE</v>
          </cell>
          <cell r="L364" t="str">
            <v>150# FF 3MM NEOPRENE FLAT GASKET B16.21</v>
          </cell>
          <cell r="M364">
            <v>2</v>
          </cell>
        </row>
        <row r="365">
          <cell r="C365" t="str">
            <v>525</v>
          </cell>
          <cell r="D365" t="str">
            <v>F</v>
          </cell>
          <cell r="E365">
            <v>6311</v>
          </cell>
          <cell r="F365" t="str">
            <v>CB279900000200</v>
          </cell>
          <cell r="G365" t="str">
            <v>BL FLG</v>
          </cell>
          <cell r="H365" t="str">
            <v>2</v>
          </cell>
          <cell r="I365" t="str">
            <v>--</v>
          </cell>
          <cell r="J365" t="str">
            <v>NONE</v>
          </cell>
          <cell r="K365" t="str">
            <v>NONE</v>
          </cell>
          <cell r="L365" t="str">
            <v>150# FF CS A105 B16.5 W/OVERLAY OF CU-NI ON CONTACT FACE</v>
          </cell>
          <cell r="M365">
            <v>1</v>
          </cell>
        </row>
        <row r="366">
          <cell r="C366" t="str">
            <v>525</v>
          </cell>
          <cell r="D366" t="str">
            <v>F</v>
          </cell>
          <cell r="E366">
            <v>6311</v>
          </cell>
          <cell r="F366" t="str">
            <v>CB279900004000</v>
          </cell>
          <cell r="G366" t="str">
            <v>BL FLG</v>
          </cell>
          <cell r="H366">
            <v>40</v>
          </cell>
          <cell r="I366" t="str">
            <v>--</v>
          </cell>
          <cell r="J366" t="str">
            <v>NONE</v>
          </cell>
          <cell r="K366" t="str">
            <v>NONE</v>
          </cell>
          <cell r="L366" t="str">
            <v>150# FF CS A105 B16.5 W/OVERLAY OF CU-NI ON CONTACT FACE</v>
          </cell>
          <cell r="M366">
            <v>1</v>
          </cell>
        </row>
        <row r="367">
          <cell r="C367" t="str">
            <v>525</v>
          </cell>
          <cell r="D367" t="str">
            <v>F</v>
          </cell>
          <cell r="E367">
            <v>6311</v>
          </cell>
          <cell r="F367" t="str">
            <v>CB838200001800</v>
          </cell>
          <cell r="G367" t="str">
            <v>SPACER</v>
          </cell>
          <cell r="H367" t="str">
            <v>18</v>
          </cell>
          <cell r="I367" t="str">
            <v>--</v>
          </cell>
          <cell r="J367" t="str">
            <v>NONE</v>
          </cell>
          <cell r="K367" t="str">
            <v>NONE</v>
          </cell>
          <cell r="L367" t="str">
            <v>150# FF CS A515-70 PER API 590 W/OVERLAY OF CU-NI ON CONTACT FACE W/BLANK</v>
          </cell>
          <cell r="M367">
            <v>1</v>
          </cell>
        </row>
        <row r="368">
          <cell r="C368" t="str">
            <v>525</v>
          </cell>
          <cell r="D368" t="str">
            <v>P</v>
          </cell>
          <cell r="E368">
            <v>6326</v>
          </cell>
          <cell r="F368" t="str">
            <v>JF12030Q000400</v>
          </cell>
          <cell r="G368" t="str">
            <v>PIPE</v>
          </cell>
          <cell r="H368" t="str">
            <v>4</v>
          </cell>
          <cell r="I368" t="str">
            <v>--</v>
          </cell>
          <cell r="J368" t="str">
            <v>3.9MM WT</v>
          </cell>
          <cell r="K368" t="str">
            <v>NONE</v>
          </cell>
          <cell r="L368" t="str">
            <v>BELL &amp; SPIGOT TYPE RTRP D2996 TYPE1 GR.1 CL.F</v>
          </cell>
          <cell r="M368">
            <v>60</v>
          </cell>
        </row>
        <row r="369">
          <cell r="C369" t="str">
            <v>525</v>
          </cell>
          <cell r="D369" t="str">
            <v>P</v>
          </cell>
          <cell r="E369">
            <v>6326</v>
          </cell>
          <cell r="F369" t="str">
            <v>JF12031B001800</v>
          </cell>
          <cell r="G369" t="str">
            <v>PIPE</v>
          </cell>
          <cell r="H369" t="str">
            <v>18</v>
          </cell>
          <cell r="I369" t="str">
            <v>--</v>
          </cell>
          <cell r="J369" t="str">
            <v>11.5MM WT</v>
          </cell>
          <cell r="K369" t="str">
            <v>NONE</v>
          </cell>
          <cell r="L369" t="str">
            <v>BELL &amp; SPIGOT TYPE RTRP D2996 TYPE1 GR.1 CL.F</v>
          </cell>
          <cell r="M369">
            <v>2045</v>
          </cell>
        </row>
        <row r="370">
          <cell r="C370" t="str">
            <v>525</v>
          </cell>
          <cell r="D370" t="str">
            <v>P</v>
          </cell>
          <cell r="E370">
            <v>6326</v>
          </cell>
          <cell r="F370" t="str">
            <v>JF12032N004000</v>
          </cell>
          <cell r="G370" t="str">
            <v>PIPE</v>
          </cell>
          <cell r="H370">
            <v>40</v>
          </cell>
          <cell r="I370" t="str">
            <v>--</v>
          </cell>
          <cell r="J370" t="str">
            <v>24.0MM WT</v>
          </cell>
          <cell r="K370" t="str">
            <v>NONE</v>
          </cell>
          <cell r="L370" t="str">
            <v>BELL &amp; SPIGOT TYPE RTRP D2996 TYPE1 GR.1 CL.F</v>
          </cell>
          <cell r="M370">
            <v>8</v>
          </cell>
        </row>
        <row r="371">
          <cell r="C371" t="str">
            <v>525</v>
          </cell>
          <cell r="D371" t="str">
            <v>T</v>
          </cell>
          <cell r="E371">
            <v>6326</v>
          </cell>
          <cell r="F371" t="str">
            <v>JF46101B001800</v>
          </cell>
          <cell r="G371" t="str">
            <v>22.5 ELL</v>
          </cell>
          <cell r="H371" t="str">
            <v>18</v>
          </cell>
          <cell r="I371" t="str">
            <v>--</v>
          </cell>
          <cell r="J371" t="str">
            <v>11.5MM WT</v>
          </cell>
          <cell r="K371" t="str">
            <v>NONE</v>
          </cell>
          <cell r="L371" t="str">
            <v>BELL END RTRP D2996 TYPE1 GR.1 CL.F</v>
          </cell>
          <cell r="M371">
            <v>4</v>
          </cell>
        </row>
        <row r="372">
          <cell r="C372" t="str">
            <v>525</v>
          </cell>
          <cell r="D372" t="str">
            <v>T</v>
          </cell>
          <cell r="E372">
            <v>6326</v>
          </cell>
          <cell r="F372" t="str">
            <v>JF46020Q000400</v>
          </cell>
          <cell r="G372" t="str">
            <v>45 ELL</v>
          </cell>
          <cell r="H372" t="str">
            <v>4</v>
          </cell>
          <cell r="I372" t="str">
            <v>--</v>
          </cell>
          <cell r="J372" t="str">
            <v>3.9MM WT</v>
          </cell>
          <cell r="K372" t="str">
            <v>NONE</v>
          </cell>
          <cell r="L372" t="str">
            <v>BELL END RTRP D2996 TYPE1 GR.1 CL.F</v>
          </cell>
          <cell r="M372">
            <v>1</v>
          </cell>
        </row>
        <row r="373">
          <cell r="C373" t="str">
            <v>525</v>
          </cell>
          <cell r="D373" t="str">
            <v>T</v>
          </cell>
          <cell r="E373">
            <v>6326</v>
          </cell>
          <cell r="F373" t="str">
            <v>JF46021B001800</v>
          </cell>
          <cell r="G373" t="str">
            <v>45 ELL</v>
          </cell>
          <cell r="H373" t="str">
            <v>18</v>
          </cell>
          <cell r="I373" t="str">
            <v>--</v>
          </cell>
          <cell r="J373" t="str">
            <v>11.5MM WT</v>
          </cell>
          <cell r="K373" t="str">
            <v>NONE</v>
          </cell>
          <cell r="L373" t="str">
            <v>BELL END RTRP D2996 TYPE1 GR.1 CL.F</v>
          </cell>
          <cell r="M373">
            <v>4</v>
          </cell>
        </row>
        <row r="374">
          <cell r="C374" t="str">
            <v>525</v>
          </cell>
          <cell r="D374" t="str">
            <v>T</v>
          </cell>
          <cell r="E374">
            <v>6326</v>
          </cell>
          <cell r="F374" t="str">
            <v>JF46010P000200</v>
          </cell>
          <cell r="G374" t="str">
            <v>90 ELL</v>
          </cell>
          <cell r="H374" t="str">
            <v>2</v>
          </cell>
          <cell r="I374" t="str">
            <v>--</v>
          </cell>
          <cell r="J374" t="str">
            <v>3.6MM WT</v>
          </cell>
          <cell r="K374" t="str">
            <v>NONE</v>
          </cell>
          <cell r="L374" t="str">
            <v>BELL END RTRP D2996 TYPE1 GR.1 CL.F</v>
          </cell>
          <cell r="M374">
            <v>1</v>
          </cell>
        </row>
        <row r="375">
          <cell r="C375" t="str">
            <v>525</v>
          </cell>
          <cell r="D375" t="str">
            <v>T</v>
          </cell>
          <cell r="E375">
            <v>6326</v>
          </cell>
          <cell r="F375" t="str">
            <v>JF46010Q000400</v>
          </cell>
          <cell r="G375" t="str">
            <v>90 ELL</v>
          </cell>
          <cell r="H375" t="str">
            <v>4</v>
          </cell>
          <cell r="I375" t="str">
            <v>--</v>
          </cell>
          <cell r="J375" t="str">
            <v>3.9MM WT</v>
          </cell>
          <cell r="K375" t="str">
            <v>NONE</v>
          </cell>
          <cell r="L375" t="str">
            <v>BELL END RTRP D2996 TYPE1 GR.1 CL.F</v>
          </cell>
          <cell r="M375">
            <v>2</v>
          </cell>
        </row>
        <row r="376">
          <cell r="C376" t="str">
            <v>525</v>
          </cell>
          <cell r="D376" t="str">
            <v>T</v>
          </cell>
          <cell r="E376">
            <v>6326</v>
          </cell>
          <cell r="F376" t="str">
            <v>JF46011B001800</v>
          </cell>
          <cell r="G376" t="str">
            <v>90 ELL</v>
          </cell>
          <cell r="H376" t="str">
            <v>18</v>
          </cell>
          <cell r="I376" t="str">
            <v>--</v>
          </cell>
          <cell r="J376" t="str">
            <v>11.5MM WT</v>
          </cell>
          <cell r="K376" t="str">
            <v>NONE</v>
          </cell>
          <cell r="L376" t="str">
            <v>BELL END RTRP D2996 TYPE1 GR.1 CL.F</v>
          </cell>
          <cell r="M376">
            <v>5</v>
          </cell>
        </row>
        <row r="377">
          <cell r="C377" t="str">
            <v>525</v>
          </cell>
          <cell r="D377" t="str">
            <v>T</v>
          </cell>
          <cell r="E377">
            <v>6326</v>
          </cell>
          <cell r="F377" t="str">
            <v>JF46140P000200</v>
          </cell>
          <cell r="G377" t="str">
            <v>ADAPTOR</v>
          </cell>
          <cell r="H377" t="str">
            <v>2</v>
          </cell>
          <cell r="I377" t="str">
            <v>--</v>
          </cell>
          <cell r="J377" t="str">
            <v>3.6MM WT</v>
          </cell>
          <cell r="K377" t="str">
            <v>NONE</v>
          </cell>
          <cell r="L377" t="str">
            <v>SPIGOT END RTRP D2996 TYPE1 GR.1 CL.F</v>
          </cell>
          <cell r="M377">
            <v>2</v>
          </cell>
        </row>
        <row r="378">
          <cell r="C378" t="str">
            <v>525</v>
          </cell>
          <cell r="D378" t="str">
            <v>T</v>
          </cell>
          <cell r="E378">
            <v>6326</v>
          </cell>
          <cell r="F378" t="str">
            <v>JF46141B001800</v>
          </cell>
          <cell r="G378" t="str">
            <v>ADAPTOR</v>
          </cell>
          <cell r="H378" t="str">
            <v>18</v>
          </cell>
          <cell r="I378" t="str">
            <v>--</v>
          </cell>
          <cell r="J378" t="str">
            <v>11.5MM WT</v>
          </cell>
          <cell r="K378" t="str">
            <v>NONE</v>
          </cell>
          <cell r="L378" t="str">
            <v>SPIGOT END RTRP D2996 TYPE1 GR.1 CL.F</v>
          </cell>
          <cell r="M378">
            <v>1</v>
          </cell>
        </row>
        <row r="379">
          <cell r="C379" t="str">
            <v>525</v>
          </cell>
          <cell r="D379" t="str">
            <v>T</v>
          </cell>
          <cell r="E379">
            <v>6326</v>
          </cell>
          <cell r="F379" t="str">
            <v>JF46041B0Q1804</v>
          </cell>
          <cell r="G379" t="str">
            <v>R TEE</v>
          </cell>
          <cell r="H379" t="str">
            <v>18</v>
          </cell>
          <cell r="I379" t="str">
            <v>4</v>
          </cell>
          <cell r="J379" t="str">
            <v>11.5MM WT</v>
          </cell>
          <cell r="K379" t="str">
            <v>3.9MM WT</v>
          </cell>
          <cell r="L379" t="str">
            <v>BELL END RTRP D2996 TYPE1 GR.1 CL.F</v>
          </cell>
          <cell r="M379">
            <v>1</v>
          </cell>
        </row>
        <row r="380">
          <cell r="C380" t="str">
            <v>525</v>
          </cell>
          <cell r="D380" t="str">
            <v>T</v>
          </cell>
          <cell r="E380">
            <v>6326</v>
          </cell>
          <cell r="F380" t="str">
            <v>JF46041B1A1812</v>
          </cell>
          <cell r="G380" t="str">
            <v>R TEE</v>
          </cell>
          <cell r="H380" t="str">
            <v>18</v>
          </cell>
          <cell r="I380" t="str">
            <v>12</v>
          </cell>
          <cell r="J380" t="str">
            <v>11.5MM WT</v>
          </cell>
          <cell r="K380" t="str">
            <v>8.4MM WT</v>
          </cell>
          <cell r="L380" t="str">
            <v>BELL END RTRP D2996 TYPE1 GR.1 CL.F</v>
          </cell>
          <cell r="M380">
            <v>1</v>
          </cell>
        </row>
        <row r="381">
          <cell r="C381" t="str">
            <v>525</v>
          </cell>
          <cell r="D381" t="str">
            <v>T</v>
          </cell>
          <cell r="E381">
            <v>6326</v>
          </cell>
          <cell r="F381" t="str">
            <v>JF46041C1B2418</v>
          </cell>
          <cell r="G381" t="str">
            <v>R TEE</v>
          </cell>
          <cell r="H381" t="str">
            <v>24</v>
          </cell>
          <cell r="I381" t="str">
            <v>18</v>
          </cell>
          <cell r="J381" t="str">
            <v>15.1MM WT</v>
          </cell>
          <cell r="K381" t="str">
            <v>11.5MM WT</v>
          </cell>
          <cell r="L381" t="str">
            <v>BELL END RTRP D2996 TYPE1 GR.1 CL.F</v>
          </cell>
          <cell r="M381">
            <v>1</v>
          </cell>
        </row>
        <row r="382">
          <cell r="C382" t="str">
            <v>525</v>
          </cell>
          <cell r="D382" t="str">
            <v>T</v>
          </cell>
          <cell r="E382">
            <v>6326</v>
          </cell>
          <cell r="F382" t="str">
            <v>JF46042N1B4018</v>
          </cell>
          <cell r="G382" t="str">
            <v>R TEE</v>
          </cell>
          <cell r="H382">
            <v>40</v>
          </cell>
          <cell r="I382" t="str">
            <v>18</v>
          </cell>
          <cell r="J382" t="str">
            <v>24.0MM WT</v>
          </cell>
          <cell r="K382" t="str">
            <v>11.5MM WT</v>
          </cell>
          <cell r="L382" t="str">
            <v>BELL END RTRP D2996 TYPE1 GR.1 CL.F</v>
          </cell>
          <cell r="M382">
            <v>1</v>
          </cell>
        </row>
        <row r="383">
          <cell r="C383" t="str">
            <v>525</v>
          </cell>
          <cell r="D383" t="str">
            <v>T</v>
          </cell>
          <cell r="E383">
            <v>6326</v>
          </cell>
          <cell r="F383" t="str">
            <v>JF46031B001800</v>
          </cell>
          <cell r="G383" t="str">
            <v>TEE</v>
          </cell>
          <cell r="H383" t="str">
            <v>18</v>
          </cell>
          <cell r="I383" t="str">
            <v>--</v>
          </cell>
          <cell r="J383" t="str">
            <v>11.5MM WT</v>
          </cell>
          <cell r="K383" t="str">
            <v>NONE</v>
          </cell>
          <cell r="L383" t="str">
            <v>BELL END RTRP D2996 TYPE1 GR.1 CL.F</v>
          </cell>
          <cell r="M383">
            <v>2</v>
          </cell>
        </row>
        <row r="384">
          <cell r="C384" t="str">
            <v>525</v>
          </cell>
          <cell r="D384" t="str">
            <v>F</v>
          </cell>
          <cell r="E384">
            <v>6326</v>
          </cell>
          <cell r="F384" t="str">
            <v>JF24070P000200</v>
          </cell>
          <cell r="G384" t="str">
            <v>FLG</v>
          </cell>
          <cell r="H384" t="str">
            <v>2</v>
          </cell>
          <cell r="I384" t="str">
            <v>--</v>
          </cell>
          <cell r="J384" t="str">
            <v>3.6MM WT</v>
          </cell>
          <cell r="K384" t="str">
            <v>NONE</v>
          </cell>
          <cell r="L384" t="str">
            <v>150# FF RTRP D4024 TYPE1 GR.1 CL.2 SOCKET END ADHESIVE BOND B16.5</v>
          </cell>
          <cell r="M384">
            <v>1</v>
          </cell>
        </row>
        <row r="385">
          <cell r="C385" t="str">
            <v>525</v>
          </cell>
          <cell r="D385" t="str">
            <v>F</v>
          </cell>
          <cell r="E385">
            <v>6326</v>
          </cell>
          <cell r="F385" t="str">
            <v>JF24070Q000400</v>
          </cell>
          <cell r="G385" t="str">
            <v>FLG</v>
          </cell>
          <cell r="H385" t="str">
            <v>4</v>
          </cell>
          <cell r="I385" t="str">
            <v>--</v>
          </cell>
          <cell r="J385" t="str">
            <v>3.9MM WT</v>
          </cell>
          <cell r="K385" t="str">
            <v>NONE</v>
          </cell>
          <cell r="L385" t="str">
            <v>150# FF RTRP D4024 TYPE1 GR.1 CL.2 SOCKET END ADHESIVE BOND B16.5</v>
          </cell>
          <cell r="M385">
            <v>1</v>
          </cell>
        </row>
        <row r="386">
          <cell r="C386" t="str">
            <v>525</v>
          </cell>
          <cell r="D386" t="str">
            <v>F</v>
          </cell>
          <cell r="E386">
            <v>6326</v>
          </cell>
          <cell r="F386" t="str">
            <v>JF24071B001800</v>
          </cell>
          <cell r="G386" t="str">
            <v>FLG</v>
          </cell>
          <cell r="H386" t="str">
            <v>18</v>
          </cell>
          <cell r="I386" t="str">
            <v>--</v>
          </cell>
          <cell r="J386" t="str">
            <v>11.5MM WT</v>
          </cell>
          <cell r="K386" t="str">
            <v>NONE</v>
          </cell>
          <cell r="L386" t="str">
            <v>150# FF RTRP D4024 TYPE1 GR.1 CL.2 SOCKET END ADHESIVE BOND B16.5</v>
          </cell>
          <cell r="M386">
            <v>7</v>
          </cell>
        </row>
        <row r="387">
          <cell r="C387" t="str">
            <v>525</v>
          </cell>
          <cell r="D387" t="str">
            <v>F</v>
          </cell>
          <cell r="E387">
            <v>6326</v>
          </cell>
          <cell r="F387" t="str">
            <v>JF24072N004000</v>
          </cell>
          <cell r="G387" t="str">
            <v>FLG</v>
          </cell>
          <cell r="H387">
            <v>40</v>
          </cell>
          <cell r="I387" t="str">
            <v>--</v>
          </cell>
          <cell r="J387" t="str">
            <v>24.0MM WT</v>
          </cell>
          <cell r="K387" t="str">
            <v>NONE</v>
          </cell>
          <cell r="L387" t="str">
            <v>150# FF RTRP D4024 TYPE1 GR.1 CL.2 SOCKET END ADHESIVE BOND B16.5</v>
          </cell>
          <cell r="M387">
            <v>2</v>
          </cell>
        </row>
        <row r="388">
          <cell r="C388" t="str">
            <v>525</v>
          </cell>
          <cell r="D388" t="str">
            <v>V</v>
          </cell>
          <cell r="E388">
            <v>6315</v>
          </cell>
          <cell r="F388" t="str">
            <v>PGA16641000002</v>
          </cell>
          <cell r="G388" t="str">
            <v>GATE VA</v>
          </cell>
          <cell r="H388" t="str">
            <v>2</v>
          </cell>
          <cell r="I388" t="str">
            <v>--</v>
          </cell>
          <cell r="J388" t="str">
            <v>NONE</v>
          </cell>
          <cell r="K388" t="str">
            <v>NONE</v>
          </cell>
          <cell r="L388" t="str">
            <v>150# FF B148 Gr.C95800 W/SAME AS BODY MATERIAL BB, OS&amp;Y SOLID WEDGE, EXTENDED STEM</v>
          </cell>
          <cell r="M388">
            <v>1</v>
          </cell>
        </row>
        <row r="389">
          <cell r="C389" t="str">
            <v>525</v>
          </cell>
          <cell r="D389" t="str">
            <v>V</v>
          </cell>
          <cell r="E389">
            <v>6315</v>
          </cell>
          <cell r="F389" t="str">
            <v>PGN16641000018</v>
          </cell>
          <cell r="G389" t="str">
            <v>GATE VA</v>
          </cell>
          <cell r="H389" t="str">
            <v>18</v>
          </cell>
          <cell r="I389" t="str">
            <v>--</v>
          </cell>
          <cell r="J389" t="str">
            <v>NONE</v>
          </cell>
          <cell r="K389" t="str">
            <v>NONE</v>
          </cell>
          <cell r="L389" t="str">
            <v>150# FF B148 Gr.C95800 W/SAME AS BODY MATERIAL BB, OS&amp;Y SOLID WEDGE GO, EXTENDED STEM</v>
          </cell>
          <cell r="M389">
            <v>2</v>
          </cell>
        </row>
        <row r="390">
          <cell r="C390" t="str">
            <v>525</v>
          </cell>
          <cell r="D390" t="str">
            <v>L</v>
          </cell>
          <cell r="E390">
            <v>6311</v>
          </cell>
          <cell r="F390" t="str">
            <v>CB744100000DVT</v>
          </cell>
          <cell r="G390" t="str">
            <v>B/N</v>
          </cell>
          <cell r="H390" t="str">
            <v>5/8</v>
          </cell>
          <cell r="I390" t="str">
            <v>85mm</v>
          </cell>
          <cell r="J390" t="str">
            <v>NONE</v>
          </cell>
          <cell r="K390" t="str">
            <v>NONE</v>
          </cell>
          <cell r="L390" t="str">
            <v>STUD BOLTS A193 B7 W/2 HEAVY HEX NUTS A194-2H W/WASHER</v>
          </cell>
          <cell r="M390">
            <v>8</v>
          </cell>
        </row>
        <row r="391">
          <cell r="C391" t="str">
            <v>525</v>
          </cell>
          <cell r="D391" t="str">
            <v>L</v>
          </cell>
          <cell r="E391">
            <v>6311</v>
          </cell>
          <cell r="F391" t="str">
            <v>CB744100001AWM</v>
          </cell>
          <cell r="G391" t="str">
            <v>B/N</v>
          </cell>
          <cell r="H391" t="str">
            <v>1-1/8</v>
          </cell>
          <cell r="I391" t="str">
            <v>155mm</v>
          </cell>
          <cell r="J391" t="str">
            <v>NONE</v>
          </cell>
          <cell r="K391" t="str">
            <v>NONE</v>
          </cell>
          <cell r="L391" t="str">
            <v>STUD BOLTS A193 B7 W/2 HEAVY HEX NUTS A194-2H W/WASHER</v>
          </cell>
          <cell r="M391">
            <v>96</v>
          </cell>
        </row>
        <row r="392">
          <cell r="C392" t="str">
            <v>525</v>
          </cell>
          <cell r="D392" t="str">
            <v>L</v>
          </cell>
          <cell r="E392">
            <v>6311</v>
          </cell>
          <cell r="F392" t="str">
            <v>CB744100001HZF</v>
          </cell>
          <cell r="G392" t="str">
            <v>B/N</v>
          </cell>
          <cell r="H392" t="str">
            <v>1-1/2</v>
          </cell>
          <cell r="I392" t="str">
            <v>425mm</v>
          </cell>
          <cell r="J392" t="str">
            <v>NONE</v>
          </cell>
          <cell r="K392" t="str">
            <v>NONE</v>
          </cell>
          <cell r="L392" t="str">
            <v>STUD BOLTS A193 B7 W/2 HEAVY HEX NUTS A194-2H W/WASHER</v>
          </cell>
          <cell r="M392">
            <v>72</v>
          </cell>
        </row>
        <row r="393">
          <cell r="C393" t="str">
            <v>525</v>
          </cell>
          <cell r="D393" t="str">
            <v>G</v>
          </cell>
          <cell r="E393">
            <v>6318</v>
          </cell>
          <cell r="F393" t="str">
            <v>R4DF2-A3000002</v>
          </cell>
          <cell r="G393" t="str">
            <v>GSKT</v>
          </cell>
          <cell r="H393" t="str">
            <v>2</v>
          </cell>
          <cell r="I393" t="str">
            <v>--</v>
          </cell>
          <cell r="J393" t="str">
            <v>NONE</v>
          </cell>
          <cell r="K393" t="str">
            <v>NONE</v>
          </cell>
          <cell r="L393" t="str">
            <v>150# FF 3MM NEOPRENE FLAT GASKET B16.21</v>
          </cell>
          <cell r="M393">
            <v>2</v>
          </cell>
        </row>
        <row r="394">
          <cell r="C394" t="str">
            <v>525</v>
          </cell>
          <cell r="D394" t="str">
            <v>G</v>
          </cell>
          <cell r="E394">
            <v>6318</v>
          </cell>
          <cell r="F394" t="str">
            <v>R4DF2-A5000018</v>
          </cell>
          <cell r="G394" t="str">
            <v>GSKT</v>
          </cell>
          <cell r="H394" t="str">
            <v>18</v>
          </cell>
          <cell r="I394" t="str">
            <v>--</v>
          </cell>
          <cell r="J394" t="str">
            <v>NONE</v>
          </cell>
          <cell r="K394" t="str">
            <v>NONE</v>
          </cell>
          <cell r="L394" t="str">
            <v>150# FF 5MM NEOPRENE FLAT GASKET B16.21</v>
          </cell>
          <cell r="M394">
            <v>8</v>
          </cell>
        </row>
        <row r="395">
          <cell r="C395" t="str">
            <v>525</v>
          </cell>
          <cell r="D395" t="str">
            <v>G</v>
          </cell>
          <cell r="E395">
            <v>6318</v>
          </cell>
          <cell r="F395" t="str">
            <v>R4DF2-A5000040</v>
          </cell>
          <cell r="G395" t="str">
            <v>GSKT</v>
          </cell>
          <cell r="H395">
            <v>40</v>
          </cell>
          <cell r="I395" t="str">
            <v>--</v>
          </cell>
          <cell r="J395" t="str">
            <v>NONE</v>
          </cell>
          <cell r="K395" t="str">
            <v>NONE</v>
          </cell>
          <cell r="L395" t="str">
            <v>150# FF 5MM NEOPRENE FLAT GASKET B16.21</v>
          </cell>
          <cell r="M395">
            <v>2</v>
          </cell>
        </row>
        <row r="396">
          <cell r="C396" t="str">
            <v>526</v>
          </cell>
          <cell r="D396" t="str">
            <v>P</v>
          </cell>
          <cell r="E396">
            <v>6326</v>
          </cell>
          <cell r="F396" t="str">
            <v>JF12031A001200</v>
          </cell>
          <cell r="G396" t="str">
            <v>PIPE</v>
          </cell>
          <cell r="H396" t="str">
            <v>12</v>
          </cell>
          <cell r="I396" t="str">
            <v>--</v>
          </cell>
          <cell r="J396" t="str">
            <v>8.4MM WT</v>
          </cell>
          <cell r="K396" t="str">
            <v>NONE</v>
          </cell>
          <cell r="L396" t="str">
            <v>BELL &amp; SPIGOT TYPE RTRP D2996 TYPE1 GR.1 CL.F</v>
          </cell>
          <cell r="M396">
            <v>70</v>
          </cell>
        </row>
        <row r="397">
          <cell r="C397" t="str">
            <v>526</v>
          </cell>
          <cell r="D397" t="str">
            <v>T</v>
          </cell>
          <cell r="E397">
            <v>6326</v>
          </cell>
          <cell r="F397" t="str">
            <v>JF46021A001200</v>
          </cell>
          <cell r="G397" t="str">
            <v>45 ELL</v>
          </cell>
          <cell r="H397" t="str">
            <v>12</v>
          </cell>
          <cell r="I397" t="str">
            <v>--</v>
          </cell>
          <cell r="J397" t="str">
            <v>8.4MM WT</v>
          </cell>
          <cell r="K397" t="str">
            <v>NONE</v>
          </cell>
          <cell r="L397" t="str">
            <v>BELL END RTRP D2996 TYPE1 GR.1 CL.F</v>
          </cell>
          <cell r="M397">
            <v>4</v>
          </cell>
        </row>
        <row r="398">
          <cell r="C398" t="str">
            <v>526</v>
          </cell>
          <cell r="D398" t="str">
            <v>T</v>
          </cell>
          <cell r="E398">
            <v>6326</v>
          </cell>
          <cell r="F398" t="str">
            <v>JF46011A001200</v>
          </cell>
          <cell r="G398" t="str">
            <v>90 ELL</v>
          </cell>
          <cell r="H398" t="str">
            <v>12</v>
          </cell>
          <cell r="I398" t="str">
            <v>--</v>
          </cell>
          <cell r="J398" t="str">
            <v>8.4MM WT</v>
          </cell>
          <cell r="K398" t="str">
            <v>NONE</v>
          </cell>
          <cell r="L398" t="str">
            <v>BELL END RTRP D2996 TYPE1 GR.1 CL.F</v>
          </cell>
          <cell r="M398">
            <v>2</v>
          </cell>
        </row>
        <row r="399">
          <cell r="C399" t="str">
            <v>526</v>
          </cell>
          <cell r="D399" t="str">
            <v>T</v>
          </cell>
          <cell r="E399">
            <v>6326</v>
          </cell>
          <cell r="F399" t="str">
            <v>JF46040X1A1412</v>
          </cell>
          <cell r="G399" t="str">
            <v>R TEE</v>
          </cell>
          <cell r="H399" t="str">
            <v>14</v>
          </cell>
          <cell r="I399" t="str">
            <v>12</v>
          </cell>
          <cell r="J399" t="str">
            <v>9.2MM WT</v>
          </cell>
          <cell r="K399" t="str">
            <v>8.4MM WT</v>
          </cell>
          <cell r="L399" t="str">
            <v>BELL END RTRP D2996 TYPE1 GR.1 CL.F</v>
          </cell>
          <cell r="M399">
            <v>1</v>
          </cell>
        </row>
        <row r="400">
          <cell r="C400" t="str">
            <v>526</v>
          </cell>
          <cell r="D400" t="str">
            <v>F</v>
          </cell>
          <cell r="E400">
            <v>6326</v>
          </cell>
          <cell r="F400" t="str">
            <v>JF24071A001200</v>
          </cell>
          <cell r="G400" t="str">
            <v>FLG</v>
          </cell>
          <cell r="H400" t="str">
            <v>12</v>
          </cell>
          <cell r="I400" t="str">
            <v>--</v>
          </cell>
          <cell r="J400" t="str">
            <v>8.4MM WT</v>
          </cell>
          <cell r="K400" t="str">
            <v>NONE</v>
          </cell>
          <cell r="L400" t="str">
            <v>150# FF RTRP D4024 TYPE1 GR.1 CL.2 SOCKET END ADHESIVE BOND B16.5</v>
          </cell>
          <cell r="M400">
            <v>1</v>
          </cell>
        </row>
        <row r="401">
          <cell r="C401" t="str">
            <v>560</v>
          </cell>
          <cell r="D401" t="str">
            <v>P</v>
          </cell>
          <cell r="E401">
            <v>6311</v>
          </cell>
          <cell r="F401" t="str">
            <v>B2100704000400</v>
          </cell>
          <cell r="G401" t="str">
            <v>PIPE</v>
          </cell>
          <cell r="H401" t="str">
            <v>4</v>
          </cell>
          <cell r="I401" t="str">
            <v>--</v>
          </cell>
          <cell r="J401" t="str">
            <v>SCH 40</v>
          </cell>
          <cell r="K401" t="str">
            <v>NONE</v>
          </cell>
          <cell r="L401" t="str">
            <v>BE CS SMLS API 5L-B P.E. COATED</v>
          </cell>
          <cell r="M401">
            <v>90</v>
          </cell>
        </row>
        <row r="402">
          <cell r="C402" t="str">
            <v>560</v>
          </cell>
          <cell r="D402" t="str">
            <v>P</v>
          </cell>
          <cell r="E402">
            <v>6311</v>
          </cell>
          <cell r="F402" t="str">
            <v>B2100704000600</v>
          </cell>
          <cell r="G402" t="str">
            <v>PIPE</v>
          </cell>
          <cell r="H402" t="str">
            <v>6</v>
          </cell>
          <cell r="I402" t="str">
            <v>--</v>
          </cell>
          <cell r="J402" t="str">
            <v>SCH 40</v>
          </cell>
          <cell r="K402" t="str">
            <v>NONE</v>
          </cell>
          <cell r="L402" t="str">
            <v>BE CS SMLS API 5L-B P.E. COATED</v>
          </cell>
          <cell r="M402">
            <v>430</v>
          </cell>
        </row>
        <row r="403">
          <cell r="C403" t="str">
            <v>560</v>
          </cell>
          <cell r="D403" t="str">
            <v>P</v>
          </cell>
          <cell r="E403">
            <v>6311</v>
          </cell>
          <cell r="F403" t="str">
            <v>CG100704000300</v>
          </cell>
          <cell r="G403" t="str">
            <v>PIPE</v>
          </cell>
          <cell r="H403" t="str">
            <v>3</v>
          </cell>
          <cell r="I403" t="str">
            <v>--</v>
          </cell>
          <cell r="J403" t="str">
            <v>SCH 40</v>
          </cell>
          <cell r="K403" t="str">
            <v>NONE</v>
          </cell>
          <cell r="L403" t="str">
            <v>BE CS SMLS API 5L-B GALV.</v>
          </cell>
          <cell r="M403">
            <v>144</v>
          </cell>
        </row>
        <row r="404">
          <cell r="C404" t="str">
            <v>560</v>
          </cell>
          <cell r="D404" t="str">
            <v>P</v>
          </cell>
          <cell r="E404">
            <v>6311</v>
          </cell>
          <cell r="F404" t="str">
            <v>G2100704000300</v>
          </cell>
          <cell r="G404" t="str">
            <v>PIPE</v>
          </cell>
          <cell r="H404" t="str">
            <v>3</v>
          </cell>
          <cell r="I404" t="str">
            <v>--</v>
          </cell>
          <cell r="J404" t="str">
            <v>SCH 40</v>
          </cell>
          <cell r="K404" t="str">
            <v>NONE</v>
          </cell>
          <cell r="L404" t="str">
            <v>BE CS SMLS API 5L-B GALV. P.E. COATED</v>
          </cell>
          <cell r="M404">
            <v>1241</v>
          </cell>
        </row>
        <row r="405">
          <cell r="C405" t="str">
            <v>560</v>
          </cell>
          <cell r="D405" t="str">
            <v>P</v>
          </cell>
          <cell r="E405">
            <v>6311</v>
          </cell>
          <cell r="F405" t="str">
            <v>G2100908000200</v>
          </cell>
          <cell r="G405" t="str">
            <v>PIPE</v>
          </cell>
          <cell r="H405" t="str">
            <v>2</v>
          </cell>
          <cell r="I405" t="str">
            <v>--</v>
          </cell>
          <cell r="J405" t="str">
            <v>SCH 80</v>
          </cell>
          <cell r="K405" t="str">
            <v>NONE</v>
          </cell>
          <cell r="L405" t="str">
            <v>TE CS SMLS API 5L-B GALV. THRD COUPLING (3000#,A105/GALV) P.E. COATED</v>
          </cell>
          <cell r="M405">
            <v>319</v>
          </cell>
        </row>
        <row r="406">
          <cell r="C406" t="str">
            <v>560</v>
          </cell>
          <cell r="D406" t="str">
            <v>T</v>
          </cell>
          <cell r="E406">
            <v>6311</v>
          </cell>
          <cell r="F406" t="str">
            <v>B3300204000300</v>
          </cell>
          <cell r="G406" t="str">
            <v>45 ELL</v>
          </cell>
          <cell r="H406" t="str">
            <v>3</v>
          </cell>
          <cell r="I406" t="str">
            <v>--</v>
          </cell>
          <cell r="J406" t="str">
            <v>SCH 40</v>
          </cell>
          <cell r="K406" t="str">
            <v>NONE</v>
          </cell>
          <cell r="L406" t="str">
            <v>BW CS A234-WPB-S B16.9 SHRINKABLE SLEEVE</v>
          </cell>
          <cell r="M406">
            <v>13</v>
          </cell>
        </row>
        <row r="407">
          <cell r="C407" t="str">
            <v>560</v>
          </cell>
          <cell r="D407" t="str">
            <v>T</v>
          </cell>
          <cell r="E407">
            <v>6311</v>
          </cell>
          <cell r="F407" t="str">
            <v>B3300204000600</v>
          </cell>
          <cell r="G407" t="str">
            <v>45 ELL</v>
          </cell>
          <cell r="H407" t="str">
            <v>6</v>
          </cell>
          <cell r="I407" t="str">
            <v>--</v>
          </cell>
          <cell r="J407" t="str">
            <v>SCH 40</v>
          </cell>
          <cell r="K407" t="str">
            <v>NONE</v>
          </cell>
          <cell r="L407" t="str">
            <v>BW CS A234-WPB-S B16.9 SHRINKABLE SLEEVE</v>
          </cell>
          <cell r="M407">
            <v>2</v>
          </cell>
        </row>
        <row r="408">
          <cell r="C408" t="str">
            <v>560</v>
          </cell>
          <cell r="D408" t="str">
            <v>T</v>
          </cell>
          <cell r="E408">
            <v>6311</v>
          </cell>
          <cell r="F408" t="str">
            <v>CB300204000300</v>
          </cell>
          <cell r="G408" t="str">
            <v>45 ELL</v>
          </cell>
          <cell r="H408" t="str">
            <v>3</v>
          </cell>
          <cell r="I408" t="str">
            <v>--</v>
          </cell>
          <cell r="J408" t="str">
            <v>SCH 40</v>
          </cell>
          <cell r="K408" t="str">
            <v>NONE</v>
          </cell>
          <cell r="L408" t="str">
            <v>BW CS A234-WPB-S B16.9</v>
          </cell>
          <cell r="M408">
            <v>2</v>
          </cell>
        </row>
        <row r="409">
          <cell r="C409" t="str">
            <v>560</v>
          </cell>
          <cell r="D409" t="str">
            <v>T</v>
          </cell>
          <cell r="E409">
            <v>6311</v>
          </cell>
          <cell r="F409" t="str">
            <v>B3300104000300</v>
          </cell>
          <cell r="G409" t="str">
            <v>90 ELL</v>
          </cell>
          <cell r="H409" t="str">
            <v>3</v>
          </cell>
          <cell r="I409" t="str">
            <v>--</v>
          </cell>
          <cell r="J409" t="str">
            <v>SCH 40</v>
          </cell>
          <cell r="K409" t="str">
            <v>NONE</v>
          </cell>
          <cell r="L409" t="str">
            <v>BW CS A234-WPB-S B16.9 SHRINKABLE SLEEVE</v>
          </cell>
          <cell r="M409">
            <v>8</v>
          </cell>
        </row>
        <row r="410">
          <cell r="C410" t="str">
            <v>560</v>
          </cell>
          <cell r="D410" t="str">
            <v>T</v>
          </cell>
          <cell r="E410">
            <v>6311</v>
          </cell>
          <cell r="F410" t="str">
            <v>B3300104000400</v>
          </cell>
          <cell r="G410" t="str">
            <v>90 ELL</v>
          </cell>
          <cell r="H410" t="str">
            <v>4</v>
          </cell>
          <cell r="I410" t="str">
            <v>--</v>
          </cell>
          <cell r="J410" t="str">
            <v>SCH 40</v>
          </cell>
          <cell r="K410" t="str">
            <v>NONE</v>
          </cell>
          <cell r="L410" t="str">
            <v>BW CS A234-WPB-S B16.9 SHRINKABLE SLEEVE</v>
          </cell>
          <cell r="M410">
            <v>60</v>
          </cell>
        </row>
        <row r="411">
          <cell r="C411" t="str">
            <v>560</v>
          </cell>
          <cell r="D411" t="str">
            <v>T</v>
          </cell>
          <cell r="E411">
            <v>6311</v>
          </cell>
          <cell r="F411" t="str">
            <v>B3300104000600</v>
          </cell>
          <cell r="G411" t="str">
            <v>90 ELL</v>
          </cell>
          <cell r="H411" t="str">
            <v>6</v>
          </cell>
          <cell r="I411" t="str">
            <v>--</v>
          </cell>
          <cell r="J411" t="str">
            <v>SCH 40</v>
          </cell>
          <cell r="K411" t="str">
            <v>NONE</v>
          </cell>
          <cell r="L411" t="str">
            <v>BW CS A234-WPB-S B16.9 SHRINKABLE SLEEVE</v>
          </cell>
          <cell r="M411">
            <v>3</v>
          </cell>
        </row>
        <row r="412">
          <cell r="C412" t="str">
            <v>560</v>
          </cell>
          <cell r="D412" t="str">
            <v>T</v>
          </cell>
          <cell r="E412">
            <v>6311</v>
          </cell>
          <cell r="F412" t="str">
            <v>CB300104000300</v>
          </cell>
          <cell r="G412" t="str">
            <v>90 ELL</v>
          </cell>
          <cell r="H412" t="str">
            <v>3</v>
          </cell>
          <cell r="I412" t="str">
            <v>--</v>
          </cell>
          <cell r="J412" t="str">
            <v>SCH 40</v>
          </cell>
          <cell r="K412" t="str">
            <v>NONE</v>
          </cell>
          <cell r="L412" t="str">
            <v>BW CS A234-WPB-S B16.9</v>
          </cell>
          <cell r="M412">
            <v>5</v>
          </cell>
        </row>
        <row r="413">
          <cell r="C413" t="str">
            <v>560</v>
          </cell>
          <cell r="D413" t="str">
            <v>T</v>
          </cell>
          <cell r="E413">
            <v>6311</v>
          </cell>
          <cell r="F413" t="str">
            <v>CG520100000200</v>
          </cell>
          <cell r="G413" t="str">
            <v>90 ELL</v>
          </cell>
          <cell r="H413" t="str">
            <v>2</v>
          </cell>
          <cell r="I413" t="str">
            <v>--</v>
          </cell>
          <cell r="J413" t="str">
            <v>NONE</v>
          </cell>
          <cell r="K413" t="str">
            <v>NONE</v>
          </cell>
          <cell r="L413" t="str">
            <v>3000# THRD CS A105 GALV. B16.11</v>
          </cell>
          <cell r="M413">
            <v>6</v>
          </cell>
        </row>
        <row r="414">
          <cell r="C414" t="str">
            <v>560</v>
          </cell>
          <cell r="D414" t="str">
            <v>T</v>
          </cell>
          <cell r="E414">
            <v>6311</v>
          </cell>
          <cell r="F414" t="str">
            <v>B3300304000300</v>
          </cell>
          <cell r="G414" t="str">
            <v>TEE</v>
          </cell>
          <cell r="H414" t="str">
            <v>3</v>
          </cell>
          <cell r="I414" t="str">
            <v>--</v>
          </cell>
          <cell r="J414" t="str">
            <v>SCH 40</v>
          </cell>
          <cell r="K414" t="str">
            <v>NONE</v>
          </cell>
          <cell r="L414" t="str">
            <v>BW CS A234-WPB-S B16.9 SHRINKABLE SLEEVE</v>
          </cell>
          <cell r="M414">
            <v>1</v>
          </cell>
        </row>
        <row r="415">
          <cell r="C415" t="str">
            <v>560</v>
          </cell>
          <cell r="D415" t="str">
            <v>T</v>
          </cell>
          <cell r="E415">
            <v>6311</v>
          </cell>
          <cell r="F415" t="str">
            <v>CG390300000302</v>
          </cell>
          <cell r="G415" t="str">
            <v>TOL</v>
          </cell>
          <cell r="H415" t="str">
            <v>3</v>
          </cell>
          <cell r="I415" t="str">
            <v>2</v>
          </cell>
          <cell r="J415" t="str">
            <v>NONE</v>
          </cell>
          <cell r="K415" t="str">
            <v>NONE</v>
          </cell>
          <cell r="L415" t="str">
            <v>3000# CS A105 GALV. MSS SP-97</v>
          </cell>
          <cell r="M415">
            <v>2</v>
          </cell>
        </row>
        <row r="416">
          <cell r="C416" t="str">
            <v>560</v>
          </cell>
          <cell r="D416" t="str">
            <v>F</v>
          </cell>
          <cell r="E416">
            <v>6311</v>
          </cell>
          <cell r="F416" t="str">
            <v>CB279900000200</v>
          </cell>
          <cell r="G416" t="str">
            <v>BL FLG</v>
          </cell>
          <cell r="H416" t="str">
            <v>2</v>
          </cell>
          <cell r="I416" t="str">
            <v>--</v>
          </cell>
          <cell r="J416" t="str">
            <v>NONE</v>
          </cell>
          <cell r="K416" t="str">
            <v>NONE</v>
          </cell>
          <cell r="L416" t="str">
            <v>150# FF CS A105 B16.5 W/OVERLAY OF CU-NI ON CONTACT FACE</v>
          </cell>
          <cell r="M416">
            <v>1</v>
          </cell>
        </row>
        <row r="417">
          <cell r="C417" t="str">
            <v>560</v>
          </cell>
          <cell r="D417" t="str">
            <v>F</v>
          </cell>
          <cell r="E417">
            <v>6311</v>
          </cell>
          <cell r="F417" t="str">
            <v>CG250708000200</v>
          </cell>
          <cell r="G417" t="str">
            <v>SC FLG</v>
          </cell>
          <cell r="H417" t="str">
            <v>2</v>
          </cell>
          <cell r="I417" t="str">
            <v>--</v>
          </cell>
          <cell r="J417" t="str">
            <v>SCH 80</v>
          </cell>
          <cell r="K417" t="str">
            <v>NONE</v>
          </cell>
          <cell r="L417" t="str">
            <v>150# FF CS A105 GALV. B16.5</v>
          </cell>
          <cell r="M417">
            <v>2</v>
          </cell>
        </row>
        <row r="418">
          <cell r="C418" t="str">
            <v>560</v>
          </cell>
          <cell r="D418" t="str">
            <v>F</v>
          </cell>
          <cell r="E418">
            <v>6311</v>
          </cell>
          <cell r="F418" t="str">
            <v>CB838200001400</v>
          </cell>
          <cell r="G418" t="str">
            <v>SPACER</v>
          </cell>
          <cell r="H418" t="str">
            <v>14</v>
          </cell>
          <cell r="I418" t="str">
            <v>--</v>
          </cell>
          <cell r="J418" t="str">
            <v>NONE</v>
          </cell>
          <cell r="K418" t="str">
            <v>NONE</v>
          </cell>
          <cell r="L418" t="str">
            <v>150# FF CS A515-70 PER API 590 W/OVERLAY OF CU-NI ON CONTACT FACE W/BLANK</v>
          </cell>
          <cell r="M418">
            <v>1</v>
          </cell>
        </row>
        <row r="419">
          <cell r="C419" t="str">
            <v>560</v>
          </cell>
          <cell r="D419" t="str">
            <v>F</v>
          </cell>
          <cell r="E419">
            <v>6311</v>
          </cell>
          <cell r="F419" t="str">
            <v>CB200704000300</v>
          </cell>
          <cell r="G419" t="str">
            <v>WN FLG</v>
          </cell>
          <cell r="H419" t="str">
            <v>3</v>
          </cell>
          <cell r="I419" t="str">
            <v>--</v>
          </cell>
          <cell r="J419" t="str">
            <v>SCH 40</v>
          </cell>
          <cell r="K419" t="str">
            <v>NONE</v>
          </cell>
          <cell r="L419" t="str">
            <v>150# FF CS A105 B16.5</v>
          </cell>
          <cell r="M419">
            <v>3</v>
          </cell>
        </row>
        <row r="420">
          <cell r="C420" t="str">
            <v>560</v>
          </cell>
          <cell r="D420" t="str">
            <v>P</v>
          </cell>
          <cell r="E420">
            <v>6326</v>
          </cell>
          <cell r="F420" t="str">
            <v>JF12030Q000400</v>
          </cell>
          <cell r="G420" t="str">
            <v>PIPE</v>
          </cell>
          <cell r="H420" t="str">
            <v>4</v>
          </cell>
          <cell r="I420" t="str">
            <v>--</v>
          </cell>
          <cell r="J420" t="str">
            <v>3.9MM WT</v>
          </cell>
          <cell r="K420" t="str">
            <v>NONE</v>
          </cell>
          <cell r="L420" t="str">
            <v>BELL &amp; SPIGOT TYPE RTRP D2996 TYPE1 GR.1 CL.F</v>
          </cell>
          <cell r="M420">
            <v>684</v>
          </cell>
        </row>
        <row r="421">
          <cell r="C421" t="str">
            <v>560</v>
          </cell>
          <cell r="D421" t="str">
            <v>P</v>
          </cell>
          <cell r="E421">
            <v>6326</v>
          </cell>
          <cell r="F421" t="str">
            <v>JF12030S000600</v>
          </cell>
          <cell r="G421" t="str">
            <v>PIPE</v>
          </cell>
          <cell r="H421" t="str">
            <v>6</v>
          </cell>
          <cell r="I421" t="str">
            <v>--</v>
          </cell>
          <cell r="J421" t="str">
            <v>4.6MM WT</v>
          </cell>
          <cell r="K421" t="str">
            <v>NONE</v>
          </cell>
          <cell r="L421" t="str">
            <v>BELL &amp; SPIGOT TYPE RTRP D2996 TYPE1 GR.1 CL.F</v>
          </cell>
          <cell r="M421">
            <v>434</v>
          </cell>
        </row>
        <row r="422">
          <cell r="C422" t="str">
            <v>560</v>
          </cell>
          <cell r="D422" t="str">
            <v>P</v>
          </cell>
          <cell r="E422">
            <v>6326</v>
          </cell>
          <cell r="F422" t="str">
            <v>JF12030T000800</v>
          </cell>
          <cell r="G422" t="str">
            <v>PIPE</v>
          </cell>
          <cell r="H422" t="str">
            <v>8</v>
          </cell>
          <cell r="I422" t="str">
            <v>--</v>
          </cell>
          <cell r="J422" t="str">
            <v>5.8MM WT</v>
          </cell>
          <cell r="K422" t="str">
            <v>NONE</v>
          </cell>
          <cell r="L422" t="str">
            <v>BELL &amp; SPIGOT TYPE RTRP D2996 TYPE1 GR.1 CL.F</v>
          </cell>
          <cell r="M422">
            <v>420</v>
          </cell>
        </row>
        <row r="423">
          <cell r="C423" t="str">
            <v>560</v>
          </cell>
          <cell r="D423" t="str">
            <v>P</v>
          </cell>
          <cell r="E423">
            <v>6326</v>
          </cell>
          <cell r="F423" t="str">
            <v>JF12030X001400</v>
          </cell>
          <cell r="G423" t="str">
            <v>PIPE</v>
          </cell>
          <cell r="H423" t="str">
            <v>14</v>
          </cell>
          <cell r="I423" t="str">
            <v>--</v>
          </cell>
          <cell r="J423" t="str">
            <v>9.2MM WT</v>
          </cell>
          <cell r="K423" t="str">
            <v>NONE</v>
          </cell>
          <cell r="L423" t="str">
            <v>BELL &amp; SPIGOT TYPE RTRP D2996 TYPE1 GR.1 CL.F</v>
          </cell>
          <cell r="M423">
            <v>741</v>
          </cell>
        </row>
        <row r="424">
          <cell r="C424" t="str">
            <v>560</v>
          </cell>
          <cell r="D424" t="str">
            <v>P</v>
          </cell>
          <cell r="E424">
            <v>6326</v>
          </cell>
          <cell r="F424" t="str">
            <v>JF120316002600</v>
          </cell>
          <cell r="G424" t="str">
            <v>PIPE</v>
          </cell>
          <cell r="H424" t="str">
            <v>26</v>
          </cell>
          <cell r="I424" t="str">
            <v>--</v>
          </cell>
          <cell r="J424" t="str">
            <v>11.7MM WT</v>
          </cell>
          <cell r="K424" t="str">
            <v>NONE</v>
          </cell>
          <cell r="L424" t="str">
            <v>BELL &amp; SPIGOT TYPE RTRP D2996 TYPE1 GR.1 CL.F</v>
          </cell>
          <cell r="M424">
            <v>170</v>
          </cell>
        </row>
        <row r="425">
          <cell r="C425" t="str">
            <v>560</v>
          </cell>
          <cell r="D425" t="str">
            <v>P</v>
          </cell>
          <cell r="E425">
            <v>6326</v>
          </cell>
          <cell r="F425" t="str">
            <v>JF12031A001200</v>
          </cell>
          <cell r="G425" t="str">
            <v>PIPE</v>
          </cell>
          <cell r="H425" t="str">
            <v>12</v>
          </cell>
          <cell r="I425" t="str">
            <v>--</v>
          </cell>
          <cell r="J425" t="str">
            <v>8.4MM WT</v>
          </cell>
          <cell r="K425" t="str">
            <v>NONE</v>
          </cell>
          <cell r="L425" t="str">
            <v>BELL &amp; SPIGOT TYPE RTRP D2996 TYPE1 GR.1 CL.F</v>
          </cell>
          <cell r="M425">
            <v>1302</v>
          </cell>
        </row>
        <row r="426">
          <cell r="C426" t="str">
            <v>560</v>
          </cell>
          <cell r="D426" t="str">
            <v>P</v>
          </cell>
          <cell r="E426">
            <v>6326</v>
          </cell>
          <cell r="F426" t="str">
            <v>JF12031B001800</v>
          </cell>
          <cell r="G426" t="str">
            <v>PIPE</v>
          </cell>
          <cell r="H426" t="str">
            <v>18</v>
          </cell>
          <cell r="I426" t="str">
            <v>--</v>
          </cell>
          <cell r="J426" t="str">
            <v>11.5MM WT</v>
          </cell>
          <cell r="K426" t="str">
            <v>NONE</v>
          </cell>
          <cell r="L426" t="str">
            <v>BELL &amp; SPIGOT TYPE RTRP D2996 TYPE1 GR.1 CL.F</v>
          </cell>
          <cell r="M426">
            <v>286</v>
          </cell>
        </row>
        <row r="427">
          <cell r="C427" t="str">
            <v>560</v>
          </cell>
          <cell r="D427" t="str">
            <v>P</v>
          </cell>
          <cell r="E427">
            <v>6326</v>
          </cell>
          <cell r="F427" t="str">
            <v>JF12031C002400</v>
          </cell>
          <cell r="G427" t="str">
            <v>PIPE</v>
          </cell>
          <cell r="H427" t="str">
            <v>24</v>
          </cell>
          <cell r="I427" t="str">
            <v>--</v>
          </cell>
          <cell r="J427" t="str">
            <v>15.1MM WT</v>
          </cell>
          <cell r="K427" t="str">
            <v>NONE</v>
          </cell>
          <cell r="L427" t="str">
            <v>BELL &amp; SPIGOT TYPE RTRP D2996 TYPE1 GR.1 CL.F</v>
          </cell>
          <cell r="M427">
            <v>40</v>
          </cell>
        </row>
        <row r="428">
          <cell r="C428" t="str">
            <v>560</v>
          </cell>
          <cell r="D428" t="str">
            <v>P</v>
          </cell>
          <cell r="E428">
            <v>6326</v>
          </cell>
          <cell r="F428" t="str">
            <v>JF12031L002000</v>
          </cell>
          <cell r="G428" t="str">
            <v>PIPE</v>
          </cell>
          <cell r="H428" t="str">
            <v>20</v>
          </cell>
          <cell r="I428" t="str">
            <v>--</v>
          </cell>
          <cell r="J428" t="str">
            <v>12.7MM WT</v>
          </cell>
          <cell r="K428" t="str">
            <v>NONE</v>
          </cell>
          <cell r="L428" t="str">
            <v>BELL &amp; SPIGOT TYPE RTRP D2996 TYPE1 GR.1 CL.F</v>
          </cell>
          <cell r="M428">
            <v>614</v>
          </cell>
        </row>
        <row r="429">
          <cell r="C429" t="str">
            <v>560</v>
          </cell>
          <cell r="D429" t="str">
            <v>T</v>
          </cell>
          <cell r="E429">
            <v>6326</v>
          </cell>
          <cell r="F429" t="str">
            <v>JF46100S000600</v>
          </cell>
          <cell r="G429" t="str">
            <v>22.5 ELL</v>
          </cell>
          <cell r="H429" t="str">
            <v>6</v>
          </cell>
          <cell r="I429" t="str">
            <v>--</v>
          </cell>
          <cell r="J429" t="str">
            <v>4.6MM WT</v>
          </cell>
          <cell r="K429" t="str">
            <v>NONE</v>
          </cell>
          <cell r="L429" t="str">
            <v>BELL END RTRP D2996 TYPE1 GR.1 CL.F</v>
          </cell>
          <cell r="M429">
            <v>467</v>
          </cell>
        </row>
        <row r="430">
          <cell r="C430" t="str">
            <v>560</v>
          </cell>
          <cell r="D430" t="str">
            <v>T</v>
          </cell>
          <cell r="E430">
            <v>6326</v>
          </cell>
          <cell r="F430" t="str">
            <v>JF46101L002000</v>
          </cell>
          <cell r="G430" t="str">
            <v>22.5 ELL</v>
          </cell>
          <cell r="H430" t="str">
            <v>20</v>
          </cell>
          <cell r="I430" t="str">
            <v>--</v>
          </cell>
          <cell r="J430" t="str">
            <v>12.7MM WT</v>
          </cell>
          <cell r="K430" t="str">
            <v>NONE</v>
          </cell>
          <cell r="L430" t="str">
            <v>BELL END RTRP D2996 TYPE1 GR.1 CL.F</v>
          </cell>
          <cell r="M430">
            <v>4</v>
          </cell>
        </row>
        <row r="431">
          <cell r="C431" t="str">
            <v>560</v>
          </cell>
          <cell r="D431" t="str">
            <v>T</v>
          </cell>
          <cell r="E431">
            <v>6326</v>
          </cell>
          <cell r="F431" t="str">
            <v>JF46020Q000400</v>
          </cell>
          <cell r="G431" t="str">
            <v>45 ELL</v>
          </cell>
          <cell r="H431" t="str">
            <v>4</v>
          </cell>
          <cell r="I431" t="str">
            <v>--</v>
          </cell>
          <cell r="J431" t="str">
            <v>3.9MM WT</v>
          </cell>
          <cell r="K431" t="str">
            <v>NONE</v>
          </cell>
          <cell r="L431" t="str">
            <v>BELL END RTRP D2996 TYPE1 GR.1 CL.F</v>
          </cell>
          <cell r="M431">
            <v>4</v>
          </cell>
        </row>
        <row r="432">
          <cell r="C432" t="str">
            <v>560</v>
          </cell>
          <cell r="D432" t="str">
            <v>T</v>
          </cell>
          <cell r="E432">
            <v>6326</v>
          </cell>
          <cell r="F432" t="str">
            <v>JF46020X001400</v>
          </cell>
          <cell r="G432" t="str">
            <v>45 ELL</v>
          </cell>
          <cell r="H432" t="str">
            <v>14</v>
          </cell>
          <cell r="I432" t="str">
            <v>--</v>
          </cell>
          <cell r="J432" t="str">
            <v>9.2MM WT</v>
          </cell>
          <cell r="K432" t="str">
            <v>NONE</v>
          </cell>
          <cell r="L432" t="str">
            <v>BELL END RTRP D2996 TYPE1 GR.1 CL.F</v>
          </cell>
          <cell r="M432">
            <v>8</v>
          </cell>
        </row>
        <row r="433">
          <cell r="C433" t="str">
            <v>560</v>
          </cell>
          <cell r="D433" t="str">
            <v>T</v>
          </cell>
          <cell r="E433">
            <v>6326</v>
          </cell>
          <cell r="F433" t="str">
            <v>JF46021A001200</v>
          </cell>
          <cell r="G433" t="str">
            <v>45 ELL</v>
          </cell>
          <cell r="H433" t="str">
            <v>12</v>
          </cell>
          <cell r="I433" t="str">
            <v>--</v>
          </cell>
          <cell r="J433" t="str">
            <v>8.4MM WT</v>
          </cell>
          <cell r="K433" t="str">
            <v>NONE</v>
          </cell>
          <cell r="L433" t="str">
            <v>BELL END RTRP D2996 TYPE1 GR.1 CL.F</v>
          </cell>
          <cell r="M433">
            <v>8</v>
          </cell>
        </row>
        <row r="434">
          <cell r="C434" t="str">
            <v>560</v>
          </cell>
          <cell r="D434" t="str">
            <v>T</v>
          </cell>
          <cell r="E434">
            <v>6326</v>
          </cell>
          <cell r="F434" t="str">
            <v>JF46021B001800</v>
          </cell>
          <cell r="G434" t="str">
            <v>45 ELL</v>
          </cell>
          <cell r="H434" t="str">
            <v>18</v>
          </cell>
          <cell r="I434" t="str">
            <v>--</v>
          </cell>
          <cell r="J434" t="str">
            <v>11.5MM WT</v>
          </cell>
          <cell r="K434" t="str">
            <v>NONE</v>
          </cell>
          <cell r="L434" t="str">
            <v>BELL END RTRP D2996 TYPE1 GR.1 CL.F</v>
          </cell>
          <cell r="M434">
            <v>4</v>
          </cell>
        </row>
        <row r="435">
          <cell r="C435" t="str">
            <v>560</v>
          </cell>
          <cell r="D435" t="str">
            <v>T</v>
          </cell>
          <cell r="E435">
            <v>6326</v>
          </cell>
          <cell r="F435" t="str">
            <v>JF46021L002000</v>
          </cell>
          <cell r="G435" t="str">
            <v>45 ELL</v>
          </cell>
          <cell r="H435" t="str">
            <v>20</v>
          </cell>
          <cell r="I435" t="str">
            <v>--</v>
          </cell>
          <cell r="J435" t="str">
            <v>12.7MM WT</v>
          </cell>
          <cell r="K435" t="str">
            <v>NONE</v>
          </cell>
          <cell r="L435" t="str">
            <v>BELL END RTRP D2996 TYPE1 GR.1 CL.F</v>
          </cell>
          <cell r="M435">
            <v>12</v>
          </cell>
        </row>
        <row r="436">
          <cell r="C436" t="str">
            <v>560</v>
          </cell>
          <cell r="D436" t="str">
            <v>T</v>
          </cell>
          <cell r="E436">
            <v>6326</v>
          </cell>
          <cell r="F436" t="str">
            <v>JF46010P000200</v>
          </cell>
          <cell r="G436" t="str">
            <v>90 ELL</v>
          </cell>
          <cell r="H436" t="str">
            <v>2</v>
          </cell>
          <cell r="I436" t="str">
            <v>--</v>
          </cell>
          <cell r="J436" t="str">
            <v>3.6MM WT</v>
          </cell>
          <cell r="K436" t="str">
            <v>NONE</v>
          </cell>
          <cell r="L436" t="str">
            <v>BELL END RTRP D2996 TYPE1 GR.1 CL.F</v>
          </cell>
          <cell r="M436">
            <v>1</v>
          </cell>
        </row>
        <row r="437">
          <cell r="C437" t="str">
            <v>560</v>
          </cell>
          <cell r="D437" t="str">
            <v>T</v>
          </cell>
          <cell r="E437">
            <v>6326</v>
          </cell>
          <cell r="F437" t="str">
            <v>JF46010Q000400</v>
          </cell>
          <cell r="G437" t="str">
            <v>90 ELL</v>
          </cell>
          <cell r="H437" t="str">
            <v>4</v>
          </cell>
          <cell r="I437" t="str">
            <v>--</v>
          </cell>
          <cell r="J437" t="str">
            <v>3.9MM WT</v>
          </cell>
          <cell r="K437" t="str">
            <v>NONE</v>
          </cell>
          <cell r="L437" t="str">
            <v>BELL END RTRP D2996 TYPE1 GR.1 CL.F</v>
          </cell>
          <cell r="M437">
            <v>8</v>
          </cell>
        </row>
        <row r="438">
          <cell r="C438" t="str">
            <v>560</v>
          </cell>
          <cell r="D438" t="str">
            <v>T</v>
          </cell>
          <cell r="E438">
            <v>6326</v>
          </cell>
          <cell r="F438" t="str">
            <v>JF46010S000600</v>
          </cell>
          <cell r="G438" t="str">
            <v>90 ELL</v>
          </cell>
          <cell r="H438" t="str">
            <v>6</v>
          </cell>
          <cell r="I438" t="str">
            <v>--</v>
          </cell>
          <cell r="J438" t="str">
            <v>4.6MM WT</v>
          </cell>
          <cell r="K438" t="str">
            <v>NONE</v>
          </cell>
          <cell r="L438" t="str">
            <v>BELL END RTRP D2996 TYPE1 GR.1 CL.F</v>
          </cell>
          <cell r="M438">
            <v>61</v>
          </cell>
        </row>
        <row r="439">
          <cell r="C439" t="str">
            <v>560</v>
          </cell>
          <cell r="D439" t="str">
            <v>T</v>
          </cell>
          <cell r="E439">
            <v>6326</v>
          </cell>
          <cell r="F439" t="str">
            <v>JF46010X001400</v>
          </cell>
          <cell r="G439" t="str">
            <v>90 ELL</v>
          </cell>
          <cell r="H439" t="str">
            <v>14</v>
          </cell>
          <cell r="I439" t="str">
            <v>--</v>
          </cell>
          <cell r="J439" t="str">
            <v>9.2MM WT</v>
          </cell>
          <cell r="K439" t="str">
            <v>NONE</v>
          </cell>
          <cell r="L439" t="str">
            <v>BELL END RTRP D2996 TYPE1 GR.1 CL.F</v>
          </cell>
          <cell r="M439">
            <v>5</v>
          </cell>
        </row>
        <row r="440">
          <cell r="C440" t="str">
            <v>560</v>
          </cell>
          <cell r="D440" t="str">
            <v>T</v>
          </cell>
          <cell r="E440">
            <v>6326</v>
          </cell>
          <cell r="F440" t="str">
            <v>JF46011A001200</v>
          </cell>
          <cell r="G440" t="str">
            <v>90 ELL</v>
          </cell>
          <cell r="H440" t="str">
            <v>12</v>
          </cell>
          <cell r="I440" t="str">
            <v>--</v>
          </cell>
          <cell r="J440" t="str">
            <v>8.4MM WT</v>
          </cell>
          <cell r="K440" t="str">
            <v>NONE</v>
          </cell>
          <cell r="L440" t="str">
            <v>BELL END RTRP D2996 TYPE1 GR.1 CL.F</v>
          </cell>
          <cell r="M440">
            <v>12</v>
          </cell>
        </row>
        <row r="441">
          <cell r="C441" t="str">
            <v>560</v>
          </cell>
          <cell r="D441" t="str">
            <v>T</v>
          </cell>
          <cell r="E441">
            <v>6326</v>
          </cell>
          <cell r="F441" t="str">
            <v>JF46011L002000</v>
          </cell>
          <cell r="G441" t="str">
            <v>90 ELL</v>
          </cell>
          <cell r="H441" t="str">
            <v>20</v>
          </cell>
          <cell r="I441" t="str">
            <v>--</v>
          </cell>
          <cell r="J441" t="str">
            <v>12.7MM WT</v>
          </cell>
          <cell r="K441" t="str">
            <v>NONE</v>
          </cell>
          <cell r="L441" t="str">
            <v>BELL END RTRP D2996 TYPE1 GR.1 CL.F</v>
          </cell>
          <cell r="M441">
            <v>7</v>
          </cell>
        </row>
        <row r="442">
          <cell r="C442" t="str">
            <v>560</v>
          </cell>
          <cell r="D442" t="str">
            <v>T</v>
          </cell>
          <cell r="E442">
            <v>6326</v>
          </cell>
          <cell r="F442" t="str">
            <v>JF46070Y1A1612</v>
          </cell>
          <cell r="G442" t="str">
            <v>C RED</v>
          </cell>
          <cell r="H442" t="str">
            <v>16</v>
          </cell>
          <cell r="I442" t="str">
            <v>12</v>
          </cell>
          <cell r="J442" t="str">
            <v>10.5MM WT</v>
          </cell>
          <cell r="K442" t="str">
            <v>8.4MM WT</v>
          </cell>
          <cell r="L442" t="str">
            <v>BELL END RTRP D2996 TYPE1 GR.1 CL.F</v>
          </cell>
          <cell r="M442">
            <v>1</v>
          </cell>
        </row>
        <row r="443">
          <cell r="C443" t="str">
            <v>560</v>
          </cell>
          <cell r="D443" t="str">
            <v>T</v>
          </cell>
          <cell r="E443">
            <v>6326</v>
          </cell>
          <cell r="F443" t="str">
            <v>JF46071B0X1814</v>
          </cell>
          <cell r="G443" t="str">
            <v>C RED</v>
          </cell>
          <cell r="H443" t="str">
            <v>18</v>
          </cell>
          <cell r="I443" t="str">
            <v>14</v>
          </cell>
          <cell r="J443" t="str">
            <v>11.5MM WT</v>
          </cell>
          <cell r="K443" t="str">
            <v>9.2MM WT</v>
          </cell>
          <cell r="L443" t="str">
            <v>BELL END RTRP D2996 TYPE1 GR.1 CL.F</v>
          </cell>
          <cell r="M443">
            <v>1</v>
          </cell>
        </row>
        <row r="444">
          <cell r="C444" t="str">
            <v>560</v>
          </cell>
          <cell r="D444" t="str">
            <v>T</v>
          </cell>
          <cell r="E444">
            <v>6326</v>
          </cell>
          <cell r="F444" t="str">
            <v>JF46071L0Y2016</v>
          </cell>
          <cell r="G444" t="str">
            <v>C RED</v>
          </cell>
          <cell r="H444" t="str">
            <v>20</v>
          </cell>
          <cell r="I444" t="str">
            <v>16</v>
          </cell>
          <cell r="J444" t="str">
            <v>12.7MM WT</v>
          </cell>
          <cell r="K444" t="str">
            <v>10.5MM WT</v>
          </cell>
          <cell r="L444" t="str">
            <v>BELL END RTRP D2996 TYPE1 GR.1 CL.F</v>
          </cell>
          <cell r="M444">
            <v>1</v>
          </cell>
        </row>
        <row r="445">
          <cell r="C445" t="str">
            <v>560</v>
          </cell>
          <cell r="D445" t="str">
            <v>T</v>
          </cell>
          <cell r="E445">
            <v>6326</v>
          </cell>
          <cell r="F445" t="str">
            <v>JF46040X0P1402</v>
          </cell>
          <cell r="G445" t="str">
            <v>R TEE</v>
          </cell>
          <cell r="H445" t="str">
            <v>14</v>
          </cell>
          <cell r="I445" t="str">
            <v>2</v>
          </cell>
          <cell r="J445" t="str">
            <v>9.2MM WT</v>
          </cell>
          <cell r="K445" t="str">
            <v>3.6MM WT</v>
          </cell>
          <cell r="L445" t="str">
            <v>BELL END RTRP D2996 TYPE1 GR.1 CL.F</v>
          </cell>
          <cell r="M445">
            <v>1</v>
          </cell>
        </row>
        <row r="446">
          <cell r="C446" t="str">
            <v>560</v>
          </cell>
          <cell r="D446" t="str">
            <v>T</v>
          </cell>
          <cell r="E446">
            <v>6326</v>
          </cell>
          <cell r="F446" t="str">
            <v>JF46040X0Q1404</v>
          </cell>
          <cell r="G446" t="str">
            <v>R TEE</v>
          </cell>
          <cell r="H446" t="str">
            <v>14</v>
          </cell>
          <cell r="I446" t="str">
            <v>4</v>
          </cell>
          <cell r="J446" t="str">
            <v>9.2MM WT</v>
          </cell>
          <cell r="K446" t="str">
            <v>3.9MM WT</v>
          </cell>
          <cell r="L446" t="str">
            <v>BELL END RTRP D2996 TYPE1 GR.1 CL.F</v>
          </cell>
          <cell r="M446">
            <v>1</v>
          </cell>
        </row>
        <row r="447">
          <cell r="C447" t="str">
            <v>560</v>
          </cell>
          <cell r="D447" t="str">
            <v>T</v>
          </cell>
          <cell r="E447">
            <v>6326</v>
          </cell>
          <cell r="F447" t="str">
            <v>JF46040X0S1406</v>
          </cell>
          <cell r="G447" t="str">
            <v>R TEE</v>
          </cell>
          <cell r="H447" t="str">
            <v>14</v>
          </cell>
          <cell r="I447" t="str">
            <v>6</v>
          </cell>
          <cell r="J447" t="str">
            <v>9.2MM WT</v>
          </cell>
          <cell r="K447" t="str">
            <v>4.6MM WT</v>
          </cell>
          <cell r="L447" t="str">
            <v>BELL END RTRP D2996 TYPE1 GR.1 CL.F</v>
          </cell>
          <cell r="M447">
            <v>10</v>
          </cell>
        </row>
        <row r="448">
          <cell r="C448" t="str">
            <v>560</v>
          </cell>
          <cell r="D448" t="str">
            <v>T</v>
          </cell>
          <cell r="E448">
            <v>6326</v>
          </cell>
          <cell r="F448" t="str">
            <v>JF46041A0S1206</v>
          </cell>
          <cell r="G448" t="str">
            <v>R TEE</v>
          </cell>
          <cell r="H448" t="str">
            <v>12</v>
          </cell>
          <cell r="I448" t="str">
            <v>6</v>
          </cell>
          <cell r="J448" t="str">
            <v>8.4MM WT</v>
          </cell>
          <cell r="K448" t="str">
            <v>4.6MM WT</v>
          </cell>
          <cell r="L448" t="str">
            <v>BELL END RTRP D2996 TYPE1 GR.1 CL.F</v>
          </cell>
          <cell r="M448">
            <v>27</v>
          </cell>
        </row>
        <row r="449">
          <cell r="C449" t="str">
            <v>560</v>
          </cell>
          <cell r="D449" t="str">
            <v>T</v>
          </cell>
          <cell r="E449">
            <v>6326</v>
          </cell>
          <cell r="F449" t="str">
            <v>JF46041B1A1812</v>
          </cell>
          <cell r="G449" t="str">
            <v>R TEE</v>
          </cell>
          <cell r="H449" t="str">
            <v>18</v>
          </cell>
          <cell r="I449" t="str">
            <v>12</v>
          </cell>
          <cell r="J449" t="str">
            <v>11.5MM WT</v>
          </cell>
          <cell r="K449" t="str">
            <v>8.4MM WT</v>
          </cell>
          <cell r="L449" t="str">
            <v>BELL END RTRP D2996 TYPE1 GR.1 CL.F</v>
          </cell>
          <cell r="M449">
            <v>1</v>
          </cell>
        </row>
        <row r="450">
          <cell r="C450" t="str">
            <v>560</v>
          </cell>
          <cell r="D450" t="str">
            <v>T</v>
          </cell>
          <cell r="E450">
            <v>6326</v>
          </cell>
          <cell r="F450" t="str">
            <v>JF46041L0S2006</v>
          </cell>
          <cell r="G450" t="str">
            <v>R TEE</v>
          </cell>
          <cell r="H450" t="str">
            <v>20</v>
          </cell>
          <cell r="I450" t="str">
            <v>6</v>
          </cell>
          <cell r="J450" t="str">
            <v>12.7MM WT</v>
          </cell>
          <cell r="K450" t="str">
            <v>4.6MM WT</v>
          </cell>
          <cell r="L450" t="str">
            <v>BELL END RTRP D2996 TYPE1 GR.1 CL.F</v>
          </cell>
          <cell r="M450">
            <v>24</v>
          </cell>
        </row>
        <row r="451">
          <cell r="C451" t="str">
            <v>560</v>
          </cell>
          <cell r="D451" t="str">
            <v>T</v>
          </cell>
          <cell r="E451">
            <v>6326</v>
          </cell>
          <cell r="F451" t="str">
            <v>JF46041L0X2014</v>
          </cell>
          <cell r="G451" t="str">
            <v>R TEE</v>
          </cell>
          <cell r="H451" t="str">
            <v>20</v>
          </cell>
          <cell r="I451" t="str">
            <v>14</v>
          </cell>
          <cell r="J451" t="str">
            <v>12.7MM WT</v>
          </cell>
          <cell r="K451" t="str">
            <v>9.2MM WT</v>
          </cell>
          <cell r="L451" t="str">
            <v>BELL END RTRP D2996 TYPE1 GR.1 CL.F</v>
          </cell>
          <cell r="M451">
            <v>2</v>
          </cell>
        </row>
        <row r="452">
          <cell r="C452" t="str">
            <v>560</v>
          </cell>
          <cell r="D452" t="str">
            <v>T</v>
          </cell>
          <cell r="E452">
            <v>6326</v>
          </cell>
          <cell r="F452" t="str">
            <v>JF46041L1A2012</v>
          </cell>
          <cell r="G452" t="str">
            <v>R TEE</v>
          </cell>
          <cell r="H452" t="str">
            <v>20</v>
          </cell>
          <cell r="I452" t="str">
            <v>12</v>
          </cell>
          <cell r="J452" t="str">
            <v>12.7MM WT</v>
          </cell>
          <cell r="K452" t="str">
            <v>8.4MM WT</v>
          </cell>
          <cell r="L452" t="str">
            <v>BELL END RTRP D2996 TYPE1 GR.1 CL.F</v>
          </cell>
          <cell r="M452">
            <v>2</v>
          </cell>
        </row>
        <row r="453">
          <cell r="C453" t="str">
            <v>560</v>
          </cell>
          <cell r="D453" t="str">
            <v>T</v>
          </cell>
          <cell r="E453">
            <v>6326</v>
          </cell>
          <cell r="F453" t="str">
            <v>JF46031A001200</v>
          </cell>
          <cell r="G453" t="str">
            <v>TEE</v>
          </cell>
          <cell r="H453" t="str">
            <v>12</v>
          </cell>
          <cell r="I453" t="str">
            <v>--</v>
          </cell>
          <cell r="J453" t="str">
            <v>8.4MM WT</v>
          </cell>
          <cell r="K453" t="str">
            <v>NONE</v>
          </cell>
          <cell r="L453" t="str">
            <v>BELL END RTRP D2996 TYPE1 GR.1 CL.F</v>
          </cell>
          <cell r="M453">
            <v>4</v>
          </cell>
        </row>
        <row r="454">
          <cell r="C454" t="str">
            <v>560</v>
          </cell>
          <cell r="D454" t="str">
            <v>T</v>
          </cell>
          <cell r="E454">
            <v>6326</v>
          </cell>
          <cell r="F454" t="str">
            <v>JF46031L002000</v>
          </cell>
          <cell r="G454" t="str">
            <v>TEE</v>
          </cell>
          <cell r="H454" t="str">
            <v>20</v>
          </cell>
          <cell r="I454" t="str">
            <v>--</v>
          </cell>
          <cell r="J454" t="str">
            <v>12.7MM WT</v>
          </cell>
          <cell r="K454" t="str">
            <v>NONE</v>
          </cell>
          <cell r="L454" t="str">
            <v>BELL END RTRP D2996 TYPE1 GR.1 CL.F</v>
          </cell>
          <cell r="M454">
            <v>2</v>
          </cell>
        </row>
        <row r="455">
          <cell r="C455" t="str">
            <v>560</v>
          </cell>
          <cell r="D455" t="str">
            <v>F</v>
          </cell>
          <cell r="E455">
            <v>6326</v>
          </cell>
          <cell r="F455" t="str">
            <v>JF24070P000200</v>
          </cell>
          <cell r="G455" t="str">
            <v>FLG</v>
          </cell>
          <cell r="H455" t="str">
            <v>2</v>
          </cell>
          <cell r="I455" t="str">
            <v>--</v>
          </cell>
          <cell r="J455" t="str">
            <v>3.6MM WT</v>
          </cell>
          <cell r="K455" t="str">
            <v>NONE</v>
          </cell>
          <cell r="L455" t="str">
            <v>150# FF RTRP D4024 TYPE1 GR.1 CL.2 SOCKET END ADHESIVE BOND B16.5</v>
          </cell>
          <cell r="M455">
            <v>1</v>
          </cell>
        </row>
        <row r="456">
          <cell r="C456" t="str">
            <v>560</v>
          </cell>
          <cell r="D456" t="str">
            <v>F</v>
          </cell>
          <cell r="E456">
            <v>6326</v>
          </cell>
          <cell r="F456" t="str">
            <v>JF24070Q000400</v>
          </cell>
          <cell r="G456" t="str">
            <v>FLG</v>
          </cell>
          <cell r="H456" t="str">
            <v>4</v>
          </cell>
          <cell r="I456" t="str">
            <v>--</v>
          </cell>
          <cell r="J456" t="str">
            <v>3.9MM WT</v>
          </cell>
          <cell r="K456" t="str">
            <v>NONE</v>
          </cell>
          <cell r="L456" t="str">
            <v>150# FF RTRP D4024 TYPE1 GR.1 CL.2 SOCKET END ADHESIVE BOND B16.5</v>
          </cell>
          <cell r="M456">
            <v>4</v>
          </cell>
        </row>
        <row r="457">
          <cell r="C457" t="str">
            <v>560</v>
          </cell>
          <cell r="D457" t="str">
            <v>F</v>
          </cell>
          <cell r="E457">
            <v>6326</v>
          </cell>
          <cell r="F457" t="str">
            <v>JF24070S000600</v>
          </cell>
          <cell r="G457" t="str">
            <v>FLG</v>
          </cell>
          <cell r="H457" t="str">
            <v>6</v>
          </cell>
          <cell r="I457" t="str">
            <v>--</v>
          </cell>
          <cell r="J457" t="str">
            <v>4.6MM WT</v>
          </cell>
          <cell r="K457" t="str">
            <v>NONE</v>
          </cell>
          <cell r="L457" t="str">
            <v>150# FF RTRP D4024 TYPE1 GR.1 CL.2 SOCKET END ADHESIVE BOND B16.5</v>
          </cell>
          <cell r="M457">
            <v>125</v>
          </cell>
        </row>
        <row r="458">
          <cell r="C458" t="str">
            <v>560</v>
          </cell>
          <cell r="D458" t="str">
            <v>F</v>
          </cell>
          <cell r="E458">
            <v>6326</v>
          </cell>
          <cell r="F458" t="str">
            <v>JF24070X001400</v>
          </cell>
          <cell r="G458" t="str">
            <v>FLG</v>
          </cell>
          <cell r="H458" t="str">
            <v>14</v>
          </cell>
          <cell r="I458" t="str">
            <v>--</v>
          </cell>
          <cell r="J458" t="str">
            <v>9.2MM WT</v>
          </cell>
          <cell r="K458" t="str">
            <v>NONE</v>
          </cell>
          <cell r="L458" t="str">
            <v>150# FF RTRP D4024 TYPE1 GR.1 CL.2 SOCKET END ADHESIVE BOND B16.5</v>
          </cell>
          <cell r="M458">
            <v>8</v>
          </cell>
        </row>
        <row r="459">
          <cell r="C459" t="str">
            <v>560</v>
          </cell>
          <cell r="D459" t="str">
            <v>F</v>
          </cell>
          <cell r="E459">
            <v>6326</v>
          </cell>
          <cell r="F459" t="str">
            <v>JF24071A001200</v>
          </cell>
          <cell r="G459" t="str">
            <v>FLG</v>
          </cell>
          <cell r="H459" t="str">
            <v>12</v>
          </cell>
          <cell r="I459" t="str">
            <v>--</v>
          </cell>
          <cell r="J459" t="str">
            <v>8.4MM WT</v>
          </cell>
          <cell r="K459" t="str">
            <v>NONE</v>
          </cell>
          <cell r="L459" t="str">
            <v>150# FF RTRP D4024 TYPE1 GR.1 CL.2 SOCKET END ADHESIVE BOND B16.5</v>
          </cell>
          <cell r="M459">
            <v>19</v>
          </cell>
        </row>
        <row r="460">
          <cell r="C460" t="str">
            <v>560</v>
          </cell>
          <cell r="D460" t="str">
            <v>F</v>
          </cell>
          <cell r="E460">
            <v>6326</v>
          </cell>
          <cell r="F460" t="str">
            <v>JF24071L002000</v>
          </cell>
          <cell r="G460" t="str">
            <v>FLG</v>
          </cell>
          <cell r="H460" t="str">
            <v>20</v>
          </cell>
          <cell r="I460" t="str">
            <v>--</v>
          </cell>
          <cell r="J460" t="str">
            <v>12.7MM WT</v>
          </cell>
          <cell r="K460" t="str">
            <v>NONE</v>
          </cell>
          <cell r="L460" t="str">
            <v>150# FF RTRP D4024 TYPE1 GR.1 CL.2 SOCKET END ADHESIVE BOND B16.5</v>
          </cell>
          <cell r="M460">
            <v>12</v>
          </cell>
        </row>
        <row r="461">
          <cell r="C461" t="str">
            <v>560</v>
          </cell>
          <cell r="D461" t="str">
            <v>V</v>
          </cell>
          <cell r="E461">
            <v>6315</v>
          </cell>
          <cell r="F461" t="str">
            <v>PGA16641000002</v>
          </cell>
          <cell r="G461" t="str">
            <v>GATE VA</v>
          </cell>
          <cell r="H461" t="str">
            <v>2</v>
          </cell>
          <cell r="I461" t="str">
            <v>--</v>
          </cell>
          <cell r="J461" t="str">
            <v>NONE</v>
          </cell>
          <cell r="K461" t="str">
            <v>NONE</v>
          </cell>
          <cell r="L461" t="str">
            <v>150# FF B148 Gr.C95800 W/SAME AS BODY MATERIAL BB, OS&amp;Y SOLID WEDGE, EXTENDED STEM</v>
          </cell>
          <cell r="M461">
            <v>1</v>
          </cell>
        </row>
        <row r="462">
          <cell r="C462" t="str">
            <v>560</v>
          </cell>
          <cell r="D462" t="str">
            <v>V</v>
          </cell>
          <cell r="E462">
            <v>6315</v>
          </cell>
          <cell r="F462" t="str">
            <v>PGA16641000004</v>
          </cell>
          <cell r="G462" t="str">
            <v>GATE VA</v>
          </cell>
          <cell r="H462" t="str">
            <v>4</v>
          </cell>
          <cell r="I462" t="str">
            <v>--</v>
          </cell>
          <cell r="J462" t="str">
            <v>NONE</v>
          </cell>
          <cell r="K462" t="str">
            <v>NONE</v>
          </cell>
          <cell r="L462" t="str">
            <v>150# FF B148 Gr.C95800 W/SAME AS BODY MATERIAL BB, OS&amp;Y SOLID WEDGE, EXTENDED STEM</v>
          </cell>
          <cell r="M462">
            <v>2</v>
          </cell>
        </row>
        <row r="463">
          <cell r="C463" t="str">
            <v>560</v>
          </cell>
          <cell r="D463" t="str">
            <v>V</v>
          </cell>
          <cell r="E463">
            <v>6315</v>
          </cell>
          <cell r="F463" t="str">
            <v>PGA16641000012</v>
          </cell>
          <cell r="G463" t="str">
            <v>GATE VA</v>
          </cell>
          <cell r="H463" t="str">
            <v>12</v>
          </cell>
          <cell r="I463" t="str">
            <v>--</v>
          </cell>
          <cell r="J463" t="str">
            <v>NONE</v>
          </cell>
          <cell r="K463" t="str">
            <v>NONE</v>
          </cell>
          <cell r="L463" t="str">
            <v>150# FF B148 Gr.C95800 W/SAME AS BODY MATERIAL BB, OS&amp;Y SOLID WEDGE, EXTENDED STEM</v>
          </cell>
          <cell r="M463">
            <v>9</v>
          </cell>
        </row>
        <row r="464">
          <cell r="C464" t="str">
            <v>560</v>
          </cell>
          <cell r="D464" t="str">
            <v>V</v>
          </cell>
          <cell r="E464">
            <v>6315</v>
          </cell>
          <cell r="F464" t="str">
            <v>PGN16641000014</v>
          </cell>
          <cell r="G464" t="str">
            <v>GATE VA</v>
          </cell>
          <cell r="H464" t="str">
            <v>14</v>
          </cell>
          <cell r="I464" t="str">
            <v>--</v>
          </cell>
          <cell r="J464" t="str">
            <v>NONE</v>
          </cell>
          <cell r="K464" t="str">
            <v>NONE</v>
          </cell>
          <cell r="L464" t="str">
            <v>150# FF B148 Gr.C95800 W/SAME AS BODY MATERIAL BB, OS&amp;Y SOLID WEDGE GO, EXTENDED STEM</v>
          </cell>
          <cell r="M464">
            <v>4</v>
          </cell>
        </row>
        <row r="465">
          <cell r="C465" t="str">
            <v>560</v>
          </cell>
          <cell r="D465" t="str">
            <v>V</v>
          </cell>
          <cell r="E465">
            <v>6315</v>
          </cell>
          <cell r="F465" t="str">
            <v>PGN16641000020</v>
          </cell>
          <cell r="G465" t="str">
            <v>GATE VA</v>
          </cell>
          <cell r="H465" t="str">
            <v>20</v>
          </cell>
          <cell r="I465" t="str">
            <v>--</v>
          </cell>
          <cell r="J465" t="str">
            <v>NONE</v>
          </cell>
          <cell r="K465" t="str">
            <v>NONE</v>
          </cell>
          <cell r="L465" t="str">
            <v>150# FF B148 Gr.C95800 W/SAME AS BODY MATERIAL BB, OS&amp;Y SOLID WEDGE GO, EXTENDED STEM</v>
          </cell>
          <cell r="M465">
            <v>6</v>
          </cell>
        </row>
        <row r="466">
          <cell r="C466" t="str">
            <v>560</v>
          </cell>
          <cell r="D466" t="str">
            <v>V</v>
          </cell>
          <cell r="E466">
            <v>6311</v>
          </cell>
          <cell r="F466" t="str">
            <v>VGA10111000006</v>
          </cell>
          <cell r="G466" t="str">
            <v>GATE VA</v>
          </cell>
          <cell r="H466" t="str">
            <v>6</v>
          </cell>
          <cell r="I466" t="str">
            <v>--</v>
          </cell>
          <cell r="J466" t="str">
            <v>NONE</v>
          </cell>
          <cell r="K466" t="str">
            <v>NONE</v>
          </cell>
          <cell r="L466" t="str">
            <v>150# RF A216-WCB W/F6 BB, OS&amp;Y SOLID WEDGE</v>
          </cell>
          <cell r="M466">
            <v>1</v>
          </cell>
        </row>
        <row r="467">
          <cell r="C467" t="str">
            <v>560</v>
          </cell>
          <cell r="D467" t="str">
            <v>V</v>
          </cell>
          <cell r="E467">
            <v>6311</v>
          </cell>
          <cell r="F467" t="str">
            <v>VGA10132000003</v>
          </cell>
          <cell r="G467" t="str">
            <v>GATE VA</v>
          </cell>
          <cell r="H467" t="str">
            <v>3</v>
          </cell>
          <cell r="I467" t="str">
            <v>--</v>
          </cell>
          <cell r="J467" t="str">
            <v>NONE</v>
          </cell>
          <cell r="K467" t="str">
            <v>NONE</v>
          </cell>
          <cell r="L467" t="str">
            <v>150# FF A216-WCB W/ST BB, OS&amp;Y SOLID WEDGE</v>
          </cell>
          <cell r="M467">
            <v>2</v>
          </cell>
        </row>
        <row r="468">
          <cell r="C468" t="str">
            <v>560</v>
          </cell>
          <cell r="D468" t="str">
            <v>V</v>
          </cell>
          <cell r="E468">
            <v>6315</v>
          </cell>
          <cell r="F468" t="str">
            <v>PFW16341000006</v>
          </cell>
          <cell r="G468" t="str">
            <v>W-BFY VA</v>
          </cell>
          <cell r="H468" t="str">
            <v>6</v>
          </cell>
          <cell r="I468" t="str">
            <v>--</v>
          </cell>
          <cell r="J468" t="str">
            <v>NONE</v>
          </cell>
          <cell r="K468" t="str">
            <v>NONE</v>
          </cell>
          <cell r="L468" t="str">
            <v>150# FF B148 Gr.C95800 W/SAME AS BODY MATERIAL BB, EXTENDED STEM</v>
          </cell>
          <cell r="M468">
            <v>32</v>
          </cell>
        </row>
        <row r="469">
          <cell r="C469" t="str">
            <v>560</v>
          </cell>
          <cell r="D469" t="str">
            <v>L</v>
          </cell>
          <cell r="E469">
            <v>6311</v>
          </cell>
          <cell r="F469" t="str">
            <v>CB740100000DVV</v>
          </cell>
          <cell r="G469" t="str">
            <v>B/N</v>
          </cell>
          <cell r="H469" t="str">
            <v>5/8</v>
          </cell>
          <cell r="I469" t="str">
            <v>95mm</v>
          </cell>
          <cell r="J469" t="str">
            <v>NONE</v>
          </cell>
          <cell r="K469" t="str">
            <v>NONE</v>
          </cell>
          <cell r="L469" t="str">
            <v>STUD BOLTS A193 B7 W/2 HEAVY HEX NUTS A194-2H</v>
          </cell>
          <cell r="M469">
            <v>20</v>
          </cell>
        </row>
        <row r="470">
          <cell r="C470" t="str">
            <v>560</v>
          </cell>
          <cell r="D470" t="str">
            <v>L</v>
          </cell>
          <cell r="E470">
            <v>6311</v>
          </cell>
          <cell r="F470" t="str">
            <v>CB740100000TWB</v>
          </cell>
          <cell r="G470" t="str">
            <v>B/N</v>
          </cell>
          <cell r="H470" t="str">
            <v>3/4</v>
          </cell>
          <cell r="I470" t="str">
            <v>105mm</v>
          </cell>
          <cell r="J470" t="str">
            <v>NONE</v>
          </cell>
          <cell r="K470" t="str">
            <v>NONE</v>
          </cell>
          <cell r="L470" t="str">
            <v>STUD BOLTS A193 B7 W/2 HEAVY HEX NUTS A194-2H</v>
          </cell>
          <cell r="M470">
            <v>16</v>
          </cell>
        </row>
        <row r="471">
          <cell r="C471" t="str">
            <v>560</v>
          </cell>
          <cell r="D471" t="str">
            <v>L</v>
          </cell>
          <cell r="E471">
            <v>6311</v>
          </cell>
          <cell r="F471" t="str">
            <v>CB744100000DVT</v>
          </cell>
          <cell r="G471" t="str">
            <v>B/N</v>
          </cell>
          <cell r="H471" t="str">
            <v>5/8</v>
          </cell>
          <cell r="I471" t="str">
            <v>85mm</v>
          </cell>
          <cell r="J471" t="str">
            <v>NONE</v>
          </cell>
          <cell r="K471" t="str">
            <v>NONE</v>
          </cell>
          <cell r="L471" t="str">
            <v>STUD BOLTS A193 B7 W/2 HEAVY HEX NUTS A194-2H W/WASHER</v>
          </cell>
          <cell r="M471">
            <v>8</v>
          </cell>
        </row>
        <row r="472">
          <cell r="C472" t="str">
            <v>560</v>
          </cell>
          <cell r="D472" t="str">
            <v>L</v>
          </cell>
          <cell r="E472">
            <v>6311</v>
          </cell>
          <cell r="F472" t="str">
            <v>CB744100000DVV</v>
          </cell>
          <cell r="G472" t="str">
            <v>B/N</v>
          </cell>
          <cell r="H472" t="str">
            <v>5/8</v>
          </cell>
          <cell r="I472" t="str">
            <v>95mm</v>
          </cell>
          <cell r="J472" t="str">
            <v>NONE</v>
          </cell>
          <cell r="K472" t="str">
            <v>NONE</v>
          </cell>
          <cell r="L472" t="str">
            <v>STUD BOLTS A193 B7 W/2 HEAVY HEX NUTS A194-2H W/WASHER</v>
          </cell>
          <cell r="M472">
            <v>32</v>
          </cell>
        </row>
        <row r="473">
          <cell r="C473" t="str">
            <v>560</v>
          </cell>
          <cell r="D473" t="str">
            <v>L</v>
          </cell>
          <cell r="E473">
            <v>6311</v>
          </cell>
          <cell r="F473" t="str">
            <v>CB744100000TWB</v>
          </cell>
          <cell r="G473" t="str">
            <v>B/N</v>
          </cell>
          <cell r="H473" t="str">
            <v>3/4</v>
          </cell>
          <cell r="I473" t="str">
            <v>105mm</v>
          </cell>
          <cell r="J473" t="str">
            <v>NONE</v>
          </cell>
          <cell r="K473" t="str">
            <v>NONE</v>
          </cell>
          <cell r="L473" t="str">
            <v>STUD BOLTS A193 B7 W/2 HEAVY HEX NUTS A194-2H W/WASHER</v>
          </cell>
          <cell r="M473">
            <v>1000</v>
          </cell>
        </row>
        <row r="474">
          <cell r="C474" t="str">
            <v>560</v>
          </cell>
          <cell r="D474" t="str">
            <v>L</v>
          </cell>
          <cell r="E474">
            <v>6311</v>
          </cell>
          <cell r="F474" t="str">
            <v>CB744100000FWF</v>
          </cell>
          <cell r="G474" t="str">
            <v>B/N</v>
          </cell>
          <cell r="H474" t="str">
            <v>7/8</v>
          </cell>
          <cell r="I474" t="str">
            <v>125mm</v>
          </cell>
          <cell r="J474" t="str">
            <v>NONE</v>
          </cell>
          <cell r="K474" t="str">
            <v>NONE</v>
          </cell>
          <cell r="L474" t="str">
            <v>STUD BOLTS A193 B7 W/2 HEAVY HEX NUTS A194-2H W/WASHER</v>
          </cell>
          <cell r="M474">
            <v>216</v>
          </cell>
        </row>
        <row r="475">
          <cell r="C475" t="str">
            <v>560</v>
          </cell>
          <cell r="D475" t="str">
            <v>L</v>
          </cell>
          <cell r="E475">
            <v>6311</v>
          </cell>
          <cell r="F475" t="str">
            <v>CB7441000001WJ</v>
          </cell>
          <cell r="G475" t="str">
            <v>B/N</v>
          </cell>
          <cell r="H475" t="str">
            <v>1</v>
          </cell>
          <cell r="I475" t="str">
            <v>140mm</v>
          </cell>
          <cell r="J475" t="str">
            <v>NONE</v>
          </cell>
          <cell r="K475" t="str">
            <v>NONE</v>
          </cell>
          <cell r="L475" t="str">
            <v>STUD BOLTS A193 B7 W/2 HEAVY HEX NUTS A194-2H W/WASHER</v>
          </cell>
          <cell r="M475">
            <v>96</v>
          </cell>
        </row>
        <row r="476">
          <cell r="C476" t="str">
            <v>560</v>
          </cell>
          <cell r="D476" t="str">
            <v>L</v>
          </cell>
          <cell r="E476">
            <v>6311</v>
          </cell>
          <cell r="F476" t="str">
            <v>CB744100001AWN</v>
          </cell>
          <cell r="G476" t="str">
            <v>B/N</v>
          </cell>
          <cell r="H476" t="str">
            <v>1-1/8</v>
          </cell>
          <cell r="I476" t="str">
            <v>160mm</v>
          </cell>
          <cell r="J476" t="str">
            <v>NONE</v>
          </cell>
          <cell r="K476" t="str">
            <v>NONE</v>
          </cell>
          <cell r="L476" t="str">
            <v>STUD BOLTS A193 B7 W/2 HEAVY HEX NUTS A194-2H W/WASHER</v>
          </cell>
          <cell r="M476">
            <v>240</v>
          </cell>
        </row>
        <row r="477">
          <cell r="C477" t="str">
            <v>560</v>
          </cell>
          <cell r="D477" t="str">
            <v>G</v>
          </cell>
          <cell r="E477">
            <v>6318</v>
          </cell>
          <cell r="F477" t="str">
            <v>R10ST-EX000006</v>
          </cell>
          <cell r="G477" t="str">
            <v>GSKT</v>
          </cell>
          <cell r="H477" t="str">
            <v>6</v>
          </cell>
          <cell r="I477" t="str">
            <v>--</v>
          </cell>
          <cell r="J477" t="str">
            <v>NONE</v>
          </cell>
          <cell r="K477" t="str">
            <v>NONE</v>
          </cell>
          <cell r="L477" t="str">
            <v>1500# RTJ OCT RING B16.20-135 HRB MAX TP 316L SS</v>
          </cell>
          <cell r="M477">
            <v>2</v>
          </cell>
        </row>
        <row r="478">
          <cell r="C478" t="str">
            <v>560</v>
          </cell>
          <cell r="D478" t="str">
            <v>G</v>
          </cell>
          <cell r="E478">
            <v>6318</v>
          </cell>
          <cell r="F478" t="str">
            <v>R4DF2-A3000002</v>
          </cell>
          <cell r="G478" t="str">
            <v>GSKT</v>
          </cell>
          <cell r="H478" t="str">
            <v>2</v>
          </cell>
          <cell r="I478" t="str">
            <v>--</v>
          </cell>
          <cell r="J478" t="str">
            <v>NONE</v>
          </cell>
          <cell r="K478" t="str">
            <v>NONE</v>
          </cell>
          <cell r="L478" t="str">
            <v>150# FF 3MM NEOPRENE FLAT GASKET B16.21</v>
          </cell>
          <cell r="M478">
            <v>2</v>
          </cell>
        </row>
        <row r="479">
          <cell r="C479" t="str">
            <v>560</v>
          </cell>
          <cell r="D479" t="str">
            <v>G</v>
          </cell>
          <cell r="E479">
            <v>6318</v>
          </cell>
          <cell r="F479" t="str">
            <v>R4DF2-A3000003</v>
          </cell>
          <cell r="G479" t="str">
            <v>GSKT</v>
          </cell>
          <cell r="H479" t="str">
            <v>3</v>
          </cell>
          <cell r="I479" t="str">
            <v>--</v>
          </cell>
          <cell r="J479" t="str">
            <v>NONE</v>
          </cell>
          <cell r="K479" t="str">
            <v>NONE</v>
          </cell>
          <cell r="L479" t="str">
            <v>150# FF 3MM NEOPRENE FLAT GASKET B16.21</v>
          </cell>
          <cell r="M479">
            <v>5</v>
          </cell>
        </row>
        <row r="480">
          <cell r="C480" t="str">
            <v>560</v>
          </cell>
          <cell r="D480" t="str">
            <v>G</v>
          </cell>
          <cell r="E480">
            <v>6318</v>
          </cell>
          <cell r="F480" t="str">
            <v>R4DF2-A3000004</v>
          </cell>
          <cell r="G480" t="str">
            <v>GSKT</v>
          </cell>
          <cell r="H480" t="str">
            <v>4</v>
          </cell>
          <cell r="I480" t="str">
            <v>--</v>
          </cell>
          <cell r="J480" t="str">
            <v>NONE</v>
          </cell>
          <cell r="K480" t="str">
            <v>NONE</v>
          </cell>
          <cell r="L480" t="str">
            <v>150# FF 3MM NEOPRENE FLAT GASKET B16.21</v>
          </cell>
          <cell r="M480">
            <v>4</v>
          </cell>
        </row>
        <row r="481">
          <cell r="C481" t="str">
            <v>560</v>
          </cell>
          <cell r="D481" t="str">
            <v>G</v>
          </cell>
          <cell r="E481">
            <v>6318</v>
          </cell>
          <cell r="F481" t="str">
            <v>R4DF2-A3000006</v>
          </cell>
          <cell r="G481" t="str">
            <v>GSKT</v>
          </cell>
          <cell r="H481" t="str">
            <v>6</v>
          </cell>
          <cell r="I481" t="str">
            <v>--</v>
          </cell>
          <cell r="J481" t="str">
            <v>NONE</v>
          </cell>
          <cell r="K481" t="str">
            <v>NONE</v>
          </cell>
          <cell r="L481" t="str">
            <v>150# FF 3MM NEOPRENE FLAT GASKET B16.21</v>
          </cell>
          <cell r="M481">
            <v>125</v>
          </cell>
        </row>
        <row r="482">
          <cell r="C482" t="str">
            <v>560</v>
          </cell>
          <cell r="D482" t="str">
            <v>G</v>
          </cell>
          <cell r="E482">
            <v>6318</v>
          </cell>
          <cell r="F482" t="str">
            <v>R4DF2-A5000012</v>
          </cell>
          <cell r="G482" t="str">
            <v>GSKT</v>
          </cell>
          <cell r="H482" t="str">
            <v>12</v>
          </cell>
          <cell r="I482" t="str">
            <v>--</v>
          </cell>
          <cell r="J482" t="str">
            <v>NONE</v>
          </cell>
          <cell r="K482" t="str">
            <v>NONE</v>
          </cell>
          <cell r="L482" t="str">
            <v>150# FF 5MM NEOPRENE FLAT GASKET B16.21</v>
          </cell>
          <cell r="M482">
            <v>18</v>
          </cell>
        </row>
        <row r="483">
          <cell r="C483" t="str">
            <v>560</v>
          </cell>
          <cell r="D483" t="str">
            <v>G</v>
          </cell>
          <cell r="E483">
            <v>6318</v>
          </cell>
          <cell r="F483" t="str">
            <v>R4DF2-A5000014</v>
          </cell>
          <cell r="G483" t="str">
            <v>GSKT</v>
          </cell>
          <cell r="H483" t="str">
            <v>14</v>
          </cell>
          <cell r="I483" t="str">
            <v>--</v>
          </cell>
          <cell r="J483" t="str">
            <v>NONE</v>
          </cell>
          <cell r="K483" t="str">
            <v>NONE</v>
          </cell>
          <cell r="L483" t="str">
            <v>150# FF 5MM NEOPRENE FLAT GASKET B16.21</v>
          </cell>
          <cell r="M483">
            <v>9</v>
          </cell>
        </row>
        <row r="484">
          <cell r="C484" t="str">
            <v>560</v>
          </cell>
          <cell r="D484" t="str">
            <v>G</v>
          </cell>
          <cell r="E484">
            <v>6318</v>
          </cell>
          <cell r="F484" t="str">
            <v>R4DF2-A5000020</v>
          </cell>
          <cell r="G484" t="str">
            <v>GSKT</v>
          </cell>
          <cell r="H484" t="str">
            <v>20</v>
          </cell>
          <cell r="I484" t="str">
            <v>--</v>
          </cell>
          <cell r="J484" t="str">
            <v>NONE</v>
          </cell>
          <cell r="K484" t="str">
            <v>NONE</v>
          </cell>
          <cell r="L484" t="str">
            <v>150# FF 5MM NEOPRENE FLAT GASKET B16.21</v>
          </cell>
          <cell r="M484">
            <v>12</v>
          </cell>
        </row>
        <row r="485">
          <cell r="C485" t="str">
            <v>561</v>
          </cell>
          <cell r="D485" t="str">
            <v>P</v>
          </cell>
          <cell r="E485">
            <v>6311</v>
          </cell>
          <cell r="F485" t="str">
            <v>B2100704000400</v>
          </cell>
          <cell r="G485" t="str">
            <v>PIPE</v>
          </cell>
          <cell r="H485" t="str">
            <v>4</v>
          </cell>
          <cell r="I485" t="str">
            <v>--</v>
          </cell>
          <cell r="J485" t="str">
            <v>SCH 40</v>
          </cell>
          <cell r="K485" t="str">
            <v>NONE</v>
          </cell>
          <cell r="L485" t="str">
            <v>BE CS SMLS API 5L-B P.E. COATED</v>
          </cell>
          <cell r="M485">
            <v>174</v>
          </cell>
        </row>
        <row r="486">
          <cell r="C486" t="str">
            <v>561</v>
          </cell>
          <cell r="D486" t="str">
            <v>P</v>
          </cell>
          <cell r="E486">
            <v>6311</v>
          </cell>
          <cell r="F486" t="str">
            <v>B2100704000600</v>
          </cell>
          <cell r="G486" t="str">
            <v>PIPE</v>
          </cell>
          <cell r="H486" t="str">
            <v>6</v>
          </cell>
          <cell r="I486" t="str">
            <v>--</v>
          </cell>
          <cell r="J486" t="str">
            <v>SCH 40</v>
          </cell>
          <cell r="K486" t="str">
            <v>NONE</v>
          </cell>
          <cell r="L486" t="str">
            <v>BE CS SMLS API 5L-B P.E. COATED</v>
          </cell>
          <cell r="M486">
            <v>341</v>
          </cell>
        </row>
        <row r="487">
          <cell r="C487" t="str">
            <v>561</v>
          </cell>
          <cell r="D487" t="str">
            <v>P</v>
          </cell>
          <cell r="E487">
            <v>6311</v>
          </cell>
          <cell r="F487" t="str">
            <v>B311190F002400</v>
          </cell>
          <cell r="G487" t="str">
            <v>PIPE</v>
          </cell>
          <cell r="H487" t="str">
            <v>24</v>
          </cell>
          <cell r="I487" t="str">
            <v>--</v>
          </cell>
          <cell r="J487" t="str">
            <v>SCH 100</v>
          </cell>
          <cell r="K487" t="str">
            <v>NONE</v>
          </cell>
          <cell r="L487" t="str">
            <v>BE CS SAW API 5L-B W/100% RT P.P. COATED</v>
          </cell>
          <cell r="M487">
            <v>221</v>
          </cell>
        </row>
        <row r="488">
          <cell r="C488" t="str">
            <v>561</v>
          </cell>
          <cell r="D488" t="str">
            <v>P</v>
          </cell>
          <cell r="E488">
            <v>6311</v>
          </cell>
          <cell r="F488" t="str">
            <v>G2100704000300</v>
          </cell>
          <cell r="G488" t="str">
            <v>PIPE</v>
          </cell>
          <cell r="H488" t="str">
            <v>3</v>
          </cell>
          <cell r="I488" t="str">
            <v>--</v>
          </cell>
          <cell r="J488" t="str">
            <v>SCH 40</v>
          </cell>
          <cell r="K488" t="str">
            <v>NONE</v>
          </cell>
          <cell r="L488" t="str">
            <v>BE CS SMLS API 5L-B GALV. P.E. COATED</v>
          </cell>
          <cell r="M488">
            <v>144</v>
          </cell>
        </row>
        <row r="489">
          <cell r="C489" t="str">
            <v>561</v>
          </cell>
          <cell r="D489" t="str">
            <v>T</v>
          </cell>
          <cell r="E489">
            <v>6311</v>
          </cell>
          <cell r="F489" t="str">
            <v>B3300204000300</v>
          </cell>
          <cell r="G489" t="str">
            <v>45 ELL</v>
          </cell>
          <cell r="H489" t="str">
            <v>3</v>
          </cell>
          <cell r="I489" t="str">
            <v>--</v>
          </cell>
          <cell r="J489" t="str">
            <v>SCH 40</v>
          </cell>
          <cell r="K489" t="str">
            <v>NONE</v>
          </cell>
          <cell r="L489" t="str">
            <v>BW CS A234-WPB-S B16.9 SHRINKABLE SLEEVE</v>
          </cell>
          <cell r="M489">
            <v>12</v>
          </cell>
        </row>
        <row r="490">
          <cell r="C490" t="str">
            <v>561</v>
          </cell>
          <cell r="D490" t="str">
            <v>T</v>
          </cell>
          <cell r="E490">
            <v>6311</v>
          </cell>
          <cell r="F490" t="str">
            <v>B3300104000300</v>
          </cell>
          <cell r="G490" t="str">
            <v>90 ELL</v>
          </cell>
          <cell r="H490" t="str">
            <v>3</v>
          </cell>
          <cell r="I490" t="str">
            <v>--</v>
          </cell>
          <cell r="J490" t="str">
            <v>SCH 40</v>
          </cell>
          <cell r="K490" t="str">
            <v>NONE</v>
          </cell>
          <cell r="L490" t="str">
            <v>BW CS A234-WPB-S B16.9 SHRINKABLE SLEEVE</v>
          </cell>
          <cell r="M490">
            <v>4</v>
          </cell>
        </row>
        <row r="491">
          <cell r="C491" t="str">
            <v>561</v>
          </cell>
          <cell r="D491" t="str">
            <v>T</v>
          </cell>
          <cell r="E491">
            <v>6311</v>
          </cell>
          <cell r="F491" t="str">
            <v>B3300104000400</v>
          </cell>
          <cell r="G491" t="str">
            <v>90 ELL</v>
          </cell>
          <cell r="H491" t="str">
            <v>4</v>
          </cell>
          <cell r="I491" t="str">
            <v>--</v>
          </cell>
          <cell r="J491" t="str">
            <v>SCH 40</v>
          </cell>
          <cell r="K491" t="str">
            <v>NONE</v>
          </cell>
          <cell r="L491" t="str">
            <v>BW CS A234-WPB-S B16.9 SHRINKABLE SLEEVE</v>
          </cell>
          <cell r="M491">
            <v>116</v>
          </cell>
        </row>
        <row r="492">
          <cell r="C492" t="str">
            <v>561</v>
          </cell>
          <cell r="D492" t="str">
            <v>T</v>
          </cell>
          <cell r="E492">
            <v>6311</v>
          </cell>
          <cell r="F492" t="str">
            <v>B3300104000600</v>
          </cell>
          <cell r="G492" t="str">
            <v>90 ELL</v>
          </cell>
          <cell r="H492" t="str">
            <v>6</v>
          </cell>
          <cell r="I492" t="str">
            <v>--</v>
          </cell>
          <cell r="J492" t="str">
            <v>SCH 40</v>
          </cell>
          <cell r="K492" t="str">
            <v>NONE</v>
          </cell>
          <cell r="L492" t="str">
            <v>BW CS A234-WPB-S B16.9 SHRINKABLE SLEEVE</v>
          </cell>
          <cell r="M492">
            <v>2</v>
          </cell>
        </row>
        <row r="493">
          <cell r="C493" t="str">
            <v>561</v>
          </cell>
          <cell r="D493" t="str">
            <v>T</v>
          </cell>
          <cell r="E493">
            <v>6311</v>
          </cell>
          <cell r="F493" t="str">
            <v>B431010F002400</v>
          </cell>
          <cell r="G493" t="str">
            <v>90 ELL</v>
          </cell>
          <cell r="H493" t="str">
            <v>24</v>
          </cell>
          <cell r="I493" t="str">
            <v>--</v>
          </cell>
          <cell r="J493" t="str">
            <v>SCH 100</v>
          </cell>
          <cell r="K493" t="str">
            <v>NONE</v>
          </cell>
          <cell r="L493" t="str">
            <v>BW CS A234-WPB-W W/100% RT B16.9 SUNLIGHT L-200</v>
          </cell>
          <cell r="M493">
            <v>7</v>
          </cell>
        </row>
        <row r="494">
          <cell r="C494" t="str">
            <v>561</v>
          </cell>
          <cell r="D494" t="str">
            <v>N</v>
          </cell>
          <cell r="E494">
            <v>6311</v>
          </cell>
          <cell r="F494" t="str">
            <v>CG13250J000TVR</v>
          </cell>
          <cell r="G494" t="str">
            <v>NPL</v>
          </cell>
          <cell r="H494" t="str">
            <v>3/4</v>
          </cell>
          <cell r="I494" t="str">
            <v>75mm</v>
          </cell>
          <cell r="J494" t="str">
            <v>SCH 160</v>
          </cell>
          <cell r="K494" t="str">
            <v>NONE</v>
          </cell>
          <cell r="L494" t="str">
            <v>TBE CS SMLS API 5L-B GALV.</v>
          </cell>
          <cell r="M494">
            <v>1</v>
          </cell>
        </row>
        <row r="495">
          <cell r="C495" t="str">
            <v>561</v>
          </cell>
          <cell r="D495" t="str">
            <v>T</v>
          </cell>
          <cell r="E495">
            <v>6311</v>
          </cell>
          <cell r="F495" t="str">
            <v>CG500100000T00</v>
          </cell>
          <cell r="G495" t="str">
            <v>PLUG</v>
          </cell>
          <cell r="H495" t="str">
            <v>3/4</v>
          </cell>
          <cell r="I495" t="str">
            <v>--</v>
          </cell>
          <cell r="J495" t="str">
            <v>NONE</v>
          </cell>
          <cell r="K495" t="str">
            <v>NONE</v>
          </cell>
          <cell r="L495" t="str">
            <v>THRD ROUND HEAD CS A105 GALV. B16.11</v>
          </cell>
          <cell r="M495">
            <v>1</v>
          </cell>
        </row>
        <row r="496">
          <cell r="C496" t="str">
            <v>561</v>
          </cell>
          <cell r="D496" t="str">
            <v>T</v>
          </cell>
          <cell r="E496">
            <v>6311</v>
          </cell>
          <cell r="F496" t="str">
            <v>B431041V0F4224</v>
          </cell>
          <cell r="G496" t="str">
            <v>R TEE</v>
          </cell>
          <cell r="H496" t="str">
            <v>42</v>
          </cell>
          <cell r="I496" t="str">
            <v>24</v>
          </cell>
          <cell r="J496" t="str">
            <v>60.54MM WT</v>
          </cell>
          <cell r="K496" t="str">
            <v>SCH 100</v>
          </cell>
          <cell r="L496" t="str">
            <v>BW CS A234-WPB-W W/100% RT B16.9 SUNLIGHT L-200</v>
          </cell>
          <cell r="M496">
            <v>1</v>
          </cell>
        </row>
        <row r="497">
          <cell r="C497" t="str">
            <v>561</v>
          </cell>
          <cell r="D497" t="str">
            <v>T</v>
          </cell>
          <cell r="E497">
            <v>6311</v>
          </cell>
          <cell r="F497" t="str">
            <v>CG39030000030T</v>
          </cell>
          <cell r="G497" t="str">
            <v>TOL</v>
          </cell>
          <cell r="H497" t="str">
            <v>3</v>
          </cell>
          <cell r="I497" t="str">
            <v>3/4</v>
          </cell>
          <cell r="J497" t="str">
            <v>NONE</v>
          </cell>
          <cell r="K497" t="str">
            <v>NONE</v>
          </cell>
          <cell r="L497" t="str">
            <v>3000# CS A105 GALV. MSS SP-97</v>
          </cell>
          <cell r="M497">
            <v>1</v>
          </cell>
        </row>
        <row r="498">
          <cell r="C498" t="str">
            <v>561</v>
          </cell>
          <cell r="D498" t="str">
            <v>F</v>
          </cell>
          <cell r="E498">
            <v>6311</v>
          </cell>
          <cell r="F498" t="str">
            <v>CB279900000200</v>
          </cell>
          <cell r="G498" t="str">
            <v>BL FLG</v>
          </cell>
          <cell r="H498" t="str">
            <v>2</v>
          </cell>
          <cell r="I498" t="str">
            <v>--</v>
          </cell>
          <cell r="J498" t="str">
            <v>NONE</v>
          </cell>
          <cell r="K498" t="str">
            <v>NONE</v>
          </cell>
          <cell r="L498" t="str">
            <v>150# FF CS A105 B16.5 W/OVERLAY OF CU-NI ON CONTACT FACE</v>
          </cell>
          <cell r="M498">
            <v>2</v>
          </cell>
        </row>
        <row r="499">
          <cell r="C499" t="str">
            <v>561</v>
          </cell>
          <cell r="D499" t="str">
            <v>F</v>
          </cell>
          <cell r="E499">
            <v>6311</v>
          </cell>
          <cell r="F499" t="str">
            <v>CB836200000300</v>
          </cell>
          <cell r="G499" t="str">
            <v>SPACER</v>
          </cell>
          <cell r="H499" t="str">
            <v>3</v>
          </cell>
          <cell r="I499" t="str">
            <v>--</v>
          </cell>
          <cell r="J499" t="str">
            <v>NONE</v>
          </cell>
          <cell r="K499" t="str">
            <v>NONE</v>
          </cell>
          <cell r="L499" t="str">
            <v>150# FF CS A515-70 PER API 590 W/BLANK</v>
          </cell>
          <cell r="M499">
            <v>1</v>
          </cell>
        </row>
        <row r="500">
          <cell r="C500" t="str">
            <v>561</v>
          </cell>
          <cell r="D500" t="str">
            <v>F</v>
          </cell>
          <cell r="E500">
            <v>6311</v>
          </cell>
          <cell r="F500" t="str">
            <v>CB838200001200</v>
          </cell>
          <cell r="G500" t="str">
            <v>SPACER</v>
          </cell>
          <cell r="H500" t="str">
            <v>12</v>
          </cell>
          <cell r="I500" t="str">
            <v>--</v>
          </cell>
          <cell r="J500" t="str">
            <v>NONE</v>
          </cell>
          <cell r="K500" t="str">
            <v>NONE</v>
          </cell>
          <cell r="L500" t="str">
            <v>150# FF CS A515-70 PER API 590 W/OVERLAY OF CU-NI ON CONTACT FACE W/BLANK</v>
          </cell>
          <cell r="M500">
            <v>1</v>
          </cell>
        </row>
        <row r="501">
          <cell r="C501" t="str">
            <v>561</v>
          </cell>
          <cell r="D501" t="str">
            <v>F</v>
          </cell>
          <cell r="E501">
            <v>6311</v>
          </cell>
          <cell r="F501" t="str">
            <v>CB838200001400</v>
          </cell>
          <cell r="G501" t="str">
            <v>SPACER</v>
          </cell>
          <cell r="H501" t="str">
            <v>14</v>
          </cell>
          <cell r="I501" t="str">
            <v>--</v>
          </cell>
          <cell r="J501" t="str">
            <v>NONE</v>
          </cell>
          <cell r="K501" t="str">
            <v>NONE</v>
          </cell>
          <cell r="L501" t="str">
            <v>150# FF CS A515-70 PER API 590 W/OVERLAY OF CU-NI ON CONTACT FACE W/BLANK</v>
          </cell>
          <cell r="M501">
            <v>1</v>
          </cell>
        </row>
        <row r="502">
          <cell r="C502" t="str">
            <v>561</v>
          </cell>
          <cell r="D502" t="str">
            <v>F</v>
          </cell>
          <cell r="E502">
            <v>6311</v>
          </cell>
          <cell r="F502" t="str">
            <v>CB20240F002400</v>
          </cell>
          <cell r="G502" t="str">
            <v>WN FLG</v>
          </cell>
          <cell r="H502" t="str">
            <v>24</v>
          </cell>
          <cell r="I502" t="str">
            <v>--</v>
          </cell>
          <cell r="J502" t="str">
            <v>SCH 100</v>
          </cell>
          <cell r="K502" t="str">
            <v>NONE</v>
          </cell>
          <cell r="L502" t="str">
            <v>900# RTJ CS A105 B16.5</v>
          </cell>
          <cell r="M502">
            <v>1</v>
          </cell>
        </row>
        <row r="503">
          <cell r="C503" t="str">
            <v>561</v>
          </cell>
          <cell r="D503" t="str">
            <v>P</v>
          </cell>
          <cell r="E503">
            <v>6326</v>
          </cell>
          <cell r="F503" t="str">
            <v>JF12030P000200</v>
          </cell>
          <cell r="G503" t="str">
            <v>PIPE</v>
          </cell>
          <cell r="H503" t="str">
            <v>2</v>
          </cell>
          <cell r="I503" t="str">
            <v>--</v>
          </cell>
          <cell r="J503" t="str">
            <v>3.6MM WT</v>
          </cell>
          <cell r="K503" t="str">
            <v>NONE</v>
          </cell>
          <cell r="L503" t="str">
            <v>BELL &amp; SPIGOT TYPE RTRP D2996 TYPE1 GR.1 CL.F</v>
          </cell>
          <cell r="M503">
            <v>260</v>
          </cell>
        </row>
        <row r="504">
          <cell r="C504" t="str">
            <v>561</v>
          </cell>
          <cell r="D504" t="str">
            <v>P</v>
          </cell>
          <cell r="E504">
            <v>6326</v>
          </cell>
          <cell r="F504" t="str">
            <v>JF12030Q000400</v>
          </cell>
          <cell r="G504" t="str">
            <v>PIPE</v>
          </cell>
          <cell r="H504" t="str">
            <v>4</v>
          </cell>
          <cell r="I504" t="str">
            <v>--</v>
          </cell>
          <cell r="J504" t="str">
            <v>3.9MM WT</v>
          </cell>
          <cell r="K504" t="str">
            <v>NONE</v>
          </cell>
          <cell r="L504" t="str">
            <v>BELL &amp; SPIGOT TYPE RTRP D2996 TYPE1 GR.1 CL.F</v>
          </cell>
          <cell r="M504">
            <v>631</v>
          </cell>
        </row>
        <row r="505">
          <cell r="C505" t="str">
            <v>561</v>
          </cell>
          <cell r="D505" t="str">
            <v>P</v>
          </cell>
          <cell r="E505">
            <v>6326</v>
          </cell>
          <cell r="F505" t="str">
            <v>JF12030T000800</v>
          </cell>
          <cell r="G505" t="str">
            <v>PIPE</v>
          </cell>
          <cell r="H505" t="str">
            <v>8</v>
          </cell>
          <cell r="I505" t="str">
            <v>--</v>
          </cell>
          <cell r="J505" t="str">
            <v>5.8MM WT</v>
          </cell>
          <cell r="K505" t="str">
            <v>NONE</v>
          </cell>
          <cell r="L505" t="str">
            <v>BELL &amp; SPIGOT TYPE RTRP D2996 TYPE1 GR.1 CL.F</v>
          </cell>
          <cell r="M505">
            <v>700</v>
          </cell>
        </row>
        <row r="506">
          <cell r="C506" t="str">
            <v>561</v>
          </cell>
          <cell r="D506" t="str">
            <v>P</v>
          </cell>
          <cell r="E506">
            <v>6326</v>
          </cell>
          <cell r="F506" t="str">
            <v>JF12030X001400</v>
          </cell>
          <cell r="G506" t="str">
            <v>PIPE</v>
          </cell>
          <cell r="H506" t="str">
            <v>14</v>
          </cell>
          <cell r="I506" t="str">
            <v>--</v>
          </cell>
          <cell r="J506" t="str">
            <v>9.2MM WT</v>
          </cell>
          <cell r="K506" t="str">
            <v>NONE</v>
          </cell>
          <cell r="L506" t="str">
            <v>BELL &amp; SPIGOT TYPE RTRP D2996 TYPE1 GR.1 CL.F</v>
          </cell>
          <cell r="M506">
            <v>163</v>
          </cell>
        </row>
        <row r="507">
          <cell r="C507" t="str">
            <v>561</v>
          </cell>
          <cell r="D507" t="str">
            <v>P</v>
          </cell>
          <cell r="E507">
            <v>6326</v>
          </cell>
          <cell r="F507" t="str">
            <v>JF120316002600</v>
          </cell>
          <cell r="G507" t="str">
            <v>PIPE</v>
          </cell>
          <cell r="H507" t="str">
            <v>26</v>
          </cell>
          <cell r="I507" t="str">
            <v>--</v>
          </cell>
          <cell r="J507" t="str">
            <v>11.7MM WT</v>
          </cell>
          <cell r="K507" t="str">
            <v>NONE</v>
          </cell>
          <cell r="L507" t="str">
            <v>BELL &amp; SPIGOT TYPE RTRP D2996 TYPE1 GR.1 CL.F</v>
          </cell>
          <cell r="M507">
            <v>370</v>
          </cell>
        </row>
        <row r="508">
          <cell r="C508" t="str">
            <v>561</v>
          </cell>
          <cell r="D508" t="str">
            <v>P</v>
          </cell>
          <cell r="E508">
            <v>6326</v>
          </cell>
          <cell r="F508" t="str">
            <v>JF12031A001200</v>
          </cell>
          <cell r="G508" t="str">
            <v>PIPE</v>
          </cell>
          <cell r="H508" t="str">
            <v>12</v>
          </cell>
          <cell r="I508" t="str">
            <v>--</v>
          </cell>
          <cell r="J508" t="str">
            <v>8.4MM WT</v>
          </cell>
          <cell r="K508" t="str">
            <v>NONE</v>
          </cell>
          <cell r="L508" t="str">
            <v>BELL &amp; SPIGOT TYPE RTRP D2996 TYPE1 GR.1 CL.F</v>
          </cell>
          <cell r="M508">
            <v>144</v>
          </cell>
        </row>
        <row r="509">
          <cell r="C509" t="str">
            <v>561</v>
          </cell>
          <cell r="D509" t="str">
            <v>P</v>
          </cell>
          <cell r="E509">
            <v>6326</v>
          </cell>
          <cell r="F509" t="str">
            <v>JF12031B001800</v>
          </cell>
          <cell r="G509" t="str">
            <v>PIPE</v>
          </cell>
          <cell r="H509" t="str">
            <v>18</v>
          </cell>
          <cell r="I509" t="str">
            <v>--</v>
          </cell>
          <cell r="J509" t="str">
            <v>11.5MM WT</v>
          </cell>
          <cell r="K509" t="str">
            <v>NONE</v>
          </cell>
          <cell r="L509" t="str">
            <v>BELL &amp; SPIGOT TYPE RTRP D2996 TYPE1 GR.1 CL.F</v>
          </cell>
          <cell r="M509">
            <v>370</v>
          </cell>
        </row>
        <row r="510">
          <cell r="C510" t="str">
            <v>561</v>
          </cell>
          <cell r="D510" t="str">
            <v>P</v>
          </cell>
          <cell r="E510">
            <v>6326</v>
          </cell>
          <cell r="F510" t="str">
            <v>JF12031C002400</v>
          </cell>
          <cell r="G510" t="str">
            <v>PIPE</v>
          </cell>
          <cell r="H510" t="str">
            <v>24</v>
          </cell>
          <cell r="I510" t="str">
            <v>--</v>
          </cell>
          <cell r="J510" t="str">
            <v>15.1MM WT</v>
          </cell>
          <cell r="K510" t="str">
            <v>NONE</v>
          </cell>
          <cell r="L510" t="str">
            <v>BELL &amp; SPIGOT TYPE RTRP D2996 TYPE1 GR.1 CL.F</v>
          </cell>
          <cell r="M510">
            <v>85</v>
          </cell>
        </row>
        <row r="511">
          <cell r="C511" t="str">
            <v>561</v>
          </cell>
          <cell r="D511" t="str">
            <v>T</v>
          </cell>
          <cell r="E511">
            <v>6326</v>
          </cell>
          <cell r="F511" t="str">
            <v>JF46020X001400</v>
          </cell>
          <cell r="G511" t="str">
            <v>45 ELL</v>
          </cell>
          <cell r="H511" t="str">
            <v>14</v>
          </cell>
          <cell r="I511" t="str">
            <v>--</v>
          </cell>
          <cell r="J511" t="str">
            <v>9.2MM WT</v>
          </cell>
          <cell r="K511" t="str">
            <v>NONE</v>
          </cell>
          <cell r="L511" t="str">
            <v>BELL END RTRP D2996 TYPE1 GR.1 CL.F</v>
          </cell>
          <cell r="M511">
            <v>8</v>
          </cell>
        </row>
        <row r="512">
          <cell r="C512" t="str">
            <v>561</v>
          </cell>
          <cell r="D512" t="str">
            <v>T</v>
          </cell>
          <cell r="E512">
            <v>6326</v>
          </cell>
          <cell r="F512" t="str">
            <v>JF46021A001200</v>
          </cell>
          <cell r="G512" t="str">
            <v>45 ELL</v>
          </cell>
          <cell r="H512" t="str">
            <v>12</v>
          </cell>
          <cell r="I512" t="str">
            <v>--</v>
          </cell>
          <cell r="J512" t="str">
            <v>8.4MM WT</v>
          </cell>
          <cell r="K512" t="str">
            <v>NONE</v>
          </cell>
          <cell r="L512" t="str">
            <v>BELL END RTRP D2996 TYPE1 GR.1 CL.F</v>
          </cell>
          <cell r="M512">
            <v>8</v>
          </cell>
        </row>
        <row r="513">
          <cell r="C513" t="str">
            <v>561</v>
          </cell>
          <cell r="D513" t="str">
            <v>T</v>
          </cell>
          <cell r="E513">
            <v>6326</v>
          </cell>
          <cell r="F513" t="str">
            <v>JF46010P000200</v>
          </cell>
          <cell r="G513" t="str">
            <v>90 ELL</v>
          </cell>
          <cell r="H513" t="str">
            <v>2</v>
          </cell>
          <cell r="I513" t="str">
            <v>--</v>
          </cell>
          <cell r="J513" t="str">
            <v>3.6MM WT</v>
          </cell>
          <cell r="K513" t="str">
            <v>NONE</v>
          </cell>
          <cell r="L513" t="str">
            <v>BELL END RTRP D2996 TYPE1 GR.1 CL.F</v>
          </cell>
          <cell r="M513">
            <v>4</v>
          </cell>
        </row>
        <row r="514">
          <cell r="C514" t="str">
            <v>561</v>
          </cell>
          <cell r="D514" t="str">
            <v>T</v>
          </cell>
          <cell r="E514">
            <v>6326</v>
          </cell>
          <cell r="F514" t="str">
            <v>JF46010Q000400</v>
          </cell>
          <cell r="G514" t="str">
            <v>90 ELL</v>
          </cell>
          <cell r="H514" t="str">
            <v>4</v>
          </cell>
          <cell r="I514" t="str">
            <v>--</v>
          </cell>
          <cell r="J514" t="str">
            <v>3.9MM WT</v>
          </cell>
          <cell r="K514" t="str">
            <v>NONE</v>
          </cell>
          <cell r="L514" t="str">
            <v>BELL END RTRP D2996 TYPE1 GR.1 CL.F</v>
          </cell>
          <cell r="M514">
            <v>4</v>
          </cell>
        </row>
        <row r="515">
          <cell r="C515" t="str">
            <v>561</v>
          </cell>
          <cell r="D515" t="str">
            <v>T</v>
          </cell>
          <cell r="E515">
            <v>6326</v>
          </cell>
          <cell r="F515" t="str">
            <v>JF46010X001400</v>
          </cell>
          <cell r="G515" t="str">
            <v>90 ELL</v>
          </cell>
          <cell r="H515" t="str">
            <v>14</v>
          </cell>
          <cell r="I515" t="str">
            <v>--</v>
          </cell>
          <cell r="J515" t="str">
            <v>9.2MM WT</v>
          </cell>
          <cell r="K515" t="str">
            <v>NONE</v>
          </cell>
          <cell r="L515" t="str">
            <v>BELL END RTRP D2996 TYPE1 GR.1 CL.F</v>
          </cell>
          <cell r="M515">
            <v>3</v>
          </cell>
        </row>
        <row r="516">
          <cell r="C516" t="str">
            <v>561</v>
          </cell>
          <cell r="D516" t="str">
            <v>T</v>
          </cell>
          <cell r="E516">
            <v>6326</v>
          </cell>
          <cell r="F516" t="str">
            <v>JF46011A001200</v>
          </cell>
          <cell r="G516" t="str">
            <v>90 ELL</v>
          </cell>
          <cell r="H516" t="str">
            <v>12</v>
          </cell>
          <cell r="I516" t="str">
            <v>--</v>
          </cell>
          <cell r="J516" t="str">
            <v>8.4MM WT</v>
          </cell>
          <cell r="K516" t="str">
            <v>NONE</v>
          </cell>
          <cell r="L516" t="str">
            <v>BELL END RTRP D2996 TYPE1 GR.1 CL.F</v>
          </cell>
          <cell r="M516">
            <v>3</v>
          </cell>
        </row>
        <row r="517">
          <cell r="C517" t="str">
            <v>561</v>
          </cell>
          <cell r="D517" t="str">
            <v>T</v>
          </cell>
          <cell r="E517">
            <v>6326</v>
          </cell>
          <cell r="F517" t="str">
            <v>JF46140P000200</v>
          </cell>
          <cell r="G517" t="str">
            <v>ADAPTOR</v>
          </cell>
          <cell r="H517" t="str">
            <v>2</v>
          </cell>
          <cell r="I517" t="str">
            <v>--</v>
          </cell>
          <cell r="J517" t="str">
            <v>3.6MM WT</v>
          </cell>
          <cell r="K517" t="str">
            <v>NONE</v>
          </cell>
          <cell r="L517" t="str">
            <v>SPIGOT END RTRP D2996 TYPE1 GR.1 CL.F</v>
          </cell>
          <cell r="M517">
            <v>2</v>
          </cell>
        </row>
        <row r="518">
          <cell r="C518" t="str">
            <v>561</v>
          </cell>
          <cell r="D518" t="str">
            <v>T</v>
          </cell>
          <cell r="E518">
            <v>6326</v>
          </cell>
          <cell r="F518" t="str">
            <v>JF46040X0P1402</v>
          </cell>
          <cell r="G518" t="str">
            <v>R TEE</v>
          </cell>
          <cell r="H518" t="str">
            <v>14</v>
          </cell>
          <cell r="I518" t="str">
            <v>2</v>
          </cell>
          <cell r="J518" t="str">
            <v>9.2MM WT</v>
          </cell>
          <cell r="K518" t="str">
            <v>3.6MM WT</v>
          </cell>
          <cell r="L518" t="str">
            <v>BELL END RTRP D2996 TYPE1 GR.1 CL.F</v>
          </cell>
          <cell r="M518">
            <v>2</v>
          </cell>
        </row>
        <row r="519">
          <cell r="C519" t="str">
            <v>561</v>
          </cell>
          <cell r="D519" t="str">
            <v>T</v>
          </cell>
          <cell r="E519">
            <v>6326</v>
          </cell>
          <cell r="F519" t="str">
            <v>JF46041A0P1202</v>
          </cell>
          <cell r="G519" t="str">
            <v>R TEE</v>
          </cell>
          <cell r="H519" t="str">
            <v>12</v>
          </cell>
          <cell r="I519" t="str">
            <v>2</v>
          </cell>
          <cell r="J519" t="str">
            <v>8.4MM WT</v>
          </cell>
          <cell r="K519" t="str">
            <v>3.6MM WT</v>
          </cell>
          <cell r="L519" t="str">
            <v>BELL END RTRP D2996 TYPE1 GR.1 CL.F</v>
          </cell>
          <cell r="M519">
            <v>1</v>
          </cell>
        </row>
        <row r="520">
          <cell r="C520" t="str">
            <v>561</v>
          </cell>
          <cell r="D520" t="str">
            <v>F</v>
          </cell>
          <cell r="E520">
            <v>6326</v>
          </cell>
          <cell r="F520" t="str">
            <v>JF24070P000200</v>
          </cell>
          <cell r="G520" t="str">
            <v>FLG</v>
          </cell>
          <cell r="H520" t="str">
            <v>2</v>
          </cell>
          <cell r="I520" t="str">
            <v>--</v>
          </cell>
          <cell r="J520" t="str">
            <v>3.6MM WT</v>
          </cell>
          <cell r="K520" t="str">
            <v>NONE</v>
          </cell>
          <cell r="L520" t="str">
            <v>150# FF RTRP D4024 TYPE1 GR.1 CL.2 SOCKET END ADHESIVE BOND B16.5</v>
          </cell>
          <cell r="M520">
            <v>2</v>
          </cell>
        </row>
        <row r="521">
          <cell r="C521" t="str">
            <v>561</v>
          </cell>
          <cell r="D521" t="str">
            <v>F</v>
          </cell>
          <cell r="E521">
            <v>6326</v>
          </cell>
          <cell r="F521" t="str">
            <v>JF24070X001400</v>
          </cell>
          <cell r="G521" t="str">
            <v>FLG</v>
          </cell>
          <cell r="H521" t="str">
            <v>14</v>
          </cell>
          <cell r="I521" t="str">
            <v>--</v>
          </cell>
          <cell r="J521" t="str">
            <v>9.2MM WT</v>
          </cell>
          <cell r="K521" t="str">
            <v>NONE</v>
          </cell>
          <cell r="L521" t="str">
            <v>150# FF RTRP D4024 TYPE1 GR.1 CL.2 SOCKET END ADHESIVE BOND B16.5</v>
          </cell>
          <cell r="M521">
            <v>2</v>
          </cell>
        </row>
        <row r="522">
          <cell r="C522" t="str">
            <v>561</v>
          </cell>
          <cell r="D522" t="str">
            <v>F</v>
          </cell>
          <cell r="E522">
            <v>6326</v>
          </cell>
          <cell r="F522" t="str">
            <v>JF24071A001200</v>
          </cell>
          <cell r="G522" t="str">
            <v>FLG</v>
          </cell>
          <cell r="H522" t="str">
            <v>12</v>
          </cell>
          <cell r="I522" t="str">
            <v>--</v>
          </cell>
          <cell r="J522" t="str">
            <v>8.4MM WT</v>
          </cell>
          <cell r="K522" t="str">
            <v>NONE</v>
          </cell>
          <cell r="L522" t="str">
            <v>150# FF RTRP D4024 TYPE1 GR.1 CL.2 SOCKET END ADHESIVE BOND B16.5</v>
          </cell>
          <cell r="M522">
            <v>2</v>
          </cell>
        </row>
        <row r="523">
          <cell r="C523" t="str">
            <v>561</v>
          </cell>
          <cell r="D523" t="str">
            <v>V</v>
          </cell>
          <cell r="E523">
            <v>6315</v>
          </cell>
          <cell r="F523" t="str">
            <v>PGA16641000002</v>
          </cell>
          <cell r="G523" t="str">
            <v>GATE VA</v>
          </cell>
          <cell r="H523" t="str">
            <v>2</v>
          </cell>
          <cell r="I523" t="str">
            <v>--</v>
          </cell>
          <cell r="J523" t="str">
            <v>NONE</v>
          </cell>
          <cell r="K523" t="str">
            <v>NONE</v>
          </cell>
          <cell r="L523" t="str">
            <v>150# FF B148 Gr.C95800 W/SAME AS BODY MATERIAL BB, OS&amp;Y SOLID WEDGE, EXTENDED STEM</v>
          </cell>
          <cell r="M523">
            <v>2</v>
          </cell>
        </row>
        <row r="524">
          <cell r="C524" t="str">
            <v>561</v>
          </cell>
          <cell r="D524" t="str">
            <v>V</v>
          </cell>
          <cell r="E524">
            <v>6315</v>
          </cell>
          <cell r="F524" t="str">
            <v>PGA16641000012</v>
          </cell>
          <cell r="G524" t="str">
            <v>GATE VA</v>
          </cell>
          <cell r="H524" t="str">
            <v>12</v>
          </cell>
          <cell r="I524" t="str">
            <v>--</v>
          </cell>
          <cell r="J524" t="str">
            <v>NONE</v>
          </cell>
          <cell r="K524" t="str">
            <v>NONE</v>
          </cell>
          <cell r="L524" t="str">
            <v>150# FF B148 Gr.C95800 W/SAME AS BODY MATERIAL BB, OS&amp;Y SOLID WEDGE, EXTENDED STEM</v>
          </cell>
          <cell r="M524">
            <v>1</v>
          </cell>
        </row>
        <row r="525">
          <cell r="C525" t="str">
            <v>561</v>
          </cell>
          <cell r="D525" t="str">
            <v>V</v>
          </cell>
          <cell r="E525">
            <v>6315</v>
          </cell>
          <cell r="F525" t="str">
            <v>PGN16641000014</v>
          </cell>
          <cell r="G525" t="str">
            <v>GATE VA</v>
          </cell>
          <cell r="H525" t="str">
            <v>14</v>
          </cell>
          <cell r="I525" t="str">
            <v>--</v>
          </cell>
          <cell r="J525" t="str">
            <v>NONE</v>
          </cell>
          <cell r="K525" t="str">
            <v>NONE</v>
          </cell>
          <cell r="L525" t="str">
            <v>150# FF B148 Gr.C95800 W/SAME AS BODY MATERIAL BB, OS&amp;Y SOLID WEDGE GO, EXTENDED STEM</v>
          </cell>
          <cell r="M525">
            <v>1</v>
          </cell>
        </row>
        <row r="526">
          <cell r="C526" t="str">
            <v>561</v>
          </cell>
          <cell r="D526" t="str">
            <v>V</v>
          </cell>
          <cell r="E526">
            <v>6311</v>
          </cell>
          <cell r="F526" t="str">
            <v>VGA10132000003</v>
          </cell>
          <cell r="G526" t="str">
            <v>GATE VA</v>
          </cell>
          <cell r="H526" t="str">
            <v>3</v>
          </cell>
          <cell r="I526" t="str">
            <v>--</v>
          </cell>
          <cell r="J526" t="str">
            <v>NONE</v>
          </cell>
          <cell r="K526" t="str">
            <v>NONE</v>
          </cell>
          <cell r="L526" t="str">
            <v>150# FF A216-WCB W/ST BB, OS&amp;Y SOLID WEDGE</v>
          </cell>
          <cell r="M526">
            <v>1</v>
          </cell>
        </row>
        <row r="527">
          <cell r="C527" t="str">
            <v>561</v>
          </cell>
          <cell r="D527" t="str">
            <v>V</v>
          </cell>
          <cell r="E527">
            <v>6311</v>
          </cell>
          <cell r="F527" t="str">
            <v>VGA8013200000T</v>
          </cell>
          <cell r="G527" t="str">
            <v>GATE VA</v>
          </cell>
          <cell r="H527" t="str">
            <v>3/4</v>
          </cell>
          <cell r="I527" t="str">
            <v>--</v>
          </cell>
          <cell r="J527" t="str">
            <v>NONE</v>
          </cell>
          <cell r="K527" t="str">
            <v>NONE</v>
          </cell>
          <cell r="L527" t="str">
            <v>800# ST A105 W/ST BB, OS&amp;Y SOLID WEDGE</v>
          </cell>
          <cell r="M527">
            <v>1</v>
          </cell>
        </row>
        <row r="528">
          <cell r="C528" t="str">
            <v>561</v>
          </cell>
          <cell r="D528" t="str">
            <v>L</v>
          </cell>
          <cell r="E528">
            <v>6311</v>
          </cell>
          <cell r="F528" t="str">
            <v>CB740100000DVV</v>
          </cell>
          <cell r="G528" t="str">
            <v>B/N</v>
          </cell>
          <cell r="H528" t="str">
            <v>5/8</v>
          </cell>
          <cell r="I528" t="str">
            <v>95mm</v>
          </cell>
          <cell r="J528" t="str">
            <v>NONE</v>
          </cell>
          <cell r="K528" t="str">
            <v>NONE</v>
          </cell>
          <cell r="L528" t="str">
            <v>STUD BOLTS A193 B7 W/2 HEAVY HEX NUTS A194-2H</v>
          </cell>
          <cell r="M528">
            <v>8</v>
          </cell>
        </row>
        <row r="529">
          <cell r="C529" t="str">
            <v>561</v>
          </cell>
          <cell r="D529" t="str">
            <v>L</v>
          </cell>
          <cell r="E529">
            <v>6311</v>
          </cell>
          <cell r="F529" t="str">
            <v>CB744100000DVT</v>
          </cell>
          <cell r="G529" t="str">
            <v>B/N</v>
          </cell>
          <cell r="H529" t="str">
            <v>5/8</v>
          </cell>
          <cell r="I529" t="str">
            <v>85mm</v>
          </cell>
          <cell r="J529" t="str">
            <v>NONE</v>
          </cell>
          <cell r="K529" t="str">
            <v>NONE</v>
          </cell>
          <cell r="L529" t="str">
            <v>STUD BOLTS A193 B7 W/2 HEAVY HEX NUTS A194-2H W/WASHER</v>
          </cell>
          <cell r="M529">
            <v>16</v>
          </cell>
        </row>
        <row r="530">
          <cell r="C530" t="str">
            <v>561</v>
          </cell>
          <cell r="D530" t="str">
            <v>L</v>
          </cell>
          <cell r="E530">
            <v>6311</v>
          </cell>
          <cell r="F530" t="str">
            <v>CB744100000FWF</v>
          </cell>
          <cell r="G530" t="str">
            <v>B/N</v>
          </cell>
          <cell r="H530" t="str">
            <v>7/8</v>
          </cell>
          <cell r="I530" t="str">
            <v>125mm</v>
          </cell>
          <cell r="J530" t="str">
            <v>NONE</v>
          </cell>
          <cell r="K530" t="str">
            <v>NONE</v>
          </cell>
          <cell r="L530" t="str">
            <v>STUD BOLTS A193 B7 W/2 HEAVY HEX NUTS A194-2H W/WASHER</v>
          </cell>
          <cell r="M530">
            <v>24</v>
          </cell>
        </row>
        <row r="531">
          <cell r="C531" t="str">
            <v>561</v>
          </cell>
          <cell r="D531" t="str">
            <v>L</v>
          </cell>
          <cell r="E531">
            <v>6311</v>
          </cell>
          <cell r="F531" t="str">
            <v>CB7441000001WJ</v>
          </cell>
          <cell r="G531" t="str">
            <v>B/N</v>
          </cell>
          <cell r="H531" t="str">
            <v>1</v>
          </cell>
          <cell r="I531" t="str">
            <v>140mm</v>
          </cell>
          <cell r="J531" t="str">
            <v>NONE</v>
          </cell>
          <cell r="K531" t="str">
            <v>NONE</v>
          </cell>
          <cell r="L531" t="str">
            <v>STUD BOLTS A193 B7 W/2 HEAVY HEX NUTS A194-2H W/WASHER</v>
          </cell>
          <cell r="M531">
            <v>24</v>
          </cell>
        </row>
        <row r="532">
          <cell r="C532" t="str">
            <v>561</v>
          </cell>
          <cell r="D532" t="str">
            <v>G</v>
          </cell>
          <cell r="E532">
            <v>6318</v>
          </cell>
          <cell r="F532" t="str">
            <v>R4DF2-A3000002</v>
          </cell>
          <cell r="G532" t="str">
            <v>GSKT</v>
          </cell>
          <cell r="H532" t="str">
            <v>2</v>
          </cell>
          <cell r="I532" t="str">
            <v>--</v>
          </cell>
          <cell r="J532" t="str">
            <v>NONE</v>
          </cell>
          <cell r="K532" t="str">
            <v>NONE</v>
          </cell>
          <cell r="L532" t="str">
            <v>150# FF 3MM NEOPRENE FLAT GASKET B16.21</v>
          </cell>
          <cell r="M532">
            <v>4</v>
          </cell>
        </row>
        <row r="533">
          <cell r="C533" t="str">
            <v>561</v>
          </cell>
          <cell r="D533" t="str">
            <v>G</v>
          </cell>
          <cell r="E533">
            <v>6318</v>
          </cell>
          <cell r="F533" t="str">
            <v>R4DF2-A3000003</v>
          </cell>
          <cell r="G533" t="str">
            <v>GSKT</v>
          </cell>
          <cell r="H533" t="str">
            <v>3</v>
          </cell>
          <cell r="I533" t="str">
            <v>--</v>
          </cell>
          <cell r="J533" t="str">
            <v>NONE</v>
          </cell>
          <cell r="K533" t="str">
            <v>NONE</v>
          </cell>
          <cell r="L533" t="str">
            <v>150# FF 3MM NEOPRENE FLAT GASKET B16.21</v>
          </cell>
          <cell r="M533">
            <v>3</v>
          </cell>
        </row>
        <row r="534">
          <cell r="C534" t="str">
            <v>561</v>
          </cell>
          <cell r="D534" t="str">
            <v>G</v>
          </cell>
          <cell r="E534">
            <v>6318</v>
          </cell>
          <cell r="F534" t="str">
            <v>R4DF2-A5000012</v>
          </cell>
          <cell r="G534" t="str">
            <v>GSKT</v>
          </cell>
          <cell r="H534" t="str">
            <v>12</v>
          </cell>
          <cell r="I534" t="str">
            <v>--</v>
          </cell>
          <cell r="J534" t="str">
            <v>NONE</v>
          </cell>
          <cell r="K534" t="str">
            <v>NONE</v>
          </cell>
          <cell r="L534" t="str">
            <v>150# FF 5MM NEOPRENE FLAT GASKET B16.21</v>
          </cell>
          <cell r="M534">
            <v>3</v>
          </cell>
        </row>
        <row r="535">
          <cell r="C535" t="str">
            <v>561</v>
          </cell>
          <cell r="D535" t="str">
            <v>G</v>
          </cell>
          <cell r="E535">
            <v>6318</v>
          </cell>
          <cell r="F535" t="str">
            <v>R4DF2-A5000014</v>
          </cell>
          <cell r="G535" t="str">
            <v>GSKT</v>
          </cell>
          <cell r="H535" t="str">
            <v>14</v>
          </cell>
          <cell r="I535" t="str">
            <v>--</v>
          </cell>
          <cell r="J535" t="str">
            <v>NONE</v>
          </cell>
          <cell r="K535" t="str">
            <v>NONE</v>
          </cell>
          <cell r="L535" t="str">
            <v>150# FF 5MM NEOPRENE FLAT GASKET B16.21</v>
          </cell>
          <cell r="M535">
            <v>3</v>
          </cell>
        </row>
      </sheetData>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refreshError="1"/>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refreshError="1"/>
      <sheetData sheetId="117"/>
      <sheetData sheetId="118"/>
      <sheetData sheetId="119"/>
      <sheetData sheetId="120"/>
      <sheetData sheetId="121"/>
      <sheetData sheetId="122" refreshError="1"/>
      <sheetData sheetId="123"/>
      <sheetData sheetId="124" refreshError="1"/>
      <sheetData sheetId="125" refreshError="1"/>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sheetData sheetId="173"/>
      <sheetData sheetId="174"/>
      <sheetData sheetId="175"/>
      <sheetData sheetId="176"/>
      <sheetData sheetId="177"/>
      <sheetData sheetId="178"/>
      <sheetData sheetId="179"/>
      <sheetData sheetId="180"/>
      <sheetData sheetId="181"/>
      <sheetData sheetId="182">
        <row r="5">
          <cell r="C5" t="str">
            <v>501</v>
          </cell>
        </row>
      </sheetData>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LDG_DCI"/>
      <sheetName val="BLDG_MCI"/>
      <sheetName val="data_dci"/>
      <sheetName val="data_mci"/>
      <sheetName val="behind"/>
      <sheetName val="Main"/>
      <sheetName val="#REF"/>
      <sheetName val="#REF!"/>
      <sheetName val="9-1차이내역"/>
      <sheetName val="Cal"/>
      <sheetName val="VA_code"/>
      <sheetName val="BREAKDOWN"/>
      <sheetName val="집계표"/>
      <sheetName val="개시대사 (2)"/>
      <sheetName val="B31.1"/>
      <sheetName val="PSIZE"/>
      <sheetName val="Sheet5"/>
      <sheetName val="Data"/>
      <sheetName val="Calc"/>
      <sheetName val="Staff"/>
      <sheetName val="Regenerator  Concrete Structure"/>
      <sheetName val="LEGEND"/>
      <sheetName val="본지점중"/>
      <sheetName val="BLDG_0323"/>
      <sheetName val="기계내역서"/>
      <sheetName val="Base"/>
      <sheetName val="AILC004"/>
      <sheetName val="5-Digit"/>
      <sheetName val="95삼성급(본사)"/>
      <sheetName val="anls_alat"/>
      <sheetName val="203 Eqpt r1"/>
      <sheetName val="계측 내역서"/>
      <sheetName val="교각1"/>
      <sheetName val="간선계산"/>
      <sheetName val="8-1차이내역"/>
      <sheetName val="7.6.3(B) UG Piping"/>
      <sheetName val="개시대사_(2)"/>
      <sheetName val="B31_1"/>
      <sheetName val="Regenerator__Concrete_Structure"/>
      <sheetName val="수입"/>
      <sheetName val="C3"/>
      <sheetName val="EXCHANGE RATE"/>
      <sheetName val="Comparison_rA"/>
      <sheetName val="Sheet1"/>
      <sheetName val="CBE-VSL"/>
      <sheetName val="choose"/>
      <sheetName val="화성이화모듈공장"/>
      <sheetName val="원효펌프교체020812"/>
      <sheetName val="주관사업"/>
      <sheetName val="요약배부"/>
      <sheetName val="DWG DATA"/>
      <sheetName val="직급별 신상명세"/>
      <sheetName val="main_db"/>
      <sheetName val="부서별 신상명세"/>
      <sheetName val="general data"/>
      <sheetName val="K26-JV Cash Flow"/>
      <sheetName val="K06-Progress"/>
      <sheetName val="K04-Safety"/>
      <sheetName val="계약고&amp;환율"/>
      <sheetName val="120"/>
      <sheetName val="130"/>
      <sheetName val="100"/>
      <sheetName val="101"/>
      <sheetName val="102"/>
      <sheetName val="103"/>
      <sheetName val="106"/>
      <sheetName val="108"/>
      <sheetName val="109"/>
      <sheetName val="131"/>
      <sheetName val="110"/>
      <sheetName val="111"/>
      <sheetName val="114"/>
      <sheetName val="116"/>
      <sheetName val="132"/>
      <sheetName val="140"/>
      <sheetName val="141"/>
      <sheetName val="142"/>
      <sheetName val="143"/>
      <sheetName val="144"/>
      <sheetName val="145"/>
      <sheetName val="146"/>
      <sheetName val="121"/>
      <sheetName val="147"/>
      <sheetName val="148"/>
      <sheetName val="160"/>
      <sheetName val="164"/>
      <sheetName val="Flaer Area"/>
      <sheetName val="123"/>
      <sheetName val="124"/>
      <sheetName val="125"/>
      <sheetName val="126"/>
      <sheetName val="127"/>
      <sheetName val="128"/>
      <sheetName val="129"/>
      <sheetName val=""/>
      <sheetName val="총괄표"/>
      <sheetName val="BD"/>
      <sheetName val="Insts"/>
      <sheetName val="EQUIPMENT"/>
      <sheetName val="INSTR"/>
      <sheetName val="Eq. Mobilization"/>
      <sheetName val="TABLE2"/>
      <sheetName val="TABLE 8 DWG DATA"/>
      <sheetName val="CAL(1)."/>
      <sheetName val="CAT_5"/>
      <sheetName val="VLOOKUP"/>
      <sheetName val="cal-foamglass"/>
      <sheetName val="ELEC_DCI"/>
      <sheetName val="INST_DCI"/>
      <sheetName val="연습"/>
      <sheetName val="Activity(new)"/>
      <sheetName val="공사내역"/>
      <sheetName val="개시대사_(2)1"/>
      <sheetName val="B31_11"/>
      <sheetName val="Regenerator__Concrete_Structur1"/>
      <sheetName val="203_Eqpt_r1"/>
      <sheetName val="계측_내역서"/>
      <sheetName val="7_6_3(B)_UG_Piping"/>
      <sheetName val=" "/>
      <sheetName val="TST"/>
      <sheetName val="CODE"/>
      <sheetName val="inter"/>
      <sheetName val="h-013211-2"/>
      <sheetName val="갑지"/>
      <sheetName val="산근"/>
      <sheetName val="Sch.6"/>
      <sheetName val="Dbase"/>
      <sheetName val="Page 2"/>
      <sheetName val="Heads"/>
      <sheetName val="Curves"/>
      <sheetName val="20-25"/>
      <sheetName val="제조부문배부"/>
      <sheetName val="Beamsked"/>
      <sheetName val="Columnsked"/>
      <sheetName val="MC-1"/>
    </sheetNames>
    <sheetDataSet>
      <sheetData sheetId="0" refreshError="1">
        <row r="10">
          <cell r="D10" t="str">
            <v>I</v>
          </cell>
          <cell r="G10">
            <v>36209</v>
          </cell>
          <cell r="H10">
            <v>36232</v>
          </cell>
          <cell r="I10">
            <v>36239</v>
          </cell>
          <cell r="J10">
            <v>36244</v>
          </cell>
          <cell r="K10">
            <v>36267</v>
          </cell>
          <cell r="L10">
            <v>36278</v>
          </cell>
          <cell r="M10">
            <v>36278</v>
          </cell>
        </row>
        <row r="11">
          <cell r="D11">
            <v>0.52488571428571429</v>
          </cell>
          <cell r="G11">
            <v>36209</v>
          </cell>
          <cell r="H11">
            <v>36232</v>
          </cell>
          <cell r="I11">
            <v>36236</v>
          </cell>
        </row>
        <row r="12">
          <cell r="D12" t="str">
            <v>A</v>
          </cell>
          <cell r="G12">
            <v>36136</v>
          </cell>
          <cell r="H12">
            <v>36160</v>
          </cell>
          <cell r="I12">
            <v>36169</v>
          </cell>
          <cell r="J12">
            <v>36176</v>
          </cell>
          <cell r="K12">
            <v>36197</v>
          </cell>
          <cell r="L12">
            <v>36218</v>
          </cell>
          <cell r="M12">
            <v>36245</v>
          </cell>
        </row>
        <row r="13">
          <cell r="D13">
            <v>0.52488571428571429</v>
          </cell>
          <cell r="G13">
            <v>36136</v>
          </cell>
          <cell r="H13">
            <v>36157</v>
          </cell>
          <cell r="I13">
            <v>36169</v>
          </cell>
          <cell r="J13">
            <v>36178</v>
          </cell>
          <cell r="K13">
            <v>36203</v>
          </cell>
          <cell r="L13">
            <v>36213</v>
          </cell>
        </row>
        <row r="14">
          <cell r="D14" t="str">
            <v>A</v>
          </cell>
          <cell r="G14">
            <v>36136</v>
          </cell>
          <cell r="H14">
            <v>36160</v>
          </cell>
          <cell r="I14">
            <v>36169</v>
          </cell>
          <cell r="J14">
            <v>36176</v>
          </cell>
          <cell r="K14">
            <v>36197</v>
          </cell>
          <cell r="L14">
            <v>36218</v>
          </cell>
          <cell r="M14">
            <v>36245</v>
          </cell>
        </row>
        <row r="15">
          <cell r="D15">
            <v>0.52488571428571429</v>
          </cell>
          <cell r="G15">
            <v>36136</v>
          </cell>
          <cell r="H15">
            <v>36157</v>
          </cell>
          <cell r="I15">
            <v>36169</v>
          </cell>
          <cell r="J15">
            <v>36178</v>
          </cell>
          <cell r="K15">
            <v>36203</v>
          </cell>
          <cell r="L15">
            <v>36213</v>
          </cell>
        </row>
        <row r="16">
          <cell r="D16" t="str">
            <v>A</v>
          </cell>
          <cell r="G16">
            <v>36136</v>
          </cell>
          <cell r="H16">
            <v>36160</v>
          </cell>
          <cell r="I16">
            <v>36169</v>
          </cell>
          <cell r="J16">
            <v>36176</v>
          </cell>
          <cell r="K16">
            <v>36197</v>
          </cell>
          <cell r="L16">
            <v>36218</v>
          </cell>
          <cell r="M16">
            <v>36245</v>
          </cell>
        </row>
        <row r="17">
          <cell r="D17">
            <v>0.52488571428571429</v>
          </cell>
          <cell r="G17">
            <v>36136</v>
          </cell>
          <cell r="H17">
            <v>36157</v>
          </cell>
          <cell r="I17">
            <v>36169</v>
          </cell>
          <cell r="J17">
            <v>36178</v>
          </cell>
          <cell r="K17">
            <v>36203</v>
          </cell>
          <cell r="L17">
            <v>36213</v>
          </cell>
        </row>
        <row r="18">
          <cell r="D18" t="str">
            <v>A</v>
          </cell>
          <cell r="G18">
            <v>36136</v>
          </cell>
          <cell r="H18">
            <v>36160</v>
          </cell>
          <cell r="I18">
            <v>36169</v>
          </cell>
          <cell r="J18">
            <v>36176</v>
          </cell>
          <cell r="K18">
            <v>36197</v>
          </cell>
          <cell r="L18">
            <v>36218</v>
          </cell>
          <cell r="M18">
            <v>36245</v>
          </cell>
        </row>
        <row r="19">
          <cell r="D19">
            <v>0.52488571428571429</v>
          </cell>
          <cell r="G19">
            <v>36136</v>
          </cell>
          <cell r="H19">
            <v>36157</v>
          </cell>
          <cell r="I19">
            <v>36169</v>
          </cell>
          <cell r="J19">
            <v>36178</v>
          </cell>
          <cell r="K19">
            <v>36203</v>
          </cell>
          <cell r="L19">
            <v>36213</v>
          </cell>
        </row>
        <row r="20">
          <cell r="D20" t="str">
            <v>A</v>
          </cell>
          <cell r="G20">
            <v>36136</v>
          </cell>
          <cell r="H20">
            <v>36160</v>
          </cell>
          <cell r="I20">
            <v>36169</v>
          </cell>
          <cell r="J20">
            <v>36176</v>
          </cell>
          <cell r="K20">
            <v>36197</v>
          </cell>
          <cell r="L20">
            <v>36218</v>
          </cell>
          <cell r="M20">
            <v>36245</v>
          </cell>
        </row>
        <row r="21">
          <cell r="D21">
            <v>0.52488571428571429</v>
          </cell>
          <cell r="G21">
            <v>36136</v>
          </cell>
          <cell r="H21">
            <v>36157</v>
          </cell>
          <cell r="I21">
            <v>36169</v>
          </cell>
          <cell r="J21">
            <v>36178</v>
          </cell>
          <cell r="K21">
            <v>36203</v>
          </cell>
          <cell r="L21">
            <v>36215</v>
          </cell>
        </row>
        <row r="22">
          <cell r="D22" t="str">
            <v>I</v>
          </cell>
          <cell r="G22">
            <v>36136</v>
          </cell>
          <cell r="H22">
            <v>36160</v>
          </cell>
          <cell r="I22">
            <v>36169</v>
          </cell>
          <cell r="J22">
            <v>36176</v>
          </cell>
          <cell r="K22">
            <v>36197</v>
          </cell>
          <cell r="L22">
            <v>36278</v>
          </cell>
          <cell r="M22">
            <v>36278</v>
          </cell>
        </row>
        <row r="23">
          <cell r="D23">
            <v>0.52488571428571429</v>
          </cell>
          <cell r="G23">
            <v>36136</v>
          </cell>
          <cell r="H23">
            <v>36157</v>
          </cell>
          <cell r="I23">
            <v>36169</v>
          </cell>
          <cell r="J23">
            <v>36178</v>
          </cell>
          <cell r="K23">
            <v>36203</v>
          </cell>
          <cell r="L23">
            <v>36215</v>
          </cell>
        </row>
        <row r="24">
          <cell r="D24" t="str">
            <v>I</v>
          </cell>
          <cell r="G24">
            <v>36136</v>
          </cell>
          <cell r="H24">
            <v>36160</v>
          </cell>
          <cell r="I24">
            <v>36169</v>
          </cell>
          <cell r="J24">
            <v>36176</v>
          </cell>
          <cell r="K24">
            <v>36197</v>
          </cell>
          <cell r="L24">
            <v>36278</v>
          </cell>
          <cell r="M24">
            <v>36278</v>
          </cell>
        </row>
        <row r="25">
          <cell r="D25">
            <v>0.52488571428571429</v>
          </cell>
          <cell r="G25">
            <v>36136</v>
          </cell>
          <cell r="H25">
            <v>36157</v>
          </cell>
          <cell r="I25">
            <v>36169</v>
          </cell>
          <cell r="J25">
            <v>36178</v>
          </cell>
          <cell r="K25">
            <v>36203</v>
          </cell>
          <cell r="L25">
            <v>36215</v>
          </cell>
        </row>
        <row r="26">
          <cell r="D26" t="str">
            <v>A</v>
          </cell>
          <cell r="G26">
            <v>36136</v>
          </cell>
          <cell r="H26">
            <v>36160</v>
          </cell>
          <cell r="I26">
            <v>36169</v>
          </cell>
          <cell r="J26">
            <v>36176</v>
          </cell>
          <cell r="K26">
            <v>36197</v>
          </cell>
          <cell r="L26">
            <v>36218</v>
          </cell>
          <cell r="M26">
            <v>36245</v>
          </cell>
        </row>
        <row r="27">
          <cell r="D27">
            <v>0.52488571428571429</v>
          </cell>
          <cell r="G27">
            <v>36136</v>
          </cell>
          <cell r="H27">
            <v>36157</v>
          </cell>
          <cell r="I27">
            <v>36169</v>
          </cell>
          <cell r="J27">
            <v>36178</v>
          </cell>
          <cell r="K27">
            <v>36203</v>
          </cell>
          <cell r="L27">
            <v>36222</v>
          </cell>
        </row>
        <row r="28">
          <cell r="D28" t="str">
            <v>I</v>
          </cell>
          <cell r="G28">
            <v>36136</v>
          </cell>
          <cell r="H28">
            <v>36160</v>
          </cell>
          <cell r="I28">
            <v>36169</v>
          </cell>
          <cell r="J28">
            <v>36176</v>
          </cell>
          <cell r="K28">
            <v>36197</v>
          </cell>
          <cell r="L28">
            <v>36278</v>
          </cell>
          <cell r="M28">
            <v>36278</v>
          </cell>
        </row>
        <row r="29">
          <cell r="D29">
            <v>0.52488571428571429</v>
          </cell>
          <cell r="G29">
            <v>36136</v>
          </cell>
          <cell r="H29">
            <v>36157</v>
          </cell>
          <cell r="I29">
            <v>36169</v>
          </cell>
          <cell r="J29">
            <v>36178</v>
          </cell>
          <cell r="K29">
            <v>36203</v>
          </cell>
          <cell r="L29">
            <v>36213</v>
          </cell>
        </row>
        <row r="30">
          <cell r="D30" t="str">
            <v>I</v>
          </cell>
          <cell r="G30">
            <v>36164</v>
          </cell>
          <cell r="H30">
            <v>36183</v>
          </cell>
          <cell r="I30">
            <v>36197</v>
          </cell>
          <cell r="J30">
            <v>36218</v>
          </cell>
          <cell r="K30">
            <v>36232</v>
          </cell>
          <cell r="L30">
            <v>36278</v>
          </cell>
          <cell r="M30">
            <v>36278</v>
          </cell>
        </row>
        <row r="31">
          <cell r="D31">
            <v>0.52488571428571429</v>
          </cell>
          <cell r="G31">
            <v>36164</v>
          </cell>
          <cell r="H31">
            <v>36183</v>
          </cell>
          <cell r="I31">
            <v>36197</v>
          </cell>
          <cell r="J31">
            <v>36222</v>
          </cell>
          <cell r="K31">
            <v>36231</v>
          </cell>
        </row>
        <row r="32">
          <cell r="D32" t="str">
            <v>I</v>
          </cell>
          <cell r="G32">
            <v>36164</v>
          </cell>
          <cell r="H32">
            <v>36183</v>
          </cell>
          <cell r="I32">
            <v>36197</v>
          </cell>
          <cell r="J32">
            <v>36218</v>
          </cell>
          <cell r="K32">
            <v>36232</v>
          </cell>
          <cell r="L32">
            <v>36278</v>
          </cell>
          <cell r="M32">
            <v>36278</v>
          </cell>
        </row>
        <row r="33">
          <cell r="D33">
            <v>0.52488571428571429</v>
          </cell>
          <cell r="G33">
            <v>36164</v>
          </cell>
          <cell r="H33">
            <v>36183</v>
          </cell>
          <cell r="I33">
            <v>36197</v>
          </cell>
          <cell r="J33">
            <v>36222</v>
          </cell>
          <cell r="K33">
            <v>36235</v>
          </cell>
        </row>
        <row r="34">
          <cell r="D34" t="str">
            <v>I</v>
          </cell>
          <cell r="G34">
            <v>36164</v>
          </cell>
          <cell r="H34">
            <v>36183</v>
          </cell>
          <cell r="I34">
            <v>36197</v>
          </cell>
          <cell r="J34">
            <v>36218</v>
          </cell>
          <cell r="K34">
            <v>36232</v>
          </cell>
          <cell r="L34">
            <v>36278</v>
          </cell>
          <cell r="M34">
            <v>36278</v>
          </cell>
        </row>
        <row r="35">
          <cell r="D35">
            <v>0.52488571428571429</v>
          </cell>
          <cell r="G35">
            <v>36164</v>
          </cell>
          <cell r="H35">
            <v>36183</v>
          </cell>
          <cell r="I35">
            <v>36197</v>
          </cell>
          <cell r="J35">
            <v>36222</v>
          </cell>
          <cell r="K35">
            <v>36235</v>
          </cell>
        </row>
        <row r="36">
          <cell r="D36" t="str">
            <v>A</v>
          </cell>
          <cell r="G36">
            <v>36164</v>
          </cell>
          <cell r="H36">
            <v>36183</v>
          </cell>
          <cell r="I36">
            <v>36197</v>
          </cell>
          <cell r="J36">
            <v>36218</v>
          </cell>
          <cell r="K36">
            <v>36225</v>
          </cell>
          <cell r="L36">
            <v>36235</v>
          </cell>
          <cell r="M36">
            <v>36245</v>
          </cell>
        </row>
        <row r="37">
          <cell r="D37">
            <v>0.52488571428571429</v>
          </cell>
          <cell r="G37">
            <v>36164</v>
          </cell>
          <cell r="H37">
            <v>36182</v>
          </cell>
          <cell r="I37">
            <v>36197</v>
          </cell>
          <cell r="J37">
            <v>36222</v>
          </cell>
          <cell r="K37">
            <v>36229</v>
          </cell>
          <cell r="L37">
            <v>36236</v>
          </cell>
        </row>
        <row r="38">
          <cell r="D38" t="str">
            <v>A</v>
          </cell>
          <cell r="G38">
            <v>36164</v>
          </cell>
          <cell r="H38">
            <v>36183</v>
          </cell>
          <cell r="I38">
            <v>36197</v>
          </cell>
          <cell r="J38">
            <v>36218</v>
          </cell>
          <cell r="K38">
            <v>36225</v>
          </cell>
          <cell r="L38">
            <v>36235</v>
          </cell>
          <cell r="M38">
            <v>36245</v>
          </cell>
        </row>
        <row r="39">
          <cell r="D39">
            <v>0.52488571428571429</v>
          </cell>
          <cell r="G39">
            <v>36164</v>
          </cell>
          <cell r="H39">
            <v>36182</v>
          </cell>
          <cell r="I39">
            <v>36197</v>
          </cell>
          <cell r="J39">
            <v>36222</v>
          </cell>
          <cell r="K39">
            <v>36229</v>
          </cell>
          <cell r="L39">
            <v>36236</v>
          </cell>
        </row>
        <row r="40">
          <cell r="D40" t="str">
            <v>A</v>
          </cell>
          <cell r="G40">
            <v>36164</v>
          </cell>
          <cell r="H40">
            <v>36183</v>
          </cell>
          <cell r="I40">
            <v>36197</v>
          </cell>
          <cell r="J40">
            <v>36218</v>
          </cell>
          <cell r="K40">
            <v>36225</v>
          </cell>
          <cell r="L40">
            <v>36235</v>
          </cell>
          <cell r="M40">
            <v>36245</v>
          </cell>
        </row>
        <row r="41">
          <cell r="D41">
            <v>0.52488571428571429</v>
          </cell>
          <cell r="G41">
            <v>36164</v>
          </cell>
          <cell r="H41">
            <v>36182</v>
          </cell>
          <cell r="I41">
            <v>36197</v>
          </cell>
          <cell r="J41">
            <v>36222</v>
          </cell>
          <cell r="K41">
            <v>36229</v>
          </cell>
          <cell r="L41">
            <v>36236</v>
          </cell>
        </row>
        <row r="42">
          <cell r="D42" t="str">
            <v>A</v>
          </cell>
          <cell r="G42">
            <v>36164</v>
          </cell>
          <cell r="H42">
            <v>36183</v>
          </cell>
          <cell r="I42">
            <v>36197</v>
          </cell>
          <cell r="J42">
            <v>36218</v>
          </cell>
          <cell r="K42">
            <v>36225</v>
          </cell>
          <cell r="L42">
            <v>36235</v>
          </cell>
          <cell r="M42">
            <v>36245</v>
          </cell>
        </row>
        <row r="43">
          <cell r="D43">
            <v>0.52488571428571429</v>
          </cell>
          <cell r="G43">
            <v>36164</v>
          </cell>
          <cell r="H43">
            <v>36182</v>
          </cell>
          <cell r="I43">
            <v>36197</v>
          </cell>
          <cell r="J43">
            <v>36222</v>
          </cell>
          <cell r="K43">
            <v>36229</v>
          </cell>
          <cell r="L43">
            <v>36236</v>
          </cell>
        </row>
        <row r="44">
          <cell r="D44" t="str">
            <v>A</v>
          </cell>
          <cell r="G44">
            <v>36164</v>
          </cell>
          <cell r="H44">
            <v>36183</v>
          </cell>
          <cell r="I44">
            <v>36197</v>
          </cell>
          <cell r="J44">
            <v>36218</v>
          </cell>
          <cell r="K44">
            <v>36225</v>
          </cell>
          <cell r="L44">
            <v>36235</v>
          </cell>
          <cell r="M44">
            <v>36245</v>
          </cell>
        </row>
        <row r="45">
          <cell r="D45">
            <v>0.52488571428571429</v>
          </cell>
          <cell r="G45">
            <v>36164</v>
          </cell>
          <cell r="H45">
            <v>36182</v>
          </cell>
          <cell r="I45">
            <v>36197</v>
          </cell>
          <cell r="J45">
            <v>36222</v>
          </cell>
          <cell r="K45">
            <v>36229</v>
          </cell>
          <cell r="L45">
            <v>36236</v>
          </cell>
        </row>
        <row r="46">
          <cell r="D46" t="str">
            <v>A</v>
          </cell>
          <cell r="G46">
            <v>36164</v>
          </cell>
          <cell r="H46">
            <v>36183</v>
          </cell>
          <cell r="I46">
            <v>36197</v>
          </cell>
          <cell r="J46">
            <v>36218</v>
          </cell>
          <cell r="K46">
            <v>36225</v>
          </cell>
          <cell r="L46">
            <v>36235</v>
          </cell>
          <cell r="M46">
            <v>36245</v>
          </cell>
        </row>
        <row r="47">
          <cell r="D47">
            <v>0.52488571428571429</v>
          </cell>
          <cell r="G47">
            <v>36164</v>
          </cell>
          <cell r="H47">
            <v>36182</v>
          </cell>
          <cell r="I47">
            <v>36197</v>
          </cell>
          <cell r="J47">
            <v>36222</v>
          </cell>
          <cell r="K47">
            <v>36229</v>
          </cell>
        </row>
        <row r="48">
          <cell r="D48" t="str">
            <v>I</v>
          </cell>
          <cell r="G48">
            <v>36209</v>
          </cell>
          <cell r="H48">
            <v>36232</v>
          </cell>
          <cell r="I48">
            <v>36239</v>
          </cell>
          <cell r="J48">
            <v>36244</v>
          </cell>
          <cell r="K48">
            <v>36267</v>
          </cell>
          <cell r="L48">
            <v>36278</v>
          </cell>
          <cell r="M48">
            <v>36278</v>
          </cell>
        </row>
        <row r="49">
          <cell r="D49">
            <v>0.52488571428571429</v>
          </cell>
          <cell r="G49">
            <v>36209</v>
          </cell>
          <cell r="H49">
            <v>36232</v>
          </cell>
          <cell r="I49">
            <v>36236</v>
          </cell>
        </row>
        <row r="50">
          <cell r="D50" t="str">
            <v>I</v>
          </cell>
          <cell r="G50">
            <v>36209</v>
          </cell>
          <cell r="H50">
            <v>36232</v>
          </cell>
          <cell r="I50">
            <v>36239</v>
          </cell>
          <cell r="J50">
            <v>36244</v>
          </cell>
          <cell r="K50">
            <v>36267</v>
          </cell>
          <cell r="L50">
            <v>36278</v>
          </cell>
          <cell r="M50">
            <v>36278</v>
          </cell>
        </row>
        <row r="51">
          <cell r="D51">
            <v>0.52488571428571429</v>
          </cell>
          <cell r="G51">
            <v>36209</v>
          </cell>
          <cell r="H51">
            <v>36232</v>
          </cell>
          <cell r="I51">
            <v>36236</v>
          </cell>
        </row>
        <row r="52">
          <cell r="D52" t="str">
            <v>A</v>
          </cell>
          <cell r="G52">
            <v>36164</v>
          </cell>
          <cell r="H52">
            <v>36183</v>
          </cell>
          <cell r="I52">
            <v>36197</v>
          </cell>
          <cell r="J52">
            <v>36218</v>
          </cell>
          <cell r="K52">
            <v>36225</v>
          </cell>
          <cell r="L52">
            <v>36235</v>
          </cell>
          <cell r="M52">
            <v>36245</v>
          </cell>
        </row>
        <row r="53">
          <cell r="D53">
            <v>0.52488571428571429</v>
          </cell>
          <cell r="G53">
            <v>36164</v>
          </cell>
          <cell r="H53">
            <v>36182</v>
          </cell>
          <cell r="I53">
            <v>36197</v>
          </cell>
          <cell r="J53">
            <v>36222</v>
          </cell>
          <cell r="K53">
            <v>36229</v>
          </cell>
          <cell r="L53">
            <v>36239</v>
          </cell>
        </row>
        <row r="54">
          <cell r="D54" t="str">
            <v>A</v>
          </cell>
          <cell r="G54">
            <v>36164</v>
          </cell>
          <cell r="H54">
            <v>36183</v>
          </cell>
          <cell r="I54">
            <v>36197</v>
          </cell>
          <cell r="J54">
            <v>36218</v>
          </cell>
          <cell r="K54">
            <v>36225</v>
          </cell>
          <cell r="L54">
            <v>36235</v>
          </cell>
          <cell r="M54">
            <v>36245</v>
          </cell>
        </row>
        <row r="55">
          <cell r="D55">
            <v>0.52488571428571429</v>
          </cell>
          <cell r="G55">
            <v>36164</v>
          </cell>
          <cell r="H55">
            <v>36183</v>
          </cell>
          <cell r="I55">
            <v>36197</v>
          </cell>
          <cell r="J55">
            <v>36222</v>
          </cell>
          <cell r="K55">
            <v>36229</v>
          </cell>
          <cell r="L55">
            <v>36239</v>
          </cell>
        </row>
        <row r="56">
          <cell r="D56" t="str">
            <v>A</v>
          </cell>
          <cell r="G56">
            <v>36164</v>
          </cell>
          <cell r="H56">
            <v>36183</v>
          </cell>
          <cell r="I56">
            <v>36197</v>
          </cell>
          <cell r="J56">
            <v>36218</v>
          </cell>
          <cell r="K56">
            <v>36225</v>
          </cell>
          <cell r="L56">
            <v>36235</v>
          </cell>
          <cell r="M56">
            <v>36245</v>
          </cell>
        </row>
        <row r="57">
          <cell r="D57">
            <v>0.52488571428571429</v>
          </cell>
          <cell r="G57">
            <v>36164</v>
          </cell>
          <cell r="H57">
            <v>36182</v>
          </cell>
          <cell r="I57">
            <v>36197</v>
          </cell>
          <cell r="J57">
            <v>36222</v>
          </cell>
          <cell r="K57">
            <v>36229</v>
          </cell>
          <cell r="L57">
            <v>36239</v>
          </cell>
        </row>
        <row r="58">
          <cell r="D58" t="str">
            <v>A</v>
          </cell>
          <cell r="G58">
            <v>36164</v>
          </cell>
          <cell r="H58">
            <v>36183</v>
          </cell>
          <cell r="I58">
            <v>36197</v>
          </cell>
          <cell r="J58">
            <v>36218</v>
          </cell>
          <cell r="K58">
            <v>36225</v>
          </cell>
          <cell r="L58">
            <v>36235</v>
          </cell>
          <cell r="M58">
            <v>36245</v>
          </cell>
        </row>
        <row r="59">
          <cell r="D59">
            <v>0.52488571428571429</v>
          </cell>
          <cell r="G59">
            <v>36164</v>
          </cell>
          <cell r="H59">
            <v>36183</v>
          </cell>
          <cell r="I59">
            <v>36197</v>
          </cell>
          <cell r="J59">
            <v>36222</v>
          </cell>
          <cell r="K59">
            <v>36229</v>
          </cell>
          <cell r="L59">
            <v>36239</v>
          </cell>
        </row>
        <row r="60">
          <cell r="D60" t="str">
            <v>A</v>
          </cell>
          <cell r="G60">
            <v>36164</v>
          </cell>
          <cell r="H60">
            <v>36183</v>
          </cell>
          <cell r="I60">
            <v>36197</v>
          </cell>
          <cell r="J60">
            <v>36218</v>
          </cell>
          <cell r="K60">
            <v>36225</v>
          </cell>
          <cell r="L60">
            <v>36235</v>
          </cell>
          <cell r="M60">
            <v>36245</v>
          </cell>
        </row>
        <row r="61">
          <cell r="D61">
            <v>0.52488571428571429</v>
          </cell>
          <cell r="G61">
            <v>36164</v>
          </cell>
          <cell r="H61">
            <v>36183</v>
          </cell>
          <cell r="I61">
            <v>36197</v>
          </cell>
          <cell r="J61">
            <v>36222</v>
          </cell>
          <cell r="K61">
            <v>36229</v>
          </cell>
          <cell r="L61">
            <v>36239</v>
          </cell>
        </row>
        <row r="62">
          <cell r="D62" t="str">
            <v>A</v>
          </cell>
          <cell r="G62">
            <v>36136</v>
          </cell>
          <cell r="H62">
            <v>36160</v>
          </cell>
          <cell r="I62">
            <v>36169</v>
          </cell>
          <cell r="J62">
            <v>36176</v>
          </cell>
          <cell r="K62">
            <v>36197</v>
          </cell>
          <cell r="L62">
            <v>36218</v>
          </cell>
          <cell r="M62">
            <v>36245</v>
          </cell>
        </row>
        <row r="63">
          <cell r="D63">
            <v>0.52488571428571429</v>
          </cell>
          <cell r="G63">
            <v>36136</v>
          </cell>
          <cell r="H63">
            <v>36157</v>
          </cell>
          <cell r="I63">
            <v>36169</v>
          </cell>
          <cell r="J63">
            <v>36178</v>
          </cell>
          <cell r="K63">
            <v>36203</v>
          </cell>
          <cell r="L63">
            <v>36213</v>
          </cell>
        </row>
        <row r="64">
          <cell r="D64" t="str">
            <v>A</v>
          </cell>
          <cell r="G64">
            <v>36209</v>
          </cell>
          <cell r="H64">
            <v>36218</v>
          </cell>
          <cell r="I64">
            <v>36223</v>
          </cell>
          <cell r="J64">
            <v>36228</v>
          </cell>
          <cell r="K64">
            <v>36232</v>
          </cell>
          <cell r="L64">
            <v>36239</v>
          </cell>
          <cell r="M64">
            <v>36245</v>
          </cell>
        </row>
        <row r="65">
          <cell r="D65">
            <v>0.52488571428571429</v>
          </cell>
          <cell r="G65">
            <v>36209</v>
          </cell>
          <cell r="H65">
            <v>36218</v>
          </cell>
          <cell r="I65">
            <v>36223</v>
          </cell>
          <cell r="J65">
            <v>36231</v>
          </cell>
        </row>
        <row r="66">
          <cell r="D66" t="str">
            <v>I</v>
          </cell>
          <cell r="G66">
            <v>36209</v>
          </cell>
          <cell r="H66">
            <v>36232</v>
          </cell>
          <cell r="I66">
            <v>36239</v>
          </cell>
          <cell r="J66">
            <v>36244</v>
          </cell>
          <cell r="K66">
            <v>36267</v>
          </cell>
          <cell r="L66">
            <v>36278</v>
          </cell>
          <cell r="M66">
            <v>36278</v>
          </cell>
        </row>
        <row r="67">
          <cell r="D67">
            <v>0.52488571428571429</v>
          </cell>
          <cell r="G67">
            <v>36209</v>
          </cell>
          <cell r="H67">
            <v>36232</v>
          </cell>
          <cell r="I67">
            <v>36236</v>
          </cell>
        </row>
        <row r="68">
          <cell r="D68" t="str">
            <v>I</v>
          </cell>
          <cell r="G68">
            <v>36209</v>
          </cell>
          <cell r="H68">
            <v>36232</v>
          </cell>
          <cell r="I68">
            <v>36239</v>
          </cell>
          <cell r="J68">
            <v>36244</v>
          </cell>
          <cell r="K68">
            <v>36267</v>
          </cell>
          <cell r="L68">
            <v>36278</v>
          </cell>
          <cell r="M68">
            <v>36278</v>
          </cell>
        </row>
        <row r="69">
          <cell r="D69">
            <v>0.52488571428571429</v>
          </cell>
          <cell r="G69">
            <v>36209</v>
          </cell>
          <cell r="H69">
            <v>36232</v>
          </cell>
          <cell r="I69">
            <v>36236</v>
          </cell>
        </row>
        <row r="70">
          <cell r="D70" t="str">
            <v>I</v>
          </cell>
          <cell r="G70">
            <v>36209</v>
          </cell>
          <cell r="H70">
            <v>36232</v>
          </cell>
          <cell r="I70">
            <v>36235</v>
          </cell>
          <cell r="J70">
            <v>36237</v>
          </cell>
          <cell r="K70">
            <v>36244</v>
          </cell>
          <cell r="L70">
            <v>36278</v>
          </cell>
          <cell r="M70">
            <v>36278</v>
          </cell>
        </row>
        <row r="71">
          <cell r="D71">
            <v>0.52488571428571429</v>
          </cell>
          <cell r="G71">
            <v>36209</v>
          </cell>
          <cell r="H71">
            <v>36223</v>
          </cell>
          <cell r="I71">
            <v>36227</v>
          </cell>
          <cell r="J71">
            <v>36229</v>
          </cell>
        </row>
        <row r="72">
          <cell r="D72" t="str">
            <v>A</v>
          </cell>
          <cell r="G72">
            <v>36164</v>
          </cell>
          <cell r="H72">
            <v>36183</v>
          </cell>
          <cell r="I72">
            <v>36197</v>
          </cell>
          <cell r="J72">
            <v>36218</v>
          </cell>
          <cell r="K72">
            <v>36225</v>
          </cell>
          <cell r="L72">
            <v>36235</v>
          </cell>
          <cell r="M72">
            <v>36245</v>
          </cell>
        </row>
        <row r="73">
          <cell r="D73">
            <v>0.52488571428571429</v>
          </cell>
          <cell r="G73">
            <v>36164</v>
          </cell>
          <cell r="H73">
            <v>36183</v>
          </cell>
          <cell r="I73">
            <v>36197</v>
          </cell>
          <cell r="J73">
            <v>36222</v>
          </cell>
          <cell r="K73">
            <v>36236</v>
          </cell>
        </row>
        <row r="76">
          <cell r="D76" t="str">
            <v>I</v>
          </cell>
          <cell r="G76">
            <v>36209</v>
          </cell>
          <cell r="H76">
            <v>36225</v>
          </cell>
          <cell r="I76">
            <v>36232</v>
          </cell>
          <cell r="J76">
            <v>36244</v>
          </cell>
          <cell r="K76">
            <v>36260</v>
          </cell>
          <cell r="L76">
            <v>36278</v>
          </cell>
          <cell r="M76">
            <v>36278</v>
          </cell>
        </row>
        <row r="77">
          <cell r="D77">
            <v>0.52488571428571429</v>
          </cell>
          <cell r="G77">
            <v>36209</v>
          </cell>
          <cell r="H77">
            <v>36225</v>
          </cell>
          <cell r="I77">
            <v>36232</v>
          </cell>
        </row>
        <row r="78">
          <cell r="D78" t="str">
            <v>I</v>
          </cell>
          <cell r="G78">
            <v>36157</v>
          </cell>
          <cell r="H78">
            <v>36183</v>
          </cell>
          <cell r="I78">
            <v>36197</v>
          </cell>
          <cell r="J78">
            <v>36225</v>
          </cell>
          <cell r="K78">
            <v>36239</v>
          </cell>
          <cell r="L78">
            <v>36278</v>
          </cell>
          <cell r="M78">
            <v>36278</v>
          </cell>
        </row>
        <row r="79">
          <cell r="D79">
            <v>0.52488571428571429</v>
          </cell>
          <cell r="G79">
            <v>36157</v>
          </cell>
          <cell r="H79">
            <v>36183</v>
          </cell>
          <cell r="I79">
            <v>36197</v>
          </cell>
          <cell r="J79">
            <v>36224</v>
          </cell>
          <cell r="K79">
            <v>36239</v>
          </cell>
        </row>
        <row r="80">
          <cell r="D80" t="str">
            <v>A</v>
          </cell>
          <cell r="G80">
            <v>36157</v>
          </cell>
          <cell r="H80">
            <v>36190</v>
          </cell>
          <cell r="I80">
            <v>36204</v>
          </cell>
          <cell r="J80">
            <v>36218</v>
          </cell>
          <cell r="K80">
            <v>36218</v>
          </cell>
          <cell r="L80">
            <v>36232</v>
          </cell>
          <cell r="M80">
            <v>36250</v>
          </cell>
        </row>
        <row r="81">
          <cell r="D81">
            <v>0.52488571428571429</v>
          </cell>
          <cell r="G81">
            <v>36157</v>
          </cell>
          <cell r="H81">
            <v>36190</v>
          </cell>
          <cell r="I81">
            <v>36202</v>
          </cell>
          <cell r="J81">
            <v>36203</v>
          </cell>
          <cell r="K81">
            <v>36221</v>
          </cell>
        </row>
        <row r="82">
          <cell r="D82" t="str">
            <v>A</v>
          </cell>
          <cell r="G82">
            <v>36157</v>
          </cell>
          <cell r="H82">
            <v>36190</v>
          </cell>
          <cell r="I82">
            <v>36204</v>
          </cell>
          <cell r="J82">
            <v>36218</v>
          </cell>
          <cell r="K82">
            <v>36218</v>
          </cell>
          <cell r="L82">
            <v>36232</v>
          </cell>
          <cell r="M82">
            <v>36250</v>
          </cell>
        </row>
        <row r="83">
          <cell r="D83">
            <v>0.52488571428571429</v>
          </cell>
          <cell r="G83">
            <v>36157</v>
          </cell>
          <cell r="H83">
            <v>36190</v>
          </cell>
          <cell r="I83">
            <v>36202</v>
          </cell>
          <cell r="J83">
            <v>36203</v>
          </cell>
          <cell r="K83">
            <v>36221</v>
          </cell>
        </row>
        <row r="84">
          <cell r="D84" t="str">
            <v>A</v>
          </cell>
          <cell r="G84">
            <v>36157</v>
          </cell>
          <cell r="H84">
            <v>36190</v>
          </cell>
          <cell r="I84">
            <v>36204</v>
          </cell>
          <cell r="J84">
            <v>36218</v>
          </cell>
          <cell r="K84">
            <v>36218</v>
          </cell>
          <cell r="L84">
            <v>36232</v>
          </cell>
          <cell r="M84">
            <v>36250</v>
          </cell>
        </row>
        <row r="85">
          <cell r="D85">
            <v>0.52488571428571429</v>
          </cell>
          <cell r="G85">
            <v>36157</v>
          </cell>
          <cell r="H85">
            <v>36190</v>
          </cell>
          <cell r="I85">
            <v>36202</v>
          </cell>
          <cell r="J85">
            <v>36203</v>
          </cell>
          <cell r="K85">
            <v>36221</v>
          </cell>
        </row>
        <row r="86">
          <cell r="D86" t="str">
            <v>A</v>
          </cell>
          <cell r="G86">
            <v>36157</v>
          </cell>
          <cell r="H86">
            <v>36190</v>
          </cell>
          <cell r="I86">
            <v>36204</v>
          </cell>
          <cell r="J86">
            <v>36218</v>
          </cell>
          <cell r="K86">
            <v>36218</v>
          </cell>
          <cell r="L86">
            <v>36232</v>
          </cell>
          <cell r="M86">
            <v>36250</v>
          </cell>
        </row>
        <row r="87">
          <cell r="D87">
            <v>0.52488571428571429</v>
          </cell>
          <cell r="G87">
            <v>36157</v>
          </cell>
          <cell r="H87">
            <v>36190</v>
          </cell>
          <cell r="I87">
            <v>36202</v>
          </cell>
          <cell r="J87">
            <v>36203</v>
          </cell>
          <cell r="K87">
            <v>36221</v>
          </cell>
        </row>
        <row r="88">
          <cell r="D88" t="str">
            <v>A</v>
          </cell>
          <cell r="G88">
            <v>36157</v>
          </cell>
          <cell r="H88">
            <v>36190</v>
          </cell>
          <cell r="I88">
            <v>36204</v>
          </cell>
          <cell r="J88">
            <v>36218</v>
          </cell>
          <cell r="K88">
            <v>36218</v>
          </cell>
          <cell r="L88">
            <v>36232</v>
          </cell>
          <cell r="M88">
            <v>36250</v>
          </cell>
        </row>
        <row r="89">
          <cell r="D89">
            <v>0.52488571428571429</v>
          </cell>
          <cell r="G89">
            <v>36157</v>
          </cell>
          <cell r="H89">
            <v>36190</v>
          </cell>
          <cell r="I89">
            <v>36202</v>
          </cell>
          <cell r="J89">
            <v>36203</v>
          </cell>
          <cell r="K89">
            <v>36221</v>
          </cell>
        </row>
        <row r="90">
          <cell r="D90" t="str">
            <v>A</v>
          </cell>
          <cell r="G90">
            <v>36157</v>
          </cell>
          <cell r="H90">
            <v>36190</v>
          </cell>
          <cell r="I90">
            <v>36204</v>
          </cell>
          <cell r="J90">
            <v>36218</v>
          </cell>
          <cell r="K90">
            <v>36218</v>
          </cell>
          <cell r="L90">
            <v>36232</v>
          </cell>
          <cell r="M90">
            <v>36250</v>
          </cell>
        </row>
        <row r="91">
          <cell r="D91">
            <v>0.52488571428571429</v>
          </cell>
          <cell r="G91">
            <v>36157</v>
          </cell>
          <cell r="H91">
            <v>36190</v>
          </cell>
          <cell r="I91">
            <v>36202</v>
          </cell>
          <cell r="J91">
            <v>36203</v>
          </cell>
          <cell r="K91">
            <v>36224</v>
          </cell>
        </row>
        <row r="92">
          <cell r="D92" t="str">
            <v>A</v>
          </cell>
          <cell r="G92">
            <v>36157</v>
          </cell>
          <cell r="H92">
            <v>36190</v>
          </cell>
          <cell r="I92">
            <v>36204</v>
          </cell>
          <cell r="J92">
            <v>36218</v>
          </cell>
          <cell r="K92">
            <v>36218</v>
          </cell>
          <cell r="L92">
            <v>36232</v>
          </cell>
          <cell r="M92">
            <v>36250</v>
          </cell>
        </row>
        <row r="93">
          <cell r="D93">
            <v>0.52488571428571429</v>
          </cell>
          <cell r="G93">
            <v>36157</v>
          </cell>
          <cell r="H93">
            <v>36190</v>
          </cell>
          <cell r="I93">
            <v>36202</v>
          </cell>
          <cell r="J93">
            <v>36203</v>
          </cell>
          <cell r="K93">
            <v>36221</v>
          </cell>
        </row>
        <row r="94">
          <cell r="D94" t="str">
            <v>A</v>
          </cell>
          <cell r="G94">
            <v>36157</v>
          </cell>
          <cell r="H94">
            <v>36190</v>
          </cell>
          <cell r="I94">
            <v>36204</v>
          </cell>
          <cell r="J94">
            <v>36218</v>
          </cell>
          <cell r="K94">
            <v>36218</v>
          </cell>
          <cell r="L94">
            <v>36232</v>
          </cell>
          <cell r="M94">
            <v>36250</v>
          </cell>
        </row>
        <row r="95">
          <cell r="D95">
            <v>0.52488571428571429</v>
          </cell>
          <cell r="G95">
            <v>36157</v>
          </cell>
          <cell r="H95">
            <v>36190</v>
          </cell>
          <cell r="I95">
            <v>36202</v>
          </cell>
          <cell r="J95">
            <v>36203</v>
          </cell>
          <cell r="K95">
            <v>36221</v>
          </cell>
        </row>
        <row r="96">
          <cell r="D96" t="str">
            <v>A</v>
          </cell>
          <cell r="G96">
            <v>36157</v>
          </cell>
          <cell r="H96">
            <v>36190</v>
          </cell>
          <cell r="I96">
            <v>36204</v>
          </cell>
          <cell r="J96">
            <v>36218</v>
          </cell>
          <cell r="K96">
            <v>36218</v>
          </cell>
          <cell r="L96">
            <v>36232</v>
          </cell>
          <cell r="M96">
            <v>36250</v>
          </cell>
        </row>
        <row r="97">
          <cell r="D97">
            <v>0.52488571428571429</v>
          </cell>
          <cell r="G97">
            <v>36157</v>
          </cell>
          <cell r="H97">
            <v>36190</v>
          </cell>
          <cell r="I97">
            <v>36202</v>
          </cell>
          <cell r="J97">
            <v>36203</v>
          </cell>
          <cell r="K97">
            <v>36221</v>
          </cell>
        </row>
        <row r="98">
          <cell r="D98" t="str">
            <v>A</v>
          </cell>
          <cell r="G98">
            <v>36178</v>
          </cell>
          <cell r="H98">
            <v>36197</v>
          </cell>
          <cell r="I98">
            <v>36218</v>
          </cell>
          <cell r="J98">
            <v>36229</v>
          </cell>
          <cell r="K98">
            <v>36236</v>
          </cell>
          <cell r="L98">
            <v>36243</v>
          </cell>
          <cell r="M98">
            <v>36250</v>
          </cell>
        </row>
        <row r="99">
          <cell r="D99">
            <v>0.52488571428571429</v>
          </cell>
          <cell r="G99">
            <v>36178</v>
          </cell>
          <cell r="H99">
            <v>36197</v>
          </cell>
          <cell r="I99">
            <v>36218</v>
          </cell>
          <cell r="J99">
            <v>36229</v>
          </cell>
          <cell r="K99">
            <v>36241</v>
          </cell>
        </row>
        <row r="100">
          <cell r="D100" t="str">
            <v>A</v>
          </cell>
          <cell r="G100">
            <v>36178</v>
          </cell>
          <cell r="H100">
            <v>36197</v>
          </cell>
          <cell r="I100">
            <v>36218</v>
          </cell>
          <cell r="J100">
            <v>36229</v>
          </cell>
          <cell r="K100">
            <v>36236</v>
          </cell>
          <cell r="L100">
            <v>36243</v>
          </cell>
          <cell r="M100">
            <v>36250</v>
          </cell>
        </row>
        <row r="101">
          <cell r="D101">
            <v>0.52488571428571429</v>
          </cell>
          <cell r="G101">
            <v>36178</v>
          </cell>
          <cell r="H101">
            <v>36197</v>
          </cell>
          <cell r="I101">
            <v>36218</v>
          </cell>
          <cell r="J101">
            <v>36229</v>
          </cell>
          <cell r="K101">
            <v>36241</v>
          </cell>
        </row>
        <row r="102">
          <cell r="D102" t="str">
            <v>A</v>
          </cell>
          <cell r="G102">
            <v>36178</v>
          </cell>
          <cell r="H102">
            <v>36197</v>
          </cell>
          <cell r="I102">
            <v>36218</v>
          </cell>
          <cell r="J102">
            <v>36229</v>
          </cell>
          <cell r="K102">
            <v>36236</v>
          </cell>
          <cell r="L102">
            <v>36243</v>
          </cell>
          <cell r="M102">
            <v>36250</v>
          </cell>
        </row>
        <row r="103">
          <cell r="D103">
            <v>0.52488571428571429</v>
          </cell>
          <cell r="G103">
            <v>36178</v>
          </cell>
          <cell r="H103">
            <v>36197</v>
          </cell>
          <cell r="I103">
            <v>36218</v>
          </cell>
          <cell r="J103">
            <v>36229</v>
          </cell>
          <cell r="K103">
            <v>36241</v>
          </cell>
        </row>
        <row r="104">
          <cell r="D104" t="str">
            <v>I</v>
          </cell>
          <cell r="G104">
            <v>36209</v>
          </cell>
          <cell r="H104">
            <v>36225</v>
          </cell>
          <cell r="I104">
            <v>36232</v>
          </cell>
          <cell r="J104">
            <v>36244</v>
          </cell>
          <cell r="K104">
            <v>36260</v>
          </cell>
          <cell r="L104">
            <v>36278</v>
          </cell>
          <cell r="M104">
            <v>36278</v>
          </cell>
        </row>
        <row r="105">
          <cell r="D105">
            <v>0.52488571428571429</v>
          </cell>
          <cell r="G105">
            <v>36209</v>
          </cell>
          <cell r="H105">
            <v>36225</v>
          </cell>
          <cell r="I105">
            <v>36232</v>
          </cell>
        </row>
        <row r="106">
          <cell r="D106" t="str">
            <v>I</v>
          </cell>
          <cell r="G106">
            <v>36209</v>
          </cell>
          <cell r="H106">
            <v>36225</v>
          </cell>
          <cell r="I106">
            <v>36232</v>
          </cell>
          <cell r="J106">
            <v>36244</v>
          </cell>
          <cell r="K106">
            <v>36260</v>
          </cell>
          <cell r="L106">
            <v>36278</v>
          </cell>
          <cell r="M106">
            <v>36278</v>
          </cell>
        </row>
        <row r="107">
          <cell r="D107">
            <v>0.52488571428571429</v>
          </cell>
          <cell r="G107">
            <v>36209</v>
          </cell>
          <cell r="H107">
            <v>36225</v>
          </cell>
          <cell r="I107">
            <v>36232</v>
          </cell>
        </row>
        <row r="108">
          <cell r="D108" t="str">
            <v>I</v>
          </cell>
          <cell r="G108">
            <v>36209</v>
          </cell>
          <cell r="H108">
            <v>36225</v>
          </cell>
          <cell r="I108">
            <v>36232</v>
          </cell>
          <cell r="J108">
            <v>36244</v>
          </cell>
          <cell r="K108">
            <v>36260</v>
          </cell>
          <cell r="L108">
            <v>36278</v>
          </cell>
          <cell r="M108">
            <v>36278</v>
          </cell>
        </row>
        <row r="109">
          <cell r="D109">
            <v>0.52488571428571429</v>
          </cell>
          <cell r="G109">
            <v>36209</v>
          </cell>
          <cell r="H109">
            <v>36225</v>
          </cell>
          <cell r="I109">
            <v>36232</v>
          </cell>
        </row>
        <row r="110">
          <cell r="D110" t="str">
            <v>I</v>
          </cell>
          <cell r="G110">
            <v>36209</v>
          </cell>
          <cell r="H110">
            <v>36225</v>
          </cell>
          <cell r="I110">
            <v>36232</v>
          </cell>
          <cell r="J110">
            <v>36244</v>
          </cell>
          <cell r="K110">
            <v>36260</v>
          </cell>
          <cell r="L110">
            <v>36278</v>
          </cell>
          <cell r="M110">
            <v>36278</v>
          </cell>
        </row>
        <row r="111">
          <cell r="D111">
            <v>0.52488571428571429</v>
          </cell>
          <cell r="G111">
            <v>36209</v>
          </cell>
          <cell r="H111">
            <v>36225</v>
          </cell>
          <cell r="I111">
            <v>36232</v>
          </cell>
        </row>
        <row r="112">
          <cell r="D112" t="str">
            <v>I</v>
          </cell>
          <cell r="G112">
            <v>36209</v>
          </cell>
          <cell r="H112">
            <v>36225</v>
          </cell>
          <cell r="I112">
            <v>36232</v>
          </cell>
          <cell r="J112">
            <v>36244</v>
          </cell>
          <cell r="K112">
            <v>36260</v>
          </cell>
          <cell r="L112">
            <v>36278</v>
          </cell>
          <cell r="M112">
            <v>36278</v>
          </cell>
        </row>
        <row r="113">
          <cell r="D113">
            <v>0.52488571428571429</v>
          </cell>
          <cell r="G113">
            <v>36209</v>
          </cell>
          <cell r="H113">
            <v>36225</v>
          </cell>
          <cell r="I113">
            <v>36232</v>
          </cell>
        </row>
        <row r="114">
          <cell r="D114" t="str">
            <v>I</v>
          </cell>
          <cell r="G114">
            <v>36209</v>
          </cell>
          <cell r="H114">
            <v>36225</v>
          </cell>
          <cell r="I114">
            <v>36232</v>
          </cell>
          <cell r="J114">
            <v>36244</v>
          </cell>
          <cell r="K114">
            <v>36260</v>
          </cell>
          <cell r="L114">
            <v>36278</v>
          </cell>
          <cell r="M114">
            <v>36278</v>
          </cell>
        </row>
        <row r="115">
          <cell r="D115">
            <v>0.52488571428571429</v>
          </cell>
          <cell r="G115">
            <v>36209</v>
          </cell>
          <cell r="H115">
            <v>36225</v>
          </cell>
          <cell r="I115">
            <v>36232</v>
          </cell>
        </row>
        <row r="116">
          <cell r="D116" t="str">
            <v>I</v>
          </cell>
          <cell r="G116">
            <v>36209</v>
          </cell>
          <cell r="H116">
            <v>36225</v>
          </cell>
          <cell r="I116">
            <v>36232</v>
          </cell>
          <cell r="J116">
            <v>36244</v>
          </cell>
          <cell r="K116">
            <v>36260</v>
          </cell>
          <cell r="L116">
            <v>36278</v>
          </cell>
          <cell r="M116">
            <v>36278</v>
          </cell>
        </row>
        <row r="117">
          <cell r="D117">
            <v>0.52488571428571429</v>
          </cell>
          <cell r="G117">
            <v>36209</v>
          </cell>
          <cell r="H117">
            <v>36225</v>
          </cell>
          <cell r="I117">
            <v>36232</v>
          </cell>
        </row>
        <row r="118">
          <cell r="D118" t="str">
            <v>I</v>
          </cell>
          <cell r="G118">
            <v>36209</v>
          </cell>
          <cell r="H118">
            <v>36225</v>
          </cell>
          <cell r="I118">
            <v>36232</v>
          </cell>
          <cell r="J118">
            <v>36244</v>
          </cell>
          <cell r="K118">
            <v>36260</v>
          </cell>
          <cell r="L118">
            <v>36278</v>
          </cell>
          <cell r="M118">
            <v>36278</v>
          </cell>
        </row>
        <row r="119">
          <cell r="D119">
            <v>0.52488571428571429</v>
          </cell>
          <cell r="G119">
            <v>36209</v>
          </cell>
          <cell r="H119">
            <v>36225</v>
          </cell>
          <cell r="I119">
            <v>36232</v>
          </cell>
        </row>
        <row r="120">
          <cell r="D120" t="str">
            <v>I</v>
          </cell>
          <cell r="G120">
            <v>36209</v>
          </cell>
          <cell r="H120">
            <v>36225</v>
          </cell>
          <cell r="I120">
            <v>36232</v>
          </cell>
          <cell r="J120">
            <v>36244</v>
          </cell>
          <cell r="K120">
            <v>36260</v>
          </cell>
          <cell r="L120">
            <v>36278</v>
          </cell>
          <cell r="M120">
            <v>36278</v>
          </cell>
        </row>
        <row r="121">
          <cell r="D121">
            <v>0.52488571428571429</v>
          </cell>
          <cell r="G121">
            <v>36209</v>
          </cell>
          <cell r="H121">
            <v>36225</v>
          </cell>
          <cell r="I121">
            <v>36232</v>
          </cell>
        </row>
      </sheetData>
      <sheetData sheetId="1" refreshError="1">
        <row r="8">
          <cell r="E8" t="str">
            <v>(SCH)</v>
          </cell>
          <cell r="F8">
            <v>36185</v>
          </cell>
          <cell r="G8">
            <v>36224</v>
          </cell>
          <cell r="H8">
            <v>36234</v>
          </cell>
          <cell r="I8">
            <v>36246</v>
          </cell>
          <cell r="J8">
            <v>36266</v>
          </cell>
          <cell r="K8">
            <v>36280</v>
          </cell>
        </row>
        <row r="9">
          <cell r="E9" t="str">
            <v>(ACT)</v>
          </cell>
          <cell r="F9">
            <v>36170</v>
          </cell>
          <cell r="G9">
            <v>36224</v>
          </cell>
        </row>
        <row r="10">
          <cell r="E10" t="str">
            <v>(SCH)</v>
          </cell>
          <cell r="F10">
            <v>36178</v>
          </cell>
          <cell r="G10">
            <v>36217</v>
          </cell>
          <cell r="H10">
            <v>36221</v>
          </cell>
          <cell r="I10">
            <v>36234</v>
          </cell>
          <cell r="J10">
            <v>36255</v>
          </cell>
          <cell r="K10">
            <v>36269</v>
          </cell>
        </row>
        <row r="11">
          <cell r="E11" t="str">
            <v>(ACT)</v>
          </cell>
          <cell r="F11">
            <v>36153</v>
          </cell>
          <cell r="G11">
            <v>36202</v>
          </cell>
          <cell r="H11">
            <v>36221</v>
          </cell>
          <cell r="I11">
            <v>36225</v>
          </cell>
        </row>
        <row r="12">
          <cell r="E12" t="str">
            <v>(SCH)</v>
          </cell>
          <cell r="F12">
            <v>36178</v>
          </cell>
          <cell r="G12">
            <v>36217</v>
          </cell>
          <cell r="H12">
            <v>36223</v>
          </cell>
          <cell r="I12">
            <v>36237</v>
          </cell>
          <cell r="J12">
            <v>36258</v>
          </cell>
          <cell r="K12">
            <v>36272</v>
          </cell>
        </row>
        <row r="13">
          <cell r="E13" t="str">
            <v>(ACT)</v>
          </cell>
          <cell r="F13">
            <v>36180</v>
          </cell>
          <cell r="G13">
            <v>36215</v>
          </cell>
          <cell r="H13">
            <v>36223</v>
          </cell>
        </row>
        <row r="14">
          <cell r="H14">
            <v>36228</v>
          </cell>
        </row>
        <row r="15">
          <cell r="H15">
            <v>36228</v>
          </cell>
        </row>
        <row r="16">
          <cell r="H16">
            <v>36223</v>
          </cell>
        </row>
        <row r="17">
          <cell r="H17">
            <v>36223</v>
          </cell>
        </row>
        <row r="18">
          <cell r="H18">
            <v>36228</v>
          </cell>
        </row>
        <row r="19">
          <cell r="H19">
            <v>36228</v>
          </cell>
        </row>
        <row r="20">
          <cell r="H20">
            <v>36221</v>
          </cell>
        </row>
        <row r="21">
          <cell r="H21">
            <v>36221</v>
          </cell>
        </row>
        <row r="22">
          <cell r="H22">
            <v>36227</v>
          </cell>
        </row>
        <row r="23">
          <cell r="H23">
            <v>36229</v>
          </cell>
        </row>
        <row r="24">
          <cell r="H24">
            <v>36234</v>
          </cell>
        </row>
        <row r="26">
          <cell r="H26">
            <v>36234</v>
          </cell>
        </row>
        <row r="28">
          <cell r="H28">
            <v>36234</v>
          </cell>
        </row>
        <row r="30">
          <cell r="H30">
            <v>36229</v>
          </cell>
        </row>
        <row r="32">
          <cell r="H32">
            <v>36234</v>
          </cell>
        </row>
        <row r="34">
          <cell r="H34">
            <v>36234</v>
          </cell>
        </row>
      </sheetData>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P"/>
      <sheetName val="Main"/>
      <sheetName val="DCI"/>
      <sheetName val="Progress"/>
      <sheetName val="S-Curve"/>
      <sheetName val="Sum"/>
      <sheetName val="Sum_dci"/>
      <sheetName val="Sum_mci"/>
      <sheetName val="Sum_FT"/>
      <sheetName val="data_dci"/>
      <sheetName val="data_mci"/>
      <sheetName val="dci_sch"/>
      <sheetName val="dci_act"/>
      <sheetName val="mci_sch"/>
      <sheetName val="mci_act"/>
      <sheetName val="behind"/>
      <sheetName val="DATA"/>
      <sheetName val="주관사업"/>
      <sheetName val="요약배부"/>
      <sheetName val="영업소실적"/>
      <sheetName val="CalCu"/>
      <sheetName val="BQ List"/>
      <sheetName val="PipWT"/>
      <sheetName val="VLOOKUP"/>
      <sheetName val="cal-foamglass"/>
      <sheetName val="7.6.3(B) UG Piping"/>
      <sheetName val="CODE"/>
      <sheetName val="BLDG_DCI"/>
      <sheetName val="BLDG_MCI"/>
      <sheetName val="BQ_List"/>
      <sheetName val="Regenerator  Concrete Structure"/>
      <sheetName val="환율change"/>
      <sheetName val="기계내역서"/>
      <sheetName val="CAT_5"/>
      <sheetName val="간접비 총괄표"/>
      <sheetName val="inter"/>
      <sheetName val="정부노임단가"/>
      <sheetName val="B"/>
      <sheetName val="ANX3A11"/>
      <sheetName val="Activity(new)"/>
      <sheetName val="뜃맟뭁돽띿맟?-BLDG"/>
      <sheetName val="손익차9월2"/>
      <sheetName val="choose"/>
      <sheetName val="수입"/>
    </sheetNames>
    <sheetDataSet>
      <sheetData sheetId="0" refreshError="1"/>
      <sheetData sheetId="1" refreshError="1">
        <row r="3">
          <cell r="C3">
            <v>37042</v>
          </cell>
        </row>
        <row r="8">
          <cell r="C8">
            <v>37035</v>
          </cell>
        </row>
        <row r="9">
          <cell r="C9">
            <v>37042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row r="8">
          <cell r="E8" t="str">
            <v>PR</v>
          </cell>
          <cell r="G8">
            <v>37113</v>
          </cell>
          <cell r="H8">
            <v>37123</v>
          </cell>
          <cell r="I8">
            <v>37133</v>
          </cell>
          <cell r="J8">
            <v>37151</v>
          </cell>
          <cell r="K8">
            <v>37169</v>
          </cell>
          <cell r="L8">
            <v>37176</v>
          </cell>
        </row>
        <row r="9">
          <cell r="E9" t="str">
            <v>PR</v>
          </cell>
          <cell r="G9">
            <v>36983</v>
          </cell>
          <cell r="H9">
            <v>37046</v>
          </cell>
          <cell r="I9">
            <v>37054</v>
          </cell>
          <cell r="J9">
            <v>37142</v>
          </cell>
          <cell r="K9">
            <v>37169</v>
          </cell>
          <cell r="L9">
            <v>37054</v>
          </cell>
        </row>
        <row r="10">
          <cell r="E10" t="str">
            <v>PR</v>
          </cell>
          <cell r="G10">
            <v>36983</v>
          </cell>
          <cell r="H10">
            <v>37046</v>
          </cell>
          <cell r="I10">
            <v>37054</v>
          </cell>
          <cell r="J10">
            <v>37142</v>
          </cell>
          <cell r="K10">
            <v>37169</v>
          </cell>
          <cell r="L10">
            <v>37054</v>
          </cell>
        </row>
        <row r="11">
          <cell r="E11" t="str">
            <v>PR</v>
          </cell>
          <cell r="G11">
            <v>36983</v>
          </cell>
          <cell r="H11">
            <v>37046</v>
          </cell>
          <cell r="I11">
            <v>37054</v>
          </cell>
          <cell r="J11">
            <v>37142</v>
          </cell>
          <cell r="K11">
            <v>37169</v>
          </cell>
          <cell r="L11">
            <v>37054</v>
          </cell>
        </row>
        <row r="12">
          <cell r="E12" t="str">
            <v>PR</v>
          </cell>
          <cell r="G12">
            <v>36983</v>
          </cell>
          <cell r="H12">
            <v>37046</v>
          </cell>
          <cell r="I12">
            <v>37054</v>
          </cell>
          <cell r="J12">
            <v>37142</v>
          </cell>
          <cell r="K12">
            <v>37169</v>
          </cell>
          <cell r="L12">
            <v>37054</v>
          </cell>
        </row>
        <row r="13">
          <cell r="E13" t="str">
            <v>PR</v>
          </cell>
          <cell r="G13">
            <v>36983</v>
          </cell>
          <cell r="H13">
            <v>37046</v>
          </cell>
          <cell r="I13">
            <v>37054</v>
          </cell>
          <cell r="J13">
            <v>37142</v>
          </cell>
          <cell r="K13">
            <v>37169</v>
          </cell>
          <cell r="L13">
            <v>37054</v>
          </cell>
        </row>
        <row r="14">
          <cell r="E14" t="str">
            <v>PR</v>
          </cell>
          <cell r="G14">
            <v>36983</v>
          </cell>
          <cell r="H14">
            <v>37046</v>
          </cell>
          <cell r="I14">
            <v>37054</v>
          </cell>
          <cell r="J14">
            <v>37142</v>
          </cell>
          <cell r="K14">
            <v>37169</v>
          </cell>
          <cell r="L14">
            <v>37054</v>
          </cell>
        </row>
        <row r="15">
          <cell r="E15" t="str">
            <v>PR</v>
          </cell>
          <cell r="G15">
            <v>36983</v>
          </cell>
          <cell r="H15">
            <v>37046</v>
          </cell>
          <cell r="I15">
            <v>37054</v>
          </cell>
          <cell r="J15">
            <v>37142</v>
          </cell>
          <cell r="K15">
            <v>37169</v>
          </cell>
          <cell r="L15">
            <v>37054</v>
          </cell>
        </row>
        <row r="16">
          <cell r="E16" t="str">
            <v>PR</v>
          </cell>
          <cell r="G16">
            <v>36983</v>
          </cell>
          <cell r="H16">
            <v>37046</v>
          </cell>
          <cell r="I16">
            <v>37054</v>
          </cell>
          <cell r="J16">
            <v>37142</v>
          </cell>
          <cell r="K16">
            <v>37169</v>
          </cell>
          <cell r="L16">
            <v>37054</v>
          </cell>
        </row>
        <row r="17">
          <cell r="E17" t="str">
            <v>PR</v>
          </cell>
          <cell r="G17">
            <v>36983</v>
          </cell>
          <cell r="H17">
            <v>37046</v>
          </cell>
          <cell r="I17">
            <v>37054</v>
          </cell>
          <cell r="J17">
            <v>37142</v>
          </cell>
          <cell r="K17">
            <v>37169</v>
          </cell>
          <cell r="L17">
            <v>37054</v>
          </cell>
        </row>
        <row r="18">
          <cell r="E18" t="str">
            <v>PR</v>
          </cell>
          <cell r="G18">
            <v>36983</v>
          </cell>
          <cell r="H18">
            <v>37046</v>
          </cell>
          <cell r="I18">
            <v>37054</v>
          </cell>
          <cell r="J18">
            <v>37142</v>
          </cell>
          <cell r="K18">
            <v>37169</v>
          </cell>
          <cell r="L18">
            <v>37054</v>
          </cell>
        </row>
        <row r="19">
          <cell r="E19" t="str">
            <v>PR</v>
          </cell>
          <cell r="G19">
            <v>36983</v>
          </cell>
          <cell r="H19">
            <v>37046</v>
          </cell>
          <cell r="I19">
            <v>37054</v>
          </cell>
          <cell r="J19">
            <v>37142</v>
          </cell>
          <cell r="K19">
            <v>37169</v>
          </cell>
          <cell r="L19">
            <v>37054</v>
          </cell>
        </row>
        <row r="20">
          <cell r="E20" t="str">
            <v>PR</v>
          </cell>
          <cell r="G20">
            <v>36983</v>
          </cell>
          <cell r="H20">
            <v>37046</v>
          </cell>
          <cell r="I20">
            <v>37054</v>
          </cell>
          <cell r="J20">
            <v>37142</v>
          </cell>
          <cell r="K20">
            <v>37169</v>
          </cell>
          <cell r="L20">
            <v>37054</v>
          </cell>
        </row>
        <row r="21">
          <cell r="E21" t="str">
            <v>PR</v>
          </cell>
          <cell r="G21">
            <v>36983</v>
          </cell>
          <cell r="H21">
            <v>37046</v>
          </cell>
          <cell r="I21">
            <v>37054</v>
          </cell>
          <cell r="J21">
            <v>37142</v>
          </cell>
          <cell r="K21">
            <v>37169</v>
          </cell>
          <cell r="L21">
            <v>37054</v>
          </cell>
        </row>
        <row r="22">
          <cell r="E22" t="str">
            <v>PR</v>
          </cell>
          <cell r="G22">
            <v>36997</v>
          </cell>
          <cell r="H22">
            <v>37046</v>
          </cell>
          <cell r="I22">
            <v>37054</v>
          </cell>
          <cell r="J22">
            <v>37142</v>
          </cell>
          <cell r="K22">
            <v>37169</v>
          </cell>
          <cell r="L22">
            <v>37054</v>
          </cell>
        </row>
        <row r="23">
          <cell r="E23" t="str">
            <v>PR</v>
          </cell>
          <cell r="G23">
            <v>36997</v>
          </cell>
          <cell r="H23">
            <v>37046</v>
          </cell>
          <cell r="I23">
            <v>37054</v>
          </cell>
          <cell r="J23">
            <v>37142</v>
          </cell>
          <cell r="K23">
            <v>37169</v>
          </cell>
          <cell r="L23">
            <v>37054</v>
          </cell>
        </row>
        <row r="24">
          <cell r="E24" t="str">
            <v>PR</v>
          </cell>
          <cell r="G24">
            <v>36997</v>
          </cell>
          <cell r="H24">
            <v>37046</v>
          </cell>
          <cell r="I24">
            <v>37054</v>
          </cell>
          <cell r="J24">
            <v>37142</v>
          </cell>
          <cell r="K24">
            <v>37169</v>
          </cell>
          <cell r="L24">
            <v>37054</v>
          </cell>
        </row>
        <row r="25">
          <cell r="E25" t="str">
            <v>PR</v>
          </cell>
          <cell r="G25">
            <v>36997</v>
          </cell>
          <cell r="H25">
            <v>37046</v>
          </cell>
          <cell r="I25">
            <v>37054</v>
          </cell>
          <cell r="J25">
            <v>37142</v>
          </cell>
          <cell r="K25">
            <v>37169</v>
          </cell>
          <cell r="L25">
            <v>37054</v>
          </cell>
        </row>
        <row r="26">
          <cell r="E26" t="str">
            <v>PR</v>
          </cell>
          <cell r="G26">
            <v>36997</v>
          </cell>
          <cell r="H26">
            <v>37046</v>
          </cell>
          <cell r="I26">
            <v>37054</v>
          </cell>
          <cell r="J26">
            <v>37142</v>
          </cell>
          <cell r="K26">
            <v>37169</v>
          </cell>
          <cell r="L26">
            <v>37054</v>
          </cell>
        </row>
        <row r="27">
          <cell r="E27" t="str">
            <v>PR</v>
          </cell>
          <cell r="G27">
            <v>36997</v>
          </cell>
          <cell r="H27">
            <v>37046</v>
          </cell>
          <cell r="I27">
            <v>37054</v>
          </cell>
          <cell r="J27">
            <v>37142</v>
          </cell>
          <cell r="K27">
            <v>37169</v>
          </cell>
          <cell r="L27">
            <v>37054</v>
          </cell>
        </row>
        <row r="28">
          <cell r="E28" t="str">
            <v>PR</v>
          </cell>
          <cell r="G28">
            <v>36997</v>
          </cell>
          <cell r="H28">
            <v>37046</v>
          </cell>
          <cell r="I28">
            <v>37054</v>
          </cell>
          <cell r="J28">
            <v>37142</v>
          </cell>
          <cell r="K28">
            <v>37169</v>
          </cell>
          <cell r="L28">
            <v>37054</v>
          </cell>
        </row>
        <row r="29">
          <cell r="E29" t="str">
            <v>PR</v>
          </cell>
          <cell r="G29">
            <v>36997</v>
          </cell>
          <cell r="H29">
            <v>37046</v>
          </cell>
          <cell r="I29">
            <v>37054</v>
          </cell>
          <cell r="J29">
            <v>37142</v>
          </cell>
          <cell r="K29">
            <v>37169</v>
          </cell>
          <cell r="L29">
            <v>37054</v>
          </cell>
        </row>
        <row r="30">
          <cell r="E30" t="str">
            <v>PR</v>
          </cell>
          <cell r="G30">
            <v>36997</v>
          </cell>
          <cell r="H30">
            <v>37046</v>
          </cell>
          <cell r="I30">
            <v>37054</v>
          </cell>
          <cell r="J30">
            <v>37142</v>
          </cell>
          <cell r="K30">
            <v>37169</v>
          </cell>
          <cell r="L30">
            <v>37054</v>
          </cell>
        </row>
        <row r="31">
          <cell r="E31" t="str">
            <v>PR</v>
          </cell>
          <cell r="G31">
            <v>36997</v>
          </cell>
          <cell r="H31">
            <v>37046</v>
          </cell>
          <cell r="I31">
            <v>37054</v>
          </cell>
          <cell r="J31">
            <v>37142</v>
          </cell>
          <cell r="K31">
            <v>37169</v>
          </cell>
          <cell r="L31">
            <v>37054</v>
          </cell>
        </row>
        <row r="32">
          <cell r="E32" t="str">
            <v>PR</v>
          </cell>
          <cell r="G32">
            <v>36997</v>
          </cell>
          <cell r="H32">
            <v>37046</v>
          </cell>
          <cell r="I32">
            <v>37054</v>
          </cell>
          <cell r="J32">
            <v>37142</v>
          </cell>
          <cell r="K32">
            <v>37169</v>
          </cell>
          <cell r="L32">
            <v>37054</v>
          </cell>
        </row>
        <row r="33">
          <cell r="E33" t="str">
            <v>PR</v>
          </cell>
          <cell r="G33">
            <v>36997</v>
          </cell>
          <cell r="H33">
            <v>37046</v>
          </cell>
          <cell r="I33">
            <v>37054</v>
          </cell>
          <cell r="J33">
            <v>37142</v>
          </cell>
          <cell r="K33">
            <v>37169</v>
          </cell>
          <cell r="L33">
            <v>37054</v>
          </cell>
        </row>
        <row r="34">
          <cell r="E34" t="str">
            <v>PR</v>
          </cell>
          <cell r="G34">
            <v>36997</v>
          </cell>
          <cell r="H34">
            <v>37046</v>
          </cell>
          <cell r="I34">
            <v>37054</v>
          </cell>
          <cell r="J34">
            <v>37142</v>
          </cell>
          <cell r="K34">
            <v>37169</v>
          </cell>
          <cell r="L34">
            <v>37054</v>
          </cell>
        </row>
        <row r="35">
          <cell r="E35" t="str">
            <v>PR</v>
          </cell>
          <cell r="G35">
            <v>36997</v>
          </cell>
          <cell r="H35">
            <v>37046</v>
          </cell>
          <cell r="I35">
            <v>37054</v>
          </cell>
          <cell r="J35">
            <v>37142</v>
          </cell>
          <cell r="K35">
            <v>37169</v>
          </cell>
          <cell r="L35">
            <v>37054</v>
          </cell>
        </row>
        <row r="36">
          <cell r="E36" t="str">
            <v>PR</v>
          </cell>
          <cell r="G36">
            <v>36997</v>
          </cell>
          <cell r="H36">
            <v>37046</v>
          </cell>
          <cell r="I36">
            <v>37054</v>
          </cell>
          <cell r="J36">
            <v>37142</v>
          </cell>
          <cell r="K36">
            <v>37169</v>
          </cell>
          <cell r="L36">
            <v>37054</v>
          </cell>
        </row>
        <row r="37">
          <cell r="E37" t="str">
            <v>PR</v>
          </cell>
          <cell r="G37">
            <v>36997</v>
          </cell>
          <cell r="H37">
            <v>37046</v>
          </cell>
          <cell r="I37">
            <v>37054</v>
          </cell>
          <cell r="J37">
            <v>37142</v>
          </cell>
          <cell r="K37">
            <v>37169</v>
          </cell>
          <cell r="L37">
            <v>37054</v>
          </cell>
        </row>
        <row r="38">
          <cell r="E38" t="str">
            <v>PR</v>
          </cell>
          <cell r="G38">
            <v>36997</v>
          </cell>
          <cell r="H38">
            <v>37046</v>
          </cell>
          <cell r="I38">
            <v>37054</v>
          </cell>
          <cell r="J38">
            <v>37142</v>
          </cell>
          <cell r="K38">
            <v>37169</v>
          </cell>
          <cell r="L38">
            <v>37054</v>
          </cell>
        </row>
        <row r="39">
          <cell r="E39" t="str">
            <v>PR</v>
          </cell>
          <cell r="G39">
            <v>36997</v>
          </cell>
          <cell r="H39">
            <v>37046</v>
          </cell>
          <cell r="I39">
            <v>37054</v>
          </cell>
          <cell r="J39">
            <v>37142</v>
          </cell>
          <cell r="K39">
            <v>37169</v>
          </cell>
          <cell r="L39">
            <v>37054</v>
          </cell>
        </row>
        <row r="40">
          <cell r="E40" t="str">
            <v>PR</v>
          </cell>
          <cell r="G40">
            <v>36997</v>
          </cell>
          <cell r="H40">
            <v>37046</v>
          </cell>
          <cell r="I40">
            <v>37054</v>
          </cell>
          <cell r="J40">
            <v>37142</v>
          </cell>
          <cell r="K40">
            <v>37169</v>
          </cell>
          <cell r="L40">
            <v>37054</v>
          </cell>
        </row>
        <row r="41">
          <cell r="E41" t="str">
            <v>PR</v>
          </cell>
          <cell r="G41">
            <v>36997</v>
          </cell>
          <cell r="H41">
            <v>37046</v>
          </cell>
          <cell r="I41">
            <v>37054</v>
          </cell>
          <cell r="J41">
            <v>37142</v>
          </cell>
          <cell r="K41">
            <v>37169</v>
          </cell>
          <cell r="L41">
            <v>37054</v>
          </cell>
        </row>
        <row r="42">
          <cell r="E42" t="str">
            <v>PR</v>
          </cell>
          <cell r="G42">
            <v>36997</v>
          </cell>
          <cell r="H42">
            <v>37046</v>
          </cell>
          <cell r="I42">
            <v>37054</v>
          </cell>
          <cell r="J42">
            <v>37142</v>
          </cell>
          <cell r="K42">
            <v>37169</v>
          </cell>
          <cell r="L42">
            <v>37054</v>
          </cell>
        </row>
        <row r="43">
          <cell r="E43" t="str">
            <v>PR</v>
          </cell>
          <cell r="G43">
            <v>36997</v>
          </cell>
          <cell r="H43">
            <v>37046</v>
          </cell>
          <cell r="I43">
            <v>37054</v>
          </cell>
          <cell r="J43">
            <v>37142</v>
          </cell>
          <cell r="K43">
            <v>37169</v>
          </cell>
          <cell r="L43">
            <v>37054</v>
          </cell>
        </row>
        <row r="44">
          <cell r="E44" t="str">
            <v>PR</v>
          </cell>
          <cell r="G44">
            <v>36997</v>
          </cell>
          <cell r="H44">
            <v>37046</v>
          </cell>
          <cell r="I44">
            <v>37054</v>
          </cell>
          <cell r="J44">
            <v>37142</v>
          </cell>
          <cell r="K44">
            <v>37169</v>
          </cell>
          <cell r="L44">
            <v>37054</v>
          </cell>
        </row>
        <row r="45">
          <cell r="E45" t="str">
            <v>PR</v>
          </cell>
          <cell r="G45">
            <v>36997</v>
          </cell>
          <cell r="H45">
            <v>37046</v>
          </cell>
          <cell r="I45">
            <v>37054</v>
          </cell>
          <cell r="J45">
            <v>37142</v>
          </cell>
          <cell r="K45">
            <v>37169</v>
          </cell>
          <cell r="L45">
            <v>37054</v>
          </cell>
        </row>
        <row r="46">
          <cell r="E46" t="str">
            <v>PR</v>
          </cell>
          <cell r="G46">
            <v>36997</v>
          </cell>
          <cell r="H46">
            <v>37046</v>
          </cell>
          <cell r="I46">
            <v>37054</v>
          </cell>
          <cell r="J46">
            <v>37142</v>
          </cell>
          <cell r="K46">
            <v>37169</v>
          </cell>
          <cell r="L46">
            <v>37054</v>
          </cell>
        </row>
        <row r="47">
          <cell r="E47" t="str">
            <v>PR</v>
          </cell>
          <cell r="G47">
            <v>36997</v>
          </cell>
          <cell r="H47">
            <v>37046</v>
          </cell>
          <cell r="I47">
            <v>37054</v>
          </cell>
          <cell r="J47">
            <v>37142</v>
          </cell>
          <cell r="K47">
            <v>37169</v>
          </cell>
          <cell r="L47">
            <v>37054</v>
          </cell>
        </row>
        <row r="48">
          <cell r="E48" t="str">
            <v>PR</v>
          </cell>
          <cell r="G48">
            <v>36997</v>
          </cell>
          <cell r="H48">
            <v>37046</v>
          </cell>
          <cell r="I48">
            <v>37054</v>
          </cell>
          <cell r="J48">
            <v>37142</v>
          </cell>
          <cell r="K48">
            <v>37169</v>
          </cell>
          <cell r="L48">
            <v>37054</v>
          </cell>
        </row>
        <row r="49">
          <cell r="E49" t="str">
            <v>PR</v>
          </cell>
          <cell r="G49">
            <v>36997</v>
          </cell>
          <cell r="H49">
            <v>37046</v>
          </cell>
          <cell r="I49">
            <v>37054</v>
          </cell>
          <cell r="J49">
            <v>37142</v>
          </cell>
          <cell r="K49">
            <v>37169</v>
          </cell>
          <cell r="L49">
            <v>37054</v>
          </cell>
        </row>
        <row r="50">
          <cell r="E50" t="str">
            <v>PR</v>
          </cell>
          <cell r="G50">
            <v>36997</v>
          </cell>
          <cell r="H50">
            <v>37046</v>
          </cell>
          <cell r="I50">
            <v>37054</v>
          </cell>
          <cell r="J50">
            <v>37142</v>
          </cell>
          <cell r="K50">
            <v>37169</v>
          </cell>
          <cell r="L50">
            <v>37054</v>
          </cell>
        </row>
        <row r="51">
          <cell r="E51" t="str">
            <v>PR</v>
          </cell>
          <cell r="G51">
            <v>36997</v>
          </cell>
          <cell r="H51">
            <v>37046</v>
          </cell>
          <cell r="I51">
            <v>37054</v>
          </cell>
          <cell r="J51">
            <v>37142</v>
          </cell>
          <cell r="K51">
            <v>37169</v>
          </cell>
          <cell r="L51">
            <v>37054</v>
          </cell>
        </row>
        <row r="52">
          <cell r="E52" t="str">
            <v>PR</v>
          </cell>
          <cell r="G52">
            <v>37011</v>
          </cell>
          <cell r="H52">
            <v>37039</v>
          </cell>
          <cell r="I52">
            <v>37067</v>
          </cell>
          <cell r="J52">
            <v>37164</v>
          </cell>
          <cell r="K52">
            <v>37169</v>
          </cell>
          <cell r="L52">
            <v>37176</v>
          </cell>
        </row>
        <row r="53">
          <cell r="E53" t="str">
            <v>PR</v>
          </cell>
          <cell r="G53">
            <v>37011</v>
          </cell>
          <cell r="H53">
            <v>37039</v>
          </cell>
          <cell r="I53">
            <v>37067</v>
          </cell>
          <cell r="J53">
            <v>37164</v>
          </cell>
          <cell r="K53">
            <v>37169</v>
          </cell>
          <cell r="L53">
            <v>37176</v>
          </cell>
        </row>
        <row r="54">
          <cell r="E54" t="str">
            <v>PR</v>
          </cell>
          <cell r="G54">
            <v>37011</v>
          </cell>
          <cell r="H54">
            <v>37039</v>
          </cell>
          <cell r="I54">
            <v>37067</v>
          </cell>
          <cell r="J54">
            <v>37164</v>
          </cell>
          <cell r="K54">
            <v>37169</v>
          </cell>
          <cell r="L54">
            <v>37176</v>
          </cell>
        </row>
        <row r="55">
          <cell r="E55" t="str">
            <v>PR</v>
          </cell>
          <cell r="G55">
            <v>37011</v>
          </cell>
          <cell r="H55">
            <v>37039</v>
          </cell>
          <cell r="I55">
            <v>37067</v>
          </cell>
          <cell r="J55">
            <v>37164</v>
          </cell>
          <cell r="K55">
            <v>37169</v>
          </cell>
          <cell r="L55">
            <v>37176</v>
          </cell>
        </row>
        <row r="56">
          <cell r="E56" t="str">
            <v>PR</v>
          </cell>
          <cell r="G56">
            <v>37011</v>
          </cell>
          <cell r="H56">
            <v>37032.5</v>
          </cell>
          <cell r="I56">
            <v>37054</v>
          </cell>
          <cell r="J56">
            <v>37164</v>
          </cell>
          <cell r="K56">
            <v>37169</v>
          </cell>
          <cell r="L56">
            <v>37054</v>
          </cell>
        </row>
        <row r="57">
          <cell r="E57" t="str">
            <v>PR</v>
          </cell>
          <cell r="G57">
            <v>37011</v>
          </cell>
          <cell r="H57">
            <v>37032.5</v>
          </cell>
          <cell r="I57">
            <v>37054</v>
          </cell>
          <cell r="J57">
            <v>37164</v>
          </cell>
          <cell r="K57">
            <v>37169</v>
          </cell>
          <cell r="L57">
            <v>37054</v>
          </cell>
        </row>
        <row r="58">
          <cell r="E58" t="str">
            <v>PR</v>
          </cell>
          <cell r="G58">
            <v>37011</v>
          </cell>
          <cell r="H58">
            <v>37032.5</v>
          </cell>
          <cell r="I58">
            <v>37054</v>
          </cell>
          <cell r="J58">
            <v>37164</v>
          </cell>
          <cell r="K58">
            <v>37169</v>
          </cell>
          <cell r="L58">
            <v>37054</v>
          </cell>
        </row>
        <row r="59">
          <cell r="E59" t="str">
            <v>PR</v>
          </cell>
          <cell r="G59">
            <v>37011</v>
          </cell>
          <cell r="H59">
            <v>37032.5</v>
          </cell>
          <cell r="I59">
            <v>37054</v>
          </cell>
          <cell r="J59">
            <v>37164</v>
          </cell>
          <cell r="K59">
            <v>37169</v>
          </cell>
          <cell r="L59">
            <v>37054</v>
          </cell>
        </row>
        <row r="60">
          <cell r="E60" t="str">
            <v>PR</v>
          </cell>
          <cell r="G60">
            <v>37011</v>
          </cell>
          <cell r="H60">
            <v>37032.5</v>
          </cell>
          <cell r="I60">
            <v>37054</v>
          </cell>
          <cell r="J60">
            <v>37164</v>
          </cell>
          <cell r="K60">
            <v>37169</v>
          </cell>
          <cell r="L60">
            <v>37054</v>
          </cell>
        </row>
        <row r="61">
          <cell r="E61" t="str">
            <v>PR</v>
          </cell>
          <cell r="G61">
            <v>37011</v>
          </cell>
          <cell r="H61">
            <v>37032.5</v>
          </cell>
          <cell r="I61">
            <v>37054</v>
          </cell>
          <cell r="J61">
            <v>37164</v>
          </cell>
          <cell r="K61">
            <v>37169</v>
          </cell>
          <cell r="L61">
            <v>37054</v>
          </cell>
        </row>
        <row r="62">
          <cell r="E62" t="str">
            <v>PR</v>
          </cell>
          <cell r="G62">
            <v>37011</v>
          </cell>
          <cell r="H62">
            <v>37032.5</v>
          </cell>
          <cell r="I62">
            <v>37054</v>
          </cell>
          <cell r="J62">
            <v>37164</v>
          </cell>
          <cell r="K62">
            <v>37169</v>
          </cell>
          <cell r="L62">
            <v>37054</v>
          </cell>
        </row>
        <row r="63">
          <cell r="E63" t="str">
            <v>PR</v>
          </cell>
          <cell r="G63">
            <v>37011</v>
          </cell>
          <cell r="H63">
            <v>37032.5</v>
          </cell>
          <cell r="I63">
            <v>37054</v>
          </cell>
          <cell r="J63">
            <v>37164</v>
          </cell>
          <cell r="K63">
            <v>37169</v>
          </cell>
          <cell r="L63">
            <v>37054</v>
          </cell>
        </row>
        <row r="64">
          <cell r="E64" t="str">
            <v>PR</v>
          </cell>
          <cell r="G64">
            <v>37011</v>
          </cell>
          <cell r="H64">
            <v>37032.5</v>
          </cell>
          <cell r="I64">
            <v>37054</v>
          </cell>
          <cell r="J64">
            <v>37164</v>
          </cell>
          <cell r="K64">
            <v>37169</v>
          </cell>
          <cell r="L64">
            <v>37054</v>
          </cell>
        </row>
        <row r="65">
          <cell r="E65" t="str">
            <v>PR</v>
          </cell>
          <cell r="G65">
            <v>37011</v>
          </cell>
          <cell r="H65">
            <v>37032.5</v>
          </cell>
          <cell r="I65">
            <v>37054</v>
          </cell>
          <cell r="J65">
            <v>37164</v>
          </cell>
          <cell r="K65">
            <v>37169</v>
          </cell>
          <cell r="L65">
            <v>37054</v>
          </cell>
        </row>
        <row r="66">
          <cell r="E66" t="str">
            <v>PR</v>
          </cell>
          <cell r="G66">
            <v>37011</v>
          </cell>
          <cell r="H66">
            <v>37032.5</v>
          </cell>
          <cell r="I66">
            <v>37054</v>
          </cell>
          <cell r="J66">
            <v>37164</v>
          </cell>
          <cell r="K66">
            <v>37169</v>
          </cell>
          <cell r="L66">
            <v>37054</v>
          </cell>
        </row>
        <row r="67">
          <cell r="E67" t="str">
            <v>PR</v>
          </cell>
          <cell r="G67">
            <v>37011</v>
          </cell>
          <cell r="H67">
            <v>37032.5</v>
          </cell>
          <cell r="I67">
            <v>37054</v>
          </cell>
          <cell r="J67">
            <v>37164</v>
          </cell>
          <cell r="K67">
            <v>37169</v>
          </cell>
          <cell r="L67">
            <v>37054</v>
          </cell>
        </row>
        <row r="68">
          <cell r="E68" t="str">
            <v>PR</v>
          </cell>
          <cell r="G68">
            <v>37011</v>
          </cell>
          <cell r="H68">
            <v>37032.5</v>
          </cell>
          <cell r="I68">
            <v>37054</v>
          </cell>
          <cell r="J68">
            <v>37164</v>
          </cell>
          <cell r="K68">
            <v>37169</v>
          </cell>
          <cell r="L68">
            <v>37054</v>
          </cell>
        </row>
        <row r="69">
          <cell r="E69" t="str">
            <v>PR</v>
          </cell>
          <cell r="G69">
            <v>37011</v>
          </cell>
          <cell r="H69">
            <v>37032.5</v>
          </cell>
          <cell r="I69">
            <v>37054</v>
          </cell>
          <cell r="J69">
            <v>37164</v>
          </cell>
          <cell r="K69">
            <v>37169</v>
          </cell>
          <cell r="L69">
            <v>37054</v>
          </cell>
        </row>
        <row r="70">
          <cell r="E70" t="str">
            <v>PR</v>
          </cell>
          <cell r="G70">
            <v>37011</v>
          </cell>
          <cell r="H70">
            <v>37032.5</v>
          </cell>
          <cell r="I70">
            <v>37054</v>
          </cell>
          <cell r="J70">
            <v>37164</v>
          </cell>
          <cell r="K70">
            <v>37169</v>
          </cell>
          <cell r="L70">
            <v>37054</v>
          </cell>
        </row>
        <row r="71">
          <cell r="E71" t="str">
            <v>PR</v>
          </cell>
          <cell r="G71">
            <v>37011</v>
          </cell>
          <cell r="H71">
            <v>37032.5</v>
          </cell>
          <cell r="I71">
            <v>37054</v>
          </cell>
          <cell r="J71">
            <v>37164</v>
          </cell>
          <cell r="K71">
            <v>37169</v>
          </cell>
          <cell r="L71">
            <v>37054</v>
          </cell>
        </row>
        <row r="72">
          <cell r="E72" t="str">
            <v>PR</v>
          </cell>
          <cell r="G72">
            <v>37011</v>
          </cell>
          <cell r="H72">
            <v>37032.5</v>
          </cell>
          <cell r="I72">
            <v>37054</v>
          </cell>
          <cell r="J72">
            <v>37164</v>
          </cell>
          <cell r="K72">
            <v>37169</v>
          </cell>
          <cell r="L72">
            <v>37054</v>
          </cell>
        </row>
        <row r="73">
          <cell r="E73" t="str">
            <v>PR</v>
          </cell>
          <cell r="G73">
            <v>37011</v>
          </cell>
          <cell r="H73">
            <v>37032.5</v>
          </cell>
          <cell r="I73">
            <v>37054</v>
          </cell>
          <cell r="J73">
            <v>37164</v>
          </cell>
          <cell r="K73">
            <v>37169</v>
          </cell>
          <cell r="L73">
            <v>37054</v>
          </cell>
        </row>
        <row r="74">
          <cell r="E74" t="str">
            <v>PR</v>
          </cell>
          <cell r="G74">
            <v>37011</v>
          </cell>
          <cell r="H74">
            <v>37032.5</v>
          </cell>
          <cell r="I74">
            <v>37054</v>
          </cell>
          <cell r="J74">
            <v>37164</v>
          </cell>
          <cell r="K74">
            <v>37169</v>
          </cell>
          <cell r="L74">
            <v>37054</v>
          </cell>
        </row>
        <row r="75">
          <cell r="E75" t="str">
            <v>PR</v>
          </cell>
          <cell r="G75">
            <v>37011</v>
          </cell>
          <cell r="H75">
            <v>37032.5</v>
          </cell>
          <cell r="I75">
            <v>37054</v>
          </cell>
          <cell r="J75">
            <v>37164</v>
          </cell>
          <cell r="K75">
            <v>37169</v>
          </cell>
          <cell r="L75">
            <v>37054</v>
          </cell>
        </row>
        <row r="76">
          <cell r="E76" t="str">
            <v>PR</v>
          </cell>
          <cell r="G76">
            <v>37011</v>
          </cell>
          <cell r="H76">
            <v>37032.5</v>
          </cell>
          <cell r="I76">
            <v>37054</v>
          </cell>
          <cell r="J76">
            <v>37164</v>
          </cell>
          <cell r="K76">
            <v>37169</v>
          </cell>
          <cell r="L76">
            <v>37054</v>
          </cell>
        </row>
        <row r="77">
          <cell r="E77" t="str">
            <v>PR</v>
          </cell>
          <cell r="G77">
            <v>37011</v>
          </cell>
          <cell r="H77">
            <v>37032.5</v>
          </cell>
          <cell r="I77">
            <v>37054</v>
          </cell>
          <cell r="J77">
            <v>37164</v>
          </cell>
          <cell r="K77">
            <v>37169</v>
          </cell>
          <cell r="L77">
            <v>37054</v>
          </cell>
        </row>
        <row r="78">
          <cell r="E78" t="str">
            <v>PR</v>
          </cell>
          <cell r="G78">
            <v>36996</v>
          </cell>
          <cell r="H78">
            <v>37025</v>
          </cell>
          <cell r="I78">
            <v>37054</v>
          </cell>
          <cell r="J78">
            <v>37164</v>
          </cell>
          <cell r="K78">
            <v>37169</v>
          </cell>
          <cell r="L78">
            <v>37054</v>
          </cell>
        </row>
        <row r="79">
          <cell r="E79" t="str">
            <v>PR</v>
          </cell>
          <cell r="G79">
            <v>36996</v>
          </cell>
          <cell r="H79">
            <v>37025</v>
          </cell>
          <cell r="I79">
            <v>37054</v>
          </cell>
          <cell r="J79">
            <v>37164</v>
          </cell>
          <cell r="K79">
            <v>37169</v>
          </cell>
          <cell r="L79">
            <v>37054</v>
          </cell>
        </row>
        <row r="80">
          <cell r="E80" t="str">
            <v>PR</v>
          </cell>
          <cell r="G80">
            <v>37011</v>
          </cell>
          <cell r="H80">
            <v>37032.5</v>
          </cell>
          <cell r="I80">
            <v>37054</v>
          </cell>
          <cell r="J80">
            <v>37164</v>
          </cell>
          <cell r="K80">
            <v>37169</v>
          </cell>
          <cell r="L80">
            <v>37054</v>
          </cell>
        </row>
        <row r="81">
          <cell r="E81" t="str">
            <v>PR</v>
          </cell>
          <cell r="G81">
            <v>37011</v>
          </cell>
          <cell r="H81">
            <v>37032.5</v>
          </cell>
          <cell r="I81">
            <v>37054</v>
          </cell>
          <cell r="J81">
            <v>37164</v>
          </cell>
          <cell r="K81">
            <v>37169</v>
          </cell>
          <cell r="L81">
            <v>37054</v>
          </cell>
        </row>
        <row r="82">
          <cell r="E82" t="str">
            <v>PR</v>
          </cell>
          <cell r="G82">
            <v>37011</v>
          </cell>
          <cell r="H82">
            <v>37032.5</v>
          </cell>
          <cell r="I82">
            <v>37054</v>
          </cell>
          <cell r="J82">
            <v>37164</v>
          </cell>
          <cell r="K82">
            <v>37169</v>
          </cell>
          <cell r="L82">
            <v>37054</v>
          </cell>
        </row>
        <row r="83">
          <cell r="E83" t="str">
            <v>PR</v>
          </cell>
          <cell r="G83">
            <v>37011</v>
          </cell>
          <cell r="H83">
            <v>37032.5</v>
          </cell>
          <cell r="I83">
            <v>37054</v>
          </cell>
          <cell r="J83">
            <v>37164</v>
          </cell>
          <cell r="K83">
            <v>37169</v>
          </cell>
          <cell r="L83">
            <v>37054</v>
          </cell>
        </row>
        <row r="84">
          <cell r="E84" t="str">
            <v>PR</v>
          </cell>
          <cell r="G84">
            <v>37011</v>
          </cell>
          <cell r="H84">
            <v>37032.5</v>
          </cell>
          <cell r="I84">
            <v>37054</v>
          </cell>
          <cell r="J84">
            <v>37164</v>
          </cell>
          <cell r="K84">
            <v>37169</v>
          </cell>
          <cell r="L84">
            <v>37054</v>
          </cell>
        </row>
        <row r="85">
          <cell r="E85" t="str">
            <v>PR</v>
          </cell>
          <cell r="G85">
            <v>37011</v>
          </cell>
          <cell r="H85">
            <v>37032.5</v>
          </cell>
          <cell r="I85">
            <v>37054</v>
          </cell>
          <cell r="J85">
            <v>37164</v>
          </cell>
          <cell r="K85">
            <v>37169</v>
          </cell>
          <cell r="L85">
            <v>37054</v>
          </cell>
        </row>
        <row r="86">
          <cell r="E86" t="str">
            <v>PR</v>
          </cell>
          <cell r="G86">
            <v>37011</v>
          </cell>
          <cell r="H86">
            <v>37032.5</v>
          </cell>
          <cell r="I86">
            <v>37054</v>
          </cell>
          <cell r="J86">
            <v>37164</v>
          </cell>
          <cell r="K86">
            <v>37169</v>
          </cell>
          <cell r="L86">
            <v>37054</v>
          </cell>
        </row>
        <row r="87">
          <cell r="E87" t="str">
            <v>PR</v>
          </cell>
          <cell r="G87">
            <v>36996</v>
          </cell>
          <cell r="H87">
            <v>37025</v>
          </cell>
          <cell r="I87">
            <v>37054</v>
          </cell>
          <cell r="J87">
            <v>37164</v>
          </cell>
          <cell r="K87">
            <v>37169</v>
          </cell>
          <cell r="L87">
            <v>37054</v>
          </cell>
        </row>
        <row r="88">
          <cell r="E88" t="str">
            <v>PR</v>
          </cell>
          <cell r="G88">
            <v>37011</v>
          </cell>
          <cell r="H88">
            <v>37032.5</v>
          </cell>
          <cell r="I88">
            <v>37054</v>
          </cell>
          <cell r="J88">
            <v>37164</v>
          </cell>
          <cell r="K88">
            <v>37169</v>
          </cell>
          <cell r="L88">
            <v>37054</v>
          </cell>
        </row>
        <row r="89">
          <cell r="E89" t="str">
            <v>PR</v>
          </cell>
          <cell r="G89">
            <v>37011</v>
          </cell>
          <cell r="H89">
            <v>37032.5</v>
          </cell>
          <cell r="I89">
            <v>37054</v>
          </cell>
          <cell r="J89">
            <v>37164</v>
          </cell>
          <cell r="K89">
            <v>37169</v>
          </cell>
          <cell r="L89">
            <v>37054</v>
          </cell>
        </row>
        <row r="90">
          <cell r="E90" t="str">
            <v>PR</v>
          </cell>
          <cell r="G90">
            <v>37011</v>
          </cell>
          <cell r="H90">
            <v>37032.5</v>
          </cell>
          <cell r="I90">
            <v>37054</v>
          </cell>
          <cell r="J90">
            <v>37164</v>
          </cell>
          <cell r="K90">
            <v>37169</v>
          </cell>
          <cell r="L90">
            <v>37054</v>
          </cell>
        </row>
        <row r="91">
          <cell r="E91" t="str">
            <v>PR</v>
          </cell>
          <cell r="G91">
            <v>37011</v>
          </cell>
          <cell r="H91">
            <v>37032.5</v>
          </cell>
          <cell r="I91">
            <v>37054</v>
          </cell>
          <cell r="J91">
            <v>37164</v>
          </cell>
          <cell r="K91">
            <v>37169</v>
          </cell>
          <cell r="L91">
            <v>37054</v>
          </cell>
        </row>
        <row r="92">
          <cell r="E92" t="str">
            <v>PR</v>
          </cell>
          <cell r="G92">
            <v>37011</v>
          </cell>
          <cell r="H92">
            <v>37032.5</v>
          </cell>
          <cell r="I92">
            <v>37054</v>
          </cell>
          <cell r="J92">
            <v>37164</v>
          </cell>
          <cell r="K92">
            <v>37169</v>
          </cell>
          <cell r="L92">
            <v>37054</v>
          </cell>
        </row>
        <row r="93">
          <cell r="E93" t="str">
            <v>PR</v>
          </cell>
          <cell r="G93">
            <v>37011</v>
          </cell>
          <cell r="H93">
            <v>37032.5</v>
          </cell>
          <cell r="I93">
            <v>37054</v>
          </cell>
          <cell r="J93">
            <v>37164</v>
          </cell>
          <cell r="K93">
            <v>37169</v>
          </cell>
          <cell r="L93">
            <v>37054</v>
          </cell>
        </row>
        <row r="94">
          <cell r="E94" t="str">
            <v>PR</v>
          </cell>
          <cell r="G94">
            <v>37011</v>
          </cell>
          <cell r="H94">
            <v>37032.5</v>
          </cell>
          <cell r="I94">
            <v>37054</v>
          </cell>
          <cell r="J94">
            <v>37164</v>
          </cell>
          <cell r="K94">
            <v>37169</v>
          </cell>
          <cell r="L94">
            <v>37054</v>
          </cell>
        </row>
        <row r="95">
          <cell r="E95" t="str">
            <v>PR</v>
          </cell>
          <cell r="G95">
            <v>37011</v>
          </cell>
          <cell r="H95">
            <v>37032.5</v>
          </cell>
          <cell r="I95">
            <v>37054</v>
          </cell>
          <cell r="J95">
            <v>37164</v>
          </cell>
          <cell r="K95">
            <v>37169</v>
          </cell>
          <cell r="L95">
            <v>37054</v>
          </cell>
        </row>
        <row r="96">
          <cell r="E96" t="str">
            <v>PR</v>
          </cell>
          <cell r="G96">
            <v>37011</v>
          </cell>
          <cell r="H96">
            <v>37032.5</v>
          </cell>
          <cell r="I96">
            <v>37054</v>
          </cell>
          <cell r="J96">
            <v>37164</v>
          </cell>
          <cell r="K96">
            <v>37169</v>
          </cell>
          <cell r="L96">
            <v>37054</v>
          </cell>
        </row>
        <row r="97">
          <cell r="E97" t="str">
            <v>PR</v>
          </cell>
          <cell r="G97">
            <v>37011</v>
          </cell>
          <cell r="H97">
            <v>37032.5</v>
          </cell>
          <cell r="I97">
            <v>37054</v>
          </cell>
          <cell r="J97">
            <v>37164</v>
          </cell>
          <cell r="K97">
            <v>37169</v>
          </cell>
          <cell r="L97">
            <v>37054</v>
          </cell>
        </row>
        <row r="98">
          <cell r="E98" t="str">
            <v>PR</v>
          </cell>
          <cell r="G98">
            <v>37011</v>
          </cell>
          <cell r="H98">
            <v>37032.5</v>
          </cell>
          <cell r="I98">
            <v>37054</v>
          </cell>
          <cell r="J98">
            <v>37164</v>
          </cell>
          <cell r="K98">
            <v>37169</v>
          </cell>
          <cell r="L98">
            <v>37054</v>
          </cell>
        </row>
        <row r="99">
          <cell r="E99" t="str">
            <v>PR</v>
          </cell>
          <cell r="G99">
            <v>37011</v>
          </cell>
          <cell r="H99">
            <v>37032.5</v>
          </cell>
          <cell r="I99">
            <v>37054</v>
          </cell>
          <cell r="J99">
            <v>37164</v>
          </cell>
          <cell r="K99">
            <v>37169</v>
          </cell>
          <cell r="L99">
            <v>37054</v>
          </cell>
        </row>
        <row r="100">
          <cell r="E100" t="str">
            <v>PR</v>
          </cell>
          <cell r="G100">
            <v>37011</v>
          </cell>
          <cell r="H100">
            <v>37023.5</v>
          </cell>
          <cell r="I100">
            <v>37036</v>
          </cell>
          <cell r="J100">
            <v>37164</v>
          </cell>
          <cell r="K100">
            <v>37169</v>
          </cell>
          <cell r="L100">
            <v>37054</v>
          </cell>
        </row>
        <row r="101">
          <cell r="E101" t="str">
            <v>PR</v>
          </cell>
          <cell r="G101">
            <v>37011</v>
          </cell>
          <cell r="H101">
            <v>37032.5</v>
          </cell>
          <cell r="I101">
            <v>37054</v>
          </cell>
          <cell r="J101">
            <v>37164</v>
          </cell>
          <cell r="K101">
            <v>37169</v>
          </cell>
          <cell r="L101">
            <v>37054</v>
          </cell>
        </row>
        <row r="102">
          <cell r="E102" t="str">
            <v>PR</v>
          </cell>
          <cell r="G102">
            <v>37011</v>
          </cell>
          <cell r="H102">
            <v>37032.5</v>
          </cell>
          <cell r="I102">
            <v>37054</v>
          </cell>
          <cell r="J102">
            <v>37164</v>
          </cell>
          <cell r="K102">
            <v>37169</v>
          </cell>
          <cell r="L102">
            <v>37054</v>
          </cell>
        </row>
        <row r="103">
          <cell r="E103" t="str">
            <v>PR</v>
          </cell>
          <cell r="G103">
            <v>37011</v>
          </cell>
          <cell r="H103">
            <v>37023.5</v>
          </cell>
          <cell r="I103">
            <v>37036</v>
          </cell>
          <cell r="J103">
            <v>37164</v>
          </cell>
          <cell r="K103">
            <v>37169</v>
          </cell>
          <cell r="L103">
            <v>37054</v>
          </cell>
        </row>
        <row r="104">
          <cell r="E104" t="str">
            <v>PR</v>
          </cell>
          <cell r="G104">
            <v>37011</v>
          </cell>
          <cell r="H104">
            <v>37032.5</v>
          </cell>
          <cell r="I104">
            <v>37054</v>
          </cell>
          <cell r="J104">
            <v>37164</v>
          </cell>
          <cell r="K104">
            <v>37169</v>
          </cell>
          <cell r="L104">
            <v>37054</v>
          </cell>
        </row>
        <row r="105">
          <cell r="E105" t="str">
            <v>PR</v>
          </cell>
          <cell r="G105">
            <v>37011</v>
          </cell>
          <cell r="H105">
            <v>37032.5</v>
          </cell>
          <cell r="I105">
            <v>37054</v>
          </cell>
          <cell r="J105">
            <v>37164</v>
          </cell>
          <cell r="K105">
            <v>37169</v>
          </cell>
          <cell r="L105">
            <v>37054</v>
          </cell>
        </row>
        <row r="106">
          <cell r="E106" t="str">
            <v>PR</v>
          </cell>
          <cell r="G106">
            <v>37011</v>
          </cell>
          <cell r="H106">
            <v>37032.5</v>
          </cell>
          <cell r="I106">
            <v>37054</v>
          </cell>
          <cell r="J106">
            <v>37164</v>
          </cell>
          <cell r="K106">
            <v>37169</v>
          </cell>
          <cell r="L106">
            <v>37054</v>
          </cell>
        </row>
        <row r="107">
          <cell r="E107" t="str">
            <v>PR</v>
          </cell>
          <cell r="G107">
            <v>37011</v>
          </cell>
          <cell r="H107">
            <v>37032.5</v>
          </cell>
          <cell r="I107">
            <v>37054</v>
          </cell>
          <cell r="J107">
            <v>37164</v>
          </cell>
          <cell r="K107">
            <v>37169</v>
          </cell>
          <cell r="L107">
            <v>37054</v>
          </cell>
        </row>
        <row r="108">
          <cell r="E108" t="str">
            <v>PR</v>
          </cell>
          <cell r="G108">
            <v>37011</v>
          </cell>
          <cell r="H108">
            <v>37032.5</v>
          </cell>
          <cell r="I108">
            <v>37054</v>
          </cell>
          <cell r="J108">
            <v>37164</v>
          </cell>
          <cell r="K108">
            <v>37169</v>
          </cell>
          <cell r="L108">
            <v>37054</v>
          </cell>
        </row>
        <row r="109">
          <cell r="E109" t="str">
            <v>PR</v>
          </cell>
          <cell r="G109">
            <v>37011</v>
          </cell>
          <cell r="H109">
            <v>37032.5</v>
          </cell>
          <cell r="I109">
            <v>37054</v>
          </cell>
          <cell r="J109">
            <v>37164</v>
          </cell>
          <cell r="K109">
            <v>37169</v>
          </cell>
          <cell r="L109">
            <v>37054</v>
          </cell>
        </row>
        <row r="110">
          <cell r="E110" t="str">
            <v>PR</v>
          </cell>
          <cell r="G110">
            <v>37011</v>
          </cell>
          <cell r="H110">
            <v>37032.5</v>
          </cell>
          <cell r="I110">
            <v>37054</v>
          </cell>
          <cell r="J110">
            <v>37164</v>
          </cell>
          <cell r="K110">
            <v>37169</v>
          </cell>
          <cell r="L110">
            <v>37054</v>
          </cell>
        </row>
        <row r="111">
          <cell r="E111" t="str">
            <v>PR</v>
          </cell>
          <cell r="G111">
            <v>37011</v>
          </cell>
          <cell r="H111">
            <v>37032.5</v>
          </cell>
          <cell r="I111">
            <v>37054</v>
          </cell>
          <cell r="J111">
            <v>37164</v>
          </cell>
          <cell r="K111">
            <v>37169</v>
          </cell>
          <cell r="L111">
            <v>37054</v>
          </cell>
        </row>
        <row r="112">
          <cell r="E112" t="str">
            <v>PR</v>
          </cell>
          <cell r="G112">
            <v>37011</v>
          </cell>
          <cell r="H112">
            <v>37032.5</v>
          </cell>
          <cell r="I112">
            <v>37054</v>
          </cell>
          <cell r="J112">
            <v>37164</v>
          </cell>
          <cell r="K112">
            <v>37169</v>
          </cell>
          <cell r="L112">
            <v>37054</v>
          </cell>
        </row>
        <row r="113">
          <cell r="E113" t="str">
            <v>PR</v>
          </cell>
          <cell r="G113">
            <v>37011</v>
          </cell>
          <cell r="H113">
            <v>37032.5</v>
          </cell>
          <cell r="I113">
            <v>37054</v>
          </cell>
          <cell r="J113">
            <v>37164</v>
          </cell>
          <cell r="K113">
            <v>37169</v>
          </cell>
          <cell r="L113">
            <v>37054</v>
          </cell>
        </row>
        <row r="114">
          <cell r="E114" t="str">
            <v>PR</v>
          </cell>
          <cell r="G114">
            <v>37011</v>
          </cell>
          <cell r="H114">
            <v>37032.5</v>
          </cell>
          <cell r="I114">
            <v>37054</v>
          </cell>
          <cell r="J114">
            <v>37164</v>
          </cell>
          <cell r="K114">
            <v>37169</v>
          </cell>
          <cell r="L114">
            <v>37054</v>
          </cell>
        </row>
        <row r="115">
          <cell r="E115" t="str">
            <v>PR</v>
          </cell>
          <cell r="G115">
            <v>36996</v>
          </cell>
          <cell r="H115">
            <v>37025</v>
          </cell>
          <cell r="I115">
            <v>37054</v>
          </cell>
          <cell r="J115">
            <v>37164</v>
          </cell>
          <cell r="K115">
            <v>37169</v>
          </cell>
          <cell r="L115">
            <v>37054</v>
          </cell>
        </row>
        <row r="116">
          <cell r="E116" t="str">
            <v>PR</v>
          </cell>
          <cell r="G116">
            <v>37011</v>
          </cell>
          <cell r="H116">
            <v>37032.5</v>
          </cell>
          <cell r="I116">
            <v>37054</v>
          </cell>
          <cell r="J116">
            <v>37164</v>
          </cell>
          <cell r="K116">
            <v>37169</v>
          </cell>
          <cell r="L116">
            <v>37054</v>
          </cell>
        </row>
        <row r="117">
          <cell r="E117" t="str">
            <v>PR</v>
          </cell>
          <cell r="G117">
            <v>37011</v>
          </cell>
          <cell r="H117">
            <v>37032.5</v>
          </cell>
          <cell r="I117">
            <v>37054</v>
          </cell>
          <cell r="J117">
            <v>37164</v>
          </cell>
          <cell r="K117">
            <v>37169</v>
          </cell>
          <cell r="L117">
            <v>37054</v>
          </cell>
        </row>
        <row r="118">
          <cell r="E118" t="str">
            <v>PR</v>
          </cell>
          <cell r="G118">
            <v>37029</v>
          </cell>
          <cell r="H118">
            <v>37039</v>
          </cell>
          <cell r="I118">
            <v>37049</v>
          </cell>
          <cell r="J118">
            <v>37164</v>
          </cell>
          <cell r="K118">
            <v>37169</v>
          </cell>
          <cell r="L118">
            <v>37176</v>
          </cell>
        </row>
        <row r="119">
          <cell r="E119" t="str">
            <v>PR</v>
          </cell>
          <cell r="G119">
            <v>37081</v>
          </cell>
          <cell r="H119">
            <v>37100</v>
          </cell>
          <cell r="I119">
            <v>37107</v>
          </cell>
          <cell r="J119">
            <v>37164</v>
          </cell>
          <cell r="K119">
            <v>37169</v>
          </cell>
          <cell r="L119">
            <v>37176</v>
          </cell>
        </row>
        <row r="120">
          <cell r="E120" t="str">
            <v>PR</v>
          </cell>
          <cell r="G120">
            <v>37104</v>
          </cell>
          <cell r="H120">
            <v>37116</v>
          </cell>
          <cell r="I120">
            <v>37128</v>
          </cell>
          <cell r="J120">
            <v>37148.5</v>
          </cell>
          <cell r="K120">
            <v>37169</v>
          </cell>
          <cell r="L120">
            <v>37176</v>
          </cell>
        </row>
        <row r="121">
          <cell r="E121" t="str">
            <v>PR</v>
          </cell>
          <cell r="G121">
            <v>37104</v>
          </cell>
          <cell r="H121">
            <v>37116</v>
          </cell>
          <cell r="I121">
            <v>37128</v>
          </cell>
          <cell r="J121">
            <v>37148.5</v>
          </cell>
          <cell r="K121">
            <v>37169</v>
          </cell>
          <cell r="L121">
            <v>37176</v>
          </cell>
        </row>
        <row r="122">
          <cell r="E122" t="str">
            <v>PR</v>
          </cell>
          <cell r="G122">
            <v>37104</v>
          </cell>
          <cell r="H122">
            <v>37116</v>
          </cell>
          <cell r="I122">
            <v>37128</v>
          </cell>
          <cell r="J122">
            <v>37148.5</v>
          </cell>
          <cell r="K122">
            <v>37169</v>
          </cell>
          <cell r="L122">
            <v>37176</v>
          </cell>
        </row>
        <row r="123">
          <cell r="E123" t="str">
            <v>PR</v>
          </cell>
          <cell r="G123">
            <v>37104</v>
          </cell>
          <cell r="H123">
            <v>37116</v>
          </cell>
          <cell r="I123">
            <v>37128</v>
          </cell>
          <cell r="J123">
            <v>37148.5</v>
          </cell>
          <cell r="K123">
            <v>37169</v>
          </cell>
          <cell r="L123">
            <v>37176</v>
          </cell>
        </row>
        <row r="124">
          <cell r="E124" t="str">
            <v>PR</v>
          </cell>
          <cell r="G124">
            <v>37104</v>
          </cell>
          <cell r="H124">
            <v>37136.5</v>
          </cell>
          <cell r="I124">
            <v>37169</v>
          </cell>
          <cell r="J124">
            <v>37169</v>
          </cell>
          <cell r="K124">
            <v>37169</v>
          </cell>
          <cell r="L124">
            <v>37176</v>
          </cell>
        </row>
        <row r="125">
          <cell r="E125" t="str">
            <v>PR</v>
          </cell>
          <cell r="G125">
            <v>37025</v>
          </cell>
          <cell r="H125">
            <v>37094.5</v>
          </cell>
          <cell r="I125">
            <v>37164</v>
          </cell>
          <cell r="J125">
            <v>37166.5</v>
          </cell>
          <cell r="K125">
            <v>37169</v>
          </cell>
          <cell r="L125">
            <v>37176</v>
          </cell>
        </row>
        <row r="126">
          <cell r="E126" t="str">
            <v>PR</v>
          </cell>
          <cell r="G126">
            <v>37012</v>
          </cell>
          <cell r="H126">
            <v>37135</v>
          </cell>
          <cell r="I126">
            <v>37164</v>
          </cell>
          <cell r="J126">
            <v>37166.5</v>
          </cell>
          <cell r="K126">
            <v>37169</v>
          </cell>
          <cell r="L126">
            <v>37176</v>
          </cell>
        </row>
        <row r="132">
          <cell r="G132" t="str">
            <v/>
          </cell>
          <cell r="I132" t="str">
            <v/>
          </cell>
        </row>
        <row r="133">
          <cell r="E133" t="str">
            <v>SA</v>
          </cell>
          <cell r="G133">
            <v>37043</v>
          </cell>
          <cell r="H133">
            <v>37113</v>
          </cell>
          <cell r="I133">
            <v>37120</v>
          </cell>
          <cell r="J133">
            <v>37146</v>
          </cell>
          <cell r="K133">
            <v>37169</v>
          </cell>
          <cell r="L133">
            <v>37176</v>
          </cell>
        </row>
        <row r="134">
          <cell r="E134" t="str">
            <v>SA</v>
          </cell>
          <cell r="G134">
            <v>37043</v>
          </cell>
          <cell r="H134">
            <v>37113</v>
          </cell>
          <cell r="I134">
            <v>37120</v>
          </cell>
          <cell r="J134">
            <v>37146</v>
          </cell>
          <cell r="K134">
            <v>37169</v>
          </cell>
          <cell r="L134">
            <v>37176</v>
          </cell>
        </row>
        <row r="135">
          <cell r="E135" t="str">
            <v>SA</v>
          </cell>
          <cell r="G135">
            <v>37043</v>
          </cell>
          <cell r="H135">
            <v>37083</v>
          </cell>
          <cell r="I135">
            <v>37091</v>
          </cell>
          <cell r="J135">
            <v>37120</v>
          </cell>
          <cell r="K135">
            <v>37169</v>
          </cell>
          <cell r="L135">
            <v>37176</v>
          </cell>
        </row>
        <row r="136">
          <cell r="E136" t="str">
            <v>SA</v>
          </cell>
          <cell r="G136">
            <v>37021</v>
          </cell>
          <cell r="H136">
            <v>37082</v>
          </cell>
          <cell r="I136">
            <v>37092</v>
          </cell>
          <cell r="J136">
            <v>37126</v>
          </cell>
          <cell r="K136">
            <v>37155</v>
          </cell>
          <cell r="L136">
            <v>37176</v>
          </cell>
        </row>
        <row r="137">
          <cell r="E137" t="str">
            <v>SA</v>
          </cell>
          <cell r="G137">
            <v>37021</v>
          </cell>
          <cell r="H137">
            <v>37070</v>
          </cell>
          <cell r="I137">
            <v>37078</v>
          </cell>
          <cell r="J137">
            <v>37120</v>
          </cell>
          <cell r="K137">
            <v>37152</v>
          </cell>
          <cell r="L137">
            <v>37176</v>
          </cell>
        </row>
        <row r="138">
          <cell r="E138" t="str">
            <v>SA</v>
          </cell>
          <cell r="G138">
            <v>37021</v>
          </cell>
          <cell r="H138">
            <v>37070</v>
          </cell>
          <cell r="I138">
            <v>37078</v>
          </cell>
          <cell r="J138">
            <v>37120</v>
          </cell>
          <cell r="K138">
            <v>37152</v>
          </cell>
          <cell r="L138">
            <v>37176</v>
          </cell>
        </row>
        <row r="139">
          <cell r="E139" t="str">
            <v>SA</v>
          </cell>
          <cell r="G139">
            <v>37021</v>
          </cell>
          <cell r="H139">
            <v>37070</v>
          </cell>
          <cell r="I139">
            <v>37078</v>
          </cell>
          <cell r="J139">
            <v>37120</v>
          </cell>
          <cell r="K139">
            <v>37152</v>
          </cell>
          <cell r="L139">
            <v>37176</v>
          </cell>
        </row>
        <row r="140">
          <cell r="E140" t="str">
            <v>SA</v>
          </cell>
          <cell r="G140">
            <v>37021</v>
          </cell>
          <cell r="H140">
            <v>37070</v>
          </cell>
          <cell r="I140">
            <v>37078</v>
          </cell>
          <cell r="J140">
            <v>37120</v>
          </cell>
          <cell r="K140">
            <v>37152</v>
          </cell>
          <cell r="L140">
            <v>37176</v>
          </cell>
        </row>
        <row r="141">
          <cell r="E141" t="str">
            <v>SA</v>
          </cell>
          <cell r="G141">
            <v>37021</v>
          </cell>
          <cell r="H141">
            <v>37070</v>
          </cell>
          <cell r="I141">
            <v>37078</v>
          </cell>
          <cell r="J141">
            <v>37120</v>
          </cell>
          <cell r="K141">
            <v>37152</v>
          </cell>
          <cell r="L141">
            <v>37176</v>
          </cell>
        </row>
        <row r="142">
          <cell r="E142" t="str">
            <v>SA</v>
          </cell>
          <cell r="G142">
            <v>37021</v>
          </cell>
          <cell r="H142">
            <v>37070</v>
          </cell>
          <cell r="I142">
            <v>37078</v>
          </cell>
          <cell r="J142">
            <v>37120</v>
          </cell>
          <cell r="K142">
            <v>37152</v>
          </cell>
          <cell r="L142">
            <v>37176</v>
          </cell>
        </row>
        <row r="143">
          <cell r="E143" t="str">
            <v>SA</v>
          </cell>
          <cell r="G143">
            <v>37021</v>
          </cell>
          <cell r="H143">
            <v>37070</v>
          </cell>
          <cell r="I143">
            <v>37078</v>
          </cell>
          <cell r="J143">
            <v>37120</v>
          </cell>
          <cell r="K143">
            <v>37152</v>
          </cell>
          <cell r="L143">
            <v>37176</v>
          </cell>
        </row>
        <row r="144">
          <cell r="E144" t="str">
            <v>SA</v>
          </cell>
          <cell r="G144">
            <v>37021</v>
          </cell>
          <cell r="H144">
            <v>37070</v>
          </cell>
          <cell r="I144">
            <v>37078</v>
          </cell>
          <cell r="J144">
            <v>37120</v>
          </cell>
          <cell r="K144">
            <v>37152</v>
          </cell>
          <cell r="L144">
            <v>37176</v>
          </cell>
        </row>
        <row r="145">
          <cell r="E145" t="str">
            <v>SA</v>
          </cell>
          <cell r="G145">
            <v>37021</v>
          </cell>
          <cell r="H145">
            <v>37070</v>
          </cell>
          <cell r="I145">
            <v>37078</v>
          </cell>
          <cell r="J145">
            <v>37120</v>
          </cell>
          <cell r="K145">
            <v>37152</v>
          </cell>
          <cell r="L145">
            <v>37176</v>
          </cell>
        </row>
        <row r="146">
          <cell r="E146" t="str">
            <v>SA</v>
          </cell>
          <cell r="G146">
            <v>37021</v>
          </cell>
          <cell r="H146">
            <v>37070</v>
          </cell>
          <cell r="I146">
            <v>37078</v>
          </cell>
          <cell r="J146">
            <v>37120</v>
          </cell>
          <cell r="K146">
            <v>37152</v>
          </cell>
          <cell r="L146">
            <v>37176</v>
          </cell>
        </row>
        <row r="147">
          <cell r="E147" t="str">
            <v>SA</v>
          </cell>
          <cell r="G147">
            <v>37021</v>
          </cell>
          <cell r="H147">
            <v>37070</v>
          </cell>
          <cell r="I147">
            <v>37078</v>
          </cell>
          <cell r="J147">
            <v>37120</v>
          </cell>
          <cell r="K147">
            <v>37152</v>
          </cell>
          <cell r="L147">
            <v>37176</v>
          </cell>
        </row>
        <row r="148">
          <cell r="E148" t="str">
            <v>SA</v>
          </cell>
          <cell r="G148">
            <v>37021</v>
          </cell>
          <cell r="H148">
            <v>37070</v>
          </cell>
          <cell r="I148">
            <v>37078</v>
          </cell>
          <cell r="J148">
            <v>37120</v>
          </cell>
          <cell r="K148">
            <v>37152</v>
          </cell>
          <cell r="L148">
            <v>37176</v>
          </cell>
        </row>
        <row r="149">
          <cell r="E149" t="str">
            <v>SA</v>
          </cell>
          <cell r="G149">
            <v>37021</v>
          </cell>
          <cell r="H149">
            <v>37070</v>
          </cell>
          <cell r="I149">
            <v>37078</v>
          </cell>
          <cell r="J149">
            <v>37120</v>
          </cell>
          <cell r="K149">
            <v>37152</v>
          </cell>
          <cell r="L149">
            <v>37176</v>
          </cell>
        </row>
        <row r="150">
          <cell r="E150" t="str">
            <v>SA</v>
          </cell>
          <cell r="G150">
            <v>37021</v>
          </cell>
          <cell r="H150">
            <v>37070</v>
          </cell>
          <cell r="I150">
            <v>37078</v>
          </cell>
          <cell r="J150">
            <v>37120</v>
          </cell>
          <cell r="K150">
            <v>37152</v>
          </cell>
          <cell r="L150">
            <v>37176</v>
          </cell>
        </row>
        <row r="151">
          <cell r="E151" t="str">
            <v>SA</v>
          </cell>
          <cell r="G151">
            <v>37021</v>
          </cell>
          <cell r="H151">
            <v>37070</v>
          </cell>
          <cell r="I151">
            <v>37078</v>
          </cell>
          <cell r="J151">
            <v>37120</v>
          </cell>
          <cell r="K151">
            <v>37152</v>
          </cell>
          <cell r="L151">
            <v>37176</v>
          </cell>
        </row>
        <row r="152">
          <cell r="E152" t="str">
            <v>SA</v>
          </cell>
          <cell r="G152">
            <v>37021</v>
          </cell>
          <cell r="H152">
            <v>37070</v>
          </cell>
          <cell r="I152">
            <v>37078</v>
          </cell>
          <cell r="J152">
            <v>37120</v>
          </cell>
          <cell r="K152">
            <v>37152</v>
          </cell>
          <cell r="L152">
            <v>37176</v>
          </cell>
        </row>
        <row r="153">
          <cell r="E153" t="str">
            <v>SA</v>
          </cell>
          <cell r="G153">
            <v>37021</v>
          </cell>
          <cell r="H153">
            <v>37070</v>
          </cell>
          <cell r="I153">
            <v>37078</v>
          </cell>
          <cell r="J153">
            <v>37120</v>
          </cell>
          <cell r="K153">
            <v>37152</v>
          </cell>
          <cell r="L153">
            <v>37176</v>
          </cell>
        </row>
        <row r="154">
          <cell r="E154" t="str">
            <v>SA</v>
          </cell>
          <cell r="G154">
            <v>37021</v>
          </cell>
          <cell r="H154">
            <v>37070</v>
          </cell>
          <cell r="I154">
            <v>37078</v>
          </cell>
          <cell r="J154">
            <v>37120</v>
          </cell>
          <cell r="K154">
            <v>37152</v>
          </cell>
          <cell r="L154">
            <v>37176</v>
          </cell>
        </row>
        <row r="155">
          <cell r="E155" t="str">
            <v>SA</v>
          </cell>
          <cell r="G155">
            <v>37052</v>
          </cell>
          <cell r="H155">
            <v>37070</v>
          </cell>
          <cell r="I155">
            <v>37092</v>
          </cell>
          <cell r="J155">
            <v>37125</v>
          </cell>
          <cell r="K155">
            <v>37155</v>
          </cell>
          <cell r="L155">
            <v>37176</v>
          </cell>
        </row>
        <row r="156">
          <cell r="E156" t="str">
            <v>SA</v>
          </cell>
          <cell r="G156">
            <v>37058</v>
          </cell>
          <cell r="H156">
            <v>37104</v>
          </cell>
          <cell r="I156">
            <v>37113</v>
          </cell>
          <cell r="J156">
            <v>37141</v>
          </cell>
          <cell r="K156">
            <v>37169</v>
          </cell>
          <cell r="L156">
            <v>37176</v>
          </cell>
        </row>
        <row r="157">
          <cell r="E157" t="str">
            <v>SA</v>
          </cell>
          <cell r="G157">
            <v>37058</v>
          </cell>
          <cell r="H157">
            <v>37104</v>
          </cell>
          <cell r="I157">
            <v>37113</v>
          </cell>
          <cell r="J157">
            <v>37141</v>
          </cell>
          <cell r="K157">
            <v>37169</v>
          </cell>
          <cell r="L157">
            <v>37176</v>
          </cell>
        </row>
        <row r="158">
          <cell r="E158" t="str">
            <v>SA</v>
          </cell>
          <cell r="G158">
            <v>37058</v>
          </cell>
          <cell r="H158">
            <v>37104</v>
          </cell>
          <cell r="I158">
            <v>37113</v>
          </cell>
          <cell r="J158">
            <v>37141</v>
          </cell>
          <cell r="K158">
            <v>37169</v>
          </cell>
          <cell r="L158">
            <v>37176</v>
          </cell>
        </row>
        <row r="159">
          <cell r="E159" t="str">
            <v>SA</v>
          </cell>
          <cell r="G159">
            <v>37058</v>
          </cell>
          <cell r="H159">
            <v>37104</v>
          </cell>
          <cell r="I159">
            <v>37113</v>
          </cell>
          <cell r="J159">
            <v>37141</v>
          </cell>
          <cell r="K159">
            <v>37169</v>
          </cell>
          <cell r="L159">
            <v>37176</v>
          </cell>
        </row>
        <row r="160">
          <cell r="E160" t="str">
            <v>SA</v>
          </cell>
          <cell r="G160">
            <v>37021</v>
          </cell>
          <cell r="H160">
            <v>37070</v>
          </cell>
          <cell r="I160">
            <v>37078</v>
          </cell>
          <cell r="J160">
            <v>37120</v>
          </cell>
          <cell r="K160">
            <v>37152</v>
          </cell>
          <cell r="L160">
            <v>37176</v>
          </cell>
        </row>
        <row r="161">
          <cell r="E161" t="str">
            <v>SA</v>
          </cell>
          <cell r="G161">
            <v>37021</v>
          </cell>
          <cell r="H161">
            <v>37070</v>
          </cell>
          <cell r="I161">
            <v>37078</v>
          </cell>
          <cell r="J161">
            <v>37120</v>
          </cell>
          <cell r="K161">
            <v>37152</v>
          </cell>
          <cell r="L161">
            <v>37176</v>
          </cell>
        </row>
        <row r="162">
          <cell r="E162" t="str">
            <v>SA</v>
          </cell>
          <cell r="G162">
            <v>37021</v>
          </cell>
          <cell r="H162">
            <v>37070</v>
          </cell>
          <cell r="I162">
            <v>37078</v>
          </cell>
          <cell r="J162">
            <v>37120</v>
          </cell>
          <cell r="K162">
            <v>37152</v>
          </cell>
          <cell r="L162">
            <v>37176</v>
          </cell>
        </row>
        <row r="163">
          <cell r="E163" t="str">
            <v>SA</v>
          </cell>
          <cell r="G163">
            <v>37058</v>
          </cell>
          <cell r="H163">
            <v>37104</v>
          </cell>
          <cell r="I163">
            <v>37113</v>
          </cell>
          <cell r="J163">
            <v>37141</v>
          </cell>
          <cell r="K163">
            <v>37169</v>
          </cell>
          <cell r="L163">
            <v>37176</v>
          </cell>
        </row>
        <row r="164">
          <cell r="E164" t="str">
            <v>SA</v>
          </cell>
          <cell r="G164">
            <v>37021</v>
          </cell>
          <cell r="H164">
            <v>37068</v>
          </cell>
          <cell r="I164">
            <v>37074</v>
          </cell>
          <cell r="J164">
            <v>37113</v>
          </cell>
          <cell r="K164">
            <v>37148</v>
          </cell>
          <cell r="L164">
            <v>37176</v>
          </cell>
        </row>
        <row r="165">
          <cell r="E165" t="str">
            <v>SA</v>
          </cell>
          <cell r="G165">
            <v>37021</v>
          </cell>
          <cell r="H165">
            <v>37068</v>
          </cell>
          <cell r="I165">
            <v>37074</v>
          </cell>
          <cell r="J165">
            <v>37113</v>
          </cell>
          <cell r="K165">
            <v>37148</v>
          </cell>
          <cell r="L165">
            <v>37176</v>
          </cell>
        </row>
        <row r="166">
          <cell r="E166" t="str">
            <v>SA</v>
          </cell>
          <cell r="G166">
            <v>37021</v>
          </cell>
          <cell r="H166">
            <v>37068</v>
          </cell>
          <cell r="I166">
            <v>37074</v>
          </cell>
          <cell r="J166">
            <v>37113</v>
          </cell>
          <cell r="K166">
            <v>37148</v>
          </cell>
          <cell r="L166">
            <v>37176</v>
          </cell>
        </row>
        <row r="167">
          <cell r="E167" t="str">
            <v>SA</v>
          </cell>
          <cell r="G167">
            <v>37021</v>
          </cell>
          <cell r="H167">
            <v>37068</v>
          </cell>
          <cell r="I167">
            <v>37074</v>
          </cell>
          <cell r="J167">
            <v>37113</v>
          </cell>
          <cell r="K167">
            <v>37148</v>
          </cell>
          <cell r="L167">
            <v>37176</v>
          </cell>
        </row>
        <row r="168">
          <cell r="E168" t="str">
            <v>SA</v>
          </cell>
          <cell r="G168">
            <v>37021</v>
          </cell>
          <cell r="H168">
            <v>37068</v>
          </cell>
          <cell r="I168">
            <v>37074</v>
          </cell>
          <cell r="J168">
            <v>37113</v>
          </cell>
          <cell r="K168">
            <v>37148</v>
          </cell>
          <cell r="L168">
            <v>37176</v>
          </cell>
        </row>
        <row r="169">
          <cell r="E169" t="str">
            <v>SA</v>
          </cell>
          <cell r="G169">
            <v>37021</v>
          </cell>
          <cell r="H169">
            <v>37068</v>
          </cell>
          <cell r="I169">
            <v>37074</v>
          </cell>
          <cell r="J169">
            <v>37113</v>
          </cell>
          <cell r="K169">
            <v>37148</v>
          </cell>
          <cell r="L169">
            <v>37176</v>
          </cell>
        </row>
        <row r="170">
          <cell r="E170" t="str">
            <v>SA</v>
          </cell>
          <cell r="G170">
            <v>37021</v>
          </cell>
          <cell r="H170">
            <v>37068</v>
          </cell>
          <cell r="I170">
            <v>37074</v>
          </cell>
          <cell r="J170">
            <v>37113</v>
          </cell>
          <cell r="K170">
            <v>37148</v>
          </cell>
          <cell r="L170">
            <v>37176</v>
          </cell>
        </row>
        <row r="171">
          <cell r="E171" t="str">
            <v>SA</v>
          </cell>
          <cell r="G171">
            <v>37032</v>
          </cell>
          <cell r="H171">
            <v>37034</v>
          </cell>
          <cell r="I171">
            <v>37078</v>
          </cell>
          <cell r="J171">
            <v>37120</v>
          </cell>
          <cell r="K171">
            <v>37152</v>
          </cell>
          <cell r="L171">
            <v>37176</v>
          </cell>
        </row>
        <row r="172">
          <cell r="E172" t="str">
            <v>SA</v>
          </cell>
          <cell r="G172">
            <v>37058</v>
          </cell>
          <cell r="H172">
            <v>37104</v>
          </cell>
          <cell r="I172">
            <v>37113</v>
          </cell>
          <cell r="J172">
            <v>37141</v>
          </cell>
          <cell r="K172">
            <v>37169</v>
          </cell>
          <cell r="L172">
            <v>37176</v>
          </cell>
        </row>
        <row r="173">
          <cell r="E173" t="str">
            <v>SA</v>
          </cell>
          <cell r="G173">
            <v>37058</v>
          </cell>
          <cell r="H173">
            <v>37104</v>
          </cell>
          <cell r="I173">
            <v>37113</v>
          </cell>
          <cell r="J173">
            <v>37141</v>
          </cell>
          <cell r="K173">
            <v>37169</v>
          </cell>
          <cell r="L173">
            <v>37176</v>
          </cell>
        </row>
        <row r="174">
          <cell r="E174" t="str">
            <v>SA</v>
          </cell>
          <cell r="G174">
            <v>37058</v>
          </cell>
          <cell r="H174">
            <v>37104</v>
          </cell>
          <cell r="I174">
            <v>37113</v>
          </cell>
          <cell r="J174">
            <v>37141</v>
          </cell>
          <cell r="K174">
            <v>37169</v>
          </cell>
          <cell r="L174">
            <v>37176</v>
          </cell>
        </row>
        <row r="175">
          <cell r="E175" t="str">
            <v>SA</v>
          </cell>
          <cell r="G175">
            <v>37058</v>
          </cell>
          <cell r="H175">
            <v>37104</v>
          </cell>
          <cell r="I175">
            <v>37113</v>
          </cell>
          <cell r="J175">
            <v>37141</v>
          </cell>
          <cell r="K175">
            <v>37169</v>
          </cell>
          <cell r="L175">
            <v>37176</v>
          </cell>
        </row>
        <row r="176">
          <cell r="E176" t="str">
            <v>SA</v>
          </cell>
          <cell r="G176">
            <v>37058</v>
          </cell>
          <cell r="H176">
            <v>37104</v>
          </cell>
          <cell r="I176">
            <v>37113</v>
          </cell>
          <cell r="J176">
            <v>37141</v>
          </cell>
          <cell r="K176">
            <v>37169</v>
          </cell>
          <cell r="L176">
            <v>37176</v>
          </cell>
        </row>
        <row r="177">
          <cell r="E177" t="str">
            <v>SA</v>
          </cell>
          <cell r="G177">
            <v>37058</v>
          </cell>
          <cell r="H177">
            <v>37104</v>
          </cell>
          <cell r="I177">
            <v>37113</v>
          </cell>
          <cell r="J177">
            <v>37141</v>
          </cell>
          <cell r="K177">
            <v>37169</v>
          </cell>
          <cell r="L177">
            <v>37176</v>
          </cell>
        </row>
        <row r="178">
          <cell r="E178" t="str">
            <v>SA</v>
          </cell>
          <cell r="G178">
            <v>37087</v>
          </cell>
          <cell r="H178">
            <v>37096.5</v>
          </cell>
          <cell r="I178">
            <v>37106</v>
          </cell>
          <cell r="J178">
            <v>37146</v>
          </cell>
          <cell r="K178">
            <v>37194</v>
          </cell>
          <cell r="L178">
            <v>37176</v>
          </cell>
        </row>
        <row r="179">
          <cell r="E179" t="str">
            <v>SA</v>
          </cell>
          <cell r="G179">
            <v>37127</v>
          </cell>
          <cell r="H179">
            <v>37148</v>
          </cell>
          <cell r="I179">
            <v>37169</v>
          </cell>
          <cell r="J179">
            <v>37218</v>
          </cell>
          <cell r="K179">
            <v>37232</v>
          </cell>
          <cell r="L179">
            <v>37176</v>
          </cell>
        </row>
        <row r="184">
          <cell r="E184" t="str">
            <v>ME</v>
          </cell>
          <cell r="G184">
            <v>36983</v>
          </cell>
          <cell r="H184">
            <v>37030</v>
          </cell>
          <cell r="I184">
            <v>37037</v>
          </cell>
          <cell r="J184">
            <v>37054</v>
          </cell>
          <cell r="K184">
            <v>37091</v>
          </cell>
          <cell r="L184">
            <v>37054</v>
          </cell>
        </row>
        <row r="185">
          <cell r="E185" t="str">
            <v>ME</v>
          </cell>
          <cell r="G185">
            <v>36983</v>
          </cell>
          <cell r="H185">
            <v>37030</v>
          </cell>
          <cell r="I185">
            <v>37037</v>
          </cell>
          <cell r="J185">
            <v>37054</v>
          </cell>
          <cell r="K185">
            <v>37091</v>
          </cell>
          <cell r="L185">
            <v>37054</v>
          </cell>
        </row>
        <row r="186">
          <cell r="E186" t="str">
            <v>ME</v>
          </cell>
          <cell r="G186">
            <v>36983</v>
          </cell>
          <cell r="H186">
            <v>37030</v>
          </cell>
          <cell r="I186">
            <v>37037</v>
          </cell>
          <cell r="J186">
            <v>37054</v>
          </cell>
          <cell r="K186">
            <v>37091</v>
          </cell>
          <cell r="L186">
            <v>37054</v>
          </cell>
        </row>
        <row r="187">
          <cell r="E187" t="str">
            <v>ME</v>
          </cell>
          <cell r="G187">
            <v>36983</v>
          </cell>
          <cell r="H187">
            <v>37030</v>
          </cell>
          <cell r="I187">
            <v>37037</v>
          </cell>
          <cell r="J187">
            <v>37054</v>
          </cell>
          <cell r="K187">
            <v>37091</v>
          </cell>
          <cell r="L187">
            <v>37054</v>
          </cell>
        </row>
        <row r="188">
          <cell r="E188" t="str">
            <v>ME</v>
          </cell>
          <cell r="G188">
            <v>36983</v>
          </cell>
          <cell r="H188">
            <v>37030</v>
          </cell>
          <cell r="I188">
            <v>37037</v>
          </cell>
          <cell r="J188">
            <v>37054</v>
          </cell>
          <cell r="K188">
            <v>37091</v>
          </cell>
          <cell r="L188">
            <v>37054</v>
          </cell>
        </row>
        <row r="189">
          <cell r="E189" t="str">
            <v>ME</v>
          </cell>
          <cell r="G189">
            <v>36983</v>
          </cell>
          <cell r="H189">
            <v>37030</v>
          </cell>
          <cell r="I189">
            <v>37037</v>
          </cell>
          <cell r="J189">
            <v>37054</v>
          </cell>
          <cell r="K189">
            <v>37091</v>
          </cell>
          <cell r="L189">
            <v>37054</v>
          </cell>
        </row>
        <row r="190">
          <cell r="E190" t="str">
            <v>ME</v>
          </cell>
          <cell r="G190">
            <v>36983</v>
          </cell>
          <cell r="H190">
            <v>37030</v>
          </cell>
          <cell r="I190">
            <v>37037</v>
          </cell>
          <cell r="J190">
            <v>37054</v>
          </cell>
          <cell r="K190">
            <v>37091</v>
          </cell>
          <cell r="L190">
            <v>37054</v>
          </cell>
        </row>
        <row r="191">
          <cell r="E191" t="str">
            <v>ME</v>
          </cell>
          <cell r="G191">
            <v>36983</v>
          </cell>
          <cell r="H191">
            <v>37030</v>
          </cell>
          <cell r="I191">
            <v>37037</v>
          </cell>
          <cell r="J191">
            <v>37054</v>
          </cell>
          <cell r="K191">
            <v>37091</v>
          </cell>
          <cell r="L191">
            <v>37054</v>
          </cell>
        </row>
        <row r="192">
          <cell r="E192" t="str">
            <v>ME</v>
          </cell>
          <cell r="G192">
            <v>36983</v>
          </cell>
          <cell r="H192">
            <v>37030</v>
          </cell>
          <cell r="I192">
            <v>37037</v>
          </cell>
          <cell r="J192">
            <v>37054</v>
          </cell>
          <cell r="K192">
            <v>37091</v>
          </cell>
          <cell r="L192">
            <v>37054</v>
          </cell>
        </row>
        <row r="193">
          <cell r="E193" t="str">
            <v>ME</v>
          </cell>
          <cell r="G193">
            <v>36983</v>
          </cell>
          <cell r="H193">
            <v>37030</v>
          </cell>
          <cell r="I193">
            <v>37037</v>
          </cell>
          <cell r="J193">
            <v>37054</v>
          </cell>
          <cell r="K193">
            <v>37091</v>
          </cell>
          <cell r="L193">
            <v>37054</v>
          </cell>
        </row>
        <row r="194">
          <cell r="E194" t="str">
            <v>ME</v>
          </cell>
          <cell r="G194">
            <v>36983</v>
          </cell>
          <cell r="H194">
            <v>37030</v>
          </cell>
          <cell r="I194">
            <v>37037</v>
          </cell>
          <cell r="J194">
            <v>37054</v>
          </cell>
          <cell r="K194">
            <v>37091</v>
          </cell>
          <cell r="L194">
            <v>37054</v>
          </cell>
        </row>
        <row r="195">
          <cell r="E195" t="str">
            <v>ME</v>
          </cell>
          <cell r="G195">
            <v>36983</v>
          </cell>
          <cell r="H195">
            <v>37030</v>
          </cell>
          <cell r="I195">
            <v>37037</v>
          </cell>
          <cell r="J195">
            <v>37054</v>
          </cell>
          <cell r="K195">
            <v>37091</v>
          </cell>
          <cell r="L195">
            <v>37054</v>
          </cell>
        </row>
        <row r="196">
          <cell r="E196" t="str">
            <v>ME</v>
          </cell>
          <cell r="G196">
            <v>36983</v>
          </cell>
          <cell r="H196">
            <v>37030</v>
          </cell>
          <cell r="I196">
            <v>37037</v>
          </cell>
          <cell r="J196">
            <v>37054</v>
          </cell>
          <cell r="K196">
            <v>37091</v>
          </cell>
          <cell r="L196">
            <v>37054</v>
          </cell>
        </row>
        <row r="197">
          <cell r="E197" t="str">
            <v>ME</v>
          </cell>
          <cell r="G197">
            <v>36983</v>
          </cell>
          <cell r="H197">
            <v>37030</v>
          </cell>
          <cell r="I197">
            <v>37037</v>
          </cell>
          <cell r="J197">
            <v>37054</v>
          </cell>
          <cell r="K197">
            <v>37091</v>
          </cell>
          <cell r="L197">
            <v>37054</v>
          </cell>
        </row>
        <row r="198">
          <cell r="E198" t="str">
            <v>ME</v>
          </cell>
          <cell r="G198">
            <v>36983</v>
          </cell>
          <cell r="H198">
            <v>37030</v>
          </cell>
          <cell r="I198">
            <v>37037</v>
          </cell>
          <cell r="J198">
            <v>37054</v>
          </cell>
          <cell r="K198">
            <v>37091</v>
          </cell>
          <cell r="L198">
            <v>37054</v>
          </cell>
        </row>
        <row r="199">
          <cell r="E199" t="str">
            <v>ME</v>
          </cell>
          <cell r="G199">
            <v>36983</v>
          </cell>
          <cell r="H199">
            <v>37030</v>
          </cell>
          <cell r="I199">
            <v>37037</v>
          </cell>
          <cell r="J199">
            <v>37070</v>
          </cell>
          <cell r="K199">
            <v>37091</v>
          </cell>
          <cell r="L199">
            <v>37176</v>
          </cell>
        </row>
        <row r="200">
          <cell r="E200" t="str">
            <v>ME</v>
          </cell>
          <cell r="G200">
            <v>36983</v>
          </cell>
          <cell r="H200">
            <v>37030</v>
          </cell>
          <cell r="I200">
            <v>37037</v>
          </cell>
          <cell r="J200">
            <v>37070</v>
          </cell>
          <cell r="K200">
            <v>37091</v>
          </cell>
          <cell r="L200">
            <v>37176</v>
          </cell>
        </row>
        <row r="201">
          <cell r="E201" t="str">
            <v>ME</v>
          </cell>
          <cell r="G201">
            <v>36983</v>
          </cell>
          <cell r="H201">
            <v>37030</v>
          </cell>
          <cell r="I201">
            <v>37037</v>
          </cell>
          <cell r="J201">
            <v>37070</v>
          </cell>
          <cell r="K201">
            <v>37091</v>
          </cell>
          <cell r="L201">
            <v>37176</v>
          </cell>
        </row>
        <row r="202">
          <cell r="E202" t="str">
            <v>ME</v>
          </cell>
          <cell r="G202">
            <v>36983</v>
          </cell>
          <cell r="H202">
            <v>37030</v>
          </cell>
          <cell r="I202">
            <v>37037</v>
          </cell>
          <cell r="J202">
            <v>37070</v>
          </cell>
          <cell r="K202">
            <v>37091</v>
          </cell>
          <cell r="L202">
            <v>37176</v>
          </cell>
        </row>
        <row r="203">
          <cell r="E203" t="str">
            <v>ME</v>
          </cell>
          <cell r="G203">
            <v>36983</v>
          </cell>
          <cell r="H203">
            <v>37030</v>
          </cell>
          <cell r="I203">
            <v>37037</v>
          </cell>
          <cell r="J203">
            <v>37070</v>
          </cell>
          <cell r="K203">
            <v>37091</v>
          </cell>
          <cell r="L203">
            <v>37176</v>
          </cell>
        </row>
        <row r="204">
          <cell r="E204" t="str">
            <v>ME</v>
          </cell>
          <cell r="G204">
            <v>37037</v>
          </cell>
          <cell r="H204">
            <v>37040</v>
          </cell>
          <cell r="I204">
            <v>37054</v>
          </cell>
          <cell r="J204">
            <v>37076</v>
          </cell>
          <cell r="K204">
            <v>37092</v>
          </cell>
          <cell r="L204">
            <v>37054</v>
          </cell>
        </row>
        <row r="205">
          <cell r="E205" t="str">
            <v>ME</v>
          </cell>
          <cell r="G205">
            <v>37037</v>
          </cell>
          <cell r="H205">
            <v>37040</v>
          </cell>
          <cell r="I205">
            <v>37054</v>
          </cell>
          <cell r="J205">
            <v>37076</v>
          </cell>
          <cell r="K205">
            <v>37092</v>
          </cell>
          <cell r="L205">
            <v>37054</v>
          </cell>
        </row>
        <row r="206">
          <cell r="E206" t="str">
            <v>ME</v>
          </cell>
          <cell r="G206">
            <v>37037</v>
          </cell>
          <cell r="H206">
            <v>37040</v>
          </cell>
          <cell r="I206">
            <v>37054</v>
          </cell>
          <cell r="J206">
            <v>37076</v>
          </cell>
          <cell r="K206">
            <v>37092</v>
          </cell>
          <cell r="L206">
            <v>37054</v>
          </cell>
        </row>
        <row r="207">
          <cell r="E207" t="str">
            <v>ME</v>
          </cell>
          <cell r="G207">
            <v>37037</v>
          </cell>
          <cell r="H207">
            <v>37040</v>
          </cell>
          <cell r="I207">
            <v>37054</v>
          </cell>
          <cell r="J207">
            <v>37076</v>
          </cell>
          <cell r="K207">
            <v>37092</v>
          </cell>
          <cell r="L207">
            <v>37054</v>
          </cell>
        </row>
        <row r="208">
          <cell r="E208" t="str">
            <v>ME</v>
          </cell>
          <cell r="G208">
            <v>37037</v>
          </cell>
          <cell r="H208">
            <v>37040</v>
          </cell>
          <cell r="I208">
            <v>37054</v>
          </cell>
          <cell r="J208">
            <v>37076</v>
          </cell>
          <cell r="K208">
            <v>37092</v>
          </cell>
          <cell r="L208">
            <v>37054</v>
          </cell>
        </row>
        <row r="209">
          <cell r="E209" t="str">
            <v>ME</v>
          </cell>
          <cell r="G209">
            <v>37037</v>
          </cell>
          <cell r="H209">
            <v>37040</v>
          </cell>
          <cell r="I209">
            <v>37054</v>
          </cell>
          <cell r="J209">
            <v>37076</v>
          </cell>
          <cell r="K209">
            <v>37092</v>
          </cell>
          <cell r="L209">
            <v>37054</v>
          </cell>
        </row>
        <row r="210">
          <cell r="E210" t="str">
            <v>ME</v>
          </cell>
          <cell r="G210">
            <v>37037</v>
          </cell>
          <cell r="H210">
            <v>37040</v>
          </cell>
          <cell r="I210">
            <v>37054</v>
          </cell>
          <cell r="J210">
            <v>37076</v>
          </cell>
          <cell r="K210">
            <v>37092</v>
          </cell>
          <cell r="L210">
            <v>37054</v>
          </cell>
        </row>
        <row r="211">
          <cell r="E211" t="str">
            <v>ME</v>
          </cell>
          <cell r="G211">
            <v>37037</v>
          </cell>
          <cell r="H211">
            <v>37040</v>
          </cell>
          <cell r="I211">
            <v>37054</v>
          </cell>
          <cell r="J211">
            <v>37076</v>
          </cell>
          <cell r="K211">
            <v>37092</v>
          </cell>
          <cell r="L211">
            <v>37054</v>
          </cell>
        </row>
        <row r="212">
          <cell r="E212" t="str">
            <v>ME</v>
          </cell>
          <cell r="G212">
            <v>37037</v>
          </cell>
          <cell r="H212">
            <v>37040</v>
          </cell>
          <cell r="I212">
            <v>37054</v>
          </cell>
          <cell r="J212">
            <v>37076</v>
          </cell>
          <cell r="K212">
            <v>37092</v>
          </cell>
          <cell r="L212">
            <v>37054</v>
          </cell>
        </row>
        <row r="213">
          <cell r="E213" t="str">
            <v>ME</v>
          </cell>
          <cell r="G213">
            <v>37037</v>
          </cell>
          <cell r="H213">
            <v>37040</v>
          </cell>
          <cell r="I213">
            <v>37054</v>
          </cell>
          <cell r="J213">
            <v>37076</v>
          </cell>
          <cell r="K213">
            <v>37092</v>
          </cell>
          <cell r="L213">
            <v>37054</v>
          </cell>
        </row>
        <row r="214">
          <cell r="E214" t="str">
            <v>ME</v>
          </cell>
          <cell r="G214">
            <v>37037</v>
          </cell>
          <cell r="H214">
            <v>37040</v>
          </cell>
          <cell r="I214">
            <v>37054</v>
          </cell>
          <cell r="J214">
            <v>37076</v>
          </cell>
          <cell r="K214">
            <v>37092</v>
          </cell>
          <cell r="L214">
            <v>37054</v>
          </cell>
        </row>
        <row r="215">
          <cell r="E215" t="str">
            <v>ME</v>
          </cell>
          <cell r="G215">
            <v>37037</v>
          </cell>
          <cell r="H215">
            <v>37040</v>
          </cell>
          <cell r="I215">
            <v>37054</v>
          </cell>
          <cell r="J215">
            <v>37076</v>
          </cell>
          <cell r="K215">
            <v>37092</v>
          </cell>
          <cell r="L215">
            <v>37054</v>
          </cell>
        </row>
        <row r="216">
          <cell r="E216" t="str">
            <v>ME</v>
          </cell>
          <cell r="G216">
            <v>37037</v>
          </cell>
          <cell r="H216">
            <v>37040</v>
          </cell>
          <cell r="I216">
            <v>37054</v>
          </cell>
          <cell r="J216">
            <v>37076</v>
          </cell>
          <cell r="K216">
            <v>37092</v>
          </cell>
          <cell r="L216">
            <v>37054</v>
          </cell>
        </row>
        <row r="217">
          <cell r="E217" t="str">
            <v>ME</v>
          </cell>
          <cell r="G217">
            <v>37037</v>
          </cell>
          <cell r="H217">
            <v>37040</v>
          </cell>
          <cell r="I217">
            <v>37054</v>
          </cell>
          <cell r="J217">
            <v>37076</v>
          </cell>
          <cell r="K217">
            <v>37092</v>
          </cell>
          <cell r="L217">
            <v>37054</v>
          </cell>
        </row>
        <row r="218">
          <cell r="E218" t="str">
            <v>ME</v>
          </cell>
          <cell r="G218">
            <v>37037</v>
          </cell>
          <cell r="H218">
            <v>37040</v>
          </cell>
          <cell r="I218">
            <v>37054</v>
          </cell>
          <cell r="J218">
            <v>37076</v>
          </cell>
          <cell r="K218">
            <v>37092</v>
          </cell>
          <cell r="L218">
            <v>37054</v>
          </cell>
        </row>
        <row r="219">
          <cell r="E219" t="str">
            <v>ME</v>
          </cell>
          <cell r="G219">
            <v>37037</v>
          </cell>
          <cell r="H219">
            <v>37040</v>
          </cell>
          <cell r="I219">
            <v>37054</v>
          </cell>
          <cell r="J219">
            <v>37076</v>
          </cell>
          <cell r="K219">
            <v>37092</v>
          </cell>
          <cell r="L219">
            <v>37054</v>
          </cell>
        </row>
        <row r="220">
          <cell r="E220" t="str">
            <v>ME</v>
          </cell>
          <cell r="G220">
            <v>37037</v>
          </cell>
          <cell r="H220">
            <v>37040</v>
          </cell>
          <cell r="I220">
            <v>37054</v>
          </cell>
          <cell r="J220">
            <v>37076</v>
          </cell>
          <cell r="K220">
            <v>37092</v>
          </cell>
          <cell r="L220">
            <v>37054</v>
          </cell>
        </row>
        <row r="221">
          <cell r="E221" t="str">
            <v>ME</v>
          </cell>
          <cell r="G221">
            <v>37037</v>
          </cell>
          <cell r="H221">
            <v>37040</v>
          </cell>
          <cell r="I221">
            <v>37054</v>
          </cell>
          <cell r="J221">
            <v>37076</v>
          </cell>
          <cell r="K221">
            <v>37092</v>
          </cell>
          <cell r="L221">
            <v>37054</v>
          </cell>
        </row>
        <row r="222">
          <cell r="E222" t="str">
            <v>ME</v>
          </cell>
          <cell r="G222">
            <v>37037</v>
          </cell>
          <cell r="H222">
            <v>37040</v>
          </cell>
          <cell r="I222">
            <v>37054</v>
          </cell>
          <cell r="J222">
            <v>37076</v>
          </cell>
          <cell r="K222">
            <v>37092</v>
          </cell>
          <cell r="L222">
            <v>37054</v>
          </cell>
        </row>
        <row r="223">
          <cell r="E223" t="str">
            <v>ME</v>
          </cell>
          <cell r="G223">
            <v>37037</v>
          </cell>
          <cell r="H223">
            <v>37040</v>
          </cell>
          <cell r="I223">
            <v>37054</v>
          </cell>
          <cell r="J223">
            <v>37076</v>
          </cell>
          <cell r="K223">
            <v>37092</v>
          </cell>
          <cell r="L223">
            <v>37054</v>
          </cell>
        </row>
        <row r="224">
          <cell r="E224" t="str">
            <v>ME</v>
          </cell>
          <cell r="G224">
            <v>37037</v>
          </cell>
          <cell r="H224">
            <v>37040</v>
          </cell>
          <cell r="I224">
            <v>37054</v>
          </cell>
          <cell r="J224">
            <v>37076</v>
          </cell>
          <cell r="K224">
            <v>37092</v>
          </cell>
          <cell r="L224">
            <v>37054</v>
          </cell>
        </row>
        <row r="225">
          <cell r="E225" t="str">
            <v>ME</v>
          </cell>
          <cell r="G225">
            <v>37037</v>
          </cell>
          <cell r="H225">
            <v>37040</v>
          </cell>
          <cell r="I225">
            <v>37054</v>
          </cell>
          <cell r="J225">
            <v>37076</v>
          </cell>
          <cell r="K225">
            <v>37092</v>
          </cell>
          <cell r="L225">
            <v>37054</v>
          </cell>
        </row>
        <row r="226">
          <cell r="E226" t="str">
            <v>ME</v>
          </cell>
          <cell r="G226">
            <v>37037</v>
          </cell>
          <cell r="H226">
            <v>37040</v>
          </cell>
          <cell r="I226">
            <v>37054</v>
          </cell>
          <cell r="J226">
            <v>37076</v>
          </cell>
          <cell r="K226">
            <v>37092</v>
          </cell>
          <cell r="L226">
            <v>37054</v>
          </cell>
        </row>
        <row r="227">
          <cell r="E227" t="str">
            <v>ME</v>
          </cell>
          <cell r="G227">
            <v>37037</v>
          </cell>
          <cell r="H227">
            <v>37040</v>
          </cell>
          <cell r="I227">
            <v>37054</v>
          </cell>
          <cell r="J227">
            <v>37076</v>
          </cell>
          <cell r="K227">
            <v>37092</v>
          </cell>
          <cell r="L227">
            <v>37054</v>
          </cell>
        </row>
        <row r="228">
          <cell r="E228" t="str">
            <v>ME</v>
          </cell>
          <cell r="G228">
            <v>37037</v>
          </cell>
          <cell r="H228">
            <v>37040</v>
          </cell>
          <cell r="I228">
            <v>37054</v>
          </cell>
          <cell r="J228">
            <v>37076</v>
          </cell>
          <cell r="K228">
            <v>37092</v>
          </cell>
          <cell r="L228">
            <v>37054</v>
          </cell>
        </row>
        <row r="229">
          <cell r="E229" t="str">
            <v>ME</v>
          </cell>
          <cell r="G229">
            <v>37037</v>
          </cell>
          <cell r="H229">
            <v>37040</v>
          </cell>
          <cell r="I229">
            <v>37054</v>
          </cell>
          <cell r="J229">
            <v>37076</v>
          </cell>
          <cell r="K229">
            <v>37092</v>
          </cell>
          <cell r="L229">
            <v>37054</v>
          </cell>
        </row>
        <row r="230">
          <cell r="E230" t="str">
            <v>ME</v>
          </cell>
          <cell r="G230">
            <v>37037</v>
          </cell>
          <cell r="H230">
            <v>37040</v>
          </cell>
          <cell r="I230">
            <v>37054</v>
          </cell>
          <cell r="J230">
            <v>37076</v>
          </cell>
          <cell r="K230">
            <v>37092</v>
          </cell>
          <cell r="L230">
            <v>37054</v>
          </cell>
        </row>
        <row r="231">
          <cell r="E231" t="str">
            <v>ME</v>
          </cell>
          <cell r="G231">
            <v>37037</v>
          </cell>
          <cell r="H231">
            <v>37040</v>
          </cell>
          <cell r="I231">
            <v>37054</v>
          </cell>
          <cell r="J231">
            <v>37076</v>
          </cell>
          <cell r="K231">
            <v>37092</v>
          </cell>
          <cell r="L231">
            <v>37054</v>
          </cell>
        </row>
        <row r="232">
          <cell r="E232" t="str">
            <v>ME</v>
          </cell>
          <cell r="G232">
            <v>37017</v>
          </cell>
          <cell r="H232">
            <v>37040</v>
          </cell>
          <cell r="I232">
            <v>37054</v>
          </cell>
          <cell r="J232">
            <v>37076</v>
          </cell>
          <cell r="K232">
            <v>37092</v>
          </cell>
          <cell r="L232">
            <v>37054</v>
          </cell>
        </row>
        <row r="233">
          <cell r="E233" t="str">
            <v>ME</v>
          </cell>
          <cell r="G233">
            <v>37017</v>
          </cell>
          <cell r="H233">
            <v>37040</v>
          </cell>
          <cell r="I233">
            <v>37054</v>
          </cell>
          <cell r="J233">
            <v>37076</v>
          </cell>
          <cell r="K233">
            <v>37092</v>
          </cell>
          <cell r="L233">
            <v>37054</v>
          </cell>
        </row>
        <row r="234">
          <cell r="E234" t="str">
            <v>ME</v>
          </cell>
          <cell r="G234">
            <v>37017</v>
          </cell>
          <cell r="H234">
            <v>37040</v>
          </cell>
          <cell r="I234">
            <v>37054</v>
          </cell>
          <cell r="J234">
            <v>37076</v>
          </cell>
          <cell r="K234">
            <v>37092</v>
          </cell>
          <cell r="L234">
            <v>37054</v>
          </cell>
        </row>
        <row r="235">
          <cell r="E235" t="str">
            <v>ME</v>
          </cell>
          <cell r="G235">
            <v>37017</v>
          </cell>
          <cell r="H235">
            <v>37040</v>
          </cell>
          <cell r="I235">
            <v>37054</v>
          </cell>
          <cell r="J235">
            <v>37076</v>
          </cell>
          <cell r="K235">
            <v>37092</v>
          </cell>
          <cell r="L235">
            <v>37054</v>
          </cell>
        </row>
        <row r="236">
          <cell r="E236" t="str">
            <v>ME</v>
          </cell>
          <cell r="G236">
            <v>37017</v>
          </cell>
          <cell r="H236">
            <v>37040</v>
          </cell>
          <cell r="I236">
            <v>37054</v>
          </cell>
          <cell r="J236">
            <v>37076</v>
          </cell>
          <cell r="K236">
            <v>37092</v>
          </cell>
          <cell r="L236">
            <v>37054</v>
          </cell>
        </row>
        <row r="237">
          <cell r="E237" t="str">
            <v>ME</v>
          </cell>
          <cell r="G237">
            <v>37017</v>
          </cell>
          <cell r="H237">
            <v>37040</v>
          </cell>
          <cell r="I237">
            <v>37054</v>
          </cell>
          <cell r="J237">
            <v>37076</v>
          </cell>
          <cell r="K237">
            <v>37092</v>
          </cell>
          <cell r="L237">
            <v>37054</v>
          </cell>
        </row>
        <row r="238">
          <cell r="E238" t="str">
            <v>ME</v>
          </cell>
          <cell r="G238">
            <v>37017</v>
          </cell>
          <cell r="H238">
            <v>37040</v>
          </cell>
          <cell r="I238">
            <v>37054</v>
          </cell>
          <cell r="J238">
            <v>37076</v>
          </cell>
          <cell r="K238">
            <v>37092</v>
          </cell>
          <cell r="L238">
            <v>37054</v>
          </cell>
        </row>
        <row r="239">
          <cell r="E239" t="str">
            <v>ME</v>
          </cell>
          <cell r="G239">
            <v>37017</v>
          </cell>
          <cell r="H239">
            <v>37040</v>
          </cell>
          <cell r="I239">
            <v>37054</v>
          </cell>
          <cell r="J239">
            <v>37076</v>
          </cell>
          <cell r="K239">
            <v>37092</v>
          </cell>
          <cell r="L239">
            <v>37054</v>
          </cell>
        </row>
        <row r="240">
          <cell r="E240" t="str">
            <v>ME</v>
          </cell>
          <cell r="G240">
            <v>37017</v>
          </cell>
          <cell r="H240">
            <v>37040</v>
          </cell>
          <cell r="I240">
            <v>37054</v>
          </cell>
          <cell r="J240">
            <v>37076</v>
          </cell>
          <cell r="K240">
            <v>37092</v>
          </cell>
          <cell r="L240">
            <v>37054</v>
          </cell>
        </row>
        <row r="241">
          <cell r="E241" t="str">
            <v>ME</v>
          </cell>
          <cell r="G241">
            <v>37017</v>
          </cell>
          <cell r="H241">
            <v>37040</v>
          </cell>
          <cell r="I241">
            <v>37054</v>
          </cell>
          <cell r="J241">
            <v>37076</v>
          </cell>
          <cell r="K241">
            <v>37092</v>
          </cell>
          <cell r="L241">
            <v>37054</v>
          </cell>
        </row>
        <row r="242">
          <cell r="E242" t="str">
            <v>ME</v>
          </cell>
          <cell r="G242">
            <v>37017</v>
          </cell>
          <cell r="H242">
            <v>37040</v>
          </cell>
          <cell r="I242">
            <v>37054</v>
          </cell>
          <cell r="J242">
            <v>37076</v>
          </cell>
          <cell r="K242">
            <v>37092</v>
          </cell>
          <cell r="L242">
            <v>37054</v>
          </cell>
        </row>
        <row r="243">
          <cell r="E243" t="str">
            <v>ME</v>
          </cell>
          <cell r="G243">
            <v>37017</v>
          </cell>
          <cell r="H243">
            <v>37040</v>
          </cell>
          <cell r="I243">
            <v>37054</v>
          </cell>
          <cell r="J243">
            <v>37076</v>
          </cell>
          <cell r="K243">
            <v>37092</v>
          </cell>
          <cell r="L243">
            <v>37054</v>
          </cell>
        </row>
        <row r="244">
          <cell r="E244" t="str">
            <v>ME</v>
          </cell>
          <cell r="G244">
            <v>37017</v>
          </cell>
          <cell r="H244">
            <v>37040</v>
          </cell>
          <cell r="I244">
            <v>37054</v>
          </cell>
          <cell r="J244">
            <v>37076</v>
          </cell>
          <cell r="K244">
            <v>37092</v>
          </cell>
          <cell r="L244">
            <v>37054</v>
          </cell>
        </row>
        <row r="245">
          <cell r="E245" t="str">
            <v>ME</v>
          </cell>
          <cell r="G245">
            <v>37017</v>
          </cell>
          <cell r="H245">
            <v>37040</v>
          </cell>
          <cell r="I245">
            <v>37054</v>
          </cell>
          <cell r="J245">
            <v>37076</v>
          </cell>
          <cell r="K245">
            <v>37092</v>
          </cell>
          <cell r="L245">
            <v>37054</v>
          </cell>
        </row>
        <row r="246">
          <cell r="E246" t="str">
            <v>ME</v>
          </cell>
          <cell r="G246">
            <v>37017</v>
          </cell>
          <cell r="H246">
            <v>37040</v>
          </cell>
          <cell r="I246">
            <v>37054</v>
          </cell>
          <cell r="J246">
            <v>37076</v>
          </cell>
          <cell r="K246">
            <v>37092</v>
          </cell>
          <cell r="L246">
            <v>37054</v>
          </cell>
        </row>
        <row r="247">
          <cell r="E247" t="str">
            <v>ME</v>
          </cell>
          <cell r="G247">
            <v>37037</v>
          </cell>
          <cell r="H247">
            <v>37040</v>
          </cell>
          <cell r="I247">
            <v>37054</v>
          </cell>
          <cell r="J247">
            <v>37076</v>
          </cell>
          <cell r="K247">
            <v>37092</v>
          </cell>
          <cell r="L247">
            <v>37054</v>
          </cell>
        </row>
        <row r="248">
          <cell r="E248" t="str">
            <v>ME</v>
          </cell>
          <cell r="G248">
            <v>37037</v>
          </cell>
          <cell r="H248">
            <v>37040</v>
          </cell>
          <cell r="I248">
            <v>37054</v>
          </cell>
          <cell r="J248">
            <v>37076</v>
          </cell>
          <cell r="K248">
            <v>37092</v>
          </cell>
          <cell r="L248">
            <v>37054</v>
          </cell>
        </row>
        <row r="249">
          <cell r="E249" t="str">
            <v>ME</v>
          </cell>
          <cell r="G249">
            <v>37037</v>
          </cell>
          <cell r="H249">
            <v>37040</v>
          </cell>
          <cell r="I249">
            <v>37054</v>
          </cell>
          <cell r="J249">
            <v>37076</v>
          </cell>
          <cell r="K249">
            <v>37092</v>
          </cell>
          <cell r="L249">
            <v>37054</v>
          </cell>
        </row>
        <row r="250">
          <cell r="E250" t="str">
            <v>ME</v>
          </cell>
          <cell r="G250">
            <v>37001</v>
          </cell>
          <cell r="H250">
            <v>37040</v>
          </cell>
          <cell r="I250">
            <v>37054</v>
          </cell>
          <cell r="J250">
            <v>37076</v>
          </cell>
          <cell r="K250">
            <v>37092</v>
          </cell>
          <cell r="L250">
            <v>37054</v>
          </cell>
        </row>
        <row r="251">
          <cell r="E251" t="str">
            <v>ME</v>
          </cell>
          <cell r="G251">
            <v>37001</v>
          </cell>
          <cell r="H251">
            <v>37040</v>
          </cell>
          <cell r="I251">
            <v>37054</v>
          </cell>
          <cell r="J251">
            <v>37076</v>
          </cell>
          <cell r="K251">
            <v>37092</v>
          </cell>
          <cell r="L251">
            <v>37054</v>
          </cell>
        </row>
        <row r="252">
          <cell r="E252" t="str">
            <v>ME</v>
          </cell>
          <cell r="G252">
            <v>37123</v>
          </cell>
          <cell r="H252">
            <v>37154</v>
          </cell>
          <cell r="I252">
            <v>37169</v>
          </cell>
          <cell r="J252">
            <v>37194</v>
          </cell>
          <cell r="K252">
            <v>37210</v>
          </cell>
          <cell r="L252">
            <v>37054</v>
          </cell>
        </row>
        <row r="253">
          <cell r="E253" t="str">
            <v>ME</v>
          </cell>
          <cell r="G253">
            <v>37123</v>
          </cell>
          <cell r="H253">
            <v>37154</v>
          </cell>
          <cell r="I253">
            <v>37169</v>
          </cell>
          <cell r="J253">
            <v>37194</v>
          </cell>
          <cell r="K253">
            <v>37210</v>
          </cell>
          <cell r="L253">
            <v>37054</v>
          </cell>
        </row>
        <row r="258">
          <cell r="E258" t="str">
            <v>HV</v>
          </cell>
          <cell r="G258">
            <v>37037</v>
          </cell>
          <cell r="H258">
            <v>37097</v>
          </cell>
          <cell r="I258">
            <v>37127</v>
          </cell>
          <cell r="J258">
            <v>37148</v>
          </cell>
          <cell r="K258">
            <v>37169</v>
          </cell>
          <cell r="L258">
            <v>37176</v>
          </cell>
        </row>
        <row r="259">
          <cell r="E259" t="str">
            <v>HV</v>
          </cell>
          <cell r="G259">
            <v>37037</v>
          </cell>
          <cell r="H259">
            <v>37097</v>
          </cell>
          <cell r="I259">
            <v>37127</v>
          </cell>
          <cell r="J259">
            <v>37148</v>
          </cell>
          <cell r="K259">
            <v>37169</v>
          </cell>
          <cell r="L259">
            <v>37176</v>
          </cell>
        </row>
        <row r="260">
          <cell r="E260" t="str">
            <v>HV</v>
          </cell>
          <cell r="G260">
            <v>37037</v>
          </cell>
          <cell r="H260">
            <v>37097</v>
          </cell>
          <cell r="I260">
            <v>37127</v>
          </cell>
          <cell r="J260">
            <v>37148</v>
          </cell>
          <cell r="K260">
            <v>37169</v>
          </cell>
          <cell r="L260">
            <v>37176</v>
          </cell>
        </row>
        <row r="261">
          <cell r="E261" t="str">
            <v>HV</v>
          </cell>
          <cell r="G261">
            <v>37037</v>
          </cell>
          <cell r="H261">
            <v>37097</v>
          </cell>
          <cell r="I261">
            <v>37127</v>
          </cell>
          <cell r="J261">
            <v>37148</v>
          </cell>
          <cell r="K261">
            <v>37169</v>
          </cell>
          <cell r="L261">
            <v>37176</v>
          </cell>
        </row>
        <row r="262">
          <cell r="E262" t="str">
            <v>HV</v>
          </cell>
          <cell r="G262">
            <v>37037</v>
          </cell>
          <cell r="H262">
            <v>37097</v>
          </cell>
          <cell r="I262">
            <v>37127</v>
          </cell>
          <cell r="J262">
            <v>37148</v>
          </cell>
          <cell r="K262">
            <v>37169</v>
          </cell>
          <cell r="L262">
            <v>37176</v>
          </cell>
        </row>
        <row r="263">
          <cell r="E263" t="str">
            <v>HV</v>
          </cell>
          <cell r="G263">
            <v>37037</v>
          </cell>
          <cell r="H263">
            <v>37097</v>
          </cell>
          <cell r="I263">
            <v>37127</v>
          </cell>
          <cell r="J263">
            <v>37148</v>
          </cell>
          <cell r="K263">
            <v>37169</v>
          </cell>
          <cell r="L263">
            <v>37176</v>
          </cell>
        </row>
        <row r="264">
          <cell r="E264" t="str">
            <v>HV</v>
          </cell>
          <cell r="G264">
            <v>37037</v>
          </cell>
          <cell r="H264">
            <v>37097</v>
          </cell>
          <cell r="I264">
            <v>37127</v>
          </cell>
          <cell r="J264">
            <v>37148</v>
          </cell>
          <cell r="K264">
            <v>37169</v>
          </cell>
          <cell r="L264">
            <v>37176</v>
          </cell>
        </row>
        <row r="265">
          <cell r="E265" t="str">
            <v>HV</v>
          </cell>
          <cell r="G265">
            <v>37037</v>
          </cell>
          <cell r="H265">
            <v>37097</v>
          </cell>
          <cell r="I265">
            <v>37127</v>
          </cell>
          <cell r="J265">
            <v>37148</v>
          </cell>
          <cell r="K265">
            <v>37169</v>
          </cell>
          <cell r="L265">
            <v>37176</v>
          </cell>
        </row>
        <row r="266">
          <cell r="E266" t="str">
            <v>HV</v>
          </cell>
          <cell r="G266">
            <v>37037</v>
          </cell>
          <cell r="H266">
            <v>37097</v>
          </cell>
          <cell r="I266">
            <v>37127</v>
          </cell>
          <cell r="J266">
            <v>37148</v>
          </cell>
          <cell r="K266">
            <v>37169</v>
          </cell>
          <cell r="L266">
            <v>37176</v>
          </cell>
        </row>
        <row r="267">
          <cell r="E267" t="str">
            <v>HV</v>
          </cell>
          <cell r="G267">
            <v>37037</v>
          </cell>
          <cell r="H267">
            <v>37097</v>
          </cell>
          <cell r="I267">
            <v>37127</v>
          </cell>
          <cell r="J267">
            <v>37148</v>
          </cell>
          <cell r="K267">
            <v>37169</v>
          </cell>
          <cell r="L267">
            <v>37176</v>
          </cell>
        </row>
        <row r="268">
          <cell r="E268" t="str">
            <v>HV</v>
          </cell>
          <cell r="G268">
            <v>37037</v>
          </cell>
          <cell r="H268">
            <v>37097</v>
          </cell>
          <cell r="I268">
            <v>37127</v>
          </cell>
          <cell r="J268">
            <v>37148</v>
          </cell>
          <cell r="K268">
            <v>37169</v>
          </cell>
          <cell r="L268">
            <v>37176</v>
          </cell>
        </row>
        <row r="269">
          <cell r="E269" t="str">
            <v>HV</v>
          </cell>
          <cell r="G269">
            <v>37037</v>
          </cell>
          <cell r="H269">
            <v>37097</v>
          </cell>
          <cell r="I269">
            <v>37127</v>
          </cell>
          <cell r="J269">
            <v>37148</v>
          </cell>
          <cell r="K269">
            <v>37169</v>
          </cell>
          <cell r="L269">
            <v>37176</v>
          </cell>
        </row>
        <row r="270">
          <cell r="E270" t="str">
            <v>HV</v>
          </cell>
          <cell r="G270">
            <v>37037</v>
          </cell>
          <cell r="H270">
            <v>37097</v>
          </cell>
          <cell r="I270">
            <v>37127</v>
          </cell>
          <cell r="J270">
            <v>37148</v>
          </cell>
          <cell r="K270">
            <v>37169</v>
          </cell>
          <cell r="L270">
            <v>37176</v>
          </cell>
        </row>
        <row r="271">
          <cell r="E271" t="str">
            <v>HV</v>
          </cell>
          <cell r="G271">
            <v>37037</v>
          </cell>
          <cell r="H271">
            <v>37097</v>
          </cell>
          <cell r="I271">
            <v>37127</v>
          </cell>
          <cell r="J271">
            <v>37148</v>
          </cell>
          <cell r="K271">
            <v>37169</v>
          </cell>
          <cell r="L271">
            <v>37176</v>
          </cell>
        </row>
        <row r="272">
          <cell r="E272" t="str">
            <v>HV</v>
          </cell>
          <cell r="G272">
            <v>37037</v>
          </cell>
          <cell r="H272">
            <v>37097</v>
          </cell>
          <cell r="I272">
            <v>37127</v>
          </cell>
          <cell r="J272">
            <v>37148</v>
          </cell>
          <cell r="K272">
            <v>37169</v>
          </cell>
          <cell r="L272">
            <v>37176</v>
          </cell>
        </row>
        <row r="273">
          <cell r="E273" t="str">
            <v>HV</v>
          </cell>
          <cell r="G273">
            <v>37037</v>
          </cell>
          <cell r="H273">
            <v>37097</v>
          </cell>
          <cell r="I273">
            <v>37127</v>
          </cell>
          <cell r="J273">
            <v>37148</v>
          </cell>
          <cell r="K273">
            <v>37169</v>
          </cell>
          <cell r="L273">
            <v>37176</v>
          </cell>
        </row>
        <row r="274">
          <cell r="E274" t="str">
            <v>HV</v>
          </cell>
          <cell r="G274">
            <v>37037</v>
          </cell>
          <cell r="H274">
            <v>37097</v>
          </cell>
          <cell r="I274">
            <v>37127</v>
          </cell>
          <cell r="J274">
            <v>37148</v>
          </cell>
          <cell r="K274">
            <v>37169</v>
          </cell>
          <cell r="L274">
            <v>37176</v>
          </cell>
        </row>
        <row r="275">
          <cell r="E275" t="str">
            <v>HV</v>
          </cell>
          <cell r="G275">
            <v>37037</v>
          </cell>
          <cell r="H275">
            <v>37097</v>
          </cell>
          <cell r="I275">
            <v>37127</v>
          </cell>
          <cell r="J275">
            <v>37148</v>
          </cell>
          <cell r="K275">
            <v>37169</v>
          </cell>
          <cell r="L275">
            <v>37176</v>
          </cell>
        </row>
        <row r="276">
          <cell r="E276" t="str">
            <v>HV</v>
          </cell>
          <cell r="G276">
            <v>37037</v>
          </cell>
          <cell r="H276">
            <v>37097</v>
          </cell>
          <cell r="I276">
            <v>37127</v>
          </cell>
          <cell r="J276">
            <v>37148</v>
          </cell>
          <cell r="K276">
            <v>37169</v>
          </cell>
          <cell r="L276">
            <v>37176</v>
          </cell>
        </row>
        <row r="277">
          <cell r="E277" t="str">
            <v>HV</v>
          </cell>
          <cell r="G277">
            <v>37037</v>
          </cell>
          <cell r="H277">
            <v>37097</v>
          </cell>
          <cell r="I277">
            <v>37127</v>
          </cell>
          <cell r="J277">
            <v>37148</v>
          </cell>
          <cell r="K277">
            <v>37169</v>
          </cell>
          <cell r="L277">
            <v>37176</v>
          </cell>
        </row>
        <row r="278">
          <cell r="E278" t="str">
            <v>HV</v>
          </cell>
          <cell r="G278">
            <v>37037</v>
          </cell>
          <cell r="H278">
            <v>37097</v>
          </cell>
          <cell r="I278">
            <v>37127</v>
          </cell>
          <cell r="J278">
            <v>37148</v>
          </cell>
          <cell r="K278">
            <v>37169</v>
          </cell>
          <cell r="L278">
            <v>37176</v>
          </cell>
        </row>
        <row r="279">
          <cell r="E279" t="str">
            <v>HV</v>
          </cell>
          <cell r="G279">
            <v>37037</v>
          </cell>
          <cell r="H279">
            <v>37097</v>
          </cell>
          <cell r="I279">
            <v>37127</v>
          </cell>
          <cell r="J279">
            <v>37148</v>
          </cell>
          <cell r="K279">
            <v>37169</v>
          </cell>
          <cell r="L279">
            <v>37176</v>
          </cell>
        </row>
        <row r="280">
          <cell r="E280" t="str">
            <v>HV</v>
          </cell>
          <cell r="G280">
            <v>37037</v>
          </cell>
          <cell r="H280">
            <v>37097</v>
          </cell>
          <cell r="I280">
            <v>37127</v>
          </cell>
          <cell r="J280">
            <v>37148</v>
          </cell>
          <cell r="K280">
            <v>37169</v>
          </cell>
          <cell r="L280">
            <v>37176</v>
          </cell>
        </row>
        <row r="281">
          <cell r="E281" t="str">
            <v>HV</v>
          </cell>
          <cell r="G281">
            <v>37037</v>
          </cell>
          <cell r="H281">
            <v>37097</v>
          </cell>
          <cell r="I281">
            <v>37127</v>
          </cell>
          <cell r="J281">
            <v>37148</v>
          </cell>
          <cell r="K281">
            <v>37169</v>
          </cell>
          <cell r="L281">
            <v>37176</v>
          </cell>
        </row>
        <row r="282">
          <cell r="E282" t="str">
            <v>HV</v>
          </cell>
          <cell r="G282">
            <v>37017</v>
          </cell>
          <cell r="H282">
            <v>37077</v>
          </cell>
          <cell r="I282">
            <v>37107</v>
          </cell>
          <cell r="J282">
            <v>37128</v>
          </cell>
          <cell r="K282">
            <v>37149</v>
          </cell>
          <cell r="L282">
            <v>37176</v>
          </cell>
        </row>
        <row r="283">
          <cell r="E283" t="str">
            <v>HV</v>
          </cell>
          <cell r="G283">
            <v>37017</v>
          </cell>
          <cell r="H283">
            <v>37077</v>
          </cell>
          <cell r="I283">
            <v>37107</v>
          </cell>
          <cell r="J283">
            <v>37128</v>
          </cell>
          <cell r="K283">
            <v>37149</v>
          </cell>
          <cell r="L283">
            <v>37176</v>
          </cell>
        </row>
        <row r="284">
          <cell r="E284" t="str">
            <v>HV</v>
          </cell>
          <cell r="G284">
            <v>37017</v>
          </cell>
          <cell r="H284">
            <v>37077</v>
          </cell>
          <cell r="I284">
            <v>37107</v>
          </cell>
          <cell r="J284">
            <v>37128</v>
          </cell>
          <cell r="K284">
            <v>37149</v>
          </cell>
          <cell r="L284">
            <v>37176</v>
          </cell>
        </row>
        <row r="285">
          <cell r="E285" t="str">
            <v>HV</v>
          </cell>
          <cell r="G285">
            <v>37017</v>
          </cell>
          <cell r="H285">
            <v>37077</v>
          </cell>
          <cell r="I285">
            <v>37107</v>
          </cell>
          <cell r="J285">
            <v>37128</v>
          </cell>
          <cell r="K285">
            <v>37149</v>
          </cell>
          <cell r="L285">
            <v>37176</v>
          </cell>
        </row>
        <row r="286">
          <cell r="E286" t="str">
            <v>HV</v>
          </cell>
          <cell r="G286">
            <v>37017</v>
          </cell>
          <cell r="H286">
            <v>37077</v>
          </cell>
          <cell r="I286">
            <v>37107</v>
          </cell>
          <cell r="J286">
            <v>37128</v>
          </cell>
          <cell r="K286">
            <v>37149</v>
          </cell>
          <cell r="L286">
            <v>37176</v>
          </cell>
        </row>
        <row r="287">
          <cell r="E287" t="str">
            <v>HV</v>
          </cell>
          <cell r="G287">
            <v>37017</v>
          </cell>
          <cell r="H287">
            <v>37077</v>
          </cell>
          <cell r="I287">
            <v>37107</v>
          </cell>
          <cell r="J287">
            <v>37128</v>
          </cell>
          <cell r="K287">
            <v>37149</v>
          </cell>
          <cell r="L287">
            <v>37176</v>
          </cell>
        </row>
        <row r="288">
          <cell r="E288" t="str">
            <v>HV</v>
          </cell>
          <cell r="G288">
            <v>37017</v>
          </cell>
          <cell r="H288">
            <v>37077</v>
          </cell>
          <cell r="I288">
            <v>37107</v>
          </cell>
          <cell r="J288">
            <v>37128</v>
          </cell>
          <cell r="K288">
            <v>37149</v>
          </cell>
          <cell r="L288">
            <v>37176</v>
          </cell>
        </row>
        <row r="289">
          <cell r="E289" t="str">
            <v>HV</v>
          </cell>
          <cell r="G289">
            <v>37017</v>
          </cell>
          <cell r="H289">
            <v>37077</v>
          </cell>
          <cell r="I289">
            <v>37107</v>
          </cell>
          <cell r="J289">
            <v>37128</v>
          </cell>
          <cell r="K289">
            <v>37149</v>
          </cell>
          <cell r="L289">
            <v>37176</v>
          </cell>
        </row>
        <row r="290">
          <cell r="E290" t="str">
            <v>HV</v>
          </cell>
          <cell r="G290">
            <v>37017</v>
          </cell>
          <cell r="H290">
            <v>37077</v>
          </cell>
          <cell r="I290">
            <v>37107</v>
          </cell>
          <cell r="J290">
            <v>37128</v>
          </cell>
          <cell r="K290">
            <v>37149</v>
          </cell>
          <cell r="L290">
            <v>37176</v>
          </cell>
        </row>
        <row r="291">
          <cell r="E291" t="str">
            <v>HV</v>
          </cell>
          <cell r="G291">
            <v>37017</v>
          </cell>
          <cell r="H291">
            <v>37077</v>
          </cell>
          <cell r="I291">
            <v>37107</v>
          </cell>
          <cell r="J291">
            <v>37128</v>
          </cell>
          <cell r="K291">
            <v>37149</v>
          </cell>
          <cell r="L291">
            <v>37176</v>
          </cell>
        </row>
        <row r="292">
          <cell r="E292" t="str">
            <v>HV</v>
          </cell>
          <cell r="G292">
            <v>37017</v>
          </cell>
          <cell r="H292">
            <v>37077</v>
          </cell>
          <cell r="I292">
            <v>37107</v>
          </cell>
          <cell r="J292">
            <v>37128</v>
          </cell>
          <cell r="K292">
            <v>37149</v>
          </cell>
          <cell r="L292">
            <v>37176</v>
          </cell>
        </row>
        <row r="293">
          <cell r="E293" t="str">
            <v>HV</v>
          </cell>
          <cell r="G293">
            <v>37017</v>
          </cell>
          <cell r="H293">
            <v>37077</v>
          </cell>
          <cell r="I293">
            <v>37107</v>
          </cell>
          <cell r="J293">
            <v>37128</v>
          </cell>
          <cell r="K293">
            <v>37149</v>
          </cell>
          <cell r="L293">
            <v>37176</v>
          </cell>
        </row>
        <row r="294">
          <cell r="E294" t="str">
            <v>HV</v>
          </cell>
          <cell r="G294">
            <v>37017</v>
          </cell>
          <cell r="H294">
            <v>37077</v>
          </cell>
          <cell r="I294">
            <v>37107</v>
          </cell>
          <cell r="J294">
            <v>37128</v>
          </cell>
          <cell r="K294">
            <v>37149</v>
          </cell>
          <cell r="L294">
            <v>37176</v>
          </cell>
        </row>
        <row r="295">
          <cell r="E295" t="str">
            <v>HV</v>
          </cell>
          <cell r="G295">
            <v>37017</v>
          </cell>
          <cell r="H295">
            <v>37077</v>
          </cell>
          <cell r="I295">
            <v>37107</v>
          </cell>
          <cell r="J295">
            <v>37128</v>
          </cell>
          <cell r="K295">
            <v>37149</v>
          </cell>
          <cell r="L295">
            <v>37176</v>
          </cell>
        </row>
        <row r="296">
          <cell r="E296" t="str">
            <v>HV</v>
          </cell>
          <cell r="G296">
            <v>37017</v>
          </cell>
          <cell r="H296">
            <v>37077</v>
          </cell>
          <cell r="I296">
            <v>37107</v>
          </cell>
          <cell r="J296">
            <v>37128</v>
          </cell>
          <cell r="K296">
            <v>37149</v>
          </cell>
          <cell r="L296">
            <v>37176</v>
          </cell>
        </row>
        <row r="297">
          <cell r="E297" t="str">
            <v>HV</v>
          </cell>
          <cell r="G297">
            <v>37037</v>
          </cell>
          <cell r="H297">
            <v>37097</v>
          </cell>
          <cell r="I297">
            <v>37127</v>
          </cell>
          <cell r="J297">
            <v>37148</v>
          </cell>
          <cell r="K297">
            <v>37169</v>
          </cell>
          <cell r="L297">
            <v>37176</v>
          </cell>
        </row>
        <row r="298">
          <cell r="E298" t="str">
            <v>HV</v>
          </cell>
          <cell r="G298">
            <v>37037</v>
          </cell>
          <cell r="H298">
            <v>37097</v>
          </cell>
          <cell r="I298">
            <v>37127</v>
          </cell>
          <cell r="J298">
            <v>37148</v>
          </cell>
          <cell r="K298">
            <v>37169</v>
          </cell>
          <cell r="L298">
            <v>37176</v>
          </cell>
        </row>
        <row r="299">
          <cell r="E299" t="str">
            <v>HV</v>
          </cell>
          <cell r="G299">
            <v>37037</v>
          </cell>
          <cell r="H299">
            <v>37097</v>
          </cell>
          <cell r="I299">
            <v>37127</v>
          </cell>
          <cell r="J299">
            <v>37148</v>
          </cell>
          <cell r="K299">
            <v>37169</v>
          </cell>
          <cell r="L299">
            <v>37176</v>
          </cell>
        </row>
        <row r="300">
          <cell r="E300" t="str">
            <v>HV</v>
          </cell>
          <cell r="G300">
            <v>37001</v>
          </cell>
          <cell r="H300">
            <v>37061</v>
          </cell>
          <cell r="I300">
            <v>37091</v>
          </cell>
          <cell r="J300">
            <v>37112</v>
          </cell>
          <cell r="K300">
            <v>37133</v>
          </cell>
          <cell r="L300">
            <v>37176</v>
          </cell>
        </row>
        <row r="301">
          <cell r="E301" t="str">
            <v>HV</v>
          </cell>
          <cell r="G301">
            <v>37001</v>
          </cell>
          <cell r="H301">
            <v>37061</v>
          </cell>
          <cell r="I301">
            <v>37091</v>
          </cell>
          <cell r="J301">
            <v>37112</v>
          </cell>
          <cell r="K301">
            <v>37133</v>
          </cell>
          <cell r="L301">
            <v>37176</v>
          </cell>
        </row>
        <row r="302">
          <cell r="E302" t="str">
            <v>HV</v>
          </cell>
          <cell r="G302">
            <v>37037</v>
          </cell>
          <cell r="H302">
            <v>37097</v>
          </cell>
          <cell r="I302">
            <v>37127</v>
          </cell>
          <cell r="J302">
            <v>37148</v>
          </cell>
          <cell r="K302">
            <v>37169</v>
          </cell>
          <cell r="L302">
            <v>37176</v>
          </cell>
        </row>
        <row r="307">
          <cell r="E307" t="str">
            <v>PI</v>
          </cell>
          <cell r="G307">
            <v>36982</v>
          </cell>
          <cell r="H307">
            <v>37042</v>
          </cell>
          <cell r="I307">
            <v>37057</v>
          </cell>
          <cell r="J307">
            <v>37134</v>
          </cell>
          <cell r="K307">
            <v>37154</v>
          </cell>
          <cell r="L307">
            <v>37176</v>
          </cell>
        </row>
        <row r="308">
          <cell r="E308" t="str">
            <v>PI</v>
          </cell>
          <cell r="G308">
            <v>36982</v>
          </cell>
          <cell r="H308">
            <v>37042</v>
          </cell>
          <cell r="I308">
            <v>37057</v>
          </cell>
          <cell r="J308">
            <v>37134</v>
          </cell>
          <cell r="K308">
            <v>37154</v>
          </cell>
          <cell r="L308">
            <v>37176</v>
          </cell>
        </row>
        <row r="309">
          <cell r="E309" t="str">
            <v>PI</v>
          </cell>
          <cell r="G309">
            <v>36982</v>
          </cell>
          <cell r="H309">
            <v>37042</v>
          </cell>
          <cell r="I309">
            <v>37057</v>
          </cell>
          <cell r="J309">
            <v>37134</v>
          </cell>
          <cell r="K309">
            <v>37154</v>
          </cell>
          <cell r="L309">
            <v>37176</v>
          </cell>
        </row>
        <row r="310">
          <cell r="E310" t="str">
            <v>PI</v>
          </cell>
          <cell r="G310">
            <v>36982</v>
          </cell>
          <cell r="H310">
            <v>37042</v>
          </cell>
          <cell r="I310">
            <v>37057</v>
          </cell>
          <cell r="J310">
            <v>37134</v>
          </cell>
          <cell r="K310">
            <v>37154</v>
          </cell>
          <cell r="L310">
            <v>37176</v>
          </cell>
        </row>
        <row r="311">
          <cell r="E311" t="str">
            <v>PI</v>
          </cell>
          <cell r="G311">
            <v>36982</v>
          </cell>
          <cell r="H311">
            <v>37042</v>
          </cell>
          <cell r="I311">
            <v>37057</v>
          </cell>
          <cell r="J311">
            <v>37134</v>
          </cell>
          <cell r="K311">
            <v>37154</v>
          </cell>
          <cell r="L311">
            <v>37176</v>
          </cell>
        </row>
        <row r="312">
          <cell r="E312" t="str">
            <v>PI</v>
          </cell>
          <cell r="G312">
            <v>36982</v>
          </cell>
          <cell r="H312">
            <v>37042</v>
          </cell>
          <cell r="I312">
            <v>37057</v>
          </cell>
          <cell r="J312">
            <v>37134</v>
          </cell>
          <cell r="K312">
            <v>37154</v>
          </cell>
          <cell r="L312">
            <v>37176</v>
          </cell>
        </row>
        <row r="313">
          <cell r="E313" t="str">
            <v>PI</v>
          </cell>
          <cell r="G313">
            <v>36982</v>
          </cell>
          <cell r="H313">
            <v>37042</v>
          </cell>
          <cell r="I313">
            <v>37057</v>
          </cell>
          <cell r="J313">
            <v>37134</v>
          </cell>
          <cell r="K313">
            <v>37154</v>
          </cell>
          <cell r="L313">
            <v>37176</v>
          </cell>
        </row>
        <row r="314">
          <cell r="E314" t="str">
            <v>PI</v>
          </cell>
          <cell r="G314">
            <v>36982</v>
          </cell>
          <cell r="H314">
            <v>37042</v>
          </cell>
          <cell r="I314">
            <v>37057</v>
          </cell>
          <cell r="J314">
            <v>37134</v>
          </cell>
          <cell r="K314">
            <v>37154</v>
          </cell>
          <cell r="L314">
            <v>37176</v>
          </cell>
        </row>
        <row r="315">
          <cell r="E315" t="str">
            <v>PI</v>
          </cell>
          <cell r="G315">
            <v>36982</v>
          </cell>
          <cell r="H315">
            <v>37042</v>
          </cell>
          <cell r="I315">
            <v>37057</v>
          </cell>
          <cell r="J315">
            <v>37134</v>
          </cell>
          <cell r="K315">
            <v>37154</v>
          </cell>
          <cell r="L315">
            <v>37176</v>
          </cell>
        </row>
        <row r="316">
          <cell r="E316" t="str">
            <v>PI</v>
          </cell>
          <cell r="G316">
            <v>36982</v>
          </cell>
          <cell r="H316">
            <v>37042</v>
          </cell>
          <cell r="I316">
            <v>37057</v>
          </cell>
          <cell r="J316">
            <v>37134</v>
          </cell>
          <cell r="K316">
            <v>37154</v>
          </cell>
          <cell r="L316">
            <v>37176</v>
          </cell>
        </row>
        <row r="317">
          <cell r="E317" t="str">
            <v>PI</v>
          </cell>
          <cell r="G317">
            <v>36982</v>
          </cell>
          <cell r="H317">
            <v>37042</v>
          </cell>
          <cell r="I317">
            <v>37057</v>
          </cell>
          <cell r="J317">
            <v>37134</v>
          </cell>
          <cell r="K317">
            <v>37154</v>
          </cell>
          <cell r="L317">
            <v>37176</v>
          </cell>
        </row>
        <row r="318">
          <cell r="E318" t="str">
            <v>PI</v>
          </cell>
          <cell r="G318">
            <v>37026</v>
          </cell>
          <cell r="H318">
            <v>37102</v>
          </cell>
          <cell r="I318">
            <v>37123</v>
          </cell>
          <cell r="J318">
            <v>37169</v>
          </cell>
          <cell r="K318">
            <v>37212</v>
          </cell>
          <cell r="L318">
            <v>37176</v>
          </cell>
        </row>
        <row r="319">
          <cell r="E319" t="str">
            <v>PI</v>
          </cell>
          <cell r="G319">
            <v>37026</v>
          </cell>
          <cell r="H319">
            <v>37102</v>
          </cell>
          <cell r="I319">
            <v>37123</v>
          </cell>
          <cell r="J319">
            <v>37169</v>
          </cell>
          <cell r="K319">
            <v>37212</v>
          </cell>
          <cell r="L319">
            <v>37176</v>
          </cell>
        </row>
        <row r="320">
          <cell r="E320" t="str">
            <v>PI</v>
          </cell>
          <cell r="G320">
            <v>37026</v>
          </cell>
          <cell r="H320">
            <v>37102</v>
          </cell>
          <cell r="I320">
            <v>37123</v>
          </cell>
          <cell r="J320">
            <v>37169</v>
          </cell>
          <cell r="K320">
            <v>37212</v>
          </cell>
          <cell r="L320">
            <v>37176</v>
          </cell>
        </row>
        <row r="321">
          <cell r="E321" t="str">
            <v>PI</v>
          </cell>
          <cell r="G321">
            <v>37026</v>
          </cell>
          <cell r="H321">
            <v>37102</v>
          </cell>
          <cell r="I321">
            <v>37123</v>
          </cell>
          <cell r="J321">
            <v>37169</v>
          </cell>
          <cell r="K321">
            <v>37212</v>
          </cell>
          <cell r="L321">
            <v>37176</v>
          </cell>
        </row>
        <row r="322">
          <cell r="E322" t="str">
            <v>PI</v>
          </cell>
          <cell r="G322">
            <v>37026</v>
          </cell>
          <cell r="H322">
            <v>37102</v>
          </cell>
          <cell r="I322">
            <v>37123</v>
          </cell>
          <cell r="J322">
            <v>37169</v>
          </cell>
          <cell r="K322">
            <v>37212</v>
          </cell>
          <cell r="L322">
            <v>37176</v>
          </cell>
        </row>
        <row r="323">
          <cell r="E323" t="str">
            <v>PI</v>
          </cell>
          <cell r="G323">
            <v>37026</v>
          </cell>
          <cell r="H323">
            <v>37102</v>
          </cell>
          <cell r="I323">
            <v>37123</v>
          </cell>
          <cell r="J323">
            <v>37169</v>
          </cell>
          <cell r="K323">
            <v>37212</v>
          </cell>
          <cell r="L323">
            <v>37176</v>
          </cell>
        </row>
        <row r="324">
          <cell r="E324" t="str">
            <v>PI</v>
          </cell>
          <cell r="G324">
            <v>37026</v>
          </cell>
          <cell r="H324">
            <v>37102</v>
          </cell>
          <cell r="I324">
            <v>37123</v>
          </cell>
          <cell r="J324">
            <v>37169</v>
          </cell>
          <cell r="K324">
            <v>37212</v>
          </cell>
          <cell r="L324">
            <v>37176</v>
          </cell>
        </row>
        <row r="325">
          <cell r="E325" t="str">
            <v>PI</v>
          </cell>
          <cell r="G325">
            <v>37026</v>
          </cell>
          <cell r="H325">
            <v>37102</v>
          </cell>
          <cell r="I325">
            <v>37123</v>
          </cell>
          <cell r="J325">
            <v>37169</v>
          </cell>
          <cell r="K325">
            <v>37212</v>
          </cell>
          <cell r="L325">
            <v>37176</v>
          </cell>
        </row>
        <row r="326">
          <cell r="E326" t="str">
            <v>PI</v>
          </cell>
          <cell r="G326">
            <v>37026</v>
          </cell>
          <cell r="H326">
            <v>37102</v>
          </cell>
          <cell r="I326">
            <v>37123</v>
          </cell>
          <cell r="J326">
            <v>37169</v>
          </cell>
          <cell r="K326">
            <v>37212</v>
          </cell>
          <cell r="L326">
            <v>37176</v>
          </cell>
        </row>
        <row r="327">
          <cell r="E327" t="str">
            <v>PI</v>
          </cell>
          <cell r="G327">
            <v>37026</v>
          </cell>
          <cell r="H327">
            <v>37102</v>
          </cell>
          <cell r="I327">
            <v>37123</v>
          </cell>
          <cell r="J327">
            <v>37169</v>
          </cell>
          <cell r="K327">
            <v>37212</v>
          </cell>
          <cell r="L327">
            <v>37176</v>
          </cell>
        </row>
        <row r="328">
          <cell r="E328" t="str">
            <v>PI</v>
          </cell>
          <cell r="G328">
            <v>37026</v>
          </cell>
          <cell r="H328">
            <v>37102</v>
          </cell>
          <cell r="I328">
            <v>37123</v>
          </cell>
          <cell r="J328">
            <v>37169</v>
          </cell>
          <cell r="K328">
            <v>37212</v>
          </cell>
          <cell r="L328">
            <v>37176</v>
          </cell>
        </row>
        <row r="329">
          <cell r="E329" t="str">
            <v>PI</v>
          </cell>
          <cell r="G329">
            <v>37026</v>
          </cell>
          <cell r="H329">
            <v>37102</v>
          </cell>
          <cell r="I329">
            <v>37123</v>
          </cell>
          <cell r="J329">
            <v>37169</v>
          </cell>
          <cell r="K329">
            <v>37212</v>
          </cell>
          <cell r="L329">
            <v>37176</v>
          </cell>
        </row>
        <row r="330">
          <cell r="E330" t="str">
            <v>PI</v>
          </cell>
          <cell r="G330">
            <v>37026</v>
          </cell>
          <cell r="H330">
            <v>37102</v>
          </cell>
          <cell r="I330">
            <v>37123</v>
          </cell>
          <cell r="J330">
            <v>37169</v>
          </cell>
          <cell r="K330">
            <v>37212</v>
          </cell>
          <cell r="L330">
            <v>37176</v>
          </cell>
        </row>
        <row r="331">
          <cell r="E331" t="str">
            <v>PI</v>
          </cell>
          <cell r="G331">
            <v>37026</v>
          </cell>
          <cell r="H331">
            <v>37102</v>
          </cell>
          <cell r="I331">
            <v>37123</v>
          </cell>
          <cell r="J331">
            <v>37169</v>
          </cell>
          <cell r="K331">
            <v>37212</v>
          </cell>
          <cell r="L331">
            <v>37176</v>
          </cell>
        </row>
        <row r="332">
          <cell r="E332" t="str">
            <v>PI</v>
          </cell>
          <cell r="G332">
            <v>37026</v>
          </cell>
          <cell r="H332">
            <v>37102</v>
          </cell>
          <cell r="I332">
            <v>37123</v>
          </cell>
          <cell r="J332">
            <v>37169</v>
          </cell>
          <cell r="K332">
            <v>37212</v>
          </cell>
          <cell r="L332">
            <v>37176</v>
          </cell>
        </row>
        <row r="333">
          <cell r="E333" t="str">
            <v>PI</v>
          </cell>
          <cell r="G333">
            <v>37026</v>
          </cell>
          <cell r="H333">
            <v>37102</v>
          </cell>
          <cell r="I333">
            <v>37123</v>
          </cell>
          <cell r="J333">
            <v>37169</v>
          </cell>
          <cell r="K333">
            <v>37212</v>
          </cell>
          <cell r="L333">
            <v>37176</v>
          </cell>
        </row>
        <row r="334">
          <cell r="E334" t="str">
            <v>PI</v>
          </cell>
          <cell r="G334">
            <v>37026</v>
          </cell>
          <cell r="H334">
            <v>37102</v>
          </cell>
          <cell r="I334">
            <v>37123</v>
          </cell>
          <cell r="J334">
            <v>37169</v>
          </cell>
          <cell r="K334">
            <v>37212</v>
          </cell>
          <cell r="L334">
            <v>37176</v>
          </cell>
        </row>
        <row r="335">
          <cell r="E335" t="str">
            <v>PI</v>
          </cell>
          <cell r="G335">
            <v>37026</v>
          </cell>
          <cell r="H335">
            <v>37102</v>
          </cell>
          <cell r="I335">
            <v>37123</v>
          </cell>
          <cell r="J335">
            <v>37169</v>
          </cell>
          <cell r="K335">
            <v>37212</v>
          </cell>
          <cell r="L335">
            <v>37176</v>
          </cell>
        </row>
        <row r="336">
          <cell r="E336" t="str">
            <v>PI</v>
          </cell>
          <cell r="G336">
            <v>37026</v>
          </cell>
          <cell r="H336">
            <v>37102</v>
          </cell>
          <cell r="I336">
            <v>37123</v>
          </cell>
          <cell r="J336">
            <v>37169</v>
          </cell>
          <cell r="K336">
            <v>37212</v>
          </cell>
          <cell r="L336">
            <v>37176</v>
          </cell>
        </row>
        <row r="337">
          <cell r="E337" t="str">
            <v>PI</v>
          </cell>
          <cell r="G337">
            <v>37026</v>
          </cell>
          <cell r="H337">
            <v>37102</v>
          </cell>
          <cell r="I337">
            <v>37123</v>
          </cell>
          <cell r="J337">
            <v>37169</v>
          </cell>
          <cell r="K337">
            <v>37212</v>
          </cell>
          <cell r="L337">
            <v>37176</v>
          </cell>
        </row>
        <row r="338">
          <cell r="E338" t="str">
            <v>PI</v>
          </cell>
          <cell r="G338">
            <v>37026</v>
          </cell>
          <cell r="H338">
            <v>37102</v>
          </cell>
          <cell r="I338">
            <v>37123</v>
          </cell>
          <cell r="J338">
            <v>37169</v>
          </cell>
          <cell r="K338">
            <v>37212</v>
          </cell>
          <cell r="L338">
            <v>37176</v>
          </cell>
        </row>
        <row r="339">
          <cell r="E339" t="str">
            <v>PI</v>
          </cell>
          <cell r="G339">
            <v>37026</v>
          </cell>
          <cell r="H339">
            <v>37102</v>
          </cell>
          <cell r="I339">
            <v>37123</v>
          </cell>
          <cell r="J339">
            <v>37169</v>
          </cell>
          <cell r="K339">
            <v>37212</v>
          </cell>
          <cell r="L339">
            <v>37176</v>
          </cell>
        </row>
        <row r="340">
          <cell r="E340" t="str">
            <v>PI</v>
          </cell>
          <cell r="G340">
            <v>37026</v>
          </cell>
          <cell r="H340">
            <v>37102</v>
          </cell>
          <cell r="I340">
            <v>37123</v>
          </cell>
          <cell r="J340">
            <v>37169</v>
          </cell>
          <cell r="K340">
            <v>37212</v>
          </cell>
          <cell r="L340">
            <v>37176</v>
          </cell>
        </row>
        <row r="341">
          <cell r="E341" t="str">
            <v>PI</v>
          </cell>
          <cell r="G341">
            <v>37026</v>
          </cell>
          <cell r="H341">
            <v>37102</v>
          </cell>
          <cell r="I341">
            <v>37123</v>
          </cell>
          <cell r="J341">
            <v>37169</v>
          </cell>
          <cell r="K341">
            <v>37212</v>
          </cell>
          <cell r="L341">
            <v>37176</v>
          </cell>
        </row>
        <row r="342">
          <cell r="E342" t="str">
            <v>PI</v>
          </cell>
          <cell r="G342">
            <v>37026</v>
          </cell>
          <cell r="H342">
            <v>37102</v>
          </cell>
          <cell r="I342">
            <v>37123</v>
          </cell>
          <cell r="J342">
            <v>37169</v>
          </cell>
          <cell r="K342">
            <v>37212</v>
          </cell>
          <cell r="L342">
            <v>37176</v>
          </cell>
        </row>
        <row r="343">
          <cell r="E343" t="str">
            <v>PI</v>
          </cell>
          <cell r="G343">
            <v>37026</v>
          </cell>
          <cell r="H343">
            <v>37102</v>
          </cell>
          <cell r="I343">
            <v>37123</v>
          </cell>
          <cell r="J343">
            <v>37169</v>
          </cell>
          <cell r="K343">
            <v>37212</v>
          </cell>
          <cell r="L343">
            <v>37176</v>
          </cell>
        </row>
        <row r="344">
          <cell r="E344" t="str">
            <v>PI</v>
          </cell>
          <cell r="G344">
            <v>37026</v>
          </cell>
          <cell r="H344">
            <v>37102</v>
          </cell>
          <cell r="I344">
            <v>37123</v>
          </cell>
          <cell r="J344">
            <v>37169</v>
          </cell>
          <cell r="K344">
            <v>37212</v>
          </cell>
          <cell r="L344">
            <v>37176</v>
          </cell>
        </row>
        <row r="345">
          <cell r="E345" t="str">
            <v>PI</v>
          </cell>
          <cell r="G345">
            <v>37026</v>
          </cell>
          <cell r="H345">
            <v>37102</v>
          </cell>
          <cell r="I345">
            <v>37123</v>
          </cell>
          <cell r="J345">
            <v>37169</v>
          </cell>
          <cell r="K345">
            <v>37212</v>
          </cell>
          <cell r="L345">
            <v>37176</v>
          </cell>
        </row>
        <row r="346">
          <cell r="E346" t="str">
            <v>PI</v>
          </cell>
          <cell r="G346">
            <v>37026</v>
          </cell>
          <cell r="H346">
            <v>37102</v>
          </cell>
          <cell r="I346">
            <v>37123</v>
          </cell>
          <cell r="J346">
            <v>37169</v>
          </cell>
          <cell r="K346">
            <v>37212</v>
          </cell>
          <cell r="L346">
            <v>37176</v>
          </cell>
        </row>
        <row r="347">
          <cell r="E347" t="str">
            <v>PI</v>
          </cell>
          <cell r="G347">
            <v>37026</v>
          </cell>
          <cell r="H347">
            <v>37102</v>
          </cell>
          <cell r="I347">
            <v>37123</v>
          </cell>
          <cell r="J347">
            <v>37169</v>
          </cell>
          <cell r="K347">
            <v>37212</v>
          </cell>
          <cell r="L347">
            <v>37176</v>
          </cell>
        </row>
        <row r="348">
          <cell r="E348" t="str">
            <v>PI</v>
          </cell>
          <cell r="G348">
            <v>37026</v>
          </cell>
          <cell r="H348">
            <v>37102</v>
          </cell>
          <cell r="I348">
            <v>37123</v>
          </cell>
          <cell r="J348">
            <v>37169</v>
          </cell>
          <cell r="K348">
            <v>37212</v>
          </cell>
          <cell r="L348">
            <v>37176</v>
          </cell>
        </row>
        <row r="349">
          <cell r="E349" t="str">
            <v>PI</v>
          </cell>
          <cell r="G349">
            <v>37026</v>
          </cell>
          <cell r="H349">
            <v>37102</v>
          </cell>
          <cell r="I349">
            <v>37123</v>
          </cell>
          <cell r="J349">
            <v>37169</v>
          </cell>
          <cell r="K349">
            <v>37212</v>
          </cell>
          <cell r="L349">
            <v>37176</v>
          </cell>
        </row>
        <row r="350">
          <cell r="E350" t="str">
            <v>PI</v>
          </cell>
          <cell r="G350">
            <v>37104</v>
          </cell>
          <cell r="H350">
            <v>37133</v>
          </cell>
          <cell r="I350">
            <v>37144</v>
          </cell>
          <cell r="J350">
            <v>37183</v>
          </cell>
          <cell r="K350">
            <v>37225</v>
          </cell>
          <cell r="L350">
            <v>37176</v>
          </cell>
        </row>
        <row r="351">
          <cell r="E351" t="str">
            <v>PI</v>
          </cell>
          <cell r="G351">
            <v>37104</v>
          </cell>
          <cell r="H351">
            <v>37133</v>
          </cell>
          <cell r="I351">
            <v>37144</v>
          </cell>
          <cell r="J351">
            <v>37183</v>
          </cell>
          <cell r="K351">
            <v>37225</v>
          </cell>
          <cell r="L351">
            <v>37176</v>
          </cell>
        </row>
        <row r="352">
          <cell r="E352" t="str">
            <v>PI</v>
          </cell>
          <cell r="G352">
            <v>37104</v>
          </cell>
          <cell r="H352">
            <v>37133</v>
          </cell>
          <cell r="I352">
            <v>37144</v>
          </cell>
          <cell r="J352">
            <v>37183</v>
          </cell>
          <cell r="K352">
            <v>37225</v>
          </cell>
          <cell r="L352">
            <v>37176</v>
          </cell>
        </row>
        <row r="353">
          <cell r="E353" t="str">
            <v>PI</v>
          </cell>
          <cell r="G353">
            <v>37104</v>
          </cell>
          <cell r="H353">
            <v>37133</v>
          </cell>
          <cell r="I353">
            <v>37144</v>
          </cell>
          <cell r="J353">
            <v>37183</v>
          </cell>
          <cell r="K353">
            <v>37225</v>
          </cell>
          <cell r="L353">
            <v>37176</v>
          </cell>
        </row>
        <row r="354">
          <cell r="E354" t="str">
            <v>PI</v>
          </cell>
          <cell r="G354">
            <v>37104</v>
          </cell>
          <cell r="H354">
            <v>37133</v>
          </cell>
          <cell r="I354">
            <v>37144</v>
          </cell>
          <cell r="J354">
            <v>37183</v>
          </cell>
          <cell r="K354">
            <v>37225</v>
          </cell>
          <cell r="L354">
            <v>37176</v>
          </cell>
        </row>
        <row r="355">
          <cell r="E355" t="str">
            <v>PI</v>
          </cell>
          <cell r="G355">
            <v>37104</v>
          </cell>
          <cell r="H355">
            <v>37133</v>
          </cell>
          <cell r="I355">
            <v>37144</v>
          </cell>
          <cell r="J355">
            <v>37183</v>
          </cell>
          <cell r="K355">
            <v>37225</v>
          </cell>
          <cell r="L355">
            <v>37176</v>
          </cell>
        </row>
        <row r="356">
          <cell r="E356" t="str">
            <v>PI</v>
          </cell>
          <cell r="G356">
            <v>37104</v>
          </cell>
          <cell r="H356">
            <v>37133</v>
          </cell>
          <cell r="I356">
            <v>37144</v>
          </cell>
          <cell r="J356">
            <v>37183</v>
          </cell>
          <cell r="K356">
            <v>37225</v>
          </cell>
          <cell r="L356">
            <v>37176</v>
          </cell>
        </row>
        <row r="357">
          <cell r="E357" t="str">
            <v>PI</v>
          </cell>
          <cell r="G357">
            <v>37104</v>
          </cell>
          <cell r="H357">
            <v>37133</v>
          </cell>
          <cell r="I357">
            <v>37144</v>
          </cell>
          <cell r="J357">
            <v>37183</v>
          </cell>
          <cell r="K357">
            <v>37225</v>
          </cell>
          <cell r="L357">
            <v>37176</v>
          </cell>
        </row>
        <row r="358">
          <cell r="E358" t="str">
            <v>PI</v>
          </cell>
          <cell r="G358">
            <v>37104</v>
          </cell>
          <cell r="H358">
            <v>37133</v>
          </cell>
          <cell r="I358">
            <v>37144</v>
          </cell>
          <cell r="J358">
            <v>37183</v>
          </cell>
          <cell r="K358">
            <v>37225</v>
          </cell>
          <cell r="L358">
            <v>37176</v>
          </cell>
        </row>
        <row r="359">
          <cell r="E359" t="str">
            <v>PI</v>
          </cell>
          <cell r="G359">
            <v>37104</v>
          </cell>
          <cell r="H359">
            <v>37133</v>
          </cell>
          <cell r="I359">
            <v>37144</v>
          </cell>
          <cell r="J359">
            <v>37183</v>
          </cell>
          <cell r="K359">
            <v>37225</v>
          </cell>
          <cell r="L359">
            <v>37176</v>
          </cell>
        </row>
        <row r="360">
          <cell r="E360" t="str">
            <v>PI</v>
          </cell>
          <cell r="G360">
            <v>37104</v>
          </cell>
          <cell r="H360">
            <v>37133</v>
          </cell>
          <cell r="I360">
            <v>37144</v>
          </cell>
          <cell r="J360">
            <v>37183</v>
          </cell>
          <cell r="K360">
            <v>37225</v>
          </cell>
          <cell r="L360">
            <v>37176</v>
          </cell>
        </row>
        <row r="361">
          <cell r="E361" t="str">
            <v>PI</v>
          </cell>
          <cell r="G361">
            <v>37104</v>
          </cell>
          <cell r="H361">
            <v>37133</v>
          </cell>
          <cell r="I361">
            <v>37144</v>
          </cell>
          <cell r="J361">
            <v>37183</v>
          </cell>
          <cell r="K361">
            <v>37225</v>
          </cell>
          <cell r="L361">
            <v>37176</v>
          </cell>
        </row>
        <row r="362">
          <cell r="E362" t="str">
            <v>PI</v>
          </cell>
          <cell r="G362">
            <v>37104</v>
          </cell>
          <cell r="H362">
            <v>37133</v>
          </cell>
          <cell r="I362">
            <v>37144</v>
          </cell>
          <cell r="J362">
            <v>37183</v>
          </cell>
          <cell r="K362">
            <v>37225</v>
          </cell>
          <cell r="L362">
            <v>37176</v>
          </cell>
        </row>
        <row r="363">
          <cell r="E363" t="str">
            <v>PI</v>
          </cell>
          <cell r="G363">
            <v>37104</v>
          </cell>
          <cell r="H363">
            <v>37133</v>
          </cell>
          <cell r="I363">
            <v>37144</v>
          </cell>
          <cell r="J363">
            <v>37183</v>
          </cell>
          <cell r="K363">
            <v>37225</v>
          </cell>
          <cell r="L363">
            <v>37176</v>
          </cell>
        </row>
        <row r="364">
          <cell r="E364" t="str">
            <v>PI</v>
          </cell>
          <cell r="G364">
            <v>37104</v>
          </cell>
          <cell r="H364">
            <v>37133</v>
          </cell>
          <cell r="I364">
            <v>37144</v>
          </cell>
          <cell r="J364">
            <v>37183</v>
          </cell>
          <cell r="K364">
            <v>37225</v>
          </cell>
          <cell r="L364">
            <v>37176</v>
          </cell>
        </row>
        <row r="365">
          <cell r="E365" t="str">
            <v>PI</v>
          </cell>
          <cell r="G365">
            <v>37104</v>
          </cell>
          <cell r="H365">
            <v>37133</v>
          </cell>
          <cell r="I365">
            <v>37144</v>
          </cell>
          <cell r="J365">
            <v>37183</v>
          </cell>
          <cell r="K365">
            <v>37225</v>
          </cell>
          <cell r="L365">
            <v>37176</v>
          </cell>
        </row>
        <row r="366">
          <cell r="E366" t="str">
            <v>PI</v>
          </cell>
          <cell r="G366">
            <v>37104</v>
          </cell>
          <cell r="H366">
            <v>37133</v>
          </cell>
          <cell r="I366">
            <v>37144</v>
          </cell>
          <cell r="J366">
            <v>37183</v>
          </cell>
          <cell r="K366">
            <v>37225</v>
          </cell>
          <cell r="L366">
            <v>37176</v>
          </cell>
        </row>
        <row r="367">
          <cell r="E367" t="str">
            <v>PI</v>
          </cell>
          <cell r="G367">
            <v>37104</v>
          </cell>
          <cell r="H367">
            <v>37133</v>
          </cell>
          <cell r="I367">
            <v>37144</v>
          </cell>
          <cell r="J367">
            <v>37183</v>
          </cell>
          <cell r="K367">
            <v>37225</v>
          </cell>
          <cell r="L367">
            <v>37176</v>
          </cell>
        </row>
        <row r="368">
          <cell r="E368" t="str">
            <v>PI</v>
          </cell>
          <cell r="G368">
            <v>37104</v>
          </cell>
          <cell r="H368">
            <v>37133</v>
          </cell>
          <cell r="I368">
            <v>37144</v>
          </cell>
          <cell r="J368">
            <v>37183</v>
          </cell>
          <cell r="K368">
            <v>37225</v>
          </cell>
          <cell r="L368">
            <v>37176</v>
          </cell>
        </row>
        <row r="369">
          <cell r="E369" t="str">
            <v>PI</v>
          </cell>
          <cell r="G369">
            <v>37104</v>
          </cell>
          <cell r="H369">
            <v>37133</v>
          </cell>
          <cell r="I369">
            <v>37144</v>
          </cell>
          <cell r="J369">
            <v>37183</v>
          </cell>
          <cell r="K369">
            <v>37225</v>
          </cell>
          <cell r="L369">
            <v>37176</v>
          </cell>
        </row>
        <row r="370">
          <cell r="E370" t="str">
            <v>PI</v>
          </cell>
          <cell r="G370">
            <v>37104</v>
          </cell>
          <cell r="H370">
            <v>37133</v>
          </cell>
          <cell r="I370">
            <v>37144</v>
          </cell>
          <cell r="J370">
            <v>37183</v>
          </cell>
          <cell r="K370">
            <v>37225</v>
          </cell>
          <cell r="L370">
            <v>37176</v>
          </cell>
        </row>
        <row r="371">
          <cell r="E371" t="str">
            <v>PI</v>
          </cell>
          <cell r="G371">
            <v>37104</v>
          </cell>
          <cell r="H371">
            <v>37133</v>
          </cell>
          <cell r="I371">
            <v>37144</v>
          </cell>
          <cell r="J371">
            <v>37183</v>
          </cell>
          <cell r="K371">
            <v>37225</v>
          </cell>
          <cell r="L371">
            <v>37176</v>
          </cell>
        </row>
        <row r="372">
          <cell r="E372" t="str">
            <v>PI</v>
          </cell>
          <cell r="G372">
            <v>37104</v>
          </cell>
          <cell r="H372">
            <v>37133</v>
          </cell>
          <cell r="I372">
            <v>37144</v>
          </cell>
          <cell r="J372">
            <v>37183</v>
          </cell>
          <cell r="K372">
            <v>37225</v>
          </cell>
          <cell r="L372">
            <v>37176</v>
          </cell>
        </row>
        <row r="373">
          <cell r="E373" t="str">
            <v>PI</v>
          </cell>
          <cell r="G373">
            <v>37104</v>
          </cell>
          <cell r="H373">
            <v>37133</v>
          </cell>
          <cell r="I373">
            <v>37144</v>
          </cell>
          <cell r="J373">
            <v>37183</v>
          </cell>
          <cell r="K373">
            <v>37225</v>
          </cell>
          <cell r="L373">
            <v>37176</v>
          </cell>
        </row>
        <row r="374">
          <cell r="E374" t="str">
            <v>PI</v>
          </cell>
          <cell r="G374">
            <v>37104</v>
          </cell>
          <cell r="H374">
            <v>37133</v>
          </cell>
          <cell r="I374">
            <v>37144</v>
          </cell>
          <cell r="J374">
            <v>37183</v>
          </cell>
          <cell r="K374">
            <v>37225</v>
          </cell>
          <cell r="L374">
            <v>37176</v>
          </cell>
        </row>
        <row r="375">
          <cell r="E375" t="str">
            <v>PI</v>
          </cell>
          <cell r="G375">
            <v>37104</v>
          </cell>
          <cell r="H375">
            <v>37133</v>
          </cell>
          <cell r="I375">
            <v>37144</v>
          </cell>
          <cell r="J375">
            <v>37183</v>
          </cell>
          <cell r="K375">
            <v>37225</v>
          </cell>
          <cell r="L375">
            <v>37176</v>
          </cell>
        </row>
        <row r="376">
          <cell r="E376" t="str">
            <v>PI</v>
          </cell>
          <cell r="G376">
            <v>37057</v>
          </cell>
          <cell r="H376">
            <v>37100.5</v>
          </cell>
          <cell r="I376">
            <v>37144</v>
          </cell>
          <cell r="J376">
            <v>37183</v>
          </cell>
          <cell r="K376">
            <v>37225</v>
          </cell>
          <cell r="L376">
            <v>37176</v>
          </cell>
        </row>
        <row r="377">
          <cell r="E377" t="str">
            <v>PI</v>
          </cell>
          <cell r="G377">
            <v>37057</v>
          </cell>
          <cell r="H377">
            <v>37100.5</v>
          </cell>
          <cell r="I377">
            <v>37144</v>
          </cell>
          <cell r="J377">
            <v>37183</v>
          </cell>
          <cell r="K377">
            <v>37225</v>
          </cell>
          <cell r="L377">
            <v>37176</v>
          </cell>
        </row>
        <row r="378">
          <cell r="E378" t="str">
            <v>PI</v>
          </cell>
          <cell r="G378">
            <v>37057</v>
          </cell>
          <cell r="H378">
            <v>37100.5</v>
          </cell>
          <cell r="I378">
            <v>37144</v>
          </cell>
          <cell r="J378">
            <v>37169</v>
          </cell>
          <cell r="K378">
            <v>37225</v>
          </cell>
          <cell r="L378">
            <v>37176</v>
          </cell>
        </row>
        <row r="379">
          <cell r="I379">
            <v>37127</v>
          </cell>
        </row>
        <row r="380">
          <cell r="I380">
            <v>37127</v>
          </cell>
        </row>
        <row r="381">
          <cell r="I381">
            <v>37127</v>
          </cell>
        </row>
        <row r="382">
          <cell r="I382">
            <v>37047</v>
          </cell>
        </row>
        <row r="383">
          <cell r="E383" t="str">
            <v>PI</v>
          </cell>
          <cell r="G383">
            <v>37025</v>
          </cell>
          <cell r="H383">
            <v>37037</v>
          </cell>
          <cell r="I383">
            <v>37047</v>
          </cell>
          <cell r="J383">
            <v>37140</v>
          </cell>
          <cell r="K383">
            <v>37164</v>
          </cell>
          <cell r="L383">
            <v>37176</v>
          </cell>
        </row>
        <row r="384">
          <cell r="E384" t="str">
            <v>PI</v>
          </cell>
          <cell r="G384">
            <v>37043</v>
          </cell>
          <cell r="H384">
            <v>37106</v>
          </cell>
          <cell r="I384">
            <v>37127</v>
          </cell>
          <cell r="J384">
            <v>37148</v>
          </cell>
          <cell r="K384">
            <v>37169</v>
          </cell>
          <cell r="L384">
            <v>37176</v>
          </cell>
        </row>
        <row r="385">
          <cell r="E385" t="str">
            <v>PI</v>
          </cell>
          <cell r="G385">
            <v>37043</v>
          </cell>
          <cell r="H385">
            <v>37106</v>
          </cell>
          <cell r="I385">
            <v>37127</v>
          </cell>
          <cell r="J385">
            <v>37148</v>
          </cell>
          <cell r="K385">
            <v>37169</v>
          </cell>
          <cell r="L385">
            <v>37176</v>
          </cell>
        </row>
        <row r="386">
          <cell r="E386" t="str">
            <v>PI</v>
          </cell>
          <cell r="G386">
            <v>37043</v>
          </cell>
          <cell r="H386">
            <v>37106</v>
          </cell>
          <cell r="I386">
            <v>37127</v>
          </cell>
          <cell r="J386">
            <v>37148</v>
          </cell>
          <cell r="K386">
            <v>37169</v>
          </cell>
          <cell r="L386">
            <v>37176</v>
          </cell>
        </row>
        <row r="387">
          <cell r="I387">
            <v>37047</v>
          </cell>
        </row>
        <row r="388">
          <cell r="E388" t="str">
            <v>PI</v>
          </cell>
          <cell r="G388">
            <v>37025</v>
          </cell>
          <cell r="H388">
            <v>37037</v>
          </cell>
          <cell r="I388">
            <v>37047</v>
          </cell>
          <cell r="J388">
            <v>37140</v>
          </cell>
          <cell r="K388">
            <v>37164</v>
          </cell>
          <cell r="L388">
            <v>37176</v>
          </cell>
        </row>
        <row r="389">
          <cell r="I389">
            <v>37127</v>
          </cell>
        </row>
        <row r="390">
          <cell r="I390">
            <v>37127</v>
          </cell>
        </row>
        <row r="391">
          <cell r="I391">
            <v>37127</v>
          </cell>
        </row>
        <row r="392">
          <cell r="I392">
            <v>37127</v>
          </cell>
        </row>
        <row r="393">
          <cell r="I393">
            <v>37127</v>
          </cell>
        </row>
        <row r="394">
          <cell r="I394">
            <v>37127</v>
          </cell>
        </row>
        <row r="395">
          <cell r="I395">
            <v>37041</v>
          </cell>
        </row>
        <row r="396">
          <cell r="E396" t="str">
            <v>PI</v>
          </cell>
          <cell r="G396">
            <v>37043</v>
          </cell>
          <cell r="H396">
            <v>37106</v>
          </cell>
          <cell r="I396">
            <v>37127</v>
          </cell>
          <cell r="J396">
            <v>37148</v>
          </cell>
          <cell r="K396">
            <v>37169</v>
          </cell>
          <cell r="L396">
            <v>37176</v>
          </cell>
        </row>
        <row r="400">
          <cell r="E400" t="str">
            <v>EL</v>
          </cell>
          <cell r="G400">
            <v>37012</v>
          </cell>
          <cell r="H400">
            <v>37026.5</v>
          </cell>
          <cell r="I400">
            <v>37041</v>
          </cell>
          <cell r="J400">
            <v>37062</v>
          </cell>
          <cell r="K400">
            <v>37083</v>
          </cell>
          <cell r="L400">
            <v>37176</v>
          </cell>
        </row>
        <row r="401">
          <cell r="E401" t="str">
            <v>EL</v>
          </cell>
          <cell r="G401">
            <v>37012</v>
          </cell>
          <cell r="H401">
            <v>37026.5</v>
          </cell>
          <cell r="I401">
            <v>37041</v>
          </cell>
          <cell r="J401">
            <v>37062</v>
          </cell>
          <cell r="K401">
            <v>37083</v>
          </cell>
          <cell r="L401">
            <v>37176</v>
          </cell>
        </row>
        <row r="402">
          <cell r="E402" t="str">
            <v>EL</v>
          </cell>
          <cell r="G402">
            <v>37012</v>
          </cell>
          <cell r="H402">
            <v>37043</v>
          </cell>
          <cell r="I402">
            <v>37057</v>
          </cell>
          <cell r="J402">
            <v>37140</v>
          </cell>
          <cell r="K402">
            <v>37164</v>
          </cell>
          <cell r="L402">
            <v>37176</v>
          </cell>
        </row>
        <row r="403">
          <cell r="E403" t="str">
            <v>EL</v>
          </cell>
          <cell r="G403">
            <v>37057</v>
          </cell>
          <cell r="H403">
            <v>37088</v>
          </cell>
          <cell r="I403">
            <v>37102</v>
          </cell>
          <cell r="J403">
            <v>37123</v>
          </cell>
          <cell r="K403">
            <v>37144</v>
          </cell>
          <cell r="L403">
            <v>37176</v>
          </cell>
        </row>
        <row r="404">
          <cell r="E404" t="str">
            <v>EL</v>
          </cell>
          <cell r="G404">
            <v>37087</v>
          </cell>
          <cell r="H404">
            <v>37119.5</v>
          </cell>
          <cell r="I404">
            <v>37152</v>
          </cell>
          <cell r="J404">
            <v>37173</v>
          </cell>
          <cell r="K404">
            <v>37194</v>
          </cell>
          <cell r="L404">
            <v>37176</v>
          </cell>
        </row>
        <row r="405">
          <cell r="E405" t="str">
            <v>EL</v>
          </cell>
          <cell r="G405">
            <v>37087</v>
          </cell>
          <cell r="H405">
            <v>37119.5</v>
          </cell>
          <cell r="I405">
            <v>37152</v>
          </cell>
          <cell r="J405">
            <v>37173</v>
          </cell>
          <cell r="K405">
            <v>37194</v>
          </cell>
          <cell r="L405">
            <v>37176</v>
          </cell>
        </row>
        <row r="406">
          <cell r="E406" t="str">
            <v>EL</v>
          </cell>
          <cell r="G406">
            <v>37104</v>
          </cell>
          <cell r="H406">
            <v>37138</v>
          </cell>
          <cell r="I406">
            <v>37152</v>
          </cell>
          <cell r="J406">
            <v>37173</v>
          </cell>
          <cell r="K406">
            <v>37194</v>
          </cell>
          <cell r="L406">
            <v>37176</v>
          </cell>
        </row>
        <row r="407">
          <cell r="E407" t="str">
            <v>EL</v>
          </cell>
          <cell r="G407">
            <v>37104</v>
          </cell>
          <cell r="H407">
            <v>37128</v>
          </cell>
          <cell r="I407">
            <v>37152</v>
          </cell>
          <cell r="J407">
            <v>37173</v>
          </cell>
          <cell r="K407">
            <v>37194</v>
          </cell>
          <cell r="L407">
            <v>37176</v>
          </cell>
        </row>
        <row r="408">
          <cell r="E408" t="str">
            <v>EL</v>
          </cell>
          <cell r="G408">
            <v>37135</v>
          </cell>
          <cell r="H408">
            <v>37149.5</v>
          </cell>
          <cell r="I408">
            <v>37164</v>
          </cell>
          <cell r="J408">
            <v>37185</v>
          </cell>
          <cell r="K408">
            <v>37206</v>
          </cell>
          <cell r="L408">
            <v>37176</v>
          </cell>
        </row>
        <row r="409">
          <cell r="E409" t="str">
            <v>EL</v>
          </cell>
          <cell r="G409">
            <v>37135</v>
          </cell>
          <cell r="H409">
            <v>37168</v>
          </cell>
          <cell r="I409">
            <v>37182</v>
          </cell>
          <cell r="J409">
            <v>37204</v>
          </cell>
          <cell r="K409">
            <v>37225</v>
          </cell>
          <cell r="L409">
            <v>37176</v>
          </cell>
        </row>
        <row r="410">
          <cell r="E410" t="str">
            <v>EL</v>
          </cell>
          <cell r="G410">
            <v>37135</v>
          </cell>
          <cell r="H410">
            <v>37154</v>
          </cell>
          <cell r="I410">
            <v>37164</v>
          </cell>
          <cell r="J410">
            <v>37185</v>
          </cell>
          <cell r="K410">
            <v>37206</v>
          </cell>
          <cell r="L410">
            <v>37176</v>
          </cell>
        </row>
        <row r="411">
          <cell r="E411" t="str">
            <v>EL</v>
          </cell>
          <cell r="G411">
            <v>37135</v>
          </cell>
          <cell r="H411">
            <v>37154</v>
          </cell>
          <cell r="I411">
            <v>37164</v>
          </cell>
          <cell r="J411">
            <v>37185</v>
          </cell>
          <cell r="K411">
            <v>37206</v>
          </cell>
          <cell r="L411">
            <v>37176</v>
          </cell>
        </row>
        <row r="412">
          <cell r="E412" t="str">
            <v>EL</v>
          </cell>
          <cell r="G412">
            <v>37041</v>
          </cell>
          <cell r="H412">
            <v>37071.5</v>
          </cell>
          <cell r="I412">
            <v>37102</v>
          </cell>
          <cell r="J412">
            <v>37164</v>
          </cell>
          <cell r="K412">
            <v>37169</v>
          </cell>
          <cell r="L412">
            <v>37176</v>
          </cell>
        </row>
        <row r="413">
          <cell r="E413" t="str">
            <v>EL</v>
          </cell>
          <cell r="G413">
            <v>37087</v>
          </cell>
          <cell r="H413">
            <v>37110</v>
          </cell>
          <cell r="I413">
            <v>37133</v>
          </cell>
          <cell r="J413">
            <v>37154</v>
          </cell>
          <cell r="K413">
            <v>37175</v>
          </cell>
          <cell r="L413">
            <v>37176</v>
          </cell>
        </row>
        <row r="414">
          <cell r="E414" t="str">
            <v>EL</v>
          </cell>
          <cell r="G414">
            <v>37133</v>
          </cell>
          <cell r="H414">
            <v>37164</v>
          </cell>
          <cell r="I414">
            <v>37194</v>
          </cell>
          <cell r="J414">
            <v>37215</v>
          </cell>
          <cell r="K414">
            <v>37236</v>
          </cell>
          <cell r="L414">
            <v>37176</v>
          </cell>
        </row>
        <row r="415">
          <cell r="E415" t="str">
            <v>EL</v>
          </cell>
          <cell r="G415">
            <v>37072</v>
          </cell>
          <cell r="H415">
            <v>37102</v>
          </cell>
          <cell r="I415">
            <v>37194</v>
          </cell>
          <cell r="J415">
            <v>37215</v>
          </cell>
          <cell r="K415">
            <v>37236</v>
          </cell>
          <cell r="L415">
            <v>37176</v>
          </cell>
        </row>
        <row r="416">
          <cell r="E416" t="str">
            <v>EL</v>
          </cell>
          <cell r="G416">
            <v>37026</v>
          </cell>
          <cell r="H416">
            <v>37052</v>
          </cell>
          <cell r="I416">
            <v>37067</v>
          </cell>
          <cell r="J416">
            <v>37149</v>
          </cell>
          <cell r="K416">
            <v>37169</v>
          </cell>
          <cell r="L416">
            <v>37176</v>
          </cell>
        </row>
        <row r="417">
          <cell r="E417" t="str">
            <v>EL</v>
          </cell>
          <cell r="G417">
            <v>37041</v>
          </cell>
          <cell r="H417">
            <v>37049</v>
          </cell>
          <cell r="I417">
            <v>37072</v>
          </cell>
          <cell r="J417">
            <v>37169</v>
          </cell>
          <cell r="K417">
            <v>37190</v>
          </cell>
          <cell r="L417">
            <v>37176</v>
          </cell>
        </row>
        <row r="418">
          <cell r="E418" t="str">
            <v>EL</v>
          </cell>
          <cell r="G418">
            <v>37041</v>
          </cell>
          <cell r="H418">
            <v>37056.5</v>
          </cell>
          <cell r="I418">
            <v>37072</v>
          </cell>
          <cell r="J418">
            <v>37169</v>
          </cell>
          <cell r="K418">
            <v>37190</v>
          </cell>
          <cell r="L418">
            <v>37176</v>
          </cell>
        </row>
        <row r="419">
          <cell r="E419" t="str">
            <v>EL</v>
          </cell>
          <cell r="G419">
            <v>37026</v>
          </cell>
          <cell r="H419">
            <v>37056.5</v>
          </cell>
          <cell r="I419">
            <v>37087</v>
          </cell>
          <cell r="J419">
            <v>37169</v>
          </cell>
          <cell r="K419">
            <v>37190</v>
          </cell>
          <cell r="L419">
            <v>37176</v>
          </cell>
        </row>
        <row r="420">
          <cell r="E420" t="str">
            <v>EL</v>
          </cell>
          <cell r="G420">
            <v>37026</v>
          </cell>
          <cell r="H420">
            <v>37049</v>
          </cell>
          <cell r="I420">
            <v>37072</v>
          </cell>
          <cell r="J420">
            <v>37164</v>
          </cell>
          <cell r="K420">
            <v>37169</v>
          </cell>
          <cell r="L420">
            <v>37176</v>
          </cell>
        </row>
        <row r="421">
          <cell r="E421" t="str">
            <v>EL</v>
          </cell>
          <cell r="G421">
            <v>37026</v>
          </cell>
          <cell r="H421">
            <v>37049</v>
          </cell>
          <cell r="I421">
            <v>37072</v>
          </cell>
          <cell r="J421">
            <v>37164</v>
          </cell>
          <cell r="K421">
            <v>37169</v>
          </cell>
          <cell r="L421">
            <v>37176</v>
          </cell>
        </row>
        <row r="422">
          <cell r="E422" t="str">
            <v>EL</v>
          </cell>
          <cell r="G422">
            <v>37026</v>
          </cell>
          <cell r="H422">
            <v>37049</v>
          </cell>
          <cell r="I422">
            <v>37072</v>
          </cell>
          <cell r="J422">
            <v>37164</v>
          </cell>
          <cell r="K422">
            <v>37169</v>
          </cell>
          <cell r="L422">
            <v>37176</v>
          </cell>
        </row>
        <row r="423">
          <cell r="E423" t="str">
            <v>EL</v>
          </cell>
          <cell r="G423">
            <v>37026</v>
          </cell>
          <cell r="H423">
            <v>37049</v>
          </cell>
          <cell r="I423">
            <v>37072</v>
          </cell>
          <cell r="J423">
            <v>37164</v>
          </cell>
          <cell r="K423">
            <v>37169</v>
          </cell>
          <cell r="L423">
            <v>37176</v>
          </cell>
        </row>
        <row r="424">
          <cell r="E424" t="str">
            <v>EL</v>
          </cell>
          <cell r="G424">
            <v>37026</v>
          </cell>
          <cell r="H424">
            <v>37049</v>
          </cell>
          <cell r="I424">
            <v>37072</v>
          </cell>
          <cell r="J424">
            <v>37164</v>
          </cell>
          <cell r="K424">
            <v>37169</v>
          </cell>
          <cell r="L424">
            <v>37176</v>
          </cell>
        </row>
        <row r="425">
          <cell r="E425" t="str">
            <v>EL</v>
          </cell>
          <cell r="G425">
            <v>37026</v>
          </cell>
          <cell r="H425">
            <v>37049</v>
          </cell>
          <cell r="I425">
            <v>37072</v>
          </cell>
          <cell r="J425">
            <v>37164</v>
          </cell>
          <cell r="K425">
            <v>37169</v>
          </cell>
          <cell r="L425">
            <v>37176</v>
          </cell>
        </row>
        <row r="426">
          <cell r="E426" t="str">
            <v>EL</v>
          </cell>
          <cell r="G426">
            <v>37087</v>
          </cell>
          <cell r="H426">
            <v>37110</v>
          </cell>
          <cell r="I426">
            <v>37133</v>
          </cell>
          <cell r="J426">
            <v>37169</v>
          </cell>
          <cell r="K426">
            <v>37190</v>
          </cell>
          <cell r="L426">
            <v>37176</v>
          </cell>
        </row>
        <row r="427">
          <cell r="E427" t="str">
            <v>EL</v>
          </cell>
          <cell r="G427">
            <v>37087</v>
          </cell>
          <cell r="H427">
            <v>37110</v>
          </cell>
          <cell r="I427">
            <v>37133</v>
          </cell>
          <cell r="J427">
            <v>37164</v>
          </cell>
          <cell r="K427">
            <v>37184</v>
          </cell>
          <cell r="L427">
            <v>37176</v>
          </cell>
        </row>
        <row r="428">
          <cell r="E428" t="str">
            <v>EL</v>
          </cell>
          <cell r="G428">
            <v>37073</v>
          </cell>
          <cell r="H428">
            <v>37118</v>
          </cell>
          <cell r="I428">
            <v>37164</v>
          </cell>
          <cell r="J428">
            <v>37167</v>
          </cell>
          <cell r="K428">
            <v>37173</v>
          </cell>
          <cell r="L428">
            <v>37176</v>
          </cell>
        </row>
        <row r="429">
          <cell r="E429" t="str">
            <v>EL</v>
          </cell>
          <cell r="G429">
            <v>37073</v>
          </cell>
          <cell r="H429">
            <v>37118</v>
          </cell>
          <cell r="I429">
            <v>37164</v>
          </cell>
          <cell r="J429">
            <v>37167</v>
          </cell>
          <cell r="K429">
            <v>37173</v>
          </cell>
          <cell r="L429">
            <v>37176</v>
          </cell>
        </row>
        <row r="430">
          <cell r="E430" t="str">
            <v>EL</v>
          </cell>
          <cell r="G430">
            <v>37087</v>
          </cell>
          <cell r="H430">
            <v>37144</v>
          </cell>
          <cell r="I430">
            <v>37169</v>
          </cell>
          <cell r="J430">
            <v>37172.5</v>
          </cell>
          <cell r="K430">
            <v>37176</v>
          </cell>
          <cell r="L430">
            <v>37176</v>
          </cell>
        </row>
        <row r="431">
          <cell r="E431" t="str">
            <v>EL</v>
          </cell>
          <cell r="G431">
            <v>37087</v>
          </cell>
          <cell r="H431">
            <v>37144</v>
          </cell>
          <cell r="I431">
            <v>37169</v>
          </cell>
          <cell r="J431">
            <v>37172.5</v>
          </cell>
          <cell r="K431">
            <v>37176</v>
          </cell>
          <cell r="L431">
            <v>37176</v>
          </cell>
        </row>
        <row r="432">
          <cell r="E432" t="str">
            <v>EL</v>
          </cell>
          <cell r="G432">
            <v>37149</v>
          </cell>
          <cell r="H432">
            <v>37162.5</v>
          </cell>
          <cell r="I432">
            <v>37176</v>
          </cell>
          <cell r="J432">
            <v>37176</v>
          </cell>
          <cell r="K432">
            <v>37176</v>
          </cell>
          <cell r="L432">
            <v>37176</v>
          </cell>
        </row>
        <row r="433">
          <cell r="E433" t="str">
            <v>EL</v>
          </cell>
          <cell r="G433">
            <v>36996</v>
          </cell>
          <cell r="H433">
            <v>37022</v>
          </cell>
          <cell r="I433">
            <v>37055</v>
          </cell>
          <cell r="J433">
            <v>37133</v>
          </cell>
          <cell r="K433">
            <v>37164</v>
          </cell>
          <cell r="L433">
            <v>37186</v>
          </cell>
        </row>
        <row r="434">
          <cell r="E434" t="str">
            <v>EL</v>
          </cell>
          <cell r="G434">
            <v>36996</v>
          </cell>
          <cell r="H434">
            <v>37022</v>
          </cell>
          <cell r="I434">
            <v>37055</v>
          </cell>
          <cell r="J434">
            <v>37133</v>
          </cell>
          <cell r="K434">
            <v>37164</v>
          </cell>
          <cell r="L434">
            <v>37186</v>
          </cell>
        </row>
        <row r="435">
          <cell r="E435" t="str">
            <v>EL</v>
          </cell>
          <cell r="G435">
            <v>36996</v>
          </cell>
          <cell r="H435">
            <v>37022</v>
          </cell>
          <cell r="I435">
            <v>37055</v>
          </cell>
          <cell r="J435">
            <v>37133</v>
          </cell>
          <cell r="K435">
            <v>37164</v>
          </cell>
          <cell r="L435">
            <v>37186</v>
          </cell>
        </row>
        <row r="436">
          <cell r="E436" t="str">
            <v>EL</v>
          </cell>
          <cell r="G436">
            <v>36996</v>
          </cell>
          <cell r="H436">
            <v>37022</v>
          </cell>
          <cell r="I436">
            <v>37055</v>
          </cell>
          <cell r="J436">
            <v>37133</v>
          </cell>
          <cell r="K436">
            <v>37164</v>
          </cell>
          <cell r="L436">
            <v>37186</v>
          </cell>
        </row>
        <row r="437">
          <cell r="E437" t="str">
            <v>EL</v>
          </cell>
          <cell r="G437">
            <v>37043</v>
          </cell>
          <cell r="H437">
            <v>37058</v>
          </cell>
          <cell r="I437">
            <v>37073</v>
          </cell>
          <cell r="J437">
            <v>37129</v>
          </cell>
          <cell r="K437">
            <v>37143</v>
          </cell>
          <cell r="L437">
            <v>37176</v>
          </cell>
        </row>
        <row r="438">
          <cell r="E438" t="str">
            <v>EL</v>
          </cell>
          <cell r="G438">
            <v>37043</v>
          </cell>
          <cell r="H438">
            <v>37080.5</v>
          </cell>
          <cell r="I438">
            <v>37118</v>
          </cell>
          <cell r="J438">
            <v>37173</v>
          </cell>
          <cell r="K438">
            <v>37187</v>
          </cell>
          <cell r="L438">
            <v>37176</v>
          </cell>
        </row>
        <row r="439">
          <cell r="E439" t="str">
            <v>EL</v>
          </cell>
          <cell r="G439">
            <v>37043</v>
          </cell>
          <cell r="H439">
            <v>37080.5</v>
          </cell>
          <cell r="I439">
            <v>37118</v>
          </cell>
          <cell r="J439">
            <v>37173</v>
          </cell>
          <cell r="K439">
            <v>37187</v>
          </cell>
          <cell r="L439">
            <v>37176</v>
          </cell>
        </row>
        <row r="440">
          <cell r="E440" t="str">
            <v>EL</v>
          </cell>
          <cell r="G440">
            <v>37043</v>
          </cell>
          <cell r="H440">
            <v>37080.5</v>
          </cell>
          <cell r="I440">
            <v>37118</v>
          </cell>
          <cell r="J440">
            <v>37173</v>
          </cell>
          <cell r="K440">
            <v>37187</v>
          </cell>
          <cell r="L440">
            <v>37176</v>
          </cell>
        </row>
        <row r="441">
          <cell r="E441" t="str">
            <v>EL</v>
          </cell>
          <cell r="G441">
            <v>37043</v>
          </cell>
          <cell r="H441">
            <v>37080.5</v>
          </cell>
          <cell r="I441">
            <v>37118</v>
          </cell>
          <cell r="J441">
            <v>37173</v>
          </cell>
          <cell r="K441">
            <v>37187</v>
          </cell>
          <cell r="L441">
            <v>37176</v>
          </cell>
        </row>
        <row r="442">
          <cell r="E442" t="str">
            <v>EL</v>
          </cell>
          <cell r="G442">
            <v>37025</v>
          </cell>
          <cell r="H442">
            <v>37029</v>
          </cell>
          <cell r="I442">
            <v>37055</v>
          </cell>
          <cell r="J442">
            <v>37072</v>
          </cell>
          <cell r="K442">
            <v>37102</v>
          </cell>
          <cell r="L442">
            <v>37176</v>
          </cell>
        </row>
        <row r="443">
          <cell r="E443" t="str">
            <v>EL</v>
          </cell>
          <cell r="G443">
            <v>37118</v>
          </cell>
          <cell r="H443">
            <v>37141.5</v>
          </cell>
          <cell r="I443">
            <v>37165</v>
          </cell>
          <cell r="J443">
            <v>37221</v>
          </cell>
          <cell r="K443">
            <v>37235</v>
          </cell>
          <cell r="L443">
            <v>37176</v>
          </cell>
        </row>
        <row r="444">
          <cell r="E444" t="str">
            <v>EL</v>
          </cell>
          <cell r="G444">
            <v>37057</v>
          </cell>
          <cell r="H444">
            <v>37108</v>
          </cell>
          <cell r="I444">
            <v>37118</v>
          </cell>
          <cell r="J444">
            <v>37173</v>
          </cell>
          <cell r="K444">
            <v>37187</v>
          </cell>
          <cell r="L444">
            <v>37176</v>
          </cell>
        </row>
        <row r="445">
          <cell r="E445" t="str">
            <v>EL</v>
          </cell>
          <cell r="G445">
            <v>37057</v>
          </cell>
          <cell r="H445">
            <v>37087.5</v>
          </cell>
          <cell r="I445">
            <v>37118</v>
          </cell>
          <cell r="J445">
            <v>37173</v>
          </cell>
          <cell r="K445">
            <v>37187</v>
          </cell>
          <cell r="L445">
            <v>37176</v>
          </cell>
        </row>
        <row r="446">
          <cell r="E446" t="str">
            <v>EL</v>
          </cell>
          <cell r="G446">
            <v>37135</v>
          </cell>
          <cell r="H446">
            <v>37150</v>
          </cell>
          <cell r="I446">
            <v>37165</v>
          </cell>
          <cell r="J446">
            <v>37221</v>
          </cell>
          <cell r="K446">
            <v>37235</v>
          </cell>
          <cell r="L446">
            <v>37176</v>
          </cell>
        </row>
        <row r="447">
          <cell r="E447" t="str">
            <v>EL</v>
          </cell>
          <cell r="G447">
            <v>37135</v>
          </cell>
          <cell r="H447">
            <v>37150</v>
          </cell>
          <cell r="I447">
            <v>37165</v>
          </cell>
          <cell r="J447">
            <v>37221</v>
          </cell>
          <cell r="K447">
            <v>37235</v>
          </cell>
          <cell r="L447">
            <v>37176</v>
          </cell>
        </row>
        <row r="448">
          <cell r="E448" t="str">
            <v>EL</v>
          </cell>
          <cell r="G448">
            <v>37135</v>
          </cell>
          <cell r="H448">
            <v>37150</v>
          </cell>
          <cell r="I448">
            <v>37165</v>
          </cell>
          <cell r="J448">
            <v>37221</v>
          </cell>
          <cell r="K448">
            <v>37235</v>
          </cell>
          <cell r="L448">
            <v>37176</v>
          </cell>
        </row>
        <row r="449">
          <cell r="E449" t="str">
            <v>EL</v>
          </cell>
          <cell r="G449">
            <v>37087</v>
          </cell>
          <cell r="H449">
            <v>37111</v>
          </cell>
          <cell r="I449">
            <v>37135</v>
          </cell>
          <cell r="J449">
            <v>37204</v>
          </cell>
          <cell r="K449">
            <v>37218</v>
          </cell>
          <cell r="L449">
            <v>37176</v>
          </cell>
        </row>
        <row r="450">
          <cell r="E450" t="str">
            <v>EL</v>
          </cell>
          <cell r="G450">
            <v>37012</v>
          </cell>
          <cell r="H450">
            <v>37080.5</v>
          </cell>
          <cell r="I450">
            <v>37149</v>
          </cell>
          <cell r="J450">
            <v>37204</v>
          </cell>
          <cell r="K450">
            <v>37218</v>
          </cell>
          <cell r="L450">
            <v>37176</v>
          </cell>
        </row>
        <row r="451">
          <cell r="E451" t="str">
            <v>EL</v>
          </cell>
          <cell r="G451">
            <v>37135</v>
          </cell>
          <cell r="H451">
            <v>37158</v>
          </cell>
          <cell r="I451">
            <v>37165</v>
          </cell>
          <cell r="J451">
            <v>37221</v>
          </cell>
          <cell r="K451">
            <v>37235</v>
          </cell>
          <cell r="L451">
            <v>37176</v>
          </cell>
        </row>
        <row r="452">
          <cell r="E452" t="str">
            <v>EL</v>
          </cell>
          <cell r="G452">
            <v>37087</v>
          </cell>
          <cell r="H452">
            <v>37111</v>
          </cell>
          <cell r="I452">
            <v>37135</v>
          </cell>
          <cell r="J452">
            <v>37204</v>
          </cell>
          <cell r="K452">
            <v>37218</v>
          </cell>
          <cell r="L452">
            <v>37176</v>
          </cell>
        </row>
        <row r="453">
          <cell r="E453" t="str">
            <v>EL</v>
          </cell>
          <cell r="G453">
            <v>37104</v>
          </cell>
          <cell r="H453">
            <v>37126.5</v>
          </cell>
          <cell r="I453">
            <v>37149</v>
          </cell>
          <cell r="J453">
            <v>37204</v>
          </cell>
          <cell r="K453">
            <v>37235</v>
          </cell>
          <cell r="L453">
            <v>37176</v>
          </cell>
        </row>
        <row r="454">
          <cell r="E454" t="str">
            <v>EL</v>
          </cell>
          <cell r="G454">
            <v>37087</v>
          </cell>
          <cell r="H454">
            <v>37111</v>
          </cell>
          <cell r="I454">
            <v>37135</v>
          </cell>
          <cell r="J454">
            <v>37204</v>
          </cell>
          <cell r="K454">
            <v>37218</v>
          </cell>
          <cell r="L454">
            <v>37176</v>
          </cell>
        </row>
        <row r="455">
          <cell r="E455" t="str">
            <v>EL</v>
          </cell>
          <cell r="G455">
            <v>37043</v>
          </cell>
          <cell r="H455">
            <v>37100</v>
          </cell>
          <cell r="I455">
            <v>37108</v>
          </cell>
          <cell r="J455">
            <v>37144</v>
          </cell>
          <cell r="K455">
            <v>37154</v>
          </cell>
          <cell r="L455">
            <v>37176</v>
          </cell>
        </row>
        <row r="456">
          <cell r="E456" t="str">
            <v>EL</v>
          </cell>
          <cell r="G456">
            <v>37043</v>
          </cell>
          <cell r="H456">
            <v>37154</v>
          </cell>
          <cell r="I456">
            <v>37165</v>
          </cell>
          <cell r="J456">
            <v>37221</v>
          </cell>
          <cell r="K456">
            <v>37235</v>
          </cell>
          <cell r="L456">
            <v>37176</v>
          </cell>
        </row>
        <row r="457">
          <cell r="E457" t="str">
            <v>EL</v>
          </cell>
          <cell r="G457">
            <v>37043</v>
          </cell>
          <cell r="H457">
            <v>37154</v>
          </cell>
          <cell r="I457">
            <v>37165</v>
          </cell>
          <cell r="J457">
            <v>37221</v>
          </cell>
          <cell r="K457">
            <v>37235</v>
          </cell>
          <cell r="L457">
            <v>37176</v>
          </cell>
        </row>
        <row r="458">
          <cell r="E458" t="str">
            <v>EL</v>
          </cell>
          <cell r="G458">
            <v>37087</v>
          </cell>
          <cell r="H458">
            <v>37111</v>
          </cell>
          <cell r="I458">
            <v>37135</v>
          </cell>
          <cell r="J458">
            <v>37204</v>
          </cell>
          <cell r="K458">
            <v>37218</v>
          </cell>
          <cell r="L458">
            <v>37176</v>
          </cell>
        </row>
        <row r="459">
          <cell r="L459">
            <v>37186</v>
          </cell>
        </row>
        <row r="460">
          <cell r="L460">
            <v>37186</v>
          </cell>
        </row>
        <row r="461">
          <cell r="L461">
            <v>37186</v>
          </cell>
        </row>
        <row r="462">
          <cell r="L462">
            <v>37186</v>
          </cell>
        </row>
        <row r="463">
          <cell r="L463">
            <v>37186</v>
          </cell>
        </row>
        <row r="464">
          <cell r="E464" t="str">
            <v>EL</v>
          </cell>
          <cell r="G464">
            <v>37087</v>
          </cell>
          <cell r="H464">
            <v>37102.5</v>
          </cell>
          <cell r="I464">
            <v>37118</v>
          </cell>
          <cell r="J464">
            <v>37144</v>
          </cell>
          <cell r="K464">
            <v>37169</v>
          </cell>
          <cell r="L464">
            <v>37186</v>
          </cell>
        </row>
        <row r="469">
          <cell r="E469" t="str">
            <v>IN</v>
          </cell>
          <cell r="G469">
            <v>37043</v>
          </cell>
          <cell r="H469">
            <v>37092</v>
          </cell>
          <cell r="I469">
            <v>37103</v>
          </cell>
          <cell r="J469">
            <v>37123</v>
          </cell>
          <cell r="K469">
            <v>37144</v>
          </cell>
          <cell r="L469">
            <v>37176</v>
          </cell>
        </row>
        <row r="470">
          <cell r="E470" t="str">
            <v>IN</v>
          </cell>
          <cell r="G470">
            <v>37073</v>
          </cell>
          <cell r="H470">
            <v>37149</v>
          </cell>
          <cell r="I470">
            <v>37164</v>
          </cell>
          <cell r="J470">
            <v>37184</v>
          </cell>
          <cell r="K470">
            <v>37205</v>
          </cell>
          <cell r="L470">
            <v>37176</v>
          </cell>
        </row>
        <row r="471">
          <cell r="E471" t="str">
            <v>IN</v>
          </cell>
          <cell r="G471">
            <v>37012</v>
          </cell>
          <cell r="H471">
            <v>37062</v>
          </cell>
          <cell r="I471">
            <v>37072</v>
          </cell>
          <cell r="J471">
            <v>37092</v>
          </cell>
          <cell r="K471">
            <v>37113</v>
          </cell>
          <cell r="L471">
            <v>37176</v>
          </cell>
        </row>
        <row r="472">
          <cell r="E472" t="str">
            <v>IN</v>
          </cell>
          <cell r="G472">
            <v>37012</v>
          </cell>
          <cell r="H472">
            <v>37174</v>
          </cell>
          <cell r="I472">
            <v>37184</v>
          </cell>
          <cell r="J472">
            <v>37205</v>
          </cell>
          <cell r="K472">
            <v>37225</v>
          </cell>
          <cell r="L472">
            <v>37176</v>
          </cell>
        </row>
        <row r="473">
          <cell r="E473" t="str">
            <v>IN</v>
          </cell>
          <cell r="G473">
            <v>37012</v>
          </cell>
          <cell r="H473">
            <v>37092</v>
          </cell>
          <cell r="I473">
            <v>37103</v>
          </cell>
          <cell r="J473">
            <v>37123</v>
          </cell>
          <cell r="K473">
            <v>37144</v>
          </cell>
          <cell r="L473">
            <v>37176</v>
          </cell>
        </row>
        <row r="474">
          <cell r="E474" t="str">
            <v>IN</v>
          </cell>
          <cell r="G474">
            <v>37165</v>
          </cell>
          <cell r="H474">
            <v>37194</v>
          </cell>
          <cell r="I474">
            <v>37205</v>
          </cell>
          <cell r="J474">
            <v>37225</v>
          </cell>
          <cell r="K474">
            <v>37245</v>
          </cell>
          <cell r="L474">
            <v>37176</v>
          </cell>
        </row>
        <row r="475">
          <cell r="E475" t="str">
            <v>IN</v>
          </cell>
          <cell r="G475">
            <v>37073</v>
          </cell>
          <cell r="H475">
            <v>37092</v>
          </cell>
          <cell r="I475">
            <v>37103</v>
          </cell>
          <cell r="J475">
            <v>37123</v>
          </cell>
          <cell r="K475">
            <v>37144</v>
          </cell>
          <cell r="L475">
            <v>37176</v>
          </cell>
        </row>
        <row r="476">
          <cell r="E476" t="str">
            <v>IN</v>
          </cell>
          <cell r="G476">
            <v>37073</v>
          </cell>
          <cell r="H476">
            <v>37092</v>
          </cell>
          <cell r="I476">
            <v>37103</v>
          </cell>
          <cell r="J476">
            <v>37123</v>
          </cell>
          <cell r="K476">
            <v>37144</v>
          </cell>
          <cell r="L476">
            <v>37176</v>
          </cell>
        </row>
        <row r="477">
          <cell r="E477" t="str">
            <v>IN</v>
          </cell>
          <cell r="G477">
            <v>37073</v>
          </cell>
          <cell r="H477">
            <v>37092</v>
          </cell>
          <cell r="I477">
            <v>37103</v>
          </cell>
          <cell r="J477">
            <v>37123</v>
          </cell>
          <cell r="K477">
            <v>37144</v>
          </cell>
          <cell r="L477">
            <v>37176</v>
          </cell>
        </row>
        <row r="478">
          <cell r="E478" t="str">
            <v>IN</v>
          </cell>
          <cell r="G478">
            <v>37073</v>
          </cell>
          <cell r="H478">
            <v>37092</v>
          </cell>
          <cell r="I478">
            <v>37103</v>
          </cell>
          <cell r="J478">
            <v>37123</v>
          </cell>
          <cell r="K478">
            <v>37144</v>
          </cell>
          <cell r="L478">
            <v>37176</v>
          </cell>
        </row>
        <row r="479">
          <cell r="E479" t="str">
            <v>IN</v>
          </cell>
          <cell r="G479">
            <v>37073</v>
          </cell>
          <cell r="H479">
            <v>37092</v>
          </cell>
          <cell r="I479">
            <v>37103</v>
          </cell>
          <cell r="J479">
            <v>37123</v>
          </cell>
          <cell r="K479">
            <v>37144</v>
          </cell>
          <cell r="L479">
            <v>37176</v>
          </cell>
        </row>
        <row r="480">
          <cell r="E480" t="str">
            <v>IN</v>
          </cell>
          <cell r="G480">
            <v>37073</v>
          </cell>
          <cell r="H480">
            <v>37092</v>
          </cell>
          <cell r="I480">
            <v>37103</v>
          </cell>
          <cell r="J480">
            <v>37123</v>
          </cell>
          <cell r="K480">
            <v>37144</v>
          </cell>
          <cell r="L480">
            <v>37176</v>
          </cell>
        </row>
        <row r="481">
          <cell r="E481" t="str">
            <v>IN</v>
          </cell>
          <cell r="G481">
            <v>37058</v>
          </cell>
          <cell r="H481">
            <v>37087</v>
          </cell>
          <cell r="I481">
            <v>37103</v>
          </cell>
          <cell r="J481">
            <v>37123</v>
          </cell>
          <cell r="K481">
            <v>37144</v>
          </cell>
          <cell r="L481">
            <v>37176</v>
          </cell>
        </row>
        <row r="482">
          <cell r="E482" t="str">
            <v>IN</v>
          </cell>
          <cell r="G482">
            <v>37073</v>
          </cell>
          <cell r="H482">
            <v>37123</v>
          </cell>
          <cell r="I482">
            <v>37134</v>
          </cell>
          <cell r="J482">
            <v>37154</v>
          </cell>
          <cell r="K482">
            <v>37174</v>
          </cell>
          <cell r="L482">
            <v>37176</v>
          </cell>
        </row>
        <row r="483">
          <cell r="E483" t="str">
            <v>IN</v>
          </cell>
          <cell r="G483">
            <v>37135</v>
          </cell>
          <cell r="H483">
            <v>37164</v>
          </cell>
          <cell r="I483">
            <v>37179</v>
          </cell>
          <cell r="J483">
            <v>37200</v>
          </cell>
          <cell r="K483">
            <v>37220</v>
          </cell>
          <cell r="L483">
            <v>37176</v>
          </cell>
        </row>
        <row r="484">
          <cell r="E484" t="str">
            <v>IN</v>
          </cell>
          <cell r="G484">
            <v>37165</v>
          </cell>
          <cell r="H484">
            <v>37184</v>
          </cell>
          <cell r="I484">
            <v>37195</v>
          </cell>
          <cell r="J484">
            <v>37215</v>
          </cell>
          <cell r="K484">
            <v>37235</v>
          </cell>
          <cell r="L484">
            <v>37176</v>
          </cell>
        </row>
        <row r="485">
          <cell r="E485" t="str">
            <v>IN</v>
          </cell>
          <cell r="G485">
            <v>37082</v>
          </cell>
          <cell r="H485">
            <v>37123</v>
          </cell>
          <cell r="I485">
            <v>37134</v>
          </cell>
          <cell r="J485">
            <v>37154</v>
          </cell>
          <cell r="K485">
            <v>37174</v>
          </cell>
          <cell r="L485">
            <v>37176</v>
          </cell>
        </row>
        <row r="486">
          <cell r="E486" t="str">
            <v>IN</v>
          </cell>
          <cell r="G486">
            <v>37104</v>
          </cell>
          <cell r="H486">
            <v>37169</v>
          </cell>
          <cell r="I486">
            <v>37179</v>
          </cell>
          <cell r="J486">
            <v>37200</v>
          </cell>
          <cell r="K486">
            <v>37220</v>
          </cell>
          <cell r="L486">
            <v>37176</v>
          </cell>
        </row>
        <row r="487">
          <cell r="E487" t="str">
            <v>IN</v>
          </cell>
          <cell r="G487">
            <v>37104</v>
          </cell>
          <cell r="H487">
            <v>37169</v>
          </cell>
          <cell r="I487">
            <v>37179</v>
          </cell>
          <cell r="J487">
            <v>37200</v>
          </cell>
          <cell r="K487">
            <v>37220</v>
          </cell>
          <cell r="L487">
            <v>37176</v>
          </cell>
        </row>
        <row r="488">
          <cell r="E488" t="str">
            <v>IN</v>
          </cell>
          <cell r="G488">
            <v>37104</v>
          </cell>
          <cell r="H488">
            <v>37169</v>
          </cell>
          <cell r="I488">
            <v>37179</v>
          </cell>
          <cell r="J488">
            <v>37200</v>
          </cell>
          <cell r="K488">
            <v>37220</v>
          </cell>
          <cell r="L488">
            <v>37176</v>
          </cell>
        </row>
        <row r="489">
          <cell r="E489" t="str">
            <v>IN</v>
          </cell>
          <cell r="G489">
            <v>37104</v>
          </cell>
          <cell r="H489">
            <v>37169</v>
          </cell>
          <cell r="I489">
            <v>37179</v>
          </cell>
          <cell r="J489">
            <v>37200</v>
          </cell>
          <cell r="K489">
            <v>37220</v>
          </cell>
          <cell r="L489">
            <v>37176</v>
          </cell>
        </row>
        <row r="490">
          <cell r="E490" t="str">
            <v>IN</v>
          </cell>
          <cell r="G490">
            <v>37104</v>
          </cell>
          <cell r="H490">
            <v>37169</v>
          </cell>
          <cell r="I490">
            <v>37179</v>
          </cell>
          <cell r="J490">
            <v>37200</v>
          </cell>
          <cell r="K490">
            <v>37220</v>
          </cell>
          <cell r="L490">
            <v>37176</v>
          </cell>
        </row>
        <row r="491">
          <cell r="E491" t="str">
            <v>IN</v>
          </cell>
          <cell r="G491">
            <v>37104</v>
          </cell>
          <cell r="H491">
            <v>37169</v>
          </cell>
          <cell r="I491">
            <v>37179</v>
          </cell>
          <cell r="J491">
            <v>37200</v>
          </cell>
          <cell r="K491">
            <v>37220</v>
          </cell>
          <cell r="L491">
            <v>37176</v>
          </cell>
        </row>
        <row r="492">
          <cell r="E492" t="str">
            <v>IN</v>
          </cell>
          <cell r="G492">
            <v>37104</v>
          </cell>
          <cell r="H492">
            <v>37169</v>
          </cell>
          <cell r="I492">
            <v>37179</v>
          </cell>
          <cell r="J492">
            <v>37200</v>
          </cell>
          <cell r="K492">
            <v>37220</v>
          </cell>
          <cell r="L492">
            <v>37176</v>
          </cell>
        </row>
        <row r="493">
          <cell r="E493" t="str">
            <v>IN</v>
          </cell>
          <cell r="G493">
            <v>37104</v>
          </cell>
          <cell r="H493">
            <v>37169</v>
          </cell>
          <cell r="I493">
            <v>37179</v>
          </cell>
          <cell r="J493">
            <v>37200</v>
          </cell>
          <cell r="K493">
            <v>37220</v>
          </cell>
          <cell r="L493">
            <v>37176</v>
          </cell>
        </row>
        <row r="494">
          <cell r="E494" t="str">
            <v>IN</v>
          </cell>
          <cell r="G494">
            <v>37104</v>
          </cell>
          <cell r="H494">
            <v>37169</v>
          </cell>
          <cell r="I494">
            <v>37179</v>
          </cell>
          <cell r="J494">
            <v>37200</v>
          </cell>
          <cell r="K494">
            <v>37220</v>
          </cell>
          <cell r="L494">
            <v>37176</v>
          </cell>
        </row>
        <row r="495">
          <cell r="E495" t="str">
            <v>IN</v>
          </cell>
          <cell r="G495">
            <v>37104</v>
          </cell>
          <cell r="H495">
            <v>37169</v>
          </cell>
          <cell r="I495">
            <v>37179</v>
          </cell>
          <cell r="J495">
            <v>37200</v>
          </cell>
          <cell r="K495">
            <v>37220</v>
          </cell>
          <cell r="L495">
            <v>37176</v>
          </cell>
        </row>
        <row r="496">
          <cell r="E496" t="str">
            <v>IN</v>
          </cell>
          <cell r="G496">
            <v>37104</v>
          </cell>
          <cell r="H496">
            <v>37169</v>
          </cell>
          <cell r="I496">
            <v>37179</v>
          </cell>
          <cell r="J496">
            <v>37200</v>
          </cell>
          <cell r="K496">
            <v>37220</v>
          </cell>
          <cell r="L496">
            <v>37176</v>
          </cell>
        </row>
        <row r="497">
          <cell r="E497" t="str">
            <v>IN</v>
          </cell>
          <cell r="G497">
            <v>37104</v>
          </cell>
          <cell r="H497">
            <v>37169</v>
          </cell>
          <cell r="I497">
            <v>37179</v>
          </cell>
          <cell r="J497">
            <v>37200</v>
          </cell>
          <cell r="K497">
            <v>37220</v>
          </cell>
          <cell r="L497">
            <v>37176</v>
          </cell>
        </row>
        <row r="498">
          <cell r="E498" t="str">
            <v>IN</v>
          </cell>
          <cell r="G498">
            <v>37104</v>
          </cell>
          <cell r="H498">
            <v>37169</v>
          </cell>
          <cell r="I498">
            <v>37179</v>
          </cell>
          <cell r="J498">
            <v>37200</v>
          </cell>
          <cell r="K498">
            <v>37220</v>
          </cell>
          <cell r="L498">
            <v>37176</v>
          </cell>
        </row>
        <row r="499">
          <cell r="E499" t="str">
            <v>IN</v>
          </cell>
          <cell r="G499">
            <v>37104</v>
          </cell>
          <cell r="H499">
            <v>37169</v>
          </cell>
          <cell r="I499">
            <v>37179</v>
          </cell>
          <cell r="J499">
            <v>37200</v>
          </cell>
          <cell r="K499">
            <v>37220</v>
          </cell>
          <cell r="L499">
            <v>37176</v>
          </cell>
        </row>
        <row r="500">
          <cell r="E500" t="str">
            <v>IN</v>
          </cell>
          <cell r="G500">
            <v>37104</v>
          </cell>
          <cell r="H500">
            <v>37169</v>
          </cell>
          <cell r="I500">
            <v>37179</v>
          </cell>
          <cell r="J500">
            <v>37200</v>
          </cell>
          <cell r="K500">
            <v>37220</v>
          </cell>
          <cell r="L500">
            <v>37176</v>
          </cell>
        </row>
        <row r="501">
          <cell r="E501" t="str">
            <v>IN</v>
          </cell>
          <cell r="G501">
            <v>37104</v>
          </cell>
          <cell r="H501">
            <v>37169</v>
          </cell>
          <cell r="I501">
            <v>37179</v>
          </cell>
          <cell r="J501">
            <v>37200</v>
          </cell>
          <cell r="K501">
            <v>37220</v>
          </cell>
          <cell r="L501">
            <v>37176</v>
          </cell>
        </row>
        <row r="502">
          <cell r="E502" t="str">
            <v>IN</v>
          </cell>
          <cell r="G502">
            <v>37104</v>
          </cell>
          <cell r="H502">
            <v>37169</v>
          </cell>
          <cell r="I502">
            <v>37179</v>
          </cell>
          <cell r="J502">
            <v>37200</v>
          </cell>
          <cell r="K502">
            <v>37220</v>
          </cell>
          <cell r="L502">
            <v>37176</v>
          </cell>
        </row>
        <row r="503">
          <cell r="E503" t="str">
            <v>IN</v>
          </cell>
          <cell r="G503">
            <v>37104</v>
          </cell>
          <cell r="H503">
            <v>37169</v>
          </cell>
          <cell r="I503">
            <v>37179</v>
          </cell>
          <cell r="J503">
            <v>37200</v>
          </cell>
          <cell r="K503">
            <v>37220</v>
          </cell>
          <cell r="L503">
            <v>37176</v>
          </cell>
        </row>
        <row r="504">
          <cell r="E504" t="str">
            <v>IN</v>
          </cell>
          <cell r="G504">
            <v>37104</v>
          </cell>
          <cell r="H504">
            <v>37169</v>
          </cell>
          <cell r="I504">
            <v>37179</v>
          </cell>
          <cell r="J504">
            <v>37200</v>
          </cell>
          <cell r="K504">
            <v>37220</v>
          </cell>
          <cell r="L504">
            <v>37176</v>
          </cell>
        </row>
        <row r="505">
          <cell r="E505" t="str">
            <v>IN</v>
          </cell>
          <cell r="G505">
            <v>37104</v>
          </cell>
          <cell r="H505">
            <v>37169</v>
          </cell>
          <cell r="I505">
            <v>37179</v>
          </cell>
          <cell r="J505">
            <v>37200</v>
          </cell>
          <cell r="K505">
            <v>37220</v>
          </cell>
          <cell r="L505">
            <v>37176</v>
          </cell>
        </row>
        <row r="506">
          <cell r="E506" t="str">
            <v>IN</v>
          </cell>
          <cell r="G506">
            <v>37104</v>
          </cell>
          <cell r="H506">
            <v>37154</v>
          </cell>
          <cell r="I506">
            <v>37164</v>
          </cell>
          <cell r="J506">
            <v>37184</v>
          </cell>
          <cell r="K506">
            <v>37205</v>
          </cell>
          <cell r="L506">
            <v>37176</v>
          </cell>
        </row>
        <row r="507">
          <cell r="E507" t="str">
            <v>IN</v>
          </cell>
          <cell r="G507">
            <v>37104</v>
          </cell>
          <cell r="H507">
            <v>37154</v>
          </cell>
          <cell r="I507">
            <v>37164</v>
          </cell>
          <cell r="J507">
            <v>37184</v>
          </cell>
          <cell r="K507">
            <v>37205</v>
          </cell>
          <cell r="L507">
            <v>37176</v>
          </cell>
        </row>
        <row r="508">
          <cell r="E508" t="str">
            <v>IN</v>
          </cell>
          <cell r="G508">
            <v>37104</v>
          </cell>
          <cell r="H508">
            <v>37154</v>
          </cell>
          <cell r="I508">
            <v>37164</v>
          </cell>
          <cell r="J508">
            <v>37184</v>
          </cell>
          <cell r="K508">
            <v>37205</v>
          </cell>
          <cell r="L508">
            <v>37176</v>
          </cell>
        </row>
        <row r="509">
          <cell r="E509" t="str">
            <v>IN</v>
          </cell>
          <cell r="G509">
            <v>37104</v>
          </cell>
          <cell r="H509">
            <v>37154</v>
          </cell>
          <cell r="I509">
            <v>37164</v>
          </cell>
          <cell r="J509">
            <v>37184</v>
          </cell>
          <cell r="K509">
            <v>37205</v>
          </cell>
          <cell r="L509">
            <v>37176</v>
          </cell>
        </row>
        <row r="510">
          <cell r="E510" t="str">
            <v>IN</v>
          </cell>
          <cell r="G510">
            <v>37104</v>
          </cell>
          <cell r="H510">
            <v>37154</v>
          </cell>
          <cell r="I510">
            <v>37164</v>
          </cell>
          <cell r="J510">
            <v>37184</v>
          </cell>
          <cell r="K510">
            <v>37205</v>
          </cell>
          <cell r="L510">
            <v>37176</v>
          </cell>
        </row>
        <row r="511">
          <cell r="E511" t="str">
            <v>IN</v>
          </cell>
          <cell r="G511">
            <v>37119</v>
          </cell>
          <cell r="H511">
            <v>37169</v>
          </cell>
          <cell r="I511">
            <v>37179</v>
          </cell>
          <cell r="J511">
            <v>37200</v>
          </cell>
          <cell r="K511">
            <v>37220</v>
          </cell>
          <cell r="L511">
            <v>37176</v>
          </cell>
        </row>
        <row r="512">
          <cell r="E512" t="str">
            <v>IN</v>
          </cell>
          <cell r="G512">
            <v>37119</v>
          </cell>
          <cell r="H512">
            <v>37169</v>
          </cell>
          <cell r="I512">
            <v>37179</v>
          </cell>
          <cell r="J512">
            <v>37200</v>
          </cell>
          <cell r="K512">
            <v>37220</v>
          </cell>
          <cell r="L512">
            <v>37176</v>
          </cell>
        </row>
        <row r="513">
          <cell r="E513" t="str">
            <v>IN</v>
          </cell>
          <cell r="G513">
            <v>37119</v>
          </cell>
          <cell r="H513">
            <v>37169</v>
          </cell>
          <cell r="I513">
            <v>37179</v>
          </cell>
          <cell r="J513">
            <v>37200</v>
          </cell>
          <cell r="K513">
            <v>37220</v>
          </cell>
          <cell r="L513">
            <v>37176</v>
          </cell>
        </row>
        <row r="514">
          <cell r="E514" t="str">
            <v>IN</v>
          </cell>
          <cell r="G514">
            <v>37119</v>
          </cell>
          <cell r="H514">
            <v>37169</v>
          </cell>
          <cell r="I514">
            <v>37179</v>
          </cell>
          <cell r="J514">
            <v>37200</v>
          </cell>
          <cell r="K514">
            <v>37220</v>
          </cell>
          <cell r="L514">
            <v>37176</v>
          </cell>
        </row>
        <row r="515">
          <cell r="E515" t="str">
            <v>IN</v>
          </cell>
          <cell r="G515">
            <v>37119</v>
          </cell>
          <cell r="H515">
            <v>37169</v>
          </cell>
          <cell r="I515">
            <v>37179</v>
          </cell>
          <cell r="J515">
            <v>37200</v>
          </cell>
          <cell r="K515">
            <v>37220</v>
          </cell>
          <cell r="L515">
            <v>37176</v>
          </cell>
        </row>
        <row r="516">
          <cell r="E516" t="str">
            <v>IN</v>
          </cell>
          <cell r="G516">
            <v>37043</v>
          </cell>
          <cell r="H516">
            <v>37087</v>
          </cell>
          <cell r="I516">
            <v>37102</v>
          </cell>
          <cell r="J516">
            <v>37123</v>
          </cell>
          <cell r="K516">
            <v>37144</v>
          </cell>
          <cell r="L516">
            <v>37176</v>
          </cell>
        </row>
        <row r="517">
          <cell r="E517" t="str">
            <v>IN</v>
          </cell>
          <cell r="G517">
            <v>37104</v>
          </cell>
          <cell r="H517">
            <v>37134</v>
          </cell>
          <cell r="I517">
            <v>37144</v>
          </cell>
          <cell r="J517">
            <v>37154</v>
          </cell>
          <cell r="K517">
            <v>37164</v>
          </cell>
          <cell r="L517">
            <v>37176</v>
          </cell>
        </row>
        <row r="518">
          <cell r="E518" t="str">
            <v>IN</v>
          </cell>
          <cell r="G518">
            <v>37104</v>
          </cell>
          <cell r="H518">
            <v>37134</v>
          </cell>
          <cell r="I518">
            <v>37144</v>
          </cell>
          <cell r="J518">
            <v>37154</v>
          </cell>
          <cell r="K518">
            <v>37164</v>
          </cell>
          <cell r="L518">
            <v>37176</v>
          </cell>
        </row>
        <row r="519">
          <cell r="E519" t="str">
            <v>IN</v>
          </cell>
          <cell r="G519">
            <v>37104</v>
          </cell>
          <cell r="H519">
            <v>37134</v>
          </cell>
          <cell r="I519">
            <v>37144</v>
          </cell>
          <cell r="J519">
            <v>37154</v>
          </cell>
          <cell r="K519">
            <v>37164</v>
          </cell>
          <cell r="L519">
            <v>37176</v>
          </cell>
        </row>
        <row r="520">
          <cell r="E520" t="str">
            <v>IN</v>
          </cell>
          <cell r="G520">
            <v>37001</v>
          </cell>
          <cell r="H520">
            <v>37021</v>
          </cell>
          <cell r="I520">
            <v>37031</v>
          </cell>
          <cell r="J520">
            <v>37100</v>
          </cell>
          <cell r="K520">
            <v>37169</v>
          </cell>
          <cell r="L520">
            <v>37176</v>
          </cell>
        </row>
        <row r="521">
          <cell r="L521">
            <v>37176</v>
          </cell>
        </row>
        <row r="522">
          <cell r="L522">
            <v>37176</v>
          </cell>
        </row>
        <row r="523">
          <cell r="L523">
            <v>37176</v>
          </cell>
        </row>
        <row r="524">
          <cell r="E524" t="str">
            <v>IN</v>
          </cell>
          <cell r="G524">
            <v>37135</v>
          </cell>
          <cell r="H524">
            <v>37169</v>
          </cell>
          <cell r="I524">
            <v>37179</v>
          </cell>
          <cell r="J524">
            <v>37215</v>
          </cell>
          <cell r="K524">
            <v>37255</v>
          </cell>
          <cell r="L524">
            <v>37176</v>
          </cell>
        </row>
        <row r="529">
          <cell r="E529" t="str">
            <v>CI</v>
          </cell>
          <cell r="G529">
            <v>36970</v>
          </cell>
          <cell r="H529">
            <v>37016</v>
          </cell>
          <cell r="I529">
            <v>37026</v>
          </cell>
          <cell r="J529">
            <v>37052</v>
          </cell>
          <cell r="K529">
            <v>37072</v>
          </cell>
          <cell r="L529">
            <v>37176</v>
          </cell>
        </row>
        <row r="530">
          <cell r="E530" t="str">
            <v>CI</v>
          </cell>
          <cell r="G530">
            <v>36970</v>
          </cell>
          <cell r="H530">
            <v>37005.5</v>
          </cell>
          <cell r="I530">
            <v>37041</v>
          </cell>
          <cell r="J530">
            <v>37123</v>
          </cell>
          <cell r="K530">
            <v>37134</v>
          </cell>
          <cell r="L530">
            <v>37176</v>
          </cell>
        </row>
        <row r="531">
          <cell r="E531" t="str">
            <v>CI</v>
          </cell>
          <cell r="G531">
            <v>36982</v>
          </cell>
          <cell r="H531">
            <v>37011.5</v>
          </cell>
          <cell r="I531">
            <v>37041</v>
          </cell>
          <cell r="J531">
            <v>37134</v>
          </cell>
          <cell r="K531">
            <v>37149</v>
          </cell>
          <cell r="L531">
            <v>37176</v>
          </cell>
        </row>
        <row r="532">
          <cell r="E532" t="str">
            <v>CI</v>
          </cell>
          <cell r="G532">
            <v>37058</v>
          </cell>
          <cell r="H532">
            <v>37070</v>
          </cell>
          <cell r="I532">
            <v>37082</v>
          </cell>
          <cell r="J532">
            <v>37139</v>
          </cell>
          <cell r="K532">
            <v>37154</v>
          </cell>
          <cell r="L532">
            <v>37176</v>
          </cell>
        </row>
        <row r="533">
          <cell r="E533" t="str">
            <v>CI</v>
          </cell>
          <cell r="G533">
            <v>37058</v>
          </cell>
          <cell r="H533">
            <v>37075</v>
          </cell>
          <cell r="I533">
            <v>37092</v>
          </cell>
          <cell r="J533">
            <v>37144</v>
          </cell>
          <cell r="K533">
            <v>37159</v>
          </cell>
          <cell r="L533">
            <v>37176</v>
          </cell>
        </row>
        <row r="534">
          <cell r="E534" t="str">
            <v>CI</v>
          </cell>
          <cell r="G534">
            <v>37012</v>
          </cell>
          <cell r="H534">
            <v>37049.5</v>
          </cell>
          <cell r="I534">
            <v>37087</v>
          </cell>
          <cell r="J534">
            <v>37154</v>
          </cell>
          <cell r="K534">
            <v>37169</v>
          </cell>
          <cell r="L534">
            <v>37176</v>
          </cell>
        </row>
        <row r="535">
          <cell r="E535" t="str">
            <v>CI</v>
          </cell>
          <cell r="G535">
            <v>37021</v>
          </cell>
          <cell r="H535">
            <v>37059</v>
          </cell>
          <cell r="I535">
            <v>37097</v>
          </cell>
          <cell r="J535">
            <v>37149</v>
          </cell>
          <cell r="K535">
            <v>37164</v>
          </cell>
          <cell r="L535">
            <v>37176</v>
          </cell>
        </row>
        <row r="536">
          <cell r="E536" t="str">
            <v>CI</v>
          </cell>
          <cell r="G536">
            <v>37036</v>
          </cell>
          <cell r="H536">
            <v>37068</v>
          </cell>
          <cell r="I536">
            <v>37100</v>
          </cell>
          <cell r="J536">
            <v>37154</v>
          </cell>
          <cell r="K536">
            <v>37169</v>
          </cell>
          <cell r="L536">
            <v>37176</v>
          </cell>
        </row>
        <row r="537">
          <cell r="E537" t="str">
            <v>CI</v>
          </cell>
          <cell r="G537">
            <v>37073</v>
          </cell>
          <cell r="H537">
            <v>37088</v>
          </cell>
          <cell r="I537">
            <v>37103</v>
          </cell>
          <cell r="J537">
            <v>37149</v>
          </cell>
          <cell r="K537">
            <v>37169</v>
          </cell>
          <cell r="L537">
            <v>37176</v>
          </cell>
        </row>
        <row r="538">
          <cell r="E538" t="str">
            <v>CI</v>
          </cell>
          <cell r="G538">
            <v>37012</v>
          </cell>
          <cell r="H538">
            <v>37057.5</v>
          </cell>
          <cell r="I538">
            <v>37103</v>
          </cell>
          <cell r="J538">
            <v>37154</v>
          </cell>
          <cell r="K538">
            <v>37169</v>
          </cell>
          <cell r="L538">
            <v>37176</v>
          </cell>
        </row>
        <row r="539">
          <cell r="E539" t="str">
            <v>CI</v>
          </cell>
          <cell r="G539">
            <v>37073</v>
          </cell>
          <cell r="H539">
            <v>37093</v>
          </cell>
          <cell r="I539">
            <v>37113</v>
          </cell>
          <cell r="J539">
            <v>37194</v>
          </cell>
          <cell r="K539">
            <v>37210</v>
          </cell>
          <cell r="L539">
            <v>37176</v>
          </cell>
        </row>
        <row r="540">
          <cell r="E540" t="str">
            <v>CI</v>
          </cell>
          <cell r="G540">
            <v>37124</v>
          </cell>
          <cell r="H540">
            <v>37144</v>
          </cell>
          <cell r="I540">
            <v>37164</v>
          </cell>
          <cell r="J540">
            <v>37194</v>
          </cell>
          <cell r="K540">
            <v>37210</v>
          </cell>
          <cell r="L540">
            <v>37176</v>
          </cell>
        </row>
        <row r="541">
          <cell r="E541" t="str">
            <v>CI</v>
          </cell>
          <cell r="G541">
            <v>36991</v>
          </cell>
          <cell r="H541">
            <v>37031.5</v>
          </cell>
          <cell r="I541">
            <v>37072</v>
          </cell>
          <cell r="J541">
            <v>37118</v>
          </cell>
          <cell r="K541">
            <v>37149</v>
          </cell>
          <cell r="L541">
            <v>37176</v>
          </cell>
        </row>
        <row r="542">
          <cell r="E542" t="str">
            <v>CI</v>
          </cell>
          <cell r="G542">
            <v>37058</v>
          </cell>
          <cell r="H542">
            <v>37072.5</v>
          </cell>
          <cell r="I542">
            <v>37087</v>
          </cell>
          <cell r="J542">
            <v>37128</v>
          </cell>
          <cell r="K542">
            <v>37154</v>
          </cell>
          <cell r="L542">
            <v>37176</v>
          </cell>
        </row>
        <row r="543">
          <cell r="E543" t="str">
            <v>CI</v>
          </cell>
          <cell r="G543">
            <v>37058</v>
          </cell>
          <cell r="H543">
            <v>37080.5</v>
          </cell>
          <cell r="I543">
            <v>37103</v>
          </cell>
          <cell r="J543">
            <v>37139</v>
          </cell>
          <cell r="K543">
            <v>37164</v>
          </cell>
          <cell r="L543">
            <v>37176</v>
          </cell>
        </row>
        <row r="544">
          <cell r="E544" t="str">
            <v>CI</v>
          </cell>
          <cell r="G544">
            <v>37082</v>
          </cell>
          <cell r="H544">
            <v>37092.5</v>
          </cell>
          <cell r="I544">
            <v>37103</v>
          </cell>
          <cell r="J544">
            <v>37149</v>
          </cell>
          <cell r="K544">
            <v>37169</v>
          </cell>
          <cell r="L544">
            <v>37176</v>
          </cell>
        </row>
        <row r="545">
          <cell r="E545" t="str">
            <v>CI</v>
          </cell>
          <cell r="G545">
            <v>37058</v>
          </cell>
          <cell r="H545">
            <v>37085.5</v>
          </cell>
          <cell r="I545">
            <v>37113</v>
          </cell>
          <cell r="J545">
            <v>37174</v>
          </cell>
          <cell r="K545">
            <v>37194</v>
          </cell>
          <cell r="L545">
            <v>37176</v>
          </cell>
        </row>
        <row r="546">
          <cell r="E546" t="str">
            <v>CI</v>
          </cell>
          <cell r="G546">
            <v>37145</v>
          </cell>
          <cell r="H546">
            <v>37154.5</v>
          </cell>
          <cell r="I546">
            <v>37164</v>
          </cell>
          <cell r="J546">
            <v>37194</v>
          </cell>
          <cell r="K546">
            <v>37210</v>
          </cell>
          <cell r="L546">
            <v>37176</v>
          </cell>
        </row>
        <row r="547">
          <cell r="E547" t="str">
            <v>CI</v>
          </cell>
          <cell r="G547">
            <v>37012</v>
          </cell>
          <cell r="H547">
            <v>37072.5</v>
          </cell>
          <cell r="I547">
            <v>37133</v>
          </cell>
          <cell r="J547">
            <v>37179</v>
          </cell>
          <cell r="K547">
            <v>37194</v>
          </cell>
          <cell r="L547">
            <v>37176</v>
          </cell>
        </row>
        <row r="548">
          <cell r="E548" t="str">
            <v>CI</v>
          </cell>
          <cell r="G548">
            <v>36982</v>
          </cell>
          <cell r="H548">
            <v>37006.5</v>
          </cell>
          <cell r="I548">
            <v>37031</v>
          </cell>
          <cell r="J548">
            <v>37072</v>
          </cell>
          <cell r="K548">
            <v>37102</v>
          </cell>
          <cell r="L548">
            <v>37176</v>
          </cell>
        </row>
        <row r="549">
          <cell r="E549" t="str">
            <v>CI</v>
          </cell>
          <cell r="G549">
            <v>36982</v>
          </cell>
          <cell r="H549">
            <v>37006.5</v>
          </cell>
          <cell r="I549">
            <v>37031</v>
          </cell>
          <cell r="J549">
            <v>37072</v>
          </cell>
          <cell r="K549">
            <v>37097</v>
          </cell>
          <cell r="L549">
            <v>37176</v>
          </cell>
        </row>
        <row r="550">
          <cell r="E550" t="str">
            <v>CI</v>
          </cell>
          <cell r="G550">
            <v>36982</v>
          </cell>
          <cell r="H550">
            <v>37006.5</v>
          </cell>
          <cell r="I550">
            <v>37031</v>
          </cell>
          <cell r="J550">
            <v>37072</v>
          </cell>
          <cell r="K550">
            <v>37097</v>
          </cell>
          <cell r="L550">
            <v>37176</v>
          </cell>
        </row>
        <row r="551">
          <cell r="E551" t="str">
            <v>CI</v>
          </cell>
          <cell r="G551">
            <v>36982</v>
          </cell>
          <cell r="H551">
            <v>37006.5</v>
          </cell>
          <cell r="I551">
            <v>37031</v>
          </cell>
          <cell r="J551">
            <v>37072</v>
          </cell>
          <cell r="K551">
            <v>37097</v>
          </cell>
          <cell r="L551">
            <v>37176</v>
          </cell>
        </row>
        <row r="552">
          <cell r="E552" t="str">
            <v>CI</v>
          </cell>
          <cell r="G552">
            <v>36997</v>
          </cell>
          <cell r="H552">
            <v>37016.5</v>
          </cell>
          <cell r="I552">
            <v>37036</v>
          </cell>
          <cell r="J552">
            <v>37072</v>
          </cell>
          <cell r="K552">
            <v>37097</v>
          </cell>
          <cell r="L552">
            <v>37176</v>
          </cell>
        </row>
        <row r="553">
          <cell r="E553" t="str">
            <v>CI</v>
          </cell>
          <cell r="G553">
            <v>36997</v>
          </cell>
          <cell r="H553">
            <v>37016.5</v>
          </cell>
          <cell r="I553">
            <v>37036</v>
          </cell>
          <cell r="J553">
            <v>37072</v>
          </cell>
          <cell r="K553">
            <v>37097</v>
          </cell>
          <cell r="L553">
            <v>37176</v>
          </cell>
        </row>
        <row r="554">
          <cell r="E554" t="str">
            <v>CI</v>
          </cell>
          <cell r="G554">
            <v>37012</v>
          </cell>
          <cell r="H554">
            <v>37032</v>
          </cell>
          <cell r="I554">
            <v>37052</v>
          </cell>
          <cell r="J554">
            <v>37164</v>
          </cell>
          <cell r="K554">
            <v>37169</v>
          </cell>
          <cell r="L554">
            <v>37176</v>
          </cell>
        </row>
        <row r="555">
          <cell r="E555" t="str">
            <v>CI</v>
          </cell>
          <cell r="G555">
            <v>37012</v>
          </cell>
          <cell r="H555">
            <v>37032</v>
          </cell>
          <cell r="I555">
            <v>37052</v>
          </cell>
          <cell r="J555">
            <v>37164</v>
          </cell>
          <cell r="K555">
            <v>37169</v>
          </cell>
          <cell r="L555">
            <v>37176</v>
          </cell>
        </row>
        <row r="556">
          <cell r="E556" t="str">
            <v>CI</v>
          </cell>
          <cell r="G556">
            <v>37012</v>
          </cell>
          <cell r="H556">
            <v>37032</v>
          </cell>
          <cell r="I556">
            <v>37052</v>
          </cell>
          <cell r="J556">
            <v>37164</v>
          </cell>
          <cell r="K556">
            <v>37169</v>
          </cell>
          <cell r="L556">
            <v>37176</v>
          </cell>
        </row>
        <row r="557">
          <cell r="E557" t="str">
            <v>CI</v>
          </cell>
          <cell r="G557">
            <v>37012</v>
          </cell>
          <cell r="H557">
            <v>37032</v>
          </cell>
          <cell r="I557">
            <v>37052</v>
          </cell>
          <cell r="J557">
            <v>37164</v>
          </cell>
          <cell r="K557">
            <v>37169</v>
          </cell>
          <cell r="L557">
            <v>37176</v>
          </cell>
        </row>
        <row r="558">
          <cell r="E558" t="str">
            <v>CI</v>
          </cell>
          <cell r="G558">
            <v>37012</v>
          </cell>
          <cell r="H558">
            <v>37032</v>
          </cell>
          <cell r="I558">
            <v>37052</v>
          </cell>
          <cell r="J558">
            <v>37164</v>
          </cell>
          <cell r="K558">
            <v>37169</v>
          </cell>
          <cell r="L558">
            <v>37176</v>
          </cell>
        </row>
        <row r="559">
          <cell r="E559" t="str">
            <v>CI</v>
          </cell>
          <cell r="G559">
            <v>37012</v>
          </cell>
          <cell r="H559">
            <v>37026.5</v>
          </cell>
          <cell r="I559">
            <v>37041</v>
          </cell>
          <cell r="J559">
            <v>37087</v>
          </cell>
          <cell r="K559">
            <v>37113</v>
          </cell>
          <cell r="L559">
            <v>37176</v>
          </cell>
        </row>
        <row r="560">
          <cell r="E560" t="str">
            <v>CI</v>
          </cell>
          <cell r="G560">
            <v>37012</v>
          </cell>
          <cell r="H560">
            <v>37032</v>
          </cell>
          <cell r="I560">
            <v>37052</v>
          </cell>
          <cell r="J560">
            <v>37164</v>
          </cell>
          <cell r="K560">
            <v>37169</v>
          </cell>
          <cell r="L560">
            <v>37176</v>
          </cell>
        </row>
        <row r="561">
          <cell r="E561" t="str">
            <v>CI</v>
          </cell>
          <cell r="G561">
            <v>37012</v>
          </cell>
          <cell r="H561">
            <v>37032</v>
          </cell>
          <cell r="I561">
            <v>37052</v>
          </cell>
          <cell r="J561">
            <v>37164</v>
          </cell>
          <cell r="K561">
            <v>37169</v>
          </cell>
          <cell r="L561">
            <v>37176</v>
          </cell>
        </row>
        <row r="562">
          <cell r="E562" t="str">
            <v>CI</v>
          </cell>
          <cell r="G562">
            <v>37012</v>
          </cell>
          <cell r="H562">
            <v>37032</v>
          </cell>
          <cell r="I562">
            <v>37052</v>
          </cell>
          <cell r="J562">
            <v>37164</v>
          </cell>
          <cell r="K562">
            <v>37169</v>
          </cell>
          <cell r="L562">
            <v>37176</v>
          </cell>
        </row>
        <row r="563">
          <cell r="E563" t="str">
            <v>CI</v>
          </cell>
          <cell r="G563">
            <v>37012</v>
          </cell>
          <cell r="H563">
            <v>37032</v>
          </cell>
          <cell r="I563">
            <v>37052</v>
          </cell>
          <cell r="J563">
            <v>37164</v>
          </cell>
          <cell r="K563">
            <v>37169</v>
          </cell>
          <cell r="L563">
            <v>37176</v>
          </cell>
        </row>
        <row r="564">
          <cell r="E564" t="str">
            <v>CI</v>
          </cell>
          <cell r="G564">
            <v>37027</v>
          </cell>
          <cell r="H564">
            <v>37039.5</v>
          </cell>
          <cell r="I564">
            <v>37052</v>
          </cell>
          <cell r="J564">
            <v>37164</v>
          </cell>
          <cell r="K564">
            <v>37169</v>
          </cell>
          <cell r="L564">
            <v>37176</v>
          </cell>
        </row>
        <row r="565">
          <cell r="E565" t="str">
            <v>CI</v>
          </cell>
          <cell r="G565">
            <v>37027</v>
          </cell>
          <cell r="H565">
            <v>37039.5</v>
          </cell>
          <cell r="I565">
            <v>37052</v>
          </cell>
          <cell r="J565">
            <v>37164</v>
          </cell>
          <cell r="K565">
            <v>37169</v>
          </cell>
          <cell r="L565">
            <v>37176</v>
          </cell>
        </row>
        <row r="566">
          <cell r="E566" t="str">
            <v>CI</v>
          </cell>
          <cell r="G566">
            <v>36997</v>
          </cell>
          <cell r="H566">
            <v>37019</v>
          </cell>
          <cell r="I566">
            <v>37041</v>
          </cell>
          <cell r="J566">
            <v>37087</v>
          </cell>
          <cell r="K566">
            <v>37113</v>
          </cell>
          <cell r="L566">
            <v>37176</v>
          </cell>
        </row>
        <row r="567">
          <cell r="E567" t="str">
            <v>CI</v>
          </cell>
          <cell r="G567">
            <v>37058</v>
          </cell>
          <cell r="H567">
            <v>37072.5</v>
          </cell>
          <cell r="I567">
            <v>37087</v>
          </cell>
          <cell r="J567">
            <v>37184</v>
          </cell>
          <cell r="K567">
            <v>37200</v>
          </cell>
          <cell r="L567">
            <v>37176</v>
          </cell>
        </row>
        <row r="568">
          <cell r="E568" t="str">
            <v>CI</v>
          </cell>
          <cell r="G568">
            <v>37058</v>
          </cell>
          <cell r="H568">
            <v>37072.5</v>
          </cell>
          <cell r="I568">
            <v>37087</v>
          </cell>
          <cell r="J568">
            <v>37184</v>
          </cell>
          <cell r="K568">
            <v>37200</v>
          </cell>
          <cell r="L568">
            <v>37176</v>
          </cell>
        </row>
        <row r="569">
          <cell r="E569" t="str">
            <v>CI</v>
          </cell>
          <cell r="G569">
            <v>37058</v>
          </cell>
          <cell r="H569">
            <v>37072.5</v>
          </cell>
          <cell r="I569">
            <v>37087</v>
          </cell>
          <cell r="J569">
            <v>37184</v>
          </cell>
          <cell r="K569">
            <v>37200</v>
          </cell>
          <cell r="L569">
            <v>37176</v>
          </cell>
        </row>
        <row r="570">
          <cell r="E570" t="str">
            <v>CI</v>
          </cell>
          <cell r="G570">
            <v>37058</v>
          </cell>
          <cell r="H570">
            <v>37088</v>
          </cell>
          <cell r="I570">
            <v>37118</v>
          </cell>
          <cell r="J570">
            <v>37184</v>
          </cell>
          <cell r="K570">
            <v>37200</v>
          </cell>
          <cell r="L570">
            <v>37176</v>
          </cell>
        </row>
        <row r="571">
          <cell r="E571" t="str">
            <v>CI</v>
          </cell>
          <cell r="G571">
            <v>37058</v>
          </cell>
          <cell r="H571">
            <v>37088</v>
          </cell>
          <cell r="I571">
            <v>37118</v>
          </cell>
          <cell r="J571">
            <v>37184</v>
          </cell>
          <cell r="K571">
            <v>37200</v>
          </cell>
          <cell r="L571">
            <v>37176</v>
          </cell>
        </row>
        <row r="572">
          <cell r="E572" t="str">
            <v>CI</v>
          </cell>
          <cell r="G572">
            <v>37058</v>
          </cell>
          <cell r="H572">
            <v>37088</v>
          </cell>
          <cell r="I572">
            <v>37118</v>
          </cell>
          <cell r="J572">
            <v>37139</v>
          </cell>
          <cell r="K572">
            <v>37154</v>
          </cell>
          <cell r="L572">
            <v>37176</v>
          </cell>
        </row>
        <row r="573">
          <cell r="E573" t="str">
            <v>CI</v>
          </cell>
          <cell r="G573">
            <v>37058</v>
          </cell>
          <cell r="H573">
            <v>37088</v>
          </cell>
          <cell r="I573">
            <v>37118</v>
          </cell>
          <cell r="J573">
            <v>37139</v>
          </cell>
          <cell r="K573">
            <v>37154</v>
          </cell>
          <cell r="L573">
            <v>37176</v>
          </cell>
        </row>
        <row r="574">
          <cell r="E574" t="str">
            <v>CI</v>
          </cell>
          <cell r="G574">
            <v>37119</v>
          </cell>
          <cell r="H574">
            <v>37131.5</v>
          </cell>
          <cell r="I574">
            <v>37144</v>
          </cell>
          <cell r="J574">
            <v>37164</v>
          </cell>
          <cell r="K574">
            <v>37179</v>
          </cell>
          <cell r="L574">
            <v>37176</v>
          </cell>
        </row>
        <row r="575">
          <cell r="E575" t="str">
            <v>CI</v>
          </cell>
          <cell r="G575">
            <v>37119</v>
          </cell>
          <cell r="H575">
            <v>37131.5</v>
          </cell>
          <cell r="I575">
            <v>37144</v>
          </cell>
          <cell r="J575">
            <v>37164</v>
          </cell>
          <cell r="K575">
            <v>37179</v>
          </cell>
          <cell r="L575">
            <v>37176</v>
          </cell>
        </row>
        <row r="576">
          <cell r="E576" t="str">
            <v>CI</v>
          </cell>
          <cell r="G576">
            <v>37119</v>
          </cell>
          <cell r="H576">
            <v>37131.5</v>
          </cell>
          <cell r="I576">
            <v>37144</v>
          </cell>
          <cell r="J576">
            <v>37164</v>
          </cell>
          <cell r="K576">
            <v>37179</v>
          </cell>
          <cell r="L576">
            <v>37176</v>
          </cell>
        </row>
        <row r="577">
          <cell r="E577" t="str">
            <v>CI</v>
          </cell>
          <cell r="G577">
            <v>37119</v>
          </cell>
          <cell r="H577">
            <v>37131.5</v>
          </cell>
          <cell r="I577">
            <v>37144</v>
          </cell>
          <cell r="J577">
            <v>37164</v>
          </cell>
          <cell r="K577">
            <v>37179</v>
          </cell>
          <cell r="L577">
            <v>37176</v>
          </cell>
        </row>
        <row r="578">
          <cell r="E578" t="str">
            <v>CI</v>
          </cell>
          <cell r="G578">
            <v>37119</v>
          </cell>
          <cell r="H578">
            <v>37131.5</v>
          </cell>
          <cell r="I578">
            <v>37144</v>
          </cell>
          <cell r="J578">
            <v>37164</v>
          </cell>
          <cell r="K578">
            <v>37179</v>
          </cell>
          <cell r="L578">
            <v>37176</v>
          </cell>
        </row>
        <row r="579">
          <cell r="E579" t="str">
            <v>CI</v>
          </cell>
          <cell r="G579">
            <v>37058</v>
          </cell>
          <cell r="H579">
            <v>37088</v>
          </cell>
          <cell r="I579">
            <v>37118</v>
          </cell>
          <cell r="J579">
            <v>37159</v>
          </cell>
          <cell r="K579">
            <v>37179</v>
          </cell>
          <cell r="L579">
            <v>37176</v>
          </cell>
        </row>
        <row r="580">
          <cell r="E580" t="str">
            <v>CI</v>
          </cell>
          <cell r="G580">
            <v>37058</v>
          </cell>
          <cell r="H580">
            <v>37088</v>
          </cell>
          <cell r="I580">
            <v>37118</v>
          </cell>
          <cell r="J580">
            <v>37159</v>
          </cell>
          <cell r="K580">
            <v>37179</v>
          </cell>
          <cell r="L580">
            <v>37176</v>
          </cell>
        </row>
        <row r="581">
          <cell r="E581" t="str">
            <v>CI</v>
          </cell>
          <cell r="G581">
            <v>37058</v>
          </cell>
          <cell r="H581">
            <v>37088</v>
          </cell>
          <cell r="I581">
            <v>37118</v>
          </cell>
          <cell r="J581">
            <v>37159</v>
          </cell>
          <cell r="K581">
            <v>37179</v>
          </cell>
          <cell r="L581">
            <v>37176</v>
          </cell>
        </row>
        <row r="582">
          <cell r="E582" t="str">
            <v>CI</v>
          </cell>
          <cell r="G582">
            <v>37058</v>
          </cell>
          <cell r="H582">
            <v>37088</v>
          </cell>
          <cell r="I582">
            <v>37118</v>
          </cell>
          <cell r="J582">
            <v>37159</v>
          </cell>
          <cell r="K582">
            <v>37179</v>
          </cell>
          <cell r="L582">
            <v>37176</v>
          </cell>
        </row>
        <row r="583">
          <cell r="E583" t="str">
            <v>CI</v>
          </cell>
          <cell r="G583">
            <v>37058</v>
          </cell>
          <cell r="H583">
            <v>37088</v>
          </cell>
          <cell r="I583">
            <v>37118</v>
          </cell>
          <cell r="J583">
            <v>37159</v>
          </cell>
          <cell r="K583">
            <v>37179</v>
          </cell>
          <cell r="L583">
            <v>37176</v>
          </cell>
        </row>
        <row r="584">
          <cell r="E584" t="str">
            <v>CI</v>
          </cell>
          <cell r="G584">
            <v>37088</v>
          </cell>
          <cell r="H584">
            <v>37110.5</v>
          </cell>
          <cell r="I584">
            <v>37133</v>
          </cell>
          <cell r="J584">
            <v>37164</v>
          </cell>
          <cell r="K584">
            <v>37169</v>
          </cell>
          <cell r="L584">
            <v>37176</v>
          </cell>
        </row>
        <row r="585">
          <cell r="E585" t="str">
            <v>CI</v>
          </cell>
          <cell r="G585">
            <v>37088</v>
          </cell>
          <cell r="H585">
            <v>37110.5</v>
          </cell>
          <cell r="I585">
            <v>37133</v>
          </cell>
          <cell r="J585">
            <v>37164</v>
          </cell>
          <cell r="K585">
            <v>37169</v>
          </cell>
          <cell r="L585">
            <v>37176</v>
          </cell>
        </row>
        <row r="586">
          <cell r="E586" t="str">
            <v>CI</v>
          </cell>
          <cell r="G586">
            <v>37027</v>
          </cell>
          <cell r="H586">
            <v>37039.5</v>
          </cell>
          <cell r="I586">
            <v>37052</v>
          </cell>
          <cell r="J586">
            <v>37149</v>
          </cell>
          <cell r="K586">
            <v>37169</v>
          </cell>
          <cell r="L586">
            <v>37176</v>
          </cell>
        </row>
        <row r="587">
          <cell r="E587" t="str">
            <v>CI</v>
          </cell>
          <cell r="G587">
            <v>37027</v>
          </cell>
          <cell r="H587">
            <v>37039.5</v>
          </cell>
          <cell r="I587">
            <v>37052</v>
          </cell>
          <cell r="J587">
            <v>37149</v>
          </cell>
          <cell r="K587">
            <v>37169</v>
          </cell>
          <cell r="L587">
            <v>37176</v>
          </cell>
        </row>
        <row r="588">
          <cell r="E588" t="str">
            <v>CI</v>
          </cell>
          <cell r="G588">
            <v>37027</v>
          </cell>
          <cell r="H588">
            <v>37072.5</v>
          </cell>
          <cell r="I588">
            <v>37118</v>
          </cell>
          <cell r="J588">
            <v>37149</v>
          </cell>
          <cell r="K588">
            <v>37169</v>
          </cell>
          <cell r="L588">
            <v>37176</v>
          </cell>
        </row>
        <row r="589">
          <cell r="E589" t="str">
            <v>CI</v>
          </cell>
          <cell r="G589">
            <v>37027</v>
          </cell>
          <cell r="H589">
            <v>37072.5</v>
          </cell>
          <cell r="I589">
            <v>37118</v>
          </cell>
          <cell r="J589">
            <v>37149</v>
          </cell>
          <cell r="K589">
            <v>37169</v>
          </cell>
          <cell r="L589">
            <v>37176</v>
          </cell>
        </row>
        <row r="590">
          <cell r="E590" t="str">
            <v>CI</v>
          </cell>
          <cell r="G590">
            <v>37027</v>
          </cell>
          <cell r="H590">
            <v>37072.5</v>
          </cell>
          <cell r="I590">
            <v>37118</v>
          </cell>
          <cell r="J590">
            <v>37149</v>
          </cell>
          <cell r="K590">
            <v>37169</v>
          </cell>
          <cell r="L590">
            <v>37176</v>
          </cell>
        </row>
        <row r="591">
          <cell r="E591" t="str">
            <v>CI</v>
          </cell>
          <cell r="G591">
            <v>37027</v>
          </cell>
          <cell r="H591">
            <v>37072.5</v>
          </cell>
          <cell r="I591">
            <v>37118</v>
          </cell>
          <cell r="J591">
            <v>37149</v>
          </cell>
          <cell r="K591">
            <v>37169</v>
          </cell>
          <cell r="L591">
            <v>37176</v>
          </cell>
        </row>
        <row r="592">
          <cell r="E592" t="str">
            <v>CI</v>
          </cell>
          <cell r="G592">
            <v>37027</v>
          </cell>
          <cell r="H592">
            <v>37049.5</v>
          </cell>
          <cell r="I592">
            <v>37072</v>
          </cell>
          <cell r="J592">
            <v>37102</v>
          </cell>
          <cell r="K592">
            <v>37123</v>
          </cell>
          <cell r="L592">
            <v>37176</v>
          </cell>
        </row>
        <row r="593">
          <cell r="E593" t="str">
            <v>CI</v>
          </cell>
          <cell r="G593">
            <v>37027</v>
          </cell>
          <cell r="H593">
            <v>37049.5</v>
          </cell>
          <cell r="I593">
            <v>37072</v>
          </cell>
          <cell r="J593">
            <v>37102</v>
          </cell>
          <cell r="K593">
            <v>37123</v>
          </cell>
          <cell r="L593">
            <v>37176</v>
          </cell>
        </row>
        <row r="594">
          <cell r="E594" t="str">
            <v>CI</v>
          </cell>
          <cell r="G594">
            <v>37027</v>
          </cell>
          <cell r="H594">
            <v>37049.5</v>
          </cell>
          <cell r="I594">
            <v>37072</v>
          </cell>
          <cell r="J594">
            <v>37102</v>
          </cell>
          <cell r="K594">
            <v>37123</v>
          </cell>
          <cell r="L594">
            <v>37176</v>
          </cell>
        </row>
        <row r="595">
          <cell r="E595" t="str">
            <v>CI</v>
          </cell>
          <cell r="G595">
            <v>37027</v>
          </cell>
          <cell r="H595">
            <v>37049.5</v>
          </cell>
          <cell r="I595">
            <v>37072</v>
          </cell>
          <cell r="J595">
            <v>37102</v>
          </cell>
          <cell r="K595">
            <v>37123</v>
          </cell>
          <cell r="L595">
            <v>37176</v>
          </cell>
        </row>
        <row r="596">
          <cell r="E596" t="str">
            <v>CI</v>
          </cell>
          <cell r="G596">
            <v>37088</v>
          </cell>
          <cell r="H596">
            <v>37118.5</v>
          </cell>
          <cell r="I596">
            <v>37149</v>
          </cell>
          <cell r="J596">
            <v>37174</v>
          </cell>
          <cell r="K596">
            <v>37194</v>
          </cell>
          <cell r="L596">
            <v>37176</v>
          </cell>
        </row>
        <row r="597">
          <cell r="E597" t="str">
            <v>CI</v>
          </cell>
          <cell r="G597">
            <v>37088</v>
          </cell>
          <cell r="H597">
            <v>37118.5</v>
          </cell>
          <cell r="I597">
            <v>37149</v>
          </cell>
          <cell r="J597">
            <v>37174</v>
          </cell>
          <cell r="K597">
            <v>37194</v>
          </cell>
          <cell r="L597">
            <v>37176</v>
          </cell>
        </row>
        <row r="598">
          <cell r="E598" t="str">
            <v>CI</v>
          </cell>
          <cell r="G598">
            <v>37088</v>
          </cell>
          <cell r="H598">
            <v>37118.5</v>
          </cell>
          <cell r="I598">
            <v>37149</v>
          </cell>
          <cell r="J598">
            <v>37174</v>
          </cell>
          <cell r="K598">
            <v>37194</v>
          </cell>
          <cell r="L598">
            <v>37176</v>
          </cell>
        </row>
        <row r="599">
          <cell r="E599" t="str">
            <v>CI</v>
          </cell>
          <cell r="G599">
            <v>37113</v>
          </cell>
          <cell r="H599">
            <v>37123</v>
          </cell>
          <cell r="I599">
            <v>37133</v>
          </cell>
          <cell r="J599">
            <v>37164</v>
          </cell>
          <cell r="K599">
            <v>37179</v>
          </cell>
          <cell r="L599">
            <v>37176</v>
          </cell>
        </row>
        <row r="600">
          <cell r="E600" t="str">
            <v>CI</v>
          </cell>
          <cell r="G600">
            <v>37113</v>
          </cell>
          <cell r="H600">
            <v>37123</v>
          </cell>
          <cell r="I600">
            <v>37133</v>
          </cell>
          <cell r="J600">
            <v>37164</v>
          </cell>
          <cell r="K600">
            <v>37179</v>
          </cell>
          <cell r="L600">
            <v>37176</v>
          </cell>
        </row>
        <row r="601">
          <cell r="E601" t="str">
            <v>CI</v>
          </cell>
          <cell r="G601">
            <v>37113</v>
          </cell>
          <cell r="H601">
            <v>37123</v>
          </cell>
          <cell r="I601">
            <v>37133</v>
          </cell>
          <cell r="J601">
            <v>37164</v>
          </cell>
          <cell r="K601">
            <v>37179</v>
          </cell>
          <cell r="L601">
            <v>37176</v>
          </cell>
        </row>
        <row r="602">
          <cell r="E602" t="str">
            <v>CI</v>
          </cell>
          <cell r="G602">
            <v>37149</v>
          </cell>
          <cell r="H602">
            <v>37159</v>
          </cell>
          <cell r="I602">
            <v>37169</v>
          </cell>
          <cell r="J602">
            <v>37194</v>
          </cell>
          <cell r="K602">
            <v>37210</v>
          </cell>
          <cell r="L602">
            <v>37176</v>
          </cell>
        </row>
        <row r="603">
          <cell r="E603" t="str">
            <v>CI</v>
          </cell>
          <cell r="G603">
            <v>37149</v>
          </cell>
          <cell r="H603">
            <v>37159</v>
          </cell>
          <cell r="I603">
            <v>37169</v>
          </cell>
          <cell r="J603">
            <v>37194</v>
          </cell>
          <cell r="K603">
            <v>37210</v>
          </cell>
          <cell r="L603">
            <v>37176</v>
          </cell>
        </row>
        <row r="604">
          <cell r="E604" t="str">
            <v>CI</v>
          </cell>
          <cell r="G604">
            <v>37012</v>
          </cell>
          <cell r="H604">
            <v>37032</v>
          </cell>
          <cell r="I604">
            <v>37052</v>
          </cell>
          <cell r="J604">
            <v>37164</v>
          </cell>
          <cell r="K604">
            <v>37169</v>
          </cell>
          <cell r="L604">
            <v>37176</v>
          </cell>
        </row>
        <row r="605">
          <cell r="E605" t="str">
            <v>CI</v>
          </cell>
          <cell r="G605">
            <v>37012</v>
          </cell>
          <cell r="H605">
            <v>37032</v>
          </cell>
          <cell r="I605">
            <v>37052</v>
          </cell>
          <cell r="J605">
            <v>37164</v>
          </cell>
          <cell r="K605">
            <v>37169</v>
          </cell>
          <cell r="L605">
            <v>37176</v>
          </cell>
        </row>
        <row r="606">
          <cell r="E606" t="str">
            <v>CI</v>
          </cell>
          <cell r="G606">
            <v>37012</v>
          </cell>
          <cell r="H606">
            <v>37032</v>
          </cell>
          <cell r="I606">
            <v>37052</v>
          </cell>
          <cell r="J606">
            <v>37164</v>
          </cell>
          <cell r="K606">
            <v>37169</v>
          </cell>
          <cell r="L606">
            <v>37176</v>
          </cell>
        </row>
        <row r="607">
          <cell r="E607" t="str">
            <v>CI</v>
          </cell>
          <cell r="G607">
            <v>37012</v>
          </cell>
          <cell r="H607">
            <v>37032</v>
          </cell>
          <cell r="I607">
            <v>37052</v>
          </cell>
          <cell r="J607">
            <v>37164</v>
          </cell>
          <cell r="K607">
            <v>37169</v>
          </cell>
          <cell r="L607">
            <v>37176</v>
          </cell>
        </row>
        <row r="608">
          <cell r="E608" t="str">
            <v>CI</v>
          </cell>
          <cell r="G608">
            <v>37012</v>
          </cell>
          <cell r="H608">
            <v>37032</v>
          </cell>
          <cell r="I608">
            <v>37052</v>
          </cell>
          <cell r="J608">
            <v>37164</v>
          </cell>
          <cell r="K608">
            <v>37169</v>
          </cell>
          <cell r="L608">
            <v>37176</v>
          </cell>
        </row>
        <row r="609">
          <cell r="E609" t="str">
            <v>CI</v>
          </cell>
          <cell r="G609">
            <v>37012</v>
          </cell>
          <cell r="H609">
            <v>37032</v>
          </cell>
          <cell r="I609">
            <v>37052</v>
          </cell>
          <cell r="J609">
            <v>37164</v>
          </cell>
          <cell r="K609">
            <v>37169</v>
          </cell>
          <cell r="L609">
            <v>37176</v>
          </cell>
        </row>
        <row r="610">
          <cell r="E610" t="str">
            <v>CI</v>
          </cell>
          <cell r="G610">
            <v>37012</v>
          </cell>
          <cell r="H610">
            <v>37032</v>
          </cell>
          <cell r="I610">
            <v>37052</v>
          </cell>
          <cell r="J610">
            <v>37164</v>
          </cell>
          <cell r="K610">
            <v>37169</v>
          </cell>
          <cell r="L610">
            <v>37176</v>
          </cell>
        </row>
        <row r="611">
          <cell r="E611" t="str">
            <v>CI</v>
          </cell>
          <cell r="G611">
            <v>37012</v>
          </cell>
          <cell r="H611">
            <v>37032</v>
          </cell>
          <cell r="I611">
            <v>37052</v>
          </cell>
          <cell r="J611">
            <v>37169</v>
          </cell>
          <cell r="K611">
            <v>37179</v>
          </cell>
          <cell r="L611">
            <v>37176</v>
          </cell>
        </row>
        <row r="612">
          <cell r="E612" t="str">
            <v>CI</v>
          </cell>
          <cell r="G612">
            <v>37012</v>
          </cell>
          <cell r="H612">
            <v>37032</v>
          </cell>
          <cell r="I612">
            <v>37052</v>
          </cell>
          <cell r="J612">
            <v>37169</v>
          </cell>
          <cell r="K612">
            <v>37179</v>
          </cell>
          <cell r="L612">
            <v>37176</v>
          </cell>
        </row>
        <row r="613">
          <cell r="E613" t="str">
            <v>CI</v>
          </cell>
          <cell r="G613">
            <v>37012</v>
          </cell>
          <cell r="H613">
            <v>37032</v>
          </cell>
          <cell r="I613">
            <v>37052</v>
          </cell>
          <cell r="J613">
            <v>37169</v>
          </cell>
          <cell r="K613">
            <v>37179</v>
          </cell>
          <cell r="L613">
            <v>37176</v>
          </cell>
        </row>
        <row r="614">
          <cell r="E614" t="str">
            <v>CI</v>
          </cell>
          <cell r="G614">
            <v>37012</v>
          </cell>
          <cell r="H614">
            <v>37032</v>
          </cell>
          <cell r="I614">
            <v>37052</v>
          </cell>
          <cell r="J614">
            <v>37169</v>
          </cell>
          <cell r="K614">
            <v>37179</v>
          </cell>
          <cell r="L614">
            <v>37176</v>
          </cell>
        </row>
        <row r="615">
          <cell r="E615" t="str">
            <v>CI</v>
          </cell>
          <cell r="G615">
            <v>37058</v>
          </cell>
          <cell r="H615">
            <v>37088</v>
          </cell>
          <cell r="I615">
            <v>37118</v>
          </cell>
          <cell r="J615">
            <v>37159</v>
          </cell>
          <cell r="K615">
            <v>37179</v>
          </cell>
          <cell r="L615">
            <v>37176</v>
          </cell>
        </row>
        <row r="616">
          <cell r="E616" t="str">
            <v>CI</v>
          </cell>
          <cell r="G616">
            <v>37058</v>
          </cell>
          <cell r="H616">
            <v>37088</v>
          </cell>
          <cell r="I616">
            <v>37118</v>
          </cell>
          <cell r="J616">
            <v>37159</v>
          </cell>
          <cell r="K616">
            <v>37179</v>
          </cell>
          <cell r="L616">
            <v>37176</v>
          </cell>
        </row>
        <row r="617">
          <cell r="E617" t="str">
            <v>CI</v>
          </cell>
          <cell r="G617">
            <v>37058</v>
          </cell>
          <cell r="H617">
            <v>37088</v>
          </cell>
          <cell r="I617">
            <v>37118</v>
          </cell>
          <cell r="J617">
            <v>37139</v>
          </cell>
          <cell r="K617">
            <v>37154</v>
          </cell>
          <cell r="L617">
            <v>37176</v>
          </cell>
        </row>
        <row r="618">
          <cell r="E618" t="str">
            <v>CI</v>
          </cell>
          <cell r="G618">
            <v>37088</v>
          </cell>
          <cell r="H618">
            <v>37118.5</v>
          </cell>
          <cell r="I618">
            <v>37149</v>
          </cell>
          <cell r="J618">
            <v>37174</v>
          </cell>
          <cell r="K618">
            <v>37194</v>
          </cell>
          <cell r="L618">
            <v>37176</v>
          </cell>
        </row>
        <row r="619">
          <cell r="E619" t="str">
            <v>CI</v>
          </cell>
          <cell r="G619">
            <v>37088</v>
          </cell>
          <cell r="H619">
            <v>37118.5</v>
          </cell>
          <cell r="I619">
            <v>37149</v>
          </cell>
          <cell r="J619">
            <v>37174</v>
          </cell>
          <cell r="K619">
            <v>37194</v>
          </cell>
          <cell r="L619">
            <v>37176</v>
          </cell>
        </row>
        <row r="620">
          <cell r="E620" t="str">
            <v>CI</v>
          </cell>
          <cell r="G620">
            <v>37088</v>
          </cell>
          <cell r="H620">
            <v>37118.5</v>
          </cell>
          <cell r="I620">
            <v>37149</v>
          </cell>
          <cell r="J620">
            <v>37174</v>
          </cell>
          <cell r="K620">
            <v>37194</v>
          </cell>
          <cell r="L620">
            <v>37176</v>
          </cell>
        </row>
        <row r="621">
          <cell r="E621" t="str">
            <v>CI</v>
          </cell>
          <cell r="G621">
            <v>37088</v>
          </cell>
          <cell r="H621">
            <v>37118.5</v>
          </cell>
          <cell r="I621">
            <v>37149</v>
          </cell>
          <cell r="J621">
            <v>37174</v>
          </cell>
          <cell r="K621">
            <v>37194</v>
          </cell>
          <cell r="L621">
            <v>37176</v>
          </cell>
        </row>
        <row r="622">
          <cell r="E622" t="str">
            <v>CI</v>
          </cell>
          <cell r="G622">
            <v>37149</v>
          </cell>
          <cell r="H622">
            <v>37159</v>
          </cell>
          <cell r="I622">
            <v>37169</v>
          </cell>
          <cell r="J622">
            <v>37194</v>
          </cell>
          <cell r="K622">
            <v>37210</v>
          </cell>
          <cell r="L622">
            <v>37176</v>
          </cell>
        </row>
        <row r="623">
          <cell r="E623" t="str">
            <v>CI</v>
          </cell>
          <cell r="G623">
            <v>37149</v>
          </cell>
          <cell r="H623">
            <v>37159</v>
          </cell>
          <cell r="I623">
            <v>37169</v>
          </cell>
          <cell r="J623">
            <v>37194</v>
          </cell>
          <cell r="K623">
            <v>37210</v>
          </cell>
          <cell r="L623">
            <v>37176</v>
          </cell>
        </row>
        <row r="624">
          <cell r="E624" t="str">
            <v>CI</v>
          </cell>
          <cell r="G624">
            <v>37149</v>
          </cell>
          <cell r="H624">
            <v>37159</v>
          </cell>
          <cell r="I624">
            <v>37169</v>
          </cell>
          <cell r="J624">
            <v>37194</v>
          </cell>
          <cell r="K624">
            <v>37210</v>
          </cell>
          <cell r="L624">
            <v>37176</v>
          </cell>
        </row>
        <row r="625">
          <cell r="E625" t="str">
            <v>CI</v>
          </cell>
          <cell r="G625">
            <v>37149</v>
          </cell>
          <cell r="H625">
            <v>37159</v>
          </cell>
          <cell r="I625">
            <v>37169</v>
          </cell>
          <cell r="J625">
            <v>37200</v>
          </cell>
          <cell r="K625">
            <v>37215</v>
          </cell>
          <cell r="L625">
            <v>37176</v>
          </cell>
        </row>
        <row r="626">
          <cell r="E626" t="str">
            <v>CI</v>
          </cell>
          <cell r="G626">
            <v>37149</v>
          </cell>
          <cell r="H626">
            <v>37159</v>
          </cell>
          <cell r="I626">
            <v>37169</v>
          </cell>
          <cell r="J626">
            <v>37200</v>
          </cell>
          <cell r="K626">
            <v>37215</v>
          </cell>
          <cell r="L626">
            <v>37176</v>
          </cell>
        </row>
        <row r="627">
          <cell r="E627" t="str">
            <v>CI</v>
          </cell>
          <cell r="G627">
            <v>37149</v>
          </cell>
          <cell r="H627">
            <v>37159</v>
          </cell>
          <cell r="I627">
            <v>37169</v>
          </cell>
          <cell r="J627">
            <v>37200</v>
          </cell>
          <cell r="K627">
            <v>37215</v>
          </cell>
          <cell r="L627">
            <v>37176</v>
          </cell>
        </row>
        <row r="628">
          <cell r="E628" t="str">
            <v>CI</v>
          </cell>
          <cell r="G628">
            <v>37149</v>
          </cell>
          <cell r="H628">
            <v>37159</v>
          </cell>
          <cell r="I628">
            <v>37169</v>
          </cell>
          <cell r="J628">
            <v>37200</v>
          </cell>
          <cell r="K628">
            <v>37215</v>
          </cell>
          <cell r="L628">
            <v>37176</v>
          </cell>
        </row>
        <row r="629">
          <cell r="E629" t="str">
            <v>CI</v>
          </cell>
          <cell r="G629">
            <v>37149</v>
          </cell>
          <cell r="H629">
            <v>37159</v>
          </cell>
          <cell r="I629">
            <v>37169</v>
          </cell>
          <cell r="J629">
            <v>37200</v>
          </cell>
          <cell r="K629">
            <v>37215</v>
          </cell>
          <cell r="L629">
            <v>37176</v>
          </cell>
        </row>
        <row r="630">
          <cell r="E630" t="str">
            <v>CI</v>
          </cell>
          <cell r="G630">
            <v>37149</v>
          </cell>
          <cell r="H630">
            <v>37159</v>
          </cell>
          <cell r="I630">
            <v>37169</v>
          </cell>
          <cell r="J630">
            <v>37200</v>
          </cell>
          <cell r="K630">
            <v>37215</v>
          </cell>
          <cell r="L630">
            <v>37176</v>
          </cell>
        </row>
        <row r="631">
          <cell r="E631" t="str">
            <v>CI</v>
          </cell>
          <cell r="G631">
            <v>37012</v>
          </cell>
          <cell r="H631">
            <v>37042</v>
          </cell>
          <cell r="I631">
            <v>37072</v>
          </cell>
          <cell r="J631">
            <v>37097</v>
          </cell>
          <cell r="K631">
            <v>37119</v>
          </cell>
          <cell r="L631">
            <v>37176</v>
          </cell>
        </row>
        <row r="632">
          <cell r="E632" t="str">
            <v>CI</v>
          </cell>
          <cell r="G632">
            <v>37012</v>
          </cell>
          <cell r="H632">
            <v>37042</v>
          </cell>
          <cell r="I632">
            <v>37072</v>
          </cell>
          <cell r="J632">
            <v>37097</v>
          </cell>
          <cell r="K632">
            <v>37119</v>
          </cell>
          <cell r="L632">
            <v>37176</v>
          </cell>
        </row>
        <row r="633">
          <cell r="E633" t="str">
            <v>CI</v>
          </cell>
          <cell r="G633">
            <v>37012</v>
          </cell>
          <cell r="H633">
            <v>37042</v>
          </cell>
          <cell r="I633">
            <v>37072</v>
          </cell>
          <cell r="J633">
            <v>37097</v>
          </cell>
          <cell r="K633">
            <v>37119</v>
          </cell>
          <cell r="L633">
            <v>37176</v>
          </cell>
        </row>
        <row r="634">
          <cell r="E634" t="str">
            <v>CI</v>
          </cell>
          <cell r="G634">
            <v>37149</v>
          </cell>
          <cell r="H634">
            <v>37159</v>
          </cell>
          <cell r="I634">
            <v>37169</v>
          </cell>
          <cell r="J634">
            <v>37194</v>
          </cell>
          <cell r="K634">
            <v>37210</v>
          </cell>
          <cell r="L634">
            <v>37176</v>
          </cell>
        </row>
        <row r="635">
          <cell r="E635" t="str">
            <v>CI</v>
          </cell>
          <cell r="G635">
            <v>37149</v>
          </cell>
          <cell r="H635">
            <v>37159</v>
          </cell>
          <cell r="I635">
            <v>37169</v>
          </cell>
          <cell r="J635">
            <v>37194</v>
          </cell>
          <cell r="K635">
            <v>37210</v>
          </cell>
          <cell r="L635">
            <v>37176</v>
          </cell>
        </row>
        <row r="636">
          <cell r="E636" t="str">
            <v>CI</v>
          </cell>
          <cell r="G636">
            <v>37149</v>
          </cell>
          <cell r="H636">
            <v>37159</v>
          </cell>
          <cell r="I636">
            <v>37169</v>
          </cell>
          <cell r="J636">
            <v>37194</v>
          </cell>
          <cell r="K636">
            <v>37210</v>
          </cell>
          <cell r="L636">
            <v>37176</v>
          </cell>
        </row>
        <row r="637">
          <cell r="E637" t="str">
            <v>CI</v>
          </cell>
          <cell r="G637">
            <v>37027</v>
          </cell>
          <cell r="H637">
            <v>37049.5</v>
          </cell>
          <cell r="I637">
            <v>37072</v>
          </cell>
          <cell r="J637">
            <v>37133</v>
          </cell>
          <cell r="K637">
            <v>37154</v>
          </cell>
          <cell r="L637">
            <v>37176</v>
          </cell>
        </row>
        <row r="638">
          <cell r="E638" t="str">
            <v>CI</v>
          </cell>
          <cell r="G638">
            <v>37027</v>
          </cell>
          <cell r="H638">
            <v>37049.5</v>
          </cell>
          <cell r="I638">
            <v>37072</v>
          </cell>
          <cell r="J638">
            <v>37133</v>
          </cell>
          <cell r="K638">
            <v>37154</v>
          </cell>
          <cell r="L638">
            <v>37176</v>
          </cell>
        </row>
        <row r="639">
          <cell r="E639" t="str">
            <v>CI</v>
          </cell>
          <cell r="G639">
            <v>37058</v>
          </cell>
          <cell r="H639">
            <v>37088</v>
          </cell>
          <cell r="I639">
            <v>37118</v>
          </cell>
          <cell r="J639">
            <v>37184</v>
          </cell>
          <cell r="K639">
            <v>37200</v>
          </cell>
          <cell r="L639">
            <v>37176</v>
          </cell>
        </row>
        <row r="640">
          <cell r="E640" t="str">
            <v>CI</v>
          </cell>
          <cell r="G640">
            <v>37058</v>
          </cell>
          <cell r="H640">
            <v>37088</v>
          </cell>
          <cell r="I640">
            <v>37118</v>
          </cell>
          <cell r="J640">
            <v>37184</v>
          </cell>
          <cell r="K640">
            <v>37200</v>
          </cell>
          <cell r="L640">
            <v>37176</v>
          </cell>
        </row>
        <row r="641">
          <cell r="E641" t="str">
            <v>CI</v>
          </cell>
          <cell r="G641">
            <v>37058</v>
          </cell>
          <cell r="H641">
            <v>37088</v>
          </cell>
          <cell r="I641">
            <v>37118</v>
          </cell>
          <cell r="J641">
            <v>37184</v>
          </cell>
          <cell r="K641">
            <v>37200</v>
          </cell>
          <cell r="L641">
            <v>37176</v>
          </cell>
        </row>
        <row r="642">
          <cell r="E642" t="str">
            <v>CI</v>
          </cell>
          <cell r="G642">
            <v>37058</v>
          </cell>
          <cell r="H642">
            <v>37088</v>
          </cell>
          <cell r="I642">
            <v>37118</v>
          </cell>
          <cell r="J642">
            <v>37184</v>
          </cell>
          <cell r="K642">
            <v>37200</v>
          </cell>
          <cell r="L642">
            <v>37176</v>
          </cell>
        </row>
        <row r="643">
          <cell r="E643" t="str">
            <v>CI</v>
          </cell>
          <cell r="G643">
            <v>37058</v>
          </cell>
          <cell r="H643">
            <v>37088</v>
          </cell>
          <cell r="I643">
            <v>37118</v>
          </cell>
          <cell r="J643">
            <v>37184</v>
          </cell>
          <cell r="K643">
            <v>37200</v>
          </cell>
          <cell r="L643">
            <v>37176</v>
          </cell>
        </row>
        <row r="644">
          <cell r="E644" t="str">
            <v>CI</v>
          </cell>
          <cell r="G644">
            <v>37119</v>
          </cell>
          <cell r="H644">
            <v>37134</v>
          </cell>
          <cell r="I644">
            <v>37149</v>
          </cell>
          <cell r="J644">
            <v>37179</v>
          </cell>
          <cell r="K644">
            <v>37200</v>
          </cell>
          <cell r="L644">
            <v>37176</v>
          </cell>
        </row>
        <row r="645">
          <cell r="E645" t="str">
            <v>CI</v>
          </cell>
          <cell r="G645">
            <v>37119</v>
          </cell>
          <cell r="H645">
            <v>37134</v>
          </cell>
          <cell r="I645">
            <v>37149</v>
          </cell>
          <cell r="J645">
            <v>37179</v>
          </cell>
          <cell r="K645">
            <v>37200</v>
          </cell>
          <cell r="L645">
            <v>37176</v>
          </cell>
        </row>
        <row r="646">
          <cell r="E646" t="str">
            <v>CI</v>
          </cell>
          <cell r="G646">
            <v>37119</v>
          </cell>
          <cell r="H646">
            <v>37134</v>
          </cell>
          <cell r="I646">
            <v>37149</v>
          </cell>
          <cell r="J646">
            <v>37179</v>
          </cell>
          <cell r="K646">
            <v>37200</v>
          </cell>
          <cell r="L646">
            <v>37176</v>
          </cell>
        </row>
        <row r="647">
          <cell r="E647" t="str">
            <v>CI</v>
          </cell>
          <cell r="G647">
            <v>37012</v>
          </cell>
          <cell r="H647">
            <v>37041</v>
          </cell>
          <cell r="I647">
            <v>37052</v>
          </cell>
          <cell r="J647">
            <v>37110.5</v>
          </cell>
          <cell r="K647">
            <v>37169</v>
          </cell>
          <cell r="L647">
            <v>37176</v>
          </cell>
        </row>
        <row r="652">
          <cell r="E652" t="str">
            <v>AR</v>
          </cell>
          <cell r="G652">
            <v>37123</v>
          </cell>
          <cell r="H652">
            <v>37155</v>
          </cell>
          <cell r="I652">
            <v>37176</v>
          </cell>
          <cell r="J652">
            <v>37197</v>
          </cell>
          <cell r="K652">
            <v>37218</v>
          </cell>
          <cell r="L652">
            <v>37176</v>
          </cell>
        </row>
        <row r="653">
          <cell r="E653" t="str">
            <v>AR</v>
          </cell>
          <cell r="G653">
            <v>37004</v>
          </cell>
          <cell r="H653">
            <v>37043</v>
          </cell>
          <cell r="I653">
            <v>37064</v>
          </cell>
          <cell r="J653">
            <v>37085</v>
          </cell>
          <cell r="K653">
            <v>37106</v>
          </cell>
          <cell r="L653">
            <v>37176</v>
          </cell>
        </row>
        <row r="654">
          <cell r="E654" t="str">
            <v>AR</v>
          </cell>
          <cell r="G654">
            <v>37004</v>
          </cell>
          <cell r="H654">
            <v>37043</v>
          </cell>
          <cell r="I654">
            <v>37064</v>
          </cell>
          <cell r="J654">
            <v>37085</v>
          </cell>
          <cell r="K654">
            <v>37106</v>
          </cell>
          <cell r="L654">
            <v>37176</v>
          </cell>
        </row>
        <row r="655">
          <cell r="E655" t="str">
            <v>AR</v>
          </cell>
          <cell r="G655">
            <v>37004</v>
          </cell>
          <cell r="H655">
            <v>37043</v>
          </cell>
          <cell r="I655">
            <v>37064</v>
          </cell>
          <cell r="J655">
            <v>37085</v>
          </cell>
          <cell r="K655">
            <v>37106</v>
          </cell>
          <cell r="L655">
            <v>37176</v>
          </cell>
        </row>
        <row r="656">
          <cell r="E656" t="str">
            <v>AR</v>
          </cell>
          <cell r="G656">
            <v>37004</v>
          </cell>
          <cell r="H656">
            <v>37043</v>
          </cell>
          <cell r="I656">
            <v>37064</v>
          </cell>
          <cell r="J656">
            <v>37085</v>
          </cell>
          <cell r="K656">
            <v>37106</v>
          </cell>
          <cell r="L656">
            <v>37176</v>
          </cell>
        </row>
        <row r="657">
          <cell r="E657" t="str">
            <v>AR</v>
          </cell>
          <cell r="G657">
            <v>37004</v>
          </cell>
          <cell r="H657">
            <v>37043</v>
          </cell>
          <cell r="I657">
            <v>37064</v>
          </cell>
          <cell r="J657">
            <v>37085</v>
          </cell>
          <cell r="K657">
            <v>37106</v>
          </cell>
          <cell r="L657">
            <v>37176</v>
          </cell>
        </row>
        <row r="658">
          <cell r="E658" t="str">
            <v>AR</v>
          </cell>
          <cell r="G658">
            <v>37004</v>
          </cell>
          <cell r="H658">
            <v>37043</v>
          </cell>
          <cell r="I658">
            <v>37064</v>
          </cell>
          <cell r="J658">
            <v>37085</v>
          </cell>
          <cell r="K658">
            <v>37106</v>
          </cell>
          <cell r="L658">
            <v>37176</v>
          </cell>
        </row>
        <row r="659">
          <cell r="E659" t="str">
            <v>AR</v>
          </cell>
          <cell r="G659">
            <v>37004</v>
          </cell>
          <cell r="H659">
            <v>37043</v>
          </cell>
          <cell r="I659">
            <v>37064</v>
          </cell>
          <cell r="J659">
            <v>37085</v>
          </cell>
          <cell r="K659">
            <v>37106</v>
          </cell>
          <cell r="L659">
            <v>37176</v>
          </cell>
        </row>
        <row r="660">
          <cell r="E660" t="str">
            <v>AR</v>
          </cell>
          <cell r="G660">
            <v>37004</v>
          </cell>
          <cell r="H660">
            <v>37043</v>
          </cell>
          <cell r="I660">
            <v>37064</v>
          </cell>
          <cell r="J660">
            <v>37085</v>
          </cell>
          <cell r="K660">
            <v>37106</v>
          </cell>
          <cell r="L660">
            <v>37176</v>
          </cell>
        </row>
        <row r="661">
          <cell r="E661" t="str">
            <v>AR</v>
          </cell>
          <cell r="G661">
            <v>37046</v>
          </cell>
          <cell r="H661">
            <v>37078</v>
          </cell>
          <cell r="I661">
            <v>37099</v>
          </cell>
          <cell r="J661">
            <v>37120</v>
          </cell>
          <cell r="K661">
            <v>37141</v>
          </cell>
          <cell r="L661">
            <v>37176</v>
          </cell>
        </row>
        <row r="662">
          <cell r="E662" t="str">
            <v>AR</v>
          </cell>
          <cell r="G662">
            <v>37025</v>
          </cell>
          <cell r="H662">
            <v>37057</v>
          </cell>
          <cell r="I662">
            <v>37078</v>
          </cell>
          <cell r="J662">
            <v>37099</v>
          </cell>
          <cell r="K662">
            <v>37120</v>
          </cell>
          <cell r="L662">
            <v>37176</v>
          </cell>
        </row>
        <row r="663">
          <cell r="E663" t="str">
            <v>AR</v>
          </cell>
          <cell r="G663">
            <v>37025</v>
          </cell>
          <cell r="H663">
            <v>37057</v>
          </cell>
          <cell r="I663">
            <v>37078</v>
          </cell>
          <cell r="J663">
            <v>37099</v>
          </cell>
          <cell r="K663">
            <v>37120</v>
          </cell>
          <cell r="L663">
            <v>37176</v>
          </cell>
        </row>
        <row r="664">
          <cell r="E664" t="str">
            <v>AR</v>
          </cell>
          <cell r="G664">
            <v>37046</v>
          </cell>
          <cell r="H664">
            <v>37078</v>
          </cell>
          <cell r="I664">
            <v>37099</v>
          </cell>
          <cell r="J664">
            <v>37120</v>
          </cell>
          <cell r="K664">
            <v>37141</v>
          </cell>
          <cell r="L664">
            <v>37176</v>
          </cell>
        </row>
        <row r="665">
          <cell r="E665" t="str">
            <v>AR</v>
          </cell>
          <cell r="G665">
            <v>37046</v>
          </cell>
          <cell r="H665">
            <v>37078</v>
          </cell>
          <cell r="I665">
            <v>37099</v>
          </cell>
          <cell r="J665">
            <v>37120</v>
          </cell>
          <cell r="K665">
            <v>37141</v>
          </cell>
          <cell r="L665">
            <v>37176</v>
          </cell>
        </row>
        <row r="666">
          <cell r="E666" t="str">
            <v>AR</v>
          </cell>
          <cell r="G666">
            <v>37046</v>
          </cell>
          <cell r="H666">
            <v>37078</v>
          </cell>
          <cell r="I666">
            <v>37099</v>
          </cell>
          <cell r="J666">
            <v>37120</v>
          </cell>
          <cell r="K666">
            <v>37141</v>
          </cell>
          <cell r="L666">
            <v>37176</v>
          </cell>
        </row>
        <row r="667">
          <cell r="E667" t="str">
            <v>AR</v>
          </cell>
          <cell r="G667">
            <v>37067</v>
          </cell>
          <cell r="H667">
            <v>37099</v>
          </cell>
          <cell r="I667">
            <v>37120</v>
          </cell>
          <cell r="J667">
            <v>37141</v>
          </cell>
          <cell r="K667">
            <v>37162</v>
          </cell>
          <cell r="L667">
            <v>37176</v>
          </cell>
        </row>
        <row r="668">
          <cell r="E668" t="str">
            <v>AR</v>
          </cell>
          <cell r="G668">
            <v>37067</v>
          </cell>
          <cell r="H668">
            <v>37099</v>
          </cell>
          <cell r="I668">
            <v>37120</v>
          </cell>
          <cell r="J668">
            <v>37141</v>
          </cell>
          <cell r="K668">
            <v>37162</v>
          </cell>
          <cell r="L668">
            <v>37176</v>
          </cell>
        </row>
        <row r="669">
          <cell r="E669" t="str">
            <v>AR</v>
          </cell>
          <cell r="G669">
            <v>37088</v>
          </cell>
          <cell r="H669">
            <v>37120</v>
          </cell>
          <cell r="I669">
            <v>37141</v>
          </cell>
          <cell r="J669">
            <v>37162</v>
          </cell>
          <cell r="K669">
            <v>37183</v>
          </cell>
          <cell r="L669">
            <v>37176</v>
          </cell>
        </row>
        <row r="670">
          <cell r="E670" t="str">
            <v>AR</v>
          </cell>
          <cell r="G670">
            <v>37088</v>
          </cell>
          <cell r="H670">
            <v>37120</v>
          </cell>
          <cell r="I670">
            <v>37141</v>
          </cell>
          <cell r="J670">
            <v>37162</v>
          </cell>
          <cell r="K670">
            <v>37183</v>
          </cell>
          <cell r="L670">
            <v>37176</v>
          </cell>
        </row>
        <row r="671">
          <cell r="E671" t="str">
            <v>AR</v>
          </cell>
          <cell r="G671">
            <v>37088</v>
          </cell>
          <cell r="H671">
            <v>37120</v>
          </cell>
          <cell r="I671">
            <v>37141</v>
          </cell>
          <cell r="J671">
            <v>37162</v>
          </cell>
          <cell r="K671">
            <v>37183</v>
          </cell>
          <cell r="L671">
            <v>37176</v>
          </cell>
        </row>
        <row r="672">
          <cell r="E672" t="str">
            <v>AR</v>
          </cell>
          <cell r="G672">
            <v>37004</v>
          </cell>
          <cell r="H672">
            <v>37043</v>
          </cell>
          <cell r="I672">
            <v>37064</v>
          </cell>
          <cell r="J672">
            <v>37085</v>
          </cell>
          <cell r="K672">
            <v>37106</v>
          </cell>
          <cell r="L672">
            <v>37176</v>
          </cell>
        </row>
        <row r="673">
          <cell r="E673" t="str">
            <v>AR</v>
          </cell>
          <cell r="G673">
            <v>37004</v>
          </cell>
          <cell r="H673">
            <v>37043</v>
          </cell>
          <cell r="I673">
            <v>37064</v>
          </cell>
          <cell r="J673">
            <v>37085</v>
          </cell>
          <cell r="K673">
            <v>37106</v>
          </cell>
          <cell r="L673">
            <v>37176</v>
          </cell>
        </row>
        <row r="674">
          <cell r="E674" t="str">
            <v>AR</v>
          </cell>
          <cell r="G674">
            <v>37109</v>
          </cell>
          <cell r="H674">
            <v>37141</v>
          </cell>
          <cell r="I674">
            <v>37162</v>
          </cell>
          <cell r="J674">
            <v>37183</v>
          </cell>
          <cell r="K674">
            <v>37204</v>
          </cell>
          <cell r="L674">
            <v>37176</v>
          </cell>
        </row>
        <row r="675">
          <cell r="E675" t="str">
            <v>AR</v>
          </cell>
          <cell r="G675">
            <v>37109</v>
          </cell>
          <cell r="H675">
            <v>37141</v>
          </cell>
          <cell r="I675">
            <v>37162</v>
          </cell>
          <cell r="J675">
            <v>37183</v>
          </cell>
          <cell r="K675">
            <v>37204</v>
          </cell>
          <cell r="L675">
            <v>37176</v>
          </cell>
        </row>
        <row r="676">
          <cell r="E676" t="str">
            <v>AR</v>
          </cell>
          <cell r="G676">
            <v>37123</v>
          </cell>
          <cell r="H676">
            <v>37155</v>
          </cell>
          <cell r="I676">
            <v>37176</v>
          </cell>
          <cell r="J676">
            <v>37197</v>
          </cell>
          <cell r="K676">
            <v>37218</v>
          </cell>
          <cell r="L676">
            <v>37176</v>
          </cell>
        </row>
        <row r="677">
          <cell r="E677" t="str">
            <v>AR</v>
          </cell>
          <cell r="G677">
            <v>37123</v>
          </cell>
          <cell r="H677">
            <v>37155</v>
          </cell>
          <cell r="I677">
            <v>37176</v>
          </cell>
          <cell r="J677">
            <v>37197</v>
          </cell>
          <cell r="K677">
            <v>37218</v>
          </cell>
          <cell r="L677">
            <v>37176</v>
          </cell>
        </row>
        <row r="678">
          <cell r="E678" t="str">
            <v>AR</v>
          </cell>
          <cell r="G678">
            <v>37109</v>
          </cell>
          <cell r="H678">
            <v>37141</v>
          </cell>
          <cell r="I678">
            <v>37162</v>
          </cell>
          <cell r="J678">
            <v>37183</v>
          </cell>
          <cell r="K678">
            <v>37204</v>
          </cell>
          <cell r="L678">
            <v>37176</v>
          </cell>
        </row>
        <row r="679">
          <cell r="E679" t="str">
            <v>AR</v>
          </cell>
          <cell r="G679">
            <v>37109</v>
          </cell>
          <cell r="H679">
            <v>37141</v>
          </cell>
          <cell r="I679">
            <v>37162</v>
          </cell>
          <cell r="J679">
            <v>37183</v>
          </cell>
          <cell r="K679">
            <v>37204</v>
          </cell>
          <cell r="L679">
            <v>37176</v>
          </cell>
        </row>
        <row r="680">
          <cell r="E680" t="str">
            <v>AR</v>
          </cell>
          <cell r="G680">
            <v>37109</v>
          </cell>
          <cell r="H680">
            <v>37141</v>
          </cell>
          <cell r="I680">
            <v>37162</v>
          </cell>
          <cell r="J680">
            <v>37183</v>
          </cell>
          <cell r="K680">
            <v>37204</v>
          </cell>
          <cell r="L680">
            <v>37176</v>
          </cell>
        </row>
        <row r="681">
          <cell r="E681" t="str">
            <v>AR</v>
          </cell>
          <cell r="G681">
            <v>37004</v>
          </cell>
          <cell r="H681">
            <v>37043</v>
          </cell>
          <cell r="I681">
            <v>37064</v>
          </cell>
          <cell r="J681">
            <v>37085</v>
          </cell>
          <cell r="K681">
            <v>37106</v>
          </cell>
          <cell r="L681">
            <v>37176</v>
          </cell>
        </row>
        <row r="682">
          <cell r="E682" t="str">
            <v>AR</v>
          </cell>
          <cell r="G682">
            <v>37004</v>
          </cell>
          <cell r="H682">
            <v>37043</v>
          </cell>
          <cell r="I682">
            <v>37064</v>
          </cell>
          <cell r="J682">
            <v>37085</v>
          </cell>
          <cell r="K682">
            <v>37106</v>
          </cell>
          <cell r="L682">
            <v>37176</v>
          </cell>
        </row>
        <row r="683">
          <cell r="E683" t="str">
            <v>AR</v>
          </cell>
          <cell r="G683">
            <v>37004</v>
          </cell>
          <cell r="H683">
            <v>37043</v>
          </cell>
          <cell r="I683">
            <v>37064</v>
          </cell>
          <cell r="J683">
            <v>37085</v>
          </cell>
          <cell r="K683">
            <v>37106</v>
          </cell>
          <cell r="L683">
            <v>37176</v>
          </cell>
        </row>
        <row r="684">
          <cell r="E684" t="str">
            <v>AR</v>
          </cell>
          <cell r="G684">
            <v>37004</v>
          </cell>
          <cell r="H684">
            <v>37043</v>
          </cell>
          <cell r="I684">
            <v>37064</v>
          </cell>
          <cell r="J684">
            <v>37085</v>
          </cell>
          <cell r="K684">
            <v>37106</v>
          </cell>
          <cell r="L684">
            <v>37176</v>
          </cell>
        </row>
        <row r="685">
          <cell r="E685" t="str">
            <v>AR</v>
          </cell>
          <cell r="G685">
            <v>37004</v>
          </cell>
          <cell r="H685">
            <v>37043</v>
          </cell>
          <cell r="I685">
            <v>37064</v>
          </cell>
          <cell r="J685">
            <v>37085</v>
          </cell>
          <cell r="K685">
            <v>37106</v>
          </cell>
          <cell r="L685">
            <v>37176</v>
          </cell>
        </row>
        <row r="686">
          <cell r="E686" t="str">
            <v>AR</v>
          </cell>
          <cell r="G686">
            <v>37004</v>
          </cell>
          <cell r="H686">
            <v>37043</v>
          </cell>
          <cell r="I686">
            <v>37064</v>
          </cell>
          <cell r="J686">
            <v>37085</v>
          </cell>
          <cell r="K686">
            <v>37106</v>
          </cell>
          <cell r="L686">
            <v>37176</v>
          </cell>
        </row>
        <row r="687">
          <cell r="E687" t="str">
            <v>AR</v>
          </cell>
          <cell r="G687">
            <v>37004</v>
          </cell>
          <cell r="H687">
            <v>37043</v>
          </cell>
          <cell r="I687">
            <v>37064</v>
          </cell>
          <cell r="J687">
            <v>37085</v>
          </cell>
          <cell r="K687">
            <v>37106</v>
          </cell>
          <cell r="L687">
            <v>37176</v>
          </cell>
        </row>
        <row r="688">
          <cell r="E688" t="str">
            <v>AR</v>
          </cell>
          <cell r="G688">
            <v>37046</v>
          </cell>
          <cell r="H688">
            <v>37078</v>
          </cell>
          <cell r="I688">
            <v>37099</v>
          </cell>
          <cell r="J688">
            <v>37120</v>
          </cell>
          <cell r="K688">
            <v>37141</v>
          </cell>
          <cell r="L688">
            <v>37176</v>
          </cell>
        </row>
        <row r="689">
          <cell r="E689" t="str">
            <v>AR</v>
          </cell>
          <cell r="G689">
            <v>37025</v>
          </cell>
          <cell r="H689">
            <v>37057</v>
          </cell>
          <cell r="I689">
            <v>37078</v>
          </cell>
          <cell r="J689">
            <v>37099</v>
          </cell>
          <cell r="K689">
            <v>37120</v>
          </cell>
          <cell r="L689">
            <v>37176</v>
          </cell>
        </row>
        <row r="690">
          <cell r="E690" t="str">
            <v>AR</v>
          </cell>
          <cell r="G690">
            <v>37046</v>
          </cell>
          <cell r="H690">
            <v>37078</v>
          </cell>
          <cell r="I690">
            <v>37099</v>
          </cell>
          <cell r="J690">
            <v>37120</v>
          </cell>
          <cell r="K690">
            <v>37141</v>
          </cell>
          <cell r="L690">
            <v>37176</v>
          </cell>
        </row>
        <row r="691">
          <cell r="E691" t="str">
            <v>AR</v>
          </cell>
          <cell r="G691">
            <v>37046</v>
          </cell>
          <cell r="H691">
            <v>37078</v>
          </cell>
          <cell r="I691">
            <v>37099</v>
          </cell>
          <cell r="J691">
            <v>37120</v>
          </cell>
          <cell r="K691">
            <v>37141</v>
          </cell>
          <cell r="L691">
            <v>37176</v>
          </cell>
        </row>
        <row r="692">
          <cell r="E692" t="str">
            <v>AR</v>
          </cell>
          <cell r="G692">
            <v>37088</v>
          </cell>
          <cell r="H692">
            <v>37120</v>
          </cell>
          <cell r="I692">
            <v>37141</v>
          </cell>
          <cell r="J692">
            <v>37162</v>
          </cell>
          <cell r="K692">
            <v>37183</v>
          </cell>
          <cell r="L692">
            <v>37176</v>
          </cell>
        </row>
        <row r="693">
          <cell r="E693" t="str">
            <v>AR</v>
          </cell>
          <cell r="G693">
            <v>37088</v>
          </cell>
          <cell r="H693">
            <v>37120</v>
          </cell>
          <cell r="I693">
            <v>37141</v>
          </cell>
          <cell r="J693">
            <v>37162</v>
          </cell>
          <cell r="K693">
            <v>37183</v>
          </cell>
          <cell r="L693">
            <v>37176</v>
          </cell>
        </row>
        <row r="694">
          <cell r="E694" t="str">
            <v>AR</v>
          </cell>
          <cell r="G694">
            <v>37109</v>
          </cell>
          <cell r="H694">
            <v>37141</v>
          </cell>
          <cell r="I694">
            <v>37162</v>
          </cell>
          <cell r="J694">
            <v>37183</v>
          </cell>
          <cell r="K694">
            <v>37204</v>
          </cell>
          <cell r="L694">
            <v>37176</v>
          </cell>
        </row>
        <row r="695">
          <cell r="E695" t="str">
            <v>AR</v>
          </cell>
          <cell r="G695">
            <v>37123</v>
          </cell>
          <cell r="H695">
            <v>37155</v>
          </cell>
          <cell r="I695">
            <v>37176</v>
          </cell>
          <cell r="J695">
            <v>37197</v>
          </cell>
          <cell r="K695">
            <v>37218</v>
          </cell>
          <cell r="L695">
            <v>37176</v>
          </cell>
        </row>
        <row r="696">
          <cell r="E696" t="str">
            <v>AR</v>
          </cell>
          <cell r="G696">
            <v>37109</v>
          </cell>
          <cell r="H696">
            <v>37141</v>
          </cell>
          <cell r="I696">
            <v>37162</v>
          </cell>
          <cell r="J696">
            <v>37183</v>
          </cell>
          <cell r="K696">
            <v>37204</v>
          </cell>
          <cell r="L696">
            <v>37176</v>
          </cell>
        </row>
        <row r="697">
          <cell r="E697" t="str">
            <v>AR</v>
          </cell>
          <cell r="G697">
            <v>37137</v>
          </cell>
          <cell r="H697">
            <v>37162</v>
          </cell>
          <cell r="I697">
            <v>37169</v>
          </cell>
          <cell r="J697">
            <v>37190</v>
          </cell>
          <cell r="K697">
            <v>37211</v>
          </cell>
          <cell r="L697">
            <v>37176</v>
          </cell>
        </row>
        <row r="698">
          <cell r="E698" t="str">
            <v>AR</v>
          </cell>
          <cell r="G698">
            <v>37046</v>
          </cell>
          <cell r="H698">
            <v>37078</v>
          </cell>
          <cell r="I698">
            <v>37092</v>
          </cell>
          <cell r="J698">
            <v>37113</v>
          </cell>
          <cell r="K698">
            <v>37134</v>
          </cell>
          <cell r="L698">
            <v>37176</v>
          </cell>
        </row>
        <row r="699">
          <cell r="E699" t="str">
            <v>AR</v>
          </cell>
          <cell r="G699">
            <v>37046</v>
          </cell>
          <cell r="H699">
            <v>37078</v>
          </cell>
          <cell r="I699">
            <v>37092</v>
          </cell>
          <cell r="J699">
            <v>37113</v>
          </cell>
          <cell r="K699">
            <v>37134</v>
          </cell>
          <cell r="L699">
            <v>37176</v>
          </cell>
        </row>
        <row r="700">
          <cell r="E700" t="str">
            <v>AR</v>
          </cell>
          <cell r="G700">
            <v>37046</v>
          </cell>
          <cell r="H700">
            <v>37078</v>
          </cell>
          <cell r="I700">
            <v>37092</v>
          </cell>
          <cell r="J700">
            <v>37113</v>
          </cell>
          <cell r="K700">
            <v>37134</v>
          </cell>
          <cell r="L700">
            <v>37176</v>
          </cell>
        </row>
        <row r="701">
          <cell r="E701" t="str">
            <v>AR</v>
          </cell>
          <cell r="G701">
            <v>37046</v>
          </cell>
          <cell r="H701">
            <v>37078</v>
          </cell>
          <cell r="I701">
            <v>37092</v>
          </cell>
          <cell r="J701">
            <v>37113</v>
          </cell>
          <cell r="K701">
            <v>37134</v>
          </cell>
          <cell r="L701">
            <v>37176</v>
          </cell>
        </row>
        <row r="702">
          <cell r="E702" t="str">
            <v>AR</v>
          </cell>
          <cell r="G702">
            <v>37046</v>
          </cell>
          <cell r="H702">
            <v>37078</v>
          </cell>
          <cell r="I702">
            <v>37092</v>
          </cell>
          <cell r="J702">
            <v>37113</v>
          </cell>
          <cell r="K702">
            <v>37134</v>
          </cell>
          <cell r="L702">
            <v>37176</v>
          </cell>
        </row>
        <row r="703">
          <cell r="E703" t="str">
            <v>AR</v>
          </cell>
          <cell r="G703">
            <v>37046</v>
          </cell>
          <cell r="H703">
            <v>37078</v>
          </cell>
          <cell r="I703">
            <v>37092</v>
          </cell>
          <cell r="J703">
            <v>37113</v>
          </cell>
          <cell r="K703">
            <v>37134</v>
          </cell>
          <cell r="L703">
            <v>37176</v>
          </cell>
        </row>
        <row r="704">
          <cell r="E704" t="str">
            <v>AR</v>
          </cell>
          <cell r="G704">
            <v>37046</v>
          </cell>
          <cell r="H704">
            <v>37078</v>
          </cell>
          <cell r="I704">
            <v>37092</v>
          </cell>
          <cell r="J704">
            <v>37113</v>
          </cell>
          <cell r="K704">
            <v>37134</v>
          </cell>
          <cell r="L704">
            <v>37176</v>
          </cell>
        </row>
        <row r="705">
          <cell r="E705" t="str">
            <v>AR</v>
          </cell>
          <cell r="G705">
            <v>37046</v>
          </cell>
          <cell r="H705">
            <v>37078</v>
          </cell>
          <cell r="I705">
            <v>37092</v>
          </cell>
          <cell r="J705">
            <v>37113</v>
          </cell>
          <cell r="K705">
            <v>37134</v>
          </cell>
          <cell r="L705">
            <v>37176</v>
          </cell>
        </row>
        <row r="706">
          <cell r="E706" t="str">
            <v>AR</v>
          </cell>
          <cell r="G706">
            <v>37046</v>
          </cell>
          <cell r="H706">
            <v>37078</v>
          </cell>
          <cell r="I706">
            <v>37092</v>
          </cell>
          <cell r="J706">
            <v>37113</v>
          </cell>
          <cell r="K706">
            <v>37134</v>
          </cell>
          <cell r="L706">
            <v>37176</v>
          </cell>
        </row>
        <row r="707">
          <cell r="E707" t="str">
            <v>AR</v>
          </cell>
          <cell r="G707">
            <v>37046</v>
          </cell>
          <cell r="H707">
            <v>37078</v>
          </cell>
          <cell r="I707">
            <v>37092</v>
          </cell>
          <cell r="J707">
            <v>37113</v>
          </cell>
          <cell r="K707">
            <v>37134</v>
          </cell>
          <cell r="L707">
            <v>37176</v>
          </cell>
        </row>
        <row r="708">
          <cell r="E708" t="str">
            <v>AR</v>
          </cell>
          <cell r="G708">
            <v>37102</v>
          </cell>
          <cell r="H708">
            <v>37134</v>
          </cell>
          <cell r="I708">
            <v>37141</v>
          </cell>
          <cell r="J708">
            <v>37162</v>
          </cell>
          <cell r="K708">
            <v>37183</v>
          </cell>
          <cell r="L708">
            <v>37176</v>
          </cell>
        </row>
        <row r="709">
          <cell r="E709" t="str">
            <v>AR</v>
          </cell>
          <cell r="G709">
            <v>37102</v>
          </cell>
          <cell r="H709">
            <v>37134</v>
          </cell>
          <cell r="I709">
            <v>37141</v>
          </cell>
          <cell r="J709">
            <v>37162</v>
          </cell>
          <cell r="K709">
            <v>37183</v>
          </cell>
          <cell r="L709">
            <v>37176</v>
          </cell>
        </row>
        <row r="710">
          <cell r="E710" t="str">
            <v>AR</v>
          </cell>
          <cell r="G710">
            <v>37102</v>
          </cell>
          <cell r="H710">
            <v>37134</v>
          </cell>
          <cell r="I710">
            <v>37141</v>
          </cell>
          <cell r="J710">
            <v>37162</v>
          </cell>
          <cell r="K710">
            <v>37183</v>
          </cell>
          <cell r="L710">
            <v>37176</v>
          </cell>
        </row>
        <row r="711">
          <cell r="E711" t="str">
            <v>AR</v>
          </cell>
          <cell r="G711">
            <v>37102</v>
          </cell>
          <cell r="H711">
            <v>37134</v>
          </cell>
          <cell r="I711">
            <v>37141</v>
          </cell>
          <cell r="J711">
            <v>37162</v>
          </cell>
          <cell r="K711">
            <v>37183</v>
          </cell>
          <cell r="L711">
            <v>37176</v>
          </cell>
        </row>
        <row r="712">
          <cell r="E712" t="str">
            <v>AR</v>
          </cell>
          <cell r="G712">
            <v>37081</v>
          </cell>
          <cell r="H712">
            <v>37113</v>
          </cell>
          <cell r="I712">
            <v>37120</v>
          </cell>
          <cell r="J712">
            <v>37141</v>
          </cell>
          <cell r="K712">
            <v>37162</v>
          </cell>
          <cell r="L712">
            <v>37176</v>
          </cell>
        </row>
        <row r="713">
          <cell r="E713" t="str">
            <v>AR</v>
          </cell>
          <cell r="G713">
            <v>37081</v>
          </cell>
          <cell r="H713">
            <v>37113</v>
          </cell>
          <cell r="I713">
            <v>37120</v>
          </cell>
          <cell r="J713">
            <v>37141</v>
          </cell>
          <cell r="K713">
            <v>37162</v>
          </cell>
          <cell r="L713">
            <v>37176</v>
          </cell>
        </row>
        <row r="714">
          <cell r="E714" t="str">
            <v>AR</v>
          </cell>
          <cell r="G714">
            <v>37081</v>
          </cell>
          <cell r="H714">
            <v>37113</v>
          </cell>
          <cell r="I714">
            <v>37120</v>
          </cell>
          <cell r="J714">
            <v>37141</v>
          </cell>
          <cell r="K714">
            <v>37162</v>
          </cell>
          <cell r="L714">
            <v>37176</v>
          </cell>
        </row>
        <row r="715">
          <cell r="E715" t="str">
            <v>AR</v>
          </cell>
          <cell r="G715">
            <v>37081</v>
          </cell>
          <cell r="H715">
            <v>37113</v>
          </cell>
          <cell r="I715">
            <v>37120</v>
          </cell>
          <cell r="J715">
            <v>37141</v>
          </cell>
          <cell r="K715">
            <v>37162</v>
          </cell>
          <cell r="L715">
            <v>37176</v>
          </cell>
        </row>
        <row r="716">
          <cell r="E716" t="str">
            <v>AR</v>
          </cell>
          <cell r="G716">
            <v>37081</v>
          </cell>
          <cell r="H716">
            <v>37113</v>
          </cell>
          <cell r="I716">
            <v>37120</v>
          </cell>
          <cell r="J716">
            <v>37141</v>
          </cell>
          <cell r="K716">
            <v>37162</v>
          </cell>
          <cell r="L716">
            <v>37176</v>
          </cell>
        </row>
        <row r="717">
          <cell r="E717" t="str">
            <v>AR</v>
          </cell>
          <cell r="G717">
            <v>37081</v>
          </cell>
          <cell r="H717">
            <v>37113</v>
          </cell>
          <cell r="I717">
            <v>37120</v>
          </cell>
          <cell r="J717">
            <v>37141</v>
          </cell>
          <cell r="K717">
            <v>37162</v>
          </cell>
          <cell r="L717">
            <v>37176</v>
          </cell>
        </row>
        <row r="718">
          <cell r="E718" t="str">
            <v>AR</v>
          </cell>
          <cell r="G718">
            <v>37081</v>
          </cell>
          <cell r="H718">
            <v>37113</v>
          </cell>
          <cell r="I718">
            <v>37120</v>
          </cell>
          <cell r="J718">
            <v>37141</v>
          </cell>
          <cell r="K718">
            <v>37162</v>
          </cell>
          <cell r="L718">
            <v>37176</v>
          </cell>
        </row>
        <row r="719">
          <cell r="E719" t="str">
            <v>AR</v>
          </cell>
          <cell r="G719">
            <v>37081</v>
          </cell>
          <cell r="H719">
            <v>37113</v>
          </cell>
          <cell r="I719">
            <v>37120</v>
          </cell>
          <cell r="J719">
            <v>37141</v>
          </cell>
          <cell r="K719">
            <v>37162</v>
          </cell>
          <cell r="L719">
            <v>37176</v>
          </cell>
        </row>
        <row r="720">
          <cell r="E720" t="str">
            <v>AR</v>
          </cell>
          <cell r="G720">
            <v>37081</v>
          </cell>
          <cell r="H720">
            <v>37113</v>
          </cell>
          <cell r="I720">
            <v>37120</v>
          </cell>
          <cell r="J720">
            <v>37141</v>
          </cell>
          <cell r="K720">
            <v>37162</v>
          </cell>
          <cell r="L720">
            <v>37176</v>
          </cell>
        </row>
        <row r="721">
          <cell r="E721" t="str">
            <v>AR</v>
          </cell>
          <cell r="G721">
            <v>37081</v>
          </cell>
          <cell r="H721">
            <v>37113</v>
          </cell>
          <cell r="I721">
            <v>37120</v>
          </cell>
          <cell r="J721">
            <v>37141</v>
          </cell>
          <cell r="K721">
            <v>37162</v>
          </cell>
          <cell r="L721">
            <v>37176</v>
          </cell>
        </row>
        <row r="722">
          <cell r="E722" t="str">
            <v>AR</v>
          </cell>
          <cell r="G722">
            <v>37081</v>
          </cell>
          <cell r="H722">
            <v>37113</v>
          </cell>
          <cell r="I722">
            <v>37120</v>
          </cell>
          <cell r="J722">
            <v>37141</v>
          </cell>
          <cell r="K722">
            <v>37162</v>
          </cell>
          <cell r="L722">
            <v>37176</v>
          </cell>
        </row>
        <row r="723">
          <cell r="E723" t="str">
            <v>AR</v>
          </cell>
          <cell r="G723">
            <v>37116</v>
          </cell>
          <cell r="H723">
            <v>37148</v>
          </cell>
          <cell r="I723">
            <v>37155</v>
          </cell>
          <cell r="J723">
            <v>37176</v>
          </cell>
          <cell r="K723">
            <v>37197</v>
          </cell>
          <cell r="L723">
            <v>37176</v>
          </cell>
        </row>
        <row r="724">
          <cell r="E724" t="str">
            <v>AR</v>
          </cell>
          <cell r="G724">
            <v>37116</v>
          </cell>
          <cell r="H724">
            <v>37148</v>
          </cell>
          <cell r="I724">
            <v>37155</v>
          </cell>
          <cell r="J724">
            <v>37176</v>
          </cell>
          <cell r="K724">
            <v>37197</v>
          </cell>
          <cell r="L724">
            <v>37176</v>
          </cell>
        </row>
        <row r="725">
          <cell r="E725" t="str">
            <v>AR</v>
          </cell>
          <cell r="G725">
            <v>37116</v>
          </cell>
          <cell r="H725">
            <v>37148</v>
          </cell>
          <cell r="I725">
            <v>37155</v>
          </cell>
          <cell r="J725">
            <v>37176</v>
          </cell>
          <cell r="K725">
            <v>37197</v>
          </cell>
          <cell r="L725">
            <v>37176</v>
          </cell>
        </row>
        <row r="726">
          <cell r="E726" t="str">
            <v>AR</v>
          </cell>
          <cell r="G726">
            <v>37116</v>
          </cell>
          <cell r="H726">
            <v>37148</v>
          </cell>
          <cell r="I726">
            <v>37155</v>
          </cell>
          <cell r="J726">
            <v>37176</v>
          </cell>
          <cell r="K726">
            <v>37197</v>
          </cell>
          <cell r="L726">
            <v>37176</v>
          </cell>
        </row>
        <row r="727">
          <cell r="E727" t="str">
            <v>AR</v>
          </cell>
          <cell r="G727">
            <v>37137</v>
          </cell>
          <cell r="H727">
            <v>37162</v>
          </cell>
          <cell r="I727">
            <v>37169</v>
          </cell>
          <cell r="J727">
            <v>37190</v>
          </cell>
          <cell r="K727">
            <v>37211</v>
          </cell>
          <cell r="L727">
            <v>37176</v>
          </cell>
        </row>
        <row r="728">
          <cell r="E728" t="str">
            <v>AR</v>
          </cell>
          <cell r="G728">
            <v>37137</v>
          </cell>
          <cell r="H728">
            <v>37162</v>
          </cell>
          <cell r="I728">
            <v>37169</v>
          </cell>
          <cell r="J728">
            <v>37190</v>
          </cell>
          <cell r="K728">
            <v>37211</v>
          </cell>
          <cell r="L728">
            <v>37176</v>
          </cell>
        </row>
        <row r="729">
          <cell r="E729" t="str">
            <v>AR</v>
          </cell>
          <cell r="G729">
            <v>37046</v>
          </cell>
          <cell r="H729">
            <v>37078</v>
          </cell>
          <cell r="I729">
            <v>37092</v>
          </cell>
          <cell r="J729">
            <v>37113</v>
          </cell>
          <cell r="K729">
            <v>37134</v>
          </cell>
          <cell r="L729">
            <v>37176</v>
          </cell>
        </row>
        <row r="730">
          <cell r="E730" t="str">
            <v>AR</v>
          </cell>
          <cell r="G730">
            <v>37046</v>
          </cell>
          <cell r="H730">
            <v>37078</v>
          </cell>
          <cell r="I730">
            <v>37092</v>
          </cell>
          <cell r="J730">
            <v>37113</v>
          </cell>
          <cell r="K730">
            <v>37134</v>
          </cell>
          <cell r="L730">
            <v>37176</v>
          </cell>
        </row>
        <row r="731">
          <cell r="E731" t="str">
            <v>AR</v>
          </cell>
          <cell r="G731">
            <v>37046</v>
          </cell>
          <cell r="H731">
            <v>37078</v>
          </cell>
          <cell r="I731">
            <v>37092</v>
          </cell>
          <cell r="J731">
            <v>37113</v>
          </cell>
          <cell r="K731">
            <v>37134</v>
          </cell>
          <cell r="L731">
            <v>37176</v>
          </cell>
        </row>
        <row r="732">
          <cell r="E732" t="str">
            <v>AR</v>
          </cell>
          <cell r="G732">
            <v>37102</v>
          </cell>
          <cell r="H732">
            <v>37134</v>
          </cell>
          <cell r="I732">
            <v>37141</v>
          </cell>
          <cell r="J732">
            <v>37162</v>
          </cell>
          <cell r="K732">
            <v>37183</v>
          </cell>
          <cell r="L732">
            <v>37176</v>
          </cell>
        </row>
        <row r="733">
          <cell r="E733" t="str">
            <v>AR</v>
          </cell>
          <cell r="G733">
            <v>37081</v>
          </cell>
          <cell r="H733">
            <v>37113</v>
          </cell>
          <cell r="I733">
            <v>37120</v>
          </cell>
          <cell r="J733">
            <v>37141</v>
          </cell>
          <cell r="K733">
            <v>37162</v>
          </cell>
          <cell r="L733">
            <v>37176</v>
          </cell>
        </row>
        <row r="734">
          <cell r="E734" t="str">
            <v>AR</v>
          </cell>
          <cell r="G734">
            <v>37116</v>
          </cell>
          <cell r="H734">
            <v>37148</v>
          </cell>
          <cell r="I734">
            <v>37155</v>
          </cell>
          <cell r="J734">
            <v>37176</v>
          </cell>
          <cell r="K734">
            <v>37197</v>
          </cell>
          <cell r="L734">
            <v>37176</v>
          </cell>
        </row>
        <row r="735">
          <cell r="E735" t="str">
            <v>AR</v>
          </cell>
          <cell r="G735">
            <v>37046</v>
          </cell>
          <cell r="H735">
            <v>37078</v>
          </cell>
          <cell r="I735">
            <v>37092</v>
          </cell>
          <cell r="J735">
            <v>37113</v>
          </cell>
          <cell r="K735">
            <v>37134</v>
          </cell>
          <cell r="L735">
            <v>37176</v>
          </cell>
        </row>
        <row r="736">
          <cell r="E736" t="str">
            <v>AR</v>
          </cell>
          <cell r="G736">
            <v>37046</v>
          </cell>
          <cell r="H736">
            <v>37078</v>
          </cell>
          <cell r="I736">
            <v>37092</v>
          </cell>
          <cell r="J736">
            <v>37113</v>
          </cell>
          <cell r="K736">
            <v>37134</v>
          </cell>
          <cell r="L736">
            <v>37176</v>
          </cell>
        </row>
        <row r="737">
          <cell r="E737" t="str">
            <v>AR</v>
          </cell>
          <cell r="G737">
            <v>37081</v>
          </cell>
          <cell r="H737">
            <v>37113</v>
          </cell>
          <cell r="I737">
            <v>37120</v>
          </cell>
          <cell r="J737">
            <v>37141</v>
          </cell>
          <cell r="K737">
            <v>37162</v>
          </cell>
          <cell r="L737">
            <v>37176</v>
          </cell>
        </row>
        <row r="738">
          <cell r="E738" t="str">
            <v>AR</v>
          </cell>
          <cell r="G738">
            <v>37081</v>
          </cell>
          <cell r="H738">
            <v>37113</v>
          </cell>
          <cell r="I738">
            <v>37120</v>
          </cell>
          <cell r="J738">
            <v>37141</v>
          </cell>
          <cell r="K738">
            <v>37162</v>
          </cell>
          <cell r="L738">
            <v>37176</v>
          </cell>
        </row>
        <row r="739">
          <cell r="E739" t="str">
            <v>AR</v>
          </cell>
          <cell r="G739">
            <v>37081</v>
          </cell>
          <cell r="H739">
            <v>37113</v>
          </cell>
          <cell r="I739">
            <v>37120</v>
          </cell>
          <cell r="J739">
            <v>37141</v>
          </cell>
          <cell r="K739">
            <v>37162</v>
          </cell>
          <cell r="L739">
            <v>37176</v>
          </cell>
        </row>
        <row r="740">
          <cell r="E740" t="str">
            <v>AR</v>
          </cell>
          <cell r="G740">
            <v>37081</v>
          </cell>
          <cell r="H740">
            <v>37113</v>
          </cell>
          <cell r="I740">
            <v>37120</v>
          </cell>
          <cell r="J740">
            <v>37141</v>
          </cell>
          <cell r="K740">
            <v>37162</v>
          </cell>
          <cell r="L740">
            <v>37176</v>
          </cell>
        </row>
        <row r="741">
          <cell r="E741" t="str">
            <v>AR</v>
          </cell>
          <cell r="G741">
            <v>37116</v>
          </cell>
          <cell r="H741">
            <v>37148</v>
          </cell>
          <cell r="I741">
            <v>37155</v>
          </cell>
          <cell r="J741">
            <v>37176</v>
          </cell>
          <cell r="K741">
            <v>37197</v>
          </cell>
          <cell r="L741">
            <v>37176</v>
          </cell>
        </row>
        <row r="742">
          <cell r="E742" t="str">
            <v>AR</v>
          </cell>
          <cell r="G742">
            <v>37018</v>
          </cell>
          <cell r="H742">
            <v>37050</v>
          </cell>
          <cell r="I742">
            <v>37064</v>
          </cell>
          <cell r="J742">
            <v>37134</v>
          </cell>
          <cell r="K742">
            <v>37190</v>
          </cell>
          <cell r="L742">
            <v>37176</v>
          </cell>
        </row>
        <row r="743">
          <cell r="E743" t="str">
            <v>AR</v>
          </cell>
          <cell r="G743">
            <v>37039</v>
          </cell>
          <cell r="H743">
            <v>37078</v>
          </cell>
          <cell r="I743">
            <v>37092</v>
          </cell>
          <cell r="J743">
            <v>37148</v>
          </cell>
          <cell r="K743">
            <v>37197</v>
          </cell>
          <cell r="L743">
            <v>37176</v>
          </cell>
        </row>
        <row r="744">
          <cell r="E744" t="str">
            <v>AR</v>
          </cell>
          <cell r="G744">
            <v>37060</v>
          </cell>
          <cell r="H744">
            <v>37092</v>
          </cell>
          <cell r="I744">
            <v>37106</v>
          </cell>
          <cell r="J744">
            <v>37155</v>
          </cell>
          <cell r="K744">
            <v>37204</v>
          </cell>
          <cell r="L744">
            <v>37176</v>
          </cell>
        </row>
        <row r="745">
          <cell r="E745" t="str">
            <v>AR</v>
          </cell>
          <cell r="G745">
            <v>37088</v>
          </cell>
          <cell r="H745">
            <v>37113</v>
          </cell>
          <cell r="I745">
            <v>37120</v>
          </cell>
          <cell r="J745">
            <v>37176</v>
          </cell>
          <cell r="K745">
            <v>37218</v>
          </cell>
          <cell r="L745">
            <v>37176</v>
          </cell>
        </row>
        <row r="746">
          <cell r="E746" t="str">
            <v>AR</v>
          </cell>
          <cell r="G746">
            <v>37116</v>
          </cell>
          <cell r="H746">
            <v>37148</v>
          </cell>
          <cell r="I746">
            <v>37155</v>
          </cell>
          <cell r="J746">
            <v>37176</v>
          </cell>
          <cell r="K746">
            <v>37197</v>
          </cell>
          <cell r="L746">
            <v>37176</v>
          </cell>
        </row>
      </sheetData>
      <sheetData sheetId="10" refreshError="1">
        <row r="8">
          <cell r="E8" t="str">
            <v>ME</v>
          </cell>
          <cell r="G8">
            <v>36983</v>
          </cell>
          <cell r="H8">
            <v>37001</v>
          </cell>
          <cell r="I8">
            <v>37025</v>
          </cell>
          <cell r="J8">
            <v>37047</v>
          </cell>
          <cell r="K8">
            <v>37069</v>
          </cell>
          <cell r="L8">
            <v>37076</v>
          </cell>
        </row>
        <row r="9">
          <cell r="E9" t="str">
            <v>ME</v>
          </cell>
          <cell r="G9">
            <v>36983</v>
          </cell>
          <cell r="H9">
            <v>37001</v>
          </cell>
          <cell r="I9">
            <v>37025</v>
          </cell>
          <cell r="J9">
            <v>37047</v>
          </cell>
          <cell r="K9">
            <v>37069</v>
          </cell>
          <cell r="L9">
            <v>37076</v>
          </cell>
        </row>
        <row r="10">
          <cell r="E10" t="str">
            <v>ME</v>
          </cell>
          <cell r="G10">
            <v>36976</v>
          </cell>
          <cell r="H10">
            <v>37001</v>
          </cell>
          <cell r="I10">
            <v>37025</v>
          </cell>
          <cell r="J10">
            <v>37047</v>
          </cell>
          <cell r="K10">
            <v>37069</v>
          </cell>
          <cell r="L10">
            <v>37076</v>
          </cell>
        </row>
        <row r="11">
          <cell r="E11" t="str">
            <v>ME</v>
          </cell>
          <cell r="G11">
            <v>36976</v>
          </cell>
          <cell r="H11">
            <v>37001</v>
          </cell>
          <cell r="I11">
            <v>37025</v>
          </cell>
          <cell r="J11">
            <v>37047</v>
          </cell>
          <cell r="K11">
            <v>37069</v>
          </cell>
          <cell r="L11">
            <v>37076</v>
          </cell>
        </row>
        <row r="12">
          <cell r="E12" t="str">
            <v>ME</v>
          </cell>
          <cell r="G12">
            <v>36976</v>
          </cell>
          <cell r="H12">
            <v>37001</v>
          </cell>
          <cell r="I12">
            <v>37025</v>
          </cell>
          <cell r="J12">
            <v>37047</v>
          </cell>
          <cell r="K12">
            <v>37069</v>
          </cell>
          <cell r="L12">
            <v>37076</v>
          </cell>
        </row>
        <row r="13">
          <cell r="E13" t="str">
            <v>ME</v>
          </cell>
          <cell r="G13">
            <v>36983</v>
          </cell>
          <cell r="H13">
            <v>37030</v>
          </cell>
          <cell r="I13">
            <v>37051</v>
          </cell>
          <cell r="J13">
            <v>37067</v>
          </cell>
          <cell r="K13">
            <v>37075</v>
          </cell>
          <cell r="L13">
            <v>37082</v>
          </cell>
        </row>
        <row r="14">
          <cell r="E14" t="str">
            <v>ME</v>
          </cell>
          <cell r="G14">
            <v>36983</v>
          </cell>
          <cell r="H14">
            <v>37030</v>
          </cell>
          <cell r="I14">
            <v>37051</v>
          </cell>
          <cell r="J14">
            <v>37067</v>
          </cell>
          <cell r="K14">
            <v>37075</v>
          </cell>
          <cell r="L14">
            <v>37082</v>
          </cell>
        </row>
        <row r="15">
          <cell r="E15" t="str">
            <v>ME</v>
          </cell>
          <cell r="G15">
            <v>36983</v>
          </cell>
          <cell r="H15">
            <v>37030</v>
          </cell>
          <cell r="I15">
            <v>37051</v>
          </cell>
          <cell r="J15">
            <v>37067</v>
          </cell>
          <cell r="K15">
            <v>37075</v>
          </cell>
          <cell r="L15">
            <v>37082</v>
          </cell>
        </row>
        <row r="16">
          <cell r="E16" t="str">
            <v>ME</v>
          </cell>
          <cell r="G16">
            <v>36983</v>
          </cell>
          <cell r="H16">
            <v>37030</v>
          </cell>
          <cell r="I16">
            <v>37051</v>
          </cell>
          <cell r="J16">
            <v>37067</v>
          </cell>
          <cell r="K16">
            <v>37075</v>
          </cell>
          <cell r="L16">
            <v>37082</v>
          </cell>
        </row>
        <row r="17">
          <cell r="E17" t="str">
            <v>ME</v>
          </cell>
          <cell r="G17">
            <v>36983</v>
          </cell>
          <cell r="H17">
            <v>37030</v>
          </cell>
          <cell r="I17">
            <v>37051</v>
          </cell>
          <cell r="J17">
            <v>37067</v>
          </cell>
          <cell r="K17">
            <v>37075</v>
          </cell>
          <cell r="L17">
            <v>37082</v>
          </cell>
        </row>
        <row r="18">
          <cell r="E18" t="str">
            <v>ME</v>
          </cell>
          <cell r="G18">
            <v>36983</v>
          </cell>
          <cell r="H18">
            <v>37030</v>
          </cell>
          <cell r="I18">
            <v>37051</v>
          </cell>
          <cell r="J18">
            <v>37067</v>
          </cell>
          <cell r="K18">
            <v>37075</v>
          </cell>
          <cell r="L18">
            <v>37082</v>
          </cell>
        </row>
        <row r="19">
          <cell r="E19" t="str">
            <v>ME</v>
          </cell>
          <cell r="G19">
            <v>36983</v>
          </cell>
          <cell r="H19">
            <v>37030</v>
          </cell>
          <cell r="I19">
            <v>37051</v>
          </cell>
          <cell r="J19">
            <v>37067</v>
          </cell>
          <cell r="K19">
            <v>37075</v>
          </cell>
          <cell r="L19">
            <v>37082</v>
          </cell>
        </row>
        <row r="20">
          <cell r="E20" t="str">
            <v>ME</v>
          </cell>
          <cell r="G20">
            <v>36983</v>
          </cell>
          <cell r="H20">
            <v>37030</v>
          </cell>
          <cell r="I20">
            <v>37051</v>
          </cell>
          <cell r="J20">
            <v>37067</v>
          </cell>
          <cell r="K20">
            <v>37075</v>
          </cell>
          <cell r="L20">
            <v>37082</v>
          </cell>
        </row>
        <row r="21">
          <cell r="E21" t="str">
            <v>ME</v>
          </cell>
          <cell r="G21">
            <v>36983</v>
          </cell>
          <cell r="H21">
            <v>37030</v>
          </cell>
          <cell r="I21">
            <v>37051</v>
          </cell>
          <cell r="J21">
            <v>37067</v>
          </cell>
          <cell r="K21">
            <v>37075</v>
          </cell>
          <cell r="L21">
            <v>37082</v>
          </cell>
        </row>
        <row r="22">
          <cell r="E22" t="str">
            <v>ME</v>
          </cell>
          <cell r="G22">
            <v>36983</v>
          </cell>
          <cell r="H22">
            <v>37030</v>
          </cell>
          <cell r="I22">
            <v>37051</v>
          </cell>
          <cell r="J22">
            <v>37067</v>
          </cell>
          <cell r="K22">
            <v>37075</v>
          </cell>
          <cell r="L22">
            <v>37082</v>
          </cell>
        </row>
        <row r="23">
          <cell r="E23" t="str">
            <v>ME</v>
          </cell>
          <cell r="G23">
            <v>36983</v>
          </cell>
          <cell r="H23">
            <v>37030</v>
          </cell>
          <cell r="I23">
            <v>37051</v>
          </cell>
          <cell r="J23">
            <v>37067</v>
          </cell>
          <cell r="K23">
            <v>37075</v>
          </cell>
          <cell r="L23">
            <v>37082</v>
          </cell>
        </row>
        <row r="24">
          <cell r="E24" t="str">
            <v>ME</v>
          </cell>
          <cell r="G24">
            <v>36983</v>
          </cell>
          <cell r="H24">
            <v>37030</v>
          </cell>
          <cell r="I24">
            <v>37051</v>
          </cell>
          <cell r="J24">
            <v>37067</v>
          </cell>
          <cell r="K24">
            <v>37075</v>
          </cell>
          <cell r="L24">
            <v>37082</v>
          </cell>
        </row>
        <row r="25">
          <cell r="E25" t="str">
            <v>ME</v>
          </cell>
          <cell r="G25">
            <v>36983</v>
          </cell>
          <cell r="H25">
            <v>37030</v>
          </cell>
          <cell r="I25">
            <v>37051</v>
          </cell>
          <cell r="J25">
            <v>37067</v>
          </cell>
          <cell r="K25">
            <v>37075</v>
          </cell>
          <cell r="L25">
            <v>37082</v>
          </cell>
        </row>
        <row r="26">
          <cell r="E26" t="str">
            <v>ME</v>
          </cell>
          <cell r="G26">
            <v>36983</v>
          </cell>
          <cell r="H26">
            <v>37035</v>
          </cell>
          <cell r="I26">
            <v>37065</v>
          </cell>
          <cell r="J26">
            <v>37077</v>
          </cell>
          <cell r="K26">
            <v>37085</v>
          </cell>
          <cell r="L26">
            <v>37092</v>
          </cell>
        </row>
        <row r="27">
          <cell r="E27" t="str">
            <v>ME</v>
          </cell>
          <cell r="G27">
            <v>36983</v>
          </cell>
          <cell r="H27">
            <v>37035</v>
          </cell>
          <cell r="I27">
            <v>37065</v>
          </cell>
          <cell r="J27">
            <v>37077</v>
          </cell>
          <cell r="K27">
            <v>37085</v>
          </cell>
          <cell r="L27">
            <v>37092</v>
          </cell>
        </row>
        <row r="28">
          <cell r="E28" t="str">
            <v>ME</v>
          </cell>
          <cell r="G28">
            <v>36983</v>
          </cell>
          <cell r="H28">
            <v>37035</v>
          </cell>
          <cell r="I28">
            <v>37065</v>
          </cell>
          <cell r="J28">
            <v>37077</v>
          </cell>
          <cell r="K28">
            <v>37085</v>
          </cell>
          <cell r="L28">
            <v>37092</v>
          </cell>
        </row>
        <row r="29">
          <cell r="E29" t="str">
            <v>ME</v>
          </cell>
          <cell r="G29">
            <v>36983</v>
          </cell>
          <cell r="H29">
            <v>37035</v>
          </cell>
          <cell r="I29">
            <v>37065</v>
          </cell>
          <cell r="J29">
            <v>37077</v>
          </cell>
          <cell r="K29">
            <v>37085</v>
          </cell>
          <cell r="L29">
            <v>37092</v>
          </cell>
        </row>
        <row r="30">
          <cell r="E30" t="str">
            <v>ME</v>
          </cell>
          <cell r="G30">
            <v>36983</v>
          </cell>
          <cell r="H30">
            <v>37035</v>
          </cell>
          <cell r="I30">
            <v>37065</v>
          </cell>
          <cell r="J30">
            <v>37077</v>
          </cell>
          <cell r="K30">
            <v>37085</v>
          </cell>
          <cell r="L30">
            <v>37092</v>
          </cell>
        </row>
        <row r="31">
          <cell r="E31" t="str">
            <v>ME</v>
          </cell>
          <cell r="G31">
            <v>36983</v>
          </cell>
          <cell r="H31">
            <v>37035</v>
          </cell>
          <cell r="I31">
            <v>37065</v>
          </cell>
          <cell r="J31">
            <v>37077</v>
          </cell>
          <cell r="K31">
            <v>37085</v>
          </cell>
          <cell r="L31">
            <v>37092</v>
          </cell>
        </row>
        <row r="32">
          <cell r="E32" t="str">
            <v>ME</v>
          </cell>
          <cell r="G32">
            <v>36983</v>
          </cell>
          <cell r="H32">
            <v>37035</v>
          </cell>
          <cell r="I32">
            <v>37065</v>
          </cell>
          <cell r="J32">
            <v>37077</v>
          </cell>
          <cell r="K32">
            <v>37085</v>
          </cell>
          <cell r="L32">
            <v>37092</v>
          </cell>
        </row>
        <row r="33">
          <cell r="E33" t="str">
            <v>ME</v>
          </cell>
          <cell r="G33">
            <v>36983</v>
          </cell>
          <cell r="H33">
            <v>37035</v>
          </cell>
          <cell r="I33">
            <v>37065</v>
          </cell>
          <cell r="J33">
            <v>37077</v>
          </cell>
          <cell r="K33">
            <v>37085</v>
          </cell>
          <cell r="L33">
            <v>37092</v>
          </cell>
        </row>
        <row r="34">
          <cell r="E34" t="str">
            <v>ME</v>
          </cell>
          <cell r="G34">
            <v>36983</v>
          </cell>
          <cell r="H34">
            <v>37035</v>
          </cell>
          <cell r="I34">
            <v>37065</v>
          </cell>
          <cell r="J34">
            <v>37077</v>
          </cell>
          <cell r="K34">
            <v>37085</v>
          </cell>
          <cell r="L34">
            <v>37092</v>
          </cell>
        </row>
        <row r="35">
          <cell r="E35" t="str">
            <v>ME</v>
          </cell>
          <cell r="G35">
            <v>37025</v>
          </cell>
          <cell r="H35">
            <v>37133</v>
          </cell>
          <cell r="I35">
            <v>37159</v>
          </cell>
          <cell r="J35">
            <v>37174</v>
          </cell>
          <cell r="K35">
            <v>37189</v>
          </cell>
          <cell r="L35">
            <v>37196</v>
          </cell>
        </row>
        <row r="36">
          <cell r="E36" t="str">
            <v>ME</v>
          </cell>
          <cell r="G36">
            <v>37025</v>
          </cell>
          <cell r="H36">
            <v>37133</v>
          </cell>
          <cell r="I36">
            <v>37159</v>
          </cell>
          <cell r="J36">
            <v>37174</v>
          </cell>
          <cell r="K36">
            <v>37189</v>
          </cell>
          <cell r="L36">
            <v>37196</v>
          </cell>
        </row>
        <row r="37">
          <cell r="E37" t="str">
            <v>ME</v>
          </cell>
          <cell r="G37">
            <v>37025</v>
          </cell>
          <cell r="H37">
            <v>37133</v>
          </cell>
          <cell r="I37">
            <v>37159</v>
          </cell>
          <cell r="J37">
            <v>37174</v>
          </cell>
          <cell r="K37">
            <v>37189</v>
          </cell>
          <cell r="L37">
            <v>37196</v>
          </cell>
        </row>
        <row r="38">
          <cell r="E38" t="str">
            <v>ME</v>
          </cell>
          <cell r="G38">
            <v>36976</v>
          </cell>
          <cell r="H38">
            <v>37001</v>
          </cell>
          <cell r="I38">
            <v>37025</v>
          </cell>
          <cell r="J38">
            <v>37047</v>
          </cell>
          <cell r="K38">
            <v>37069</v>
          </cell>
          <cell r="L38">
            <v>37076</v>
          </cell>
        </row>
        <row r="39">
          <cell r="E39" t="str">
            <v>ME</v>
          </cell>
          <cell r="G39">
            <v>36983</v>
          </cell>
          <cell r="H39">
            <v>37030</v>
          </cell>
          <cell r="I39">
            <v>37051</v>
          </cell>
          <cell r="J39">
            <v>37067</v>
          </cell>
          <cell r="K39">
            <v>37075</v>
          </cell>
          <cell r="L39">
            <v>37082</v>
          </cell>
        </row>
        <row r="40">
          <cell r="E40" t="str">
            <v>ME</v>
          </cell>
          <cell r="G40">
            <v>37025</v>
          </cell>
          <cell r="H40">
            <v>37133</v>
          </cell>
          <cell r="I40">
            <v>37159</v>
          </cell>
          <cell r="J40">
            <v>37174</v>
          </cell>
          <cell r="K40">
            <v>37189</v>
          </cell>
          <cell r="L40">
            <v>37196</v>
          </cell>
        </row>
        <row r="41">
          <cell r="E41" t="str">
            <v>ME</v>
          </cell>
          <cell r="G41">
            <v>37025</v>
          </cell>
          <cell r="H41">
            <v>37133</v>
          </cell>
          <cell r="I41">
            <v>37159</v>
          </cell>
          <cell r="J41">
            <v>37174</v>
          </cell>
          <cell r="K41">
            <v>37189</v>
          </cell>
          <cell r="L41">
            <v>37196</v>
          </cell>
        </row>
        <row r="42">
          <cell r="E42" t="str">
            <v>ME</v>
          </cell>
          <cell r="G42">
            <v>37025</v>
          </cell>
          <cell r="H42">
            <v>37133</v>
          </cell>
          <cell r="I42">
            <v>37159</v>
          </cell>
          <cell r="J42">
            <v>37174</v>
          </cell>
          <cell r="K42">
            <v>37189</v>
          </cell>
          <cell r="L42">
            <v>37196</v>
          </cell>
        </row>
        <row r="43">
          <cell r="E43" t="str">
            <v>ME</v>
          </cell>
          <cell r="G43">
            <v>37025</v>
          </cell>
          <cell r="H43">
            <v>37133</v>
          </cell>
          <cell r="I43">
            <v>37159</v>
          </cell>
          <cell r="J43">
            <v>37174</v>
          </cell>
          <cell r="K43">
            <v>37189</v>
          </cell>
          <cell r="L43">
            <v>37196</v>
          </cell>
        </row>
        <row r="48">
          <cell r="E48" t="str">
            <v>HV</v>
          </cell>
          <cell r="G48">
            <v>37007</v>
          </cell>
          <cell r="H48">
            <v>37055</v>
          </cell>
          <cell r="I48">
            <v>37076</v>
          </cell>
          <cell r="J48">
            <v>37097</v>
          </cell>
          <cell r="K48">
            <v>37139</v>
          </cell>
          <cell r="L48">
            <v>37153</v>
          </cell>
        </row>
        <row r="49">
          <cell r="E49" t="str">
            <v>HV</v>
          </cell>
          <cell r="G49">
            <v>37007</v>
          </cell>
          <cell r="H49">
            <v>37055</v>
          </cell>
          <cell r="I49">
            <v>37076</v>
          </cell>
          <cell r="J49">
            <v>37097</v>
          </cell>
          <cell r="K49">
            <v>37139</v>
          </cell>
          <cell r="L49">
            <v>37153</v>
          </cell>
        </row>
        <row r="50">
          <cell r="E50" t="str">
            <v>HV</v>
          </cell>
          <cell r="G50">
            <v>37007</v>
          </cell>
          <cell r="H50">
            <v>37116</v>
          </cell>
          <cell r="I50">
            <v>37138</v>
          </cell>
          <cell r="J50">
            <v>37159</v>
          </cell>
          <cell r="K50">
            <v>37207</v>
          </cell>
          <cell r="L50">
            <v>37214</v>
          </cell>
        </row>
        <row r="51">
          <cell r="E51" t="str">
            <v>HV</v>
          </cell>
          <cell r="G51">
            <v>37007</v>
          </cell>
          <cell r="H51">
            <v>37116</v>
          </cell>
          <cell r="I51">
            <v>37138</v>
          </cell>
          <cell r="J51">
            <v>37159</v>
          </cell>
          <cell r="K51">
            <v>37207</v>
          </cell>
          <cell r="L51">
            <v>37214</v>
          </cell>
        </row>
        <row r="52">
          <cell r="E52" t="str">
            <v>HV</v>
          </cell>
          <cell r="G52">
            <v>37007</v>
          </cell>
          <cell r="H52">
            <v>37116</v>
          </cell>
          <cell r="I52">
            <v>37138</v>
          </cell>
          <cell r="J52">
            <v>37159</v>
          </cell>
          <cell r="K52">
            <v>37207</v>
          </cell>
          <cell r="L52">
            <v>37214</v>
          </cell>
        </row>
        <row r="56">
          <cell r="E56" t="str">
            <v>PI</v>
          </cell>
          <cell r="G56">
            <v>37012</v>
          </cell>
          <cell r="H56">
            <v>37047</v>
          </cell>
          <cell r="I56">
            <v>37075</v>
          </cell>
          <cell r="J56">
            <v>37096</v>
          </cell>
          <cell r="K56">
            <v>37152</v>
          </cell>
          <cell r="L56">
            <v>37159</v>
          </cell>
        </row>
        <row r="57">
          <cell r="E57" t="str">
            <v>PI</v>
          </cell>
          <cell r="G57">
            <v>37012</v>
          </cell>
          <cell r="H57">
            <v>37047</v>
          </cell>
          <cell r="I57">
            <v>37075</v>
          </cell>
          <cell r="J57">
            <v>37096</v>
          </cell>
          <cell r="K57">
            <v>37152</v>
          </cell>
          <cell r="L57">
            <v>37159</v>
          </cell>
        </row>
        <row r="58">
          <cell r="E58" t="str">
            <v>PI</v>
          </cell>
          <cell r="G58">
            <v>37012</v>
          </cell>
          <cell r="H58">
            <v>37047</v>
          </cell>
          <cell r="I58">
            <v>37075</v>
          </cell>
          <cell r="J58">
            <v>37096</v>
          </cell>
          <cell r="K58">
            <v>37152</v>
          </cell>
          <cell r="L58">
            <v>37159</v>
          </cell>
        </row>
        <row r="59">
          <cell r="E59" t="str">
            <v>PI</v>
          </cell>
          <cell r="G59">
            <v>37012</v>
          </cell>
          <cell r="H59">
            <v>37047</v>
          </cell>
          <cell r="I59">
            <v>37075</v>
          </cell>
          <cell r="J59">
            <v>37096</v>
          </cell>
          <cell r="K59">
            <v>37152</v>
          </cell>
          <cell r="L59">
            <v>37159</v>
          </cell>
        </row>
        <row r="60">
          <cell r="E60" t="str">
            <v>PI</v>
          </cell>
          <cell r="G60">
            <v>37026</v>
          </cell>
          <cell r="H60">
            <v>37054</v>
          </cell>
          <cell r="I60">
            <v>37082</v>
          </cell>
          <cell r="J60">
            <v>37103</v>
          </cell>
          <cell r="K60">
            <v>37159</v>
          </cell>
          <cell r="L60">
            <v>37166</v>
          </cell>
        </row>
        <row r="61">
          <cell r="E61" t="str">
            <v>PI</v>
          </cell>
          <cell r="G61">
            <v>37026</v>
          </cell>
          <cell r="H61">
            <v>37054</v>
          </cell>
          <cell r="I61">
            <v>37082</v>
          </cell>
          <cell r="J61">
            <v>37103</v>
          </cell>
          <cell r="K61">
            <v>37159</v>
          </cell>
          <cell r="L61">
            <v>37166</v>
          </cell>
        </row>
        <row r="64">
          <cell r="E64" t="str">
            <v>EL</v>
          </cell>
          <cell r="G64">
            <v>37018</v>
          </cell>
          <cell r="H64">
            <v>37035</v>
          </cell>
          <cell r="I64">
            <v>37065</v>
          </cell>
          <cell r="J64">
            <v>37077</v>
          </cell>
          <cell r="K64">
            <v>37085</v>
          </cell>
          <cell r="L64">
            <v>37092</v>
          </cell>
        </row>
        <row r="65">
          <cell r="E65" t="str">
            <v>EL</v>
          </cell>
          <cell r="G65">
            <v>37043</v>
          </cell>
          <cell r="H65">
            <v>37073</v>
          </cell>
          <cell r="I65">
            <v>37094</v>
          </cell>
          <cell r="J65">
            <v>37115</v>
          </cell>
          <cell r="K65">
            <v>37164</v>
          </cell>
          <cell r="L65">
            <v>37171</v>
          </cell>
        </row>
        <row r="66">
          <cell r="E66" t="str">
            <v>EL</v>
          </cell>
          <cell r="G66">
            <v>37057</v>
          </cell>
          <cell r="H66">
            <v>37118</v>
          </cell>
          <cell r="I66">
            <v>37139</v>
          </cell>
          <cell r="J66">
            <v>37160</v>
          </cell>
          <cell r="K66">
            <v>37208</v>
          </cell>
          <cell r="L66">
            <v>37215</v>
          </cell>
        </row>
        <row r="67">
          <cell r="E67" t="str">
            <v>EL</v>
          </cell>
          <cell r="G67">
            <v>37057</v>
          </cell>
          <cell r="H67">
            <v>37118</v>
          </cell>
          <cell r="I67">
            <v>37139</v>
          </cell>
          <cell r="J67">
            <v>37160</v>
          </cell>
          <cell r="K67">
            <v>37208</v>
          </cell>
          <cell r="L67">
            <v>37215</v>
          </cell>
        </row>
        <row r="68">
          <cell r="E68" t="str">
            <v>EL</v>
          </cell>
          <cell r="G68">
            <v>37057</v>
          </cell>
          <cell r="H68">
            <v>37118</v>
          </cell>
          <cell r="I68">
            <v>37139</v>
          </cell>
          <cell r="J68">
            <v>37160</v>
          </cell>
          <cell r="K68">
            <v>37208</v>
          </cell>
          <cell r="L68">
            <v>37215</v>
          </cell>
        </row>
        <row r="69">
          <cell r="E69" t="str">
            <v>EL</v>
          </cell>
          <cell r="G69">
            <v>37118</v>
          </cell>
          <cell r="H69">
            <v>37165</v>
          </cell>
          <cell r="I69">
            <v>37186</v>
          </cell>
          <cell r="J69">
            <v>37207</v>
          </cell>
          <cell r="K69">
            <v>37211</v>
          </cell>
          <cell r="L69">
            <v>37218</v>
          </cell>
        </row>
        <row r="70">
          <cell r="E70" t="str">
            <v>EL</v>
          </cell>
          <cell r="G70">
            <v>37073</v>
          </cell>
          <cell r="H70">
            <v>37120</v>
          </cell>
          <cell r="I70">
            <v>37141</v>
          </cell>
          <cell r="J70">
            <v>37162</v>
          </cell>
          <cell r="K70">
            <v>37211</v>
          </cell>
          <cell r="L70">
            <v>37218</v>
          </cell>
        </row>
        <row r="71">
          <cell r="E71" t="str">
            <v>EL</v>
          </cell>
          <cell r="G71">
            <v>37073</v>
          </cell>
          <cell r="H71">
            <v>37120</v>
          </cell>
          <cell r="I71">
            <v>37141</v>
          </cell>
          <cell r="J71">
            <v>37162</v>
          </cell>
          <cell r="K71">
            <v>37211</v>
          </cell>
          <cell r="L71">
            <v>37218</v>
          </cell>
        </row>
        <row r="72">
          <cell r="E72" t="str">
            <v>EL</v>
          </cell>
          <cell r="G72">
            <v>37073</v>
          </cell>
          <cell r="H72">
            <v>37120</v>
          </cell>
          <cell r="I72">
            <v>37141</v>
          </cell>
          <cell r="J72">
            <v>37162</v>
          </cell>
          <cell r="K72">
            <v>37211</v>
          </cell>
          <cell r="L72">
            <v>37218</v>
          </cell>
        </row>
        <row r="73">
          <cell r="E73" t="str">
            <v>EL</v>
          </cell>
          <cell r="G73">
            <v>37073</v>
          </cell>
          <cell r="H73">
            <v>37120</v>
          </cell>
          <cell r="I73">
            <v>37141</v>
          </cell>
          <cell r="J73">
            <v>37162</v>
          </cell>
          <cell r="K73">
            <v>37211</v>
          </cell>
          <cell r="L73">
            <v>37218</v>
          </cell>
        </row>
        <row r="74">
          <cell r="E74" t="str">
            <v>EL</v>
          </cell>
          <cell r="G74">
            <v>37073</v>
          </cell>
          <cell r="H74">
            <v>37120</v>
          </cell>
          <cell r="I74">
            <v>37141</v>
          </cell>
          <cell r="J74">
            <v>37162</v>
          </cell>
          <cell r="K74">
            <v>37211</v>
          </cell>
          <cell r="L74">
            <v>37218</v>
          </cell>
        </row>
        <row r="75">
          <cell r="E75" t="str">
            <v>EL</v>
          </cell>
          <cell r="G75">
            <v>37082</v>
          </cell>
          <cell r="H75">
            <v>37108</v>
          </cell>
          <cell r="I75">
            <v>37119</v>
          </cell>
          <cell r="J75">
            <v>37133</v>
          </cell>
          <cell r="K75">
            <v>37179</v>
          </cell>
          <cell r="L75">
            <v>37186</v>
          </cell>
        </row>
        <row r="76">
          <cell r="E76" t="str">
            <v>EL</v>
          </cell>
          <cell r="G76">
            <v>37082</v>
          </cell>
          <cell r="H76">
            <v>37108</v>
          </cell>
          <cell r="I76">
            <v>37119</v>
          </cell>
          <cell r="J76">
            <v>37133</v>
          </cell>
          <cell r="K76">
            <v>37179</v>
          </cell>
          <cell r="L76">
            <v>37186</v>
          </cell>
        </row>
        <row r="77">
          <cell r="E77" t="str">
            <v>EL</v>
          </cell>
          <cell r="G77">
            <v>37135</v>
          </cell>
          <cell r="H77">
            <v>37165</v>
          </cell>
          <cell r="I77">
            <v>37193</v>
          </cell>
          <cell r="J77">
            <v>37207</v>
          </cell>
          <cell r="K77">
            <v>37211</v>
          </cell>
          <cell r="L77">
            <v>37218</v>
          </cell>
        </row>
        <row r="78">
          <cell r="E78" t="str">
            <v>EL</v>
          </cell>
          <cell r="G78">
            <v>37073</v>
          </cell>
          <cell r="H78">
            <v>37120</v>
          </cell>
          <cell r="I78">
            <v>37141</v>
          </cell>
          <cell r="J78">
            <v>37162</v>
          </cell>
          <cell r="K78">
            <v>37211</v>
          </cell>
          <cell r="L78">
            <v>37218</v>
          </cell>
        </row>
        <row r="79">
          <cell r="E79" t="str">
            <v>EL</v>
          </cell>
          <cell r="G79">
            <v>37073</v>
          </cell>
          <cell r="H79">
            <v>37120</v>
          </cell>
          <cell r="I79">
            <v>37141</v>
          </cell>
          <cell r="J79">
            <v>37162</v>
          </cell>
          <cell r="K79">
            <v>37211</v>
          </cell>
          <cell r="L79">
            <v>37218</v>
          </cell>
        </row>
        <row r="80">
          <cell r="E80" t="str">
            <v>EL</v>
          </cell>
          <cell r="G80">
            <v>37073</v>
          </cell>
          <cell r="H80">
            <v>37120</v>
          </cell>
          <cell r="I80">
            <v>37141</v>
          </cell>
          <cell r="J80">
            <v>37162</v>
          </cell>
          <cell r="K80">
            <v>37211</v>
          </cell>
          <cell r="L80">
            <v>37218</v>
          </cell>
        </row>
        <row r="81">
          <cell r="E81" t="str">
            <v>EL</v>
          </cell>
          <cell r="G81">
            <v>37073</v>
          </cell>
          <cell r="H81">
            <v>37120</v>
          </cell>
          <cell r="I81">
            <v>37141</v>
          </cell>
          <cell r="J81">
            <v>37162</v>
          </cell>
          <cell r="K81">
            <v>37211</v>
          </cell>
          <cell r="L81">
            <v>37218</v>
          </cell>
        </row>
        <row r="82">
          <cell r="E82" t="str">
            <v>EL</v>
          </cell>
          <cell r="G82">
            <v>37073</v>
          </cell>
          <cell r="H82">
            <v>37120</v>
          </cell>
          <cell r="I82">
            <v>37141</v>
          </cell>
          <cell r="J82">
            <v>37162</v>
          </cell>
          <cell r="K82">
            <v>37211</v>
          </cell>
          <cell r="L82">
            <v>37218</v>
          </cell>
        </row>
        <row r="85">
          <cell r="E85" t="str">
            <v>IN</v>
          </cell>
          <cell r="G85">
            <v>37012</v>
          </cell>
          <cell r="H85">
            <v>37052</v>
          </cell>
          <cell r="I85">
            <v>37067</v>
          </cell>
          <cell r="J85">
            <v>37087</v>
          </cell>
          <cell r="K85">
            <v>37130</v>
          </cell>
          <cell r="L85">
            <v>37144</v>
          </cell>
        </row>
        <row r="86">
          <cell r="E86" t="str">
            <v>IN</v>
          </cell>
          <cell r="G86">
            <v>37012</v>
          </cell>
          <cell r="H86">
            <v>37052</v>
          </cell>
          <cell r="I86">
            <v>37097</v>
          </cell>
          <cell r="J86">
            <v>37118</v>
          </cell>
          <cell r="K86">
            <v>37161</v>
          </cell>
          <cell r="L86">
            <v>37175</v>
          </cell>
        </row>
        <row r="87">
          <cell r="E87" t="str">
            <v>IN</v>
          </cell>
          <cell r="G87">
            <v>37021</v>
          </cell>
          <cell r="H87">
            <v>37057</v>
          </cell>
          <cell r="I87">
            <v>37097</v>
          </cell>
          <cell r="J87">
            <v>37118</v>
          </cell>
          <cell r="K87">
            <v>37168</v>
          </cell>
          <cell r="L87">
            <v>37175</v>
          </cell>
        </row>
        <row r="88">
          <cell r="E88" t="str">
            <v>IN</v>
          </cell>
          <cell r="G88">
            <v>37043</v>
          </cell>
          <cell r="H88">
            <v>37077</v>
          </cell>
          <cell r="I88">
            <v>37118</v>
          </cell>
          <cell r="J88">
            <v>37139</v>
          </cell>
          <cell r="K88">
            <v>37189</v>
          </cell>
          <cell r="L88">
            <v>37196</v>
          </cell>
        </row>
        <row r="89">
          <cell r="E89" t="str">
            <v>IN</v>
          </cell>
          <cell r="G89">
            <v>37043</v>
          </cell>
          <cell r="H89">
            <v>37077</v>
          </cell>
          <cell r="I89">
            <v>37118</v>
          </cell>
          <cell r="J89">
            <v>37139</v>
          </cell>
          <cell r="K89">
            <v>37189</v>
          </cell>
          <cell r="L89">
            <v>37196</v>
          </cell>
        </row>
        <row r="90">
          <cell r="E90" t="str">
            <v>IN</v>
          </cell>
          <cell r="G90">
            <v>37043</v>
          </cell>
          <cell r="H90">
            <v>37102</v>
          </cell>
          <cell r="I90">
            <v>37133</v>
          </cell>
          <cell r="J90">
            <v>37154</v>
          </cell>
          <cell r="K90">
            <v>37204</v>
          </cell>
          <cell r="L90">
            <v>37211</v>
          </cell>
        </row>
        <row r="91">
          <cell r="E91" t="str">
            <v>IN</v>
          </cell>
          <cell r="G91">
            <v>37043</v>
          </cell>
          <cell r="H91">
            <v>37077</v>
          </cell>
          <cell r="I91">
            <v>37118</v>
          </cell>
          <cell r="J91">
            <v>37139</v>
          </cell>
          <cell r="K91">
            <v>37189</v>
          </cell>
          <cell r="L91">
            <v>37196</v>
          </cell>
        </row>
        <row r="92">
          <cell r="E92" t="str">
            <v>IN</v>
          </cell>
          <cell r="G92">
            <v>37021</v>
          </cell>
          <cell r="H92">
            <v>37052</v>
          </cell>
          <cell r="I92">
            <v>37102</v>
          </cell>
          <cell r="J92">
            <v>37123</v>
          </cell>
          <cell r="K92">
            <v>37167</v>
          </cell>
          <cell r="L92">
            <v>37181</v>
          </cell>
        </row>
        <row r="93">
          <cell r="E93" t="str">
            <v>IN</v>
          </cell>
          <cell r="G93">
            <v>37021</v>
          </cell>
          <cell r="H93">
            <v>37052</v>
          </cell>
          <cell r="I93">
            <v>37102</v>
          </cell>
          <cell r="J93">
            <v>37123</v>
          </cell>
          <cell r="K93">
            <v>37167</v>
          </cell>
          <cell r="L93">
            <v>37181</v>
          </cell>
        </row>
        <row r="94">
          <cell r="E94" t="str">
            <v>IN</v>
          </cell>
          <cell r="G94">
            <v>37021</v>
          </cell>
          <cell r="H94">
            <v>37052</v>
          </cell>
          <cell r="I94">
            <v>37102</v>
          </cell>
          <cell r="J94">
            <v>37123</v>
          </cell>
          <cell r="K94">
            <v>37167</v>
          </cell>
          <cell r="L94">
            <v>37181</v>
          </cell>
        </row>
        <row r="95">
          <cell r="E95" t="str">
            <v>IN</v>
          </cell>
          <cell r="G95">
            <v>37021</v>
          </cell>
          <cell r="H95">
            <v>37062</v>
          </cell>
          <cell r="I95">
            <v>37102</v>
          </cell>
          <cell r="J95">
            <v>37123</v>
          </cell>
          <cell r="K95">
            <v>37174</v>
          </cell>
          <cell r="L95">
            <v>37181</v>
          </cell>
        </row>
        <row r="96">
          <cell r="E96" t="str">
            <v>IN</v>
          </cell>
          <cell r="G96">
            <v>37025</v>
          </cell>
          <cell r="H96">
            <v>37052</v>
          </cell>
          <cell r="I96">
            <v>37107</v>
          </cell>
          <cell r="J96">
            <v>37128</v>
          </cell>
          <cell r="K96">
            <v>37172</v>
          </cell>
          <cell r="L96">
            <v>37186</v>
          </cell>
        </row>
        <row r="97">
          <cell r="E97" t="str">
            <v>IN</v>
          </cell>
          <cell r="G97">
            <v>37025</v>
          </cell>
          <cell r="H97">
            <v>37052</v>
          </cell>
          <cell r="I97">
            <v>37107</v>
          </cell>
          <cell r="J97">
            <v>37128</v>
          </cell>
          <cell r="K97">
            <v>37172</v>
          </cell>
          <cell r="L97">
            <v>37186</v>
          </cell>
        </row>
        <row r="98">
          <cell r="E98" t="str">
            <v>IN</v>
          </cell>
          <cell r="G98">
            <v>37025</v>
          </cell>
          <cell r="H98">
            <v>37052</v>
          </cell>
          <cell r="I98">
            <v>37107</v>
          </cell>
          <cell r="J98">
            <v>37128</v>
          </cell>
          <cell r="K98">
            <v>37172</v>
          </cell>
          <cell r="L98">
            <v>37186</v>
          </cell>
        </row>
        <row r="99">
          <cell r="E99" t="str">
            <v>IN</v>
          </cell>
          <cell r="G99">
            <v>37025</v>
          </cell>
          <cell r="H99">
            <v>37052</v>
          </cell>
          <cell r="I99">
            <v>37112</v>
          </cell>
          <cell r="J99">
            <v>37133</v>
          </cell>
          <cell r="K99">
            <v>37177</v>
          </cell>
          <cell r="L99">
            <v>37191</v>
          </cell>
        </row>
        <row r="100">
          <cell r="E100" t="str">
            <v>IN</v>
          </cell>
          <cell r="G100">
            <v>37025</v>
          </cell>
          <cell r="H100">
            <v>37052</v>
          </cell>
          <cell r="I100">
            <v>37112</v>
          </cell>
          <cell r="J100">
            <v>37133</v>
          </cell>
          <cell r="K100">
            <v>37177</v>
          </cell>
          <cell r="L100">
            <v>37191</v>
          </cell>
        </row>
        <row r="101">
          <cell r="E101" t="str">
            <v>IN</v>
          </cell>
          <cell r="G101">
            <v>37025</v>
          </cell>
          <cell r="H101">
            <v>37052</v>
          </cell>
          <cell r="I101">
            <v>37112</v>
          </cell>
          <cell r="J101">
            <v>37133</v>
          </cell>
          <cell r="K101">
            <v>37177</v>
          </cell>
          <cell r="L101">
            <v>37191</v>
          </cell>
        </row>
        <row r="102">
          <cell r="E102" t="str">
            <v>IN</v>
          </cell>
          <cell r="G102">
            <v>37043</v>
          </cell>
          <cell r="H102">
            <v>37077</v>
          </cell>
          <cell r="I102">
            <v>37118</v>
          </cell>
          <cell r="J102">
            <v>37139</v>
          </cell>
          <cell r="K102">
            <v>37189</v>
          </cell>
          <cell r="L102">
            <v>37196</v>
          </cell>
        </row>
        <row r="103">
          <cell r="E103" t="str">
            <v>IN</v>
          </cell>
          <cell r="G103">
            <v>37043</v>
          </cell>
          <cell r="H103">
            <v>37082</v>
          </cell>
          <cell r="I103">
            <v>37123</v>
          </cell>
          <cell r="J103">
            <v>37144</v>
          </cell>
          <cell r="K103">
            <v>37194</v>
          </cell>
          <cell r="L103">
            <v>37201</v>
          </cell>
        </row>
        <row r="104">
          <cell r="E104" t="str">
            <v>IN</v>
          </cell>
          <cell r="G104">
            <v>37043</v>
          </cell>
          <cell r="H104">
            <v>37082</v>
          </cell>
          <cell r="I104">
            <v>37123</v>
          </cell>
          <cell r="J104">
            <v>37144</v>
          </cell>
          <cell r="K104">
            <v>37194</v>
          </cell>
          <cell r="L104">
            <v>37201</v>
          </cell>
        </row>
        <row r="107">
          <cell r="E107" t="str">
            <v>CI</v>
          </cell>
          <cell r="G107">
            <v>36982</v>
          </cell>
          <cell r="H107">
            <v>37072</v>
          </cell>
          <cell r="I107">
            <v>37097</v>
          </cell>
          <cell r="J107">
            <v>37113</v>
          </cell>
          <cell r="K107">
            <v>37133</v>
          </cell>
          <cell r="L107">
            <v>37149</v>
          </cell>
        </row>
        <row r="108">
          <cell r="E108" t="str">
            <v>CI</v>
          </cell>
          <cell r="G108">
            <v>36982</v>
          </cell>
          <cell r="H108">
            <v>37072</v>
          </cell>
          <cell r="I108">
            <v>37097</v>
          </cell>
          <cell r="J108">
            <v>37113</v>
          </cell>
          <cell r="K108">
            <v>37133</v>
          </cell>
          <cell r="L108">
            <v>37149</v>
          </cell>
        </row>
        <row r="111">
          <cell r="E111" t="str">
            <v>AR</v>
          </cell>
          <cell r="G111">
            <v>37018</v>
          </cell>
          <cell r="H111">
            <v>37036</v>
          </cell>
          <cell r="I111">
            <v>37057</v>
          </cell>
          <cell r="J111">
            <v>37071</v>
          </cell>
          <cell r="K111">
            <v>37127</v>
          </cell>
          <cell r="L111">
            <v>37134</v>
          </cell>
        </row>
        <row r="112">
          <cell r="E112" t="str">
            <v>AR</v>
          </cell>
          <cell r="G112">
            <v>37018</v>
          </cell>
          <cell r="H112">
            <v>37036</v>
          </cell>
          <cell r="I112">
            <v>37057</v>
          </cell>
          <cell r="J112">
            <v>37071</v>
          </cell>
          <cell r="K112">
            <v>37127</v>
          </cell>
          <cell r="L112">
            <v>37134</v>
          </cell>
        </row>
        <row r="113">
          <cell r="E113" t="str">
            <v>AR</v>
          </cell>
          <cell r="G113">
            <v>37018</v>
          </cell>
          <cell r="H113">
            <v>37036</v>
          </cell>
          <cell r="I113">
            <v>37057</v>
          </cell>
          <cell r="J113">
            <v>37071</v>
          </cell>
          <cell r="K113">
            <v>37127</v>
          </cell>
          <cell r="L113">
            <v>37134</v>
          </cell>
        </row>
        <row r="114">
          <cell r="E114" t="str">
            <v>AR</v>
          </cell>
          <cell r="G114">
            <v>37018</v>
          </cell>
          <cell r="H114">
            <v>37036</v>
          </cell>
          <cell r="I114">
            <v>37057</v>
          </cell>
          <cell r="J114">
            <v>37071</v>
          </cell>
          <cell r="K114">
            <v>37127</v>
          </cell>
          <cell r="L114">
            <v>37134</v>
          </cell>
        </row>
        <row r="115">
          <cell r="E115" t="str">
            <v>AR</v>
          </cell>
          <cell r="G115">
            <v>37032</v>
          </cell>
          <cell r="H115">
            <v>37050</v>
          </cell>
          <cell r="I115">
            <v>37071</v>
          </cell>
          <cell r="J115">
            <v>37085</v>
          </cell>
          <cell r="K115">
            <v>37141</v>
          </cell>
          <cell r="L115">
            <v>37148</v>
          </cell>
        </row>
        <row r="116">
          <cell r="E116" t="str">
            <v>AR</v>
          </cell>
          <cell r="G116">
            <v>37032</v>
          </cell>
          <cell r="H116">
            <v>37050</v>
          </cell>
          <cell r="I116">
            <v>37071</v>
          </cell>
          <cell r="J116">
            <v>37085</v>
          </cell>
          <cell r="K116">
            <v>37141</v>
          </cell>
          <cell r="L116">
            <v>37148</v>
          </cell>
        </row>
        <row r="117">
          <cell r="E117" t="str">
            <v>AR</v>
          </cell>
          <cell r="G117">
            <v>37032</v>
          </cell>
          <cell r="H117">
            <v>37050</v>
          </cell>
          <cell r="I117">
            <v>37071</v>
          </cell>
          <cell r="J117">
            <v>37085</v>
          </cell>
          <cell r="K117">
            <v>37141</v>
          </cell>
          <cell r="L117">
            <v>37148</v>
          </cell>
        </row>
        <row r="118">
          <cell r="E118" t="str">
            <v>AR</v>
          </cell>
          <cell r="G118">
            <v>37032</v>
          </cell>
          <cell r="H118">
            <v>37050</v>
          </cell>
          <cell r="I118">
            <v>37071</v>
          </cell>
          <cell r="J118">
            <v>37085</v>
          </cell>
          <cell r="K118">
            <v>37141</v>
          </cell>
          <cell r="L118">
            <v>37148</v>
          </cell>
        </row>
        <row r="119">
          <cell r="E119" t="str">
            <v>AR</v>
          </cell>
          <cell r="G119">
            <v>37039</v>
          </cell>
          <cell r="H119">
            <v>37057</v>
          </cell>
          <cell r="I119">
            <v>37078</v>
          </cell>
          <cell r="J119">
            <v>37092</v>
          </cell>
          <cell r="K119">
            <v>37155</v>
          </cell>
          <cell r="L119">
            <v>37162</v>
          </cell>
        </row>
        <row r="120">
          <cell r="E120" t="str">
            <v>AR</v>
          </cell>
          <cell r="G120">
            <v>37039</v>
          </cell>
          <cell r="H120">
            <v>37057</v>
          </cell>
          <cell r="I120">
            <v>37078</v>
          </cell>
          <cell r="J120">
            <v>37092</v>
          </cell>
          <cell r="K120">
            <v>37155</v>
          </cell>
          <cell r="L120">
            <v>37162</v>
          </cell>
        </row>
        <row r="121">
          <cell r="E121" t="str">
            <v>AR</v>
          </cell>
          <cell r="G121">
            <v>37039</v>
          </cell>
          <cell r="H121">
            <v>37057</v>
          </cell>
          <cell r="I121">
            <v>37078</v>
          </cell>
          <cell r="J121">
            <v>37092</v>
          </cell>
          <cell r="K121">
            <v>37155</v>
          </cell>
          <cell r="L121">
            <v>37162</v>
          </cell>
        </row>
        <row r="122">
          <cell r="E122" t="str">
            <v>AR</v>
          </cell>
          <cell r="G122">
            <v>37039</v>
          </cell>
          <cell r="H122">
            <v>37057</v>
          </cell>
          <cell r="I122">
            <v>37078</v>
          </cell>
          <cell r="J122">
            <v>37092</v>
          </cell>
          <cell r="K122">
            <v>37155</v>
          </cell>
          <cell r="L122">
            <v>37162</v>
          </cell>
        </row>
        <row r="123">
          <cell r="E123" t="str">
            <v>AR</v>
          </cell>
          <cell r="G123">
            <v>37053</v>
          </cell>
          <cell r="H123">
            <v>37071</v>
          </cell>
          <cell r="I123">
            <v>37092</v>
          </cell>
          <cell r="J123">
            <v>37106</v>
          </cell>
          <cell r="K123">
            <v>37169</v>
          </cell>
          <cell r="L123">
            <v>37176</v>
          </cell>
        </row>
        <row r="124">
          <cell r="E124" t="str">
            <v>AR</v>
          </cell>
          <cell r="G124">
            <v>37053</v>
          </cell>
          <cell r="H124">
            <v>37071</v>
          </cell>
          <cell r="I124">
            <v>37092</v>
          </cell>
          <cell r="J124">
            <v>37106</v>
          </cell>
          <cell r="K124">
            <v>37169</v>
          </cell>
          <cell r="L124">
            <v>37176</v>
          </cell>
        </row>
        <row r="125">
          <cell r="E125" t="str">
            <v>AR</v>
          </cell>
          <cell r="G125">
            <v>37053</v>
          </cell>
          <cell r="H125">
            <v>37071</v>
          </cell>
          <cell r="I125">
            <v>37092</v>
          </cell>
          <cell r="J125">
            <v>37106</v>
          </cell>
          <cell r="K125">
            <v>37169</v>
          </cell>
          <cell r="L125">
            <v>37176</v>
          </cell>
        </row>
        <row r="126">
          <cell r="E126" t="str">
            <v>AR</v>
          </cell>
          <cell r="G126">
            <v>37053</v>
          </cell>
          <cell r="H126">
            <v>37071</v>
          </cell>
          <cell r="I126">
            <v>37092</v>
          </cell>
          <cell r="J126">
            <v>37106</v>
          </cell>
          <cell r="K126">
            <v>37169</v>
          </cell>
          <cell r="L126">
            <v>37176</v>
          </cell>
        </row>
      </sheetData>
      <sheetData sheetId="11" refreshError="1"/>
      <sheetData sheetId="12" refreshError="1"/>
      <sheetData sheetId="13" refreshError="1"/>
      <sheetData sheetId="14" refreshError="1"/>
      <sheetData sheetId="15" refreshError="1">
        <row r="4">
          <cell r="F4">
            <v>37042</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P"/>
      <sheetName val="Main"/>
      <sheetName val="DCI"/>
      <sheetName val="Progress"/>
      <sheetName val="S-Curve"/>
      <sheetName val="Sum"/>
      <sheetName val="Sum_dci"/>
      <sheetName val="Sum_mci"/>
      <sheetName val="Sum_FT"/>
      <sheetName val="data_dci"/>
      <sheetName val="data_mci"/>
      <sheetName val="dci_sch"/>
      <sheetName val="dci_act"/>
      <sheetName val="mci_sch"/>
      <sheetName val="mci_act"/>
      <sheetName val="behind"/>
      <sheetName val="수입"/>
      <sheetName val="7.6.3(B) UG Piping"/>
      <sheetName val="INPUT DATA"/>
    </sheetNames>
    <sheetDataSet>
      <sheetData sheetId="0" refreshError="1"/>
      <sheetData sheetId="1" refreshError="1">
        <row r="3">
          <cell r="C3">
            <v>37042</v>
          </cell>
        </row>
        <row r="8">
          <cell r="C8">
            <v>37035</v>
          </cell>
        </row>
        <row r="9">
          <cell r="C9">
            <v>37042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row r="8">
          <cell r="E8" t="str">
            <v>PR</v>
          </cell>
          <cell r="G8">
            <v>37113</v>
          </cell>
          <cell r="H8">
            <v>37123</v>
          </cell>
          <cell r="I8">
            <v>37133</v>
          </cell>
          <cell r="J8">
            <v>37151</v>
          </cell>
          <cell r="K8">
            <v>37169</v>
          </cell>
          <cell r="L8">
            <v>37176</v>
          </cell>
        </row>
        <row r="9">
          <cell r="E9" t="str">
            <v>PR</v>
          </cell>
          <cell r="G9">
            <v>36983</v>
          </cell>
          <cell r="H9">
            <v>37046</v>
          </cell>
          <cell r="I9">
            <v>37054</v>
          </cell>
          <cell r="J9">
            <v>37142</v>
          </cell>
          <cell r="K9">
            <v>37169</v>
          </cell>
          <cell r="L9">
            <v>37054</v>
          </cell>
        </row>
        <row r="10">
          <cell r="E10" t="str">
            <v>PR</v>
          </cell>
          <cell r="G10">
            <v>36983</v>
          </cell>
          <cell r="H10">
            <v>37046</v>
          </cell>
          <cell r="I10">
            <v>37054</v>
          </cell>
          <cell r="J10">
            <v>37142</v>
          </cell>
          <cell r="K10">
            <v>37169</v>
          </cell>
          <cell r="L10">
            <v>37054</v>
          </cell>
        </row>
        <row r="11">
          <cell r="E11" t="str">
            <v>PR</v>
          </cell>
          <cell r="G11">
            <v>36983</v>
          </cell>
          <cell r="H11">
            <v>37046</v>
          </cell>
          <cell r="I11">
            <v>37054</v>
          </cell>
          <cell r="J11">
            <v>37142</v>
          </cell>
          <cell r="K11">
            <v>37169</v>
          </cell>
          <cell r="L11">
            <v>37054</v>
          </cell>
        </row>
        <row r="12">
          <cell r="E12" t="str">
            <v>PR</v>
          </cell>
          <cell r="G12">
            <v>36983</v>
          </cell>
          <cell r="H12">
            <v>37046</v>
          </cell>
          <cell r="I12">
            <v>37054</v>
          </cell>
          <cell r="J12">
            <v>37142</v>
          </cell>
          <cell r="K12">
            <v>37169</v>
          </cell>
          <cell r="L12">
            <v>37054</v>
          </cell>
        </row>
        <row r="13">
          <cell r="E13" t="str">
            <v>PR</v>
          </cell>
          <cell r="G13">
            <v>36983</v>
          </cell>
          <cell r="H13">
            <v>37046</v>
          </cell>
          <cell r="I13">
            <v>37054</v>
          </cell>
          <cell r="J13">
            <v>37142</v>
          </cell>
          <cell r="K13">
            <v>37169</v>
          </cell>
          <cell r="L13">
            <v>37054</v>
          </cell>
        </row>
        <row r="14">
          <cell r="E14" t="str">
            <v>PR</v>
          </cell>
          <cell r="G14">
            <v>36983</v>
          </cell>
          <cell r="H14">
            <v>37046</v>
          </cell>
          <cell r="I14">
            <v>37054</v>
          </cell>
          <cell r="J14">
            <v>37142</v>
          </cell>
          <cell r="K14">
            <v>37169</v>
          </cell>
          <cell r="L14">
            <v>37054</v>
          </cell>
        </row>
        <row r="15">
          <cell r="E15" t="str">
            <v>PR</v>
          </cell>
          <cell r="G15">
            <v>36983</v>
          </cell>
          <cell r="H15">
            <v>37046</v>
          </cell>
          <cell r="I15">
            <v>37054</v>
          </cell>
          <cell r="J15">
            <v>37142</v>
          </cell>
          <cell r="K15">
            <v>37169</v>
          </cell>
          <cell r="L15">
            <v>37054</v>
          </cell>
        </row>
        <row r="16">
          <cell r="E16" t="str">
            <v>PR</v>
          </cell>
          <cell r="G16">
            <v>36983</v>
          </cell>
          <cell r="H16">
            <v>37046</v>
          </cell>
          <cell r="I16">
            <v>37054</v>
          </cell>
          <cell r="J16">
            <v>37142</v>
          </cell>
          <cell r="K16">
            <v>37169</v>
          </cell>
          <cell r="L16">
            <v>37054</v>
          </cell>
        </row>
        <row r="17">
          <cell r="E17" t="str">
            <v>PR</v>
          </cell>
          <cell r="G17">
            <v>36983</v>
          </cell>
          <cell r="H17">
            <v>37046</v>
          </cell>
          <cell r="I17">
            <v>37054</v>
          </cell>
          <cell r="J17">
            <v>37142</v>
          </cell>
          <cell r="K17">
            <v>37169</v>
          </cell>
          <cell r="L17">
            <v>37054</v>
          </cell>
        </row>
        <row r="18">
          <cell r="E18" t="str">
            <v>PR</v>
          </cell>
          <cell r="G18">
            <v>36983</v>
          </cell>
          <cell r="H18">
            <v>37046</v>
          </cell>
          <cell r="I18">
            <v>37054</v>
          </cell>
          <cell r="J18">
            <v>37142</v>
          </cell>
          <cell r="K18">
            <v>37169</v>
          </cell>
          <cell r="L18">
            <v>37054</v>
          </cell>
        </row>
        <row r="19">
          <cell r="E19" t="str">
            <v>PR</v>
          </cell>
          <cell r="G19">
            <v>36983</v>
          </cell>
          <cell r="H19">
            <v>37046</v>
          </cell>
          <cell r="I19">
            <v>37054</v>
          </cell>
          <cell r="J19">
            <v>37142</v>
          </cell>
          <cell r="K19">
            <v>37169</v>
          </cell>
          <cell r="L19">
            <v>37054</v>
          </cell>
        </row>
        <row r="20">
          <cell r="E20" t="str">
            <v>PR</v>
          </cell>
          <cell r="G20">
            <v>36983</v>
          </cell>
          <cell r="H20">
            <v>37046</v>
          </cell>
          <cell r="I20">
            <v>37054</v>
          </cell>
          <cell r="J20">
            <v>37142</v>
          </cell>
          <cell r="K20">
            <v>37169</v>
          </cell>
          <cell r="L20">
            <v>37054</v>
          </cell>
        </row>
        <row r="21">
          <cell r="E21" t="str">
            <v>PR</v>
          </cell>
          <cell r="G21">
            <v>36983</v>
          </cell>
          <cell r="H21">
            <v>37046</v>
          </cell>
          <cell r="I21">
            <v>37054</v>
          </cell>
          <cell r="J21">
            <v>37142</v>
          </cell>
          <cell r="K21">
            <v>37169</v>
          </cell>
          <cell r="L21">
            <v>37054</v>
          </cell>
        </row>
        <row r="22">
          <cell r="E22" t="str">
            <v>PR</v>
          </cell>
          <cell r="G22">
            <v>36997</v>
          </cell>
          <cell r="H22">
            <v>37046</v>
          </cell>
          <cell r="I22">
            <v>37054</v>
          </cell>
          <cell r="J22">
            <v>37142</v>
          </cell>
          <cell r="K22">
            <v>37169</v>
          </cell>
          <cell r="L22">
            <v>37054</v>
          </cell>
        </row>
        <row r="23">
          <cell r="E23" t="str">
            <v>PR</v>
          </cell>
          <cell r="G23">
            <v>36997</v>
          </cell>
          <cell r="H23">
            <v>37046</v>
          </cell>
          <cell r="I23">
            <v>37054</v>
          </cell>
          <cell r="J23">
            <v>37142</v>
          </cell>
          <cell r="K23">
            <v>37169</v>
          </cell>
          <cell r="L23">
            <v>37054</v>
          </cell>
        </row>
        <row r="24">
          <cell r="E24" t="str">
            <v>PR</v>
          </cell>
          <cell r="G24">
            <v>36997</v>
          </cell>
          <cell r="H24">
            <v>37046</v>
          </cell>
          <cell r="I24">
            <v>37054</v>
          </cell>
          <cell r="J24">
            <v>37142</v>
          </cell>
          <cell r="K24">
            <v>37169</v>
          </cell>
          <cell r="L24">
            <v>37054</v>
          </cell>
        </row>
        <row r="25">
          <cell r="E25" t="str">
            <v>PR</v>
          </cell>
          <cell r="G25">
            <v>36997</v>
          </cell>
          <cell r="H25">
            <v>37046</v>
          </cell>
          <cell r="I25">
            <v>37054</v>
          </cell>
          <cell r="J25">
            <v>37142</v>
          </cell>
          <cell r="K25">
            <v>37169</v>
          </cell>
          <cell r="L25">
            <v>37054</v>
          </cell>
        </row>
        <row r="26">
          <cell r="E26" t="str">
            <v>PR</v>
          </cell>
          <cell r="G26">
            <v>36997</v>
          </cell>
          <cell r="H26">
            <v>37046</v>
          </cell>
          <cell r="I26">
            <v>37054</v>
          </cell>
          <cell r="J26">
            <v>37142</v>
          </cell>
          <cell r="K26">
            <v>37169</v>
          </cell>
          <cell r="L26">
            <v>37054</v>
          </cell>
        </row>
        <row r="27">
          <cell r="E27" t="str">
            <v>PR</v>
          </cell>
          <cell r="G27">
            <v>36997</v>
          </cell>
          <cell r="H27">
            <v>37046</v>
          </cell>
          <cell r="I27">
            <v>37054</v>
          </cell>
          <cell r="J27">
            <v>37142</v>
          </cell>
          <cell r="K27">
            <v>37169</v>
          </cell>
          <cell r="L27">
            <v>37054</v>
          </cell>
        </row>
        <row r="28">
          <cell r="E28" t="str">
            <v>PR</v>
          </cell>
          <cell r="G28">
            <v>36997</v>
          </cell>
          <cell r="H28">
            <v>37046</v>
          </cell>
          <cell r="I28">
            <v>37054</v>
          </cell>
          <cell r="J28">
            <v>37142</v>
          </cell>
          <cell r="K28">
            <v>37169</v>
          </cell>
          <cell r="L28">
            <v>37054</v>
          </cell>
        </row>
        <row r="29">
          <cell r="E29" t="str">
            <v>PR</v>
          </cell>
          <cell r="G29">
            <v>36997</v>
          </cell>
          <cell r="H29">
            <v>37046</v>
          </cell>
          <cell r="I29">
            <v>37054</v>
          </cell>
          <cell r="J29">
            <v>37142</v>
          </cell>
          <cell r="K29">
            <v>37169</v>
          </cell>
          <cell r="L29">
            <v>37054</v>
          </cell>
        </row>
        <row r="30">
          <cell r="E30" t="str">
            <v>PR</v>
          </cell>
          <cell r="G30">
            <v>36997</v>
          </cell>
          <cell r="H30">
            <v>37046</v>
          </cell>
          <cell r="I30">
            <v>37054</v>
          </cell>
          <cell r="J30">
            <v>37142</v>
          </cell>
          <cell r="K30">
            <v>37169</v>
          </cell>
          <cell r="L30">
            <v>37054</v>
          </cell>
        </row>
        <row r="31">
          <cell r="E31" t="str">
            <v>PR</v>
          </cell>
          <cell r="G31">
            <v>36997</v>
          </cell>
          <cell r="H31">
            <v>37046</v>
          </cell>
          <cell r="I31">
            <v>37054</v>
          </cell>
          <cell r="J31">
            <v>37142</v>
          </cell>
          <cell r="K31">
            <v>37169</v>
          </cell>
          <cell r="L31">
            <v>37054</v>
          </cell>
        </row>
        <row r="32">
          <cell r="E32" t="str">
            <v>PR</v>
          </cell>
          <cell r="G32">
            <v>36997</v>
          </cell>
          <cell r="H32">
            <v>37046</v>
          </cell>
          <cell r="I32">
            <v>37054</v>
          </cell>
          <cell r="J32">
            <v>37142</v>
          </cell>
          <cell r="K32">
            <v>37169</v>
          </cell>
          <cell r="L32">
            <v>37054</v>
          </cell>
        </row>
        <row r="33">
          <cell r="E33" t="str">
            <v>PR</v>
          </cell>
          <cell r="G33">
            <v>36997</v>
          </cell>
          <cell r="H33">
            <v>37046</v>
          </cell>
          <cell r="I33">
            <v>37054</v>
          </cell>
          <cell r="J33">
            <v>37142</v>
          </cell>
          <cell r="K33">
            <v>37169</v>
          </cell>
          <cell r="L33">
            <v>37054</v>
          </cell>
        </row>
        <row r="34">
          <cell r="E34" t="str">
            <v>PR</v>
          </cell>
          <cell r="G34">
            <v>36997</v>
          </cell>
          <cell r="H34">
            <v>37046</v>
          </cell>
          <cell r="I34">
            <v>37054</v>
          </cell>
          <cell r="J34">
            <v>37142</v>
          </cell>
          <cell r="K34">
            <v>37169</v>
          </cell>
          <cell r="L34">
            <v>37054</v>
          </cell>
        </row>
        <row r="35">
          <cell r="E35" t="str">
            <v>PR</v>
          </cell>
          <cell r="G35">
            <v>36997</v>
          </cell>
          <cell r="H35">
            <v>37046</v>
          </cell>
          <cell r="I35">
            <v>37054</v>
          </cell>
          <cell r="J35">
            <v>37142</v>
          </cell>
          <cell r="K35">
            <v>37169</v>
          </cell>
          <cell r="L35">
            <v>37054</v>
          </cell>
        </row>
        <row r="36">
          <cell r="E36" t="str">
            <v>PR</v>
          </cell>
          <cell r="G36">
            <v>36997</v>
          </cell>
          <cell r="H36">
            <v>37046</v>
          </cell>
          <cell r="I36">
            <v>37054</v>
          </cell>
          <cell r="J36">
            <v>37142</v>
          </cell>
          <cell r="K36">
            <v>37169</v>
          </cell>
          <cell r="L36">
            <v>37054</v>
          </cell>
        </row>
        <row r="37">
          <cell r="E37" t="str">
            <v>PR</v>
          </cell>
          <cell r="G37">
            <v>36997</v>
          </cell>
          <cell r="H37">
            <v>37046</v>
          </cell>
          <cell r="I37">
            <v>37054</v>
          </cell>
          <cell r="J37">
            <v>37142</v>
          </cell>
          <cell r="K37">
            <v>37169</v>
          </cell>
          <cell r="L37">
            <v>37054</v>
          </cell>
        </row>
        <row r="38">
          <cell r="E38" t="str">
            <v>PR</v>
          </cell>
          <cell r="G38">
            <v>36997</v>
          </cell>
          <cell r="H38">
            <v>37046</v>
          </cell>
          <cell r="I38">
            <v>37054</v>
          </cell>
          <cell r="J38">
            <v>37142</v>
          </cell>
          <cell r="K38">
            <v>37169</v>
          </cell>
          <cell r="L38">
            <v>37054</v>
          </cell>
        </row>
        <row r="39">
          <cell r="E39" t="str">
            <v>PR</v>
          </cell>
          <cell r="G39">
            <v>36997</v>
          </cell>
          <cell r="H39">
            <v>37046</v>
          </cell>
          <cell r="I39">
            <v>37054</v>
          </cell>
          <cell r="J39">
            <v>37142</v>
          </cell>
          <cell r="K39">
            <v>37169</v>
          </cell>
          <cell r="L39">
            <v>37054</v>
          </cell>
        </row>
        <row r="40">
          <cell r="E40" t="str">
            <v>PR</v>
          </cell>
          <cell r="G40">
            <v>36997</v>
          </cell>
          <cell r="H40">
            <v>37046</v>
          </cell>
          <cell r="I40">
            <v>37054</v>
          </cell>
          <cell r="J40">
            <v>37142</v>
          </cell>
          <cell r="K40">
            <v>37169</v>
          </cell>
          <cell r="L40">
            <v>37054</v>
          </cell>
        </row>
        <row r="41">
          <cell r="E41" t="str">
            <v>PR</v>
          </cell>
          <cell r="G41">
            <v>36997</v>
          </cell>
          <cell r="H41">
            <v>37046</v>
          </cell>
          <cell r="I41">
            <v>37054</v>
          </cell>
          <cell r="J41">
            <v>37142</v>
          </cell>
          <cell r="K41">
            <v>37169</v>
          </cell>
          <cell r="L41">
            <v>37054</v>
          </cell>
        </row>
        <row r="42">
          <cell r="E42" t="str">
            <v>PR</v>
          </cell>
          <cell r="G42">
            <v>36997</v>
          </cell>
          <cell r="H42">
            <v>37046</v>
          </cell>
          <cell r="I42">
            <v>37054</v>
          </cell>
          <cell r="J42">
            <v>37142</v>
          </cell>
          <cell r="K42">
            <v>37169</v>
          </cell>
          <cell r="L42">
            <v>37054</v>
          </cell>
        </row>
        <row r="43">
          <cell r="E43" t="str">
            <v>PR</v>
          </cell>
          <cell r="G43">
            <v>36997</v>
          </cell>
          <cell r="H43">
            <v>37046</v>
          </cell>
          <cell r="I43">
            <v>37054</v>
          </cell>
          <cell r="J43">
            <v>37142</v>
          </cell>
          <cell r="K43">
            <v>37169</v>
          </cell>
          <cell r="L43">
            <v>37054</v>
          </cell>
        </row>
        <row r="44">
          <cell r="E44" t="str">
            <v>PR</v>
          </cell>
          <cell r="G44">
            <v>36997</v>
          </cell>
          <cell r="H44">
            <v>37046</v>
          </cell>
          <cell r="I44">
            <v>37054</v>
          </cell>
          <cell r="J44">
            <v>37142</v>
          </cell>
          <cell r="K44">
            <v>37169</v>
          </cell>
          <cell r="L44">
            <v>37054</v>
          </cell>
        </row>
        <row r="45">
          <cell r="E45" t="str">
            <v>PR</v>
          </cell>
          <cell r="G45">
            <v>36997</v>
          </cell>
          <cell r="H45">
            <v>37046</v>
          </cell>
          <cell r="I45">
            <v>37054</v>
          </cell>
          <cell r="J45">
            <v>37142</v>
          </cell>
          <cell r="K45">
            <v>37169</v>
          </cell>
          <cell r="L45">
            <v>37054</v>
          </cell>
        </row>
        <row r="46">
          <cell r="E46" t="str">
            <v>PR</v>
          </cell>
          <cell r="G46">
            <v>36997</v>
          </cell>
          <cell r="H46">
            <v>37046</v>
          </cell>
          <cell r="I46">
            <v>37054</v>
          </cell>
          <cell r="J46">
            <v>37142</v>
          </cell>
          <cell r="K46">
            <v>37169</v>
          </cell>
          <cell r="L46">
            <v>37054</v>
          </cell>
        </row>
        <row r="47">
          <cell r="E47" t="str">
            <v>PR</v>
          </cell>
          <cell r="G47">
            <v>36997</v>
          </cell>
          <cell r="H47">
            <v>37046</v>
          </cell>
          <cell r="I47">
            <v>37054</v>
          </cell>
          <cell r="J47">
            <v>37142</v>
          </cell>
          <cell r="K47">
            <v>37169</v>
          </cell>
          <cell r="L47">
            <v>37054</v>
          </cell>
        </row>
        <row r="48">
          <cell r="E48" t="str">
            <v>PR</v>
          </cell>
          <cell r="G48">
            <v>36997</v>
          </cell>
          <cell r="H48">
            <v>37046</v>
          </cell>
          <cell r="I48">
            <v>37054</v>
          </cell>
          <cell r="J48">
            <v>37142</v>
          </cell>
          <cell r="K48">
            <v>37169</v>
          </cell>
          <cell r="L48">
            <v>37054</v>
          </cell>
        </row>
        <row r="49">
          <cell r="E49" t="str">
            <v>PR</v>
          </cell>
          <cell r="G49">
            <v>36997</v>
          </cell>
          <cell r="H49">
            <v>37046</v>
          </cell>
          <cell r="I49">
            <v>37054</v>
          </cell>
          <cell r="J49">
            <v>37142</v>
          </cell>
          <cell r="K49">
            <v>37169</v>
          </cell>
          <cell r="L49">
            <v>37054</v>
          </cell>
        </row>
        <row r="50">
          <cell r="E50" t="str">
            <v>PR</v>
          </cell>
          <cell r="G50">
            <v>36997</v>
          </cell>
          <cell r="H50">
            <v>37046</v>
          </cell>
          <cell r="I50">
            <v>37054</v>
          </cell>
          <cell r="J50">
            <v>37142</v>
          </cell>
          <cell r="K50">
            <v>37169</v>
          </cell>
          <cell r="L50">
            <v>37054</v>
          </cell>
        </row>
        <row r="51">
          <cell r="E51" t="str">
            <v>PR</v>
          </cell>
          <cell r="G51">
            <v>36997</v>
          </cell>
          <cell r="H51">
            <v>37046</v>
          </cell>
          <cell r="I51">
            <v>37054</v>
          </cell>
          <cell r="J51">
            <v>37142</v>
          </cell>
          <cell r="K51">
            <v>37169</v>
          </cell>
          <cell r="L51">
            <v>37054</v>
          </cell>
        </row>
        <row r="52">
          <cell r="E52" t="str">
            <v>PR</v>
          </cell>
          <cell r="G52">
            <v>37011</v>
          </cell>
          <cell r="H52">
            <v>37039</v>
          </cell>
          <cell r="I52">
            <v>37067</v>
          </cell>
          <cell r="J52">
            <v>37164</v>
          </cell>
          <cell r="K52">
            <v>37169</v>
          </cell>
          <cell r="L52">
            <v>37176</v>
          </cell>
        </row>
        <row r="53">
          <cell r="E53" t="str">
            <v>PR</v>
          </cell>
          <cell r="G53">
            <v>37011</v>
          </cell>
          <cell r="H53">
            <v>37039</v>
          </cell>
          <cell r="I53">
            <v>37067</v>
          </cell>
          <cell r="J53">
            <v>37164</v>
          </cell>
          <cell r="K53">
            <v>37169</v>
          </cell>
          <cell r="L53">
            <v>37176</v>
          </cell>
        </row>
        <row r="54">
          <cell r="E54" t="str">
            <v>PR</v>
          </cell>
          <cell r="G54">
            <v>37011</v>
          </cell>
          <cell r="H54">
            <v>37039</v>
          </cell>
          <cell r="I54">
            <v>37067</v>
          </cell>
          <cell r="J54">
            <v>37164</v>
          </cell>
          <cell r="K54">
            <v>37169</v>
          </cell>
          <cell r="L54">
            <v>37176</v>
          </cell>
        </row>
        <row r="55">
          <cell r="E55" t="str">
            <v>PR</v>
          </cell>
          <cell r="G55">
            <v>37011</v>
          </cell>
          <cell r="H55">
            <v>37039</v>
          </cell>
          <cell r="I55">
            <v>37067</v>
          </cell>
          <cell r="J55">
            <v>37164</v>
          </cell>
          <cell r="K55">
            <v>37169</v>
          </cell>
          <cell r="L55">
            <v>37176</v>
          </cell>
        </row>
        <row r="56">
          <cell r="E56" t="str">
            <v>PR</v>
          </cell>
          <cell r="G56">
            <v>37011</v>
          </cell>
          <cell r="H56">
            <v>37032.5</v>
          </cell>
          <cell r="I56">
            <v>37054</v>
          </cell>
          <cell r="J56">
            <v>37164</v>
          </cell>
          <cell r="K56">
            <v>37169</v>
          </cell>
          <cell r="L56">
            <v>37054</v>
          </cell>
        </row>
        <row r="57">
          <cell r="E57" t="str">
            <v>PR</v>
          </cell>
          <cell r="G57">
            <v>37011</v>
          </cell>
          <cell r="H57">
            <v>37032.5</v>
          </cell>
          <cell r="I57">
            <v>37054</v>
          </cell>
          <cell r="J57">
            <v>37164</v>
          </cell>
          <cell r="K57">
            <v>37169</v>
          </cell>
          <cell r="L57">
            <v>37054</v>
          </cell>
        </row>
        <row r="58">
          <cell r="E58" t="str">
            <v>PR</v>
          </cell>
          <cell r="G58">
            <v>37011</v>
          </cell>
          <cell r="H58">
            <v>37032.5</v>
          </cell>
          <cell r="I58">
            <v>37054</v>
          </cell>
          <cell r="J58">
            <v>37164</v>
          </cell>
          <cell r="K58">
            <v>37169</v>
          </cell>
          <cell r="L58">
            <v>37054</v>
          </cell>
        </row>
        <row r="59">
          <cell r="E59" t="str">
            <v>PR</v>
          </cell>
          <cell r="G59">
            <v>37011</v>
          </cell>
          <cell r="H59">
            <v>37032.5</v>
          </cell>
          <cell r="I59">
            <v>37054</v>
          </cell>
          <cell r="J59">
            <v>37164</v>
          </cell>
          <cell r="K59">
            <v>37169</v>
          </cell>
          <cell r="L59">
            <v>37054</v>
          </cell>
        </row>
        <row r="60">
          <cell r="E60" t="str">
            <v>PR</v>
          </cell>
          <cell r="G60">
            <v>37011</v>
          </cell>
          <cell r="H60">
            <v>37032.5</v>
          </cell>
          <cell r="I60">
            <v>37054</v>
          </cell>
          <cell r="J60">
            <v>37164</v>
          </cell>
          <cell r="K60">
            <v>37169</v>
          </cell>
          <cell r="L60">
            <v>37054</v>
          </cell>
        </row>
        <row r="61">
          <cell r="E61" t="str">
            <v>PR</v>
          </cell>
          <cell r="G61">
            <v>37011</v>
          </cell>
          <cell r="H61">
            <v>37032.5</v>
          </cell>
          <cell r="I61">
            <v>37054</v>
          </cell>
          <cell r="J61">
            <v>37164</v>
          </cell>
          <cell r="K61">
            <v>37169</v>
          </cell>
          <cell r="L61">
            <v>37054</v>
          </cell>
        </row>
        <row r="62">
          <cell r="E62" t="str">
            <v>PR</v>
          </cell>
          <cell r="G62">
            <v>37011</v>
          </cell>
          <cell r="H62">
            <v>37032.5</v>
          </cell>
          <cell r="I62">
            <v>37054</v>
          </cell>
          <cell r="J62">
            <v>37164</v>
          </cell>
          <cell r="K62">
            <v>37169</v>
          </cell>
          <cell r="L62">
            <v>37054</v>
          </cell>
        </row>
        <row r="63">
          <cell r="E63" t="str">
            <v>PR</v>
          </cell>
          <cell r="G63">
            <v>37011</v>
          </cell>
          <cell r="H63">
            <v>37032.5</v>
          </cell>
          <cell r="I63">
            <v>37054</v>
          </cell>
          <cell r="J63">
            <v>37164</v>
          </cell>
          <cell r="K63">
            <v>37169</v>
          </cell>
          <cell r="L63">
            <v>37054</v>
          </cell>
        </row>
        <row r="64">
          <cell r="E64" t="str">
            <v>PR</v>
          </cell>
          <cell r="G64">
            <v>37011</v>
          </cell>
          <cell r="H64">
            <v>37032.5</v>
          </cell>
          <cell r="I64">
            <v>37054</v>
          </cell>
          <cell r="J64">
            <v>37164</v>
          </cell>
          <cell r="K64">
            <v>37169</v>
          </cell>
          <cell r="L64">
            <v>37054</v>
          </cell>
        </row>
        <row r="65">
          <cell r="E65" t="str">
            <v>PR</v>
          </cell>
          <cell r="G65">
            <v>37011</v>
          </cell>
          <cell r="H65">
            <v>37032.5</v>
          </cell>
          <cell r="I65">
            <v>37054</v>
          </cell>
          <cell r="J65">
            <v>37164</v>
          </cell>
          <cell r="K65">
            <v>37169</v>
          </cell>
          <cell r="L65">
            <v>37054</v>
          </cell>
        </row>
        <row r="66">
          <cell r="E66" t="str">
            <v>PR</v>
          </cell>
          <cell r="G66">
            <v>37011</v>
          </cell>
          <cell r="H66">
            <v>37032.5</v>
          </cell>
          <cell r="I66">
            <v>37054</v>
          </cell>
          <cell r="J66">
            <v>37164</v>
          </cell>
          <cell r="K66">
            <v>37169</v>
          </cell>
          <cell r="L66">
            <v>37054</v>
          </cell>
        </row>
        <row r="67">
          <cell r="E67" t="str">
            <v>PR</v>
          </cell>
          <cell r="G67">
            <v>37011</v>
          </cell>
          <cell r="H67">
            <v>37032.5</v>
          </cell>
          <cell r="I67">
            <v>37054</v>
          </cell>
          <cell r="J67">
            <v>37164</v>
          </cell>
          <cell r="K67">
            <v>37169</v>
          </cell>
          <cell r="L67">
            <v>37054</v>
          </cell>
        </row>
        <row r="68">
          <cell r="E68" t="str">
            <v>PR</v>
          </cell>
          <cell r="G68">
            <v>37011</v>
          </cell>
          <cell r="H68">
            <v>37032.5</v>
          </cell>
          <cell r="I68">
            <v>37054</v>
          </cell>
          <cell r="J68">
            <v>37164</v>
          </cell>
          <cell r="K68">
            <v>37169</v>
          </cell>
          <cell r="L68">
            <v>37054</v>
          </cell>
        </row>
        <row r="69">
          <cell r="E69" t="str">
            <v>PR</v>
          </cell>
          <cell r="G69">
            <v>37011</v>
          </cell>
          <cell r="H69">
            <v>37032.5</v>
          </cell>
          <cell r="I69">
            <v>37054</v>
          </cell>
          <cell r="J69">
            <v>37164</v>
          </cell>
          <cell r="K69">
            <v>37169</v>
          </cell>
          <cell r="L69">
            <v>37054</v>
          </cell>
        </row>
        <row r="70">
          <cell r="E70" t="str">
            <v>PR</v>
          </cell>
          <cell r="G70">
            <v>37011</v>
          </cell>
          <cell r="H70">
            <v>37032.5</v>
          </cell>
          <cell r="I70">
            <v>37054</v>
          </cell>
          <cell r="J70">
            <v>37164</v>
          </cell>
          <cell r="K70">
            <v>37169</v>
          </cell>
          <cell r="L70">
            <v>37054</v>
          </cell>
        </row>
        <row r="71">
          <cell r="E71" t="str">
            <v>PR</v>
          </cell>
          <cell r="G71">
            <v>37011</v>
          </cell>
          <cell r="H71">
            <v>37032.5</v>
          </cell>
          <cell r="I71">
            <v>37054</v>
          </cell>
          <cell r="J71">
            <v>37164</v>
          </cell>
          <cell r="K71">
            <v>37169</v>
          </cell>
          <cell r="L71">
            <v>37054</v>
          </cell>
        </row>
        <row r="72">
          <cell r="E72" t="str">
            <v>PR</v>
          </cell>
          <cell r="G72">
            <v>37011</v>
          </cell>
          <cell r="H72">
            <v>37032.5</v>
          </cell>
          <cell r="I72">
            <v>37054</v>
          </cell>
          <cell r="J72">
            <v>37164</v>
          </cell>
          <cell r="K72">
            <v>37169</v>
          </cell>
          <cell r="L72">
            <v>37054</v>
          </cell>
        </row>
        <row r="73">
          <cell r="E73" t="str">
            <v>PR</v>
          </cell>
          <cell r="G73">
            <v>37011</v>
          </cell>
          <cell r="H73">
            <v>37032.5</v>
          </cell>
          <cell r="I73">
            <v>37054</v>
          </cell>
          <cell r="J73">
            <v>37164</v>
          </cell>
          <cell r="K73">
            <v>37169</v>
          </cell>
          <cell r="L73">
            <v>37054</v>
          </cell>
        </row>
        <row r="74">
          <cell r="E74" t="str">
            <v>PR</v>
          </cell>
          <cell r="G74">
            <v>37011</v>
          </cell>
          <cell r="H74">
            <v>37032.5</v>
          </cell>
          <cell r="I74">
            <v>37054</v>
          </cell>
          <cell r="J74">
            <v>37164</v>
          </cell>
          <cell r="K74">
            <v>37169</v>
          </cell>
          <cell r="L74">
            <v>37054</v>
          </cell>
        </row>
        <row r="75">
          <cell r="E75" t="str">
            <v>PR</v>
          </cell>
          <cell r="G75">
            <v>37011</v>
          </cell>
          <cell r="H75">
            <v>37032.5</v>
          </cell>
          <cell r="I75">
            <v>37054</v>
          </cell>
          <cell r="J75">
            <v>37164</v>
          </cell>
          <cell r="K75">
            <v>37169</v>
          </cell>
          <cell r="L75">
            <v>37054</v>
          </cell>
        </row>
        <row r="76">
          <cell r="E76" t="str">
            <v>PR</v>
          </cell>
          <cell r="G76">
            <v>37011</v>
          </cell>
          <cell r="H76">
            <v>37032.5</v>
          </cell>
          <cell r="I76">
            <v>37054</v>
          </cell>
          <cell r="J76">
            <v>37164</v>
          </cell>
          <cell r="K76">
            <v>37169</v>
          </cell>
          <cell r="L76">
            <v>37054</v>
          </cell>
        </row>
        <row r="77">
          <cell r="E77" t="str">
            <v>PR</v>
          </cell>
          <cell r="G77">
            <v>37011</v>
          </cell>
          <cell r="H77">
            <v>37032.5</v>
          </cell>
          <cell r="I77">
            <v>37054</v>
          </cell>
          <cell r="J77">
            <v>37164</v>
          </cell>
          <cell r="K77">
            <v>37169</v>
          </cell>
          <cell r="L77">
            <v>37054</v>
          </cell>
        </row>
        <row r="78">
          <cell r="E78" t="str">
            <v>PR</v>
          </cell>
          <cell r="G78">
            <v>36996</v>
          </cell>
          <cell r="H78">
            <v>37025</v>
          </cell>
          <cell r="I78">
            <v>37054</v>
          </cell>
          <cell r="J78">
            <v>37164</v>
          </cell>
          <cell r="K78">
            <v>37169</v>
          </cell>
          <cell r="L78">
            <v>37054</v>
          </cell>
        </row>
        <row r="79">
          <cell r="E79" t="str">
            <v>PR</v>
          </cell>
          <cell r="G79">
            <v>36996</v>
          </cell>
          <cell r="H79">
            <v>37025</v>
          </cell>
          <cell r="I79">
            <v>37054</v>
          </cell>
          <cell r="J79">
            <v>37164</v>
          </cell>
          <cell r="K79">
            <v>37169</v>
          </cell>
          <cell r="L79">
            <v>37054</v>
          </cell>
        </row>
        <row r="80">
          <cell r="E80" t="str">
            <v>PR</v>
          </cell>
          <cell r="G80">
            <v>37011</v>
          </cell>
          <cell r="H80">
            <v>37032.5</v>
          </cell>
          <cell r="I80">
            <v>37054</v>
          </cell>
          <cell r="J80">
            <v>37164</v>
          </cell>
          <cell r="K80">
            <v>37169</v>
          </cell>
          <cell r="L80">
            <v>37054</v>
          </cell>
        </row>
        <row r="81">
          <cell r="E81" t="str">
            <v>PR</v>
          </cell>
          <cell r="G81">
            <v>37011</v>
          </cell>
          <cell r="H81">
            <v>37032.5</v>
          </cell>
          <cell r="I81">
            <v>37054</v>
          </cell>
          <cell r="J81">
            <v>37164</v>
          </cell>
          <cell r="K81">
            <v>37169</v>
          </cell>
          <cell r="L81">
            <v>37054</v>
          </cell>
        </row>
        <row r="82">
          <cell r="E82" t="str">
            <v>PR</v>
          </cell>
          <cell r="G82">
            <v>37011</v>
          </cell>
          <cell r="H82">
            <v>37032.5</v>
          </cell>
          <cell r="I82">
            <v>37054</v>
          </cell>
          <cell r="J82">
            <v>37164</v>
          </cell>
          <cell r="K82">
            <v>37169</v>
          </cell>
          <cell r="L82">
            <v>37054</v>
          </cell>
        </row>
        <row r="83">
          <cell r="E83" t="str">
            <v>PR</v>
          </cell>
          <cell r="G83">
            <v>37011</v>
          </cell>
          <cell r="H83">
            <v>37032.5</v>
          </cell>
          <cell r="I83">
            <v>37054</v>
          </cell>
          <cell r="J83">
            <v>37164</v>
          </cell>
          <cell r="K83">
            <v>37169</v>
          </cell>
          <cell r="L83">
            <v>37054</v>
          </cell>
        </row>
        <row r="84">
          <cell r="E84" t="str">
            <v>PR</v>
          </cell>
          <cell r="G84">
            <v>37011</v>
          </cell>
          <cell r="H84">
            <v>37032.5</v>
          </cell>
          <cell r="I84">
            <v>37054</v>
          </cell>
          <cell r="J84">
            <v>37164</v>
          </cell>
          <cell r="K84">
            <v>37169</v>
          </cell>
          <cell r="L84">
            <v>37054</v>
          </cell>
        </row>
        <row r="85">
          <cell r="E85" t="str">
            <v>PR</v>
          </cell>
          <cell r="G85">
            <v>37011</v>
          </cell>
          <cell r="H85">
            <v>37032.5</v>
          </cell>
          <cell r="I85">
            <v>37054</v>
          </cell>
          <cell r="J85">
            <v>37164</v>
          </cell>
          <cell r="K85">
            <v>37169</v>
          </cell>
          <cell r="L85">
            <v>37054</v>
          </cell>
        </row>
        <row r="86">
          <cell r="E86" t="str">
            <v>PR</v>
          </cell>
          <cell r="G86">
            <v>37011</v>
          </cell>
          <cell r="H86">
            <v>37032.5</v>
          </cell>
          <cell r="I86">
            <v>37054</v>
          </cell>
          <cell r="J86">
            <v>37164</v>
          </cell>
          <cell r="K86">
            <v>37169</v>
          </cell>
          <cell r="L86">
            <v>37054</v>
          </cell>
        </row>
        <row r="87">
          <cell r="E87" t="str">
            <v>PR</v>
          </cell>
          <cell r="G87">
            <v>36996</v>
          </cell>
          <cell r="H87">
            <v>37025</v>
          </cell>
          <cell r="I87">
            <v>37054</v>
          </cell>
          <cell r="J87">
            <v>37164</v>
          </cell>
          <cell r="K87">
            <v>37169</v>
          </cell>
          <cell r="L87">
            <v>37054</v>
          </cell>
        </row>
        <row r="88">
          <cell r="E88" t="str">
            <v>PR</v>
          </cell>
          <cell r="G88">
            <v>37011</v>
          </cell>
          <cell r="H88">
            <v>37032.5</v>
          </cell>
          <cell r="I88">
            <v>37054</v>
          </cell>
          <cell r="J88">
            <v>37164</v>
          </cell>
          <cell r="K88">
            <v>37169</v>
          </cell>
          <cell r="L88">
            <v>37054</v>
          </cell>
        </row>
        <row r="89">
          <cell r="E89" t="str">
            <v>PR</v>
          </cell>
          <cell r="G89">
            <v>37011</v>
          </cell>
          <cell r="H89">
            <v>37032.5</v>
          </cell>
          <cell r="I89">
            <v>37054</v>
          </cell>
          <cell r="J89">
            <v>37164</v>
          </cell>
          <cell r="K89">
            <v>37169</v>
          </cell>
          <cell r="L89">
            <v>37054</v>
          </cell>
        </row>
        <row r="90">
          <cell r="E90" t="str">
            <v>PR</v>
          </cell>
          <cell r="G90">
            <v>37011</v>
          </cell>
          <cell r="H90">
            <v>37032.5</v>
          </cell>
          <cell r="I90">
            <v>37054</v>
          </cell>
          <cell r="J90">
            <v>37164</v>
          </cell>
          <cell r="K90">
            <v>37169</v>
          </cell>
          <cell r="L90">
            <v>37054</v>
          </cell>
        </row>
        <row r="91">
          <cell r="E91" t="str">
            <v>PR</v>
          </cell>
          <cell r="G91">
            <v>37011</v>
          </cell>
          <cell r="H91">
            <v>37032.5</v>
          </cell>
          <cell r="I91">
            <v>37054</v>
          </cell>
          <cell r="J91">
            <v>37164</v>
          </cell>
          <cell r="K91">
            <v>37169</v>
          </cell>
          <cell r="L91">
            <v>37054</v>
          </cell>
        </row>
        <row r="92">
          <cell r="E92" t="str">
            <v>PR</v>
          </cell>
          <cell r="G92">
            <v>37011</v>
          </cell>
          <cell r="H92">
            <v>37032.5</v>
          </cell>
          <cell r="I92">
            <v>37054</v>
          </cell>
          <cell r="J92">
            <v>37164</v>
          </cell>
          <cell r="K92">
            <v>37169</v>
          </cell>
          <cell r="L92">
            <v>37054</v>
          </cell>
        </row>
        <row r="93">
          <cell r="E93" t="str">
            <v>PR</v>
          </cell>
          <cell r="G93">
            <v>37011</v>
          </cell>
          <cell r="H93">
            <v>37032.5</v>
          </cell>
          <cell r="I93">
            <v>37054</v>
          </cell>
          <cell r="J93">
            <v>37164</v>
          </cell>
          <cell r="K93">
            <v>37169</v>
          </cell>
          <cell r="L93">
            <v>37054</v>
          </cell>
        </row>
        <row r="94">
          <cell r="E94" t="str">
            <v>PR</v>
          </cell>
          <cell r="G94">
            <v>37011</v>
          </cell>
          <cell r="H94">
            <v>37032.5</v>
          </cell>
          <cell r="I94">
            <v>37054</v>
          </cell>
          <cell r="J94">
            <v>37164</v>
          </cell>
          <cell r="K94">
            <v>37169</v>
          </cell>
          <cell r="L94">
            <v>37054</v>
          </cell>
        </row>
        <row r="95">
          <cell r="E95" t="str">
            <v>PR</v>
          </cell>
          <cell r="G95">
            <v>37011</v>
          </cell>
          <cell r="H95">
            <v>37032.5</v>
          </cell>
          <cell r="I95">
            <v>37054</v>
          </cell>
          <cell r="J95">
            <v>37164</v>
          </cell>
          <cell r="K95">
            <v>37169</v>
          </cell>
          <cell r="L95">
            <v>37054</v>
          </cell>
        </row>
        <row r="96">
          <cell r="E96" t="str">
            <v>PR</v>
          </cell>
          <cell r="G96">
            <v>37011</v>
          </cell>
          <cell r="H96">
            <v>37032.5</v>
          </cell>
          <cell r="I96">
            <v>37054</v>
          </cell>
          <cell r="J96">
            <v>37164</v>
          </cell>
          <cell r="K96">
            <v>37169</v>
          </cell>
          <cell r="L96">
            <v>37054</v>
          </cell>
        </row>
        <row r="97">
          <cell r="E97" t="str">
            <v>PR</v>
          </cell>
          <cell r="G97">
            <v>37011</v>
          </cell>
          <cell r="H97">
            <v>37032.5</v>
          </cell>
          <cell r="I97">
            <v>37054</v>
          </cell>
          <cell r="J97">
            <v>37164</v>
          </cell>
          <cell r="K97">
            <v>37169</v>
          </cell>
          <cell r="L97">
            <v>37054</v>
          </cell>
        </row>
        <row r="98">
          <cell r="E98" t="str">
            <v>PR</v>
          </cell>
          <cell r="G98">
            <v>37011</v>
          </cell>
          <cell r="H98">
            <v>37032.5</v>
          </cell>
          <cell r="I98">
            <v>37054</v>
          </cell>
          <cell r="J98">
            <v>37164</v>
          </cell>
          <cell r="K98">
            <v>37169</v>
          </cell>
          <cell r="L98">
            <v>37054</v>
          </cell>
        </row>
        <row r="99">
          <cell r="E99" t="str">
            <v>PR</v>
          </cell>
          <cell r="G99">
            <v>37011</v>
          </cell>
          <cell r="H99">
            <v>37032.5</v>
          </cell>
          <cell r="I99">
            <v>37054</v>
          </cell>
          <cell r="J99">
            <v>37164</v>
          </cell>
          <cell r="K99">
            <v>37169</v>
          </cell>
          <cell r="L99">
            <v>37054</v>
          </cell>
        </row>
        <row r="100">
          <cell r="E100" t="str">
            <v>PR</v>
          </cell>
          <cell r="G100">
            <v>37011</v>
          </cell>
          <cell r="H100">
            <v>37023.5</v>
          </cell>
          <cell r="I100">
            <v>37036</v>
          </cell>
          <cell r="J100">
            <v>37164</v>
          </cell>
          <cell r="K100">
            <v>37169</v>
          </cell>
          <cell r="L100">
            <v>37054</v>
          </cell>
        </row>
        <row r="101">
          <cell r="E101" t="str">
            <v>PR</v>
          </cell>
          <cell r="G101">
            <v>37011</v>
          </cell>
          <cell r="H101">
            <v>37032.5</v>
          </cell>
          <cell r="I101">
            <v>37054</v>
          </cell>
          <cell r="J101">
            <v>37164</v>
          </cell>
          <cell r="K101">
            <v>37169</v>
          </cell>
          <cell r="L101">
            <v>37054</v>
          </cell>
        </row>
        <row r="102">
          <cell r="E102" t="str">
            <v>PR</v>
          </cell>
          <cell r="G102">
            <v>37011</v>
          </cell>
          <cell r="H102">
            <v>37032.5</v>
          </cell>
          <cell r="I102">
            <v>37054</v>
          </cell>
          <cell r="J102">
            <v>37164</v>
          </cell>
          <cell r="K102">
            <v>37169</v>
          </cell>
          <cell r="L102">
            <v>37054</v>
          </cell>
        </row>
        <row r="103">
          <cell r="E103" t="str">
            <v>PR</v>
          </cell>
          <cell r="G103">
            <v>37011</v>
          </cell>
          <cell r="H103">
            <v>37023.5</v>
          </cell>
          <cell r="I103">
            <v>37036</v>
          </cell>
          <cell r="J103">
            <v>37164</v>
          </cell>
          <cell r="K103">
            <v>37169</v>
          </cell>
          <cell r="L103">
            <v>37054</v>
          </cell>
        </row>
        <row r="104">
          <cell r="E104" t="str">
            <v>PR</v>
          </cell>
          <cell r="G104">
            <v>37011</v>
          </cell>
          <cell r="H104">
            <v>37032.5</v>
          </cell>
          <cell r="I104">
            <v>37054</v>
          </cell>
          <cell r="J104">
            <v>37164</v>
          </cell>
          <cell r="K104">
            <v>37169</v>
          </cell>
          <cell r="L104">
            <v>37054</v>
          </cell>
        </row>
        <row r="105">
          <cell r="E105" t="str">
            <v>PR</v>
          </cell>
          <cell r="G105">
            <v>37011</v>
          </cell>
          <cell r="H105">
            <v>37032.5</v>
          </cell>
          <cell r="I105">
            <v>37054</v>
          </cell>
          <cell r="J105">
            <v>37164</v>
          </cell>
          <cell r="K105">
            <v>37169</v>
          </cell>
          <cell r="L105">
            <v>37054</v>
          </cell>
        </row>
        <row r="106">
          <cell r="E106" t="str">
            <v>PR</v>
          </cell>
          <cell r="G106">
            <v>37011</v>
          </cell>
          <cell r="H106">
            <v>37032.5</v>
          </cell>
          <cell r="I106">
            <v>37054</v>
          </cell>
          <cell r="J106">
            <v>37164</v>
          </cell>
          <cell r="K106">
            <v>37169</v>
          </cell>
          <cell r="L106">
            <v>37054</v>
          </cell>
        </row>
        <row r="107">
          <cell r="E107" t="str">
            <v>PR</v>
          </cell>
          <cell r="G107">
            <v>37011</v>
          </cell>
          <cell r="H107">
            <v>37032.5</v>
          </cell>
          <cell r="I107">
            <v>37054</v>
          </cell>
          <cell r="J107">
            <v>37164</v>
          </cell>
          <cell r="K107">
            <v>37169</v>
          </cell>
          <cell r="L107">
            <v>37054</v>
          </cell>
        </row>
        <row r="108">
          <cell r="E108" t="str">
            <v>PR</v>
          </cell>
          <cell r="G108">
            <v>37011</v>
          </cell>
          <cell r="H108">
            <v>37032.5</v>
          </cell>
          <cell r="I108">
            <v>37054</v>
          </cell>
          <cell r="J108">
            <v>37164</v>
          </cell>
          <cell r="K108">
            <v>37169</v>
          </cell>
          <cell r="L108">
            <v>37054</v>
          </cell>
        </row>
        <row r="109">
          <cell r="E109" t="str">
            <v>PR</v>
          </cell>
          <cell r="G109">
            <v>37011</v>
          </cell>
          <cell r="H109">
            <v>37032.5</v>
          </cell>
          <cell r="I109">
            <v>37054</v>
          </cell>
          <cell r="J109">
            <v>37164</v>
          </cell>
          <cell r="K109">
            <v>37169</v>
          </cell>
          <cell r="L109">
            <v>37054</v>
          </cell>
        </row>
        <row r="110">
          <cell r="E110" t="str">
            <v>PR</v>
          </cell>
          <cell r="G110">
            <v>37011</v>
          </cell>
          <cell r="H110">
            <v>37032.5</v>
          </cell>
          <cell r="I110">
            <v>37054</v>
          </cell>
          <cell r="J110">
            <v>37164</v>
          </cell>
          <cell r="K110">
            <v>37169</v>
          </cell>
          <cell r="L110">
            <v>37054</v>
          </cell>
        </row>
        <row r="111">
          <cell r="E111" t="str">
            <v>PR</v>
          </cell>
          <cell r="G111">
            <v>37011</v>
          </cell>
          <cell r="H111">
            <v>37032.5</v>
          </cell>
          <cell r="I111">
            <v>37054</v>
          </cell>
          <cell r="J111">
            <v>37164</v>
          </cell>
          <cell r="K111">
            <v>37169</v>
          </cell>
          <cell r="L111">
            <v>37054</v>
          </cell>
        </row>
        <row r="112">
          <cell r="E112" t="str">
            <v>PR</v>
          </cell>
          <cell r="G112">
            <v>37011</v>
          </cell>
          <cell r="H112">
            <v>37032.5</v>
          </cell>
          <cell r="I112">
            <v>37054</v>
          </cell>
          <cell r="J112">
            <v>37164</v>
          </cell>
          <cell r="K112">
            <v>37169</v>
          </cell>
          <cell r="L112">
            <v>37054</v>
          </cell>
        </row>
        <row r="113">
          <cell r="E113" t="str">
            <v>PR</v>
          </cell>
          <cell r="G113">
            <v>37011</v>
          </cell>
          <cell r="H113">
            <v>37032.5</v>
          </cell>
          <cell r="I113">
            <v>37054</v>
          </cell>
          <cell r="J113">
            <v>37164</v>
          </cell>
          <cell r="K113">
            <v>37169</v>
          </cell>
          <cell r="L113">
            <v>37054</v>
          </cell>
        </row>
        <row r="114">
          <cell r="E114" t="str">
            <v>PR</v>
          </cell>
          <cell r="G114">
            <v>37011</v>
          </cell>
          <cell r="H114">
            <v>37032.5</v>
          </cell>
          <cell r="I114">
            <v>37054</v>
          </cell>
          <cell r="J114">
            <v>37164</v>
          </cell>
          <cell r="K114">
            <v>37169</v>
          </cell>
          <cell r="L114">
            <v>37054</v>
          </cell>
        </row>
        <row r="115">
          <cell r="E115" t="str">
            <v>PR</v>
          </cell>
          <cell r="G115">
            <v>36996</v>
          </cell>
          <cell r="H115">
            <v>37025</v>
          </cell>
          <cell r="I115">
            <v>37054</v>
          </cell>
          <cell r="J115">
            <v>37164</v>
          </cell>
          <cell r="K115">
            <v>37169</v>
          </cell>
          <cell r="L115">
            <v>37054</v>
          </cell>
        </row>
        <row r="116">
          <cell r="E116" t="str">
            <v>PR</v>
          </cell>
          <cell r="G116">
            <v>37011</v>
          </cell>
          <cell r="H116">
            <v>37032.5</v>
          </cell>
          <cell r="I116">
            <v>37054</v>
          </cell>
          <cell r="J116">
            <v>37164</v>
          </cell>
          <cell r="K116">
            <v>37169</v>
          </cell>
          <cell r="L116">
            <v>37054</v>
          </cell>
        </row>
        <row r="117">
          <cell r="E117" t="str">
            <v>PR</v>
          </cell>
          <cell r="G117">
            <v>37011</v>
          </cell>
          <cell r="H117">
            <v>37032.5</v>
          </cell>
          <cell r="I117">
            <v>37054</v>
          </cell>
          <cell r="J117">
            <v>37164</v>
          </cell>
          <cell r="K117">
            <v>37169</v>
          </cell>
          <cell r="L117">
            <v>37054</v>
          </cell>
        </row>
        <row r="118">
          <cell r="E118" t="str">
            <v>PR</v>
          </cell>
          <cell r="G118">
            <v>37029</v>
          </cell>
          <cell r="H118">
            <v>37039</v>
          </cell>
          <cell r="I118">
            <v>37049</v>
          </cell>
          <cell r="J118">
            <v>37164</v>
          </cell>
          <cell r="K118">
            <v>37169</v>
          </cell>
          <cell r="L118">
            <v>37176</v>
          </cell>
        </row>
        <row r="119">
          <cell r="E119" t="str">
            <v>PR</v>
          </cell>
          <cell r="G119">
            <v>37081</v>
          </cell>
          <cell r="H119">
            <v>37100</v>
          </cell>
          <cell r="I119">
            <v>37107</v>
          </cell>
          <cell r="J119">
            <v>37164</v>
          </cell>
          <cell r="K119">
            <v>37169</v>
          </cell>
          <cell r="L119">
            <v>37176</v>
          </cell>
        </row>
        <row r="120">
          <cell r="E120" t="str">
            <v>PR</v>
          </cell>
          <cell r="G120">
            <v>37104</v>
          </cell>
          <cell r="H120">
            <v>37116</v>
          </cell>
          <cell r="I120">
            <v>37128</v>
          </cell>
          <cell r="J120">
            <v>37148.5</v>
          </cell>
          <cell r="K120">
            <v>37169</v>
          </cell>
          <cell r="L120">
            <v>37176</v>
          </cell>
        </row>
        <row r="121">
          <cell r="E121" t="str">
            <v>PR</v>
          </cell>
          <cell r="G121">
            <v>37104</v>
          </cell>
          <cell r="H121">
            <v>37116</v>
          </cell>
          <cell r="I121">
            <v>37128</v>
          </cell>
          <cell r="J121">
            <v>37148.5</v>
          </cell>
          <cell r="K121">
            <v>37169</v>
          </cell>
          <cell r="L121">
            <v>37176</v>
          </cell>
        </row>
        <row r="122">
          <cell r="E122" t="str">
            <v>PR</v>
          </cell>
          <cell r="G122">
            <v>37104</v>
          </cell>
          <cell r="H122">
            <v>37116</v>
          </cell>
          <cell r="I122">
            <v>37128</v>
          </cell>
          <cell r="J122">
            <v>37148.5</v>
          </cell>
          <cell r="K122">
            <v>37169</v>
          </cell>
          <cell r="L122">
            <v>37176</v>
          </cell>
        </row>
        <row r="123">
          <cell r="E123" t="str">
            <v>PR</v>
          </cell>
          <cell r="G123">
            <v>37104</v>
          </cell>
          <cell r="H123">
            <v>37116</v>
          </cell>
          <cell r="I123">
            <v>37128</v>
          </cell>
          <cell r="J123">
            <v>37148.5</v>
          </cell>
          <cell r="K123">
            <v>37169</v>
          </cell>
          <cell r="L123">
            <v>37176</v>
          </cell>
        </row>
        <row r="124">
          <cell r="E124" t="str">
            <v>PR</v>
          </cell>
          <cell r="G124">
            <v>37104</v>
          </cell>
          <cell r="H124">
            <v>37136.5</v>
          </cell>
          <cell r="I124">
            <v>37169</v>
          </cell>
          <cell r="J124">
            <v>37169</v>
          </cell>
          <cell r="K124">
            <v>37169</v>
          </cell>
          <cell r="L124">
            <v>37176</v>
          </cell>
        </row>
        <row r="125">
          <cell r="E125" t="str">
            <v>PR</v>
          </cell>
          <cell r="G125">
            <v>37025</v>
          </cell>
          <cell r="H125">
            <v>37094.5</v>
          </cell>
          <cell r="I125">
            <v>37164</v>
          </cell>
          <cell r="J125">
            <v>37166.5</v>
          </cell>
          <cell r="K125">
            <v>37169</v>
          </cell>
          <cell r="L125">
            <v>37176</v>
          </cell>
        </row>
        <row r="126">
          <cell r="E126" t="str">
            <v>PR</v>
          </cell>
          <cell r="G126">
            <v>37012</v>
          </cell>
          <cell r="H126">
            <v>37135</v>
          </cell>
          <cell r="I126">
            <v>37164</v>
          </cell>
          <cell r="J126">
            <v>37166.5</v>
          </cell>
          <cell r="K126">
            <v>37169</v>
          </cell>
          <cell r="L126">
            <v>37176</v>
          </cell>
        </row>
        <row r="132">
          <cell r="G132" t="str">
            <v xml:space="preserve"> </v>
          </cell>
          <cell r="I132" t="str">
            <v xml:space="preserve"> </v>
          </cell>
        </row>
        <row r="133">
          <cell r="E133" t="str">
            <v>SA</v>
          </cell>
          <cell r="G133">
            <v>37043</v>
          </cell>
          <cell r="H133">
            <v>37113</v>
          </cell>
          <cell r="I133">
            <v>37120</v>
          </cell>
          <cell r="J133">
            <v>37146</v>
          </cell>
          <cell r="K133">
            <v>37169</v>
          </cell>
          <cell r="L133">
            <v>37176</v>
          </cell>
        </row>
        <row r="134">
          <cell r="E134" t="str">
            <v>SA</v>
          </cell>
          <cell r="G134">
            <v>37043</v>
          </cell>
          <cell r="H134">
            <v>37113</v>
          </cell>
          <cell r="I134">
            <v>37120</v>
          </cell>
          <cell r="J134">
            <v>37146</v>
          </cell>
          <cell r="K134">
            <v>37169</v>
          </cell>
          <cell r="L134">
            <v>37176</v>
          </cell>
        </row>
        <row r="135">
          <cell r="E135" t="str">
            <v>SA</v>
          </cell>
          <cell r="G135">
            <v>37043</v>
          </cell>
          <cell r="H135">
            <v>37083</v>
          </cell>
          <cell r="I135">
            <v>37091</v>
          </cell>
          <cell r="J135">
            <v>37120</v>
          </cell>
          <cell r="K135">
            <v>37169</v>
          </cell>
          <cell r="L135">
            <v>37176</v>
          </cell>
        </row>
        <row r="136">
          <cell r="E136" t="str">
            <v>SA</v>
          </cell>
          <cell r="G136">
            <v>37021</v>
          </cell>
          <cell r="H136">
            <v>37082</v>
          </cell>
          <cell r="I136">
            <v>37092</v>
          </cell>
          <cell r="J136">
            <v>37126</v>
          </cell>
          <cell r="K136">
            <v>37155</v>
          </cell>
          <cell r="L136">
            <v>37176</v>
          </cell>
        </row>
        <row r="137">
          <cell r="E137" t="str">
            <v>SA</v>
          </cell>
          <cell r="G137">
            <v>37021</v>
          </cell>
          <cell r="H137">
            <v>37070</v>
          </cell>
          <cell r="I137">
            <v>37078</v>
          </cell>
          <cell r="J137">
            <v>37120</v>
          </cell>
          <cell r="K137">
            <v>37152</v>
          </cell>
          <cell r="L137">
            <v>37176</v>
          </cell>
        </row>
        <row r="138">
          <cell r="E138" t="str">
            <v>SA</v>
          </cell>
          <cell r="G138">
            <v>37021</v>
          </cell>
          <cell r="H138">
            <v>37070</v>
          </cell>
          <cell r="I138">
            <v>37078</v>
          </cell>
          <cell r="J138">
            <v>37120</v>
          </cell>
          <cell r="K138">
            <v>37152</v>
          </cell>
          <cell r="L138">
            <v>37176</v>
          </cell>
        </row>
        <row r="139">
          <cell r="E139" t="str">
            <v>SA</v>
          </cell>
          <cell r="G139">
            <v>37021</v>
          </cell>
          <cell r="H139">
            <v>37070</v>
          </cell>
          <cell r="I139">
            <v>37078</v>
          </cell>
          <cell r="J139">
            <v>37120</v>
          </cell>
          <cell r="K139">
            <v>37152</v>
          </cell>
          <cell r="L139">
            <v>37176</v>
          </cell>
        </row>
        <row r="140">
          <cell r="E140" t="str">
            <v>SA</v>
          </cell>
          <cell r="G140">
            <v>37021</v>
          </cell>
          <cell r="H140">
            <v>37070</v>
          </cell>
          <cell r="I140">
            <v>37078</v>
          </cell>
          <cell r="J140">
            <v>37120</v>
          </cell>
          <cell r="K140">
            <v>37152</v>
          </cell>
          <cell r="L140">
            <v>37176</v>
          </cell>
        </row>
        <row r="141">
          <cell r="E141" t="str">
            <v>SA</v>
          </cell>
          <cell r="G141">
            <v>37021</v>
          </cell>
          <cell r="H141">
            <v>37070</v>
          </cell>
          <cell r="I141">
            <v>37078</v>
          </cell>
          <cell r="J141">
            <v>37120</v>
          </cell>
          <cell r="K141">
            <v>37152</v>
          </cell>
          <cell r="L141">
            <v>37176</v>
          </cell>
        </row>
        <row r="142">
          <cell r="E142" t="str">
            <v>SA</v>
          </cell>
          <cell r="G142">
            <v>37021</v>
          </cell>
          <cell r="H142">
            <v>37070</v>
          </cell>
          <cell r="I142">
            <v>37078</v>
          </cell>
          <cell r="J142">
            <v>37120</v>
          </cell>
          <cell r="K142">
            <v>37152</v>
          </cell>
          <cell r="L142">
            <v>37176</v>
          </cell>
        </row>
        <row r="143">
          <cell r="E143" t="str">
            <v>SA</v>
          </cell>
          <cell r="G143">
            <v>37021</v>
          </cell>
          <cell r="H143">
            <v>37070</v>
          </cell>
          <cell r="I143">
            <v>37078</v>
          </cell>
          <cell r="J143">
            <v>37120</v>
          </cell>
          <cell r="K143">
            <v>37152</v>
          </cell>
          <cell r="L143">
            <v>37176</v>
          </cell>
        </row>
        <row r="144">
          <cell r="E144" t="str">
            <v>SA</v>
          </cell>
          <cell r="G144">
            <v>37021</v>
          </cell>
          <cell r="H144">
            <v>37070</v>
          </cell>
          <cell r="I144">
            <v>37078</v>
          </cell>
          <cell r="J144">
            <v>37120</v>
          </cell>
          <cell r="K144">
            <v>37152</v>
          </cell>
          <cell r="L144">
            <v>37176</v>
          </cell>
        </row>
        <row r="145">
          <cell r="E145" t="str">
            <v>SA</v>
          </cell>
          <cell r="G145">
            <v>37021</v>
          </cell>
          <cell r="H145">
            <v>37070</v>
          </cell>
          <cell r="I145">
            <v>37078</v>
          </cell>
          <cell r="J145">
            <v>37120</v>
          </cell>
          <cell r="K145">
            <v>37152</v>
          </cell>
          <cell r="L145">
            <v>37176</v>
          </cell>
        </row>
        <row r="146">
          <cell r="E146" t="str">
            <v>SA</v>
          </cell>
          <cell r="G146">
            <v>37021</v>
          </cell>
          <cell r="H146">
            <v>37070</v>
          </cell>
          <cell r="I146">
            <v>37078</v>
          </cell>
          <cell r="J146">
            <v>37120</v>
          </cell>
          <cell r="K146">
            <v>37152</v>
          </cell>
          <cell r="L146">
            <v>37176</v>
          </cell>
        </row>
        <row r="147">
          <cell r="E147" t="str">
            <v>SA</v>
          </cell>
          <cell r="G147">
            <v>37021</v>
          </cell>
          <cell r="H147">
            <v>37070</v>
          </cell>
          <cell r="I147">
            <v>37078</v>
          </cell>
          <cell r="J147">
            <v>37120</v>
          </cell>
          <cell r="K147">
            <v>37152</v>
          </cell>
          <cell r="L147">
            <v>37176</v>
          </cell>
        </row>
        <row r="148">
          <cell r="E148" t="str">
            <v>SA</v>
          </cell>
          <cell r="G148">
            <v>37021</v>
          </cell>
          <cell r="H148">
            <v>37070</v>
          </cell>
          <cell r="I148">
            <v>37078</v>
          </cell>
          <cell r="J148">
            <v>37120</v>
          </cell>
          <cell r="K148">
            <v>37152</v>
          </cell>
          <cell r="L148">
            <v>37176</v>
          </cell>
        </row>
        <row r="149">
          <cell r="E149" t="str">
            <v>SA</v>
          </cell>
          <cell r="G149">
            <v>37021</v>
          </cell>
          <cell r="H149">
            <v>37070</v>
          </cell>
          <cell r="I149">
            <v>37078</v>
          </cell>
          <cell r="J149">
            <v>37120</v>
          </cell>
          <cell r="K149">
            <v>37152</v>
          </cell>
          <cell r="L149">
            <v>37176</v>
          </cell>
        </row>
        <row r="150">
          <cell r="E150" t="str">
            <v>SA</v>
          </cell>
          <cell r="G150">
            <v>37021</v>
          </cell>
          <cell r="H150">
            <v>37070</v>
          </cell>
          <cell r="I150">
            <v>37078</v>
          </cell>
          <cell r="J150">
            <v>37120</v>
          </cell>
          <cell r="K150">
            <v>37152</v>
          </cell>
          <cell r="L150">
            <v>37176</v>
          </cell>
        </row>
        <row r="151">
          <cell r="E151" t="str">
            <v>SA</v>
          </cell>
          <cell r="G151">
            <v>37021</v>
          </cell>
          <cell r="H151">
            <v>37070</v>
          </cell>
          <cell r="I151">
            <v>37078</v>
          </cell>
          <cell r="J151">
            <v>37120</v>
          </cell>
          <cell r="K151">
            <v>37152</v>
          </cell>
          <cell r="L151">
            <v>37176</v>
          </cell>
        </row>
        <row r="152">
          <cell r="E152" t="str">
            <v>SA</v>
          </cell>
          <cell r="G152">
            <v>37021</v>
          </cell>
          <cell r="H152">
            <v>37070</v>
          </cell>
          <cell r="I152">
            <v>37078</v>
          </cell>
          <cell r="J152">
            <v>37120</v>
          </cell>
          <cell r="K152">
            <v>37152</v>
          </cell>
          <cell r="L152">
            <v>37176</v>
          </cell>
        </row>
        <row r="153">
          <cell r="E153" t="str">
            <v>SA</v>
          </cell>
          <cell r="G153">
            <v>37021</v>
          </cell>
          <cell r="H153">
            <v>37070</v>
          </cell>
          <cell r="I153">
            <v>37078</v>
          </cell>
          <cell r="J153">
            <v>37120</v>
          </cell>
          <cell r="K153">
            <v>37152</v>
          </cell>
          <cell r="L153">
            <v>37176</v>
          </cell>
        </row>
        <row r="154">
          <cell r="E154" t="str">
            <v>SA</v>
          </cell>
          <cell r="G154">
            <v>37021</v>
          </cell>
          <cell r="H154">
            <v>37070</v>
          </cell>
          <cell r="I154">
            <v>37078</v>
          </cell>
          <cell r="J154">
            <v>37120</v>
          </cell>
          <cell r="K154">
            <v>37152</v>
          </cell>
          <cell r="L154">
            <v>37176</v>
          </cell>
        </row>
        <row r="155">
          <cell r="E155" t="str">
            <v>SA</v>
          </cell>
          <cell r="G155">
            <v>37052</v>
          </cell>
          <cell r="H155">
            <v>37070</v>
          </cell>
          <cell r="I155">
            <v>37092</v>
          </cell>
          <cell r="J155">
            <v>37125</v>
          </cell>
          <cell r="K155">
            <v>37155</v>
          </cell>
          <cell r="L155">
            <v>37176</v>
          </cell>
        </row>
        <row r="156">
          <cell r="E156" t="str">
            <v>SA</v>
          </cell>
          <cell r="G156">
            <v>37058</v>
          </cell>
          <cell r="H156">
            <v>37104</v>
          </cell>
          <cell r="I156">
            <v>37113</v>
          </cell>
          <cell r="J156">
            <v>37141</v>
          </cell>
          <cell r="K156">
            <v>37169</v>
          </cell>
          <cell r="L156">
            <v>37176</v>
          </cell>
        </row>
        <row r="157">
          <cell r="E157" t="str">
            <v>SA</v>
          </cell>
          <cell r="G157">
            <v>37058</v>
          </cell>
          <cell r="H157">
            <v>37104</v>
          </cell>
          <cell r="I157">
            <v>37113</v>
          </cell>
          <cell r="J157">
            <v>37141</v>
          </cell>
          <cell r="K157">
            <v>37169</v>
          </cell>
          <cell r="L157">
            <v>37176</v>
          </cell>
        </row>
        <row r="158">
          <cell r="E158" t="str">
            <v>SA</v>
          </cell>
          <cell r="G158">
            <v>37058</v>
          </cell>
          <cell r="H158">
            <v>37104</v>
          </cell>
          <cell r="I158">
            <v>37113</v>
          </cell>
          <cell r="J158">
            <v>37141</v>
          </cell>
          <cell r="K158">
            <v>37169</v>
          </cell>
          <cell r="L158">
            <v>37176</v>
          </cell>
        </row>
        <row r="159">
          <cell r="E159" t="str">
            <v>SA</v>
          </cell>
          <cell r="G159">
            <v>37058</v>
          </cell>
          <cell r="H159">
            <v>37104</v>
          </cell>
          <cell r="I159">
            <v>37113</v>
          </cell>
          <cell r="J159">
            <v>37141</v>
          </cell>
          <cell r="K159">
            <v>37169</v>
          </cell>
          <cell r="L159">
            <v>37176</v>
          </cell>
        </row>
        <row r="160">
          <cell r="E160" t="str">
            <v>SA</v>
          </cell>
          <cell r="G160">
            <v>37021</v>
          </cell>
          <cell r="H160">
            <v>37070</v>
          </cell>
          <cell r="I160">
            <v>37078</v>
          </cell>
          <cell r="J160">
            <v>37120</v>
          </cell>
          <cell r="K160">
            <v>37152</v>
          </cell>
          <cell r="L160">
            <v>37176</v>
          </cell>
        </row>
        <row r="161">
          <cell r="E161" t="str">
            <v>SA</v>
          </cell>
          <cell r="G161">
            <v>37021</v>
          </cell>
          <cell r="H161">
            <v>37070</v>
          </cell>
          <cell r="I161">
            <v>37078</v>
          </cell>
          <cell r="J161">
            <v>37120</v>
          </cell>
          <cell r="K161">
            <v>37152</v>
          </cell>
          <cell r="L161">
            <v>37176</v>
          </cell>
        </row>
        <row r="162">
          <cell r="E162" t="str">
            <v>SA</v>
          </cell>
          <cell r="G162">
            <v>37021</v>
          </cell>
          <cell r="H162">
            <v>37070</v>
          </cell>
          <cell r="I162">
            <v>37078</v>
          </cell>
          <cell r="J162">
            <v>37120</v>
          </cell>
          <cell r="K162">
            <v>37152</v>
          </cell>
          <cell r="L162">
            <v>37176</v>
          </cell>
        </row>
        <row r="163">
          <cell r="E163" t="str">
            <v>SA</v>
          </cell>
          <cell r="G163">
            <v>37058</v>
          </cell>
          <cell r="H163">
            <v>37104</v>
          </cell>
          <cell r="I163">
            <v>37113</v>
          </cell>
          <cell r="J163">
            <v>37141</v>
          </cell>
          <cell r="K163">
            <v>37169</v>
          </cell>
          <cell r="L163">
            <v>37176</v>
          </cell>
        </row>
        <row r="164">
          <cell r="E164" t="str">
            <v>SA</v>
          </cell>
          <cell r="G164">
            <v>37021</v>
          </cell>
          <cell r="H164">
            <v>37068</v>
          </cell>
          <cell r="I164">
            <v>37074</v>
          </cell>
          <cell r="J164">
            <v>37113</v>
          </cell>
          <cell r="K164">
            <v>37148</v>
          </cell>
          <cell r="L164">
            <v>37176</v>
          </cell>
        </row>
        <row r="165">
          <cell r="E165" t="str">
            <v>SA</v>
          </cell>
          <cell r="G165">
            <v>37021</v>
          </cell>
          <cell r="H165">
            <v>37068</v>
          </cell>
          <cell r="I165">
            <v>37074</v>
          </cell>
          <cell r="J165">
            <v>37113</v>
          </cell>
          <cell r="K165">
            <v>37148</v>
          </cell>
          <cell r="L165">
            <v>37176</v>
          </cell>
        </row>
        <row r="166">
          <cell r="E166" t="str">
            <v>SA</v>
          </cell>
          <cell r="G166">
            <v>37021</v>
          </cell>
          <cell r="H166">
            <v>37068</v>
          </cell>
          <cell r="I166">
            <v>37074</v>
          </cell>
          <cell r="J166">
            <v>37113</v>
          </cell>
          <cell r="K166">
            <v>37148</v>
          </cell>
          <cell r="L166">
            <v>37176</v>
          </cell>
        </row>
        <row r="167">
          <cell r="E167" t="str">
            <v>SA</v>
          </cell>
          <cell r="G167">
            <v>37021</v>
          </cell>
          <cell r="H167">
            <v>37068</v>
          </cell>
          <cell r="I167">
            <v>37074</v>
          </cell>
          <cell r="J167">
            <v>37113</v>
          </cell>
          <cell r="K167">
            <v>37148</v>
          </cell>
          <cell r="L167">
            <v>37176</v>
          </cell>
        </row>
        <row r="168">
          <cell r="E168" t="str">
            <v>SA</v>
          </cell>
          <cell r="G168">
            <v>37021</v>
          </cell>
          <cell r="H168">
            <v>37068</v>
          </cell>
          <cell r="I168">
            <v>37074</v>
          </cell>
          <cell r="J168">
            <v>37113</v>
          </cell>
          <cell r="K168">
            <v>37148</v>
          </cell>
          <cell r="L168">
            <v>37176</v>
          </cell>
        </row>
        <row r="169">
          <cell r="E169" t="str">
            <v>SA</v>
          </cell>
          <cell r="G169">
            <v>37021</v>
          </cell>
          <cell r="H169">
            <v>37068</v>
          </cell>
          <cell r="I169">
            <v>37074</v>
          </cell>
          <cell r="J169">
            <v>37113</v>
          </cell>
          <cell r="K169">
            <v>37148</v>
          </cell>
          <cell r="L169">
            <v>37176</v>
          </cell>
        </row>
        <row r="170">
          <cell r="E170" t="str">
            <v>SA</v>
          </cell>
          <cell r="G170">
            <v>37021</v>
          </cell>
          <cell r="H170">
            <v>37068</v>
          </cell>
          <cell r="I170">
            <v>37074</v>
          </cell>
          <cell r="J170">
            <v>37113</v>
          </cell>
          <cell r="K170">
            <v>37148</v>
          </cell>
          <cell r="L170">
            <v>37176</v>
          </cell>
        </row>
        <row r="171">
          <cell r="E171" t="str">
            <v>SA</v>
          </cell>
          <cell r="G171">
            <v>37032</v>
          </cell>
          <cell r="H171">
            <v>37034</v>
          </cell>
          <cell r="I171">
            <v>37078</v>
          </cell>
          <cell r="J171">
            <v>37120</v>
          </cell>
          <cell r="K171">
            <v>37152</v>
          </cell>
          <cell r="L171">
            <v>37176</v>
          </cell>
        </row>
        <row r="172">
          <cell r="E172" t="str">
            <v>SA</v>
          </cell>
          <cell r="G172">
            <v>37058</v>
          </cell>
          <cell r="H172">
            <v>37104</v>
          </cell>
          <cell r="I172">
            <v>37113</v>
          </cell>
          <cell r="J172">
            <v>37141</v>
          </cell>
          <cell r="K172">
            <v>37169</v>
          </cell>
          <cell r="L172">
            <v>37176</v>
          </cell>
        </row>
        <row r="173">
          <cell r="E173" t="str">
            <v>SA</v>
          </cell>
          <cell r="G173">
            <v>37058</v>
          </cell>
          <cell r="H173">
            <v>37104</v>
          </cell>
          <cell r="I173">
            <v>37113</v>
          </cell>
          <cell r="J173">
            <v>37141</v>
          </cell>
          <cell r="K173">
            <v>37169</v>
          </cell>
          <cell r="L173">
            <v>37176</v>
          </cell>
        </row>
        <row r="174">
          <cell r="E174" t="str">
            <v>SA</v>
          </cell>
          <cell r="G174">
            <v>37058</v>
          </cell>
          <cell r="H174">
            <v>37104</v>
          </cell>
          <cell r="I174">
            <v>37113</v>
          </cell>
          <cell r="J174">
            <v>37141</v>
          </cell>
          <cell r="K174">
            <v>37169</v>
          </cell>
          <cell r="L174">
            <v>37176</v>
          </cell>
        </row>
        <row r="175">
          <cell r="E175" t="str">
            <v>SA</v>
          </cell>
          <cell r="G175">
            <v>37058</v>
          </cell>
          <cell r="H175">
            <v>37104</v>
          </cell>
          <cell r="I175">
            <v>37113</v>
          </cell>
          <cell r="J175">
            <v>37141</v>
          </cell>
          <cell r="K175">
            <v>37169</v>
          </cell>
          <cell r="L175">
            <v>37176</v>
          </cell>
        </row>
        <row r="176">
          <cell r="E176" t="str">
            <v>SA</v>
          </cell>
          <cell r="G176">
            <v>37058</v>
          </cell>
          <cell r="H176">
            <v>37104</v>
          </cell>
          <cell r="I176">
            <v>37113</v>
          </cell>
          <cell r="J176">
            <v>37141</v>
          </cell>
          <cell r="K176">
            <v>37169</v>
          </cell>
          <cell r="L176">
            <v>37176</v>
          </cell>
        </row>
        <row r="177">
          <cell r="E177" t="str">
            <v>SA</v>
          </cell>
          <cell r="G177">
            <v>37058</v>
          </cell>
          <cell r="H177">
            <v>37104</v>
          </cell>
          <cell r="I177">
            <v>37113</v>
          </cell>
          <cell r="J177">
            <v>37141</v>
          </cell>
          <cell r="K177">
            <v>37169</v>
          </cell>
          <cell r="L177">
            <v>37176</v>
          </cell>
        </row>
        <row r="178">
          <cell r="E178" t="str">
            <v>SA</v>
          </cell>
          <cell r="G178">
            <v>37087</v>
          </cell>
          <cell r="H178">
            <v>37096.5</v>
          </cell>
          <cell r="I178">
            <v>37106</v>
          </cell>
          <cell r="J178">
            <v>37146</v>
          </cell>
          <cell r="K178">
            <v>37194</v>
          </cell>
          <cell r="L178">
            <v>37176</v>
          </cell>
        </row>
        <row r="179">
          <cell r="E179" t="str">
            <v>SA</v>
          </cell>
          <cell r="G179">
            <v>37127</v>
          </cell>
          <cell r="H179">
            <v>37148</v>
          </cell>
          <cell r="I179">
            <v>37169</v>
          </cell>
          <cell r="J179">
            <v>37218</v>
          </cell>
          <cell r="K179">
            <v>37232</v>
          </cell>
          <cell r="L179">
            <v>37176</v>
          </cell>
        </row>
        <row r="184">
          <cell r="E184" t="str">
            <v>ME</v>
          </cell>
          <cell r="G184">
            <v>36983</v>
          </cell>
          <cell r="H184">
            <v>37030</v>
          </cell>
          <cell r="I184">
            <v>37037</v>
          </cell>
          <cell r="J184">
            <v>37054</v>
          </cell>
          <cell r="K184">
            <v>37091</v>
          </cell>
          <cell r="L184">
            <v>37054</v>
          </cell>
        </row>
        <row r="185">
          <cell r="E185" t="str">
            <v>ME</v>
          </cell>
          <cell r="G185">
            <v>36983</v>
          </cell>
          <cell r="H185">
            <v>37030</v>
          </cell>
          <cell r="I185">
            <v>37037</v>
          </cell>
          <cell r="J185">
            <v>37054</v>
          </cell>
          <cell r="K185">
            <v>37091</v>
          </cell>
          <cell r="L185">
            <v>37054</v>
          </cell>
        </row>
        <row r="186">
          <cell r="E186" t="str">
            <v>ME</v>
          </cell>
          <cell r="G186">
            <v>36983</v>
          </cell>
          <cell r="H186">
            <v>37030</v>
          </cell>
          <cell r="I186">
            <v>37037</v>
          </cell>
          <cell r="J186">
            <v>37054</v>
          </cell>
          <cell r="K186">
            <v>37091</v>
          </cell>
          <cell r="L186">
            <v>37054</v>
          </cell>
        </row>
        <row r="187">
          <cell r="E187" t="str">
            <v>ME</v>
          </cell>
          <cell r="G187">
            <v>36983</v>
          </cell>
          <cell r="H187">
            <v>37030</v>
          </cell>
          <cell r="I187">
            <v>37037</v>
          </cell>
          <cell r="J187">
            <v>37054</v>
          </cell>
          <cell r="K187">
            <v>37091</v>
          </cell>
          <cell r="L187">
            <v>37054</v>
          </cell>
        </row>
        <row r="188">
          <cell r="E188" t="str">
            <v>ME</v>
          </cell>
          <cell r="G188">
            <v>36983</v>
          </cell>
          <cell r="H188">
            <v>37030</v>
          </cell>
          <cell r="I188">
            <v>37037</v>
          </cell>
          <cell r="J188">
            <v>37054</v>
          </cell>
          <cell r="K188">
            <v>37091</v>
          </cell>
          <cell r="L188">
            <v>37054</v>
          </cell>
        </row>
        <row r="189">
          <cell r="E189" t="str">
            <v>ME</v>
          </cell>
          <cell r="G189">
            <v>36983</v>
          </cell>
          <cell r="H189">
            <v>37030</v>
          </cell>
          <cell r="I189">
            <v>37037</v>
          </cell>
          <cell r="J189">
            <v>37054</v>
          </cell>
          <cell r="K189">
            <v>37091</v>
          </cell>
          <cell r="L189">
            <v>37054</v>
          </cell>
        </row>
        <row r="190">
          <cell r="E190" t="str">
            <v>ME</v>
          </cell>
          <cell r="G190">
            <v>36983</v>
          </cell>
          <cell r="H190">
            <v>37030</v>
          </cell>
          <cell r="I190">
            <v>37037</v>
          </cell>
          <cell r="J190">
            <v>37054</v>
          </cell>
          <cell r="K190">
            <v>37091</v>
          </cell>
          <cell r="L190">
            <v>37054</v>
          </cell>
        </row>
        <row r="191">
          <cell r="E191" t="str">
            <v>ME</v>
          </cell>
          <cell r="G191">
            <v>36983</v>
          </cell>
          <cell r="H191">
            <v>37030</v>
          </cell>
          <cell r="I191">
            <v>37037</v>
          </cell>
          <cell r="J191">
            <v>37054</v>
          </cell>
          <cell r="K191">
            <v>37091</v>
          </cell>
          <cell r="L191">
            <v>37054</v>
          </cell>
        </row>
        <row r="192">
          <cell r="E192" t="str">
            <v>ME</v>
          </cell>
          <cell r="G192">
            <v>36983</v>
          </cell>
          <cell r="H192">
            <v>37030</v>
          </cell>
          <cell r="I192">
            <v>37037</v>
          </cell>
          <cell r="J192">
            <v>37054</v>
          </cell>
          <cell r="K192">
            <v>37091</v>
          </cell>
          <cell r="L192">
            <v>37054</v>
          </cell>
        </row>
        <row r="193">
          <cell r="E193" t="str">
            <v>ME</v>
          </cell>
          <cell r="G193">
            <v>36983</v>
          </cell>
          <cell r="H193">
            <v>37030</v>
          </cell>
          <cell r="I193">
            <v>37037</v>
          </cell>
          <cell r="J193">
            <v>37054</v>
          </cell>
          <cell r="K193">
            <v>37091</v>
          </cell>
          <cell r="L193">
            <v>37054</v>
          </cell>
        </row>
        <row r="194">
          <cell r="E194" t="str">
            <v>ME</v>
          </cell>
          <cell r="G194">
            <v>36983</v>
          </cell>
          <cell r="H194">
            <v>37030</v>
          </cell>
          <cell r="I194">
            <v>37037</v>
          </cell>
          <cell r="J194">
            <v>37054</v>
          </cell>
          <cell r="K194">
            <v>37091</v>
          </cell>
          <cell r="L194">
            <v>37054</v>
          </cell>
        </row>
        <row r="195">
          <cell r="E195" t="str">
            <v>ME</v>
          </cell>
          <cell r="G195">
            <v>36983</v>
          </cell>
          <cell r="H195">
            <v>37030</v>
          </cell>
          <cell r="I195">
            <v>37037</v>
          </cell>
          <cell r="J195">
            <v>37054</v>
          </cell>
          <cell r="K195">
            <v>37091</v>
          </cell>
          <cell r="L195">
            <v>37054</v>
          </cell>
        </row>
        <row r="196">
          <cell r="E196" t="str">
            <v>ME</v>
          </cell>
          <cell r="G196">
            <v>36983</v>
          </cell>
          <cell r="H196">
            <v>37030</v>
          </cell>
          <cell r="I196">
            <v>37037</v>
          </cell>
          <cell r="J196">
            <v>37054</v>
          </cell>
          <cell r="K196">
            <v>37091</v>
          </cell>
          <cell r="L196">
            <v>37054</v>
          </cell>
        </row>
        <row r="197">
          <cell r="E197" t="str">
            <v>ME</v>
          </cell>
          <cell r="G197">
            <v>36983</v>
          </cell>
          <cell r="H197">
            <v>37030</v>
          </cell>
          <cell r="I197">
            <v>37037</v>
          </cell>
          <cell r="J197">
            <v>37054</v>
          </cell>
          <cell r="K197">
            <v>37091</v>
          </cell>
          <cell r="L197">
            <v>37054</v>
          </cell>
        </row>
        <row r="198">
          <cell r="E198" t="str">
            <v>ME</v>
          </cell>
          <cell r="G198">
            <v>36983</v>
          </cell>
          <cell r="H198">
            <v>37030</v>
          </cell>
          <cell r="I198">
            <v>37037</v>
          </cell>
          <cell r="J198">
            <v>37054</v>
          </cell>
          <cell r="K198">
            <v>37091</v>
          </cell>
          <cell r="L198">
            <v>37054</v>
          </cell>
        </row>
        <row r="199">
          <cell r="E199" t="str">
            <v>ME</v>
          </cell>
          <cell r="G199">
            <v>36983</v>
          </cell>
          <cell r="H199">
            <v>37030</v>
          </cell>
          <cell r="I199">
            <v>37037</v>
          </cell>
          <cell r="J199">
            <v>37070</v>
          </cell>
          <cell r="K199">
            <v>37091</v>
          </cell>
          <cell r="L199">
            <v>37176</v>
          </cell>
        </row>
        <row r="200">
          <cell r="E200" t="str">
            <v>ME</v>
          </cell>
          <cell r="G200">
            <v>36983</v>
          </cell>
          <cell r="H200">
            <v>37030</v>
          </cell>
          <cell r="I200">
            <v>37037</v>
          </cell>
          <cell r="J200">
            <v>37070</v>
          </cell>
          <cell r="K200">
            <v>37091</v>
          </cell>
          <cell r="L200">
            <v>37176</v>
          </cell>
        </row>
        <row r="201">
          <cell r="E201" t="str">
            <v>ME</v>
          </cell>
          <cell r="G201">
            <v>36983</v>
          </cell>
          <cell r="H201">
            <v>37030</v>
          </cell>
          <cell r="I201">
            <v>37037</v>
          </cell>
          <cell r="J201">
            <v>37070</v>
          </cell>
          <cell r="K201">
            <v>37091</v>
          </cell>
          <cell r="L201">
            <v>37176</v>
          </cell>
        </row>
        <row r="202">
          <cell r="E202" t="str">
            <v>ME</v>
          </cell>
          <cell r="G202">
            <v>36983</v>
          </cell>
          <cell r="H202">
            <v>37030</v>
          </cell>
          <cell r="I202">
            <v>37037</v>
          </cell>
          <cell r="J202">
            <v>37070</v>
          </cell>
          <cell r="K202">
            <v>37091</v>
          </cell>
          <cell r="L202">
            <v>37176</v>
          </cell>
        </row>
        <row r="203">
          <cell r="E203" t="str">
            <v>ME</v>
          </cell>
          <cell r="G203">
            <v>36983</v>
          </cell>
          <cell r="H203">
            <v>37030</v>
          </cell>
          <cell r="I203">
            <v>37037</v>
          </cell>
          <cell r="J203">
            <v>37070</v>
          </cell>
          <cell r="K203">
            <v>37091</v>
          </cell>
          <cell r="L203">
            <v>37176</v>
          </cell>
        </row>
        <row r="204">
          <cell r="E204" t="str">
            <v>ME</v>
          </cell>
          <cell r="G204">
            <v>37037</v>
          </cell>
          <cell r="H204">
            <v>37040</v>
          </cell>
          <cell r="I204">
            <v>37054</v>
          </cell>
          <cell r="J204">
            <v>37076</v>
          </cell>
          <cell r="K204">
            <v>37092</v>
          </cell>
          <cell r="L204">
            <v>37054</v>
          </cell>
        </row>
        <row r="205">
          <cell r="E205" t="str">
            <v>ME</v>
          </cell>
          <cell r="G205">
            <v>37037</v>
          </cell>
          <cell r="H205">
            <v>37040</v>
          </cell>
          <cell r="I205">
            <v>37054</v>
          </cell>
          <cell r="J205">
            <v>37076</v>
          </cell>
          <cell r="K205">
            <v>37092</v>
          </cell>
          <cell r="L205">
            <v>37054</v>
          </cell>
        </row>
        <row r="206">
          <cell r="E206" t="str">
            <v>ME</v>
          </cell>
          <cell r="G206">
            <v>37037</v>
          </cell>
          <cell r="H206">
            <v>37040</v>
          </cell>
          <cell r="I206">
            <v>37054</v>
          </cell>
          <cell r="J206">
            <v>37076</v>
          </cell>
          <cell r="K206">
            <v>37092</v>
          </cell>
          <cell r="L206">
            <v>37054</v>
          </cell>
        </row>
        <row r="207">
          <cell r="E207" t="str">
            <v>ME</v>
          </cell>
          <cell r="G207">
            <v>37037</v>
          </cell>
          <cell r="H207">
            <v>37040</v>
          </cell>
          <cell r="I207">
            <v>37054</v>
          </cell>
          <cell r="J207">
            <v>37076</v>
          </cell>
          <cell r="K207">
            <v>37092</v>
          </cell>
          <cell r="L207">
            <v>37054</v>
          </cell>
        </row>
        <row r="208">
          <cell r="E208" t="str">
            <v>ME</v>
          </cell>
          <cell r="G208">
            <v>37037</v>
          </cell>
          <cell r="H208">
            <v>37040</v>
          </cell>
          <cell r="I208">
            <v>37054</v>
          </cell>
          <cell r="J208">
            <v>37076</v>
          </cell>
          <cell r="K208">
            <v>37092</v>
          </cell>
          <cell r="L208">
            <v>37054</v>
          </cell>
        </row>
        <row r="209">
          <cell r="E209" t="str">
            <v>ME</v>
          </cell>
          <cell r="G209">
            <v>37037</v>
          </cell>
          <cell r="H209">
            <v>37040</v>
          </cell>
          <cell r="I209">
            <v>37054</v>
          </cell>
          <cell r="J209">
            <v>37076</v>
          </cell>
          <cell r="K209">
            <v>37092</v>
          </cell>
          <cell r="L209">
            <v>37054</v>
          </cell>
        </row>
        <row r="210">
          <cell r="E210" t="str">
            <v>ME</v>
          </cell>
          <cell r="G210">
            <v>37037</v>
          </cell>
          <cell r="H210">
            <v>37040</v>
          </cell>
          <cell r="I210">
            <v>37054</v>
          </cell>
          <cell r="J210">
            <v>37076</v>
          </cell>
          <cell r="K210">
            <v>37092</v>
          </cell>
          <cell r="L210">
            <v>37054</v>
          </cell>
        </row>
        <row r="211">
          <cell r="E211" t="str">
            <v>ME</v>
          </cell>
          <cell r="G211">
            <v>37037</v>
          </cell>
          <cell r="H211">
            <v>37040</v>
          </cell>
          <cell r="I211">
            <v>37054</v>
          </cell>
          <cell r="J211">
            <v>37076</v>
          </cell>
          <cell r="K211">
            <v>37092</v>
          </cell>
          <cell r="L211">
            <v>37054</v>
          </cell>
        </row>
        <row r="212">
          <cell r="E212" t="str">
            <v>ME</v>
          </cell>
          <cell r="G212">
            <v>37037</v>
          </cell>
          <cell r="H212">
            <v>37040</v>
          </cell>
          <cell r="I212">
            <v>37054</v>
          </cell>
          <cell r="J212">
            <v>37076</v>
          </cell>
          <cell r="K212">
            <v>37092</v>
          </cell>
          <cell r="L212">
            <v>37054</v>
          </cell>
        </row>
        <row r="213">
          <cell r="E213" t="str">
            <v>ME</v>
          </cell>
          <cell r="G213">
            <v>37037</v>
          </cell>
          <cell r="H213">
            <v>37040</v>
          </cell>
          <cell r="I213">
            <v>37054</v>
          </cell>
          <cell r="J213">
            <v>37076</v>
          </cell>
          <cell r="K213">
            <v>37092</v>
          </cell>
          <cell r="L213">
            <v>37054</v>
          </cell>
        </row>
        <row r="214">
          <cell r="E214" t="str">
            <v>ME</v>
          </cell>
          <cell r="G214">
            <v>37037</v>
          </cell>
          <cell r="H214">
            <v>37040</v>
          </cell>
          <cell r="I214">
            <v>37054</v>
          </cell>
          <cell r="J214">
            <v>37076</v>
          </cell>
          <cell r="K214">
            <v>37092</v>
          </cell>
          <cell r="L214">
            <v>37054</v>
          </cell>
        </row>
        <row r="215">
          <cell r="E215" t="str">
            <v>ME</v>
          </cell>
          <cell r="G215">
            <v>37037</v>
          </cell>
          <cell r="H215">
            <v>37040</v>
          </cell>
          <cell r="I215">
            <v>37054</v>
          </cell>
          <cell r="J215">
            <v>37076</v>
          </cell>
          <cell r="K215">
            <v>37092</v>
          </cell>
          <cell r="L215">
            <v>37054</v>
          </cell>
        </row>
        <row r="216">
          <cell r="E216" t="str">
            <v>ME</v>
          </cell>
          <cell r="G216">
            <v>37037</v>
          </cell>
          <cell r="H216">
            <v>37040</v>
          </cell>
          <cell r="I216">
            <v>37054</v>
          </cell>
          <cell r="J216">
            <v>37076</v>
          </cell>
          <cell r="K216">
            <v>37092</v>
          </cell>
          <cell r="L216">
            <v>37054</v>
          </cell>
        </row>
        <row r="217">
          <cell r="E217" t="str">
            <v>ME</v>
          </cell>
          <cell r="G217">
            <v>37037</v>
          </cell>
          <cell r="H217">
            <v>37040</v>
          </cell>
          <cell r="I217">
            <v>37054</v>
          </cell>
          <cell r="J217">
            <v>37076</v>
          </cell>
          <cell r="K217">
            <v>37092</v>
          </cell>
          <cell r="L217">
            <v>37054</v>
          </cell>
        </row>
        <row r="218">
          <cell r="E218" t="str">
            <v>ME</v>
          </cell>
          <cell r="G218">
            <v>37037</v>
          </cell>
          <cell r="H218">
            <v>37040</v>
          </cell>
          <cell r="I218">
            <v>37054</v>
          </cell>
          <cell r="J218">
            <v>37076</v>
          </cell>
          <cell r="K218">
            <v>37092</v>
          </cell>
          <cell r="L218">
            <v>37054</v>
          </cell>
        </row>
        <row r="219">
          <cell r="E219" t="str">
            <v>ME</v>
          </cell>
          <cell r="G219">
            <v>37037</v>
          </cell>
          <cell r="H219">
            <v>37040</v>
          </cell>
          <cell r="I219">
            <v>37054</v>
          </cell>
          <cell r="J219">
            <v>37076</v>
          </cell>
          <cell r="K219">
            <v>37092</v>
          </cell>
          <cell r="L219">
            <v>37054</v>
          </cell>
        </row>
        <row r="220">
          <cell r="E220" t="str">
            <v>ME</v>
          </cell>
          <cell r="G220">
            <v>37037</v>
          </cell>
          <cell r="H220">
            <v>37040</v>
          </cell>
          <cell r="I220">
            <v>37054</v>
          </cell>
          <cell r="J220">
            <v>37076</v>
          </cell>
          <cell r="K220">
            <v>37092</v>
          </cell>
          <cell r="L220">
            <v>37054</v>
          </cell>
        </row>
        <row r="221">
          <cell r="E221" t="str">
            <v>ME</v>
          </cell>
          <cell r="G221">
            <v>37037</v>
          </cell>
          <cell r="H221">
            <v>37040</v>
          </cell>
          <cell r="I221">
            <v>37054</v>
          </cell>
          <cell r="J221">
            <v>37076</v>
          </cell>
          <cell r="K221">
            <v>37092</v>
          </cell>
          <cell r="L221">
            <v>37054</v>
          </cell>
        </row>
        <row r="222">
          <cell r="E222" t="str">
            <v>ME</v>
          </cell>
          <cell r="G222">
            <v>37037</v>
          </cell>
          <cell r="H222">
            <v>37040</v>
          </cell>
          <cell r="I222">
            <v>37054</v>
          </cell>
          <cell r="J222">
            <v>37076</v>
          </cell>
          <cell r="K222">
            <v>37092</v>
          </cell>
          <cell r="L222">
            <v>37054</v>
          </cell>
        </row>
        <row r="223">
          <cell r="E223" t="str">
            <v>ME</v>
          </cell>
          <cell r="G223">
            <v>37037</v>
          </cell>
          <cell r="H223">
            <v>37040</v>
          </cell>
          <cell r="I223">
            <v>37054</v>
          </cell>
          <cell r="J223">
            <v>37076</v>
          </cell>
          <cell r="K223">
            <v>37092</v>
          </cell>
          <cell r="L223">
            <v>37054</v>
          </cell>
        </row>
        <row r="224">
          <cell r="E224" t="str">
            <v>ME</v>
          </cell>
          <cell r="G224">
            <v>37037</v>
          </cell>
          <cell r="H224">
            <v>37040</v>
          </cell>
          <cell r="I224">
            <v>37054</v>
          </cell>
          <cell r="J224">
            <v>37076</v>
          </cell>
          <cell r="K224">
            <v>37092</v>
          </cell>
          <cell r="L224">
            <v>37054</v>
          </cell>
        </row>
        <row r="225">
          <cell r="E225" t="str">
            <v>ME</v>
          </cell>
          <cell r="G225">
            <v>37037</v>
          </cell>
          <cell r="H225">
            <v>37040</v>
          </cell>
          <cell r="I225">
            <v>37054</v>
          </cell>
          <cell r="J225">
            <v>37076</v>
          </cell>
          <cell r="K225">
            <v>37092</v>
          </cell>
          <cell r="L225">
            <v>37054</v>
          </cell>
        </row>
        <row r="226">
          <cell r="E226" t="str">
            <v>ME</v>
          </cell>
          <cell r="G226">
            <v>37037</v>
          </cell>
          <cell r="H226">
            <v>37040</v>
          </cell>
          <cell r="I226">
            <v>37054</v>
          </cell>
          <cell r="J226">
            <v>37076</v>
          </cell>
          <cell r="K226">
            <v>37092</v>
          </cell>
          <cell r="L226">
            <v>37054</v>
          </cell>
        </row>
        <row r="227">
          <cell r="E227" t="str">
            <v>ME</v>
          </cell>
          <cell r="G227">
            <v>37037</v>
          </cell>
          <cell r="H227">
            <v>37040</v>
          </cell>
          <cell r="I227">
            <v>37054</v>
          </cell>
          <cell r="J227">
            <v>37076</v>
          </cell>
          <cell r="K227">
            <v>37092</v>
          </cell>
          <cell r="L227">
            <v>37054</v>
          </cell>
        </row>
        <row r="228">
          <cell r="E228" t="str">
            <v>ME</v>
          </cell>
          <cell r="G228">
            <v>37037</v>
          </cell>
          <cell r="H228">
            <v>37040</v>
          </cell>
          <cell r="I228">
            <v>37054</v>
          </cell>
          <cell r="J228">
            <v>37076</v>
          </cell>
          <cell r="K228">
            <v>37092</v>
          </cell>
          <cell r="L228">
            <v>37054</v>
          </cell>
        </row>
        <row r="229">
          <cell r="E229" t="str">
            <v>ME</v>
          </cell>
          <cell r="G229">
            <v>37037</v>
          </cell>
          <cell r="H229">
            <v>37040</v>
          </cell>
          <cell r="I229">
            <v>37054</v>
          </cell>
          <cell r="J229">
            <v>37076</v>
          </cell>
          <cell r="K229">
            <v>37092</v>
          </cell>
          <cell r="L229">
            <v>37054</v>
          </cell>
        </row>
        <row r="230">
          <cell r="E230" t="str">
            <v>ME</v>
          </cell>
          <cell r="G230">
            <v>37037</v>
          </cell>
          <cell r="H230">
            <v>37040</v>
          </cell>
          <cell r="I230">
            <v>37054</v>
          </cell>
          <cell r="J230">
            <v>37076</v>
          </cell>
          <cell r="K230">
            <v>37092</v>
          </cell>
          <cell r="L230">
            <v>37054</v>
          </cell>
        </row>
        <row r="231">
          <cell r="E231" t="str">
            <v>ME</v>
          </cell>
          <cell r="G231">
            <v>37037</v>
          </cell>
          <cell r="H231">
            <v>37040</v>
          </cell>
          <cell r="I231">
            <v>37054</v>
          </cell>
          <cell r="J231">
            <v>37076</v>
          </cell>
          <cell r="K231">
            <v>37092</v>
          </cell>
          <cell r="L231">
            <v>37054</v>
          </cell>
        </row>
        <row r="232">
          <cell r="E232" t="str">
            <v>ME</v>
          </cell>
          <cell r="G232">
            <v>37017</v>
          </cell>
          <cell r="H232">
            <v>37040</v>
          </cell>
          <cell r="I232">
            <v>37054</v>
          </cell>
          <cell r="J232">
            <v>37076</v>
          </cell>
          <cell r="K232">
            <v>37092</v>
          </cell>
          <cell r="L232">
            <v>37054</v>
          </cell>
        </row>
        <row r="233">
          <cell r="E233" t="str">
            <v>ME</v>
          </cell>
          <cell r="G233">
            <v>37017</v>
          </cell>
          <cell r="H233">
            <v>37040</v>
          </cell>
          <cell r="I233">
            <v>37054</v>
          </cell>
          <cell r="J233">
            <v>37076</v>
          </cell>
          <cell r="K233">
            <v>37092</v>
          </cell>
          <cell r="L233">
            <v>37054</v>
          </cell>
        </row>
        <row r="234">
          <cell r="E234" t="str">
            <v>ME</v>
          </cell>
          <cell r="G234">
            <v>37017</v>
          </cell>
          <cell r="H234">
            <v>37040</v>
          </cell>
          <cell r="I234">
            <v>37054</v>
          </cell>
          <cell r="J234">
            <v>37076</v>
          </cell>
          <cell r="K234">
            <v>37092</v>
          </cell>
          <cell r="L234">
            <v>37054</v>
          </cell>
        </row>
        <row r="235">
          <cell r="E235" t="str">
            <v>ME</v>
          </cell>
          <cell r="G235">
            <v>37017</v>
          </cell>
          <cell r="H235">
            <v>37040</v>
          </cell>
          <cell r="I235">
            <v>37054</v>
          </cell>
          <cell r="J235">
            <v>37076</v>
          </cell>
          <cell r="K235">
            <v>37092</v>
          </cell>
          <cell r="L235">
            <v>37054</v>
          </cell>
        </row>
        <row r="236">
          <cell r="E236" t="str">
            <v>ME</v>
          </cell>
          <cell r="G236">
            <v>37017</v>
          </cell>
          <cell r="H236">
            <v>37040</v>
          </cell>
          <cell r="I236">
            <v>37054</v>
          </cell>
          <cell r="J236">
            <v>37076</v>
          </cell>
          <cell r="K236">
            <v>37092</v>
          </cell>
          <cell r="L236">
            <v>37054</v>
          </cell>
        </row>
        <row r="237">
          <cell r="E237" t="str">
            <v>ME</v>
          </cell>
          <cell r="G237">
            <v>37017</v>
          </cell>
          <cell r="H237">
            <v>37040</v>
          </cell>
          <cell r="I237">
            <v>37054</v>
          </cell>
          <cell r="J237">
            <v>37076</v>
          </cell>
          <cell r="K237">
            <v>37092</v>
          </cell>
          <cell r="L237">
            <v>37054</v>
          </cell>
        </row>
        <row r="238">
          <cell r="E238" t="str">
            <v>ME</v>
          </cell>
          <cell r="G238">
            <v>37017</v>
          </cell>
          <cell r="H238">
            <v>37040</v>
          </cell>
          <cell r="I238">
            <v>37054</v>
          </cell>
          <cell r="J238">
            <v>37076</v>
          </cell>
          <cell r="K238">
            <v>37092</v>
          </cell>
          <cell r="L238">
            <v>37054</v>
          </cell>
        </row>
        <row r="239">
          <cell r="E239" t="str">
            <v>ME</v>
          </cell>
          <cell r="G239">
            <v>37017</v>
          </cell>
          <cell r="H239">
            <v>37040</v>
          </cell>
          <cell r="I239">
            <v>37054</v>
          </cell>
          <cell r="J239">
            <v>37076</v>
          </cell>
          <cell r="K239">
            <v>37092</v>
          </cell>
          <cell r="L239">
            <v>37054</v>
          </cell>
        </row>
        <row r="240">
          <cell r="E240" t="str">
            <v>ME</v>
          </cell>
          <cell r="G240">
            <v>37017</v>
          </cell>
          <cell r="H240">
            <v>37040</v>
          </cell>
          <cell r="I240">
            <v>37054</v>
          </cell>
          <cell r="J240">
            <v>37076</v>
          </cell>
          <cell r="K240">
            <v>37092</v>
          </cell>
          <cell r="L240">
            <v>37054</v>
          </cell>
        </row>
        <row r="241">
          <cell r="E241" t="str">
            <v>ME</v>
          </cell>
          <cell r="G241">
            <v>37017</v>
          </cell>
          <cell r="H241">
            <v>37040</v>
          </cell>
          <cell r="I241">
            <v>37054</v>
          </cell>
          <cell r="J241">
            <v>37076</v>
          </cell>
          <cell r="K241">
            <v>37092</v>
          </cell>
          <cell r="L241">
            <v>37054</v>
          </cell>
        </row>
        <row r="242">
          <cell r="E242" t="str">
            <v>ME</v>
          </cell>
          <cell r="G242">
            <v>37017</v>
          </cell>
          <cell r="H242">
            <v>37040</v>
          </cell>
          <cell r="I242">
            <v>37054</v>
          </cell>
          <cell r="J242">
            <v>37076</v>
          </cell>
          <cell r="K242">
            <v>37092</v>
          </cell>
          <cell r="L242">
            <v>37054</v>
          </cell>
        </row>
        <row r="243">
          <cell r="E243" t="str">
            <v>ME</v>
          </cell>
          <cell r="G243">
            <v>37017</v>
          </cell>
          <cell r="H243">
            <v>37040</v>
          </cell>
          <cell r="I243">
            <v>37054</v>
          </cell>
          <cell r="J243">
            <v>37076</v>
          </cell>
          <cell r="K243">
            <v>37092</v>
          </cell>
          <cell r="L243">
            <v>37054</v>
          </cell>
        </row>
        <row r="244">
          <cell r="E244" t="str">
            <v>ME</v>
          </cell>
          <cell r="G244">
            <v>37017</v>
          </cell>
          <cell r="H244">
            <v>37040</v>
          </cell>
          <cell r="I244">
            <v>37054</v>
          </cell>
          <cell r="J244">
            <v>37076</v>
          </cell>
          <cell r="K244">
            <v>37092</v>
          </cell>
          <cell r="L244">
            <v>37054</v>
          </cell>
        </row>
        <row r="245">
          <cell r="E245" t="str">
            <v>ME</v>
          </cell>
          <cell r="G245">
            <v>37017</v>
          </cell>
          <cell r="H245">
            <v>37040</v>
          </cell>
          <cell r="I245">
            <v>37054</v>
          </cell>
          <cell r="J245">
            <v>37076</v>
          </cell>
          <cell r="K245">
            <v>37092</v>
          </cell>
          <cell r="L245">
            <v>37054</v>
          </cell>
        </row>
        <row r="246">
          <cell r="E246" t="str">
            <v>ME</v>
          </cell>
          <cell r="G246">
            <v>37017</v>
          </cell>
          <cell r="H246">
            <v>37040</v>
          </cell>
          <cell r="I246">
            <v>37054</v>
          </cell>
          <cell r="J246">
            <v>37076</v>
          </cell>
          <cell r="K246">
            <v>37092</v>
          </cell>
          <cell r="L246">
            <v>37054</v>
          </cell>
        </row>
        <row r="247">
          <cell r="E247" t="str">
            <v>ME</v>
          </cell>
          <cell r="G247">
            <v>37037</v>
          </cell>
          <cell r="H247">
            <v>37040</v>
          </cell>
          <cell r="I247">
            <v>37054</v>
          </cell>
          <cell r="J247">
            <v>37076</v>
          </cell>
          <cell r="K247">
            <v>37092</v>
          </cell>
          <cell r="L247">
            <v>37054</v>
          </cell>
        </row>
        <row r="248">
          <cell r="E248" t="str">
            <v>ME</v>
          </cell>
          <cell r="G248">
            <v>37037</v>
          </cell>
          <cell r="H248">
            <v>37040</v>
          </cell>
          <cell r="I248">
            <v>37054</v>
          </cell>
          <cell r="J248">
            <v>37076</v>
          </cell>
          <cell r="K248">
            <v>37092</v>
          </cell>
          <cell r="L248">
            <v>37054</v>
          </cell>
        </row>
        <row r="249">
          <cell r="E249" t="str">
            <v>ME</v>
          </cell>
          <cell r="G249">
            <v>37037</v>
          </cell>
          <cell r="H249">
            <v>37040</v>
          </cell>
          <cell r="I249">
            <v>37054</v>
          </cell>
          <cell r="J249">
            <v>37076</v>
          </cell>
          <cell r="K249">
            <v>37092</v>
          </cell>
          <cell r="L249">
            <v>37054</v>
          </cell>
        </row>
        <row r="250">
          <cell r="E250" t="str">
            <v>ME</v>
          </cell>
          <cell r="G250">
            <v>37001</v>
          </cell>
          <cell r="H250">
            <v>37040</v>
          </cell>
          <cell r="I250">
            <v>37054</v>
          </cell>
          <cell r="J250">
            <v>37076</v>
          </cell>
          <cell r="K250">
            <v>37092</v>
          </cell>
          <cell r="L250">
            <v>37054</v>
          </cell>
        </row>
        <row r="251">
          <cell r="E251" t="str">
            <v>ME</v>
          </cell>
          <cell r="G251">
            <v>37001</v>
          </cell>
          <cell r="H251">
            <v>37040</v>
          </cell>
          <cell r="I251">
            <v>37054</v>
          </cell>
          <cell r="J251">
            <v>37076</v>
          </cell>
          <cell r="K251">
            <v>37092</v>
          </cell>
          <cell r="L251">
            <v>37054</v>
          </cell>
        </row>
        <row r="252">
          <cell r="E252" t="str">
            <v>ME</v>
          </cell>
          <cell r="G252">
            <v>37123</v>
          </cell>
          <cell r="H252">
            <v>37154</v>
          </cell>
          <cell r="I252">
            <v>37169</v>
          </cell>
          <cell r="J252">
            <v>37194</v>
          </cell>
          <cell r="K252">
            <v>37210</v>
          </cell>
          <cell r="L252">
            <v>37054</v>
          </cell>
        </row>
        <row r="253">
          <cell r="E253" t="str">
            <v>ME</v>
          </cell>
          <cell r="G253">
            <v>37123</v>
          </cell>
          <cell r="H253">
            <v>37154</v>
          </cell>
          <cell r="I253">
            <v>37169</v>
          </cell>
          <cell r="J253">
            <v>37194</v>
          </cell>
          <cell r="K253">
            <v>37210</v>
          </cell>
          <cell r="L253">
            <v>37054</v>
          </cell>
        </row>
        <row r="258">
          <cell r="E258" t="str">
            <v>HV</v>
          </cell>
          <cell r="G258">
            <v>37037</v>
          </cell>
          <cell r="H258">
            <v>37097</v>
          </cell>
          <cell r="I258">
            <v>37127</v>
          </cell>
          <cell r="J258">
            <v>37148</v>
          </cell>
          <cell r="K258">
            <v>37169</v>
          </cell>
          <cell r="L258">
            <v>37176</v>
          </cell>
        </row>
        <row r="259">
          <cell r="E259" t="str">
            <v>HV</v>
          </cell>
          <cell r="G259">
            <v>37037</v>
          </cell>
          <cell r="H259">
            <v>37097</v>
          </cell>
          <cell r="I259">
            <v>37127</v>
          </cell>
          <cell r="J259">
            <v>37148</v>
          </cell>
          <cell r="K259">
            <v>37169</v>
          </cell>
          <cell r="L259">
            <v>37176</v>
          </cell>
        </row>
        <row r="260">
          <cell r="E260" t="str">
            <v>HV</v>
          </cell>
          <cell r="G260">
            <v>37037</v>
          </cell>
          <cell r="H260">
            <v>37097</v>
          </cell>
          <cell r="I260">
            <v>37127</v>
          </cell>
          <cell r="J260">
            <v>37148</v>
          </cell>
          <cell r="K260">
            <v>37169</v>
          </cell>
          <cell r="L260">
            <v>37176</v>
          </cell>
        </row>
        <row r="261">
          <cell r="E261" t="str">
            <v>HV</v>
          </cell>
          <cell r="G261">
            <v>37037</v>
          </cell>
          <cell r="H261">
            <v>37097</v>
          </cell>
          <cell r="I261">
            <v>37127</v>
          </cell>
          <cell r="J261">
            <v>37148</v>
          </cell>
          <cell r="K261">
            <v>37169</v>
          </cell>
          <cell r="L261">
            <v>37176</v>
          </cell>
        </row>
        <row r="262">
          <cell r="E262" t="str">
            <v>HV</v>
          </cell>
          <cell r="G262">
            <v>37037</v>
          </cell>
          <cell r="H262">
            <v>37097</v>
          </cell>
          <cell r="I262">
            <v>37127</v>
          </cell>
          <cell r="J262">
            <v>37148</v>
          </cell>
          <cell r="K262">
            <v>37169</v>
          </cell>
          <cell r="L262">
            <v>37176</v>
          </cell>
        </row>
        <row r="263">
          <cell r="E263" t="str">
            <v>HV</v>
          </cell>
          <cell r="G263">
            <v>37037</v>
          </cell>
          <cell r="H263">
            <v>37097</v>
          </cell>
          <cell r="I263">
            <v>37127</v>
          </cell>
          <cell r="J263">
            <v>37148</v>
          </cell>
          <cell r="K263">
            <v>37169</v>
          </cell>
          <cell r="L263">
            <v>37176</v>
          </cell>
        </row>
        <row r="264">
          <cell r="E264" t="str">
            <v>HV</v>
          </cell>
          <cell r="G264">
            <v>37037</v>
          </cell>
          <cell r="H264">
            <v>37097</v>
          </cell>
          <cell r="I264">
            <v>37127</v>
          </cell>
          <cell r="J264">
            <v>37148</v>
          </cell>
          <cell r="K264">
            <v>37169</v>
          </cell>
          <cell r="L264">
            <v>37176</v>
          </cell>
        </row>
        <row r="265">
          <cell r="E265" t="str">
            <v>HV</v>
          </cell>
          <cell r="G265">
            <v>37037</v>
          </cell>
          <cell r="H265">
            <v>37097</v>
          </cell>
          <cell r="I265">
            <v>37127</v>
          </cell>
          <cell r="J265">
            <v>37148</v>
          </cell>
          <cell r="K265">
            <v>37169</v>
          </cell>
          <cell r="L265">
            <v>37176</v>
          </cell>
        </row>
        <row r="266">
          <cell r="E266" t="str">
            <v>HV</v>
          </cell>
          <cell r="G266">
            <v>37037</v>
          </cell>
          <cell r="H266">
            <v>37097</v>
          </cell>
          <cell r="I266">
            <v>37127</v>
          </cell>
          <cell r="J266">
            <v>37148</v>
          </cell>
          <cell r="K266">
            <v>37169</v>
          </cell>
          <cell r="L266">
            <v>37176</v>
          </cell>
        </row>
        <row r="267">
          <cell r="E267" t="str">
            <v>HV</v>
          </cell>
          <cell r="G267">
            <v>37037</v>
          </cell>
          <cell r="H267">
            <v>37097</v>
          </cell>
          <cell r="I267">
            <v>37127</v>
          </cell>
          <cell r="J267">
            <v>37148</v>
          </cell>
          <cell r="K267">
            <v>37169</v>
          </cell>
          <cell r="L267">
            <v>37176</v>
          </cell>
        </row>
        <row r="268">
          <cell r="E268" t="str">
            <v>HV</v>
          </cell>
          <cell r="G268">
            <v>37037</v>
          </cell>
          <cell r="H268">
            <v>37097</v>
          </cell>
          <cell r="I268">
            <v>37127</v>
          </cell>
          <cell r="J268">
            <v>37148</v>
          </cell>
          <cell r="K268">
            <v>37169</v>
          </cell>
          <cell r="L268">
            <v>37176</v>
          </cell>
        </row>
        <row r="269">
          <cell r="E269" t="str">
            <v>HV</v>
          </cell>
          <cell r="G269">
            <v>37037</v>
          </cell>
          <cell r="H269">
            <v>37097</v>
          </cell>
          <cell r="I269">
            <v>37127</v>
          </cell>
          <cell r="J269">
            <v>37148</v>
          </cell>
          <cell r="K269">
            <v>37169</v>
          </cell>
          <cell r="L269">
            <v>37176</v>
          </cell>
        </row>
        <row r="270">
          <cell r="E270" t="str">
            <v>HV</v>
          </cell>
          <cell r="G270">
            <v>37037</v>
          </cell>
          <cell r="H270">
            <v>37097</v>
          </cell>
          <cell r="I270">
            <v>37127</v>
          </cell>
          <cell r="J270">
            <v>37148</v>
          </cell>
          <cell r="K270">
            <v>37169</v>
          </cell>
          <cell r="L270">
            <v>37176</v>
          </cell>
        </row>
        <row r="271">
          <cell r="E271" t="str">
            <v>HV</v>
          </cell>
          <cell r="G271">
            <v>37037</v>
          </cell>
          <cell r="H271">
            <v>37097</v>
          </cell>
          <cell r="I271">
            <v>37127</v>
          </cell>
          <cell r="J271">
            <v>37148</v>
          </cell>
          <cell r="K271">
            <v>37169</v>
          </cell>
          <cell r="L271">
            <v>37176</v>
          </cell>
        </row>
        <row r="272">
          <cell r="E272" t="str">
            <v>HV</v>
          </cell>
          <cell r="G272">
            <v>37037</v>
          </cell>
          <cell r="H272">
            <v>37097</v>
          </cell>
          <cell r="I272">
            <v>37127</v>
          </cell>
          <cell r="J272">
            <v>37148</v>
          </cell>
          <cell r="K272">
            <v>37169</v>
          </cell>
          <cell r="L272">
            <v>37176</v>
          </cell>
        </row>
        <row r="273">
          <cell r="E273" t="str">
            <v>HV</v>
          </cell>
          <cell r="G273">
            <v>37037</v>
          </cell>
          <cell r="H273">
            <v>37097</v>
          </cell>
          <cell r="I273">
            <v>37127</v>
          </cell>
          <cell r="J273">
            <v>37148</v>
          </cell>
          <cell r="K273">
            <v>37169</v>
          </cell>
          <cell r="L273">
            <v>37176</v>
          </cell>
        </row>
        <row r="274">
          <cell r="E274" t="str">
            <v>HV</v>
          </cell>
          <cell r="G274">
            <v>37037</v>
          </cell>
          <cell r="H274">
            <v>37097</v>
          </cell>
          <cell r="I274">
            <v>37127</v>
          </cell>
          <cell r="J274">
            <v>37148</v>
          </cell>
          <cell r="K274">
            <v>37169</v>
          </cell>
          <cell r="L274">
            <v>37176</v>
          </cell>
        </row>
        <row r="275">
          <cell r="E275" t="str">
            <v>HV</v>
          </cell>
          <cell r="G275">
            <v>37037</v>
          </cell>
          <cell r="H275">
            <v>37097</v>
          </cell>
          <cell r="I275">
            <v>37127</v>
          </cell>
          <cell r="J275">
            <v>37148</v>
          </cell>
          <cell r="K275">
            <v>37169</v>
          </cell>
          <cell r="L275">
            <v>37176</v>
          </cell>
        </row>
        <row r="276">
          <cell r="E276" t="str">
            <v>HV</v>
          </cell>
          <cell r="G276">
            <v>37037</v>
          </cell>
          <cell r="H276">
            <v>37097</v>
          </cell>
          <cell r="I276">
            <v>37127</v>
          </cell>
          <cell r="J276">
            <v>37148</v>
          </cell>
          <cell r="K276">
            <v>37169</v>
          </cell>
          <cell r="L276">
            <v>37176</v>
          </cell>
        </row>
        <row r="277">
          <cell r="E277" t="str">
            <v>HV</v>
          </cell>
          <cell r="G277">
            <v>37037</v>
          </cell>
          <cell r="H277">
            <v>37097</v>
          </cell>
          <cell r="I277">
            <v>37127</v>
          </cell>
          <cell r="J277">
            <v>37148</v>
          </cell>
          <cell r="K277">
            <v>37169</v>
          </cell>
          <cell r="L277">
            <v>37176</v>
          </cell>
        </row>
        <row r="278">
          <cell r="E278" t="str">
            <v>HV</v>
          </cell>
          <cell r="G278">
            <v>37037</v>
          </cell>
          <cell r="H278">
            <v>37097</v>
          </cell>
          <cell r="I278">
            <v>37127</v>
          </cell>
          <cell r="J278">
            <v>37148</v>
          </cell>
          <cell r="K278">
            <v>37169</v>
          </cell>
          <cell r="L278">
            <v>37176</v>
          </cell>
        </row>
        <row r="279">
          <cell r="E279" t="str">
            <v>HV</v>
          </cell>
          <cell r="G279">
            <v>37037</v>
          </cell>
          <cell r="H279">
            <v>37097</v>
          </cell>
          <cell r="I279">
            <v>37127</v>
          </cell>
          <cell r="J279">
            <v>37148</v>
          </cell>
          <cell r="K279">
            <v>37169</v>
          </cell>
          <cell r="L279">
            <v>37176</v>
          </cell>
        </row>
        <row r="280">
          <cell r="E280" t="str">
            <v>HV</v>
          </cell>
          <cell r="G280">
            <v>37037</v>
          </cell>
          <cell r="H280">
            <v>37097</v>
          </cell>
          <cell r="I280">
            <v>37127</v>
          </cell>
          <cell r="J280">
            <v>37148</v>
          </cell>
          <cell r="K280">
            <v>37169</v>
          </cell>
          <cell r="L280">
            <v>37176</v>
          </cell>
        </row>
        <row r="281">
          <cell r="E281" t="str">
            <v>HV</v>
          </cell>
          <cell r="G281">
            <v>37037</v>
          </cell>
          <cell r="H281">
            <v>37097</v>
          </cell>
          <cell r="I281">
            <v>37127</v>
          </cell>
          <cell r="J281">
            <v>37148</v>
          </cell>
          <cell r="K281">
            <v>37169</v>
          </cell>
          <cell r="L281">
            <v>37176</v>
          </cell>
        </row>
        <row r="282">
          <cell r="E282" t="str">
            <v>HV</v>
          </cell>
          <cell r="G282">
            <v>37017</v>
          </cell>
          <cell r="H282">
            <v>37077</v>
          </cell>
          <cell r="I282">
            <v>37107</v>
          </cell>
          <cell r="J282">
            <v>37128</v>
          </cell>
          <cell r="K282">
            <v>37149</v>
          </cell>
          <cell r="L282">
            <v>37176</v>
          </cell>
        </row>
        <row r="283">
          <cell r="E283" t="str">
            <v>HV</v>
          </cell>
          <cell r="G283">
            <v>37017</v>
          </cell>
          <cell r="H283">
            <v>37077</v>
          </cell>
          <cell r="I283">
            <v>37107</v>
          </cell>
          <cell r="J283">
            <v>37128</v>
          </cell>
          <cell r="K283">
            <v>37149</v>
          </cell>
          <cell r="L283">
            <v>37176</v>
          </cell>
        </row>
        <row r="284">
          <cell r="E284" t="str">
            <v>HV</v>
          </cell>
          <cell r="G284">
            <v>37017</v>
          </cell>
          <cell r="H284">
            <v>37077</v>
          </cell>
          <cell r="I284">
            <v>37107</v>
          </cell>
          <cell r="J284">
            <v>37128</v>
          </cell>
          <cell r="K284">
            <v>37149</v>
          </cell>
          <cell r="L284">
            <v>37176</v>
          </cell>
        </row>
        <row r="285">
          <cell r="E285" t="str">
            <v>HV</v>
          </cell>
          <cell r="G285">
            <v>37017</v>
          </cell>
          <cell r="H285">
            <v>37077</v>
          </cell>
          <cell r="I285">
            <v>37107</v>
          </cell>
          <cell r="J285">
            <v>37128</v>
          </cell>
          <cell r="K285">
            <v>37149</v>
          </cell>
          <cell r="L285">
            <v>37176</v>
          </cell>
        </row>
        <row r="286">
          <cell r="E286" t="str">
            <v>HV</v>
          </cell>
          <cell r="G286">
            <v>37017</v>
          </cell>
          <cell r="H286">
            <v>37077</v>
          </cell>
          <cell r="I286">
            <v>37107</v>
          </cell>
          <cell r="J286">
            <v>37128</v>
          </cell>
          <cell r="K286">
            <v>37149</v>
          </cell>
          <cell r="L286">
            <v>37176</v>
          </cell>
        </row>
        <row r="287">
          <cell r="E287" t="str">
            <v>HV</v>
          </cell>
          <cell r="G287">
            <v>37017</v>
          </cell>
          <cell r="H287">
            <v>37077</v>
          </cell>
          <cell r="I287">
            <v>37107</v>
          </cell>
          <cell r="J287">
            <v>37128</v>
          </cell>
          <cell r="K287">
            <v>37149</v>
          </cell>
          <cell r="L287">
            <v>37176</v>
          </cell>
        </row>
        <row r="288">
          <cell r="E288" t="str">
            <v>HV</v>
          </cell>
          <cell r="G288">
            <v>37017</v>
          </cell>
          <cell r="H288">
            <v>37077</v>
          </cell>
          <cell r="I288">
            <v>37107</v>
          </cell>
          <cell r="J288">
            <v>37128</v>
          </cell>
          <cell r="K288">
            <v>37149</v>
          </cell>
          <cell r="L288">
            <v>37176</v>
          </cell>
        </row>
        <row r="289">
          <cell r="E289" t="str">
            <v>HV</v>
          </cell>
          <cell r="G289">
            <v>37017</v>
          </cell>
          <cell r="H289">
            <v>37077</v>
          </cell>
          <cell r="I289">
            <v>37107</v>
          </cell>
          <cell r="J289">
            <v>37128</v>
          </cell>
          <cell r="K289">
            <v>37149</v>
          </cell>
          <cell r="L289">
            <v>37176</v>
          </cell>
        </row>
        <row r="290">
          <cell r="E290" t="str">
            <v>HV</v>
          </cell>
          <cell r="G290">
            <v>37017</v>
          </cell>
          <cell r="H290">
            <v>37077</v>
          </cell>
          <cell r="I290">
            <v>37107</v>
          </cell>
          <cell r="J290">
            <v>37128</v>
          </cell>
          <cell r="K290">
            <v>37149</v>
          </cell>
          <cell r="L290">
            <v>37176</v>
          </cell>
        </row>
        <row r="291">
          <cell r="E291" t="str">
            <v>HV</v>
          </cell>
          <cell r="G291">
            <v>37017</v>
          </cell>
          <cell r="H291">
            <v>37077</v>
          </cell>
          <cell r="I291">
            <v>37107</v>
          </cell>
          <cell r="J291">
            <v>37128</v>
          </cell>
          <cell r="K291">
            <v>37149</v>
          </cell>
          <cell r="L291">
            <v>37176</v>
          </cell>
        </row>
        <row r="292">
          <cell r="E292" t="str">
            <v>HV</v>
          </cell>
          <cell r="G292">
            <v>37017</v>
          </cell>
          <cell r="H292">
            <v>37077</v>
          </cell>
          <cell r="I292">
            <v>37107</v>
          </cell>
          <cell r="J292">
            <v>37128</v>
          </cell>
          <cell r="K292">
            <v>37149</v>
          </cell>
          <cell r="L292">
            <v>37176</v>
          </cell>
        </row>
        <row r="293">
          <cell r="E293" t="str">
            <v>HV</v>
          </cell>
          <cell r="G293">
            <v>37017</v>
          </cell>
          <cell r="H293">
            <v>37077</v>
          </cell>
          <cell r="I293">
            <v>37107</v>
          </cell>
          <cell r="J293">
            <v>37128</v>
          </cell>
          <cell r="K293">
            <v>37149</v>
          </cell>
          <cell r="L293">
            <v>37176</v>
          </cell>
        </row>
        <row r="294">
          <cell r="E294" t="str">
            <v>HV</v>
          </cell>
          <cell r="G294">
            <v>37017</v>
          </cell>
          <cell r="H294">
            <v>37077</v>
          </cell>
          <cell r="I294">
            <v>37107</v>
          </cell>
          <cell r="J294">
            <v>37128</v>
          </cell>
          <cell r="K294">
            <v>37149</v>
          </cell>
          <cell r="L294">
            <v>37176</v>
          </cell>
        </row>
        <row r="295">
          <cell r="E295" t="str">
            <v>HV</v>
          </cell>
          <cell r="G295">
            <v>37017</v>
          </cell>
          <cell r="H295">
            <v>37077</v>
          </cell>
          <cell r="I295">
            <v>37107</v>
          </cell>
          <cell r="J295">
            <v>37128</v>
          </cell>
          <cell r="K295">
            <v>37149</v>
          </cell>
          <cell r="L295">
            <v>37176</v>
          </cell>
        </row>
        <row r="296">
          <cell r="E296" t="str">
            <v>HV</v>
          </cell>
          <cell r="G296">
            <v>37017</v>
          </cell>
          <cell r="H296">
            <v>37077</v>
          </cell>
          <cell r="I296">
            <v>37107</v>
          </cell>
          <cell r="J296">
            <v>37128</v>
          </cell>
          <cell r="K296">
            <v>37149</v>
          </cell>
          <cell r="L296">
            <v>37176</v>
          </cell>
        </row>
        <row r="297">
          <cell r="E297" t="str">
            <v>HV</v>
          </cell>
          <cell r="G297">
            <v>37037</v>
          </cell>
          <cell r="H297">
            <v>37097</v>
          </cell>
          <cell r="I297">
            <v>37127</v>
          </cell>
          <cell r="J297">
            <v>37148</v>
          </cell>
          <cell r="K297">
            <v>37169</v>
          </cell>
          <cell r="L297">
            <v>37176</v>
          </cell>
        </row>
        <row r="298">
          <cell r="E298" t="str">
            <v>HV</v>
          </cell>
          <cell r="G298">
            <v>37037</v>
          </cell>
          <cell r="H298">
            <v>37097</v>
          </cell>
          <cell r="I298">
            <v>37127</v>
          </cell>
          <cell r="J298">
            <v>37148</v>
          </cell>
          <cell r="K298">
            <v>37169</v>
          </cell>
          <cell r="L298">
            <v>37176</v>
          </cell>
        </row>
        <row r="299">
          <cell r="E299" t="str">
            <v>HV</v>
          </cell>
          <cell r="G299">
            <v>37037</v>
          </cell>
          <cell r="H299">
            <v>37097</v>
          </cell>
          <cell r="I299">
            <v>37127</v>
          </cell>
          <cell r="J299">
            <v>37148</v>
          </cell>
          <cell r="K299">
            <v>37169</v>
          </cell>
          <cell r="L299">
            <v>37176</v>
          </cell>
        </row>
        <row r="300">
          <cell r="E300" t="str">
            <v>HV</v>
          </cell>
          <cell r="G300">
            <v>37001</v>
          </cell>
          <cell r="H300">
            <v>37061</v>
          </cell>
          <cell r="I300">
            <v>37091</v>
          </cell>
          <cell r="J300">
            <v>37112</v>
          </cell>
          <cell r="K300">
            <v>37133</v>
          </cell>
          <cell r="L300">
            <v>37176</v>
          </cell>
        </row>
        <row r="301">
          <cell r="E301" t="str">
            <v>HV</v>
          </cell>
          <cell r="G301">
            <v>37001</v>
          </cell>
          <cell r="H301">
            <v>37061</v>
          </cell>
          <cell r="I301">
            <v>37091</v>
          </cell>
          <cell r="J301">
            <v>37112</v>
          </cell>
          <cell r="K301">
            <v>37133</v>
          </cell>
          <cell r="L301">
            <v>37176</v>
          </cell>
        </row>
        <row r="302">
          <cell r="E302" t="str">
            <v>HV</v>
          </cell>
          <cell r="G302">
            <v>37037</v>
          </cell>
          <cell r="H302">
            <v>37097</v>
          </cell>
          <cell r="I302">
            <v>37127</v>
          </cell>
          <cell r="J302">
            <v>37148</v>
          </cell>
          <cell r="K302">
            <v>37169</v>
          </cell>
          <cell r="L302">
            <v>37176</v>
          </cell>
        </row>
        <row r="307">
          <cell r="E307" t="str">
            <v>PI</v>
          </cell>
          <cell r="G307">
            <v>36982</v>
          </cell>
          <cell r="H307">
            <v>37042</v>
          </cell>
          <cell r="I307">
            <v>37057</v>
          </cell>
          <cell r="J307">
            <v>37134</v>
          </cell>
          <cell r="K307">
            <v>37154</v>
          </cell>
          <cell r="L307">
            <v>37176</v>
          </cell>
        </row>
        <row r="308">
          <cell r="E308" t="str">
            <v>PI</v>
          </cell>
          <cell r="G308">
            <v>36982</v>
          </cell>
          <cell r="H308">
            <v>37042</v>
          </cell>
          <cell r="I308">
            <v>37057</v>
          </cell>
          <cell r="J308">
            <v>37134</v>
          </cell>
          <cell r="K308">
            <v>37154</v>
          </cell>
          <cell r="L308">
            <v>37176</v>
          </cell>
        </row>
        <row r="309">
          <cell r="E309" t="str">
            <v>PI</v>
          </cell>
          <cell r="G309">
            <v>36982</v>
          </cell>
          <cell r="H309">
            <v>37042</v>
          </cell>
          <cell r="I309">
            <v>37057</v>
          </cell>
          <cell r="J309">
            <v>37134</v>
          </cell>
          <cell r="K309">
            <v>37154</v>
          </cell>
          <cell r="L309">
            <v>37176</v>
          </cell>
        </row>
        <row r="310">
          <cell r="E310" t="str">
            <v>PI</v>
          </cell>
          <cell r="G310">
            <v>36982</v>
          </cell>
          <cell r="H310">
            <v>37042</v>
          </cell>
          <cell r="I310">
            <v>37057</v>
          </cell>
          <cell r="J310">
            <v>37134</v>
          </cell>
          <cell r="K310">
            <v>37154</v>
          </cell>
          <cell r="L310">
            <v>37176</v>
          </cell>
        </row>
        <row r="311">
          <cell r="E311" t="str">
            <v>PI</v>
          </cell>
          <cell r="G311">
            <v>36982</v>
          </cell>
          <cell r="H311">
            <v>37042</v>
          </cell>
          <cell r="I311">
            <v>37057</v>
          </cell>
          <cell r="J311">
            <v>37134</v>
          </cell>
          <cell r="K311">
            <v>37154</v>
          </cell>
          <cell r="L311">
            <v>37176</v>
          </cell>
        </row>
        <row r="312">
          <cell r="E312" t="str">
            <v>PI</v>
          </cell>
          <cell r="G312">
            <v>36982</v>
          </cell>
          <cell r="H312">
            <v>37042</v>
          </cell>
          <cell r="I312">
            <v>37057</v>
          </cell>
          <cell r="J312">
            <v>37134</v>
          </cell>
          <cell r="K312">
            <v>37154</v>
          </cell>
          <cell r="L312">
            <v>37176</v>
          </cell>
        </row>
        <row r="313">
          <cell r="E313" t="str">
            <v>PI</v>
          </cell>
          <cell r="G313">
            <v>36982</v>
          </cell>
          <cell r="H313">
            <v>37042</v>
          </cell>
          <cell r="I313">
            <v>37057</v>
          </cell>
          <cell r="J313">
            <v>37134</v>
          </cell>
          <cell r="K313">
            <v>37154</v>
          </cell>
          <cell r="L313">
            <v>37176</v>
          </cell>
        </row>
        <row r="314">
          <cell r="E314" t="str">
            <v>PI</v>
          </cell>
          <cell r="G314">
            <v>36982</v>
          </cell>
          <cell r="H314">
            <v>37042</v>
          </cell>
          <cell r="I314">
            <v>37057</v>
          </cell>
          <cell r="J314">
            <v>37134</v>
          </cell>
          <cell r="K314">
            <v>37154</v>
          </cell>
          <cell r="L314">
            <v>37176</v>
          </cell>
        </row>
        <row r="315">
          <cell r="E315" t="str">
            <v>PI</v>
          </cell>
          <cell r="G315">
            <v>36982</v>
          </cell>
          <cell r="H315">
            <v>37042</v>
          </cell>
          <cell r="I315">
            <v>37057</v>
          </cell>
          <cell r="J315">
            <v>37134</v>
          </cell>
          <cell r="K315">
            <v>37154</v>
          </cell>
          <cell r="L315">
            <v>37176</v>
          </cell>
        </row>
        <row r="316">
          <cell r="E316" t="str">
            <v>PI</v>
          </cell>
          <cell r="G316">
            <v>36982</v>
          </cell>
          <cell r="H316">
            <v>37042</v>
          </cell>
          <cell r="I316">
            <v>37057</v>
          </cell>
          <cell r="J316">
            <v>37134</v>
          </cell>
          <cell r="K316">
            <v>37154</v>
          </cell>
          <cell r="L316">
            <v>37176</v>
          </cell>
        </row>
        <row r="317">
          <cell r="E317" t="str">
            <v>PI</v>
          </cell>
          <cell r="G317">
            <v>36982</v>
          </cell>
          <cell r="H317">
            <v>37042</v>
          </cell>
          <cell r="I317">
            <v>37057</v>
          </cell>
          <cell r="J317">
            <v>37134</v>
          </cell>
          <cell r="K317">
            <v>37154</v>
          </cell>
          <cell r="L317">
            <v>37176</v>
          </cell>
        </row>
        <row r="318">
          <cell r="E318" t="str">
            <v>PI</v>
          </cell>
          <cell r="G318">
            <v>37026</v>
          </cell>
          <cell r="H318">
            <v>37102</v>
          </cell>
          <cell r="I318">
            <v>37123</v>
          </cell>
          <cell r="J318">
            <v>37169</v>
          </cell>
          <cell r="K318">
            <v>37212</v>
          </cell>
          <cell r="L318">
            <v>37176</v>
          </cell>
        </row>
        <row r="319">
          <cell r="E319" t="str">
            <v>PI</v>
          </cell>
          <cell r="G319">
            <v>37026</v>
          </cell>
          <cell r="H319">
            <v>37102</v>
          </cell>
          <cell r="I319">
            <v>37123</v>
          </cell>
          <cell r="J319">
            <v>37169</v>
          </cell>
          <cell r="K319">
            <v>37212</v>
          </cell>
          <cell r="L319">
            <v>37176</v>
          </cell>
        </row>
        <row r="320">
          <cell r="E320" t="str">
            <v>PI</v>
          </cell>
          <cell r="G320">
            <v>37026</v>
          </cell>
          <cell r="H320">
            <v>37102</v>
          </cell>
          <cell r="I320">
            <v>37123</v>
          </cell>
          <cell r="J320">
            <v>37169</v>
          </cell>
          <cell r="K320">
            <v>37212</v>
          </cell>
          <cell r="L320">
            <v>37176</v>
          </cell>
        </row>
        <row r="321">
          <cell r="E321" t="str">
            <v>PI</v>
          </cell>
          <cell r="G321">
            <v>37026</v>
          </cell>
          <cell r="H321">
            <v>37102</v>
          </cell>
          <cell r="I321">
            <v>37123</v>
          </cell>
          <cell r="J321">
            <v>37169</v>
          </cell>
          <cell r="K321">
            <v>37212</v>
          </cell>
          <cell r="L321">
            <v>37176</v>
          </cell>
        </row>
        <row r="322">
          <cell r="E322" t="str">
            <v>PI</v>
          </cell>
          <cell r="G322">
            <v>37026</v>
          </cell>
          <cell r="H322">
            <v>37102</v>
          </cell>
          <cell r="I322">
            <v>37123</v>
          </cell>
          <cell r="J322">
            <v>37169</v>
          </cell>
          <cell r="K322">
            <v>37212</v>
          </cell>
          <cell r="L322">
            <v>37176</v>
          </cell>
        </row>
        <row r="323">
          <cell r="E323" t="str">
            <v>PI</v>
          </cell>
          <cell r="G323">
            <v>37026</v>
          </cell>
          <cell r="H323">
            <v>37102</v>
          </cell>
          <cell r="I323">
            <v>37123</v>
          </cell>
          <cell r="J323">
            <v>37169</v>
          </cell>
          <cell r="K323">
            <v>37212</v>
          </cell>
          <cell r="L323">
            <v>37176</v>
          </cell>
        </row>
        <row r="324">
          <cell r="E324" t="str">
            <v>PI</v>
          </cell>
          <cell r="G324">
            <v>37026</v>
          </cell>
          <cell r="H324">
            <v>37102</v>
          </cell>
          <cell r="I324">
            <v>37123</v>
          </cell>
          <cell r="J324">
            <v>37169</v>
          </cell>
          <cell r="K324">
            <v>37212</v>
          </cell>
          <cell r="L324">
            <v>37176</v>
          </cell>
        </row>
        <row r="325">
          <cell r="E325" t="str">
            <v>PI</v>
          </cell>
          <cell r="G325">
            <v>37026</v>
          </cell>
          <cell r="H325">
            <v>37102</v>
          </cell>
          <cell r="I325">
            <v>37123</v>
          </cell>
          <cell r="J325">
            <v>37169</v>
          </cell>
          <cell r="K325">
            <v>37212</v>
          </cell>
          <cell r="L325">
            <v>37176</v>
          </cell>
        </row>
        <row r="326">
          <cell r="E326" t="str">
            <v>PI</v>
          </cell>
          <cell r="G326">
            <v>37026</v>
          </cell>
          <cell r="H326">
            <v>37102</v>
          </cell>
          <cell r="I326">
            <v>37123</v>
          </cell>
          <cell r="J326">
            <v>37169</v>
          </cell>
          <cell r="K326">
            <v>37212</v>
          </cell>
          <cell r="L326">
            <v>37176</v>
          </cell>
        </row>
        <row r="327">
          <cell r="E327" t="str">
            <v>PI</v>
          </cell>
          <cell r="G327">
            <v>37026</v>
          </cell>
          <cell r="H327">
            <v>37102</v>
          </cell>
          <cell r="I327">
            <v>37123</v>
          </cell>
          <cell r="J327">
            <v>37169</v>
          </cell>
          <cell r="K327">
            <v>37212</v>
          </cell>
          <cell r="L327">
            <v>37176</v>
          </cell>
        </row>
        <row r="328">
          <cell r="E328" t="str">
            <v>PI</v>
          </cell>
          <cell r="G328">
            <v>37026</v>
          </cell>
          <cell r="H328">
            <v>37102</v>
          </cell>
          <cell r="I328">
            <v>37123</v>
          </cell>
          <cell r="J328">
            <v>37169</v>
          </cell>
          <cell r="K328">
            <v>37212</v>
          </cell>
          <cell r="L328">
            <v>37176</v>
          </cell>
        </row>
        <row r="329">
          <cell r="E329" t="str">
            <v>PI</v>
          </cell>
          <cell r="G329">
            <v>37026</v>
          </cell>
          <cell r="H329">
            <v>37102</v>
          </cell>
          <cell r="I329">
            <v>37123</v>
          </cell>
          <cell r="J329">
            <v>37169</v>
          </cell>
          <cell r="K329">
            <v>37212</v>
          </cell>
          <cell r="L329">
            <v>37176</v>
          </cell>
        </row>
        <row r="330">
          <cell r="E330" t="str">
            <v>PI</v>
          </cell>
          <cell r="G330">
            <v>37026</v>
          </cell>
          <cell r="H330">
            <v>37102</v>
          </cell>
          <cell r="I330">
            <v>37123</v>
          </cell>
          <cell r="J330">
            <v>37169</v>
          </cell>
          <cell r="K330">
            <v>37212</v>
          </cell>
          <cell r="L330">
            <v>37176</v>
          </cell>
        </row>
        <row r="331">
          <cell r="E331" t="str">
            <v>PI</v>
          </cell>
          <cell r="G331">
            <v>37026</v>
          </cell>
          <cell r="H331">
            <v>37102</v>
          </cell>
          <cell r="I331">
            <v>37123</v>
          </cell>
          <cell r="J331">
            <v>37169</v>
          </cell>
          <cell r="K331">
            <v>37212</v>
          </cell>
          <cell r="L331">
            <v>37176</v>
          </cell>
        </row>
        <row r="332">
          <cell r="E332" t="str">
            <v>PI</v>
          </cell>
          <cell r="G332">
            <v>37026</v>
          </cell>
          <cell r="H332">
            <v>37102</v>
          </cell>
          <cell r="I332">
            <v>37123</v>
          </cell>
          <cell r="J332">
            <v>37169</v>
          </cell>
          <cell r="K332">
            <v>37212</v>
          </cell>
          <cell r="L332">
            <v>37176</v>
          </cell>
        </row>
        <row r="333">
          <cell r="E333" t="str">
            <v>PI</v>
          </cell>
          <cell r="G333">
            <v>37026</v>
          </cell>
          <cell r="H333">
            <v>37102</v>
          </cell>
          <cell r="I333">
            <v>37123</v>
          </cell>
          <cell r="J333">
            <v>37169</v>
          </cell>
          <cell r="K333">
            <v>37212</v>
          </cell>
          <cell r="L333">
            <v>37176</v>
          </cell>
        </row>
        <row r="334">
          <cell r="E334" t="str">
            <v>PI</v>
          </cell>
          <cell r="G334">
            <v>37026</v>
          </cell>
          <cell r="H334">
            <v>37102</v>
          </cell>
          <cell r="I334">
            <v>37123</v>
          </cell>
          <cell r="J334">
            <v>37169</v>
          </cell>
          <cell r="K334">
            <v>37212</v>
          </cell>
          <cell r="L334">
            <v>37176</v>
          </cell>
        </row>
        <row r="335">
          <cell r="E335" t="str">
            <v>PI</v>
          </cell>
          <cell r="G335">
            <v>37026</v>
          </cell>
          <cell r="H335">
            <v>37102</v>
          </cell>
          <cell r="I335">
            <v>37123</v>
          </cell>
          <cell r="J335">
            <v>37169</v>
          </cell>
          <cell r="K335">
            <v>37212</v>
          </cell>
          <cell r="L335">
            <v>37176</v>
          </cell>
        </row>
        <row r="336">
          <cell r="E336" t="str">
            <v>PI</v>
          </cell>
          <cell r="G336">
            <v>37026</v>
          </cell>
          <cell r="H336">
            <v>37102</v>
          </cell>
          <cell r="I336">
            <v>37123</v>
          </cell>
          <cell r="J336">
            <v>37169</v>
          </cell>
          <cell r="K336">
            <v>37212</v>
          </cell>
          <cell r="L336">
            <v>37176</v>
          </cell>
        </row>
        <row r="337">
          <cell r="E337" t="str">
            <v>PI</v>
          </cell>
          <cell r="G337">
            <v>37026</v>
          </cell>
          <cell r="H337">
            <v>37102</v>
          </cell>
          <cell r="I337">
            <v>37123</v>
          </cell>
          <cell r="J337">
            <v>37169</v>
          </cell>
          <cell r="K337">
            <v>37212</v>
          </cell>
          <cell r="L337">
            <v>37176</v>
          </cell>
        </row>
        <row r="338">
          <cell r="E338" t="str">
            <v>PI</v>
          </cell>
          <cell r="G338">
            <v>37026</v>
          </cell>
          <cell r="H338">
            <v>37102</v>
          </cell>
          <cell r="I338">
            <v>37123</v>
          </cell>
          <cell r="J338">
            <v>37169</v>
          </cell>
          <cell r="K338">
            <v>37212</v>
          </cell>
          <cell r="L338">
            <v>37176</v>
          </cell>
        </row>
        <row r="339">
          <cell r="E339" t="str">
            <v>PI</v>
          </cell>
          <cell r="G339">
            <v>37026</v>
          </cell>
          <cell r="H339">
            <v>37102</v>
          </cell>
          <cell r="I339">
            <v>37123</v>
          </cell>
          <cell r="J339">
            <v>37169</v>
          </cell>
          <cell r="K339">
            <v>37212</v>
          </cell>
          <cell r="L339">
            <v>37176</v>
          </cell>
        </row>
        <row r="340">
          <cell r="E340" t="str">
            <v>PI</v>
          </cell>
          <cell r="G340">
            <v>37026</v>
          </cell>
          <cell r="H340">
            <v>37102</v>
          </cell>
          <cell r="I340">
            <v>37123</v>
          </cell>
          <cell r="J340">
            <v>37169</v>
          </cell>
          <cell r="K340">
            <v>37212</v>
          </cell>
          <cell r="L340">
            <v>37176</v>
          </cell>
        </row>
        <row r="341">
          <cell r="E341" t="str">
            <v>PI</v>
          </cell>
          <cell r="G341">
            <v>37026</v>
          </cell>
          <cell r="H341">
            <v>37102</v>
          </cell>
          <cell r="I341">
            <v>37123</v>
          </cell>
          <cell r="J341">
            <v>37169</v>
          </cell>
          <cell r="K341">
            <v>37212</v>
          </cell>
          <cell r="L341">
            <v>37176</v>
          </cell>
        </row>
        <row r="342">
          <cell r="E342" t="str">
            <v>PI</v>
          </cell>
          <cell r="G342">
            <v>37026</v>
          </cell>
          <cell r="H342">
            <v>37102</v>
          </cell>
          <cell r="I342">
            <v>37123</v>
          </cell>
          <cell r="J342">
            <v>37169</v>
          </cell>
          <cell r="K342">
            <v>37212</v>
          </cell>
          <cell r="L342">
            <v>37176</v>
          </cell>
        </row>
        <row r="343">
          <cell r="E343" t="str">
            <v>PI</v>
          </cell>
          <cell r="G343">
            <v>37026</v>
          </cell>
          <cell r="H343">
            <v>37102</v>
          </cell>
          <cell r="I343">
            <v>37123</v>
          </cell>
          <cell r="J343">
            <v>37169</v>
          </cell>
          <cell r="K343">
            <v>37212</v>
          </cell>
          <cell r="L343">
            <v>37176</v>
          </cell>
        </row>
        <row r="344">
          <cell r="E344" t="str">
            <v>PI</v>
          </cell>
          <cell r="G344">
            <v>37026</v>
          </cell>
          <cell r="H344">
            <v>37102</v>
          </cell>
          <cell r="I344">
            <v>37123</v>
          </cell>
          <cell r="J344">
            <v>37169</v>
          </cell>
          <cell r="K344">
            <v>37212</v>
          </cell>
          <cell r="L344">
            <v>37176</v>
          </cell>
        </row>
        <row r="345">
          <cell r="E345" t="str">
            <v>PI</v>
          </cell>
          <cell r="G345">
            <v>37026</v>
          </cell>
          <cell r="H345">
            <v>37102</v>
          </cell>
          <cell r="I345">
            <v>37123</v>
          </cell>
          <cell r="J345">
            <v>37169</v>
          </cell>
          <cell r="K345">
            <v>37212</v>
          </cell>
          <cell r="L345">
            <v>37176</v>
          </cell>
        </row>
        <row r="346">
          <cell r="E346" t="str">
            <v>PI</v>
          </cell>
          <cell r="G346">
            <v>37026</v>
          </cell>
          <cell r="H346">
            <v>37102</v>
          </cell>
          <cell r="I346">
            <v>37123</v>
          </cell>
          <cell r="J346">
            <v>37169</v>
          </cell>
          <cell r="K346">
            <v>37212</v>
          </cell>
          <cell r="L346">
            <v>37176</v>
          </cell>
        </row>
        <row r="347">
          <cell r="E347" t="str">
            <v>PI</v>
          </cell>
          <cell r="G347">
            <v>37026</v>
          </cell>
          <cell r="H347">
            <v>37102</v>
          </cell>
          <cell r="I347">
            <v>37123</v>
          </cell>
          <cell r="J347">
            <v>37169</v>
          </cell>
          <cell r="K347">
            <v>37212</v>
          </cell>
          <cell r="L347">
            <v>37176</v>
          </cell>
        </row>
        <row r="348">
          <cell r="E348" t="str">
            <v>PI</v>
          </cell>
          <cell r="G348">
            <v>37026</v>
          </cell>
          <cell r="H348">
            <v>37102</v>
          </cell>
          <cell r="I348">
            <v>37123</v>
          </cell>
          <cell r="J348">
            <v>37169</v>
          </cell>
          <cell r="K348">
            <v>37212</v>
          </cell>
          <cell r="L348">
            <v>37176</v>
          </cell>
        </row>
        <row r="349">
          <cell r="E349" t="str">
            <v>PI</v>
          </cell>
          <cell r="G349">
            <v>37026</v>
          </cell>
          <cell r="H349">
            <v>37102</v>
          </cell>
          <cell r="I349">
            <v>37123</v>
          </cell>
          <cell r="J349">
            <v>37169</v>
          </cell>
          <cell r="K349">
            <v>37212</v>
          </cell>
          <cell r="L349">
            <v>37176</v>
          </cell>
        </row>
        <row r="350">
          <cell r="E350" t="str">
            <v>PI</v>
          </cell>
          <cell r="G350">
            <v>37104</v>
          </cell>
          <cell r="H350">
            <v>37133</v>
          </cell>
          <cell r="I350">
            <v>37144</v>
          </cell>
          <cell r="J350">
            <v>37183</v>
          </cell>
          <cell r="K350">
            <v>37225</v>
          </cell>
          <cell r="L350">
            <v>37176</v>
          </cell>
        </row>
        <row r="351">
          <cell r="E351" t="str">
            <v>PI</v>
          </cell>
          <cell r="G351">
            <v>37104</v>
          </cell>
          <cell r="H351">
            <v>37133</v>
          </cell>
          <cell r="I351">
            <v>37144</v>
          </cell>
          <cell r="J351">
            <v>37183</v>
          </cell>
          <cell r="K351">
            <v>37225</v>
          </cell>
          <cell r="L351">
            <v>37176</v>
          </cell>
        </row>
        <row r="352">
          <cell r="E352" t="str">
            <v>PI</v>
          </cell>
          <cell r="G352">
            <v>37104</v>
          </cell>
          <cell r="H352">
            <v>37133</v>
          </cell>
          <cell r="I352">
            <v>37144</v>
          </cell>
          <cell r="J352">
            <v>37183</v>
          </cell>
          <cell r="K352">
            <v>37225</v>
          </cell>
          <cell r="L352">
            <v>37176</v>
          </cell>
        </row>
        <row r="353">
          <cell r="E353" t="str">
            <v>PI</v>
          </cell>
          <cell r="G353">
            <v>37104</v>
          </cell>
          <cell r="H353">
            <v>37133</v>
          </cell>
          <cell r="I353">
            <v>37144</v>
          </cell>
          <cell r="J353">
            <v>37183</v>
          </cell>
          <cell r="K353">
            <v>37225</v>
          </cell>
          <cell r="L353">
            <v>37176</v>
          </cell>
        </row>
        <row r="354">
          <cell r="E354" t="str">
            <v>PI</v>
          </cell>
          <cell r="G354">
            <v>37104</v>
          </cell>
          <cell r="H354">
            <v>37133</v>
          </cell>
          <cell r="I354">
            <v>37144</v>
          </cell>
          <cell r="J354">
            <v>37183</v>
          </cell>
          <cell r="K354">
            <v>37225</v>
          </cell>
          <cell r="L354">
            <v>37176</v>
          </cell>
        </row>
        <row r="355">
          <cell r="E355" t="str">
            <v>PI</v>
          </cell>
          <cell r="G355">
            <v>37104</v>
          </cell>
          <cell r="H355">
            <v>37133</v>
          </cell>
          <cell r="I355">
            <v>37144</v>
          </cell>
          <cell r="J355">
            <v>37183</v>
          </cell>
          <cell r="K355">
            <v>37225</v>
          </cell>
          <cell r="L355">
            <v>37176</v>
          </cell>
        </row>
        <row r="356">
          <cell r="E356" t="str">
            <v>PI</v>
          </cell>
          <cell r="G356">
            <v>37104</v>
          </cell>
          <cell r="H356">
            <v>37133</v>
          </cell>
          <cell r="I356">
            <v>37144</v>
          </cell>
          <cell r="J356">
            <v>37183</v>
          </cell>
          <cell r="K356">
            <v>37225</v>
          </cell>
          <cell r="L356">
            <v>37176</v>
          </cell>
        </row>
        <row r="357">
          <cell r="E357" t="str">
            <v>PI</v>
          </cell>
          <cell r="G357">
            <v>37104</v>
          </cell>
          <cell r="H357">
            <v>37133</v>
          </cell>
          <cell r="I357">
            <v>37144</v>
          </cell>
          <cell r="J357">
            <v>37183</v>
          </cell>
          <cell r="K357">
            <v>37225</v>
          </cell>
          <cell r="L357">
            <v>37176</v>
          </cell>
        </row>
        <row r="358">
          <cell r="E358" t="str">
            <v>PI</v>
          </cell>
          <cell r="G358">
            <v>37104</v>
          </cell>
          <cell r="H358">
            <v>37133</v>
          </cell>
          <cell r="I358">
            <v>37144</v>
          </cell>
          <cell r="J358">
            <v>37183</v>
          </cell>
          <cell r="K358">
            <v>37225</v>
          </cell>
          <cell r="L358">
            <v>37176</v>
          </cell>
        </row>
        <row r="359">
          <cell r="E359" t="str">
            <v>PI</v>
          </cell>
          <cell r="G359">
            <v>37104</v>
          </cell>
          <cell r="H359">
            <v>37133</v>
          </cell>
          <cell r="I359">
            <v>37144</v>
          </cell>
          <cell r="J359">
            <v>37183</v>
          </cell>
          <cell r="K359">
            <v>37225</v>
          </cell>
          <cell r="L359">
            <v>37176</v>
          </cell>
        </row>
        <row r="360">
          <cell r="E360" t="str">
            <v>PI</v>
          </cell>
          <cell r="G360">
            <v>37104</v>
          </cell>
          <cell r="H360">
            <v>37133</v>
          </cell>
          <cell r="I360">
            <v>37144</v>
          </cell>
          <cell r="J360">
            <v>37183</v>
          </cell>
          <cell r="K360">
            <v>37225</v>
          </cell>
          <cell r="L360">
            <v>37176</v>
          </cell>
        </row>
        <row r="361">
          <cell r="E361" t="str">
            <v>PI</v>
          </cell>
          <cell r="G361">
            <v>37104</v>
          </cell>
          <cell r="H361">
            <v>37133</v>
          </cell>
          <cell r="I361">
            <v>37144</v>
          </cell>
          <cell r="J361">
            <v>37183</v>
          </cell>
          <cell r="K361">
            <v>37225</v>
          </cell>
          <cell r="L361">
            <v>37176</v>
          </cell>
        </row>
        <row r="362">
          <cell r="E362" t="str">
            <v>PI</v>
          </cell>
          <cell r="G362">
            <v>37104</v>
          </cell>
          <cell r="H362">
            <v>37133</v>
          </cell>
          <cell r="I362">
            <v>37144</v>
          </cell>
          <cell r="J362">
            <v>37183</v>
          </cell>
          <cell r="K362">
            <v>37225</v>
          </cell>
          <cell r="L362">
            <v>37176</v>
          </cell>
        </row>
        <row r="363">
          <cell r="E363" t="str">
            <v>PI</v>
          </cell>
          <cell r="G363">
            <v>37104</v>
          </cell>
          <cell r="H363">
            <v>37133</v>
          </cell>
          <cell r="I363">
            <v>37144</v>
          </cell>
          <cell r="J363">
            <v>37183</v>
          </cell>
          <cell r="K363">
            <v>37225</v>
          </cell>
          <cell r="L363">
            <v>37176</v>
          </cell>
        </row>
        <row r="364">
          <cell r="E364" t="str">
            <v>PI</v>
          </cell>
          <cell r="G364">
            <v>37104</v>
          </cell>
          <cell r="H364">
            <v>37133</v>
          </cell>
          <cell r="I364">
            <v>37144</v>
          </cell>
          <cell r="J364">
            <v>37183</v>
          </cell>
          <cell r="K364">
            <v>37225</v>
          </cell>
          <cell r="L364">
            <v>37176</v>
          </cell>
        </row>
        <row r="365">
          <cell r="E365" t="str">
            <v>PI</v>
          </cell>
          <cell r="G365">
            <v>37104</v>
          </cell>
          <cell r="H365">
            <v>37133</v>
          </cell>
          <cell r="I365">
            <v>37144</v>
          </cell>
          <cell r="J365">
            <v>37183</v>
          </cell>
          <cell r="K365">
            <v>37225</v>
          </cell>
          <cell r="L365">
            <v>37176</v>
          </cell>
        </row>
        <row r="366">
          <cell r="E366" t="str">
            <v>PI</v>
          </cell>
          <cell r="G366">
            <v>37104</v>
          </cell>
          <cell r="H366">
            <v>37133</v>
          </cell>
          <cell r="I366">
            <v>37144</v>
          </cell>
          <cell r="J366">
            <v>37183</v>
          </cell>
          <cell r="K366">
            <v>37225</v>
          </cell>
          <cell r="L366">
            <v>37176</v>
          </cell>
        </row>
        <row r="367">
          <cell r="E367" t="str">
            <v>PI</v>
          </cell>
          <cell r="G367">
            <v>37104</v>
          </cell>
          <cell r="H367">
            <v>37133</v>
          </cell>
          <cell r="I367">
            <v>37144</v>
          </cell>
          <cell r="J367">
            <v>37183</v>
          </cell>
          <cell r="K367">
            <v>37225</v>
          </cell>
          <cell r="L367">
            <v>37176</v>
          </cell>
        </row>
        <row r="368">
          <cell r="E368" t="str">
            <v>PI</v>
          </cell>
          <cell r="G368">
            <v>37104</v>
          </cell>
          <cell r="H368">
            <v>37133</v>
          </cell>
          <cell r="I368">
            <v>37144</v>
          </cell>
          <cell r="J368">
            <v>37183</v>
          </cell>
          <cell r="K368">
            <v>37225</v>
          </cell>
          <cell r="L368">
            <v>37176</v>
          </cell>
        </row>
        <row r="369">
          <cell r="E369" t="str">
            <v>PI</v>
          </cell>
          <cell r="G369">
            <v>37104</v>
          </cell>
          <cell r="H369">
            <v>37133</v>
          </cell>
          <cell r="I369">
            <v>37144</v>
          </cell>
          <cell r="J369">
            <v>37183</v>
          </cell>
          <cell r="K369">
            <v>37225</v>
          </cell>
          <cell r="L369">
            <v>37176</v>
          </cell>
        </row>
        <row r="370">
          <cell r="E370" t="str">
            <v>PI</v>
          </cell>
          <cell r="G370">
            <v>37104</v>
          </cell>
          <cell r="H370">
            <v>37133</v>
          </cell>
          <cell r="I370">
            <v>37144</v>
          </cell>
          <cell r="J370">
            <v>37183</v>
          </cell>
          <cell r="K370">
            <v>37225</v>
          </cell>
          <cell r="L370">
            <v>37176</v>
          </cell>
        </row>
        <row r="371">
          <cell r="E371" t="str">
            <v>PI</v>
          </cell>
          <cell r="G371">
            <v>37104</v>
          </cell>
          <cell r="H371">
            <v>37133</v>
          </cell>
          <cell r="I371">
            <v>37144</v>
          </cell>
          <cell r="J371">
            <v>37183</v>
          </cell>
          <cell r="K371">
            <v>37225</v>
          </cell>
          <cell r="L371">
            <v>37176</v>
          </cell>
        </row>
        <row r="372">
          <cell r="E372" t="str">
            <v>PI</v>
          </cell>
          <cell r="G372">
            <v>37104</v>
          </cell>
          <cell r="H372">
            <v>37133</v>
          </cell>
          <cell r="I372">
            <v>37144</v>
          </cell>
          <cell r="J372">
            <v>37183</v>
          </cell>
          <cell r="K372">
            <v>37225</v>
          </cell>
          <cell r="L372">
            <v>37176</v>
          </cell>
        </row>
        <row r="373">
          <cell r="E373" t="str">
            <v>PI</v>
          </cell>
          <cell r="G373">
            <v>37104</v>
          </cell>
          <cell r="H373">
            <v>37133</v>
          </cell>
          <cell r="I373">
            <v>37144</v>
          </cell>
          <cell r="J373">
            <v>37183</v>
          </cell>
          <cell r="K373">
            <v>37225</v>
          </cell>
          <cell r="L373">
            <v>37176</v>
          </cell>
        </row>
        <row r="374">
          <cell r="E374" t="str">
            <v>PI</v>
          </cell>
          <cell r="G374">
            <v>37104</v>
          </cell>
          <cell r="H374">
            <v>37133</v>
          </cell>
          <cell r="I374">
            <v>37144</v>
          </cell>
          <cell r="J374">
            <v>37183</v>
          </cell>
          <cell r="K374">
            <v>37225</v>
          </cell>
          <cell r="L374">
            <v>37176</v>
          </cell>
        </row>
        <row r="375">
          <cell r="E375" t="str">
            <v>PI</v>
          </cell>
          <cell r="G375">
            <v>37104</v>
          </cell>
          <cell r="H375">
            <v>37133</v>
          </cell>
          <cell r="I375">
            <v>37144</v>
          </cell>
          <cell r="J375">
            <v>37183</v>
          </cell>
          <cell r="K375">
            <v>37225</v>
          </cell>
          <cell r="L375">
            <v>37176</v>
          </cell>
        </row>
        <row r="376">
          <cell r="E376" t="str">
            <v>PI</v>
          </cell>
          <cell r="G376">
            <v>37057</v>
          </cell>
          <cell r="H376">
            <v>37100.5</v>
          </cell>
          <cell r="I376">
            <v>37144</v>
          </cell>
          <cell r="J376">
            <v>37183</v>
          </cell>
          <cell r="K376">
            <v>37225</v>
          </cell>
          <cell r="L376">
            <v>37176</v>
          </cell>
        </row>
        <row r="377">
          <cell r="E377" t="str">
            <v>PI</v>
          </cell>
          <cell r="G377">
            <v>37057</v>
          </cell>
          <cell r="H377">
            <v>37100.5</v>
          </cell>
          <cell r="I377">
            <v>37144</v>
          </cell>
          <cell r="J377">
            <v>37183</v>
          </cell>
          <cell r="K377">
            <v>37225</v>
          </cell>
          <cell r="L377">
            <v>37176</v>
          </cell>
        </row>
        <row r="378">
          <cell r="E378" t="str">
            <v>PI</v>
          </cell>
          <cell r="G378">
            <v>37057</v>
          </cell>
          <cell r="H378">
            <v>37100.5</v>
          </cell>
          <cell r="I378">
            <v>37144</v>
          </cell>
          <cell r="J378">
            <v>37169</v>
          </cell>
          <cell r="K378">
            <v>37225</v>
          </cell>
          <cell r="L378">
            <v>37176</v>
          </cell>
        </row>
        <row r="379">
          <cell r="I379">
            <v>37127</v>
          </cell>
        </row>
        <row r="380">
          <cell r="I380">
            <v>37127</v>
          </cell>
        </row>
        <row r="381">
          <cell r="I381">
            <v>37127</v>
          </cell>
        </row>
        <row r="382">
          <cell r="I382">
            <v>37047</v>
          </cell>
        </row>
        <row r="383">
          <cell r="E383" t="str">
            <v>PI</v>
          </cell>
          <cell r="G383">
            <v>37025</v>
          </cell>
          <cell r="H383">
            <v>37037</v>
          </cell>
          <cell r="I383">
            <v>37047</v>
          </cell>
          <cell r="J383">
            <v>37140</v>
          </cell>
          <cell r="K383">
            <v>37164</v>
          </cell>
          <cell r="L383">
            <v>37176</v>
          </cell>
        </row>
        <row r="384">
          <cell r="E384" t="str">
            <v>PI</v>
          </cell>
          <cell r="G384">
            <v>37043</v>
          </cell>
          <cell r="H384">
            <v>37106</v>
          </cell>
          <cell r="I384">
            <v>37127</v>
          </cell>
          <cell r="J384">
            <v>37148</v>
          </cell>
          <cell r="K384">
            <v>37169</v>
          </cell>
          <cell r="L384">
            <v>37176</v>
          </cell>
        </row>
        <row r="385">
          <cell r="E385" t="str">
            <v>PI</v>
          </cell>
          <cell r="G385">
            <v>37043</v>
          </cell>
          <cell r="H385">
            <v>37106</v>
          </cell>
          <cell r="I385">
            <v>37127</v>
          </cell>
          <cell r="J385">
            <v>37148</v>
          </cell>
          <cell r="K385">
            <v>37169</v>
          </cell>
          <cell r="L385">
            <v>37176</v>
          </cell>
        </row>
        <row r="386">
          <cell r="E386" t="str">
            <v>PI</v>
          </cell>
          <cell r="G386">
            <v>37043</v>
          </cell>
          <cell r="H386">
            <v>37106</v>
          </cell>
          <cell r="I386">
            <v>37127</v>
          </cell>
          <cell r="J386">
            <v>37148</v>
          </cell>
          <cell r="K386">
            <v>37169</v>
          </cell>
          <cell r="L386">
            <v>37176</v>
          </cell>
        </row>
        <row r="387">
          <cell r="I387">
            <v>37047</v>
          </cell>
        </row>
        <row r="388">
          <cell r="E388" t="str">
            <v>PI</v>
          </cell>
          <cell r="G388">
            <v>37025</v>
          </cell>
          <cell r="H388">
            <v>37037</v>
          </cell>
          <cell r="I388">
            <v>37047</v>
          </cell>
          <cell r="J388">
            <v>37140</v>
          </cell>
          <cell r="K388">
            <v>37164</v>
          </cell>
          <cell r="L388">
            <v>37176</v>
          </cell>
        </row>
        <row r="389">
          <cell r="I389">
            <v>37127</v>
          </cell>
        </row>
        <row r="390">
          <cell r="I390">
            <v>37127</v>
          </cell>
        </row>
        <row r="391">
          <cell r="I391">
            <v>37127</v>
          </cell>
        </row>
        <row r="392">
          <cell r="I392">
            <v>37127</v>
          </cell>
        </row>
        <row r="393">
          <cell r="I393">
            <v>37127</v>
          </cell>
        </row>
        <row r="394">
          <cell r="I394">
            <v>37127</v>
          </cell>
        </row>
        <row r="395">
          <cell r="I395">
            <v>37041</v>
          </cell>
        </row>
        <row r="396">
          <cell r="E396" t="str">
            <v>PI</v>
          </cell>
          <cell r="G396">
            <v>37043</v>
          </cell>
          <cell r="H396">
            <v>37106</v>
          </cell>
          <cell r="I396">
            <v>37127</v>
          </cell>
          <cell r="J396">
            <v>37148</v>
          </cell>
          <cell r="K396">
            <v>37169</v>
          </cell>
          <cell r="L396">
            <v>37176</v>
          </cell>
        </row>
        <row r="400">
          <cell r="E400" t="str">
            <v>EL</v>
          </cell>
          <cell r="G400">
            <v>37012</v>
          </cell>
          <cell r="H400">
            <v>37026.5</v>
          </cell>
          <cell r="I400">
            <v>37041</v>
          </cell>
          <cell r="J400">
            <v>37062</v>
          </cell>
          <cell r="K400">
            <v>37083</v>
          </cell>
          <cell r="L400">
            <v>37176</v>
          </cell>
        </row>
        <row r="401">
          <cell r="E401" t="str">
            <v>EL</v>
          </cell>
          <cell r="G401">
            <v>37012</v>
          </cell>
          <cell r="H401">
            <v>37026.5</v>
          </cell>
          <cell r="I401">
            <v>37041</v>
          </cell>
          <cell r="J401">
            <v>37062</v>
          </cell>
          <cell r="K401">
            <v>37083</v>
          </cell>
          <cell r="L401">
            <v>37176</v>
          </cell>
        </row>
        <row r="402">
          <cell r="E402" t="str">
            <v>EL</v>
          </cell>
          <cell r="G402">
            <v>37012</v>
          </cell>
          <cell r="H402">
            <v>37043</v>
          </cell>
          <cell r="I402">
            <v>37057</v>
          </cell>
          <cell r="J402">
            <v>37140</v>
          </cell>
          <cell r="K402">
            <v>37164</v>
          </cell>
          <cell r="L402">
            <v>37176</v>
          </cell>
        </row>
        <row r="403">
          <cell r="E403" t="str">
            <v>EL</v>
          </cell>
          <cell r="G403">
            <v>37057</v>
          </cell>
          <cell r="H403">
            <v>37088</v>
          </cell>
          <cell r="I403">
            <v>37102</v>
          </cell>
          <cell r="J403">
            <v>37123</v>
          </cell>
          <cell r="K403">
            <v>37144</v>
          </cell>
          <cell r="L403">
            <v>37176</v>
          </cell>
        </row>
        <row r="404">
          <cell r="E404" t="str">
            <v>EL</v>
          </cell>
          <cell r="G404">
            <v>37087</v>
          </cell>
          <cell r="H404">
            <v>37119.5</v>
          </cell>
          <cell r="I404">
            <v>37152</v>
          </cell>
          <cell r="J404">
            <v>37173</v>
          </cell>
          <cell r="K404">
            <v>37194</v>
          </cell>
          <cell r="L404">
            <v>37176</v>
          </cell>
        </row>
        <row r="405">
          <cell r="E405" t="str">
            <v>EL</v>
          </cell>
          <cell r="G405">
            <v>37087</v>
          </cell>
          <cell r="H405">
            <v>37119.5</v>
          </cell>
          <cell r="I405">
            <v>37152</v>
          </cell>
          <cell r="J405">
            <v>37173</v>
          </cell>
          <cell r="K405">
            <v>37194</v>
          </cell>
          <cell r="L405">
            <v>37176</v>
          </cell>
        </row>
        <row r="406">
          <cell r="E406" t="str">
            <v>EL</v>
          </cell>
          <cell r="G406">
            <v>37104</v>
          </cell>
          <cell r="H406">
            <v>37138</v>
          </cell>
          <cell r="I406">
            <v>37152</v>
          </cell>
          <cell r="J406">
            <v>37173</v>
          </cell>
          <cell r="K406">
            <v>37194</v>
          </cell>
          <cell r="L406">
            <v>37176</v>
          </cell>
        </row>
        <row r="407">
          <cell r="E407" t="str">
            <v>EL</v>
          </cell>
          <cell r="G407">
            <v>37104</v>
          </cell>
          <cell r="H407">
            <v>37128</v>
          </cell>
          <cell r="I407">
            <v>37152</v>
          </cell>
          <cell r="J407">
            <v>37173</v>
          </cell>
          <cell r="K407">
            <v>37194</v>
          </cell>
          <cell r="L407">
            <v>37176</v>
          </cell>
        </row>
        <row r="408">
          <cell r="E408" t="str">
            <v>EL</v>
          </cell>
          <cell r="G408">
            <v>37135</v>
          </cell>
          <cell r="H408">
            <v>37149.5</v>
          </cell>
          <cell r="I408">
            <v>37164</v>
          </cell>
          <cell r="J408">
            <v>37185</v>
          </cell>
          <cell r="K408">
            <v>37206</v>
          </cell>
          <cell r="L408">
            <v>37176</v>
          </cell>
        </row>
        <row r="409">
          <cell r="E409" t="str">
            <v>EL</v>
          </cell>
          <cell r="G409">
            <v>37135</v>
          </cell>
          <cell r="H409">
            <v>37168</v>
          </cell>
          <cell r="I409">
            <v>37182</v>
          </cell>
          <cell r="J409">
            <v>37204</v>
          </cell>
          <cell r="K409">
            <v>37225</v>
          </cell>
          <cell r="L409">
            <v>37176</v>
          </cell>
        </row>
        <row r="410">
          <cell r="E410" t="str">
            <v>EL</v>
          </cell>
          <cell r="G410">
            <v>37135</v>
          </cell>
          <cell r="H410">
            <v>37154</v>
          </cell>
          <cell r="I410">
            <v>37164</v>
          </cell>
          <cell r="J410">
            <v>37185</v>
          </cell>
          <cell r="K410">
            <v>37206</v>
          </cell>
          <cell r="L410">
            <v>37176</v>
          </cell>
        </row>
        <row r="411">
          <cell r="E411" t="str">
            <v>EL</v>
          </cell>
          <cell r="G411">
            <v>37135</v>
          </cell>
          <cell r="H411">
            <v>37154</v>
          </cell>
          <cell r="I411">
            <v>37164</v>
          </cell>
          <cell r="J411">
            <v>37185</v>
          </cell>
          <cell r="K411">
            <v>37206</v>
          </cell>
          <cell r="L411">
            <v>37176</v>
          </cell>
        </row>
        <row r="412">
          <cell r="E412" t="str">
            <v>EL</v>
          </cell>
          <cell r="G412">
            <v>37041</v>
          </cell>
          <cell r="H412">
            <v>37071.5</v>
          </cell>
          <cell r="I412">
            <v>37102</v>
          </cell>
          <cell r="J412">
            <v>37164</v>
          </cell>
          <cell r="K412">
            <v>37169</v>
          </cell>
          <cell r="L412">
            <v>37176</v>
          </cell>
        </row>
        <row r="413">
          <cell r="E413" t="str">
            <v>EL</v>
          </cell>
          <cell r="G413">
            <v>37087</v>
          </cell>
          <cell r="H413">
            <v>37110</v>
          </cell>
          <cell r="I413">
            <v>37133</v>
          </cell>
          <cell r="J413">
            <v>37154</v>
          </cell>
          <cell r="K413">
            <v>37175</v>
          </cell>
          <cell r="L413">
            <v>37176</v>
          </cell>
        </row>
        <row r="414">
          <cell r="E414" t="str">
            <v>EL</v>
          </cell>
          <cell r="G414">
            <v>37133</v>
          </cell>
          <cell r="H414">
            <v>37164</v>
          </cell>
          <cell r="I414">
            <v>37194</v>
          </cell>
          <cell r="J414">
            <v>37215</v>
          </cell>
          <cell r="K414">
            <v>37236</v>
          </cell>
          <cell r="L414">
            <v>37176</v>
          </cell>
        </row>
        <row r="415">
          <cell r="E415" t="str">
            <v>EL</v>
          </cell>
          <cell r="G415">
            <v>37072</v>
          </cell>
          <cell r="H415">
            <v>37102</v>
          </cell>
          <cell r="I415">
            <v>37194</v>
          </cell>
          <cell r="J415">
            <v>37215</v>
          </cell>
          <cell r="K415">
            <v>37236</v>
          </cell>
          <cell r="L415">
            <v>37176</v>
          </cell>
        </row>
        <row r="416">
          <cell r="E416" t="str">
            <v>EL</v>
          </cell>
          <cell r="G416">
            <v>37026</v>
          </cell>
          <cell r="H416">
            <v>37052</v>
          </cell>
          <cell r="I416">
            <v>37067</v>
          </cell>
          <cell r="J416">
            <v>37149</v>
          </cell>
          <cell r="K416">
            <v>37169</v>
          </cell>
          <cell r="L416">
            <v>37176</v>
          </cell>
        </row>
        <row r="417">
          <cell r="E417" t="str">
            <v>EL</v>
          </cell>
          <cell r="G417">
            <v>37041</v>
          </cell>
          <cell r="H417">
            <v>37049</v>
          </cell>
          <cell r="I417">
            <v>37072</v>
          </cell>
          <cell r="J417">
            <v>37169</v>
          </cell>
          <cell r="K417">
            <v>37190</v>
          </cell>
          <cell r="L417">
            <v>37176</v>
          </cell>
        </row>
        <row r="418">
          <cell r="E418" t="str">
            <v>EL</v>
          </cell>
          <cell r="G418">
            <v>37041</v>
          </cell>
          <cell r="H418">
            <v>37056.5</v>
          </cell>
          <cell r="I418">
            <v>37072</v>
          </cell>
          <cell r="J418">
            <v>37169</v>
          </cell>
          <cell r="K418">
            <v>37190</v>
          </cell>
          <cell r="L418">
            <v>37176</v>
          </cell>
        </row>
        <row r="419">
          <cell r="E419" t="str">
            <v>EL</v>
          </cell>
          <cell r="G419">
            <v>37026</v>
          </cell>
          <cell r="H419">
            <v>37056.5</v>
          </cell>
          <cell r="I419">
            <v>37087</v>
          </cell>
          <cell r="J419">
            <v>37169</v>
          </cell>
          <cell r="K419">
            <v>37190</v>
          </cell>
          <cell r="L419">
            <v>37176</v>
          </cell>
        </row>
        <row r="420">
          <cell r="E420" t="str">
            <v>EL</v>
          </cell>
          <cell r="G420">
            <v>37026</v>
          </cell>
          <cell r="H420">
            <v>37049</v>
          </cell>
          <cell r="I420">
            <v>37072</v>
          </cell>
          <cell r="J420">
            <v>37164</v>
          </cell>
          <cell r="K420">
            <v>37169</v>
          </cell>
          <cell r="L420">
            <v>37176</v>
          </cell>
        </row>
        <row r="421">
          <cell r="E421" t="str">
            <v>EL</v>
          </cell>
          <cell r="G421">
            <v>37026</v>
          </cell>
          <cell r="H421">
            <v>37049</v>
          </cell>
          <cell r="I421">
            <v>37072</v>
          </cell>
          <cell r="J421">
            <v>37164</v>
          </cell>
          <cell r="K421">
            <v>37169</v>
          </cell>
          <cell r="L421">
            <v>37176</v>
          </cell>
        </row>
        <row r="422">
          <cell r="E422" t="str">
            <v>EL</v>
          </cell>
          <cell r="G422">
            <v>37026</v>
          </cell>
          <cell r="H422">
            <v>37049</v>
          </cell>
          <cell r="I422">
            <v>37072</v>
          </cell>
          <cell r="J422">
            <v>37164</v>
          </cell>
          <cell r="K422">
            <v>37169</v>
          </cell>
          <cell r="L422">
            <v>37176</v>
          </cell>
        </row>
        <row r="423">
          <cell r="E423" t="str">
            <v>EL</v>
          </cell>
          <cell r="G423">
            <v>37026</v>
          </cell>
          <cell r="H423">
            <v>37049</v>
          </cell>
          <cell r="I423">
            <v>37072</v>
          </cell>
          <cell r="J423">
            <v>37164</v>
          </cell>
          <cell r="K423">
            <v>37169</v>
          </cell>
          <cell r="L423">
            <v>37176</v>
          </cell>
        </row>
        <row r="424">
          <cell r="E424" t="str">
            <v>EL</v>
          </cell>
          <cell r="G424">
            <v>37026</v>
          </cell>
          <cell r="H424">
            <v>37049</v>
          </cell>
          <cell r="I424">
            <v>37072</v>
          </cell>
          <cell r="J424">
            <v>37164</v>
          </cell>
          <cell r="K424">
            <v>37169</v>
          </cell>
          <cell r="L424">
            <v>37176</v>
          </cell>
        </row>
        <row r="425">
          <cell r="E425" t="str">
            <v>EL</v>
          </cell>
          <cell r="G425">
            <v>37026</v>
          </cell>
          <cell r="H425">
            <v>37049</v>
          </cell>
          <cell r="I425">
            <v>37072</v>
          </cell>
          <cell r="J425">
            <v>37164</v>
          </cell>
          <cell r="K425">
            <v>37169</v>
          </cell>
          <cell r="L425">
            <v>37176</v>
          </cell>
        </row>
        <row r="426">
          <cell r="E426" t="str">
            <v>EL</v>
          </cell>
          <cell r="G426">
            <v>37087</v>
          </cell>
          <cell r="H426">
            <v>37110</v>
          </cell>
          <cell r="I426">
            <v>37133</v>
          </cell>
          <cell r="J426">
            <v>37169</v>
          </cell>
          <cell r="K426">
            <v>37190</v>
          </cell>
          <cell r="L426">
            <v>37176</v>
          </cell>
        </row>
        <row r="427">
          <cell r="E427" t="str">
            <v>EL</v>
          </cell>
          <cell r="G427">
            <v>37087</v>
          </cell>
          <cell r="H427">
            <v>37110</v>
          </cell>
          <cell r="I427">
            <v>37133</v>
          </cell>
          <cell r="J427">
            <v>37164</v>
          </cell>
          <cell r="K427">
            <v>37184</v>
          </cell>
          <cell r="L427">
            <v>37176</v>
          </cell>
        </row>
        <row r="428">
          <cell r="E428" t="str">
            <v>EL</v>
          </cell>
          <cell r="G428">
            <v>37073</v>
          </cell>
          <cell r="H428">
            <v>37118</v>
          </cell>
          <cell r="I428">
            <v>37164</v>
          </cell>
          <cell r="J428">
            <v>37167</v>
          </cell>
          <cell r="K428">
            <v>37173</v>
          </cell>
          <cell r="L428">
            <v>37176</v>
          </cell>
        </row>
        <row r="429">
          <cell r="E429" t="str">
            <v>EL</v>
          </cell>
          <cell r="G429">
            <v>37073</v>
          </cell>
          <cell r="H429">
            <v>37118</v>
          </cell>
          <cell r="I429">
            <v>37164</v>
          </cell>
          <cell r="J429">
            <v>37167</v>
          </cell>
          <cell r="K429">
            <v>37173</v>
          </cell>
          <cell r="L429">
            <v>37176</v>
          </cell>
        </row>
        <row r="430">
          <cell r="E430" t="str">
            <v>EL</v>
          </cell>
          <cell r="G430">
            <v>37087</v>
          </cell>
          <cell r="H430">
            <v>37144</v>
          </cell>
          <cell r="I430">
            <v>37169</v>
          </cell>
          <cell r="J430">
            <v>37172.5</v>
          </cell>
          <cell r="K430">
            <v>37176</v>
          </cell>
          <cell r="L430">
            <v>37176</v>
          </cell>
        </row>
        <row r="431">
          <cell r="E431" t="str">
            <v>EL</v>
          </cell>
          <cell r="G431">
            <v>37087</v>
          </cell>
          <cell r="H431">
            <v>37144</v>
          </cell>
          <cell r="I431">
            <v>37169</v>
          </cell>
          <cell r="J431">
            <v>37172.5</v>
          </cell>
          <cell r="K431">
            <v>37176</v>
          </cell>
          <cell r="L431">
            <v>37176</v>
          </cell>
        </row>
        <row r="432">
          <cell r="E432" t="str">
            <v>EL</v>
          </cell>
          <cell r="G432">
            <v>37149</v>
          </cell>
          <cell r="H432">
            <v>37162.5</v>
          </cell>
          <cell r="I432">
            <v>37176</v>
          </cell>
          <cell r="J432">
            <v>37176</v>
          </cell>
          <cell r="K432">
            <v>37176</v>
          </cell>
          <cell r="L432">
            <v>37176</v>
          </cell>
        </row>
        <row r="433">
          <cell r="E433" t="str">
            <v>EL</v>
          </cell>
          <cell r="G433">
            <v>36996</v>
          </cell>
          <cell r="H433">
            <v>37022</v>
          </cell>
          <cell r="I433">
            <v>37055</v>
          </cell>
          <cell r="J433">
            <v>37133</v>
          </cell>
          <cell r="K433">
            <v>37164</v>
          </cell>
          <cell r="L433">
            <v>37186</v>
          </cell>
        </row>
        <row r="434">
          <cell r="E434" t="str">
            <v>EL</v>
          </cell>
          <cell r="G434">
            <v>36996</v>
          </cell>
          <cell r="H434">
            <v>37022</v>
          </cell>
          <cell r="I434">
            <v>37055</v>
          </cell>
          <cell r="J434">
            <v>37133</v>
          </cell>
          <cell r="K434">
            <v>37164</v>
          </cell>
          <cell r="L434">
            <v>37186</v>
          </cell>
        </row>
        <row r="435">
          <cell r="E435" t="str">
            <v>EL</v>
          </cell>
          <cell r="G435">
            <v>36996</v>
          </cell>
          <cell r="H435">
            <v>37022</v>
          </cell>
          <cell r="I435">
            <v>37055</v>
          </cell>
          <cell r="J435">
            <v>37133</v>
          </cell>
          <cell r="K435">
            <v>37164</v>
          </cell>
          <cell r="L435">
            <v>37186</v>
          </cell>
        </row>
        <row r="436">
          <cell r="E436" t="str">
            <v>EL</v>
          </cell>
          <cell r="G436">
            <v>36996</v>
          </cell>
          <cell r="H436">
            <v>37022</v>
          </cell>
          <cell r="I436">
            <v>37055</v>
          </cell>
          <cell r="J436">
            <v>37133</v>
          </cell>
          <cell r="K436">
            <v>37164</v>
          </cell>
          <cell r="L436">
            <v>37186</v>
          </cell>
        </row>
        <row r="437">
          <cell r="E437" t="str">
            <v>EL</v>
          </cell>
          <cell r="G437">
            <v>37043</v>
          </cell>
          <cell r="H437">
            <v>37058</v>
          </cell>
          <cell r="I437">
            <v>37073</v>
          </cell>
          <cell r="J437">
            <v>37129</v>
          </cell>
          <cell r="K437">
            <v>37143</v>
          </cell>
          <cell r="L437">
            <v>37176</v>
          </cell>
        </row>
        <row r="438">
          <cell r="E438" t="str">
            <v>EL</v>
          </cell>
          <cell r="G438">
            <v>37043</v>
          </cell>
          <cell r="H438">
            <v>37080.5</v>
          </cell>
          <cell r="I438">
            <v>37118</v>
          </cell>
          <cell r="J438">
            <v>37173</v>
          </cell>
          <cell r="K438">
            <v>37187</v>
          </cell>
          <cell r="L438">
            <v>37176</v>
          </cell>
        </row>
        <row r="439">
          <cell r="E439" t="str">
            <v>EL</v>
          </cell>
          <cell r="G439">
            <v>37043</v>
          </cell>
          <cell r="H439">
            <v>37080.5</v>
          </cell>
          <cell r="I439">
            <v>37118</v>
          </cell>
          <cell r="J439">
            <v>37173</v>
          </cell>
          <cell r="K439">
            <v>37187</v>
          </cell>
          <cell r="L439">
            <v>37176</v>
          </cell>
        </row>
        <row r="440">
          <cell r="E440" t="str">
            <v>EL</v>
          </cell>
          <cell r="G440">
            <v>37043</v>
          </cell>
          <cell r="H440">
            <v>37080.5</v>
          </cell>
          <cell r="I440">
            <v>37118</v>
          </cell>
          <cell r="J440">
            <v>37173</v>
          </cell>
          <cell r="K440">
            <v>37187</v>
          </cell>
          <cell r="L440">
            <v>37176</v>
          </cell>
        </row>
        <row r="441">
          <cell r="E441" t="str">
            <v>EL</v>
          </cell>
          <cell r="G441">
            <v>37043</v>
          </cell>
          <cell r="H441">
            <v>37080.5</v>
          </cell>
          <cell r="I441">
            <v>37118</v>
          </cell>
          <cell r="J441">
            <v>37173</v>
          </cell>
          <cell r="K441">
            <v>37187</v>
          </cell>
          <cell r="L441">
            <v>37176</v>
          </cell>
        </row>
        <row r="442">
          <cell r="E442" t="str">
            <v>EL</v>
          </cell>
          <cell r="G442">
            <v>37025</v>
          </cell>
          <cell r="H442">
            <v>37029</v>
          </cell>
          <cell r="I442">
            <v>37055</v>
          </cell>
          <cell r="J442">
            <v>37072</v>
          </cell>
          <cell r="K442">
            <v>37102</v>
          </cell>
          <cell r="L442">
            <v>37176</v>
          </cell>
        </row>
        <row r="443">
          <cell r="E443" t="str">
            <v>EL</v>
          </cell>
          <cell r="G443">
            <v>37118</v>
          </cell>
          <cell r="H443">
            <v>37141.5</v>
          </cell>
          <cell r="I443">
            <v>37165</v>
          </cell>
          <cell r="J443">
            <v>37221</v>
          </cell>
          <cell r="K443">
            <v>37235</v>
          </cell>
          <cell r="L443">
            <v>37176</v>
          </cell>
        </row>
        <row r="444">
          <cell r="E444" t="str">
            <v>EL</v>
          </cell>
          <cell r="G444">
            <v>37057</v>
          </cell>
          <cell r="H444">
            <v>37108</v>
          </cell>
          <cell r="I444">
            <v>37118</v>
          </cell>
          <cell r="J444">
            <v>37173</v>
          </cell>
          <cell r="K444">
            <v>37187</v>
          </cell>
          <cell r="L444">
            <v>37176</v>
          </cell>
        </row>
        <row r="445">
          <cell r="E445" t="str">
            <v>EL</v>
          </cell>
          <cell r="G445">
            <v>37057</v>
          </cell>
          <cell r="H445">
            <v>37087.5</v>
          </cell>
          <cell r="I445">
            <v>37118</v>
          </cell>
          <cell r="J445">
            <v>37173</v>
          </cell>
          <cell r="K445">
            <v>37187</v>
          </cell>
          <cell r="L445">
            <v>37176</v>
          </cell>
        </row>
        <row r="446">
          <cell r="E446" t="str">
            <v>EL</v>
          </cell>
          <cell r="G446">
            <v>37135</v>
          </cell>
          <cell r="H446">
            <v>37150</v>
          </cell>
          <cell r="I446">
            <v>37165</v>
          </cell>
          <cell r="J446">
            <v>37221</v>
          </cell>
          <cell r="K446">
            <v>37235</v>
          </cell>
          <cell r="L446">
            <v>37176</v>
          </cell>
        </row>
        <row r="447">
          <cell r="E447" t="str">
            <v>EL</v>
          </cell>
          <cell r="G447">
            <v>37135</v>
          </cell>
          <cell r="H447">
            <v>37150</v>
          </cell>
          <cell r="I447">
            <v>37165</v>
          </cell>
          <cell r="J447">
            <v>37221</v>
          </cell>
          <cell r="K447">
            <v>37235</v>
          </cell>
          <cell r="L447">
            <v>37176</v>
          </cell>
        </row>
        <row r="448">
          <cell r="E448" t="str">
            <v>EL</v>
          </cell>
          <cell r="G448">
            <v>37135</v>
          </cell>
          <cell r="H448">
            <v>37150</v>
          </cell>
          <cell r="I448">
            <v>37165</v>
          </cell>
          <cell r="J448">
            <v>37221</v>
          </cell>
          <cell r="K448">
            <v>37235</v>
          </cell>
          <cell r="L448">
            <v>37176</v>
          </cell>
        </row>
        <row r="449">
          <cell r="E449" t="str">
            <v>EL</v>
          </cell>
          <cell r="G449">
            <v>37087</v>
          </cell>
          <cell r="H449">
            <v>37111</v>
          </cell>
          <cell r="I449">
            <v>37135</v>
          </cell>
          <cell r="J449">
            <v>37204</v>
          </cell>
          <cell r="K449">
            <v>37218</v>
          </cell>
          <cell r="L449">
            <v>37176</v>
          </cell>
        </row>
        <row r="450">
          <cell r="E450" t="str">
            <v>EL</v>
          </cell>
          <cell r="G450">
            <v>37012</v>
          </cell>
          <cell r="H450">
            <v>37080.5</v>
          </cell>
          <cell r="I450">
            <v>37149</v>
          </cell>
          <cell r="J450">
            <v>37204</v>
          </cell>
          <cell r="K450">
            <v>37218</v>
          </cell>
          <cell r="L450">
            <v>37176</v>
          </cell>
        </row>
        <row r="451">
          <cell r="E451" t="str">
            <v>EL</v>
          </cell>
          <cell r="G451">
            <v>37135</v>
          </cell>
          <cell r="H451">
            <v>37158</v>
          </cell>
          <cell r="I451">
            <v>37165</v>
          </cell>
          <cell r="J451">
            <v>37221</v>
          </cell>
          <cell r="K451">
            <v>37235</v>
          </cell>
          <cell r="L451">
            <v>37176</v>
          </cell>
        </row>
        <row r="452">
          <cell r="E452" t="str">
            <v>EL</v>
          </cell>
          <cell r="G452">
            <v>37087</v>
          </cell>
          <cell r="H452">
            <v>37111</v>
          </cell>
          <cell r="I452">
            <v>37135</v>
          </cell>
          <cell r="J452">
            <v>37204</v>
          </cell>
          <cell r="K452">
            <v>37218</v>
          </cell>
          <cell r="L452">
            <v>37176</v>
          </cell>
        </row>
        <row r="453">
          <cell r="E453" t="str">
            <v>EL</v>
          </cell>
          <cell r="G453">
            <v>37104</v>
          </cell>
          <cell r="H453">
            <v>37126.5</v>
          </cell>
          <cell r="I453">
            <v>37149</v>
          </cell>
          <cell r="J453">
            <v>37204</v>
          </cell>
          <cell r="K453">
            <v>37235</v>
          </cell>
          <cell r="L453">
            <v>37176</v>
          </cell>
        </row>
        <row r="454">
          <cell r="E454" t="str">
            <v>EL</v>
          </cell>
          <cell r="G454">
            <v>37087</v>
          </cell>
          <cell r="H454">
            <v>37111</v>
          </cell>
          <cell r="I454">
            <v>37135</v>
          </cell>
          <cell r="J454">
            <v>37204</v>
          </cell>
          <cell r="K454">
            <v>37218</v>
          </cell>
          <cell r="L454">
            <v>37176</v>
          </cell>
        </row>
        <row r="455">
          <cell r="E455" t="str">
            <v>EL</v>
          </cell>
          <cell r="G455">
            <v>37043</v>
          </cell>
          <cell r="H455">
            <v>37100</v>
          </cell>
          <cell r="I455">
            <v>37108</v>
          </cell>
          <cell r="J455">
            <v>37144</v>
          </cell>
          <cell r="K455">
            <v>37154</v>
          </cell>
          <cell r="L455">
            <v>37176</v>
          </cell>
        </row>
        <row r="456">
          <cell r="E456" t="str">
            <v>EL</v>
          </cell>
          <cell r="G456">
            <v>37043</v>
          </cell>
          <cell r="H456">
            <v>37154</v>
          </cell>
          <cell r="I456">
            <v>37165</v>
          </cell>
          <cell r="J456">
            <v>37221</v>
          </cell>
          <cell r="K456">
            <v>37235</v>
          </cell>
          <cell r="L456">
            <v>37176</v>
          </cell>
        </row>
        <row r="457">
          <cell r="E457" t="str">
            <v>EL</v>
          </cell>
          <cell r="G457">
            <v>37043</v>
          </cell>
          <cell r="H457">
            <v>37154</v>
          </cell>
          <cell r="I457">
            <v>37165</v>
          </cell>
          <cell r="J457">
            <v>37221</v>
          </cell>
          <cell r="K457">
            <v>37235</v>
          </cell>
          <cell r="L457">
            <v>37176</v>
          </cell>
        </row>
        <row r="458">
          <cell r="E458" t="str">
            <v>EL</v>
          </cell>
          <cell r="G458">
            <v>37087</v>
          </cell>
          <cell r="H458">
            <v>37111</v>
          </cell>
          <cell r="I458">
            <v>37135</v>
          </cell>
          <cell r="J458">
            <v>37204</v>
          </cell>
          <cell r="K458">
            <v>37218</v>
          </cell>
          <cell r="L458">
            <v>37176</v>
          </cell>
        </row>
        <row r="459">
          <cell r="L459">
            <v>37186</v>
          </cell>
        </row>
        <row r="460">
          <cell r="L460">
            <v>37186</v>
          </cell>
        </row>
        <row r="461">
          <cell r="L461">
            <v>37186</v>
          </cell>
        </row>
        <row r="462">
          <cell r="L462">
            <v>37186</v>
          </cell>
        </row>
        <row r="463">
          <cell r="L463">
            <v>37186</v>
          </cell>
        </row>
        <row r="464">
          <cell r="E464" t="str">
            <v>EL</v>
          </cell>
          <cell r="G464">
            <v>37087</v>
          </cell>
          <cell r="H464">
            <v>37102.5</v>
          </cell>
          <cell r="I464">
            <v>37118</v>
          </cell>
          <cell r="J464">
            <v>37144</v>
          </cell>
          <cell r="K464">
            <v>37169</v>
          </cell>
          <cell r="L464">
            <v>37186</v>
          </cell>
        </row>
        <row r="469">
          <cell r="E469" t="str">
            <v>IN</v>
          </cell>
          <cell r="G469">
            <v>37043</v>
          </cell>
          <cell r="H469">
            <v>37092</v>
          </cell>
          <cell r="I469">
            <v>37103</v>
          </cell>
          <cell r="J469">
            <v>37123</v>
          </cell>
          <cell r="K469">
            <v>37144</v>
          </cell>
          <cell r="L469">
            <v>37176</v>
          </cell>
        </row>
        <row r="470">
          <cell r="E470" t="str">
            <v>IN</v>
          </cell>
          <cell r="G470">
            <v>37073</v>
          </cell>
          <cell r="H470">
            <v>37149</v>
          </cell>
          <cell r="I470">
            <v>37164</v>
          </cell>
          <cell r="J470">
            <v>37184</v>
          </cell>
          <cell r="K470">
            <v>37205</v>
          </cell>
          <cell r="L470">
            <v>37176</v>
          </cell>
        </row>
        <row r="471">
          <cell r="E471" t="str">
            <v>IN</v>
          </cell>
          <cell r="G471">
            <v>37012</v>
          </cell>
          <cell r="H471">
            <v>37062</v>
          </cell>
          <cell r="I471">
            <v>37072</v>
          </cell>
          <cell r="J471">
            <v>37092</v>
          </cell>
          <cell r="K471">
            <v>37113</v>
          </cell>
          <cell r="L471">
            <v>37176</v>
          </cell>
        </row>
        <row r="472">
          <cell r="E472" t="str">
            <v>IN</v>
          </cell>
          <cell r="G472">
            <v>37012</v>
          </cell>
          <cell r="H472">
            <v>37174</v>
          </cell>
          <cell r="I472">
            <v>37184</v>
          </cell>
          <cell r="J472">
            <v>37205</v>
          </cell>
          <cell r="K472">
            <v>37225</v>
          </cell>
          <cell r="L472">
            <v>37176</v>
          </cell>
        </row>
        <row r="473">
          <cell r="E473" t="str">
            <v>IN</v>
          </cell>
          <cell r="G473">
            <v>37012</v>
          </cell>
          <cell r="H473">
            <v>37092</v>
          </cell>
          <cell r="I473">
            <v>37103</v>
          </cell>
          <cell r="J473">
            <v>37123</v>
          </cell>
          <cell r="K473">
            <v>37144</v>
          </cell>
          <cell r="L473">
            <v>37176</v>
          </cell>
        </row>
        <row r="474">
          <cell r="E474" t="str">
            <v>IN</v>
          </cell>
          <cell r="G474">
            <v>37165</v>
          </cell>
          <cell r="H474">
            <v>37194</v>
          </cell>
          <cell r="I474">
            <v>37205</v>
          </cell>
          <cell r="J474">
            <v>37225</v>
          </cell>
          <cell r="K474">
            <v>37245</v>
          </cell>
          <cell r="L474">
            <v>37176</v>
          </cell>
        </row>
        <row r="475">
          <cell r="E475" t="str">
            <v>IN</v>
          </cell>
          <cell r="G475">
            <v>37073</v>
          </cell>
          <cell r="H475">
            <v>37092</v>
          </cell>
          <cell r="I475">
            <v>37103</v>
          </cell>
          <cell r="J475">
            <v>37123</v>
          </cell>
          <cell r="K475">
            <v>37144</v>
          </cell>
          <cell r="L475">
            <v>37176</v>
          </cell>
        </row>
        <row r="476">
          <cell r="E476" t="str">
            <v>IN</v>
          </cell>
          <cell r="G476">
            <v>37073</v>
          </cell>
          <cell r="H476">
            <v>37092</v>
          </cell>
          <cell r="I476">
            <v>37103</v>
          </cell>
          <cell r="J476">
            <v>37123</v>
          </cell>
          <cell r="K476">
            <v>37144</v>
          </cell>
          <cell r="L476">
            <v>37176</v>
          </cell>
        </row>
        <row r="477">
          <cell r="E477" t="str">
            <v>IN</v>
          </cell>
          <cell r="G477">
            <v>37073</v>
          </cell>
          <cell r="H477">
            <v>37092</v>
          </cell>
          <cell r="I477">
            <v>37103</v>
          </cell>
          <cell r="J477">
            <v>37123</v>
          </cell>
          <cell r="K477">
            <v>37144</v>
          </cell>
          <cell r="L477">
            <v>37176</v>
          </cell>
        </row>
        <row r="478">
          <cell r="E478" t="str">
            <v>IN</v>
          </cell>
          <cell r="G478">
            <v>37073</v>
          </cell>
          <cell r="H478">
            <v>37092</v>
          </cell>
          <cell r="I478">
            <v>37103</v>
          </cell>
          <cell r="J478">
            <v>37123</v>
          </cell>
          <cell r="K478">
            <v>37144</v>
          </cell>
          <cell r="L478">
            <v>37176</v>
          </cell>
        </row>
        <row r="479">
          <cell r="E479" t="str">
            <v>IN</v>
          </cell>
          <cell r="G479">
            <v>37073</v>
          </cell>
          <cell r="H479">
            <v>37092</v>
          </cell>
          <cell r="I479">
            <v>37103</v>
          </cell>
          <cell r="J479">
            <v>37123</v>
          </cell>
          <cell r="K479">
            <v>37144</v>
          </cell>
          <cell r="L479">
            <v>37176</v>
          </cell>
        </row>
        <row r="480">
          <cell r="E480" t="str">
            <v>IN</v>
          </cell>
          <cell r="G480">
            <v>37073</v>
          </cell>
          <cell r="H480">
            <v>37092</v>
          </cell>
          <cell r="I480">
            <v>37103</v>
          </cell>
          <cell r="J480">
            <v>37123</v>
          </cell>
          <cell r="K480">
            <v>37144</v>
          </cell>
          <cell r="L480">
            <v>37176</v>
          </cell>
        </row>
        <row r="481">
          <cell r="E481" t="str">
            <v>IN</v>
          </cell>
          <cell r="G481">
            <v>37058</v>
          </cell>
          <cell r="H481">
            <v>37087</v>
          </cell>
          <cell r="I481">
            <v>37103</v>
          </cell>
          <cell r="J481">
            <v>37123</v>
          </cell>
          <cell r="K481">
            <v>37144</v>
          </cell>
          <cell r="L481">
            <v>37176</v>
          </cell>
        </row>
        <row r="482">
          <cell r="E482" t="str">
            <v>IN</v>
          </cell>
          <cell r="G482">
            <v>37073</v>
          </cell>
          <cell r="H482">
            <v>37123</v>
          </cell>
          <cell r="I482">
            <v>37134</v>
          </cell>
          <cell r="J482">
            <v>37154</v>
          </cell>
          <cell r="K482">
            <v>37174</v>
          </cell>
          <cell r="L482">
            <v>37176</v>
          </cell>
        </row>
        <row r="483">
          <cell r="E483" t="str">
            <v>IN</v>
          </cell>
          <cell r="G483">
            <v>37135</v>
          </cell>
          <cell r="H483">
            <v>37164</v>
          </cell>
          <cell r="I483">
            <v>37179</v>
          </cell>
          <cell r="J483">
            <v>37200</v>
          </cell>
          <cell r="K483">
            <v>37220</v>
          </cell>
          <cell r="L483">
            <v>37176</v>
          </cell>
        </row>
        <row r="484">
          <cell r="E484" t="str">
            <v>IN</v>
          </cell>
          <cell r="G484">
            <v>37165</v>
          </cell>
          <cell r="H484">
            <v>37184</v>
          </cell>
          <cell r="I484">
            <v>37195</v>
          </cell>
          <cell r="J484">
            <v>37215</v>
          </cell>
          <cell r="K484">
            <v>37235</v>
          </cell>
          <cell r="L484">
            <v>37176</v>
          </cell>
        </row>
        <row r="485">
          <cell r="E485" t="str">
            <v>IN</v>
          </cell>
          <cell r="G485">
            <v>37082</v>
          </cell>
          <cell r="H485">
            <v>37123</v>
          </cell>
          <cell r="I485">
            <v>37134</v>
          </cell>
          <cell r="J485">
            <v>37154</v>
          </cell>
          <cell r="K485">
            <v>37174</v>
          </cell>
          <cell r="L485">
            <v>37176</v>
          </cell>
        </row>
        <row r="486">
          <cell r="E486" t="str">
            <v>IN</v>
          </cell>
          <cell r="G486">
            <v>37104</v>
          </cell>
          <cell r="H486">
            <v>37169</v>
          </cell>
          <cell r="I486">
            <v>37179</v>
          </cell>
          <cell r="J486">
            <v>37200</v>
          </cell>
          <cell r="K486">
            <v>37220</v>
          </cell>
          <cell r="L486">
            <v>37176</v>
          </cell>
        </row>
        <row r="487">
          <cell r="E487" t="str">
            <v>IN</v>
          </cell>
          <cell r="G487">
            <v>37104</v>
          </cell>
          <cell r="H487">
            <v>37169</v>
          </cell>
          <cell r="I487">
            <v>37179</v>
          </cell>
          <cell r="J487">
            <v>37200</v>
          </cell>
          <cell r="K487">
            <v>37220</v>
          </cell>
          <cell r="L487">
            <v>37176</v>
          </cell>
        </row>
        <row r="488">
          <cell r="E488" t="str">
            <v>IN</v>
          </cell>
          <cell r="G488">
            <v>37104</v>
          </cell>
          <cell r="H488">
            <v>37169</v>
          </cell>
          <cell r="I488">
            <v>37179</v>
          </cell>
          <cell r="J488">
            <v>37200</v>
          </cell>
          <cell r="K488">
            <v>37220</v>
          </cell>
          <cell r="L488">
            <v>37176</v>
          </cell>
        </row>
        <row r="489">
          <cell r="E489" t="str">
            <v>IN</v>
          </cell>
          <cell r="G489">
            <v>37104</v>
          </cell>
          <cell r="H489">
            <v>37169</v>
          </cell>
          <cell r="I489">
            <v>37179</v>
          </cell>
          <cell r="J489">
            <v>37200</v>
          </cell>
          <cell r="K489">
            <v>37220</v>
          </cell>
          <cell r="L489">
            <v>37176</v>
          </cell>
        </row>
        <row r="490">
          <cell r="E490" t="str">
            <v>IN</v>
          </cell>
          <cell r="G490">
            <v>37104</v>
          </cell>
          <cell r="H490">
            <v>37169</v>
          </cell>
          <cell r="I490">
            <v>37179</v>
          </cell>
          <cell r="J490">
            <v>37200</v>
          </cell>
          <cell r="K490">
            <v>37220</v>
          </cell>
          <cell r="L490">
            <v>37176</v>
          </cell>
        </row>
        <row r="491">
          <cell r="E491" t="str">
            <v>IN</v>
          </cell>
          <cell r="G491">
            <v>37104</v>
          </cell>
          <cell r="H491">
            <v>37169</v>
          </cell>
          <cell r="I491">
            <v>37179</v>
          </cell>
          <cell r="J491">
            <v>37200</v>
          </cell>
          <cell r="K491">
            <v>37220</v>
          </cell>
          <cell r="L491">
            <v>37176</v>
          </cell>
        </row>
        <row r="492">
          <cell r="E492" t="str">
            <v>IN</v>
          </cell>
          <cell r="G492">
            <v>37104</v>
          </cell>
          <cell r="H492">
            <v>37169</v>
          </cell>
          <cell r="I492">
            <v>37179</v>
          </cell>
          <cell r="J492">
            <v>37200</v>
          </cell>
          <cell r="K492">
            <v>37220</v>
          </cell>
          <cell r="L492">
            <v>37176</v>
          </cell>
        </row>
        <row r="493">
          <cell r="E493" t="str">
            <v>IN</v>
          </cell>
          <cell r="G493">
            <v>37104</v>
          </cell>
          <cell r="H493">
            <v>37169</v>
          </cell>
          <cell r="I493">
            <v>37179</v>
          </cell>
          <cell r="J493">
            <v>37200</v>
          </cell>
          <cell r="K493">
            <v>37220</v>
          </cell>
          <cell r="L493">
            <v>37176</v>
          </cell>
        </row>
        <row r="494">
          <cell r="E494" t="str">
            <v>IN</v>
          </cell>
          <cell r="G494">
            <v>37104</v>
          </cell>
          <cell r="H494">
            <v>37169</v>
          </cell>
          <cell r="I494">
            <v>37179</v>
          </cell>
          <cell r="J494">
            <v>37200</v>
          </cell>
          <cell r="K494">
            <v>37220</v>
          </cell>
          <cell r="L494">
            <v>37176</v>
          </cell>
        </row>
        <row r="495">
          <cell r="E495" t="str">
            <v>IN</v>
          </cell>
          <cell r="G495">
            <v>37104</v>
          </cell>
          <cell r="H495">
            <v>37169</v>
          </cell>
          <cell r="I495">
            <v>37179</v>
          </cell>
          <cell r="J495">
            <v>37200</v>
          </cell>
          <cell r="K495">
            <v>37220</v>
          </cell>
          <cell r="L495">
            <v>37176</v>
          </cell>
        </row>
        <row r="496">
          <cell r="E496" t="str">
            <v>IN</v>
          </cell>
          <cell r="G496">
            <v>37104</v>
          </cell>
          <cell r="H496">
            <v>37169</v>
          </cell>
          <cell r="I496">
            <v>37179</v>
          </cell>
          <cell r="J496">
            <v>37200</v>
          </cell>
          <cell r="K496">
            <v>37220</v>
          </cell>
          <cell r="L496">
            <v>37176</v>
          </cell>
        </row>
        <row r="497">
          <cell r="E497" t="str">
            <v>IN</v>
          </cell>
          <cell r="G497">
            <v>37104</v>
          </cell>
          <cell r="H497">
            <v>37169</v>
          </cell>
          <cell r="I497">
            <v>37179</v>
          </cell>
          <cell r="J497">
            <v>37200</v>
          </cell>
          <cell r="K497">
            <v>37220</v>
          </cell>
          <cell r="L497">
            <v>37176</v>
          </cell>
        </row>
        <row r="498">
          <cell r="E498" t="str">
            <v>IN</v>
          </cell>
          <cell r="G498">
            <v>37104</v>
          </cell>
          <cell r="H498">
            <v>37169</v>
          </cell>
          <cell r="I498">
            <v>37179</v>
          </cell>
          <cell r="J498">
            <v>37200</v>
          </cell>
          <cell r="K498">
            <v>37220</v>
          </cell>
          <cell r="L498">
            <v>37176</v>
          </cell>
        </row>
        <row r="499">
          <cell r="E499" t="str">
            <v>IN</v>
          </cell>
          <cell r="G499">
            <v>37104</v>
          </cell>
          <cell r="H499">
            <v>37169</v>
          </cell>
          <cell r="I499">
            <v>37179</v>
          </cell>
          <cell r="J499">
            <v>37200</v>
          </cell>
          <cell r="K499">
            <v>37220</v>
          </cell>
          <cell r="L499">
            <v>37176</v>
          </cell>
        </row>
        <row r="500">
          <cell r="E500" t="str">
            <v>IN</v>
          </cell>
          <cell r="G500">
            <v>37104</v>
          </cell>
          <cell r="H500">
            <v>37169</v>
          </cell>
          <cell r="I500">
            <v>37179</v>
          </cell>
          <cell r="J500">
            <v>37200</v>
          </cell>
          <cell r="K500">
            <v>37220</v>
          </cell>
          <cell r="L500">
            <v>37176</v>
          </cell>
        </row>
        <row r="501">
          <cell r="E501" t="str">
            <v>IN</v>
          </cell>
          <cell r="G501">
            <v>37104</v>
          </cell>
          <cell r="H501">
            <v>37169</v>
          </cell>
          <cell r="I501">
            <v>37179</v>
          </cell>
          <cell r="J501">
            <v>37200</v>
          </cell>
          <cell r="K501">
            <v>37220</v>
          </cell>
          <cell r="L501">
            <v>37176</v>
          </cell>
        </row>
        <row r="502">
          <cell r="E502" t="str">
            <v>IN</v>
          </cell>
          <cell r="G502">
            <v>37104</v>
          </cell>
          <cell r="H502">
            <v>37169</v>
          </cell>
          <cell r="I502">
            <v>37179</v>
          </cell>
          <cell r="J502">
            <v>37200</v>
          </cell>
          <cell r="K502">
            <v>37220</v>
          </cell>
          <cell r="L502">
            <v>37176</v>
          </cell>
        </row>
        <row r="503">
          <cell r="E503" t="str">
            <v>IN</v>
          </cell>
          <cell r="G503">
            <v>37104</v>
          </cell>
          <cell r="H503">
            <v>37169</v>
          </cell>
          <cell r="I503">
            <v>37179</v>
          </cell>
          <cell r="J503">
            <v>37200</v>
          </cell>
          <cell r="K503">
            <v>37220</v>
          </cell>
          <cell r="L503">
            <v>37176</v>
          </cell>
        </row>
        <row r="504">
          <cell r="E504" t="str">
            <v>IN</v>
          </cell>
          <cell r="G504">
            <v>37104</v>
          </cell>
          <cell r="H504">
            <v>37169</v>
          </cell>
          <cell r="I504">
            <v>37179</v>
          </cell>
          <cell r="J504">
            <v>37200</v>
          </cell>
          <cell r="K504">
            <v>37220</v>
          </cell>
          <cell r="L504">
            <v>37176</v>
          </cell>
        </row>
        <row r="505">
          <cell r="E505" t="str">
            <v>IN</v>
          </cell>
          <cell r="G505">
            <v>37104</v>
          </cell>
          <cell r="H505">
            <v>37169</v>
          </cell>
          <cell r="I505">
            <v>37179</v>
          </cell>
          <cell r="J505">
            <v>37200</v>
          </cell>
          <cell r="K505">
            <v>37220</v>
          </cell>
          <cell r="L505">
            <v>37176</v>
          </cell>
        </row>
        <row r="506">
          <cell r="E506" t="str">
            <v>IN</v>
          </cell>
          <cell r="G506">
            <v>37104</v>
          </cell>
          <cell r="H506">
            <v>37154</v>
          </cell>
          <cell r="I506">
            <v>37164</v>
          </cell>
          <cell r="J506">
            <v>37184</v>
          </cell>
          <cell r="K506">
            <v>37205</v>
          </cell>
          <cell r="L506">
            <v>37176</v>
          </cell>
        </row>
        <row r="507">
          <cell r="E507" t="str">
            <v>IN</v>
          </cell>
          <cell r="G507">
            <v>37104</v>
          </cell>
          <cell r="H507">
            <v>37154</v>
          </cell>
          <cell r="I507">
            <v>37164</v>
          </cell>
          <cell r="J507">
            <v>37184</v>
          </cell>
          <cell r="K507">
            <v>37205</v>
          </cell>
          <cell r="L507">
            <v>37176</v>
          </cell>
        </row>
        <row r="508">
          <cell r="E508" t="str">
            <v>IN</v>
          </cell>
          <cell r="G508">
            <v>37104</v>
          </cell>
          <cell r="H508">
            <v>37154</v>
          </cell>
          <cell r="I508">
            <v>37164</v>
          </cell>
          <cell r="J508">
            <v>37184</v>
          </cell>
          <cell r="K508">
            <v>37205</v>
          </cell>
          <cell r="L508">
            <v>37176</v>
          </cell>
        </row>
        <row r="509">
          <cell r="E509" t="str">
            <v>IN</v>
          </cell>
          <cell r="G509">
            <v>37104</v>
          </cell>
          <cell r="H509">
            <v>37154</v>
          </cell>
          <cell r="I509">
            <v>37164</v>
          </cell>
          <cell r="J509">
            <v>37184</v>
          </cell>
          <cell r="K509">
            <v>37205</v>
          </cell>
          <cell r="L509">
            <v>37176</v>
          </cell>
        </row>
        <row r="510">
          <cell r="E510" t="str">
            <v>IN</v>
          </cell>
          <cell r="G510">
            <v>37104</v>
          </cell>
          <cell r="H510">
            <v>37154</v>
          </cell>
          <cell r="I510">
            <v>37164</v>
          </cell>
          <cell r="J510">
            <v>37184</v>
          </cell>
          <cell r="K510">
            <v>37205</v>
          </cell>
          <cell r="L510">
            <v>37176</v>
          </cell>
        </row>
        <row r="511">
          <cell r="E511" t="str">
            <v>IN</v>
          </cell>
          <cell r="G511">
            <v>37119</v>
          </cell>
          <cell r="H511">
            <v>37169</v>
          </cell>
          <cell r="I511">
            <v>37179</v>
          </cell>
          <cell r="J511">
            <v>37200</v>
          </cell>
          <cell r="K511">
            <v>37220</v>
          </cell>
          <cell r="L511">
            <v>37176</v>
          </cell>
        </row>
        <row r="512">
          <cell r="E512" t="str">
            <v>IN</v>
          </cell>
          <cell r="G512">
            <v>37119</v>
          </cell>
          <cell r="H512">
            <v>37169</v>
          </cell>
          <cell r="I512">
            <v>37179</v>
          </cell>
          <cell r="J512">
            <v>37200</v>
          </cell>
          <cell r="K512">
            <v>37220</v>
          </cell>
          <cell r="L512">
            <v>37176</v>
          </cell>
        </row>
        <row r="513">
          <cell r="E513" t="str">
            <v>IN</v>
          </cell>
          <cell r="G513">
            <v>37119</v>
          </cell>
          <cell r="H513">
            <v>37169</v>
          </cell>
          <cell r="I513">
            <v>37179</v>
          </cell>
          <cell r="J513">
            <v>37200</v>
          </cell>
          <cell r="K513">
            <v>37220</v>
          </cell>
          <cell r="L513">
            <v>37176</v>
          </cell>
        </row>
        <row r="514">
          <cell r="E514" t="str">
            <v>IN</v>
          </cell>
          <cell r="G514">
            <v>37119</v>
          </cell>
          <cell r="H514">
            <v>37169</v>
          </cell>
          <cell r="I514">
            <v>37179</v>
          </cell>
          <cell r="J514">
            <v>37200</v>
          </cell>
          <cell r="K514">
            <v>37220</v>
          </cell>
          <cell r="L514">
            <v>37176</v>
          </cell>
        </row>
        <row r="515">
          <cell r="E515" t="str">
            <v>IN</v>
          </cell>
          <cell r="G515">
            <v>37119</v>
          </cell>
          <cell r="H515">
            <v>37169</v>
          </cell>
          <cell r="I515">
            <v>37179</v>
          </cell>
          <cell r="J515">
            <v>37200</v>
          </cell>
          <cell r="K515">
            <v>37220</v>
          </cell>
          <cell r="L515">
            <v>37176</v>
          </cell>
        </row>
        <row r="516">
          <cell r="E516" t="str">
            <v>IN</v>
          </cell>
          <cell r="G516">
            <v>37043</v>
          </cell>
          <cell r="H516">
            <v>37087</v>
          </cell>
          <cell r="I516">
            <v>37102</v>
          </cell>
          <cell r="J516">
            <v>37123</v>
          </cell>
          <cell r="K516">
            <v>37144</v>
          </cell>
          <cell r="L516">
            <v>37176</v>
          </cell>
        </row>
        <row r="517">
          <cell r="E517" t="str">
            <v>IN</v>
          </cell>
          <cell r="G517">
            <v>37104</v>
          </cell>
          <cell r="H517">
            <v>37134</v>
          </cell>
          <cell r="I517">
            <v>37144</v>
          </cell>
          <cell r="J517">
            <v>37154</v>
          </cell>
          <cell r="K517">
            <v>37164</v>
          </cell>
          <cell r="L517">
            <v>37176</v>
          </cell>
        </row>
        <row r="518">
          <cell r="E518" t="str">
            <v>IN</v>
          </cell>
          <cell r="G518">
            <v>37104</v>
          </cell>
          <cell r="H518">
            <v>37134</v>
          </cell>
          <cell r="I518">
            <v>37144</v>
          </cell>
          <cell r="J518">
            <v>37154</v>
          </cell>
          <cell r="K518">
            <v>37164</v>
          </cell>
          <cell r="L518">
            <v>37176</v>
          </cell>
        </row>
        <row r="519">
          <cell r="E519" t="str">
            <v>IN</v>
          </cell>
          <cell r="G519">
            <v>37104</v>
          </cell>
          <cell r="H519">
            <v>37134</v>
          </cell>
          <cell r="I519">
            <v>37144</v>
          </cell>
          <cell r="J519">
            <v>37154</v>
          </cell>
          <cell r="K519">
            <v>37164</v>
          </cell>
          <cell r="L519">
            <v>37176</v>
          </cell>
        </row>
        <row r="520">
          <cell r="E520" t="str">
            <v>IN</v>
          </cell>
          <cell r="G520">
            <v>37001</v>
          </cell>
          <cell r="H520">
            <v>37021</v>
          </cell>
          <cell r="I520">
            <v>37031</v>
          </cell>
          <cell r="J520">
            <v>37100</v>
          </cell>
          <cell r="K520">
            <v>37169</v>
          </cell>
          <cell r="L520">
            <v>37176</v>
          </cell>
        </row>
        <row r="521">
          <cell r="L521">
            <v>37176</v>
          </cell>
        </row>
        <row r="522">
          <cell r="L522">
            <v>37176</v>
          </cell>
        </row>
        <row r="523">
          <cell r="L523">
            <v>37176</v>
          </cell>
        </row>
        <row r="524">
          <cell r="E524" t="str">
            <v>IN</v>
          </cell>
          <cell r="G524">
            <v>37135</v>
          </cell>
          <cell r="H524">
            <v>37169</v>
          </cell>
          <cell r="I524">
            <v>37179</v>
          </cell>
          <cell r="J524">
            <v>37215</v>
          </cell>
          <cell r="K524">
            <v>37255</v>
          </cell>
          <cell r="L524">
            <v>37176</v>
          </cell>
        </row>
        <row r="529">
          <cell r="E529" t="str">
            <v>CI</v>
          </cell>
          <cell r="G529">
            <v>36970</v>
          </cell>
          <cell r="H529">
            <v>37016</v>
          </cell>
          <cell r="I529">
            <v>37026</v>
          </cell>
          <cell r="J529">
            <v>37052</v>
          </cell>
          <cell r="K529">
            <v>37072</v>
          </cell>
          <cell r="L529">
            <v>37176</v>
          </cell>
        </row>
        <row r="530">
          <cell r="E530" t="str">
            <v>CI</v>
          </cell>
          <cell r="G530">
            <v>36970</v>
          </cell>
          <cell r="H530">
            <v>37005.5</v>
          </cell>
          <cell r="I530">
            <v>37041</v>
          </cell>
          <cell r="J530">
            <v>37123</v>
          </cell>
          <cell r="K530">
            <v>37134</v>
          </cell>
          <cell r="L530">
            <v>37176</v>
          </cell>
        </row>
        <row r="531">
          <cell r="E531" t="str">
            <v>CI</v>
          </cell>
          <cell r="G531">
            <v>36982</v>
          </cell>
          <cell r="H531">
            <v>37011.5</v>
          </cell>
          <cell r="I531">
            <v>37041</v>
          </cell>
          <cell r="J531">
            <v>37134</v>
          </cell>
          <cell r="K531">
            <v>37149</v>
          </cell>
          <cell r="L531">
            <v>37176</v>
          </cell>
        </row>
        <row r="532">
          <cell r="E532" t="str">
            <v>CI</v>
          </cell>
          <cell r="G532">
            <v>37058</v>
          </cell>
          <cell r="H532">
            <v>37070</v>
          </cell>
          <cell r="I532">
            <v>37082</v>
          </cell>
          <cell r="J532">
            <v>37139</v>
          </cell>
          <cell r="K532">
            <v>37154</v>
          </cell>
          <cell r="L532">
            <v>37176</v>
          </cell>
        </row>
        <row r="533">
          <cell r="E533" t="str">
            <v>CI</v>
          </cell>
          <cell r="G533">
            <v>37058</v>
          </cell>
          <cell r="H533">
            <v>37075</v>
          </cell>
          <cell r="I533">
            <v>37092</v>
          </cell>
          <cell r="J533">
            <v>37144</v>
          </cell>
          <cell r="K533">
            <v>37159</v>
          </cell>
          <cell r="L533">
            <v>37176</v>
          </cell>
        </row>
        <row r="534">
          <cell r="E534" t="str">
            <v>CI</v>
          </cell>
          <cell r="G534">
            <v>37012</v>
          </cell>
          <cell r="H534">
            <v>37049.5</v>
          </cell>
          <cell r="I534">
            <v>37087</v>
          </cell>
          <cell r="J534">
            <v>37154</v>
          </cell>
          <cell r="K534">
            <v>37169</v>
          </cell>
          <cell r="L534">
            <v>37176</v>
          </cell>
        </row>
        <row r="535">
          <cell r="E535" t="str">
            <v>CI</v>
          </cell>
          <cell r="G535">
            <v>37021</v>
          </cell>
          <cell r="H535">
            <v>37059</v>
          </cell>
          <cell r="I535">
            <v>37097</v>
          </cell>
          <cell r="J535">
            <v>37149</v>
          </cell>
          <cell r="K535">
            <v>37164</v>
          </cell>
          <cell r="L535">
            <v>37176</v>
          </cell>
        </row>
        <row r="536">
          <cell r="E536" t="str">
            <v>CI</v>
          </cell>
          <cell r="G536">
            <v>37036</v>
          </cell>
          <cell r="H536">
            <v>37068</v>
          </cell>
          <cell r="I536">
            <v>37100</v>
          </cell>
          <cell r="J536">
            <v>37154</v>
          </cell>
          <cell r="K536">
            <v>37169</v>
          </cell>
          <cell r="L536">
            <v>37176</v>
          </cell>
        </row>
        <row r="537">
          <cell r="E537" t="str">
            <v>CI</v>
          </cell>
          <cell r="G537">
            <v>37073</v>
          </cell>
          <cell r="H537">
            <v>37088</v>
          </cell>
          <cell r="I537">
            <v>37103</v>
          </cell>
          <cell r="J537">
            <v>37149</v>
          </cell>
          <cell r="K537">
            <v>37169</v>
          </cell>
          <cell r="L537">
            <v>37176</v>
          </cell>
        </row>
        <row r="538">
          <cell r="E538" t="str">
            <v>CI</v>
          </cell>
          <cell r="G538">
            <v>37012</v>
          </cell>
          <cell r="H538">
            <v>37057.5</v>
          </cell>
          <cell r="I538">
            <v>37103</v>
          </cell>
          <cell r="J538">
            <v>37154</v>
          </cell>
          <cell r="K538">
            <v>37169</v>
          </cell>
          <cell r="L538">
            <v>37176</v>
          </cell>
        </row>
        <row r="539">
          <cell r="E539" t="str">
            <v>CI</v>
          </cell>
          <cell r="G539">
            <v>37073</v>
          </cell>
          <cell r="H539">
            <v>37093</v>
          </cell>
          <cell r="I539">
            <v>37113</v>
          </cell>
          <cell r="J539">
            <v>37194</v>
          </cell>
          <cell r="K539">
            <v>37210</v>
          </cell>
          <cell r="L539">
            <v>37176</v>
          </cell>
        </row>
        <row r="540">
          <cell r="E540" t="str">
            <v>CI</v>
          </cell>
          <cell r="G540">
            <v>37124</v>
          </cell>
          <cell r="H540">
            <v>37144</v>
          </cell>
          <cell r="I540">
            <v>37164</v>
          </cell>
          <cell r="J540">
            <v>37194</v>
          </cell>
          <cell r="K540">
            <v>37210</v>
          </cell>
          <cell r="L540">
            <v>37176</v>
          </cell>
        </row>
        <row r="541">
          <cell r="E541" t="str">
            <v>CI</v>
          </cell>
          <cell r="G541">
            <v>36991</v>
          </cell>
          <cell r="H541">
            <v>37031.5</v>
          </cell>
          <cell r="I541">
            <v>37072</v>
          </cell>
          <cell r="J541">
            <v>37118</v>
          </cell>
          <cell r="K541">
            <v>37149</v>
          </cell>
          <cell r="L541">
            <v>37176</v>
          </cell>
        </row>
        <row r="542">
          <cell r="E542" t="str">
            <v>CI</v>
          </cell>
          <cell r="G542">
            <v>37058</v>
          </cell>
          <cell r="H542">
            <v>37072.5</v>
          </cell>
          <cell r="I542">
            <v>37087</v>
          </cell>
          <cell r="J542">
            <v>37128</v>
          </cell>
          <cell r="K542">
            <v>37154</v>
          </cell>
          <cell r="L542">
            <v>37176</v>
          </cell>
        </row>
        <row r="543">
          <cell r="E543" t="str">
            <v>CI</v>
          </cell>
          <cell r="G543">
            <v>37058</v>
          </cell>
          <cell r="H543">
            <v>37080.5</v>
          </cell>
          <cell r="I543">
            <v>37103</v>
          </cell>
          <cell r="J543">
            <v>37139</v>
          </cell>
          <cell r="K543">
            <v>37164</v>
          </cell>
          <cell r="L543">
            <v>37176</v>
          </cell>
        </row>
        <row r="544">
          <cell r="E544" t="str">
            <v>CI</v>
          </cell>
          <cell r="G544">
            <v>37082</v>
          </cell>
          <cell r="H544">
            <v>37092.5</v>
          </cell>
          <cell r="I544">
            <v>37103</v>
          </cell>
          <cell r="J544">
            <v>37149</v>
          </cell>
          <cell r="K544">
            <v>37169</v>
          </cell>
          <cell r="L544">
            <v>37176</v>
          </cell>
        </row>
        <row r="545">
          <cell r="E545" t="str">
            <v>CI</v>
          </cell>
          <cell r="G545">
            <v>37058</v>
          </cell>
          <cell r="H545">
            <v>37085.5</v>
          </cell>
          <cell r="I545">
            <v>37113</v>
          </cell>
          <cell r="J545">
            <v>37174</v>
          </cell>
          <cell r="K545">
            <v>37194</v>
          </cell>
          <cell r="L545">
            <v>37176</v>
          </cell>
        </row>
        <row r="546">
          <cell r="E546" t="str">
            <v>CI</v>
          </cell>
          <cell r="G546">
            <v>37145</v>
          </cell>
          <cell r="H546">
            <v>37154.5</v>
          </cell>
          <cell r="I546">
            <v>37164</v>
          </cell>
          <cell r="J546">
            <v>37194</v>
          </cell>
          <cell r="K546">
            <v>37210</v>
          </cell>
          <cell r="L546">
            <v>37176</v>
          </cell>
        </row>
        <row r="547">
          <cell r="E547" t="str">
            <v>CI</v>
          </cell>
          <cell r="G547">
            <v>37012</v>
          </cell>
          <cell r="H547">
            <v>37072.5</v>
          </cell>
          <cell r="I547">
            <v>37133</v>
          </cell>
          <cell r="J547">
            <v>37179</v>
          </cell>
          <cell r="K547">
            <v>37194</v>
          </cell>
          <cell r="L547">
            <v>37176</v>
          </cell>
        </row>
        <row r="548">
          <cell r="E548" t="str">
            <v>CI</v>
          </cell>
          <cell r="G548">
            <v>36982</v>
          </cell>
          <cell r="H548">
            <v>37006.5</v>
          </cell>
          <cell r="I548">
            <v>37031</v>
          </cell>
          <cell r="J548">
            <v>37072</v>
          </cell>
          <cell r="K548">
            <v>37102</v>
          </cell>
          <cell r="L548">
            <v>37176</v>
          </cell>
        </row>
        <row r="549">
          <cell r="E549" t="str">
            <v>CI</v>
          </cell>
          <cell r="G549">
            <v>36982</v>
          </cell>
          <cell r="H549">
            <v>37006.5</v>
          </cell>
          <cell r="I549">
            <v>37031</v>
          </cell>
          <cell r="J549">
            <v>37072</v>
          </cell>
          <cell r="K549">
            <v>37097</v>
          </cell>
          <cell r="L549">
            <v>37176</v>
          </cell>
        </row>
        <row r="550">
          <cell r="E550" t="str">
            <v>CI</v>
          </cell>
          <cell r="G550">
            <v>36982</v>
          </cell>
          <cell r="H550">
            <v>37006.5</v>
          </cell>
          <cell r="I550">
            <v>37031</v>
          </cell>
          <cell r="J550">
            <v>37072</v>
          </cell>
          <cell r="K550">
            <v>37097</v>
          </cell>
          <cell r="L550">
            <v>37176</v>
          </cell>
        </row>
        <row r="551">
          <cell r="E551" t="str">
            <v>CI</v>
          </cell>
          <cell r="G551">
            <v>36982</v>
          </cell>
          <cell r="H551">
            <v>37006.5</v>
          </cell>
          <cell r="I551">
            <v>37031</v>
          </cell>
          <cell r="J551">
            <v>37072</v>
          </cell>
          <cell r="K551">
            <v>37097</v>
          </cell>
          <cell r="L551">
            <v>37176</v>
          </cell>
        </row>
        <row r="552">
          <cell r="E552" t="str">
            <v>CI</v>
          </cell>
          <cell r="G552">
            <v>36997</v>
          </cell>
          <cell r="H552">
            <v>37016.5</v>
          </cell>
          <cell r="I552">
            <v>37036</v>
          </cell>
          <cell r="J552">
            <v>37072</v>
          </cell>
          <cell r="K552">
            <v>37097</v>
          </cell>
          <cell r="L552">
            <v>37176</v>
          </cell>
        </row>
        <row r="553">
          <cell r="E553" t="str">
            <v>CI</v>
          </cell>
          <cell r="G553">
            <v>36997</v>
          </cell>
          <cell r="H553">
            <v>37016.5</v>
          </cell>
          <cell r="I553">
            <v>37036</v>
          </cell>
          <cell r="J553">
            <v>37072</v>
          </cell>
          <cell r="K553">
            <v>37097</v>
          </cell>
          <cell r="L553">
            <v>37176</v>
          </cell>
        </row>
        <row r="554">
          <cell r="E554" t="str">
            <v>CI</v>
          </cell>
          <cell r="G554">
            <v>37012</v>
          </cell>
          <cell r="H554">
            <v>37032</v>
          </cell>
          <cell r="I554">
            <v>37052</v>
          </cell>
          <cell r="J554">
            <v>37164</v>
          </cell>
          <cell r="K554">
            <v>37169</v>
          </cell>
          <cell r="L554">
            <v>37176</v>
          </cell>
        </row>
        <row r="555">
          <cell r="E555" t="str">
            <v>CI</v>
          </cell>
          <cell r="G555">
            <v>37012</v>
          </cell>
          <cell r="H555">
            <v>37032</v>
          </cell>
          <cell r="I555">
            <v>37052</v>
          </cell>
          <cell r="J555">
            <v>37164</v>
          </cell>
          <cell r="K555">
            <v>37169</v>
          </cell>
          <cell r="L555">
            <v>37176</v>
          </cell>
        </row>
        <row r="556">
          <cell r="E556" t="str">
            <v>CI</v>
          </cell>
          <cell r="G556">
            <v>37012</v>
          </cell>
          <cell r="H556">
            <v>37032</v>
          </cell>
          <cell r="I556">
            <v>37052</v>
          </cell>
          <cell r="J556">
            <v>37164</v>
          </cell>
          <cell r="K556">
            <v>37169</v>
          </cell>
          <cell r="L556">
            <v>37176</v>
          </cell>
        </row>
        <row r="557">
          <cell r="E557" t="str">
            <v>CI</v>
          </cell>
          <cell r="G557">
            <v>37012</v>
          </cell>
          <cell r="H557">
            <v>37032</v>
          </cell>
          <cell r="I557">
            <v>37052</v>
          </cell>
          <cell r="J557">
            <v>37164</v>
          </cell>
          <cell r="K557">
            <v>37169</v>
          </cell>
          <cell r="L557">
            <v>37176</v>
          </cell>
        </row>
        <row r="558">
          <cell r="E558" t="str">
            <v>CI</v>
          </cell>
          <cell r="G558">
            <v>37012</v>
          </cell>
          <cell r="H558">
            <v>37032</v>
          </cell>
          <cell r="I558">
            <v>37052</v>
          </cell>
          <cell r="J558">
            <v>37164</v>
          </cell>
          <cell r="K558">
            <v>37169</v>
          </cell>
          <cell r="L558">
            <v>37176</v>
          </cell>
        </row>
        <row r="559">
          <cell r="E559" t="str">
            <v>CI</v>
          </cell>
          <cell r="G559">
            <v>37012</v>
          </cell>
          <cell r="H559">
            <v>37026.5</v>
          </cell>
          <cell r="I559">
            <v>37041</v>
          </cell>
          <cell r="J559">
            <v>37087</v>
          </cell>
          <cell r="K559">
            <v>37113</v>
          </cell>
          <cell r="L559">
            <v>37176</v>
          </cell>
        </row>
        <row r="560">
          <cell r="E560" t="str">
            <v>CI</v>
          </cell>
          <cell r="G560">
            <v>37012</v>
          </cell>
          <cell r="H560">
            <v>37032</v>
          </cell>
          <cell r="I560">
            <v>37052</v>
          </cell>
          <cell r="J560">
            <v>37164</v>
          </cell>
          <cell r="K560">
            <v>37169</v>
          </cell>
          <cell r="L560">
            <v>37176</v>
          </cell>
        </row>
        <row r="561">
          <cell r="E561" t="str">
            <v>CI</v>
          </cell>
          <cell r="G561">
            <v>37012</v>
          </cell>
          <cell r="H561">
            <v>37032</v>
          </cell>
          <cell r="I561">
            <v>37052</v>
          </cell>
          <cell r="J561">
            <v>37164</v>
          </cell>
          <cell r="K561">
            <v>37169</v>
          </cell>
          <cell r="L561">
            <v>37176</v>
          </cell>
        </row>
        <row r="562">
          <cell r="E562" t="str">
            <v>CI</v>
          </cell>
          <cell r="G562">
            <v>37012</v>
          </cell>
          <cell r="H562">
            <v>37032</v>
          </cell>
          <cell r="I562">
            <v>37052</v>
          </cell>
          <cell r="J562">
            <v>37164</v>
          </cell>
          <cell r="K562">
            <v>37169</v>
          </cell>
          <cell r="L562">
            <v>37176</v>
          </cell>
        </row>
        <row r="563">
          <cell r="E563" t="str">
            <v>CI</v>
          </cell>
          <cell r="G563">
            <v>37012</v>
          </cell>
          <cell r="H563">
            <v>37032</v>
          </cell>
          <cell r="I563">
            <v>37052</v>
          </cell>
          <cell r="J563">
            <v>37164</v>
          </cell>
          <cell r="K563">
            <v>37169</v>
          </cell>
          <cell r="L563">
            <v>37176</v>
          </cell>
        </row>
        <row r="564">
          <cell r="E564" t="str">
            <v>CI</v>
          </cell>
          <cell r="G564">
            <v>37027</v>
          </cell>
          <cell r="H564">
            <v>37039.5</v>
          </cell>
          <cell r="I564">
            <v>37052</v>
          </cell>
          <cell r="J564">
            <v>37164</v>
          </cell>
          <cell r="K564">
            <v>37169</v>
          </cell>
          <cell r="L564">
            <v>37176</v>
          </cell>
        </row>
        <row r="565">
          <cell r="E565" t="str">
            <v>CI</v>
          </cell>
          <cell r="G565">
            <v>37027</v>
          </cell>
          <cell r="H565">
            <v>37039.5</v>
          </cell>
          <cell r="I565">
            <v>37052</v>
          </cell>
          <cell r="J565">
            <v>37164</v>
          </cell>
          <cell r="K565">
            <v>37169</v>
          </cell>
          <cell r="L565">
            <v>37176</v>
          </cell>
        </row>
        <row r="566">
          <cell r="E566" t="str">
            <v>CI</v>
          </cell>
          <cell r="G566">
            <v>36997</v>
          </cell>
          <cell r="H566">
            <v>37019</v>
          </cell>
          <cell r="I566">
            <v>37041</v>
          </cell>
          <cell r="J566">
            <v>37087</v>
          </cell>
          <cell r="K566">
            <v>37113</v>
          </cell>
          <cell r="L566">
            <v>37176</v>
          </cell>
        </row>
        <row r="567">
          <cell r="E567" t="str">
            <v>CI</v>
          </cell>
          <cell r="G567">
            <v>37058</v>
          </cell>
          <cell r="H567">
            <v>37072.5</v>
          </cell>
          <cell r="I567">
            <v>37087</v>
          </cell>
          <cell r="J567">
            <v>37184</v>
          </cell>
          <cell r="K567">
            <v>37200</v>
          </cell>
          <cell r="L567">
            <v>37176</v>
          </cell>
        </row>
        <row r="568">
          <cell r="E568" t="str">
            <v>CI</v>
          </cell>
          <cell r="G568">
            <v>37058</v>
          </cell>
          <cell r="H568">
            <v>37072.5</v>
          </cell>
          <cell r="I568">
            <v>37087</v>
          </cell>
          <cell r="J568">
            <v>37184</v>
          </cell>
          <cell r="K568">
            <v>37200</v>
          </cell>
          <cell r="L568">
            <v>37176</v>
          </cell>
        </row>
        <row r="569">
          <cell r="E569" t="str">
            <v>CI</v>
          </cell>
          <cell r="G569">
            <v>37058</v>
          </cell>
          <cell r="H569">
            <v>37072.5</v>
          </cell>
          <cell r="I569">
            <v>37087</v>
          </cell>
          <cell r="J569">
            <v>37184</v>
          </cell>
          <cell r="K569">
            <v>37200</v>
          </cell>
          <cell r="L569">
            <v>37176</v>
          </cell>
        </row>
        <row r="570">
          <cell r="E570" t="str">
            <v>CI</v>
          </cell>
          <cell r="G570">
            <v>37058</v>
          </cell>
          <cell r="H570">
            <v>37088</v>
          </cell>
          <cell r="I570">
            <v>37118</v>
          </cell>
          <cell r="J570">
            <v>37184</v>
          </cell>
          <cell r="K570">
            <v>37200</v>
          </cell>
          <cell r="L570">
            <v>37176</v>
          </cell>
        </row>
        <row r="571">
          <cell r="E571" t="str">
            <v>CI</v>
          </cell>
          <cell r="G571">
            <v>37058</v>
          </cell>
          <cell r="H571">
            <v>37088</v>
          </cell>
          <cell r="I571">
            <v>37118</v>
          </cell>
          <cell r="J571">
            <v>37184</v>
          </cell>
          <cell r="K571">
            <v>37200</v>
          </cell>
          <cell r="L571">
            <v>37176</v>
          </cell>
        </row>
        <row r="572">
          <cell r="E572" t="str">
            <v>CI</v>
          </cell>
          <cell r="G572">
            <v>37058</v>
          </cell>
          <cell r="H572">
            <v>37088</v>
          </cell>
          <cell r="I572">
            <v>37118</v>
          </cell>
          <cell r="J572">
            <v>37139</v>
          </cell>
          <cell r="K572">
            <v>37154</v>
          </cell>
          <cell r="L572">
            <v>37176</v>
          </cell>
        </row>
        <row r="573">
          <cell r="E573" t="str">
            <v>CI</v>
          </cell>
          <cell r="G573">
            <v>37058</v>
          </cell>
          <cell r="H573">
            <v>37088</v>
          </cell>
          <cell r="I573">
            <v>37118</v>
          </cell>
          <cell r="J573">
            <v>37139</v>
          </cell>
          <cell r="K573">
            <v>37154</v>
          </cell>
          <cell r="L573">
            <v>37176</v>
          </cell>
        </row>
        <row r="574">
          <cell r="E574" t="str">
            <v>CI</v>
          </cell>
          <cell r="G574">
            <v>37119</v>
          </cell>
          <cell r="H574">
            <v>37131.5</v>
          </cell>
          <cell r="I574">
            <v>37144</v>
          </cell>
          <cell r="J574">
            <v>37164</v>
          </cell>
          <cell r="K574">
            <v>37179</v>
          </cell>
          <cell r="L574">
            <v>37176</v>
          </cell>
        </row>
        <row r="575">
          <cell r="E575" t="str">
            <v>CI</v>
          </cell>
          <cell r="G575">
            <v>37119</v>
          </cell>
          <cell r="H575">
            <v>37131.5</v>
          </cell>
          <cell r="I575">
            <v>37144</v>
          </cell>
          <cell r="J575">
            <v>37164</v>
          </cell>
          <cell r="K575">
            <v>37179</v>
          </cell>
          <cell r="L575">
            <v>37176</v>
          </cell>
        </row>
        <row r="576">
          <cell r="E576" t="str">
            <v>CI</v>
          </cell>
          <cell r="G576">
            <v>37119</v>
          </cell>
          <cell r="H576">
            <v>37131.5</v>
          </cell>
          <cell r="I576">
            <v>37144</v>
          </cell>
          <cell r="J576">
            <v>37164</v>
          </cell>
          <cell r="K576">
            <v>37179</v>
          </cell>
          <cell r="L576">
            <v>37176</v>
          </cell>
        </row>
        <row r="577">
          <cell r="E577" t="str">
            <v>CI</v>
          </cell>
          <cell r="G577">
            <v>37119</v>
          </cell>
          <cell r="H577">
            <v>37131.5</v>
          </cell>
          <cell r="I577">
            <v>37144</v>
          </cell>
          <cell r="J577">
            <v>37164</v>
          </cell>
          <cell r="K577">
            <v>37179</v>
          </cell>
          <cell r="L577">
            <v>37176</v>
          </cell>
        </row>
        <row r="578">
          <cell r="E578" t="str">
            <v>CI</v>
          </cell>
          <cell r="G578">
            <v>37119</v>
          </cell>
          <cell r="H578">
            <v>37131.5</v>
          </cell>
          <cell r="I578">
            <v>37144</v>
          </cell>
          <cell r="J578">
            <v>37164</v>
          </cell>
          <cell r="K578">
            <v>37179</v>
          </cell>
          <cell r="L578">
            <v>37176</v>
          </cell>
        </row>
        <row r="579">
          <cell r="E579" t="str">
            <v>CI</v>
          </cell>
          <cell r="G579">
            <v>37058</v>
          </cell>
          <cell r="H579">
            <v>37088</v>
          </cell>
          <cell r="I579">
            <v>37118</v>
          </cell>
          <cell r="J579">
            <v>37159</v>
          </cell>
          <cell r="K579">
            <v>37179</v>
          </cell>
          <cell r="L579">
            <v>37176</v>
          </cell>
        </row>
        <row r="580">
          <cell r="E580" t="str">
            <v>CI</v>
          </cell>
          <cell r="G580">
            <v>37058</v>
          </cell>
          <cell r="H580">
            <v>37088</v>
          </cell>
          <cell r="I580">
            <v>37118</v>
          </cell>
          <cell r="J580">
            <v>37159</v>
          </cell>
          <cell r="K580">
            <v>37179</v>
          </cell>
          <cell r="L580">
            <v>37176</v>
          </cell>
        </row>
        <row r="581">
          <cell r="E581" t="str">
            <v>CI</v>
          </cell>
          <cell r="G581">
            <v>37058</v>
          </cell>
          <cell r="H581">
            <v>37088</v>
          </cell>
          <cell r="I581">
            <v>37118</v>
          </cell>
          <cell r="J581">
            <v>37159</v>
          </cell>
          <cell r="K581">
            <v>37179</v>
          </cell>
          <cell r="L581">
            <v>37176</v>
          </cell>
        </row>
        <row r="582">
          <cell r="E582" t="str">
            <v>CI</v>
          </cell>
          <cell r="G582">
            <v>37058</v>
          </cell>
          <cell r="H582">
            <v>37088</v>
          </cell>
          <cell r="I582">
            <v>37118</v>
          </cell>
          <cell r="J582">
            <v>37159</v>
          </cell>
          <cell r="K582">
            <v>37179</v>
          </cell>
          <cell r="L582">
            <v>37176</v>
          </cell>
        </row>
        <row r="583">
          <cell r="E583" t="str">
            <v>CI</v>
          </cell>
          <cell r="G583">
            <v>37058</v>
          </cell>
          <cell r="H583">
            <v>37088</v>
          </cell>
          <cell r="I583">
            <v>37118</v>
          </cell>
          <cell r="J583">
            <v>37159</v>
          </cell>
          <cell r="K583">
            <v>37179</v>
          </cell>
          <cell r="L583">
            <v>37176</v>
          </cell>
        </row>
        <row r="584">
          <cell r="E584" t="str">
            <v>CI</v>
          </cell>
          <cell r="G584">
            <v>37088</v>
          </cell>
          <cell r="H584">
            <v>37110.5</v>
          </cell>
          <cell r="I584">
            <v>37133</v>
          </cell>
          <cell r="J584">
            <v>37164</v>
          </cell>
          <cell r="K584">
            <v>37169</v>
          </cell>
          <cell r="L584">
            <v>37176</v>
          </cell>
        </row>
        <row r="585">
          <cell r="E585" t="str">
            <v>CI</v>
          </cell>
          <cell r="G585">
            <v>37088</v>
          </cell>
          <cell r="H585">
            <v>37110.5</v>
          </cell>
          <cell r="I585">
            <v>37133</v>
          </cell>
          <cell r="J585">
            <v>37164</v>
          </cell>
          <cell r="K585">
            <v>37169</v>
          </cell>
          <cell r="L585">
            <v>37176</v>
          </cell>
        </row>
        <row r="586">
          <cell r="E586" t="str">
            <v>CI</v>
          </cell>
          <cell r="G586">
            <v>37027</v>
          </cell>
          <cell r="H586">
            <v>37039.5</v>
          </cell>
          <cell r="I586">
            <v>37052</v>
          </cell>
          <cell r="J586">
            <v>37149</v>
          </cell>
          <cell r="K586">
            <v>37169</v>
          </cell>
          <cell r="L586">
            <v>37176</v>
          </cell>
        </row>
        <row r="587">
          <cell r="E587" t="str">
            <v>CI</v>
          </cell>
          <cell r="G587">
            <v>37027</v>
          </cell>
          <cell r="H587">
            <v>37039.5</v>
          </cell>
          <cell r="I587">
            <v>37052</v>
          </cell>
          <cell r="J587">
            <v>37149</v>
          </cell>
          <cell r="K587">
            <v>37169</v>
          </cell>
          <cell r="L587">
            <v>37176</v>
          </cell>
        </row>
        <row r="588">
          <cell r="E588" t="str">
            <v>CI</v>
          </cell>
          <cell r="G588">
            <v>37027</v>
          </cell>
          <cell r="H588">
            <v>37072.5</v>
          </cell>
          <cell r="I588">
            <v>37118</v>
          </cell>
          <cell r="J588">
            <v>37149</v>
          </cell>
          <cell r="K588">
            <v>37169</v>
          </cell>
          <cell r="L588">
            <v>37176</v>
          </cell>
        </row>
        <row r="589">
          <cell r="E589" t="str">
            <v>CI</v>
          </cell>
          <cell r="G589">
            <v>37027</v>
          </cell>
          <cell r="H589">
            <v>37072.5</v>
          </cell>
          <cell r="I589">
            <v>37118</v>
          </cell>
          <cell r="J589">
            <v>37149</v>
          </cell>
          <cell r="K589">
            <v>37169</v>
          </cell>
          <cell r="L589">
            <v>37176</v>
          </cell>
        </row>
        <row r="590">
          <cell r="E590" t="str">
            <v>CI</v>
          </cell>
          <cell r="G590">
            <v>37027</v>
          </cell>
          <cell r="H590">
            <v>37072.5</v>
          </cell>
          <cell r="I590">
            <v>37118</v>
          </cell>
          <cell r="J590">
            <v>37149</v>
          </cell>
          <cell r="K590">
            <v>37169</v>
          </cell>
          <cell r="L590">
            <v>37176</v>
          </cell>
        </row>
        <row r="591">
          <cell r="E591" t="str">
            <v>CI</v>
          </cell>
          <cell r="G591">
            <v>37027</v>
          </cell>
          <cell r="H591">
            <v>37072.5</v>
          </cell>
          <cell r="I591">
            <v>37118</v>
          </cell>
          <cell r="J591">
            <v>37149</v>
          </cell>
          <cell r="K591">
            <v>37169</v>
          </cell>
          <cell r="L591">
            <v>37176</v>
          </cell>
        </row>
        <row r="592">
          <cell r="E592" t="str">
            <v>CI</v>
          </cell>
          <cell r="G592">
            <v>37027</v>
          </cell>
          <cell r="H592">
            <v>37049.5</v>
          </cell>
          <cell r="I592">
            <v>37072</v>
          </cell>
          <cell r="J592">
            <v>37102</v>
          </cell>
          <cell r="K592">
            <v>37123</v>
          </cell>
          <cell r="L592">
            <v>37176</v>
          </cell>
        </row>
        <row r="593">
          <cell r="E593" t="str">
            <v>CI</v>
          </cell>
          <cell r="G593">
            <v>37027</v>
          </cell>
          <cell r="H593">
            <v>37049.5</v>
          </cell>
          <cell r="I593">
            <v>37072</v>
          </cell>
          <cell r="J593">
            <v>37102</v>
          </cell>
          <cell r="K593">
            <v>37123</v>
          </cell>
          <cell r="L593">
            <v>37176</v>
          </cell>
        </row>
        <row r="594">
          <cell r="E594" t="str">
            <v>CI</v>
          </cell>
          <cell r="G594">
            <v>37027</v>
          </cell>
          <cell r="H594">
            <v>37049.5</v>
          </cell>
          <cell r="I594">
            <v>37072</v>
          </cell>
          <cell r="J594">
            <v>37102</v>
          </cell>
          <cell r="K594">
            <v>37123</v>
          </cell>
          <cell r="L594">
            <v>37176</v>
          </cell>
        </row>
        <row r="595">
          <cell r="E595" t="str">
            <v>CI</v>
          </cell>
          <cell r="G595">
            <v>37027</v>
          </cell>
          <cell r="H595">
            <v>37049.5</v>
          </cell>
          <cell r="I595">
            <v>37072</v>
          </cell>
          <cell r="J595">
            <v>37102</v>
          </cell>
          <cell r="K595">
            <v>37123</v>
          </cell>
          <cell r="L595">
            <v>37176</v>
          </cell>
        </row>
        <row r="596">
          <cell r="E596" t="str">
            <v>CI</v>
          </cell>
          <cell r="G596">
            <v>37088</v>
          </cell>
          <cell r="H596">
            <v>37118.5</v>
          </cell>
          <cell r="I596">
            <v>37149</v>
          </cell>
          <cell r="J596">
            <v>37174</v>
          </cell>
          <cell r="K596">
            <v>37194</v>
          </cell>
          <cell r="L596">
            <v>37176</v>
          </cell>
        </row>
        <row r="597">
          <cell r="E597" t="str">
            <v>CI</v>
          </cell>
          <cell r="G597">
            <v>37088</v>
          </cell>
          <cell r="H597">
            <v>37118.5</v>
          </cell>
          <cell r="I597">
            <v>37149</v>
          </cell>
          <cell r="J597">
            <v>37174</v>
          </cell>
          <cell r="K597">
            <v>37194</v>
          </cell>
          <cell r="L597">
            <v>37176</v>
          </cell>
        </row>
        <row r="598">
          <cell r="E598" t="str">
            <v>CI</v>
          </cell>
          <cell r="G598">
            <v>37088</v>
          </cell>
          <cell r="H598">
            <v>37118.5</v>
          </cell>
          <cell r="I598">
            <v>37149</v>
          </cell>
          <cell r="J598">
            <v>37174</v>
          </cell>
          <cell r="K598">
            <v>37194</v>
          </cell>
          <cell r="L598">
            <v>37176</v>
          </cell>
        </row>
        <row r="599">
          <cell r="E599" t="str">
            <v>CI</v>
          </cell>
          <cell r="G599">
            <v>37113</v>
          </cell>
          <cell r="H599">
            <v>37123</v>
          </cell>
          <cell r="I599">
            <v>37133</v>
          </cell>
          <cell r="J599">
            <v>37164</v>
          </cell>
          <cell r="K599">
            <v>37179</v>
          </cell>
          <cell r="L599">
            <v>37176</v>
          </cell>
        </row>
        <row r="600">
          <cell r="E600" t="str">
            <v>CI</v>
          </cell>
          <cell r="G600">
            <v>37113</v>
          </cell>
          <cell r="H600">
            <v>37123</v>
          </cell>
          <cell r="I600">
            <v>37133</v>
          </cell>
          <cell r="J600">
            <v>37164</v>
          </cell>
          <cell r="K600">
            <v>37179</v>
          </cell>
          <cell r="L600">
            <v>37176</v>
          </cell>
        </row>
        <row r="601">
          <cell r="E601" t="str">
            <v>CI</v>
          </cell>
          <cell r="G601">
            <v>37113</v>
          </cell>
          <cell r="H601">
            <v>37123</v>
          </cell>
          <cell r="I601">
            <v>37133</v>
          </cell>
          <cell r="J601">
            <v>37164</v>
          </cell>
          <cell r="K601">
            <v>37179</v>
          </cell>
          <cell r="L601">
            <v>37176</v>
          </cell>
        </row>
        <row r="602">
          <cell r="E602" t="str">
            <v>CI</v>
          </cell>
          <cell r="G602">
            <v>37149</v>
          </cell>
          <cell r="H602">
            <v>37159</v>
          </cell>
          <cell r="I602">
            <v>37169</v>
          </cell>
          <cell r="J602">
            <v>37194</v>
          </cell>
          <cell r="K602">
            <v>37210</v>
          </cell>
          <cell r="L602">
            <v>37176</v>
          </cell>
        </row>
        <row r="603">
          <cell r="E603" t="str">
            <v>CI</v>
          </cell>
          <cell r="G603">
            <v>37149</v>
          </cell>
          <cell r="H603">
            <v>37159</v>
          </cell>
          <cell r="I603">
            <v>37169</v>
          </cell>
          <cell r="J603">
            <v>37194</v>
          </cell>
          <cell r="K603">
            <v>37210</v>
          </cell>
          <cell r="L603">
            <v>37176</v>
          </cell>
        </row>
        <row r="604">
          <cell r="E604" t="str">
            <v>CI</v>
          </cell>
          <cell r="G604">
            <v>37012</v>
          </cell>
          <cell r="H604">
            <v>37032</v>
          </cell>
          <cell r="I604">
            <v>37052</v>
          </cell>
          <cell r="J604">
            <v>37164</v>
          </cell>
          <cell r="K604">
            <v>37169</v>
          </cell>
          <cell r="L604">
            <v>37176</v>
          </cell>
        </row>
        <row r="605">
          <cell r="E605" t="str">
            <v>CI</v>
          </cell>
          <cell r="G605">
            <v>37012</v>
          </cell>
          <cell r="H605">
            <v>37032</v>
          </cell>
          <cell r="I605">
            <v>37052</v>
          </cell>
          <cell r="J605">
            <v>37164</v>
          </cell>
          <cell r="K605">
            <v>37169</v>
          </cell>
          <cell r="L605">
            <v>37176</v>
          </cell>
        </row>
        <row r="606">
          <cell r="E606" t="str">
            <v>CI</v>
          </cell>
          <cell r="G606">
            <v>37012</v>
          </cell>
          <cell r="H606">
            <v>37032</v>
          </cell>
          <cell r="I606">
            <v>37052</v>
          </cell>
          <cell r="J606">
            <v>37164</v>
          </cell>
          <cell r="K606">
            <v>37169</v>
          </cell>
          <cell r="L606">
            <v>37176</v>
          </cell>
        </row>
        <row r="607">
          <cell r="E607" t="str">
            <v>CI</v>
          </cell>
          <cell r="G607">
            <v>37012</v>
          </cell>
          <cell r="H607">
            <v>37032</v>
          </cell>
          <cell r="I607">
            <v>37052</v>
          </cell>
          <cell r="J607">
            <v>37164</v>
          </cell>
          <cell r="K607">
            <v>37169</v>
          </cell>
          <cell r="L607">
            <v>37176</v>
          </cell>
        </row>
        <row r="608">
          <cell r="E608" t="str">
            <v>CI</v>
          </cell>
          <cell r="G608">
            <v>37012</v>
          </cell>
          <cell r="H608">
            <v>37032</v>
          </cell>
          <cell r="I608">
            <v>37052</v>
          </cell>
          <cell r="J608">
            <v>37164</v>
          </cell>
          <cell r="K608">
            <v>37169</v>
          </cell>
          <cell r="L608">
            <v>37176</v>
          </cell>
        </row>
        <row r="609">
          <cell r="E609" t="str">
            <v>CI</v>
          </cell>
          <cell r="G609">
            <v>37012</v>
          </cell>
          <cell r="H609">
            <v>37032</v>
          </cell>
          <cell r="I609">
            <v>37052</v>
          </cell>
          <cell r="J609">
            <v>37164</v>
          </cell>
          <cell r="K609">
            <v>37169</v>
          </cell>
          <cell r="L609">
            <v>37176</v>
          </cell>
        </row>
        <row r="610">
          <cell r="E610" t="str">
            <v>CI</v>
          </cell>
          <cell r="G610">
            <v>37012</v>
          </cell>
          <cell r="H610">
            <v>37032</v>
          </cell>
          <cell r="I610">
            <v>37052</v>
          </cell>
          <cell r="J610">
            <v>37164</v>
          </cell>
          <cell r="K610">
            <v>37169</v>
          </cell>
          <cell r="L610">
            <v>37176</v>
          </cell>
        </row>
        <row r="611">
          <cell r="E611" t="str">
            <v>CI</v>
          </cell>
          <cell r="G611">
            <v>37012</v>
          </cell>
          <cell r="H611">
            <v>37032</v>
          </cell>
          <cell r="I611">
            <v>37052</v>
          </cell>
          <cell r="J611">
            <v>37169</v>
          </cell>
          <cell r="K611">
            <v>37179</v>
          </cell>
          <cell r="L611">
            <v>37176</v>
          </cell>
        </row>
        <row r="612">
          <cell r="E612" t="str">
            <v>CI</v>
          </cell>
          <cell r="G612">
            <v>37012</v>
          </cell>
          <cell r="H612">
            <v>37032</v>
          </cell>
          <cell r="I612">
            <v>37052</v>
          </cell>
          <cell r="J612">
            <v>37169</v>
          </cell>
          <cell r="K612">
            <v>37179</v>
          </cell>
          <cell r="L612">
            <v>37176</v>
          </cell>
        </row>
        <row r="613">
          <cell r="E613" t="str">
            <v>CI</v>
          </cell>
          <cell r="G613">
            <v>37012</v>
          </cell>
          <cell r="H613">
            <v>37032</v>
          </cell>
          <cell r="I613">
            <v>37052</v>
          </cell>
          <cell r="J613">
            <v>37169</v>
          </cell>
          <cell r="K613">
            <v>37179</v>
          </cell>
          <cell r="L613">
            <v>37176</v>
          </cell>
        </row>
        <row r="614">
          <cell r="E614" t="str">
            <v>CI</v>
          </cell>
          <cell r="G614">
            <v>37012</v>
          </cell>
          <cell r="H614">
            <v>37032</v>
          </cell>
          <cell r="I614">
            <v>37052</v>
          </cell>
          <cell r="J614">
            <v>37169</v>
          </cell>
          <cell r="K614">
            <v>37179</v>
          </cell>
          <cell r="L614">
            <v>37176</v>
          </cell>
        </row>
        <row r="615">
          <cell r="E615" t="str">
            <v>CI</v>
          </cell>
          <cell r="G615">
            <v>37058</v>
          </cell>
          <cell r="H615">
            <v>37088</v>
          </cell>
          <cell r="I615">
            <v>37118</v>
          </cell>
          <cell r="J615">
            <v>37159</v>
          </cell>
          <cell r="K615">
            <v>37179</v>
          </cell>
          <cell r="L615">
            <v>37176</v>
          </cell>
        </row>
        <row r="616">
          <cell r="E616" t="str">
            <v>CI</v>
          </cell>
          <cell r="G616">
            <v>37058</v>
          </cell>
          <cell r="H616">
            <v>37088</v>
          </cell>
          <cell r="I616">
            <v>37118</v>
          </cell>
          <cell r="J616">
            <v>37159</v>
          </cell>
          <cell r="K616">
            <v>37179</v>
          </cell>
          <cell r="L616">
            <v>37176</v>
          </cell>
        </row>
        <row r="617">
          <cell r="E617" t="str">
            <v>CI</v>
          </cell>
          <cell r="G617">
            <v>37058</v>
          </cell>
          <cell r="H617">
            <v>37088</v>
          </cell>
          <cell r="I617">
            <v>37118</v>
          </cell>
          <cell r="J617">
            <v>37139</v>
          </cell>
          <cell r="K617">
            <v>37154</v>
          </cell>
          <cell r="L617">
            <v>37176</v>
          </cell>
        </row>
        <row r="618">
          <cell r="E618" t="str">
            <v>CI</v>
          </cell>
          <cell r="G618">
            <v>37088</v>
          </cell>
          <cell r="H618">
            <v>37118.5</v>
          </cell>
          <cell r="I618">
            <v>37149</v>
          </cell>
          <cell r="J618">
            <v>37174</v>
          </cell>
          <cell r="K618">
            <v>37194</v>
          </cell>
          <cell r="L618">
            <v>37176</v>
          </cell>
        </row>
        <row r="619">
          <cell r="E619" t="str">
            <v>CI</v>
          </cell>
          <cell r="G619">
            <v>37088</v>
          </cell>
          <cell r="H619">
            <v>37118.5</v>
          </cell>
          <cell r="I619">
            <v>37149</v>
          </cell>
          <cell r="J619">
            <v>37174</v>
          </cell>
          <cell r="K619">
            <v>37194</v>
          </cell>
          <cell r="L619">
            <v>37176</v>
          </cell>
        </row>
        <row r="620">
          <cell r="E620" t="str">
            <v>CI</v>
          </cell>
          <cell r="G620">
            <v>37088</v>
          </cell>
          <cell r="H620">
            <v>37118.5</v>
          </cell>
          <cell r="I620">
            <v>37149</v>
          </cell>
          <cell r="J620">
            <v>37174</v>
          </cell>
          <cell r="K620">
            <v>37194</v>
          </cell>
          <cell r="L620">
            <v>37176</v>
          </cell>
        </row>
        <row r="621">
          <cell r="E621" t="str">
            <v>CI</v>
          </cell>
          <cell r="G621">
            <v>37088</v>
          </cell>
          <cell r="H621">
            <v>37118.5</v>
          </cell>
          <cell r="I621">
            <v>37149</v>
          </cell>
          <cell r="J621">
            <v>37174</v>
          </cell>
          <cell r="K621">
            <v>37194</v>
          </cell>
          <cell r="L621">
            <v>37176</v>
          </cell>
        </row>
        <row r="622">
          <cell r="E622" t="str">
            <v>CI</v>
          </cell>
          <cell r="G622">
            <v>37149</v>
          </cell>
          <cell r="H622">
            <v>37159</v>
          </cell>
          <cell r="I622">
            <v>37169</v>
          </cell>
          <cell r="J622">
            <v>37194</v>
          </cell>
          <cell r="K622">
            <v>37210</v>
          </cell>
          <cell r="L622">
            <v>37176</v>
          </cell>
        </row>
        <row r="623">
          <cell r="E623" t="str">
            <v>CI</v>
          </cell>
          <cell r="G623">
            <v>37149</v>
          </cell>
          <cell r="H623">
            <v>37159</v>
          </cell>
          <cell r="I623">
            <v>37169</v>
          </cell>
          <cell r="J623">
            <v>37194</v>
          </cell>
          <cell r="K623">
            <v>37210</v>
          </cell>
          <cell r="L623">
            <v>37176</v>
          </cell>
        </row>
        <row r="624">
          <cell r="E624" t="str">
            <v>CI</v>
          </cell>
          <cell r="G624">
            <v>37149</v>
          </cell>
          <cell r="H624">
            <v>37159</v>
          </cell>
          <cell r="I624">
            <v>37169</v>
          </cell>
          <cell r="J624">
            <v>37194</v>
          </cell>
          <cell r="K624">
            <v>37210</v>
          </cell>
          <cell r="L624">
            <v>37176</v>
          </cell>
        </row>
        <row r="625">
          <cell r="E625" t="str">
            <v>CI</v>
          </cell>
          <cell r="G625">
            <v>37149</v>
          </cell>
          <cell r="H625">
            <v>37159</v>
          </cell>
          <cell r="I625">
            <v>37169</v>
          </cell>
          <cell r="J625">
            <v>37200</v>
          </cell>
          <cell r="K625">
            <v>37215</v>
          </cell>
          <cell r="L625">
            <v>37176</v>
          </cell>
        </row>
        <row r="626">
          <cell r="E626" t="str">
            <v>CI</v>
          </cell>
          <cell r="G626">
            <v>37149</v>
          </cell>
          <cell r="H626">
            <v>37159</v>
          </cell>
          <cell r="I626">
            <v>37169</v>
          </cell>
          <cell r="J626">
            <v>37200</v>
          </cell>
          <cell r="K626">
            <v>37215</v>
          </cell>
          <cell r="L626">
            <v>37176</v>
          </cell>
        </row>
        <row r="627">
          <cell r="E627" t="str">
            <v>CI</v>
          </cell>
          <cell r="G627">
            <v>37149</v>
          </cell>
          <cell r="H627">
            <v>37159</v>
          </cell>
          <cell r="I627">
            <v>37169</v>
          </cell>
          <cell r="J627">
            <v>37200</v>
          </cell>
          <cell r="K627">
            <v>37215</v>
          </cell>
          <cell r="L627">
            <v>37176</v>
          </cell>
        </row>
        <row r="628">
          <cell r="E628" t="str">
            <v>CI</v>
          </cell>
          <cell r="G628">
            <v>37149</v>
          </cell>
          <cell r="H628">
            <v>37159</v>
          </cell>
          <cell r="I628">
            <v>37169</v>
          </cell>
          <cell r="J628">
            <v>37200</v>
          </cell>
          <cell r="K628">
            <v>37215</v>
          </cell>
          <cell r="L628">
            <v>37176</v>
          </cell>
        </row>
        <row r="629">
          <cell r="E629" t="str">
            <v>CI</v>
          </cell>
          <cell r="G629">
            <v>37149</v>
          </cell>
          <cell r="H629">
            <v>37159</v>
          </cell>
          <cell r="I629">
            <v>37169</v>
          </cell>
          <cell r="J629">
            <v>37200</v>
          </cell>
          <cell r="K629">
            <v>37215</v>
          </cell>
          <cell r="L629">
            <v>37176</v>
          </cell>
        </row>
        <row r="630">
          <cell r="E630" t="str">
            <v>CI</v>
          </cell>
          <cell r="G630">
            <v>37149</v>
          </cell>
          <cell r="H630">
            <v>37159</v>
          </cell>
          <cell r="I630">
            <v>37169</v>
          </cell>
          <cell r="J630">
            <v>37200</v>
          </cell>
          <cell r="K630">
            <v>37215</v>
          </cell>
          <cell r="L630">
            <v>37176</v>
          </cell>
        </row>
        <row r="631">
          <cell r="E631" t="str">
            <v>CI</v>
          </cell>
          <cell r="G631">
            <v>37012</v>
          </cell>
          <cell r="H631">
            <v>37042</v>
          </cell>
          <cell r="I631">
            <v>37072</v>
          </cell>
          <cell r="J631">
            <v>37097</v>
          </cell>
          <cell r="K631">
            <v>37119</v>
          </cell>
          <cell r="L631">
            <v>37176</v>
          </cell>
        </row>
        <row r="632">
          <cell r="E632" t="str">
            <v>CI</v>
          </cell>
          <cell r="G632">
            <v>37012</v>
          </cell>
          <cell r="H632">
            <v>37042</v>
          </cell>
          <cell r="I632">
            <v>37072</v>
          </cell>
          <cell r="J632">
            <v>37097</v>
          </cell>
          <cell r="K632">
            <v>37119</v>
          </cell>
          <cell r="L632">
            <v>37176</v>
          </cell>
        </row>
        <row r="633">
          <cell r="E633" t="str">
            <v>CI</v>
          </cell>
          <cell r="G633">
            <v>37012</v>
          </cell>
          <cell r="H633">
            <v>37042</v>
          </cell>
          <cell r="I633">
            <v>37072</v>
          </cell>
          <cell r="J633">
            <v>37097</v>
          </cell>
          <cell r="K633">
            <v>37119</v>
          </cell>
          <cell r="L633">
            <v>37176</v>
          </cell>
        </row>
        <row r="634">
          <cell r="E634" t="str">
            <v>CI</v>
          </cell>
          <cell r="G634">
            <v>37149</v>
          </cell>
          <cell r="H634">
            <v>37159</v>
          </cell>
          <cell r="I634">
            <v>37169</v>
          </cell>
          <cell r="J634">
            <v>37194</v>
          </cell>
          <cell r="K634">
            <v>37210</v>
          </cell>
          <cell r="L634">
            <v>37176</v>
          </cell>
        </row>
        <row r="635">
          <cell r="E635" t="str">
            <v>CI</v>
          </cell>
          <cell r="G635">
            <v>37149</v>
          </cell>
          <cell r="H635">
            <v>37159</v>
          </cell>
          <cell r="I635">
            <v>37169</v>
          </cell>
          <cell r="J635">
            <v>37194</v>
          </cell>
          <cell r="K635">
            <v>37210</v>
          </cell>
          <cell r="L635">
            <v>37176</v>
          </cell>
        </row>
        <row r="636">
          <cell r="E636" t="str">
            <v>CI</v>
          </cell>
          <cell r="G636">
            <v>37149</v>
          </cell>
          <cell r="H636">
            <v>37159</v>
          </cell>
          <cell r="I636">
            <v>37169</v>
          </cell>
          <cell r="J636">
            <v>37194</v>
          </cell>
          <cell r="K636">
            <v>37210</v>
          </cell>
          <cell r="L636">
            <v>37176</v>
          </cell>
        </row>
        <row r="637">
          <cell r="E637" t="str">
            <v>CI</v>
          </cell>
          <cell r="G637">
            <v>37027</v>
          </cell>
          <cell r="H637">
            <v>37049.5</v>
          </cell>
          <cell r="I637">
            <v>37072</v>
          </cell>
          <cell r="J637">
            <v>37133</v>
          </cell>
          <cell r="K637">
            <v>37154</v>
          </cell>
          <cell r="L637">
            <v>37176</v>
          </cell>
        </row>
        <row r="638">
          <cell r="E638" t="str">
            <v>CI</v>
          </cell>
          <cell r="G638">
            <v>37027</v>
          </cell>
          <cell r="H638">
            <v>37049.5</v>
          </cell>
          <cell r="I638">
            <v>37072</v>
          </cell>
          <cell r="J638">
            <v>37133</v>
          </cell>
          <cell r="K638">
            <v>37154</v>
          </cell>
          <cell r="L638">
            <v>37176</v>
          </cell>
        </row>
        <row r="639">
          <cell r="E639" t="str">
            <v>CI</v>
          </cell>
          <cell r="G639">
            <v>37058</v>
          </cell>
          <cell r="H639">
            <v>37088</v>
          </cell>
          <cell r="I639">
            <v>37118</v>
          </cell>
          <cell r="J639">
            <v>37184</v>
          </cell>
          <cell r="K639">
            <v>37200</v>
          </cell>
          <cell r="L639">
            <v>37176</v>
          </cell>
        </row>
        <row r="640">
          <cell r="E640" t="str">
            <v>CI</v>
          </cell>
          <cell r="G640">
            <v>37058</v>
          </cell>
          <cell r="H640">
            <v>37088</v>
          </cell>
          <cell r="I640">
            <v>37118</v>
          </cell>
          <cell r="J640">
            <v>37184</v>
          </cell>
          <cell r="K640">
            <v>37200</v>
          </cell>
          <cell r="L640">
            <v>37176</v>
          </cell>
        </row>
        <row r="641">
          <cell r="E641" t="str">
            <v>CI</v>
          </cell>
          <cell r="G641">
            <v>37058</v>
          </cell>
          <cell r="H641">
            <v>37088</v>
          </cell>
          <cell r="I641">
            <v>37118</v>
          </cell>
          <cell r="J641">
            <v>37184</v>
          </cell>
          <cell r="K641">
            <v>37200</v>
          </cell>
          <cell r="L641">
            <v>37176</v>
          </cell>
        </row>
        <row r="642">
          <cell r="E642" t="str">
            <v>CI</v>
          </cell>
          <cell r="G642">
            <v>37058</v>
          </cell>
          <cell r="H642">
            <v>37088</v>
          </cell>
          <cell r="I642">
            <v>37118</v>
          </cell>
          <cell r="J642">
            <v>37184</v>
          </cell>
          <cell r="K642">
            <v>37200</v>
          </cell>
          <cell r="L642">
            <v>37176</v>
          </cell>
        </row>
        <row r="643">
          <cell r="E643" t="str">
            <v>CI</v>
          </cell>
          <cell r="G643">
            <v>37058</v>
          </cell>
          <cell r="H643">
            <v>37088</v>
          </cell>
          <cell r="I643">
            <v>37118</v>
          </cell>
          <cell r="J643">
            <v>37184</v>
          </cell>
          <cell r="K643">
            <v>37200</v>
          </cell>
          <cell r="L643">
            <v>37176</v>
          </cell>
        </row>
        <row r="644">
          <cell r="E644" t="str">
            <v>CI</v>
          </cell>
          <cell r="G644">
            <v>37119</v>
          </cell>
          <cell r="H644">
            <v>37134</v>
          </cell>
          <cell r="I644">
            <v>37149</v>
          </cell>
          <cell r="J644">
            <v>37179</v>
          </cell>
          <cell r="K644">
            <v>37200</v>
          </cell>
          <cell r="L644">
            <v>37176</v>
          </cell>
        </row>
        <row r="645">
          <cell r="E645" t="str">
            <v>CI</v>
          </cell>
          <cell r="G645">
            <v>37119</v>
          </cell>
          <cell r="H645">
            <v>37134</v>
          </cell>
          <cell r="I645">
            <v>37149</v>
          </cell>
          <cell r="J645">
            <v>37179</v>
          </cell>
          <cell r="K645">
            <v>37200</v>
          </cell>
          <cell r="L645">
            <v>37176</v>
          </cell>
        </row>
        <row r="646">
          <cell r="E646" t="str">
            <v>CI</v>
          </cell>
          <cell r="G646">
            <v>37119</v>
          </cell>
          <cell r="H646">
            <v>37134</v>
          </cell>
          <cell r="I646">
            <v>37149</v>
          </cell>
          <cell r="J646">
            <v>37179</v>
          </cell>
          <cell r="K646">
            <v>37200</v>
          </cell>
          <cell r="L646">
            <v>37176</v>
          </cell>
        </row>
        <row r="647">
          <cell r="E647" t="str">
            <v>CI</v>
          </cell>
          <cell r="G647">
            <v>37012</v>
          </cell>
          <cell r="H647">
            <v>37041</v>
          </cell>
          <cell r="I647">
            <v>37052</v>
          </cell>
          <cell r="J647">
            <v>37110.5</v>
          </cell>
          <cell r="K647">
            <v>37169</v>
          </cell>
          <cell r="L647">
            <v>37176</v>
          </cell>
        </row>
        <row r="652">
          <cell r="E652" t="str">
            <v>AR</v>
          </cell>
          <cell r="G652">
            <v>37123</v>
          </cell>
          <cell r="H652">
            <v>37155</v>
          </cell>
          <cell r="I652">
            <v>37176</v>
          </cell>
          <cell r="J652">
            <v>37197</v>
          </cell>
          <cell r="K652">
            <v>37218</v>
          </cell>
          <cell r="L652">
            <v>37176</v>
          </cell>
        </row>
        <row r="653">
          <cell r="E653" t="str">
            <v>AR</v>
          </cell>
          <cell r="G653">
            <v>37004</v>
          </cell>
          <cell r="H653">
            <v>37043</v>
          </cell>
          <cell r="I653">
            <v>37064</v>
          </cell>
          <cell r="J653">
            <v>37085</v>
          </cell>
          <cell r="K653">
            <v>37106</v>
          </cell>
          <cell r="L653">
            <v>37176</v>
          </cell>
        </row>
        <row r="654">
          <cell r="E654" t="str">
            <v>AR</v>
          </cell>
          <cell r="G654">
            <v>37004</v>
          </cell>
          <cell r="H654">
            <v>37043</v>
          </cell>
          <cell r="I654">
            <v>37064</v>
          </cell>
          <cell r="J654">
            <v>37085</v>
          </cell>
          <cell r="K654">
            <v>37106</v>
          </cell>
          <cell r="L654">
            <v>37176</v>
          </cell>
        </row>
        <row r="655">
          <cell r="E655" t="str">
            <v>AR</v>
          </cell>
          <cell r="G655">
            <v>37004</v>
          </cell>
          <cell r="H655">
            <v>37043</v>
          </cell>
          <cell r="I655">
            <v>37064</v>
          </cell>
          <cell r="J655">
            <v>37085</v>
          </cell>
          <cell r="K655">
            <v>37106</v>
          </cell>
          <cell r="L655">
            <v>37176</v>
          </cell>
        </row>
        <row r="656">
          <cell r="E656" t="str">
            <v>AR</v>
          </cell>
          <cell r="G656">
            <v>37004</v>
          </cell>
          <cell r="H656">
            <v>37043</v>
          </cell>
          <cell r="I656">
            <v>37064</v>
          </cell>
          <cell r="J656">
            <v>37085</v>
          </cell>
          <cell r="K656">
            <v>37106</v>
          </cell>
          <cell r="L656">
            <v>37176</v>
          </cell>
        </row>
        <row r="657">
          <cell r="E657" t="str">
            <v>AR</v>
          </cell>
          <cell r="G657">
            <v>37004</v>
          </cell>
          <cell r="H657">
            <v>37043</v>
          </cell>
          <cell r="I657">
            <v>37064</v>
          </cell>
          <cell r="J657">
            <v>37085</v>
          </cell>
          <cell r="K657">
            <v>37106</v>
          </cell>
          <cell r="L657">
            <v>37176</v>
          </cell>
        </row>
        <row r="658">
          <cell r="E658" t="str">
            <v>AR</v>
          </cell>
          <cell r="G658">
            <v>37004</v>
          </cell>
          <cell r="H658">
            <v>37043</v>
          </cell>
          <cell r="I658">
            <v>37064</v>
          </cell>
          <cell r="J658">
            <v>37085</v>
          </cell>
          <cell r="K658">
            <v>37106</v>
          </cell>
          <cell r="L658">
            <v>37176</v>
          </cell>
        </row>
        <row r="659">
          <cell r="E659" t="str">
            <v>AR</v>
          </cell>
          <cell r="G659">
            <v>37004</v>
          </cell>
          <cell r="H659">
            <v>37043</v>
          </cell>
          <cell r="I659">
            <v>37064</v>
          </cell>
          <cell r="J659">
            <v>37085</v>
          </cell>
          <cell r="K659">
            <v>37106</v>
          </cell>
          <cell r="L659">
            <v>37176</v>
          </cell>
        </row>
        <row r="660">
          <cell r="E660" t="str">
            <v>AR</v>
          </cell>
          <cell r="G660">
            <v>37004</v>
          </cell>
          <cell r="H660">
            <v>37043</v>
          </cell>
          <cell r="I660">
            <v>37064</v>
          </cell>
          <cell r="J660">
            <v>37085</v>
          </cell>
          <cell r="K660">
            <v>37106</v>
          </cell>
          <cell r="L660">
            <v>37176</v>
          </cell>
        </row>
        <row r="661">
          <cell r="E661" t="str">
            <v>AR</v>
          </cell>
          <cell r="G661">
            <v>37046</v>
          </cell>
          <cell r="H661">
            <v>37078</v>
          </cell>
          <cell r="I661">
            <v>37099</v>
          </cell>
          <cell r="J661">
            <v>37120</v>
          </cell>
          <cell r="K661">
            <v>37141</v>
          </cell>
          <cell r="L661">
            <v>37176</v>
          </cell>
        </row>
        <row r="662">
          <cell r="E662" t="str">
            <v>AR</v>
          </cell>
          <cell r="G662">
            <v>37025</v>
          </cell>
          <cell r="H662">
            <v>37057</v>
          </cell>
          <cell r="I662">
            <v>37078</v>
          </cell>
          <cell r="J662">
            <v>37099</v>
          </cell>
          <cell r="K662">
            <v>37120</v>
          </cell>
          <cell r="L662">
            <v>37176</v>
          </cell>
        </row>
        <row r="663">
          <cell r="E663" t="str">
            <v>AR</v>
          </cell>
          <cell r="G663">
            <v>37025</v>
          </cell>
          <cell r="H663">
            <v>37057</v>
          </cell>
          <cell r="I663">
            <v>37078</v>
          </cell>
          <cell r="J663">
            <v>37099</v>
          </cell>
          <cell r="K663">
            <v>37120</v>
          </cell>
          <cell r="L663">
            <v>37176</v>
          </cell>
        </row>
        <row r="664">
          <cell r="E664" t="str">
            <v>AR</v>
          </cell>
          <cell r="G664">
            <v>37046</v>
          </cell>
          <cell r="H664">
            <v>37078</v>
          </cell>
          <cell r="I664">
            <v>37099</v>
          </cell>
          <cell r="J664">
            <v>37120</v>
          </cell>
          <cell r="K664">
            <v>37141</v>
          </cell>
          <cell r="L664">
            <v>37176</v>
          </cell>
        </row>
        <row r="665">
          <cell r="E665" t="str">
            <v>AR</v>
          </cell>
          <cell r="G665">
            <v>37046</v>
          </cell>
          <cell r="H665">
            <v>37078</v>
          </cell>
          <cell r="I665">
            <v>37099</v>
          </cell>
          <cell r="J665">
            <v>37120</v>
          </cell>
          <cell r="K665">
            <v>37141</v>
          </cell>
          <cell r="L665">
            <v>37176</v>
          </cell>
        </row>
        <row r="666">
          <cell r="E666" t="str">
            <v>AR</v>
          </cell>
          <cell r="G666">
            <v>37046</v>
          </cell>
          <cell r="H666">
            <v>37078</v>
          </cell>
          <cell r="I666">
            <v>37099</v>
          </cell>
          <cell r="J666">
            <v>37120</v>
          </cell>
          <cell r="K666">
            <v>37141</v>
          </cell>
          <cell r="L666">
            <v>37176</v>
          </cell>
        </row>
        <row r="667">
          <cell r="E667" t="str">
            <v>AR</v>
          </cell>
          <cell r="G667">
            <v>37067</v>
          </cell>
          <cell r="H667">
            <v>37099</v>
          </cell>
          <cell r="I667">
            <v>37120</v>
          </cell>
          <cell r="J667">
            <v>37141</v>
          </cell>
          <cell r="K667">
            <v>37162</v>
          </cell>
          <cell r="L667">
            <v>37176</v>
          </cell>
        </row>
        <row r="668">
          <cell r="E668" t="str">
            <v>AR</v>
          </cell>
          <cell r="G668">
            <v>37067</v>
          </cell>
          <cell r="H668">
            <v>37099</v>
          </cell>
          <cell r="I668">
            <v>37120</v>
          </cell>
          <cell r="J668">
            <v>37141</v>
          </cell>
          <cell r="K668">
            <v>37162</v>
          </cell>
          <cell r="L668">
            <v>37176</v>
          </cell>
        </row>
        <row r="669">
          <cell r="E669" t="str">
            <v>AR</v>
          </cell>
          <cell r="G669">
            <v>37088</v>
          </cell>
          <cell r="H669">
            <v>37120</v>
          </cell>
          <cell r="I669">
            <v>37141</v>
          </cell>
          <cell r="J669">
            <v>37162</v>
          </cell>
          <cell r="K669">
            <v>37183</v>
          </cell>
          <cell r="L669">
            <v>37176</v>
          </cell>
        </row>
        <row r="670">
          <cell r="E670" t="str">
            <v>AR</v>
          </cell>
          <cell r="G670">
            <v>37088</v>
          </cell>
          <cell r="H670">
            <v>37120</v>
          </cell>
          <cell r="I670">
            <v>37141</v>
          </cell>
          <cell r="J670">
            <v>37162</v>
          </cell>
          <cell r="K670">
            <v>37183</v>
          </cell>
          <cell r="L670">
            <v>37176</v>
          </cell>
        </row>
        <row r="671">
          <cell r="E671" t="str">
            <v>AR</v>
          </cell>
          <cell r="G671">
            <v>37088</v>
          </cell>
          <cell r="H671">
            <v>37120</v>
          </cell>
          <cell r="I671">
            <v>37141</v>
          </cell>
          <cell r="J671">
            <v>37162</v>
          </cell>
          <cell r="K671">
            <v>37183</v>
          </cell>
          <cell r="L671">
            <v>37176</v>
          </cell>
        </row>
        <row r="672">
          <cell r="E672" t="str">
            <v>AR</v>
          </cell>
          <cell r="G672">
            <v>37004</v>
          </cell>
          <cell r="H672">
            <v>37043</v>
          </cell>
          <cell r="I672">
            <v>37064</v>
          </cell>
          <cell r="J672">
            <v>37085</v>
          </cell>
          <cell r="K672">
            <v>37106</v>
          </cell>
          <cell r="L672">
            <v>37176</v>
          </cell>
        </row>
        <row r="673">
          <cell r="E673" t="str">
            <v>AR</v>
          </cell>
          <cell r="G673">
            <v>37004</v>
          </cell>
          <cell r="H673">
            <v>37043</v>
          </cell>
          <cell r="I673">
            <v>37064</v>
          </cell>
          <cell r="J673">
            <v>37085</v>
          </cell>
          <cell r="K673">
            <v>37106</v>
          </cell>
          <cell r="L673">
            <v>37176</v>
          </cell>
        </row>
        <row r="674">
          <cell r="E674" t="str">
            <v>AR</v>
          </cell>
          <cell r="G674">
            <v>37109</v>
          </cell>
          <cell r="H674">
            <v>37141</v>
          </cell>
          <cell r="I674">
            <v>37162</v>
          </cell>
          <cell r="J674">
            <v>37183</v>
          </cell>
          <cell r="K674">
            <v>37204</v>
          </cell>
          <cell r="L674">
            <v>37176</v>
          </cell>
        </row>
        <row r="675">
          <cell r="E675" t="str">
            <v>AR</v>
          </cell>
          <cell r="G675">
            <v>37109</v>
          </cell>
          <cell r="H675">
            <v>37141</v>
          </cell>
          <cell r="I675">
            <v>37162</v>
          </cell>
          <cell r="J675">
            <v>37183</v>
          </cell>
          <cell r="K675">
            <v>37204</v>
          </cell>
          <cell r="L675">
            <v>37176</v>
          </cell>
        </row>
        <row r="676">
          <cell r="E676" t="str">
            <v>AR</v>
          </cell>
          <cell r="G676">
            <v>37123</v>
          </cell>
          <cell r="H676">
            <v>37155</v>
          </cell>
          <cell r="I676">
            <v>37176</v>
          </cell>
          <cell r="J676">
            <v>37197</v>
          </cell>
          <cell r="K676">
            <v>37218</v>
          </cell>
          <cell r="L676">
            <v>37176</v>
          </cell>
        </row>
        <row r="677">
          <cell r="E677" t="str">
            <v>AR</v>
          </cell>
          <cell r="G677">
            <v>37123</v>
          </cell>
          <cell r="H677">
            <v>37155</v>
          </cell>
          <cell r="I677">
            <v>37176</v>
          </cell>
          <cell r="J677">
            <v>37197</v>
          </cell>
          <cell r="K677">
            <v>37218</v>
          </cell>
          <cell r="L677">
            <v>37176</v>
          </cell>
        </row>
        <row r="678">
          <cell r="E678" t="str">
            <v>AR</v>
          </cell>
          <cell r="G678">
            <v>37109</v>
          </cell>
          <cell r="H678">
            <v>37141</v>
          </cell>
          <cell r="I678">
            <v>37162</v>
          </cell>
          <cell r="J678">
            <v>37183</v>
          </cell>
          <cell r="K678">
            <v>37204</v>
          </cell>
          <cell r="L678">
            <v>37176</v>
          </cell>
        </row>
        <row r="679">
          <cell r="E679" t="str">
            <v>AR</v>
          </cell>
          <cell r="G679">
            <v>37109</v>
          </cell>
          <cell r="H679">
            <v>37141</v>
          </cell>
          <cell r="I679">
            <v>37162</v>
          </cell>
          <cell r="J679">
            <v>37183</v>
          </cell>
          <cell r="K679">
            <v>37204</v>
          </cell>
          <cell r="L679">
            <v>37176</v>
          </cell>
        </row>
        <row r="680">
          <cell r="E680" t="str">
            <v>AR</v>
          </cell>
          <cell r="G680">
            <v>37109</v>
          </cell>
          <cell r="H680">
            <v>37141</v>
          </cell>
          <cell r="I680">
            <v>37162</v>
          </cell>
          <cell r="J680">
            <v>37183</v>
          </cell>
          <cell r="K680">
            <v>37204</v>
          </cell>
          <cell r="L680">
            <v>37176</v>
          </cell>
        </row>
        <row r="681">
          <cell r="E681" t="str">
            <v>AR</v>
          </cell>
          <cell r="G681">
            <v>37004</v>
          </cell>
          <cell r="H681">
            <v>37043</v>
          </cell>
          <cell r="I681">
            <v>37064</v>
          </cell>
          <cell r="J681">
            <v>37085</v>
          </cell>
          <cell r="K681">
            <v>37106</v>
          </cell>
          <cell r="L681">
            <v>37176</v>
          </cell>
        </row>
        <row r="682">
          <cell r="E682" t="str">
            <v>AR</v>
          </cell>
          <cell r="G682">
            <v>37004</v>
          </cell>
          <cell r="H682">
            <v>37043</v>
          </cell>
          <cell r="I682">
            <v>37064</v>
          </cell>
          <cell r="J682">
            <v>37085</v>
          </cell>
          <cell r="K682">
            <v>37106</v>
          </cell>
          <cell r="L682">
            <v>37176</v>
          </cell>
        </row>
        <row r="683">
          <cell r="E683" t="str">
            <v>AR</v>
          </cell>
          <cell r="G683">
            <v>37004</v>
          </cell>
          <cell r="H683">
            <v>37043</v>
          </cell>
          <cell r="I683">
            <v>37064</v>
          </cell>
          <cell r="J683">
            <v>37085</v>
          </cell>
          <cell r="K683">
            <v>37106</v>
          </cell>
          <cell r="L683">
            <v>37176</v>
          </cell>
        </row>
        <row r="684">
          <cell r="E684" t="str">
            <v>AR</v>
          </cell>
          <cell r="G684">
            <v>37004</v>
          </cell>
          <cell r="H684">
            <v>37043</v>
          </cell>
          <cell r="I684">
            <v>37064</v>
          </cell>
          <cell r="J684">
            <v>37085</v>
          </cell>
          <cell r="K684">
            <v>37106</v>
          </cell>
          <cell r="L684">
            <v>37176</v>
          </cell>
        </row>
        <row r="685">
          <cell r="E685" t="str">
            <v>AR</v>
          </cell>
          <cell r="G685">
            <v>37004</v>
          </cell>
          <cell r="H685">
            <v>37043</v>
          </cell>
          <cell r="I685">
            <v>37064</v>
          </cell>
          <cell r="J685">
            <v>37085</v>
          </cell>
          <cell r="K685">
            <v>37106</v>
          </cell>
          <cell r="L685">
            <v>37176</v>
          </cell>
        </row>
        <row r="686">
          <cell r="E686" t="str">
            <v>AR</v>
          </cell>
          <cell r="G686">
            <v>37004</v>
          </cell>
          <cell r="H686">
            <v>37043</v>
          </cell>
          <cell r="I686">
            <v>37064</v>
          </cell>
          <cell r="J686">
            <v>37085</v>
          </cell>
          <cell r="K686">
            <v>37106</v>
          </cell>
          <cell r="L686">
            <v>37176</v>
          </cell>
        </row>
        <row r="687">
          <cell r="E687" t="str">
            <v>AR</v>
          </cell>
          <cell r="G687">
            <v>37004</v>
          </cell>
          <cell r="H687">
            <v>37043</v>
          </cell>
          <cell r="I687">
            <v>37064</v>
          </cell>
          <cell r="J687">
            <v>37085</v>
          </cell>
          <cell r="K687">
            <v>37106</v>
          </cell>
          <cell r="L687">
            <v>37176</v>
          </cell>
        </row>
        <row r="688">
          <cell r="E688" t="str">
            <v>AR</v>
          </cell>
          <cell r="G688">
            <v>37046</v>
          </cell>
          <cell r="H688">
            <v>37078</v>
          </cell>
          <cell r="I688">
            <v>37099</v>
          </cell>
          <cell r="J688">
            <v>37120</v>
          </cell>
          <cell r="K688">
            <v>37141</v>
          </cell>
          <cell r="L688">
            <v>37176</v>
          </cell>
        </row>
        <row r="689">
          <cell r="E689" t="str">
            <v>AR</v>
          </cell>
          <cell r="G689">
            <v>37025</v>
          </cell>
          <cell r="H689">
            <v>37057</v>
          </cell>
          <cell r="I689">
            <v>37078</v>
          </cell>
          <cell r="J689">
            <v>37099</v>
          </cell>
          <cell r="K689">
            <v>37120</v>
          </cell>
          <cell r="L689">
            <v>37176</v>
          </cell>
        </row>
        <row r="690">
          <cell r="E690" t="str">
            <v>AR</v>
          </cell>
          <cell r="G690">
            <v>37046</v>
          </cell>
          <cell r="H690">
            <v>37078</v>
          </cell>
          <cell r="I690">
            <v>37099</v>
          </cell>
          <cell r="J690">
            <v>37120</v>
          </cell>
          <cell r="K690">
            <v>37141</v>
          </cell>
          <cell r="L690">
            <v>37176</v>
          </cell>
        </row>
        <row r="691">
          <cell r="E691" t="str">
            <v>AR</v>
          </cell>
          <cell r="G691">
            <v>37046</v>
          </cell>
          <cell r="H691">
            <v>37078</v>
          </cell>
          <cell r="I691">
            <v>37099</v>
          </cell>
          <cell r="J691">
            <v>37120</v>
          </cell>
          <cell r="K691">
            <v>37141</v>
          </cell>
          <cell r="L691">
            <v>37176</v>
          </cell>
        </row>
        <row r="692">
          <cell r="E692" t="str">
            <v>AR</v>
          </cell>
          <cell r="G692">
            <v>37088</v>
          </cell>
          <cell r="H692">
            <v>37120</v>
          </cell>
          <cell r="I692">
            <v>37141</v>
          </cell>
          <cell r="J692">
            <v>37162</v>
          </cell>
          <cell r="K692">
            <v>37183</v>
          </cell>
          <cell r="L692">
            <v>37176</v>
          </cell>
        </row>
        <row r="693">
          <cell r="E693" t="str">
            <v>AR</v>
          </cell>
          <cell r="G693">
            <v>37088</v>
          </cell>
          <cell r="H693">
            <v>37120</v>
          </cell>
          <cell r="I693">
            <v>37141</v>
          </cell>
          <cell r="J693">
            <v>37162</v>
          </cell>
          <cell r="K693">
            <v>37183</v>
          </cell>
          <cell r="L693">
            <v>37176</v>
          </cell>
        </row>
        <row r="694">
          <cell r="E694" t="str">
            <v>AR</v>
          </cell>
          <cell r="G694">
            <v>37109</v>
          </cell>
          <cell r="H694">
            <v>37141</v>
          </cell>
          <cell r="I694">
            <v>37162</v>
          </cell>
          <cell r="J694">
            <v>37183</v>
          </cell>
          <cell r="K694">
            <v>37204</v>
          </cell>
          <cell r="L694">
            <v>37176</v>
          </cell>
        </row>
        <row r="695">
          <cell r="E695" t="str">
            <v>AR</v>
          </cell>
          <cell r="G695">
            <v>37123</v>
          </cell>
          <cell r="H695">
            <v>37155</v>
          </cell>
          <cell r="I695">
            <v>37176</v>
          </cell>
          <cell r="J695">
            <v>37197</v>
          </cell>
          <cell r="K695">
            <v>37218</v>
          </cell>
          <cell r="L695">
            <v>37176</v>
          </cell>
        </row>
        <row r="696">
          <cell r="E696" t="str">
            <v>AR</v>
          </cell>
          <cell r="G696">
            <v>37109</v>
          </cell>
          <cell r="H696">
            <v>37141</v>
          </cell>
          <cell r="I696">
            <v>37162</v>
          </cell>
          <cell r="J696">
            <v>37183</v>
          </cell>
          <cell r="K696">
            <v>37204</v>
          </cell>
          <cell r="L696">
            <v>37176</v>
          </cell>
        </row>
        <row r="697">
          <cell r="E697" t="str">
            <v>AR</v>
          </cell>
          <cell r="G697">
            <v>37137</v>
          </cell>
          <cell r="H697">
            <v>37162</v>
          </cell>
          <cell r="I697">
            <v>37169</v>
          </cell>
          <cell r="J697">
            <v>37190</v>
          </cell>
          <cell r="K697">
            <v>37211</v>
          </cell>
          <cell r="L697">
            <v>37176</v>
          </cell>
        </row>
        <row r="698">
          <cell r="E698" t="str">
            <v>AR</v>
          </cell>
          <cell r="G698">
            <v>37046</v>
          </cell>
          <cell r="H698">
            <v>37078</v>
          </cell>
          <cell r="I698">
            <v>37092</v>
          </cell>
          <cell r="J698">
            <v>37113</v>
          </cell>
          <cell r="K698">
            <v>37134</v>
          </cell>
          <cell r="L698">
            <v>37176</v>
          </cell>
        </row>
        <row r="699">
          <cell r="E699" t="str">
            <v>AR</v>
          </cell>
          <cell r="G699">
            <v>37046</v>
          </cell>
          <cell r="H699">
            <v>37078</v>
          </cell>
          <cell r="I699">
            <v>37092</v>
          </cell>
          <cell r="J699">
            <v>37113</v>
          </cell>
          <cell r="K699">
            <v>37134</v>
          </cell>
          <cell r="L699">
            <v>37176</v>
          </cell>
        </row>
        <row r="700">
          <cell r="E700" t="str">
            <v>AR</v>
          </cell>
          <cell r="G700">
            <v>37046</v>
          </cell>
          <cell r="H700">
            <v>37078</v>
          </cell>
          <cell r="I700">
            <v>37092</v>
          </cell>
          <cell r="J700">
            <v>37113</v>
          </cell>
          <cell r="K700">
            <v>37134</v>
          </cell>
          <cell r="L700">
            <v>37176</v>
          </cell>
        </row>
        <row r="701">
          <cell r="E701" t="str">
            <v>AR</v>
          </cell>
          <cell r="G701">
            <v>37046</v>
          </cell>
          <cell r="H701">
            <v>37078</v>
          </cell>
          <cell r="I701">
            <v>37092</v>
          </cell>
          <cell r="J701">
            <v>37113</v>
          </cell>
          <cell r="K701">
            <v>37134</v>
          </cell>
          <cell r="L701">
            <v>37176</v>
          </cell>
        </row>
        <row r="702">
          <cell r="E702" t="str">
            <v>AR</v>
          </cell>
          <cell r="G702">
            <v>37046</v>
          </cell>
          <cell r="H702">
            <v>37078</v>
          </cell>
          <cell r="I702">
            <v>37092</v>
          </cell>
          <cell r="J702">
            <v>37113</v>
          </cell>
          <cell r="K702">
            <v>37134</v>
          </cell>
          <cell r="L702">
            <v>37176</v>
          </cell>
        </row>
        <row r="703">
          <cell r="E703" t="str">
            <v>AR</v>
          </cell>
          <cell r="G703">
            <v>37046</v>
          </cell>
          <cell r="H703">
            <v>37078</v>
          </cell>
          <cell r="I703">
            <v>37092</v>
          </cell>
          <cell r="J703">
            <v>37113</v>
          </cell>
          <cell r="K703">
            <v>37134</v>
          </cell>
          <cell r="L703">
            <v>37176</v>
          </cell>
        </row>
        <row r="704">
          <cell r="E704" t="str">
            <v>AR</v>
          </cell>
          <cell r="G704">
            <v>37046</v>
          </cell>
          <cell r="H704">
            <v>37078</v>
          </cell>
          <cell r="I704">
            <v>37092</v>
          </cell>
          <cell r="J704">
            <v>37113</v>
          </cell>
          <cell r="K704">
            <v>37134</v>
          </cell>
          <cell r="L704">
            <v>37176</v>
          </cell>
        </row>
        <row r="705">
          <cell r="E705" t="str">
            <v>AR</v>
          </cell>
          <cell r="G705">
            <v>37046</v>
          </cell>
          <cell r="H705">
            <v>37078</v>
          </cell>
          <cell r="I705">
            <v>37092</v>
          </cell>
          <cell r="J705">
            <v>37113</v>
          </cell>
          <cell r="K705">
            <v>37134</v>
          </cell>
          <cell r="L705">
            <v>37176</v>
          </cell>
        </row>
        <row r="706">
          <cell r="E706" t="str">
            <v>AR</v>
          </cell>
          <cell r="G706">
            <v>37046</v>
          </cell>
          <cell r="H706">
            <v>37078</v>
          </cell>
          <cell r="I706">
            <v>37092</v>
          </cell>
          <cell r="J706">
            <v>37113</v>
          </cell>
          <cell r="K706">
            <v>37134</v>
          </cell>
          <cell r="L706">
            <v>37176</v>
          </cell>
        </row>
        <row r="707">
          <cell r="E707" t="str">
            <v>AR</v>
          </cell>
          <cell r="G707">
            <v>37046</v>
          </cell>
          <cell r="H707">
            <v>37078</v>
          </cell>
          <cell r="I707">
            <v>37092</v>
          </cell>
          <cell r="J707">
            <v>37113</v>
          </cell>
          <cell r="K707">
            <v>37134</v>
          </cell>
          <cell r="L707">
            <v>37176</v>
          </cell>
        </row>
        <row r="708">
          <cell r="E708" t="str">
            <v>AR</v>
          </cell>
          <cell r="G708">
            <v>37102</v>
          </cell>
          <cell r="H708">
            <v>37134</v>
          </cell>
          <cell r="I708">
            <v>37141</v>
          </cell>
          <cell r="J708">
            <v>37162</v>
          </cell>
          <cell r="K708">
            <v>37183</v>
          </cell>
          <cell r="L708">
            <v>37176</v>
          </cell>
        </row>
        <row r="709">
          <cell r="E709" t="str">
            <v>AR</v>
          </cell>
          <cell r="G709">
            <v>37102</v>
          </cell>
          <cell r="H709">
            <v>37134</v>
          </cell>
          <cell r="I709">
            <v>37141</v>
          </cell>
          <cell r="J709">
            <v>37162</v>
          </cell>
          <cell r="K709">
            <v>37183</v>
          </cell>
          <cell r="L709">
            <v>37176</v>
          </cell>
        </row>
        <row r="710">
          <cell r="E710" t="str">
            <v>AR</v>
          </cell>
          <cell r="G710">
            <v>37102</v>
          </cell>
          <cell r="H710">
            <v>37134</v>
          </cell>
          <cell r="I710">
            <v>37141</v>
          </cell>
          <cell r="J710">
            <v>37162</v>
          </cell>
          <cell r="K710">
            <v>37183</v>
          </cell>
          <cell r="L710">
            <v>37176</v>
          </cell>
        </row>
        <row r="711">
          <cell r="E711" t="str">
            <v>AR</v>
          </cell>
          <cell r="G711">
            <v>37102</v>
          </cell>
          <cell r="H711">
            <v>37134</v>
          </cell>
          <cell r="I711">
            <v>37141</v>
          </cell>
          <cell r="J711">
            <v>37162</v>
          </cell>
          <cell r="K711">
            <v>37183</v>
          </cell>
          <cell r="L711">
            <v>37176</v>
          </cell>
        </row>
        <row r="712">
          <cell r="E712" t="str">
            <v>AR</v>
          </cell>
          <cell r="G712">
            <v>37081</v>
          </cell>
          <cell r="H712">
            <v>37113</v>
          </cell>
          <cell r="I712">
            <v>37120</v>
          </cell>
          <cell r="J712">
            <v>37141</v>
          </cell>
          <cell r="K712">
            <v>37162</v>
          </cell>
          <cell r="L712">
            <v>37176</v>
          </cell>
        </row>
        <row r="713">
          <cell r="E713" t="str">
            <v>AR</v>
          </cell>
          <cell r="G713">
            <v>37081</v>
          </cell>
          <cell r="H713">
            <v>37113</v>
          </cell>
          <cell r="I713">
            <v>37120</v>
          </cell>
          <cell r="J713">
            <v>37141</v>
          </cell>
          <cell r="K713">
            <v>37162</v>
          </cell>
          <cell r="L713">
            <v>37176</v>
          </cell>
        </row>
        <row r="714">
          <cell r="E714" t="str">
            <v>AR</v>
          </cell>
          <cell r="G714">
            <v>37081</v>
          </cell>
          <cell r="H714">
            <v>37113</v>
          </cell>
          <cell r="I714">
            <v>37120</v>
          </cell>
          <cell r="J714">
            <v>37141</v>
          </cell>
          <cell r="K714">
            <v>37162</v>
          </cell>
          <cell r="L714">
            <v>37176</v>
          </cell>
        </row>
        <row r="715">
          <cell r="E715" t="str">
            <v>AR</v>
          </cell>
          <cell r="G715">
            <v>37081</v>
          </cell>
          <cell r="H715">
            <v>37113</v>
          </cell>
          <cell r="I715">
            <v>37120</v>
          </cell>
          <cell r="J715">
            <v>37141</v>
          </cell>
          <cell r="K715">
            <v>37162</v>
          </cell>
          <cell r="L715">
            <v>37176</v>
          </cell>
        </row>
        <row r="716">
          <cell r="E716" t="str">
            <v>AR</v>
          </cell>
          <cell r="G716">
            <v>37081</v>
          </cell>
          <cell r="H716">
            <v>37113</v>
          </cell>
          <cell r="I716">
            <v>37120</v>
          </cell>
          <cell r="J716">
            <v>37141</v>
          </cell>
          <cell r="K716">
            <v>37162</v>
          </cell>
          <cell r="L716">
            <v>37176</v>
          </cell>
        </row>
        <row r="717">
          <cell r="E717" t="str">
            <v>AR</v>
          </cell>
          <cell r="G717">
            <v>37081</v>
          </cell>
          <cell r="H717">
            <v>37113</v>
          </cell>
          <cell r="I717">
            <v>37120</v>
          </cell>
          <cell r="J717">
            <v>37141</v>
          </cell>
          <cell r="K717">
            <v>37162</v>
          </cell>
          <cell r="L717">
            <v>37176</v>
          </cell>
        </row>
        <row r="718">
          <cell r="E718" t="str">
            <v>AR</v>
          </cell>
          <cell r="G718">
            <v>37081</v>
          </cell>
          <cell r="H718">
            <v>37113</v>
          </cell>
          <cell r="I718">
            <v>37120</v>
          </cell>
          <cell r="J718">
            <v>37141</v>
          </cell>
          <cell r="K718">
            <v>37162</v>
          </cell>
          <cell r="L718">
            <v>37176</v>
          </cell>
        </row>
        <row r="719">
          <cell r="E719" t="str">
            <v>AR</v>
          </cell>
          <cell r="G719">
            <v>37081</v>
          </cell>
          <cell r="H719">
            <v>37113</v>
          </cell>
          <cell r="I719">
            <v>37120</v>
          </cell>
          <cell r="J719">
            <v>37141</v>
          </cell>
          <cell r="K719">
            <v>37162</v>
          </cell>
          <cell r="L719">
            <v>37176</v>
          </cell>
        </row>
        <row r="720">
          <cell r="E720" t="str">
            <v>AR</v>
          </cell>
          <cell r="G720">
            <v>37081</v>
          </cell>
          <cell r="H720">
            <v>37113</v>
          </cell>
          <cell r="I720">
            <v>37120</v>
          </cell>
          <cell r="J720">
            <v>37141</v>
          </cell>
          <cell r="K720">
            <v>37162</v>
          </cell>
          <cell r="L720">
            <v>37176</v>
          </cell>
        </row>
        <row r="721">
          <cell r="E721" t="str">
            <v>AR</v>
          </cell>
          <cell r="G721">
            <v>37081</v>
          </cell>
          <cell r="H721">
            <v>37113</v>
          </cell>
          <cell r="I721">
            <v>37120</v>
          </cell>
          <cell r="J721">
            <v>37141</v>
          </cell>
          <cell r="K721">
            <v>37162</v>
          </cell>
          <cell r="L721">
            <v>37176</v>
          </cell>
        </row>
        <row r="722">
          <cell r="E722" t="str">
            <v>AR</v>
          </cell>
          <cell r="G722">
            <v>37081</v>
          </cell>
          <cell r="H722">
            <v>37113</v>
          </cell>
          <cell r="I722">
            <v>37120</v>
          </cell>
          <cell r="J722">
            <v>37141</v>
          </cell>
          <cell r="K722">
            <v>37162</v>
          </cell>
          <cell r="L722">
            <v>37176</v>
          </cell>
        </row>
        <row r="723">
          <cell r="E723" t="str">
            <v>AR</v>
          </cell>
          <cell r="G723">
            <v>37116</v>
          </cell>
          <cell r="H723">
            <v>37148</v>
          </cell>
          <cell r="I723">
            <v>37155</v>
          </cell>
          <cell r="J723">
            <v>37176</v>
          </cell>
          <cell r="K723">
            <v>37197</v>
          </cell>
          <cell r="L723">
            <v>37176</v>
          </cell>
        </row>
        <row r="724">
          <cell r="E724" t="str">
            <v>AR</v>
          </cell>
          <cell r="G724">
            <v>37116</v>
          </cell>
          <cell r="H724">
            <v>37148</v>
          </cell>
          <cell r="I724">
            <v>37155</v>
          </cell>
          <cell r="J724">
            <v>37176</v>
          </cell>
          <cell r="K724">
            <v>37197</v>
          </cell>
          <cell r="L724">
            <v>37176</v>
          </cell>
        </row>
        <row r="725">
          <cell r="E725" t="str">
            <v>AR</v>
          </cell>
          <cell r="G725">
            <v>37116</v>
          </cell>
          <cell r="H725">
            <v>37148</v>
          </cell>
          <cell r="I725">
            <v>37155</v>
          </cell>
          <cell r="J725">
            <v>37176</v>
          </cell>
          <cell r="K725">
            <v>37197</v>
          </cell>
          <cell r="L725">
            <v>37176</v>
          </cell>
        </row>
        <row r="726">
          <cell r="E726" t="str">
            <v>AR</v>
          </cell>
          <cell r="G726">
            <v>37116</v>
          </cell>
          <cell r="H726">
            <v>37148</v>
          </cell>
          <cell r="I726">
            <v>37155</v>
          </cell>
          <cell r="J726">
            <v>37176</v>
          </cell>
          <cell r="K726">
            <v>37197</v>
          </cell>
          <cell r="L726">
            <v>37176</v>
          </cell>
        </row>
        <row r="727">
          <cell r="E727" t="str">
            <v>AR</v>
          </cell>
          <cell r="G727">
            <v>37137</v>
          </cell>
          <cell r="H727">
            <v>37162</v>
          </cell>
          <cell r="I727">
            <v>37169</v>
          </cell>
          <cell r="J727">
            <v>37190</v>
          </cell>
          <cell r="K727">
            <v>37211</v>
          </cell>
          <cell r="L727">
            <v>37176</v>
          </cell>
        </row>
        <row r="728">
          <cell r="E728" t="str">
            <v>AR</v>
          </cell>
          <cell r="G728">
            <v>37137</v>
          </cell>
          <cell r="H728">
            <v>37162</v>
          </cell>
          <cell r="I728">
            <v>37169</v>
          </cell>
          <cell r="J728">
            <v>37190</v>
          </cell>
          <cell r="K728">
            <v>37211</v>
          </cell>
          <cell r="L728">
            <v>37176</v>
          </cell>
        </row>
        <row r="729">
          <cell r="E729" t="str">
            <v>AR</v>
          </cell>
          <cell r="G729">
            <v>37046</v>
          </cell>
          <cell r="H729">
            <v>37078</v>
          </cell>
          <cell r="I729">
            <v>37092</v>
          </cell>
          <cell r="J729">
            <v>37113</v>
          </cell>
          <cell r="K729">
            <v>37134</v>
          </cell>
          <cell r="L729">
            <v>37176</v>
          </cell>
        </row>
        <row r="730">
          <cell r="E730" t="str">
            <v>AR</v>
          </cell>
          <cell r="G730">
            <v>37046</v>
          </cell>
          <cell r="H730">
            <v>37078</v>
          </cell>
          <cell r="I730">
            <v>37092</v>
          </cell>
          <cell r="J730">
            <v>37113</v>
          </cell>
          <cell r="K730">
            <v>37134</v>
          </cell>
          <cell r="L730">
            <v>37176</v>
          </cell>
        </row>
        <row r="731">
          <cell r="E731" t="str">
            <v>AR</v>
          </cell>
          <cell r="G731">
            <v>37046</v>
          </cell>
          <cell r="H731">
            <v>37078</v>
          </cell>
          <cell r="I731">
            <v>37092</v>
          </cell>
          <cell r="J731">
            <v>37113</v>
          </cell>
          <cell r="K731">
            <v>37134</v>
          </cell>
          <cell r="L731">
            <v>37176</v>
          </cell>
        </row>
        <row r="732">
          <cell r="E732" t="str">
            <v>AR</v>
          </cell>
          <cell r="G732">
            <v>37102</v>
          </cell>
          <cell r="H732">
            <v>37134</v>
          </cell>
          <cell r="I732">
            <v>37141</v>
          </cell>
          <cell r="J732">
            <v>37162</v>
          </cell>
          <cell r="K732">
            <v>37183</v>
          </cell>
          <cell r="L732">
            <v>37176</v>
          </cell>
        </row>
        <row r="733">
          <cell r="E733" t="str">
            <v>AR</v>
          </cell>
          <cell r="G733">
            <v>37081</v>
          </cell>
          <cell r="H733">
            <v>37113</v>
          </cell>
          <cell r="I733">
            <v>37120</v>
          </cell>
          <cell r="J733">
            <v>37141</v>
          </cell>
          <cell r="K733">
            <v>37162</v>
          </cell>
          <cell r="L733">
            <v>37176</v>
          </cell>
        </row>
        <row r="734">
          <cell r="E734" t="str">
            <v>AR</v>
          </cell>
          <cell r="G734">
            <v>37116</v>
          </cell>
          <cell r="H734">
            <v>37148</v>
          </cell>
          <cell r="I734">
            <v>37155</v>
          </cell>
          <cell r="J734">
            <v>37176</v>
          </cell>
          <cell r="K734">
            <v>37197</v>
          </cell>
          <cell r="L734">
            <v>37176</v>
          </cell>
        </row>
        <row r="735">
          <cell r="E735" t="str">
            <v>AR</v>
          </cell>
          <cell r="G735">
            <v>37046</v>
          </cell>
          <cell r="H735">
            <v>37078</v>
          </cell>
          <cell r="I735">
            <v>37092</v>
          </cell>
          <cell r="J735">
            <v>37113</v>
          </cell>
          <cell r="K735">
            <v>37134</v>
          </cell>
          <cell r="L735">
            <v>37176</v>
          </cell>
        </row>
        <row r="736">
          <cell r="E736" t="str">
            <v>AR</v>
          </cell>
          <cell r="G736">
            <v>37046</v>
          </cell>
          <cell r="H736">
            <v>37078</v>
          </cell>
          <cell r="I736">
            <v>37092</v>
          </cell>
          <cell r="J736">
            <v>37113</v>
          </cell>
          <cell r="K736">
            <v>37134</v>
          </cell>
          <cell r="L736">
            <v>37176</v>
          </cell>
        </row>
        <row r="737">
          <cell r="E737" t="str">
            <v>AR</v>
          </cell>
          <cell r="G737">
            <v>37081</v>
          </cell>
          <cell r="H737">
            <v>37113</v>
          </cell>
          <cell r="I737">
            <v>37120</v>
          </cell>
          <cell r="J737">
            <v>37141</v>
          </cell>
          <cell r="K737">
            <v>37162</v>
          </cell>
          <cell r="L737">
            <v>37176</v>
          </cell>
        </row>
        <row r="738">
          <cell r="E738" t="str">
            <v>AR</v>
          </cell>
          <cell r="G738">
            <v>37081</v>
          </cell>
          <cell r="H738">
            <v>37113</v>
          </cell>
          <cell r="I738">
            <v>37120</v>
          </cell>
          <cell r="J738">
            <v>37141</v>
          </cell>
          <cell r="K738">
            <v>37162</v>
          </cell>
          <cell r="L738">
            <v>37176</v>
          </cell>
        </row>
        <row r="739">
          <cell r="E739" t="str">
            <v>AR</v>
          </cell>
          <cell r="G739">
            <v>37081</v>
          </cell>
          <cell r="H739">
            <v>37113</v>
          </cell>
          <cell r="I739">
            <v>37120</v>
          </cell>
          <cell r="J739">
            <v>37141</v>
          </cell>
          <cell r="K739">
            <v>37162</v>
          </cell>
          <cell r="L739">
            <v>37176</v>
          </cell>
        </row>
        <row r="740">
          <cell r="E740" t="str">
            <v>AR</v>
          </cell>
          <cell r="G740">
            <v>37081</v>
          </cell>
          <cell r="H740">
            <v>37113</v>
          </cell>
          <cell r="I740">
            <v>37120</v>
          </cell>
          <cell r="J740">
            <v>37141</v>
          </cell>
          <cell r="K740">
            <v>37162</v>
          </cell>
          <cell r="L740">
            <v>37176</v>
          </cell>
        </row>
        <row r="741">
          <cell r="E741" t="str">
            <v>AR</v>
          </cell>
          <cell r="G741">
            <v>37116</v>
          </cell>
          <cell r="H741">
            <v>37148</v>
          </cell>
          <cell r="I741">
            <v>37155</v>
          </cell>
          <cell r="J741">
            <v>37176</v>
          </cell>
          <cell r="K741">
            <v>37197</v>
          </cell>
          <cell r="L741">
            <v>37176</v>
          </cell>
        </row>
        <row r="742">
          <cell r="E742" t="str">
            <v>AR</v>
          </cell>
          <cell r="G742">
            <v>37018</v>
          </cell>
          <cell r="H742">
            <v>37050</v>
          </cell>
          <cell r="I742">
            <v>37064</v>
          </cell>
          <cell r="J742">
            <v>37134</v>
          </cell>
          <cell r="K742">
            <v>37190</v>
          </cell>
          <cell r="L742">
            <v>37176</v>
          </cell>
        </row>
        <row r="743">
          <cell r="E743" t="str">
            <v>AR</v>
          </cell>
          <cell r="G743">
            <v>37039</v>
          </cell>
          <cell r="H743">
            <v>37078</v>
          </cell>
          <cell r="I743">
            <v>37092</v>
          </cell>
          <cell r="J743">
            <v>37148</v>
          </cell>
          <cell r="K743">
            <v>37197</v>
          </cell>
          <cell r="L743">
            <v>37176</v>
          </cell>
        </row>
        <row r="744">
          <cell r="E744" t="str">
            <v>AR</v>
          </cell>
          <cell r="G744">
            <v>37060</v>
          </cell>
          <cell r="H744">
            <v>37092</v>
          </cell>
          <cell r="I744">
            <v>37106</v>
          </cell>
          <cell r="J744">
            <v>37155</v>
          </cell>
          <cell r="K744">
            <v>37204</v>
          </cell>
          <cell r="L744">
            <v>37176</v>
          </cell>
        </row>
        <row r="745">
          <cell r="E745" t="str">
            <v>AR</v>
          </cell>
          <cell r="G745">
            <v>37088</v>
          </cell>
          <cell r="H745">
            <v>37113</v>
          </cell>
          <cell r="I745">
            <v>37120</v>
          </cell>
          <cell r="J745">
            <v>37176</v>
          </cell>
          <cell r="K745">
            <v>37218</v>
          </cell>
          <cell r="L745">
            <v>37176</v>
          </cell>
        </row>
        <row r="746">
          <cell r="E746" t="str">
            <v>AR</v>
          </cell>
          <cell r="G746">
            <v>37116</v>
          </cell>
          <cell r="H746">
            <v>37148</v>
          </cell>
          <cell r="I746">
            <v>37155</v>
          </cell>
          <cell r="J746">
            <v>37176</v>
          </cell>
          <cell r="K746">
            <v>37197</v>
          </cell>
          <cell r="L746">
            <v>37176</v>
          </cell>
        </row>
      </sheetData>
      <sheetData sheetId="10" refreshError="1">
        <row r="8">
          <cell r="E8" t="str">
            <v>ME</v>
          </cell>
          <cell r="G8">
            <v>36983</v>
          </cell>
          <cell r="H8">
            <v>37001</v>
          </cell>
          <cell r="I8">
            <v>37025</v>
          </cell>
          <cell r="J8">
            <v>37047</v>
          </cell>
          <cell r="K8">
            <v>37069</v>
          </cell>
          <cell r="L8">
            <v>37076</v>
          </cell>
        </row>
        <row r="9">
          <cell r="E9" t="str">
            <v>ME</v>
          </cell>
          <cell r="G9">
            <v>36983</v>
          </cell>
          <cell r="H9">
            <v>37001</v>
          </cell>
          <cell r="I9">
            <v>37025</v>
          </cell>
          <cell r="J9">
            <v>37047</v>
          </cell>
          <cell r="K9">
            <v>37069</v>
          </cell>
          <cell r="L9">
            <v>37076</v>
          </cell>
        </row>
        <row r="10">
          <cell r="E10" t="str">
            <v>ME</v>
          </cell>
          <cell r="G10">
            <v>36976</v>
          </cell>
          <cell r="H10">
            <v>37001</v>
          </cell>
          <cell r="I10">
            <v>37025</v>
          </cell>
          <cell r="J10">
            <v>37047</v>
          </cell>
          <cell r="K10">
            <v>37069</v>
          </cell>
          <cell r="L10">
            <v>37076</v>
          </cell>
        </row>
        <row r="11">
          <cell r="E11" t="str">
            <v>ME</v>
          </cell>
          <cell r="G11">
            <v>36976</v>
          </cell>
          <cell r="H11">
            <v>37001</v>
          </cell>
          <cell r="I11">
            <v>37025</v>
          </cell>
          <cell r="J11">
            <v>37047</v>
          </cell>
          <cell r="K11">
            <v>37069</v>
          </cell>
          <cell r="L11">
            <v>37076</v>
          </cell>
        </row>
        <row r="12">
          <cell r="E12" t="str">
            <v>ME</v>
          </cell>
          <cell r="G12">
            <v>36976</v>
          </cell>
          <cell r="H12">
            <v>37001</v>
          </cell>
          <cell r="I12">
            <v>37025</v>
          </cell>
          <cell r="J12">
            <v>37047</v>
          </cell>
          <cell r="K12">
            <v>37069</v>
          </cell>
          <cell r="L12">
            <v>37076</v>
          </cell>
        </row>
        <row r="13">
          <cell r="E13" t="str">
            <v>ME</v>
          </cell>
          <cell r="G13">
            <v>36983</v>
          </cell>
          <cell r="H13">
            <v>37030</v>
          </cell>
          <cell r="I13">
            <v>37051</v>
          </cell>
          <cell r="J13">
            <v>37067</v>
          </cell>
          <cell r="K13">
            <v>37075</v>
          </cell>
          <cell r="L13">
            <v>37082</v>
          </cell>
        </row>
        <row r="14">
          <cell r="E14" t="str">
            <v>ME</v>
          </cell>
          <cell r="G14">
            <v>36983</v>
          </cell>
          <cell r="H14">
            <v>37030</v>
          </cell>
          <cell r="I14">
            <v>37051</v>
          </cell>
          <cell r="J14">
            <v>37067</v>
          </cell>
          <cell r="K14">
            <v>37075</v>
          </cell>
          <cell r="L14">
            <v>37082</v>
          </cell>
        </row>
        <row r="15">
          <cell r="E15" t="str">
            <v>ME</v>
          </cell>
          <cell r="G15">
            <v>36983</v>
          </cell>
          <cell r="H15">
            <v>37030</v>
          </cell>
          <cell r="I15">
            <v>37051</v>
          </cell>
          <cell r="J15">
            <v>37067</v>
          </cell>
          <cell r="K15">
            <v>37075</v>
          </cell>
          <cell r="L15">
            <v>37082</v>
          </cell>
        </row>
        <row r="16">
          <cell r="E16" t="str">
            <v>ME</v>
          </cell>
          <cell r="G16">
            <v>36983</v>
          </cell>
          <cell r="H16">
            <v>37030</v>
          </cell>
          <cell r="I16">
            <v>37051</v>
          </cell>
          <cell r="J16">
            <v>37067</v>
          </cell>
          <cell r="K16">
            <v>37075</v>
          </cell>
          <cell r="L16">
            <v>37082</v>
          </cell>
        </row>
        <row r="17">
          <cell r="E17" t="str">
            <v>ME</v>
          </cell>
          <cell r="G17">
            <v>36983</v>
          </cell>
          <cell r="H17">
            <v>37030</v>
          </cell>
          <cell r="I17">
            <v>37051</v>
          </cell>
          <cell r="J17">
            <v>37067</v>
          </cell>
          <cell r="K17">
            <v>37075</v>
          </cell>
          <cell r="L17">
            <v>37082</v>
          </cell>
        </row>
        <row r="18">
          <cell r="E18" t="str">
            <v>ME</v>
          </cell>
          <cell r="G18">
            <v>36983</v>
          </cell>
          <cell r="H18">
            <v>37030</v>
          </cell>
          <cell r="I18">
            <v>37051</v>
          </cell>
          <cell r="J18">
            <v>37067</v>
          </cell>
          <cell r="K18">
            <v>37075</v>
          </cell>
          <cell r="L18">
            <v>37082</v>
          </cell>
        </row>
        <row r="19">
          <cell r="E19" t="str">
            <v>ME</v>
          </cell>
          <cell r="G19">
            <v>36983</v>
          </cell>
          <cell r="H19">
            <v>37030</v>
          </cell>
          <cell r="I19">
            <v>37051</v>
          </cell>
          <cell r="J19">
            <v>37067</v>
          </cell>
          <cell r="K19">
            <v>37075</v>
          </cell>
          <cell r="L19">
            <v>37082</v>
          </cell>
        </row>
        <row r="20">
          <cell r="E20" t="str">
            <v>ME</v>
          </cell>
          <cell r="G20">
            <v>36983</v>
          </cell>
          <cell r="H20">
            <v>37030</v>
          </cell>
          <cell r="I20">
            <v>37051</v>
          </cell>
          <cell r="J20">
            <v>37067</v>
          </cell>
          <cell r="K20">
            <v>37075</v>
          </cell>
          <cell r="L20">
            <v>37082</v>
          </cell>
        </row>
        <row r="21">
          <cell r="E21" t="str">
            <v>ME</v>
          </cell>
          <cell r="G21">
            <v>36983</v>
          </cell>
          <cell r="H21">
            <v>37030</v>
          </cell>
          <cell r="I21">
            <v>37051</v>
          </cell>
          <cell r="J21">
            <v>37067</v>
          </cell>
          <cell r="K21">
            <v>37075</v>
          </cell>
          <cell r="L21">
            <v>37082</v>
          </cell>
        </row>
        <row r="22">
          <cell r="E22" t="str">
            <v>ME</v>
          </cell>
          <cell r="G22">
            <v>36983</v>
          </cell>
          <cell r="H22">
            <v>37030</v>
          </cell>
          <cell r="I22">
            <v>37051</v>
          </cell>
          <cell r="J22">
            <v>37067</v>
          </cell>
          <cell r="K22">
            <v>37075</v>
          </cell>
          <cell r="L22">
            <v>37082</v>
          </cell>
        </row>
        <row r="23">
          <cell r="E23" t="str">
            <v>ME</v>
          </cell>
          <cell r="G23">
            <v>36983</v>
          </cell>
          <cell r="H23">
            <v>37030</v>
          </cell>
          <cell r="I23">
            <v>37051</v>
          </cell>
          <cell r="J23">
            <v>37067</v>
          </cell>
          <cell r="K23">
            <v>37075</v>
          </cell>
          <cell r="L23">
            <v>37082</v>
          </cell>
        </row>
        <row r="24">
          <cell r="E24" t="str">
            <v>ME</v>
          </cell>
          <cell r="G24">
            <v>36983</v>
          </cell>
          <cell r="H24">
            <v>37030</v>
          </cell>
          <cell r="I24">
            <v>37051</v>
          </cell>
          <cell r="J24">
            <v>37067</v>
          </cell>
          <cell r="K24">
            <v>37075</v>
          </cell>
          <cell r="L24">
            <v>37082</v>
          </cell>
        </row>
        <row r="25">
          <cell r="E25" t="str">
            <v>ME</v>
          </cell>
          <cell r="G25">
            <v>36983</v>
          </cell>
          <cell r="H25">
            <v>37030</v>
          </cell>
          <cell r="I25">
            <v>37051</v>
          </cell>
          <cell r="J25">
            <v>37067</v>
          </cell>
          <cell r="K25">
            <v>37075</v>
          </cell>
          <cell r="L25">
            <v>37082</v>
          </cell>
        </row>
        <row r="26">
          <cell r="E26" t="str">
            <v>ME</v>
          </cell>
          <cell r="G26">
            <v>36983</v>
          </cell>
          <cell r="H26">
            <v>37035</v>
          </cell>
          <cell r="I26">
            <v>37065</v>
          </cell>
          <cell r="J26">
            <v>37077</v>
          </cell>
          <cell r="K26">
            <v>37085</v>
          </cell>
          <cell r="L26">
            <v>37092</v>
          </cell>
        </row>
        <row r="27">
          <cell r="E27" t="str">
            <v>ME</v>
          </cell>
          <cell r="G27">
            <v>36983</v>
          </cell>
          <cell r="H27">
            <v>37035</v>
          </cell>
          <cell r="I27">
            <v>37065</v>
          </cell>
          <cell r="J27">
            <v>37077</v>
          </cell>
          <cell r="K27">
            <v>37085</v>
          </cell>
          <cell r="L27">
            <v>37092</v>
          </cell>
        </row>
        <row r="28">
          <cell r="E28" t="str">
            <v>ME</v>
          </cell>
          <cell r="G28">
            <v>36983</v>
          </cell>
          <cell r="H28">
            <v>37035</v>
          </cell>
          <cell r="I28">
            <v>37065</v>
          </cell>
          <cell r="J28">
            <v>37077</v>
          </cell>
          <cell r="K28">
            <v>37085</v>
          </cell>
          <cell r="L28">
            <v>37092</v>
          </cell>
        </row>
        <row r="29">
          <cell r="E29" t="str">
            <v>ME</v>
          </cell>
          <cell r="G29">
            <v>36983</v>
          </cell>
          <cell r="H29">
            <v>37035</v>
          </cell>
          <cell r="I29">
            <v>37065</v>
          </cell>
          <cell r="J29">
            <v>37077</v>
          </cell>
          <cell r="K29">
            <v>37085</v>
          </cell>
          <cell r="L29">
            <v>37092</v>
          </cell>
        </row>
        <row r="30">
          <cell r="E30" t="str">
            <v>ME</v>
          </cell>
          <cell r="G30">
            <v>36983</v>
          </cell>
          <cell r="H30">
            <v>37035</v>
          </cell>
          <cell r="I30">
            <v>37065</v>
          </cell>
          <cell r="J30">
            <v>37077</v>
          </cell>
          <cell r="K30">
            <v>37085</v>
          </cell>
          <cell r="L30">
            <v>37092</v>
          </cell>
        </row>
        <row r="31">
          <cell r="E31" t="str">
            <v>ME</v>
          </cell>
          <cell r="G31">
            <v>36983</v>
          </cell>
          <cell r="H31">
            <v>37035</v>
          </cell>
          <cell r="I31">
            <v>37065</v>
          </cell>
          <cell r="J31">
            <v>37077</v>
          </cell>
          <cell r="K31">
            <v>37085</v>
          </cell>
          <cell r="L31">
            <v>37092</v>
          </cell>
        </row>
        <row r="32">
          <cell r="E32" t="str">
            <v>ME</v>
          </cell>
          <cell r="G32">
            <v>36983</v>
          </cell>
          <cell r="H32">
            <v>37035</v>
          </cell>
          <cell r="I32">
            <v>37065</v>
          </cell>
          <cell r="J32">
            <v>37077</v>
          </cell>
          <cell r="K32">
            <v>37085</v>
          </cell>
          <cell r="L32">
            <v>37092</v>
          </cell>
        </row>
        <row r="33">
          <cell r="E33" t="str">
            <v>ME</v>
          </cell>
          <cell r="G33">
            <v>36983</v>
          </cell>
          <cell r="H33">
            <v>37035</v>
          </cell>
          <cell r="I33">
            <v>37065</v>
          </cell>
          <cell r="J33">
            <v>37077</v>
          </cell>
          <cell r="K33">
            <v>37085</v>
          </cell>
          <cell r="L33">
            <v>37092</v>
          </cell>
        </row>
        <row r="34">
          <cell r="E34" t="str">
            <v>ME</v>
          </cell>
          <cell r="G34">
            <v>36983</v>
          </cell>
          <cell r="H34">
            <v>37035</v>
          </cell>
          <cell r="I34">
            <v>37065</v>
          </cell>
          <cell r="J34">
            <v>37077</v>
          </cell>
          <cell r="K34">
            <v>37085</v>
          </cell>
          <cell r="L34">
            <v>37092</v>
          </cell>
        </row>
        <row r="35">
          <cell r="E35" t="str">
            <v>ME</v>
          </cell>
          <cell r="G35">
            <v>37025</v>
          </cell>
          <cell r="H35">
            <v>37133</v>
          </cell>
          <cell r="I35">
            <v>37159</v>
          </cell>
          <cell r="J35">
            <v>37174</v>
          </cell>
          <cell r="K35">
            <v>37189</v>
          </cell>
          <cell r="L35">
            <v>37196</v>
          </cell>
        </row>
        <row r="36">
          <cell r="E36" t="str">
            <v>ME</v>
          </cell>
          <cell r="G36">
            <v>37025</v>
          </cell>
          <cell r="H36">
            <v>37133</v>
          </cell>
          <cell r="I36">
            <v>37159</v>
          </cell>
          <cell r="J36">
            <v>37174</v>
          </cell>
          <cell r="K36">
            <v>37189</v>
          </cell>
          <cell r="L36">
            <v>37196</v>
          </cell>
        </row>
        <row r="37">
          <cell r="E37" t="str">
            <v>ME</v>
          </cell>
          <cell r="G37">
            <v>37025</v>
          </cell>
          <cell r="H37">
            <v>37133</v>
          </cell>
          <cell r="I37">
            <v>37159</v>
          </cell>
          <cell r="J37">
            <v>37174</v>
          </cell>
          <cell r="K37">
            <v>37189</v>
          </cell>
          <cell r="L37">
            <v>37196</v>
          </cell>
        </row>
        <row r="38">
          <cell r="E38" t="str">
            <v>ME</v>
          </cell>
          <cell r="G38">
            <v>36976</v>
          </cell>
          <cell r="H38">
            <v>37001</v>
          </cell>
          <cell r="I38">
            <v>37025</v>
          </cell>
          <cell r="J38">
            <v>37047</v>
          </cell>
          <cell r="K38">
            <v>37069</v>
          </cell>
          <cell r="L38">
            <v>37076</v>
          </cell>
        </row>
        <row r="39">
          <cell r="E39" t="str">
            <v>ME</v>
          </cell>
          <cell r="G39">
            <v>36983</v>
          </cell>
          <cell r="H39">
            <v>37030</v>
          </cell>
          <cell r="I39">
            <v>37051</v>
          </cell>
          <cell r="J39">
            <v>37067</v>
          </cell>
          <cell r="K39">
            <v>37075</v>
          </cell>
          <cell r="L39">
            <v>37082</v>
          </cell>
        </row>
        <row r="40">
          <cell r="E40" t="str">
            <v>ME</v>
          </cell>
          <cell r="G40">
            <v>37025</v>
          </cell>
          <cell r="H40">
            <v>37133</v>
          </cell>
          <cell r="I40">
            <v>37159</v>
          </cell>
          <cell r="J40">
            <v>37174</v>
          </cell>
          <cell r="K40">
            <v>37189</v>
          </cell>
          <cell r="L40">
            <v>37196</v>
          </cell>
        </row>
        <row r="41">
          <cell r="E41" t="str">
            <v>ME</v>
          </cell>
          <cell r="G41">
            <v>37025</v>
          </cell>
          <cell r="H41">
            <v>37133</v>
          </cell>
          <cell r="I41">
            <v>37159</v>
          </cell>
          <cell r="J41">
            <v>37174</v>
          </cell>
          <cell r="K41">
            <v>37189</v>
          </cell>
          <cell r="L41">
            <v>37196</v>
          </cell>
        </row>
        <row r="42">
          <cell r="E42" t="str">
            <v>ME</v>
          </cell>
          <cell r="G42">
            <v>37025</v>
          </cell>
          <cell r="H42">
            <v>37133</v>
          </cell>
          <cell r="I42">
            <v>37159</v>
          </cell>
          <cell r="J42">
            <v>37174</v>
          </cell>
          <cell r="K42">
            <v>37189</v>
          </cell>
          <cell r="L42">
            <v>37196</v>
          </cell>
        </row>
        <row r="43">
          <cell r="E43" t="str">
            <v>ME</v>
          </cell>
          <cell r="G43">
            <v>37025</v>
          </cell>
          <cell r="H43">
            <v>37133</v>
          </cell>
          <cell r="I43">
            <v>37159</v>
          </cell>
          <cell r="J43">
            <v>37174</v>
          </cell>
          <cell r="K43">
            <v>37189</v>
          </cell>
          <cell r="L43">
            <v>37196</v>
          </cell>
        </row>
        <row r="48">
          <cell r="E48" t="str">
            <v>HV</v>
          </cell>
          <cell r="G48">
            <v>37007</v>
          </cell>
          <cell r="H48">
            <v>37055</v>
          </cell>
          <cell r="I48">
            <v>37076</v>
          </cell>
          <cell r="J48">
            <v>37097</v>
          </cell>
          <cell r="K48">
            <v>37139</v>
          </cell>
          <cell r="L48">
            <v>37153</v>
          </cell>
        </row>
        <row r="49">
          <cell r="E49" t="str">
            <v>HV</v>
          </cell>
          <cell r="G49">
            <v>37007</v>
          </cell>
          <cell r="H49">
            <v>37055</v>
          </cell>
          <cell r="I49">
            <v>37076</v>
          </cell>
          <cell r="J49">
            <v>37097</v>
          </cell>
          <cell r="K49">
            <v>37139</v>
          </cell>
          <cell r="L49">
            <v>37153</v>
          </cell>
        </row>
        <row r="50">
          <cell r="E50" t="str">
            <v>HV</v>
          </cell>
          <cell r="G50">
            <v>37007</v>
          </cell>
          <cell r="H50">
            <v>37116</v>
          </cell>
          <cell r="I50">
            <v>37138</v>
          </cell>
          <cell r="J50">
            <v>37159</v>
          </cell>
          <cell r="K50">
            <v>37207</v>
          </cell>
          <cell r="L50">
            <v>37214</v>
          </cell>
        </row>
        <row r="51">
          <cell r="E51" t="str">
            <v>HV</v>
          </cell>
          <cell r="G51">
            <v>37007</v>
          </cell>
          <cell r="H51">
            <v>37116</v>
          </cell>
          <cell r="I51">
            <v>37138</v>
          </cell>
          <cell r="J51">
            <v>37159</v>
          </cell>
          <cell r="K51">
            <v>37207</v>
          </cell>
          <cell r="L51">
            <v>37214</v>
          </cell>
        </row>
        <row r="52">
          <cell r="E52" t="str">
            <v>HV</v>
          </cell>
          <cell r="G52">
            <v>37007</v>
          </cell>
          <cell r="H52">
            <v>37116</v>
          </cell>
          <cell r="I52">
            <v>37138</v>
          </cell>
          <cell r="J52">
            <v>37159</v>
          </cell>
          <cell r="K52">
            <v>37207</v>
          </cell>
          <cell r="L52">
            <v>37214</v>
          </cell>
        </row>
        <row r="56">
          <cell r="E56" t="str">
            <v>PI</v>
          </cell>
          <cell r="G56">
            <v>37012</v>
          </cell>
          <cell r="H56">
            <v>37047</v>
          </cell>
          <cell r="I56">
            <v>37075</v>
          </cell>
          <cell r="J56">
            <v>37096</v>
          </cell>
          <cell r="K56">
            <v>37152</v>
          </cell>
          <cell r="L56">
            <v>37159</v>
          </cell>
        </row>
        <row r="57">
          <cell r="E57" t="str">
            <v>PI</v>
          </cell>
          <cell r="G57">
            <v>37012</v>
          </cell>
          <cell r="H57">
            <v>37047</v>
          </cell>
          <cell r="I57">
            <v>37075</v>
          </cell>
          <cell r="J57">
            <v>37096</v>
          </cell>
          <cell r="K57">
            <v>37152</v>
          </cell>
          <cell r="L57">
            <v>37159</v>
          </cell>
        </row>
        <row r="58">
          <cell r="E58" t="str">
            <v>PI</v>
          </cell>
          <cell r="G58">
            <v>37012</v>
          </cell>
          <cell r="H58">
            <v>37047</v>
          </cell>
          <cell r="I58">
            <v>37075</v>
          </cell>
          <cell r="J58">
            <v>37096</v>
          </cell>
          <cell r="K58">
            <v>37152</v>
          </cell>
          <cell r="L58">
            <v>37159</v>
          </cell>
        </row>
        <row r="59">
          <cell r="E59" t="str">
            <v>PI</v>
          </cell>
          <cell r="G59">
            <v>37012</v>
          </cell>
          <cell r="H59">
            <v>37047</v>
          </cell>
          <cell r="I59">
            <v>37075</v>
          </cell>
          <cell r="J59">
            <v>37096</v>
          </cell>
          <cell r="K59">
            <v>37152</v>
          </cell>
          <cell r="L59">
            <v>37159</v>
          </cell>
        </row>
        <row r="60">
          <cell r="E60" t="str">
            <v>PI</v>
          </cell>
          <cell r="G60">
            <v>37026</v>
          </cell>
          <cell r="H60">
            <v>37054</v>
          </cell>
          <cell r="I60">
            <v>37082</v>
          </cell>
          <cell r="J60">
            <v>37103</v>
          </cell>
          <cell r="K60">
            <v>37159</v>
          </cell>
          <cell r="L60">
            <v>37166</v>
          </cell>
        </row>
        <row r="61">
          <cell r="E61" t="str">
            <v>PI</v>
          </cell>
          <cell r="G61">
            <v>37026</v>
          </cell>
          <cell r="H61">
            <v>37054</v>
          </cell>
          <cell r="I61">
            <v>37082</v>
          </cell>
          <cell r="J61">
            <v>37103</v>
          </cell>
          <cell r="K61">
            <v>37159</v>
          </cell>
          <cell r="L61">
            <v>37166</v>
          </cell>
        </row>
        <row r="64">
          <cell r="E64" t="str">
            <v>EL</v>
          </cell>
          <cell r="G64">
            <v>37018</v>
          </cell>
          <cell r="H64">
            <v>37035</v>
          </cell>
          <cell r="I64">
            <v>37065</v>
          </cell>
          <cell r="J64">
            <v>37077</v>
          </cell>
          <cell r="K64">
            <v>37085</v>
          </cell>
          <cell r="L64">
            <v>37092</v>
          </cell>
        </row>
        <row r="65">
          <cell r="E65" t="str">
            <v>EL</v>
          </cell>
          <cell r="G65">
            <v>37043</v>
          </cell>
          <cell r="H65">
            <v>37073</v>
          </cell>
          <cell r="I65">
            <v>37094</v>
          </cell>
          <cell r="J65">
            <v>37115</v>
          </cell>
          <cell r="K65">
            <v>37164</v>
          </cell>
          <cell r="L65">
            <v>37171</v>
          </cell>
        </row>
        <row r="66">
          <cell r="E66" t="str">
            <v>EL</v>
          </cell>
          <cell r="G66">
            <v>37057</v>
          </cell>
          <cell r="H66">
            <v>37118</v>
          </cell>
          <cell r="I66">
            <v>37139</v>
          </cell>
          <cell r="J66">
            <v>37160</v>
          </cell>
          <cell r="K66">
            <v>37208</v>
          </cell>
          <cell r="L66">
            <v>37215</v>
          </cell>
        </row>
        <row r="67">
          <cell r="E67" t="str">
            <v>EL</v>
          </cell>
          <cell r="G67">
            <v>37057</v>
          </cell>
          <cell r="H67">
            <v>37118</v>
          </cell>
          <cell r="I67">
            <v>37139</v>
          </cell>
          <cell r="J67">
            <v>37160</v>
          </cell>
          <cell r="K67">
            <v>37208</v>
          </cell>
          <cell r="L67">
            <v>37215</v>
          </cell>
        </row>
        <row r="68">
          <cell r="E68" t="str">
            <v>EL</v>
          </cell>
          <cell r="G68">
            <v>37057</v>
          </cell>
          <cell r="H68">
            <v>37118</v>
          </cell>
          <cell r="I68">
            <v>37139</v>
          </cell>
          <cell r="J68">
            <v>37160</v>
          </cell>
          <cell r="K68">
            <v>37208</v>
          </cell>
          <cell r="L68">
            <v>37215</v>
          </cell>
        </row>
        <row r="69">
          <cell r="E69" t="str">
            <v>EL</v>
          </cell>
          <cell r="G69">
            <v>37118</v>
          </cell>
          <cell r="H69">
            <v>37165</v>
          </cell>
          <cell r="I69">
            <v>37186</v>
          </cell>
          <cell r="J69">
            <v>37207</v>
          </cell>
          <cell r="K69">
            <v>37211</v>
          </cell>
          <cell r="L69">
            <v>37218</v>
          </cell>
        </row>
        <row r="70">
          <cell r="E70" t="str">
            <v>EL</v>
          </cell>
          <cell r="G70">
            <v>37073</v>
          </cell>
          <cell r="H70">
            <v>37120</v>
          </cell>
          <cell r="I70">
            <v>37141</v>
          </cell>
          <cell r="J70">
            <v>37162</v>
          </cell>
          <cell r="K70">
            <v>37211</v>
          </cell>
          <cell r="L70">
            <v>37218</v>
          </cell>
        </row>
        <row r="71">
          <cell r="E71" t="str">
            <v>EL</v>
          </cell>
          <cell r="G71">
            <v>37073</v>
          </cell>
          <cell r="H71">
            <v>37120</v>
          </cell>
          <cell r="I71">
            <v>37141</v>
          </cell>
          <cell r="J71">
            <v>37162</v>
          </cell>
          <cell r="K71">
            <v>37211</v>
          </cell>
          <cell r="L71">
            <v>37218</v>
          </cell>
        </row>
        <row r="72">
          <cell r="E72" t="str">
            <v>EL</v>
          </cell>
          <cell r="G72">
            <v>37073</v>
          </cell>
          <cell r="H72">
            <v>37120</v>
          </cell>
          <cell r="I72">
            <v>37141</v>
          </cell>
          <cell r="J72">
            <v>37162</v>
          </cell>
          <cell r="K72">
            <v>37211</v>
          </cell>
          <cell r="L72">
            <v>37218</v>
          </cell>
        </row>
        <row r="73">
          <cell r="E73" t="str">
            <v>EL</v>
          </cell>
          <cell r="G73">
            <v>37073</v>
          </cell>
          <cell r="H73">
            <v>37120</v>
          </cell>
          <cell r="I73">
            <v>37141</v>
          </cell>
          <cell r="J73">
            <v>37162</v>
          </cell>
          <cell r="K73">
            <v>37211</v>
          </cell>
          <cell r="L73">
            <v>37218</v>
          </cell>
        </row>
        <row r="74">
          <cell r="E74" t="str">
            <v>EL</v>
          </cell>
          <cell r="G74">
            <v>37073</v>
          </cell>
          <cell r="H74">
            <v>37120</v>
          </cell>
          <cell r="I74">
            <v>37141</v>
          </cell>
          <cell r="J74">
            <v>37162</v>
          </cell>
          <cell r="K74">
            <v>37211</v>
          </cell>
          <cell r="L74">
            <v>37218</v>
          </cell>
        </row>
        <row r="75">
          <cell r="E75" t="str">
            <v>EL</v>
          </cell>
          <cell r="G75">
            <v>37082</v>
          </cell>
          <cell r="H75">
            <v>37108</v>
          </cell>
          <cell r="I75">
            <v>37119</v>
          </cell>
          <cell r="J75">
            <v>37133</v>
          </cell>
          <cell r="K75">
            <v>37179</v>
          </cell>
          <cell r="L75">
            <v>37186</v>
          </cell>
        </row>
        <row r="76">
          <cell r="E76" t="str">
            <v>EL</v>
          </cell>
          <cell r="G76">
            <v>37082</v>
          </cell>
          <cell r="H76">
            <v>37108</v>
          </cell>
          <cell r="I76">
            <v>37119</v>
          </cell>
          <cell r="J76">
            <v>37133</v>
          </cell>
          <cell r="K76">
            <v>37179</v>
          </cell>
          <cell r="L76">
            <v>37186</v>
          </cell>
        </row>
        <row r="77">
          <cell r="E77" t="str">
            <v>EL</v>
          </cell>
          <cell r="G77">
            <v>37135</v>
          </cell>
          <cell r="H77">
            <v>37165</v>
          </cell>
          <cell r="I77">
            <v>37193</v>
          </cell>
          <cell r="J77">
            <v>37207</v>
          </cell>
          <cell r="K77">
            <v>37211</v>
          </cell>
          <cell r="L77">
            <v>37218</v>
          </cell>
        </row>
        <row r="78">
          <cell r="E78" t="str">
            <v>EL</v>
          </cell>
          <cell r="G78">
            <v>37073</v>
          </cell>
          <cell r="H78">
            <v>37120</v>
          </cell>
          <cell r="I78">
            <v>37141</v>
          </cell>
          <cell r="J78">
            <v>37162</v>
          </cell>
          <cell r="K78">
            <v>37211</v>
          </cell>
          <cell r="L78">
            <v>37218</v>
          </cell>
        </row>
        <row r="79">
          <cell r="E79" t="str">
            <v>EL</v>
          </cell>
          <cell r="G79">
            <v>37073</v>
          </cell>
          <cell r="H79">
            <v>37120</v>
          </cell>
          <cell r="I79">
            <v>37141</v>
          </cell>
          <cell r="J79">
            <v>37162</v>
          </cell>
          <cell r="K79">
            <v>37211</v>
          </cell>
          <cell r="L79">
            <v>37218</v>
          </cell>
        </row>
        <row r="80">
          <cell r="E80" t="str">
            <v>EL</v>
          </cell>
          <cell r="G80">
            <v>37073</v>
          </cell>
          <cell r="H80">
            <v>37120</v>
          </cell>
          <cell r="I80">
            <v>37141</v>
          </cell>
          <cell r="J80">
            <v>37162</v>
          </cell>
          <cell r="K80">
            <v>37211</v>
          </cell>
          <cell r="L80">
            <v>37218</v>
          </cell>
        </row>
        <row r="81">
          <cell r="E81" t="str">
            <v>EL</v>
          </cell>
          <cell r="G81">
            <v>37073</v>
          </cell>
          <cell r="H81">
            <v>37120</v>
          </cell>
          <cell r="I81">
            <v>37141</v>
          </cell>
          <cell r="J81">
            <v>37162</v>
          </cell>
          <cell r="K81">
            <v>37211</v>
          </cell>
          <cell r="L81">
            <v>37218</v>
          </cell>
        </row>
        <row r="82">
          <cell r="E82" t="str">
            <v>EL</v>
          </cell>
          <cell r="G82">
            <v>37073</v>
          </cell>
          <cell r="H82">
            <v>37120</v>
          </cell>
          <cell r="I82">
            <v>37141</v>
          </cell>
          <cell r="J82">
            <v>37162</v>
          </cell>
          <cell r="K82">
            <v>37211</v>
          </cell>
          <cell r="L82">
            <v>37218</v>
          </cell>
        </row>
        <row r="85">
          <cell r="E85" t="str">
            <v>IN</v>
          </cell>
          <cell r="G85">
            <v>37012</v>
          </cell>
          <cell r="H85">
            <v>37052</v>
          </cell>
          <cell r="I85">
            <v>37067</v>
          </cell>
          <cell r="J85">
            <v>37087</v>
          </cell>
          <cell r="K85">
            <v>37130</v>
          </cell>
          <cell r="L85">
            <v>37144</v>
          </cell>
        </row>
        <row r="86">
          <cell r="E86" t="str">
            <v>IN</v>
          </cell>
          <cell r="G86">
            <v>37012</v>
          </cell>
          <cell r="H86">
            <v>37052</v>
          </cell>
          <cell r="I86">
            <v>37097</v>
          </cell>
          <cell r="J86">
            <v>37118</v>
          </cell>
          <cell r="K86">
            <v>37161</v>
          </cell>
          <cell r="L86">
            <v>37175</v>
          </cell>
        </row>
        <row r="87">
          <cell r="E87" t="str">
            <v>IN</v>
          </cell>
          <cell r="G87">
            <v>37021</v>
          </cell>
          <cell r="H87">
            <v>37057</v>
          </cell>
          <cell r="I87">
            <v>37097</v>
          </cell>
          <cell r="J87">
            <v>37118</v>
          </cell>
          <cell r="K87">
            <v>37168</v>
          </cell>
          <cell r="L87">
            <v>37175</v>
          </cell>
        </row>
        <row r="88">
          <cell r="E88" t="str">
            <v>IN</v>
          </cell>
          <cell r="G88">
            <v>37043</v>
          </cell>
          <cell r="H88">
            <v>37077</v>
          </cell>
          <cell r="I88">
            <v>37118</v>
          </cell>
          <cell r="J88">
            <v>37139</v>
          </cell>
          <cell r="K88">
            <v>37189</v>
          </cell>
          <cell r="L88">
            <v>37196</v>
          </cell>
        </row>
        <row r="89">
          <cell r="E89" t="str">
            <v>IN</v>
          </cell>
          <cell r="G89">
            <v>37043</v>
          </cell>
          <cell r="H89">
            <v>37077</v>
          </cell>
          <cell r="I89">
            <v>37118</v>
          </cell>
          <cell r="J89">
            <v>37139</v>
          </cell>
          <cell r="K89">
            <v>37189</v>
          </cell>
          <cell r="L89">
            <v>37196</v>
          </cell>
        </row>
        <row r="90">
          <cell r="E90" t="str">
            <v>IN</v>
          </cell>
          <cell r="G90">
            <v>37043</v>
          </cell>
          <cell r="H90">
            <v>37102</v>
          </cell>
          <cell r="I90">
            <v>37133</v>
          </cell>
          <cell r="J90">
            <v>37154</v>
          </cell>
          <cell r="K90">
            <v>37204</v>
          </cell>
          <cell r="L90">
            <v>37211</v>
          </cell>
        </row>
        <row r="91">
          <cell r="E91" t="str">
            <v>IN</v>
          </cell>
          <cell r="G91">
            <v>37043</v>
          </cell>
          <cell r="H91">
            <v>37077</v>
          </cell>
          <cell r="I91">
            <v>37118</v>
          </cell>
          <cell r="J91">
            <v>37139</v>
          </cell>
          <cell r="K91">
            <v>37189</v>
          </cell>
          <cell r="L91">
            <v>37196</v>
          </cell>
        </row>
        <row r="92">
          <cell r="E92" t="str">
            <v>IN</v>
          </cell>
          <cell r="G92">
            <v>37021</v>
          </cell>
          <cell r="H92">
            <v>37052</v>
          </cell>
          <cell r="I92">
            <v>37102</v>
          </cell>
          <cell r="J92">
            <v>37123</v>
          </cell>
          <cell r="K92">
            <v>37167</v>
          </cell>
          <cell r="L92">
            <v>37181</v>
          </cell>
        </row>
        <row r="93">
          <cell r="E93" t="str">
            <v>IN</v>
          </cell>
          <cell r="G93">
            <v>37021</v>
          </cell>
          <cell r="H93">
            <v>37052</v>
          </cell>
          <cell r="I93">
            <v>37102</v>
          </cell>
          <cell r="J93">
            <v>37123</v>
          </cell>
          <cell r="K93">
            <v>37167</v>
          </cell>
          <cell r="L93">
            <v>37181</v>
          </cell>
        </row>
        <row r="94">
          <cell r="E94" t="str">
            <v>IN</v>
          </cell>
          <cell r="G94">
            <v>37021</v>
          </cell>
          <cell r="H94">
            <v>37052</v>
          </cell>
          <cell r="I94">
            <v>37102</v>
          </cell>
          <cell r="J94">
            <v>37123</v>
          </cell>
          <cell r="K94">
            <v>37167</v>
          </cell>
          <cell r="L94">
            <v>37181</v>
          </cell>
        </row>
        <row r="95">
          <cell r="E95" t="str">
            <v>IN</v>
          </cell>
          <cell r="G95">
            <v>37021</v>
          </cell>
          <cell r="H95">
            <v>37062</v>
          </cell>
          <cell r="I95">
            <v>37102</v>
          </cell>
          <cell r="J95">
            <v>37123</v>
          </cell>
          <cell r="K95">
            <v>37174</v>
          </cell>
          <cell r="L95">
            <v>37181</v>
          </cell>
        </row>
        <row r="96">
          <cell r="E96" t="str">
            <v>IN</v>
          </cell>
          <cell r="G96">
            <v>37025</v>
          </cell>
          <cell r="H96">
            <v>37052</v>
          </cell>
          <cell r="I96">
            <v>37107</v>
          </cell>
          <cell r="J96">
            <v>37128</v>
          </cell>
          <cell r="K96">
            <v>37172</v>
          </cell>
          <cell r="L96">
            <v>37186</v>
          </cell>
        </row>
        <row r="97">
          <cell r="E97" t="str">
            <v>IN</v>
          </cell>
          <cell r="G97">
            <v>37025</v>
          </cell>
          <cell r="H97">
            <v>37052</v>
          </cell>
          <cell r="I97">
            <v>37107</v>
          </cell>
          <cell r="J97">
            <v>37128</v>
          </cell>
          <cell r="K97">
            <v>37172</v>
          </cell>
          <cell r="L97">
            <v>37186</v>
          </cell>
        </row>
        <row r="98">
          <cell r="E98" t="str">
            <v>IN</v>
          </cell>
          <cell r="G98">
            <v>37025</v>
          </cell>
          <cell r="H98">
            <v>37052</v>
          </cell>
          <cell r="I98">
            <v>37107</v>
          </cell>
          <cell r="J98">
            <v>37128</v>
          </cell>
          <cell r="K98">
            <v>37172</v>
          </cell>
          <cell r="L98">
            <v>37186</v>
          </cell>
        </row>
        <row r="99">
          <cell r="E99" t="str">
            <v>IN</v>
          </cell>
          <cell r="G99">
            <v>37025</v>
          </cell>
          <cell r="H99">
            <v>37052</v>
          </cell>
          <cell r="I99">
            <v>37112</v>
          </cell>
          <cell r="J99">
            <v>37133</v>
          </cell>
          <cell r="K99">
            <v>37177</v>
          </cell>
          <cell r="L99">
            <v>37191</v>
          </cell>
        </row>
        <row r="100">
          <cell r="E100" t="str">
            <v>IN</v>
          </cell>
          <cell r="G100">
            <v>37025</v>
          </cell>
          <cell r="H100">
            <v>37052</v>
          </cell>
          <cell r="I100">
            <v>37112</v>
          </cell>
          <cell r="J100">
            <v>37133</v>
          </cell>
          <cell r="K100">
            <v>37177</v>
          </cell>
          <cell r="L100">
            <v>37191</v>
          </cell>
        </row>
        <row r="101">
          <cell r="E101" t="str">
            <v>IN</v>
          </cell>
          <cell r="G101">
            <v>37025</v>
          </cell>
          <cell r="H101">
            <v>37052</v>
          </cell>
          <cell r="I101">
            <v>37112</v>
          </cell>
          <cell r="J101">
            <v>37133</v>
          </cell>
          <cell r="K101">
            <v>37177</v>
          </cell>
          <cell r="L101">
            <v>37191</v>
          </cell>
        </row>
        <row r="102">
          <cell r="E102" t="str">
            <v>IN</v>
          </cell>
          <cell r="G102">
            <v>37043</v>
          </cell>
          <cell r="H102">
            <v>37077</v>
          </cell>
          <cell r="I102">
            <v>37118</v>
          </cell>
          <cell r="J102">
            <v>37139</v>
          </cell>
          <cell r="K102">
            <v>37189</v>
          </cell>
          <cell r="L102">
            <v>37196</v>
          </cell>
        </row>
        <row r="103">
          <cell r="E103" t="str">
            <v>IN</v>
          </cell>
          <cell r="G103">
            <v>37043</v>
          </cell>
          <cell r="H103">
            <v>37082</v>
          </cell>
          <cell r="I103">
            <v>37123</v>
          </cell>
          <cell r="J103">
            <v>37144</v>
          </cell>
          <cell r="K103">
            <v>37194</v>
          </cell>
          <cell r="L103">
            <v>37201</v>
          </cell>
        </row>
        <row r="104">
          <cell r="E104" t="str">
            <v>IN</v>
          </cell>
          <cell r="G104">
            <v>37043</v>
          </cell>
          <cell r="H104">
            <v>37082</v>
          </cell>
          <cell r="I104">
            <v>37123</v>
          </cell>
          <cell r="J104">
            <v>37144</v>
          </cell>
          <cell r="K104">
            <v>37194</v>
          </cell>
          <cell r="L104">
            <v>37201</v>
          </cell>
        </row>
        <row r="107">
          <cell r="E107" t="str">
            <v>CI</v>
          </cell>
          <cell r="G107">
            <v>36982</v>
          </cell>
          <cell r="H107">
            <v>37072</v>
          </cell>
          <cell r="I107">
            <v>37097</v>
          </cell>
          <cell r="J107">
            <v>37113</v>
          </cell>
          <cell r="K107">
            <v>37133</v>
          </cell>
          <cell r="L107">
            <v>37149</v>
          </cell>
        </row>
        <row r="108">
          <cell r="E108" t="str">
            <v>CI</v>
          </cell>
          <cell r="G108">
            <v>36982</v>
          </cell>
          <cell r="H108">
            <v>37072</v>
          </cell>
          <cell r="I108">
            <v>37097</v>
          </cell>
          <cell r="J108">
            <v>37113</v>
          </cell>
          <cell r="K108">
            <v>37133</v>
          </cell>
          <cell r="L108">
            <v>37149</v>
          </cell>
        </row>
        <row r="111">
          <cell r="E111" t="str">
            <v>AR</v>
          </cell>
          <cell r="G111">
            <v>37018</v>
          </cell>
          <cell r="H111">
            <v>37036</v>
          </cell>
          <cell r="I111">
            <v>37057</v>
          </cell>
          <cell r="J111">
            <v>37071</v>
          </cell>
          <cell r="K111">
            <v>37127</v>
          </cell>
          <cell r="L111">
            <v>37134</v>
          </cell>
        </row>
        <row r="112">
          <cell r="E112" t="str">
            <v>AR</v>
          </cell>
          <cell r="G112">
            <v>37018</v>
          </cell>
          <cell r="H112">
            <v>37036</v>
          </cell>
          <cell r="I112">
            <v>37057</v>
          </cell>
          <cell r="J112">
            <v>37071</v>
          </cell>
          <cell r="K112">
            <v>37127</v>
          </cell>
          <cell r="L112">
            <v>37134</v>
          </cell>
        </row>
        <row r="113">
          <cell r="E113" t="str">
            <v>AR</v>
          </cell>
          <cell r="G113">
            <v>37018</v>
          </cell>
          <cell r="H113">
            <v>37036</v>
          </cell>
          <cell r="I113">
            <v>37057</v>
          </cell>
          <cell r="J113">
            <v>37071</v>
          </cell>
          <cell r="K113">
            <v>37127</v>
          </cell>
          <cell r="L113">
            <v>37134</v>
          </cell>
        </row>
        <row r="114">
          <cell r="E114" t="str">
            <v>AR</v>
          </cell>
          <cell r="G114">
            <v>37018</v>
          </cell>
          <cell r="H114">
            <v>37036</v>
          </cell>
          <cell r="I114">
            <v>37057</v>
          </cell>
          <cell r="J114">
            <v>37071</v>
          </cell>
          <cell r="K114">
            <v>37127</v>
          </cell>
          <cell r="L114">
            <v>37134</v>
          </cell>
        </row>
        <row r="115">
          <cell r="E115" t="str">
            <v>AR</v>
          </cell>
          <cell r="G115">
            <v>37032</v>
          </cell>
          <cell r="H115">
            <v>37050</v>
          </cell>
          <cell r="I115">
            <v>37071</v>
          </cell>
          <cell r="J115">
            <v>37085</v>
          </cell>
          <cell r="K115">
            <v>37141</v>
          </cell>
          <cell r="L115">
            <v>37148</v>
          </cell>
        </row>
        <row r="116">
          <cell r="E116" t="str">
            <v>AR</v>
          </cell>
          <cell r="G116">
            <v>37032</v>
          </cell>
          <cell r="H116">
            <v>37050</v>
          </cell>
          <cell r="I116">
            <v>37071</v>
          </cell>
          <cell r="J116">
            <v>37085</v>
          </cell>
          <cell r="K116">
            <v>37141</v>
          </cell>
          <cell r="L116">
            <v>37148</v>
          </cell>
        </row>
        <row r="117">
          <cell r="E117" t="str">
            <v>AR</v>
          </cell>
          <cell r="G117">
            <v>37032</v>
          </cell>
          <cell r="H117">
            <v>37050</v>
          </cell>
          <cell r="I117">
            <v>37071</v>
          </cell>
          <cell r="J117">
            <v>37085</v>
          </cell>
          <cell r="K117">
            <v>37141</v>
          </cell>
          <cell r="L117">
            <v>37148</v>
          </cell>
        </row>
        <row r="118">
          <cell r="E118" t="str">
            <v>AR</v>
          </cell>
          <cell r="G118">
            <v>37032</v>
          </cell>
          <cell r="H118">
            <v>37050</v>
          </cell>
          <cell r="I118">
            <v>37071</v>
          </cell>
          <cell r="J118">
            <v>37085</v>
          </cell>
          <cell r="K118">
            <v>37141</v>
          </cell>
          <cell r="L118">
            <v>37148</v>
          </cell>
        </row>
        <row r="119">
          <cell r="E119" t="str">
            <v>AR</v>
          </cell>
          <cell r="G119">
            <v>37039</v>
          </cell>
          <cell r="H119">
            <v>37057</v>
          </cell>
          <cell r="I119">
            <v>37078</v>
          </cell>
          <cell r="J119">
            <v>37092</v>
          </cell>
          <cell r="K119">
            <v>37155</v>
          </cell>
          <cell r="L119">
            <v>37162</v>
          </cell>
        </row>
        <row r="120">
          <cell r="E120" t="str">
            <v>AR</v>
          </cell>
          <cell r="G120">
            <v>37039</v>
          </cell>
          <cell r="H120">
            <v>37057</v>
          </cell>
          <cell r="I120">
            <v>37078</v>
          </cell>
          <cell r="J120">
            <v>37092</v>
          </cell>
          <cell r="K120">
            <v>37155</v>
          </cell>
          <cell r="L120">
            <v>37162</v>
          </cell>
        </row>
        <row r="121">
          <cell r="E121" t="str">
            <v>AR</v>
          </cell>
          <cell r="G121">
            <v>37039</v>
          </cell>
          <cell r="H121">
            <v>37057</v>
          </cell>
          <cell r="I121">
            <v>37078</v>
          </cell>
          <cell r="J121">
            <v>37092</v>
          </cell>
          <cell r="K121">
            <v>37155</v>
          </cell>
          <cell r="L121">
            <v>37162</v>
          </cell>
        </row>
        <row r="122">
          <cell r="E122" t="str">
            <v>AR</v>
          </cell>
          <cell r="G122">
            <v>37039</v>
          </cell>
          <cell r="H122">
            <v>37057</v>
          </cell>
          <cell r="I122">
            <v>37078</v>
          </cell>
          <cell r="J122">
            <v>37092</v>
          </cell>
          <cell r="K122">
            <v>37155</v>
          </cell>
          <cell r="L122">
            <v>37162</v>
          </cell>
        </row>
        <row r="123">
          <cell r="E123" t="str">
            <v>AR</v>
          </cell>
          <cell r="G123">
            <v>37053</v>
          </cell>
          <cell r="H123">
            <v>37071</v>
          </cell>
          <cell r="I123">
            <v>37092</v>
          </cell>
          <cell r="J123">
            <v>37106</v>
          </cell>
          <cell r="K123">
            <v>37169</v>
          </cell>
          <cell r="L123">
            <v>37176</v>
          </cell>
        </row>
        <row r="124">
          <cell r="E124" t="str">
            <v>AR</v>
          </cell>
          <cell r="G124">
            <v>37053</v>
          </cell>
          <cell r="H124">
            <v>37071</v>
          </cell>
          <cell r="I124">
            <v>37092</v>
          </cell>
          <cell r="J124">
            <v>37106</v>
          </cell>
          <cell r="K124">
            <v>37169</v>
          </cell>
          <cell r="L124">
            <v>37176</v>
          </cell>
        </row>
        <row r="125">
          <cell r="E125" t="str">
            <v>AR</v>
          </cell>
          <cell r="G125">
            <v>37053</v>
          </cell>
          <cell r="H125">
            <v>37071</v>
          </cell>
          <cell r="I125">
            <v>37092</v>
          </cell>
          <cell r="J125">
            <v>37106</v>
          </cell>
          <cell r="K125">
            <v>37169</v>
          </cell>
          <cell r="L125">
            <v>37176</v>
          </cell>
        </row>
        <row r="126">
          <cell r="E126" t="str">
            <v>AR</v>
          </cell>
          <cell r="G126">
            <v>37053</v>
          </cell>
          <cell r="H126">
            <v>37071</v>
          </cell>
          <cell r="I126">
            <v>37092</v>
          </cell>
          <cell r="J126">
            <v>37106</v>
          </cell>
          <cell r="K126">
            <v>37169</v>
          </cell>
          <cell r="L126">
            <v>37176</v>
          </cell>
        </row>
      </sheetData>
      <sheetData sheetId="11" refreshError="1"/>
      <sheetData sheetId="12" refreshError="1"/>
      <sheetData sheetId="13" refreshError="1"/>
      <sheetData sheetId="14" refreshError="1"/>
      <sheetData sheetId="15" refreshError="1">
        <row r="4">
          <cell r="F4">
            <v>37042</v>
          </cell>
        </row>
      </sheetData>
      <sheetData sheetId="16" refreshError="1"/>
      <sheetData sheetId="17" refreshError="1"/>
      <sheetData sheetId="18"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_code"/>
      <sheetName val="Sheet1"/>
      <sheetName val="Sheet1 (2)"/>
      <sheetName val="CAT_5"/>
      <sheetName val="Elec_BOQ"/>
      <sheetName val="95삼성급(본사)"/>
      <sheetName val="LV CDB"/>
      <sheetName val="집계표"/>
      <sheetName val="개시대사 (2)"/>
      <sheetName val="95삼성급_본사_"/>
      <sheetName val="valve_code"/>
      <sheetName val="Titles"/>
      <sheetName val="Information"/>
      <sheetName val="전차선로 물량표"/>
      <sheetName val="MixBed"/>
      <sheetName val="CondPol"/>
      <sheetName val="7.6.3(B) UG Piping"/>
      <sheetName val="BQ"/>
      <sheetName val="Sheet1_(2)"/>
      <sheetName val="개시대사_(2)"/>
      <sheetName val="LV_CDB"/>
      <sheetName val="B31.1"/>
      <sheetName val="PSIZE"/>
      <sheetName val="ASA"/>
      <sheetName val="MC-1"/>
      <sheetName val="교각1"/>
      <sheetName val="원가현황"/>
      <sheetName val="CB"/>
      <sheetName val="DATA"/>
      <sheetName val="단가 및 재료비"/>
      <sheetName val="EQUIP-H"/>
      <sheetName val="경제성분석"/>
      <sheetName val="data_dci"/>
      <sheetName val="data_mci"/>
      <sheetName val="behind"/>
      <sheetName val="Main"/>
      <sheetName val="eq_data"/>
      <sheetName val="영업소실적"/>
      <sheetName val="XZLC004_PART2"/>
      <sheetName val="ABAD"/>
      <sheetName val="A1기성"/>
      <sheetName val="BGT"/>
      <sheetName val="CHAVOSH"/>
      <sheetName val="ZAR SAZ"/>
      <sheetName val="Sheet6"/>
      <sheetName val="Pipe"/>
      <sheetName val="Valve"/>
      <sheetName val="Specialty Item"/>
      <sheetName val="기계내역서"/>
      <sheetName val="Sum by Departments (3)"/>
      <sheetName val="Data Complete (2)"/>
      <sheetName val="내역"/>
      <sheetName val="´çÃÊ"/>
      <sheetName val="작성기준"/>
      <sheetName val="Sheet1_(2)1"/>
      <sheetName val="개시대사_(2)1"/>
      <sheetName val="전차선로_물량표"/>
      <sheetName val="B31_1"/>
      <sheetName val="LV_CDB1"/>
      <sheetName val="7_6_3(B)_UG_Piping"/>
      <sheetName val="단가_및_재료비"/>
      <sheetName val="ZAR_SAZ"/>
      <sheetName val="Specialty_Item"/>
      <sheetName val="내역서"/>
      <sheetName val="GTG TR"/>
      <sheetName val="I一般比"/>
      <sheetName val="N賃率-職"/>
      <sheetName val="포장복구집계"/>
      <sheetName val="CAMP - CONSTRUCTION"/>
      <sheetName val="주관사업"/>
      <sheetName val="TDC_ADMIN"/>
      <sheetName val="Requisitions"/>
      <sheetName val="ICDS"/>
      <sheetName val="DRUM"/>
      <sheetName val="상반기손익차2총괄"/>
      <sheetName val="Activity(new)"/>
      <sheetName val="LEGEND"/>
      <sheetName val="PARAMETER"/>
      <sheetName val="간선계산"/>
      <sheetName val="RENUN"/>
      <sheetName val="공사비 내역 (가)"/>
      <sheetName val="소일위대가코드표"/>
      <sheetName val="jobhist"/>
      <sheetName val="공문"/>
      <sheetName val="TIE-IN"/>
      <sheetName val="수입"/>
      <sheetName val="요약배부"/>
      <sheetName val="Sheet5"/>
      <sheetName val="공사내역"/>
      <sheetName val="노임단가"/>
      <sheetName val="Sheet2"/>
      <sheetName val="Z"/>
      <sheetName val="choose"/>
      <sheetName val="Sheet1_(2)2"/>
      <sheetName val="개시대사_(2)2"/>
      <sheetName val="전차선로_물량표1"/>
      <sheetName val="B31_11"/>
      <sheetName val="LV_CDB2"/>
      <sheetName val="7_6_3(B)_UG_Piping1"/>
      <sheetName val="PRICE-COMP"/>
      <sheetName val="4.TANK Farm"/>
      <sheetName val="환율표"/>
      <sheetName val="EQUIPMENT"/>
      <sheetName val="Insts"/>
      <sheetName val="INSTR"/>
      <sheetName val="Rates"/>
      <sheetName val="B31.1_Table"/>
      <sheetName val="ASME_Size"/>
      <sheetName val="unit"/>
      <sheetName val="ABUT수량-A1"/>
      <sheetName val="general"/>
      <sheetName val="A1"/>
      <sheetName val="A4"/>
      <sheetName val="용소리교"/>
      <sheetName val="부표총괄"/>
      <sheetName val="암거공"/>
      <sheetName val="기초자료"/>
      <sheetName val="ExchRate"/>
      <sheetName val="IMPEADENCE MAP 취수장"/>
      <sheetName val="Macro3"/>
      <sheetName val="LOAD 5 Wind "/>
      <sheetName val="Assadsaid"/>
      <sheetName val="BQ (rev2)"/>
      <sheetName val="KCC"/>
      <sheetName val="Kettaneh"/>
      <sheetName val="MMG(2)"/>
      <sheetName val="BLDG_DCI"/>
      <sheetName val="BLDG_MCI"/>
      <sheetName val="BE.4"/>
      <sheetName val="4.Footing Design"/>
      <sheetName val="2.Load Calculation"/>
      <sheetName val="3.Check For Stability"/>
      <sheetName val="Curves"/>
      <sheetName val="Tables"/>
      <sheetName val="견적집계표"/>
      <sheetName val="So lieu chung"/>
      <sheetName val="기준액"/>
      <sheetName val="Basic_Info"/>
      <sheetName val="Master"/>
      <sheetName val="단중표"/>
      <sheetName val="실행내역"/>
      <sheetName val="산근"/>
      <sheetName val="입찰안"/>
      <sheetName val="Summary Sheets"/>
      <sheetName val="총괄표"/>
      <sheetName val="미드수량"/>
      <sheetName val="VLOOKUP"/>
      <sheetName val="cal-foamglass"/>
      <sheetName val="뜃맟뭁돽띿맟?-BLDG"/>
      <sheetName val="ITEM-LIST"/>
      <sheetName val="SPEC-DT2"/>
      <sheetName val="Basic"/>
      <sheetName val="품셈표"/>
      <sheetName val="Sheet1_(2)3"/>
      <sheetName val="7_6_3(B)_UG_Piping2"/>
      <sheetName val="개시대사_(2)3"/>
      <sheetName val="LV_CDB3"/>
      <sheetName val="전차선로_물량표2"/>
      <sheetName val="B31_12"/>
      <sheetName val="단가_및_재료비1"/>
      <sheetName val="ZAR_SAZ1"/>
      <sheetName val="Specialty_Item1"/>
      <sheetName val="Sum_by_Departments_(3)"/>
      <sheetName val="Data_Complete_(2)"/>
      <sheetName val="GTG_TR"/>
      <sheetName val="CAMP_-_CONSTRUCTION"/>
      <sheetName val="So_lieu_chung"/>
      <sheetName val="공사비_내역_(가)"/>
      <sheetName val="float&amp;bear"/>
      <sheetName val="305c-101"/>
      <sheetName val="뜃맟뭁돽띿맟_-BLDG"/>
      <sheetName val="15100"/>
      <sheetName val="Gasoline Treating Sec."/>
      <sheetName val="PSV"/>
      <sheetName val="MCC제원"/>
      <sheetName val="CLAY"/>
      <sheetName val="Compiled BoQ"/>
      <sheetName val="VS배관내역서"/>
      <sheetName val="차수"/>
      <sheetName val="PBS"/>
      <sheetName val="4.1-Cable Trench"/>
      <sheetName val="Cash2"/>
    </sheetNames>
    <sheetDataSet>
      <sheetData sheetId="0" refreshError="1">
        <row r="1">
          <cell r="Q1" t="str">
            <v>A1</v>
          </cell>
          <cell r="R1">
            <v>300</v>
          </cell>
        </row>
        <row r="2">
          <cell r="Q2" t="str">
            <v>A2</v>
          </cell>
          <cell r="R2">
            <v>180</v>
          </cell>
        </row>
        <row r="3">
          <cell r="Q3" t="str">
            <v>A3</v>
          </cell>
          <cell r="R3">
            <v>180</v>
          </cell>
        </row>
        <row r="4">
          <cell r="Q4" t="str">
            <v>A5</v>
          </cell>
          <cell r="R4">
            <v>180</v>
          </cell>
        </row>
        <row r="5">
          <cell r="Q5" t="str">
            <v>A6</v>
          </cell>
          <cell r="R5">
            <v>300</v>
          </cell>
        </row>
        <row r="6">
          <cell r="Q6" t="str">
            <v>A7</v>
          </cell>
          <cell r="R6">
            <v>750</v>
          </cell>
        </row>
        <row r="7">
          <cell r="Q7" t="str">
            <v>A8</v>
          </cell>
          <cell r="R7">
            <v>750</v>
          </cell>
        </row>
        <row r="8">
          <cell r="Q8" t="str">
            <v>A9</v>
          </cell>
          <cell r="R8">
            <v>750</v>
          </cell>
        </row>
        <row r="9">
          <cell r="Q9" t="str">
            <v>A10</v>
          </cell>
          <cell r="R9">
            <v>300</v>
          </cell>
        </row>
        <row r="10">
          <cell r="Q10" t="str">
            <v>A11</v>
          </cell>
          <cell r="R10">
            <v>300</v>
          </cell>
        </row>
        <row r="11">
          <cell r="Q11" t="str">
            <v>A12</v>
          </cell>
          <cell r="R11">
            <v>300</v>
          </cell>
        </row>
        <row r="12">
          <cell r="Q12" t="str">
            <v>A13</v>
          </cell>
          <cell r="R12">
            <v>150</v>
          </cell>
        </row>
        <row r="13">
          <cell r="Q13" t="str">
            <v>B1</v>
          </cell>
          <cell r="R13">
            <v>750</v>
          </cell>
        </row>
        <row r="14">
          <cell r="Q14" t="str">
            <v>B2</v>
          </cell>
          <cell r="R14">
            <v>750</v>
          </cell>
        </row>
        <row r="15">
          <cell r="Q15" t="str">
            <v>B3</v>
          </cell>
          <cell r="R15">
            <v>700</v>
          </cell>
        </row>
        <row r="16">
          <cell r="Q16" t="str">
            <v>B4</v>
          </cell>
          <cell r="R16">
            <v>700</v>
          </cell>
        </row>
        <row r="17">
          <cell r="Q17" t="str">
            <v>B5</v>
          </cell>
          <cell r="R17">
            <v>700</v>
          </cell>
        </row>
        <row r="18">
          <cell r="Q18" t="str">
            <v>B6</v>
          </cell>
          <cell r="R18">
            <v>750</v>
          </cell>
        </row>
        <row r="19">
          <cell r="Q19" t="str">
            <v>B7</v>
          </cell>
          <cell r="R19">
            <v>750</v>
          </cell>
        </row>
        <row r="20">
          <cell r="Q20" t="str">
            <v>B8</v>
          </cell>
          <cell r="R20">
            <v>750</v>
          </cell>
        </row>
        <row r="21">
          <cell r="Q21" t="str">
            <v>B9</v>
          </cell>
          <cell r="R21">
            <v>750</v>
          </cell>
        </row>
        <row r="22">
          <cell r="Q22" t="str">
            <v>B10</v>
          </cell>
          <cell r="R22">
            <v>750</v>
          </cell>
        </row>
        <row r="23">
          <cell r="Q23" t="str">
            <v>C1</v>
          </cell>
          <cell r="R23">
            <v>750</v>
          </cell>
        </row>
        <row r="24">
          <cell r="Q24" t="str">
            <v>C2</v>
          </cell>
          <cell r="R24">
            <v>750</v>
          </cell>
        </row>
        <row r="25">
          <cell r="Q25" t="str">
            <v>C3</v>
          </cell>
          <cell r="R25">
            <v>750</v>
          </cell>
        </row>
        <row r="26">
          <cell r="Q26" t="str">
            <v>C4</v>
          </cell>
          <cell r="R26">
            <v>750</v>
          </cell>
        </row>
        <row r="27">
          <cell r="Q27" t="str">
            <v>C5</v>
          </cell>
          <cell r="R27">
            <v>750</v>
          </cell>
        </row>
        <row r="28">
          <cell r="Q28" t="str">
            <v>D1</v>
          </cell>
          <cell r="R28">
            <v>750</v>
          </cell>
        </row>
        <row r="29">
          <cell r="Q29" t="str">
            <v>D2</v>
          </cell>
          <cell r="R29">
            <v>750</v>
          </cell>
        </row>
        <row r="30">
          <cell r="Q30" t="str">
            <v>D3</v>
          </cell>
          <cell r="R30">
            <v>750</v>
          </cell>
        </row>
        <row r="31">
          <cell r="Q31" t="str">
            <v>D4</v>
          </cell>
          <cell r="R31">
            <v>750</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1차이내역"/>
      <sheetName val="9_1차이내역"/>
      <sheetName val="9-1Â÷ÀÌ³»¿ª"/>
      <sheetName val="주관사업"/>
      <sheetName val="산출근거#2-3"/>
      <sheetName val="영업소실적"/>
      <sheetName val="96CONF"/>
      <sheetName val="AILC004"/>
      <sheetName val="수입"/>
      <sheetName val="집계표"/>
      <sheetName val="개시대사 (2)"/>
      <sheetName val="세금자료"/>
      <sheetName val="경제지표"/>
      <sheetName val="97 사업추정(WEKI)"/>
      <sheetName val="연습"/>
      <sheetName val="수주현황2월"/>
      <sheetName val="소화실적"/>
      <sheetName val="사업부배부A"/>
      <sheetName val="세부내역"/>
      <sheetName val="총괄표양식"/>
      <sheetName val="차량운영비"/>
      <sheetName val="E_Rate PM"/>
      <sheetName val="용수량"/>
      <sheetName val="견적조건"/>
      <sheetName val="VA_code"/>
      <sheetName val="eq_data"/>
      <sheetName val="상반기손익차2총괄"/>
      <sheetName val="BLDG_DCI"/>
      <sheetName val="BLDG_MCI"/>
      <sheetName val="내역서"/>
      <sheetName val="data_dci"/>
      <sheetName val="data_mci"/>
      <sheetName val="behind"/>
      <sheetName val="Main"/>
      <sheetName val="cp1"/>
      <sheetName val="#REF"/>
      <sheetName val="일위대가"/>
      <sheetName val="개시대사_(2)"/>
      <sheetName val="E_Rate_PM"/>
      <sheetName val="97_사업추정(WEKI)"/>
      <sheetName val="sw1"/>
      <sheetName val="예산"/>
      <sheetName val="정 "/>
      <sheetName val="정산서  (2)"/>
      <sheetName val="DATE"/>
      <sheetName val="120"/>
      <sheetName val="130"/>
      <sheetName val="100"/>
      <sheetName val="101"/>
      <sheetName val="102"/>
      <sheetName val="103"/>
      <sheetName val="106"/>
      <sheetName val="108"/>
      <sheetName val="109"/>
      <sheetName val="131"/>
      <sheetName val="110"/>
      <sheetName val="111"/>
      <sheetName val="114"/>
      <sheetName val="116"/>
      <sheetName val="132"/>
      <sheetName val="140"/>
      <sheetName val="141"/>
      <sheetName val="142"/>
      <sheetName val="143"/>
      <sheetName val="144"/>
      <sheetName val="145"/>
      <sheetName val="146"/>
      <sheetName val="121"/>
      <sheetName val="147"/>
      <sheetName val="148"/>
      <sheetName val="160"/>
      <sheetName val="164"/>
      <sheetName val="Flaer Area"/>
      <sheetName val="123"/>
      <sheetName val="124"/>
      <sheetName val="125"/>
      <sheetName val="126"/>
      <sheetName val="127"/>
      <sheetName val="128"/>
      <sheetName val="129"/>
      <sheetName val="HVAC집계"/>
      <sheetName val="손익차9월2"/>
      <sheetName val="bahan"/>
      <sheetName val="Upah"/>
      <sheetName val="95삼성급(본사)"/>
      <sheetName val="RENUN"/>
      <sheetName val="lookup"/>
      <sheetName val="VXXXXXXX"/>
      <sheetName val="sum"/>
      <sheetName val="Sheet1"/>
      <sheetName val="건축"/>
      <sheetName val="간접비내역-1"/>
      <sheetName val="대치판정"/>
      <sheetName val="CAT_5"/>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1차이내역"/>
      <sheetName val="9_1차이내역"/>
      <sheetName val="9-1Â÷ÀÌ³»¿ª"/>
      <sheetName val="주관사업"/>
      <sheetName val="산출근거#2-3"/>
      <sheetName val="영업소실적"/>
      <sheetName val="96CONF"/>
      <sheetName val="AILC004"/>
      <sheetName val="수입"/>
      <sheetName val="집계표"/>
      <sheetName val="개시대사 (2)"/>
      <sheetName val="세금자료"/>
      <sheetName val="경제지표"/>
      <sheetName val="97 사업추정(WEKI)"/>
      <sheetName val="연습"/>
      <sheetName val="수주현황2월"/>
      <sheetName val="소화실적"/>
      <sheetName val="사업부배부A"/>
      <sheetName val="세부내역"/>
      <sheetName val="총괄표양식"/>
      <sheetName val="차량운영비"/>
      <sheetName val="E_Rate PM"/>
      <sheetName val="용수량"/>
      <sheetName val="견적조건"/>
      <sheetName val="VA_code"/>
      <sheetName val="eq_data"/>
      <sheetName val="상반기손익차2총괄"/>
      <sheetName val="BLDG_DCI"/>
      <sheetName val="BLDG_MCI"/>
      <sheetName val="내역서"/>
      <sheetName val="data_dci"/>
      <sheetName val="data_mci"/>
      <sheetName val="behind"/>
      <sheetName val="Main"/>
      <sheetName val="cp1"/>
      <sheetName val="#REF"/>
      <sheetName val="일위대가"/>
      <sheetName val="개시대사_(2)"/>
      <sheetName val="E_Rate_PM"/>
      <sheetName val="97_사업추정(WEKI)"/>
      <sheetName val="sw1"/>
      <sheetName val="예산"/>
      <sheetName val="정 "/>
      <sheetName val="정산서  (2)"/>
      <sheetName val="DATE"/>
      <sheetName val="120"/>
      <sheetName val="130"/>
      <sheetName val="100"/>
      <sheetName val="101"/>
      <sheetName val="102"/>
      <sheetName val="103"/>
      <sheetName val="106"/>
      <sheetName val="108"/>
      <sheetName val="109"/>
      <sheetName val="131"/>
      <sheetName val="110"/>
      <sheetName val="111"/>
      <sheetName val="114"/>
      <sheetName val="116"/>
      <sheetName val="132"/>
      <sheetName val="140"/>
      <sheetName val="141"/>
      <sheetName val="142"/>
      <sheetName val="143"/>
      <sheetName val="144"/>
      <sheetName val="145"/>
      <sheetName val="146"/>
      <sheetName val="121"/>
      <sheetName val="147"/>
      <sheetName val="148"/>
      <sheetName val="160"/>
      <sheetName val="164"/>
      <sheetName val="Flaer Area"/>
      <sheetName val="123"/>
      <sheetName val="124"/>
      <sheetName val="125"/>
      <sheetName val="126"/>
      <sheetName val="127"/>
      <sheetName val="128"/>
      <sheetName val="129"/>
      <sheetName val="HVAC집계"/>
      <sheetName val="손익차9월2"/>
      <sheetName val="bahan"/>
      <sheetName val="Upah"/>
      <sheetName val="95삼성급(본사)"/>
      <sheetName val="RENUN"/>
      <sheetName val="lookup"/>
      <sheetName val="VXXXXXXX"/>
      <sheetName val="sum"/>
      <sheetName val="Sheet1"/>
      <sheetName val="건축"/>
      <sheetName val="간접비내역-1"/>
      <sheetName val="대치판정"/>
      <sheetName val="CAT_5"/>
      <sheetName val="CAL(1)."/>
      <sheetName val="7.3.2.D(BASE)_Sorting"/>
      <sheetName val="7.3.2.E(OPTION)_Sorting"/>
      <sheetName val="인원현황"/>
      <sheetName val="B31.1"/>
      <sheetName val="PSIZE"/>
      <sheetName val="기술개발"/>
      <sheetName val="수익증대"/>
      <sheetName val="독서"/>
      <sheetName val="Cyber"/>
      <sheetName val="전문기량"/>
      <sheetName val="신우"/>
      <sheetName val="기타경비"/>
      <sheetName val="분개"/>
      <sheetName val="자재"/>
      <sheetName val="장산"/>
      <sheetName val="인산"/>
      <sheetName val="정부노임단가"/>
      <sheetName val="DATA"/>
      <sheetName val="경상"/>
      <sheetName val="9-1????"/>
      <sheetName val="9-1____"/>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1차이내역"/>
      <sheetName val="9_1차이내역"/>
      <sheetName val="9-1Â÷ÀÌ³»¿ª"/>
      <sheetName val="주관사업"/>
      <sheetName val="산출근거#2-3"/>
      <sheetName val="영업소실적"/>
      <sheetName val="96CONF"/>
      <sheetName val="AILC004"/>
      <sheetName val="수입"/>
      <sheetName val="집계표"/>
      <sheetName val="개시대사 (2)"/>
      <sheetName val="세금자료"/>
      <sheetName val="경제지표"/>
      <sheetName val="97 사업추정(WEKI)"/>
      <sheetName val="연습"/>
      <sheetName val="수주현황2월"/>
      <sheetName val="소화실적"/>
      <sheetName val="사업부배부A"/>
      <sheetName val="세부내역"/>
      <sheetName val="총괄표양식"/>
      <sheetName val="차량운영비"/>
      <sheetName val="E_Rate PM"/>
      <sheetName val="용수량"/>
      <sheetName val="견적조건"/>
      <sheetName val="VA_code"/>
      <sheetName val="eq_data"/>
      <sheetName val="상반기손익차2총괄"/>
      <sheetName val="BLDG_DCI"/>
      <sheetName val="BLDG_MCI"/>
      <sheetName val="내역서"/>
      <sheetName val="data_dci"/>
      <sheetName val="data_mci"/>
      <sheetName val="behind"/>
      <sheetName val="Main"/>
      <sheetName val="cp1"/>
      <sheetName val="#REF"/>
      <sheetName val="일위대가"/>
      <sheetName val="개시대사_(2)"/>
      <sheetName val="E_Rate_PM"/>
      <sheetName val="97_사업추정(WEKI)"/>
      <sheetName val="sw1"/>
      <sheetName val="예산"/>
      <sheetName val="정 "/>
      <sheetName val="정산서  (2)"/>
      <sheetName val="DATE"/>
      <sheetName val="120"/>
      <sheetName val="130"/>
      <sheetName val="100"/>
      <sheetName val="101"/>
      <sheetName val="102"/>
      <sheetName val="103"/>
      <sheetName val="106"/>
      <sheetName val="108"/>
      <sheetName val="109"/>
      <sheetName val="131"/>
      <sheetName val="110"/>
      <sheetName val="111"/>
      <sheetName val="114"/>
      <sheetName val="116"/>
      <sheetName val="132"/>
      <sheetName val="140"/>
      <sheetName val="141"/>
      <sheetName val="142"/>
      <sheetName val="143"/>
      <sheetName val="144"/>
      <sheetName val="145"/>
      <sheetName val="146"/>
      <sheetName val="121"/>
      <sheetName val="147"/>
      <sheetName val="148"/>
      <sheetName val="160"/>
      <sheetName val="164"/>
      <sheetName val="Flaer Area"/>
      <sheetName val="123"/>
      <sheetName val="124"/>
      <sheetName val="125"/>
      <sheetName val="126"/>
      <sheetName val="127"/>
      <sheetName val="128"/>
      <sheetName val="129"/>
      <sheetName val="HVAC집계"/>
      <sheetName val="손익차9월2"/>
      <sheetName val="bahan"/>
      <sheetName val="Upah"/>
      <sheetName val="95삼성급(본사)"/>
      <sheetName val="RENUN"/>
      <sheetName val="lookup"/>
      <sheetName val="VXXXXXXX"/>
      <sheetName val="sum"/>
      <sheetName val="Sheet1"/>
      <sheetName val="건축"/>
      <sheetName val="간접비내역-1"/>
      <sheetName val="대치판정"/>
      <sheetName val="CAT_5"/>
      <sheetName val="인원현황"/>
      <sheetName val="B31.1"/>
      <sheetName val="PSIZE"/>
      <sheetName val="기술개발"/>
      <sheetName val="수익증대"/>
      <sheetName val="독서"/>
      <sheetName val="Cyber"/>
      <sheetName val="전문기량"/>
      <sheetName val="신우"/>
      <sheetName val="기타경비"/>
      <sheetName val="분개"/>
      <sheetName val="자재"/>
      <sheetName val="장산"/>
      <sheetName val="인산"/>
      <sheetName val="정부노임단가"/>
      <sheetName val="DATA"/>
      <sheetName val="경상"/>
      <sheetName val="9-1????"/>
      <sheetName val="9-1____"/>
      <sheetName val="CAL(1)."/>
      <sheetName val="7.3.2.D(BASE)_Sorting"/>
      <sheetName val="7.3.2.E(OPTION)_Sorting"/>
      <sheetName val="첨1.4"/>
      <sheetName val="첨1.5"/>
      <sheetName val="첨1.3"/>
      <sheetName val="2.1.1"/>
      <sheetName val="정산표2"/>
      <sheetName val="General"/>
      <sheetName val="Menus"/>
      <sheetName val="일위대가(가설)"/>
      <sheetName val="Sheet6"/>
      <sheetName val="EQUIPMENT"/>
      <sheetName val="Questions to Vendor"/>
      <sheetName val="내역"/>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F_DCI"/>
      <sheetName val="MECH_DCI"/>
      <sheetName val="HVAC_DCI"/>
      <sheetName val="PIPE_DCI"/>
      <sheetName val="ELEC_DCI"/>
      <sheetName val="INST_DCI"/>
      <sheetName val="CIVIL_DCI"/>
      <sheetName val="BLDG_DCI"/>
      <sheetName val="BLDG_MCI"/>
      <sheetName val="97 사업추정(WEKI)"/>
      <sheetName val="설계조건"/>
      <sheetName val="BB2현대건설견적"/>
      <sheetName val="h_013211_2"/>
      <sheetName val="h-013211-2"/>
      <sheetName val="투입실적"/>
      <sheetName val="전력"/>
      <sheetName val="REINF."/>
      <sheetName val="LOADS"/>
      <sheetName val="crude.SLAB RE-bar"/>
      <sheetName val="CRUDE RE-bar"/>
      <sheetName val="견적의뢰"/>
      <sheetName val="Resource summary"/>
      <sheetName val="9-1차이내역"/>
      <sheetName val="상반기손익차2총괄"/>
      <sheetName val="환율"/>
      <sheetName val="ACTDATA"/>
      <sheetName val="수입"/>
      <sheetName val="labor"/>
      <sheetName val="도"/>
      <sheetName val="Lookup"/>
      <sheetName val="area-table"/>
      <sheetName val="Thk-table"/>
      <sheetName val="DCI_010419"/>
      <sheetName val="일위대가"/>
      <sheetName val="LinerWt"/>
      <sheetName val="전기일위대가"/>
      <sheetName val="Assumptions"/>
      <sheetName val="VESSEL Sh. 1"/>
      <sheetName val="CAT_5"/>
      <sheetName val="대비"/>
      <sheetName val="eq_data"/>
      <sheetName val="인원계획"/>
      <sheetName val="Cover"/>
      <sheetName val="세금자료"/>
      <sheetName val="경제지표"/>
      <sheetName val="LEGEND"/>
      <sheetName val="Data"/>
      <sheetName val="Estimate"/>
      <sheetName val="Major"/>
      <sheetName val="Sheet1"/>
      <sheetName val="PRO_A"/>
      <sheetName val="DWG"/>
      <sheetName val="ELEC_MCI"/>
      <sheetName val="MAIN"/>
      <sheetName val="INST_MCI"/>
      <sheetName val="MECH_MCI"/>
      <sheetName val="PRO"/>
      <sheetName val="VA_code"/>
      <sheetName val="97_사업추정(WEKI)"/>
      <sheetName val="97_사업추정(WEKI)1"/>
      <sheetName val="가도공"/>
      <sheetName val="ISO"/>
      <sheetName val="DESCRIPTION"/>
      <sheetName val="BM DATA SHEET"/>
      <sheetName val="정부노임단가"/>
      <sheetName val="PRO_DCI"/>
      <sheetName val="PRICING SUMMARY"/>
      <sheetName val="plan&amp;section of foundation"/>
      <sheetName val="design criteria"/>
      <sheetName val="내역"/>
      <sheetName val="cable"/>
      <sheetName val="hvac(제어동)"/>
      <sheetName val="ITB COST"/>
      <sheetName val="KP1590_E"/>
      <sheetName val="CODE"/>
      <sheetName val="Stl Backup"/>
      <sheetName val="WBS Split"/>
      <sheetName val="#REF"/>
      <sheetName val="내역서"/>
      <sheetName val="CALCULATION"/>
      <sheetName val="Resource_summary"/>
      <sheetName val="REINF_"/>
      <sheetName val="crude_SLAB_RE-bar"/>
      <sheetName val="CRUDE_RE-bar"/>
      <sheetName val="VESSEL_Sh__1"/>
      <sheetName val="SKETCH"/>
      <sheetName val="steel-gr"/>
      <sheetName val="단가"/>
      <sheetName val="Bach Dang"/>
      <sheetName val="3.1.Breakdown CIVIL "/>
      <sheetName val="Calc"/>
      <sheetName val="Report_Pur"/>
      <sheetName val="design load"/>
      <sheetName val="working load at the btm ft."/>
      <sheetName val="stability check"/>
      <sheetName val="Y-WORK"/>
      <sheetName val="VV-REV2"/>
      <sheetName val="-15.0"/>
      <sheetName val="부재치수입력"/>
      <sheetName val="data_dci"/>
      <sheetName val="data_mci"/>
      <sheetName val="behind"/>
      <sheetName val="요약배부"/>
      <sheetName val="주관사업"/>
      <sheetName val="BREAKDOWN(철거설치)"/>
      <sheetName val="맨홀수량산출"/>
      <sheetName val="터널조도"/>
      <sheetName val="Total"/>
      <sheetName val="fitting"/>
      <sheetName val="BQ List"/>
      <sheetName val="ECL"/>
      <sheetName val="기계시공"/>
      <sheetName val="Notes"/>
      <sheetName val="Feuil2"/>
      <sheetName val="FRP내역서"/>
      <sheetName val="Sheet5"/>
      <sheetName val="한계원가"/>
      <sheetName val="97_사업추정(WEKI)2"/>
      <sheetName val="REINF_1"/>
      <sheetName val="crude_SLAB_RE-bar1"/>
      <sheetName val="CRUDE_RE-bar1"/>
      <sheetName val="Resource_summary1"/>
      <sheetName val="VESSEL_Sh__11"/>
      <sheetName val="BM_DATA_SHEET"/>
      <sheetName val="PRICING_SUMMARY"/>
      <sheetName val="plan&amp;section_of_foundation"/>
      <sheetName val="design_criteria"/>
      <sheetName val="ITB_COST"/>
      <sheetName val="Stl_Backup"/>
      <sheetName val="WBS_Split"/>
      <sheetName val="Bach_Dang"/>
      <sheetName val="3_1_Breakdown_CIVIL_"/>
      <sheetName val="design_load"/>
      <sheetName val="working_load_at_the_btm_ft_"/>
      <sheetName val="stability_check"/>
      <sheetName val="-15_0"/>
      <sheetName val="UNSTEADY"/>
    </sheetNames>
    <sheetDataSet>
      <sheetData sheetId="0" refreshError="1"/>
      <sheetData sheetId="1" refreshError="1"/>
      <sheetData sheetId="2"/>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LDG_DCI"/>
      <sheetName val="BLDG_MCI"/>
      <sheetName val="data_dci"/>
      <sheetName val="data_mci"/>
      <sheetName val="behind"/>
      <sheetName val="Main"/>
      <sheetName val="#REF!"/>
      <sheetName val="#REF"/>
      <sheetName val="9-1차이내역"/>
      <sheetName val="Cal"/>
      <sheetName val="집계표"/>
      <sheetName val="개시대사 (2)"/>
      <sheetName val="B31.1"/>
      <sheetName val="PSIZE"/>
      <sheetName val="VA_code"/>
      <sheetName val="BREAKDOWN"/>
      <sheetName val="Data"/>
      <sheetName val="Calc"/>
      <sheetName val="Sheet5"/>
      <sheetName val="Staff"/>
      <sheetName val="Regenerator  Concrete Structure"/>
      <sheetName val="LEGEND"/>
      <sheetName val="본지점중"/>
      <sheetName val="기계내역서"/>
      <sheetName val="BLDG_0323"/>
      <sheetName val="Base"/>
      <sheetName val="AILC004"/>
      <sheetName val="5-Digit"/>
      <sheetName val="95삼성급(본사)"/>
      <sheetName val="anls_alat"/>
      <sheetName val="계측 내역서"/>
      <sheetName val="7.6.3(B) UG Piping"/>
      <sheetName val="203 Eqpt r1"/>
      <sheetName val="8-1차이내역"/>
      <sheetName val="교각1"/>
      <sheetName val="간선계산"/>
      <sheetName val="개시대사_(2)"/>
      <sheetName val="B31_1"/>
      <sheetName val="Regenerator__Concrete_Structure"/>
      <sheetName val="수입"/>
      <sheetName val="C3"/>
      <sheetName val="EXCHANGE RATE"/>
      <sheetName val="Comparison_rA"/>
      <sheetName val="Sheet1"/>
      <sheetName val="CBE-VSL"/>
      <sheetName val="choose"/>
      <sheetName val="화성이화모듈공장"/>
      <sheetName val="원효펌프교체020812"/>
      <sheetName val="주관사업"/>
      <sheetName val="요약배부"/>
      <sheetName val="DWG DATA"/>
      <sheetName val="직급별 신상명세"/>
      <sheetName val="main_db"/>
      <sheetName val="부서별 신상명세"/>
      <sheetName val="general data"/>
      <sheetName val="K26-JV Cash Flow"/>
      <sheetName val="K06-Progress"/>
      <sheetName val="K04-Safety"/>
      <sheetName val="계약고&amp;환율"/>
      <sheetName val="120"/>
      <sheetName val="130"/>
      <sheetName val="100"/>
      <sheetName val="101"/>
      <sheetName val="102"/>
      <sheetName val="103"/>
      <sheetName val="106"/>
      <sheetName val="108"/>
      <sheetName val="109"/>
      <sheetName val="131"/>
      <sheetName val="110"/>
      <sheetName val="111"/>
      <sheetName val="114"/>
      <sheetName val="116"/>
      <sheetName val="132"/>
      <sheetName val="140"/>
      <sheetName val="141"/>
      <sheetName val="142"/>
      <sheetName val="143"/>
      <sheetName val="144"/>
      <sheetName val="145"/>
      <sheetName val="146"/>
      <sheetName val="121"/>
      <sheetName val="147"/>
      <sheetName val="148"/>
      <sheetName val="160"/>
      <sheetName val="164"/>
      <sheetName val="Flaer Area"/>
      <sheetName val="123"/>
      <sheetName val="124"/>
      <sheetName val="125"/>
      <sheetName val="126"/>
      <sheetName val="127"/>
      <sheetName val="128"/>
      <sheetName val="129"/>
      <sheetName val="총괄표"/>
      <sheetName val="BD"/>
      <sheetName val=""/>
      <sheetName val="INSTR"/>
      <sheetName val="Insts"/>
      <sheetName val="EQUIPMENT"/>
      <sheetName val="Eq. Mobilization"/>
      <sheetName val="TABLE2"/>
      <sheetName val="TABLE 8 DWG DATA"/>
      <sheetName val="CAL(1)."/>
      <sheetName val="CAT_5"/>
    </sheetNames>
    <sheetDataSet>
      <sheetData sheetId="0" refreshError="1">
        <row r="10">
          <cell r="D10" t="str">
            <v>I</v>
          </cell>
          <cell r="G10">
            <v>36209</v>
          </cell>
          <cell r="H10">
            <v>36232</v>
          </cell>
          <cell r="I10">
            <v>36239</v>
          </cell>
          <cell r="J10">
            <v>36244</v>
          </cell>
          <cell r="K10">
            <v>36267</v>
          </cell>
          <cell r="L10">
            <v>36278</v>
          </cell>
          <cell r="M10">
            <v>36278</v>
          </cell>
        </row>
        <row r="11">
          <cell r="D11">
            <v>0.52488571428571429</v>
          </cell>
          <cell r="G11">
            <v>36209</v>
          </cell>
          <cell r="H11">
            <v>36232</v>
          </cell>
          <cell r="I11">
            <v>36236</v>
          </cell>
        </row>
        <row r="12">
          <cell r="D12" t="str">
            <v>A</v>
          </cell>
          <cell r="G12">
            <v>36136</v>
          </cell>
          <cell r="H12">
            <v>36160</v>
          </cell>
          <cell r="I12">
            <v>36169</v>
          </cell>
          <cell r="J12">
            <v>36176</v>
          </cell>
          <cell r="K12">
            <v>36197</v>
          </cell>
          <cell r="L12">
            <v>36218</v>
          </cell>
          <cell r="M12">
            <v>36245</v>
          </cell>
        </row>
        <row r="13">
          <cell r="D13">
            <v>0.52488571428571429</v>
          </cell>
          <cell r="G13">
            <v>36136</v>
          </cell>
          <cell r="H13">
            <v>36157</v>
          </cell>
          <cell r="I13">
            <v>36169</v>
          </cell>
          <cell r="J13">
            <v>36178</v>
          </cell>
          <cell r="K13">
            <v>36203</v>
          </cell>
          <cell r="L13">
            <v>36213</v>
          </cell>
        </row>
        <row r="14">
          <cell r="D14" t="str">
            <v>A</v>
          </cell>
          <cell r="G14">
            <v>36136</v>
          </cell>
          <cell r="H14">
            <v>36160</v>
          </cell>
          <cell r="I14">
            <v>36169</v>
          </cell>
          <cell r="J14">
            <v>36176</v>
          </cell>
          <cell r="K14">
            <v>36197</v>
          </cell>
          <cell r="L14">
            <v>36218</v>
          </cell>
          <cell r="M14">
            <v>36245</v>
          </cell>
        </row>
        <row r="15">
          <cell r="D15">
            <v>0.52488571428571429</v>
          </cell>
          <cell r="G15">
            <v>36136</v>
          </cell>
          <cell r="H15">
            <v>36157</v>
          </cell>
          <cell r="I15">
            <v>36169</v>
          </cell>
          <cell r="J15">
            <v>36178</v>
          </cell>
          <cell r="K15">
            <v>36203</v>
          </cell>
          <cell r="L15">
            <v>36213</v>
          </cell>
        </row>
        <row r="16">
          <cell r="D16" t="str">
            <v>A</v>
          </cell>
          <cell r="G16">
            <v>36136</v>
          </cell>
          <cell r="H16">
            <v>36160</v>
          </cell>
          <cell r="I16">
            <v>36169</v>
          </cell>
          <cell r="J16">
            <v>36176</v>
          </cell>
          <cell r="K16">
            <v>36197</v>
          </cell>
          <cell r="L16">
            <v>36218</v>
          </cell>
          <cell r="M16">
            <v>36245</v>
          </cell>
        </row>
        <row r="17">
          <cell r="D17">
            <v>0.52488571428571429</v>
          </cell>
          <cell r="G17">
            <v>36136</v>
          </cell>
          <cell r="H17">
            <v>36157</v>
          </cell>
          <cell r="I17">
            <v>36169</v>
          </cell>
          <cell r="J17">
            <v>36178</v>
          </cell>
          <cell r="K17">
            <v>36203</v>
          </cell>
          <cell r="L17">
            <v>36213</v>
          </cell>
        </row>
        <row r="18">
          <cell r="D18" t="str">
            <v>A</v>
          </cell>
          <cell r="G18">
            <v>36136</v>
          </cell>
          <cell r="H18">
            <v>36160</v>
          </cell>
          <cell r="I18">
            <v>36169</v>
          </cell>
          <cell r="J18">
            <v>36176</v>
          </cell>
          <cell r="K18">
            <v>36197</v>
          </cell>
          <cell r="L18">
            <v>36218</v>
          </cell>
          <cell r="M18">
            <v>36245</v>
          </cell>
        </row>
        <row r="19">
          <cell r="D19">
            <v>0.52488571428571429</v>
          </cell>
          <cell r="G19">
            <v>36136</v>
          </cell>
          <cell r="H19">
            <v>36157</v>
          </cell>
          <cell r="I19">
            <v>36169</v>
          </cell>
          <cell r="J19">
            <v>36178</v>
          </cell>
          <cell r="K19">
            <v>36203</v>
          </cell>
          <cell r="L19">
            <v>36213</v>
          </cell>
        </row>
        <row r="20">
          <cell r="D20" t="str">
            <v>A</v>
          </cell>
          <cell r="G20">
            <v>36136</v>
          </cell>
          <cell r="H20">
            <v>36160</v>
          </cell>
          <cell r="I20">
            <v>36169</v>
          </cell>
          <cell r="J20">
            <v>36176</v>
          </cell>
          <cell r="K20">
            <v>36197</v>
          </cell>
          <cell r="L20">
            <v>36218</v>
          </cell>
          <cell r="M20">
            <v>36245</v>
          </cell>
        </row>
        <row r="21">
          <cell r="D21">
            <v>0.52488571428571429</v>
          </cell>
          <cell r="G21">
            <v>36136</v>
          </cell>
          <cell r="H21">
            <v>36157</v>
          </cell>
          <cell r="I21">
            <v>36169</v>
          </cell>
          <cell r="J21">
            <v>36178</v>
          </cell>
          <cell r="K21">
            <v>36203</v>
          </cell>
          <cell r="L21">
            <v>36215</v>
          </cell>
        </row>
        <row r="22">
          <cell r="D22" t="str">
            <v>I</v>
          </cell>
          <cell r="G22">
            <v>36136</v>
          </cell>
          <cell r="H22">
            <v>36160</v>
          </cell>
          <cell r="I22">
            <v>36169</v>
          </cell>
          <cell r="J22">
            <v>36176</v>
          </cell>
          <cell r="K22">
            <v>36197</v>
          </cell>
          <cell r="L22">
            <v>36278</v>
          </cell>
          <cell r="M22">
            <v>36278</v>
          </cell>
        </row>
        <row r="23">
          <cell r="D23">
            <v>0.52488571428571429</v>
          </cell>
          <cell r="G23">
            <v>36136</v>
          </cell>
          <cell r="H23">
            <v>36157</v>
          </cell>
          <cell r="I23">
            <v>36169</v>
          </cell>
          <cell r="J23">
            <v>36178</v>
          </cell>
          <cell r="K23">
            <v>36203</v>
          </cell>
          <cell r="L23">
            <v>36215</v>
          </cell>
        </row>
        <row r="24">
          <cell r="D24" t="str">
            <v>I</v>
          </cell>
          <cell r="G24">
            <v>36136</v>
          </cell>
          <cell r="H24">
            <v>36160</v>
          </cell>
          <cell r="I24">
            <v>36169</v>
          </cell>
          <cell r="J24">
            <v>36176</v>
          </cell>
          <cell r="K24">
            <v>36197</v>
          </cell>
          <cell r="L24">
            <v>36278</v>
          </cell>
          <cell r="M24">
            <v>36278</v>
          </cell>
        </row>
        <row r="25">
          <cell r="D25">
            <v>0.52488571428571429</v>
          </cell>
          <cell r="G25">
            <v>36136</v>
          </cell>
          <cell r="H25">
            <v>36157</v>
          </cell>
          <cell r="I25">
            <v>36169</v>
          </cell>
          <cell r="J25">
            <v>36178</v>
          </cell>
          <cell r="K25">
            <v>36203</v>
          </cell>
          <cell r="L25">
            <v>36215</v>
          </cell>
        </row>
        <row r="26">
          <cell r="D26" t="str">
            <v>A</v>
          </cell>
          <cell r="G26">
            <v>36136</v>
          </cell>
          <cell r="H26">
            <v>36160</v>
          </cell>
          <cell r="I26">
            <v>36169</v>
          </cell>
          <cell r="J26">
            <v>36176</v>
          </cell>
          <cell r="K26">
            <v>36197</v>
          </cell>
          <cell r="L26">
            <v>36218</v>
          </cell>
          <cell r="M26">
            <v>36245</v>
          </cell>
        </row>
        <row r="27">
          <cell r="D27">
            <v>0.52488571428571429</v>
          </cell>
          <cell r="G27">
            <v>36136</v>
          </cell>
          <cell r="H27">
            <v>36157</v>
          </cell>
          <cell r="I27">
            <v>36169</v>
          </cell>
          <cell r="J27">
            <v>36178</v>
          </cell>
          <cell r="K27">
            <v>36203</v>
          </cell>
          <cell r="L27">
            <v>36222</v>
          </cell>
        </row>
        <row r="28">
          <cell r="D28" t="str">
            <v>I</v>
          </cell>
          <cell r="G28">
            <v>36136</v>
          </cell>
          <cell r="H28">
            <v>36160</v>
          </cell>
          <cell r="I28">
            <v>36169</v>
          </cell>
          <cell r="J28">
            <v>36176</v>
          </cell>
          <cell r="K28">
            <v>36197</v>
          </cell>
          <cell r="L28">
            <v>36278</v>
          </cell>
          <cell r="M28">
            <v>36278</v>
          </cell>
        </row>
        <row r="29">
          <cell r="D29">
            <v>0.52488571428571429</v>
          </cell>
          <cell r="G29">
            <v>36136</v>
          </cell>
          <cell r="H29">
            <v>36157</v>
          </cell>
          <cell r="I29">
            <v>36169</v>
          </cell>
          <cell r="J29">
            <v>36178</v>
          </cell>
          <cell r="K29">
            <v>36203</v>
          </cell>
          <cell r="L29">
            <v>36213</v>
          </cell>
        </row>
        <row r="30">
          <cell r="D30" t="str">
            <v>I</v>
          </cell>
          <cell r="G30">
            <v>36164</v>
          </cell>
          <cell r="H30">
            <v>36183</v>
          </cell>
          <cell r="I30">
            <v>36197</v>
          </cell>
          <cell r="J30">
            <v>36218</v>
          </cell>
          <cell r="K30">
            <v>36232</v>
          </cell>
          <cell r="L30">
            <v>36278</v>
          </cell>
          <cell r="M30">
            <v>36278</v>
          </cell>
        </row>
        <row r="31">
          <cell r="D31">
            <v>0.52488571428571429</v>
          </cell>
          <cell r="G31">
            <v>36164</v>
          </cell>
          <cell r="H31">
            <v>36183</v>
          </cell>
          <cell r="I31">
            <v>36197</v>
          </cell>
          <cell r="J31">
            <v>36222</v>
          </cell>
          <cell r="K31">
            <v>36231</v>
          </cell>
        </row>
        <row r="32">
          <cell r="D32" t="str">
            <v>I</v>
          </cell>
          <cell r="G32">
            <v>36164</v>
          </cell>
          <cell r="H32">
            <v>36183</v>
          </cell>
          <cell r="I32">
            <v>36197</v>
          </cell>
          <cell r="J32">
            <v>36218</v>
          </cell>
          <cell r="K32">
            <v>36232</v>
          </cell>
          <cell r="L32">
            <v>36278</v>
          </cell>
          <cell r="M32">
            <v>36278</v>
          </cell>
        </row>
        <row r="33">
          <cell r="D33">
            <v>0.52488571428571429</v>
          </cell>
          <cell r="G33">
            <v>36164</v>
          </cell>
          <cell r="H33">
            <v>36183</v>
          </cell>
          <cell r="I33">
            <v>36197</v>
          </cell>
          <cell r="J33">
            <v>36222</v>
          </cell>
          <cell r="K33">
            <v>36235</v>
          </cell>
        </row>
        <row r="34">
          <cell r="D34" t="str">
            <v>I</v>
          </cell>
          <cell r="G34">
            <v>36164</v>
          </cell>
          <cell r="H34">
            <v>36183</v>
          </cell>
          <cell r="I34">
            <v>36197</v>
          </cell>
          <cell r="J34">
            <v>36218</v>
          </cell>
          <cell r="K34">
            <v>36232</v>
          </cell>
          <cell r="L34">
            <v>36278</v>
          </cell>
          <cell r="M34">
            <v>36278</v>
          </cell>
        </row>
        <row r="35">
          <cell r="D35">
            <v>0.52488571428571429</v>
          </cell>
          <cell r="G35">
            <v>36164</v>
          </cell>
          <cell r="H35">
            <v>36183</v>
          </cell>
          <cell r="I35">
            <v>36197</v>
          </cell>
          <cell r="J35">
            <v>36222</v>
          </cell>
          <cell r="K35">
            <v>36235</v>
          </cell>
        </row>
        <row r="36">
          <cell r="D36" t="str">
            <v>A</v>
          </cell>
          <cell r="G36">
            <v>36164</v>
          </cell>
          <cell r="H36">
            <v>36183</v>
          </cell>
          <cell r="I36">
            <v>36197</v>
          </cell>
          <cell r="J36">
            <v>36218</v>
          </cell>
          <cell r="K36">
            <v>36225</v>
          </cell>
          <cell r="L36">
            <v>36235</v>
          </cell>
          <cell r="M36">
            <v>36245</v>
          </cell>
        </row>
        <row r="37">
          <cell r="D37">
            <v>0.52488571428571429</v>
          </cell>
          <cell r="G37">
            <v>36164</v>
          </cell>
          <cell r="H37">
            <v>36182</v>
          </cell>
          <cell r="I37">
            <v>36197</v>
          </cell>
          <cell r="J37">
            <v>36222</v>
          </cell>
          <cell r="K37">
            <v>36229</v>
          </cell>
          <cell r="L37">
            <v>36236</v>
          </cell>
        </row>
        <row r="38">
          <cell r="D38" t="str">
            <v>A</v>
          </cell>
          <cell r="G38">
            <v>36164</v>
          </cell>
          <cell r="H38">
            <v>36183</v>
          </cell>
          <cell r="I38">
            <v>36197</v>
          </cell>
          <cell r="J38">
            <v>36218</v>
          </cell>
          <cell r="K38">
            <v>36225</v>
          </cell>
          <cell r="L38">
            <v>36235</v>
          </cell>
          <cell r="M38">
            <v>36245</v>
          </cell>
        </row>
        <row r="39">
          <cell r="D39">
            <v>0.52488571428571429</v>
          </cell>
          <cell r="G39">
            <v>36164</v>
          </cell>
          <cell r="H39">
            <v>36182</v>
          </cell>
          <cell r="I39">
            <v>36197</v>
          </cell>
          <cell r="J39">
            <v>36222</v>
          </cell>
          <cell r="K39">
            <v>36229</v>
          </cell>
          <cell r="L39">
            <v>36236</v>
          </cell>
        </row>
        <row r="40">
          <cell r="D40" t="str">
            <v>A</v>
          </cell>
          <cell r="G40">
            <v>36164</v>
          </cell>
          <cell r="H40">
            <v>36183</v>
          </cell>
          <cell r="I40">
            <v>36197</v>
          </cell>
          <cell r="J40">
            <v>36218</v>
          </cell>
          <cell r="K40">
            <v>36225</v>
          </cell>
          <cell r="L40">
            <v>36235</v>
          </cell>
          <cell r="M40">
            <v>36245</v>
          </cell>
        </row>
        <row r="41">
          <cell r="D41">
            <v>0.52488571428571429</v>
          </cell>
          <cell r="G41">
            <v>36164</v>
          </cell>
          <cell r="H41">
            <v>36182</v>
          </cell>
          <cell r="I41">
            <v>36197</v>
          </cell>
          <cell r="J41">
            <v>36222</v>
          </cell>
          <cell r="K41">
            <v>36229</v>
          </cell>
          <cell r="L41">
            <v>36236</v>
          </cell>
        </row>
        <row r="42">
          <cell r="D42" t="str">
            <v>A</v>
          </cell>
          <cell r="G42">
            <v>36164</v>
          </cell>
          <cell r="H42">
            <v>36183</v>
          </cell>
          <cell r="I42">
            <v>36197</v>
          </cell>
          <cell r="J42">
            <v>36218</v>
          </cell>
          <cell r="K42">
            <v>36225</v>
          </cell>
          <cell r="L42">
            <v>36235</v>
          </cell>
          <cell r="M42">
            <v>36245</v>
          </cell>
        </row>
        <row r="43">
          <cell r="D43">
            <v>0.52488571428571429</v>
          </cell>
          <cell r="G43">
            <v>36164</v>
          </cell>
          <cell r="H43">
            <v>36182</v>
          </cell>
          <cell r="I43">
            <v>36197</v>
          </cell>
          <cell r="J43">
            <v>36222</v>
          </cell>
          <cell r="K43">
            <v>36229</v>
          </cell>
          <cell r="L43">
            <v>36236</v>
          </cell>
        </row>
        <row r="44">
          <cell r="D44" t="str">
            <v>A</v>
          </cell>
          <cell r="G44">
            <v>36164</v>
          </cell>
          <cell r="H44">
            <v>36183</v>
          </cell>
          <cell r="I44">
            <v>36197</v>
          </cell>
          <cell r="J44">
            <v>36218</v>
          </cell>
          <cell r="K44">
            <v>36225</v>
          </cell>
          <cell r="L44">
            <v>36235</v>
          </cell>
          <cell r="M44">
            <v>36245</v>
          </cell>
        </row>
        <row r="45">
          <cell r="D45">
            <v>0.52488571428571429</v>
          </cell>
          <cell r="G45">
            <v>36164</v>
          </cell>
          <cell r="H45">
            <v>36182</v>
          </cell>
          <cell r="I45">
            <v>36197</v>
          </cell>
          <cell r="J45">
            <v>36222</v>
          </cell>
          <cell r="K45">
            <v>36229</v>
          </cell>
          <cell r="L45">
            <v>36236</v>
          </cell>
        </row>
        <row r="46">
          <cell r="D46" t="str">
            <v>A</v>
          </cell>
          <cell r="G46">
            <v>36164</v>
          </cell>
          <cell r="H46">
            <v>36183</v>
          </cell>
          <cell r="I46">
            <v>36197</v>
          </cell>
          <cell r="J46">
            <v>36218</v>
          </cell>
          <cell r="K46">
            <v>36225</v>
          </cell>
          <cell r="L46">
            <v>36235</v>
          </cell>
          <cell r="M46">
            <v>36245</v>
          </cell>
        </row>
        <row r="47">
          <cell r="D47">
            <v>0.52488571428571429</v>
          </cell>
          <cell r="G47">
            <v>36164</v>
          </cell>
          <cell r="H47">
            <v>36182</v>
          </cell>
          <cell r="I47">
            <v>36197</v>
          </cell>
          <cell r="J47">
            <v>36222</v>
          </cell>
          <cell r="K47">
            <v>36229</v>
          </cell>
        </row>
        <row r="48">
          <cell r="D48" t="str">
            <v>I</v>
          </cell>
          <cell r="G48">
            <v>36209</v>
          </cell>
          <cell r="H48">
            <v>36232</v>
          </cell>
          <cell r="I48">
            <v>36239</v>
          </cell>
          <cell r="J48">
            <v>36244</v>
          </cell>
          <cell r="K48">
            <v>36267</v>
          </cell>
          <cell r="L48">
            <v>36278</v>
          </cell>
          <cell r="M48">
            <v>36278</v>
          </cell>
        </row>
        <row r="49">
          <cell r="D49">
            <v>0.52488571428571429</v>
          </cell>
          <cell r="G49">
            <v>36209</v>
          </cell>
          <cell r="H49">
            <v>36232</v>
          </cell>
          <cell r="I49">
            <v>36236</v>
          </cell>
        </row>
        <row r="50">
          <cell r="D50" t="str">
            <v>I</v>
          </cell>
          <cell r="G50">
            <v>36209</v>
          </cell>
          <cell r="H50">
            <v>36232</v>
          </cell>
          <cell r="I50">
            <v>36239</v>
          </cell>
          <cell r="J50">
            <v>36244</v>
          </cell>
          <cell r="K50">
            <v>36267</v>
          </cell>
          <cell r="L50">
            <v>36278</v>
          </cell>
          <cell r="M50">
            <v>36278</v>
          </cell>
        </row>
        <row r="51">
          <cell r="D51">
            <v>0.52488571428571429</v>
          </cell>
          <cell r="G51">
            <v>36209</v>
          </cell>
          <cell r="H51">
            <v>36232</v>
          </cell>
          <cell r="I51">
            <v>36236</v>
          </cell>
        </row>
        <row r="52">
          <cell r="D52" t="str">
            <v>A</v>
          </cell>
          <cell r="G52">
            <v>36164</v>
          </cell>
          <cell r="H52">
            <v>36183</v>
          </cell>
          <cell r="I52">
            <v>36197</v>
          </cell>
          <cell r="J52">
            <v>36218</v>
          </cell>
          <cell r="K52">
            <v>36225</v>
          </cell>
          <cell r="L52">
            <v>36235</v>
          </cell>
          <cell r="M52">
            <v>36245</v>
          </cell>
        </row>
        <row r="53">
          <cell r="D53">
            <v>0.52488571428571429</v>
          </cell>
          <cell r="G53">
            <v>36164</v>
          </cell>
          <cell r="H53">
            <v>36182</v>
          </cell>
          <cell r="I53">
            <v>36197</v>
          </cell>
          <cell r="J53">
            <v>36222</v>
          </cell>
          <cell r="K53">
            <v>36229</v>
          </cell>
          <cell r="L53">
            <v>36239</v>
          </cell>
        </row>
        <row r="54">
          <cell r="D54" t="str">
            <v>A</v>
          </cell>
          <cell r="G54">
            <v>36164</v>
          </cell>
          <cell r="H54">
            <v>36183</v>
          </cell>
          <cell r="I54">
            <v>36197</v>
          </cell>
          <cell r="J54">
            <v>36218</v>
          </cell>
          <cell r="K54">
            <v>36225</v>
          </cell>
          <cell r="L54">
            <v>36235</v>
          </cell>
          <cell r="M54">
            <v>36245</v>
          </cell>
        </row>
        <row r="55">
          <cell r="D55">
            <v>0.52488571428571429</v>
          </cell>
          <cell r="G55">
            <v>36164</v>
          </cell>
          <cell r="H55">
            <v>36183</v>
          </cell>
          <cell r="I55">
            <v>36197</v>
          </cell>
          <cell r="J55">
            <v>36222</v>
          </cell>
          <cell r="K55">
            <v>36229</v>
          </cell>
          <cell r="L55">
            <v>36239</v>
          </cell>
        </row>
        <row r="56">
          <cell r="D56" t="str">
            <v>A</v>
          </cell>
          <cell r="G56">
            <v>36164</v>
          </cell>
          <cell r="H56">
            <v>36183</v>
          </cell>
          <cell r="I56">
            <v>36197</v>
          </cell>
          <cell r="J56">
            <v>36218</v>
          </cell>
          <cell r="K56">
            <v>36225</v>
          </cell>
          <cell r="L56">
            <v>36235</v>
          </cell>
          <cell r="M56">
            <v>36245</v>
          </cell>
        </row>
        <row r="57">
          <cell r="D57">
            <v>0.52488571428571429</v>
          </cell>
          <cell r="G57">
            <v>36164</v>
          </cell>
          <cell r="H57">
            <v>36182</v>
          </cell>
          <cell r="I57">
            <v>36197</v>
          </cell>
          <cell r="J57">
            <v>36222</v>
          </cell>
          <cell r="K57">
            <v>36229</v>
          </cell>
          <cell r="L57">
            <v>36239</v>
          </cell>
        </row>
        <row r="58">
          <cell r="D58" t="str">
            <v>A</v>
          </cell>
          <cell r="G58">
            <v>36164</v>
          </cell>
          <cell r="H58">
            <v>36183</v>
          </cell>
          <cell r="I58">
            <v>36197</v>
          </cell>
          <cell r="J58">
            <v>36218</v>
          </cell>
          <cell r="K58">
            <v>36225</v>
          </cell>
          <cell r="L58">
            <v>36235</v>
          </cell>
          <cell r="M58">
            <v>36245</v>
          </cell>
        </row>
        <row r="59">
          <cell r="D59">
            <v>0.52488571428571429</v>
          </cell>
          <cell r="G59">
            <v>36164</v>
          </cell>
          <cell r="H59">
            <v>36183</v>
          </cell>
          <cell r="I59">
            <v>36197</v>
          </cell>
          <cell r="J59">
            <v>36222</v>
          </cell>
          <cell r="K59">
            <v>36229</v>
          </cell>
          <cell r="L59">
            <v>36239</v>
          </cell>
        </row>
        <row r="60">
          <cell r="D60" t="str">
            <v>A</v>
          </cell>
          <cell r="G60">
            <v>36164</v>
          </cell>
          <cell r="H60">
            <v>36183</v>
          </cell>
          <cell r="I60">
            <v>36197</v>
          </cell>
          <cell r="J60">
            <v>36218</v>
          </cell>
          <cell r="K60">
            <v>36225</v>
          </cell>
          <cell r="L60">
            <v>36235</v>
          </cell>
          <cell r="M60">
            <v>36245</v>
          </cell>
        </row>
        <row r="61">
          <cell r="D61">
            <v>0.52488571428571429</v>
          </cell>
          <cell r="G61">
            <v>36164</v>
          </cell>
          <cell r="H61">
            <v>36183</v>
          </cell>
          <cell r="I61">
            <v>36197</v>
          </cell>
          <cell r="J61">
            <v>36222</v>
          </cell>
          <cell r="K61">
            <v>36229</v>
          </cell>
          <cell r="L61">
            <v>36239</v>
          </cell>
        </row>
        <row r="62">
          <cell r="D62" t="str">
            <v>A</v>
          </cell>
          <cell r="G62">
            <v>36136</v>
          </cell>
          <cell r="H62">
            <v>36160</v>
          </cell>
          <cell r="I62">
            <v>36169</v>
          </cell>
          <cell r="J62">
            <v>36176</v>
          </cell>
          <cell r="K62">
            <v>36197</v>
          </cell>
          <cell r="L62">
            <v>36218</v>
          </cell>
          <cell r="M62">
            <v>36245</v>
          </cell>
        </row>
        <row r="63">
          <cell r="D63">
            <v>0.52488571428571429</v>
          </cell>
          <cell r="G63">
            <v>36136</v>
          </cell>
          <cell r="H63">
            <v>36157</v>
          </cell>
          <cell r="I63">
            <v>36169</v>
          </cell>
          <cell r="J63">
            <v>36178</v>
          </cell>
          <cell r="K63">
            <v>36203</v>
          </cell>
          <cell r="L63">
            <v>36213</v>
          </cell>
        </row>
        <row r="64">
          <cell r="D64" t="str">
            <v>A</v>
          </cell>
          <cell r="G64">
            <v>36209</v>
          </cell>
          <cell r="H64">
            <v>36218</v>
          </cell>
          <cell r="I64">
            <v>36223</v>
          </cell>
          <cell r="J64">
            <v>36228</v>
          </cell>
          <cell r="K64">
            <v>36232</v>
          </cell>
          <cell r="L64">
            <v>36239</v>
          </cell>
          <cell r="M64">
            <v>36245</v>
          </cell>
        </row>
        <row r="65">
          <cell r="D65">
            <v>0.52488571428571429</v>
          </cell>
          <cell r="G65">
            <v>36209</v>
          </cell>
          <cell r="H65">
            <v>36218</v>
          </cell>
          <cell r="I65">
            <v>36223</v>
          </cell>
          <cell r="J65">
            <v>36231</v>
          </cell>
        </row>
        <row r="66">
          <cell r="D66" t="str">
            <v>I</v>
          </cell>
          <cell r="G66">
            <v>36209</v>
          </cell>
          <cell r="H66">
            <v>36232</v>
          </cell>
          <cell r="I66">
            <v>36239</v>
          </cell>
          <cell r="J66">
            <v>36244</v>
          </cell>
          <cell r="K66">
            <v>36267</v>
          </cell>
          <cell r="L66">
            <v>36278</v>
          </cell>
          <cell r="M66">
            <v>36278</v>
          </cell>
        </row>
        <row r="67">
          <cell r="D67">
            <v>0.52488571428571429</v>
          </cell>
          <cell r="G67">
            <v>36209</v>
          </cell>
          <cell r="H67">
            <v>36232</v>
          </cell>
          <cell r="I67">
            <v>36236</v>
          </cell>
        </row>
        <row r="68">
          <cell r="D68" t="str">
            <v>I</v>
          </cell>
          <cell r="G68">
            <v>36209</v>
          </cell>
          <cell r="H68">
            <v>36232</v>
          </cell>
          <cell r="I68">
            <v>36239</v>
          </cell>
          <cell r="J68">
            <v>36244</v>
          </cell>
          <cell r="K68">
            <v>36267</v>
          </cell>
          <cell r="L68">
            <v>36278</v>
          </cell>
          <cell r="M68">
            <v>36278</v>
          </cell>
        </row>
        <row r="69">
          <cell r="D69">
            <v>0.52488571428571429</v>
          </cell>
          <cell r="G69">
            <v>36209</v>
          </cell>
          <cell r="H69">
            <v>36232</v>
          </cell>
          <cell r="I69">
            <v>36236</v>
          </cell>
        </row>
        <row r="70">
          <cell r="D70" t="str">
            <v>I</v>
          </cell>
          <cell r="G70">
            <v>36209</v>
          </cell>
          <cell r="H70">
            <v>36232</v>
          </cell>
          <cell r="I70">
            <v>36235</v>
          </cell>
          <cell r="J70">
            <v>36237</v>
          </cell>
          <cell r="K70">
            <v>36244</v>
          </cell>
          <cell r="L70">
            <v>36278</v>
          </cell>
          <cell r="M70">
            <v>36278</v>
          </cell>
        </row>
        <row r="71">
          <cell r="D71">
            <v>0.52488571428571429</v>
          </cell>
          <cell r="G71">
            <v>36209</v>
          </cell>
          <cell r="H71">
            <v>36223</v>
          </cell>
          <cell r="I71">
            <v>36227</v>
          </cell>
          <cell r="J71">
            <v>36229</v>
          </cell>
        </row>
        <row r="72">
          <cell r="D72" t="str">
            <v>A</v>
          </cell>
          <cell r="G72">
            <v>36164</v>
          </cell>
          <cell r="H72">
            <v>36183</v>
          </cell>
          <cell r="I72">
            <v>36197</v>
          </cell>
          <cell r="J72">
            <v>36218</v>
          </cell>
          <cell r="K72">
            <v>36225</v>
          </cell>
          <cell r="L72">
            <v>36235</v>
          </cell>
          <cell r="M72">
            <v>36245</v>
          </cell>
        </row>
        <row r="73">
          <cell r="D73">
            <v>0.52488571428571429</v>
          </cell>
          <cell r="G73">
            <v>36164</v>
          </cell>
          <cell r="H73">
            <v>36183</v>
          </cell>
          <cell r="I73">
            <v>36197</v>
          </cell>
          <cell r="J73">
            <v>36222</v>
          </cell>
          <cell r="K73">
            <v>36236</v>
          </cell>
        </row>
        <row r="76">
          <cell r="D76" t="str">
            <v>I</v>
          </cell>
          <cell r="G76">
            <v>36209</v>
          </cell>
          <cell r="H76">
            <v>36225</v>
          </cell>
          <cell r="I76">
            <v>36232</v>
          </cell>
          <cell r="J76">
            <v>36244</v>
          </cell>
          <cell r="K76">
            <v>36260</v>
          </cell>
          <cell r="L76">
            <v>36278</v>
          </cell>
          <cell r="M76">
            <v>36278</v>
          </cell>
        </row>
        <row r="77">
          <cell r="D77">
            <v>0.52488571428571429</v>
          </cell>
          <cell r="G77">
            <v>36209</v>
          </cell>
          <cell r="H77">
            <v>36225</v>
          </cell>
          <cell r="I77">
            <v>36232</v>
          </cell>
        </row>
        <row r="78">
          <cell r="D78" t="str">
            <v>I</v>
          </cell>
          <cell r="G78">
            <v>36157</v>
          </cell>
          <cell r="H78">
            <v>36183</v>
          </cell>
          <cell r="I78">
            <v>36197</v>
          </cell>
          <cell r="J78">
            <v>36225</v>
          </cell>
          <cell r="K78">
            <v>36239</v>
          </cell>
          <cell r="L78">
            <v>36278</v>
          </cell>
          <cell r="M78">
            <v>36278</v>
          </cell>
        </row>
        <row r="79">
          <cell r="D79">
            <v>0.52488571428571429</v>
          </cell>
          <cell r="G79">
            <v>36157</v>
          </cell>
          <cell r="H79">
            <v>36183</v>
          </cell>
          <cell r="I79">
            <v>36197</v>
          </cell>
          <cell r="J79">
            <v>36224</v>
          </cell>
          <cell r="K79">
            <v>36239</v>
          </cell>
        </row>
        <row r="80">
          <cell r="D80" t="str">
            <v>A</v>
          </cell>
          <cell r="G80">
            <v>36157</v>
          </cell>
          <cell r="H80">
            <v>36190</v>
          </cell>
          <cell r="I80">
            <v>36204</v>
          </cell>
          <cell r="J80">
            <v>36218</v>
          </cell>
          <cell r="K80">
            <v>36218</v>
          </cell>
          <cell r="L80">
            <v>36232</v>
          </cell>
          <cell r="M80">
            <v>36250</v>
          </cell>
        </row>
        <row r="81">
          <cell r="D81">
            <v>0.52488571428571429</v>
          </cell>
          <cell r="G81">
            <v>36157</v>
          </cell>
          <cell r="H81">
            <v>36190</v>
          </cell>
          <cell r="I81">
            <v>36202</v>
          </cell>
          <cell r="J81">
            <v>36203</v>
          </cell>
          <cell r="K81">
            <v>36221</v>
          </cell>
        </row>
        <row r="82">
          <cell r="D82" t="str">
            <v>A</v>
          </cell>
          <cell r="G82">
            <v>36157</v>
          </cell>
          <cell r="H82">
            <v>36190</v>
          </cell>
          <cell r="I82">
            <v>36204</v>
          </cell>
          <cell r="J82">
            <v>36218</v>
          </cell>
          <cell r="K82">
            <v>36218</v>
          </cell>
          <cell r="L82">
            <v>36232</v>
          </cell>
          <cell r="M82">
            <v>36250</v>
          </cell>
        </row>
        <row r="83">
          <cell r="D83">
            <v>0.52488571428571429</v>
          </cell>
          <cell r="G83">
            <v>36157</v>
          </cell>
          <cell r="H83">
            <v>36190</v>
          </cell>
          <cell r="I83">
            <v>36202</v>
          </cell>
          <cell r="J83">
            <v>36203</v>
          </cell>
          <cell r="K83">
            <v>36221</v>
          </cell>
        </row>
        <row r="84">
          <cell r="D84" t="str">
            <v>A</v>
          </cell>
          <cell r="G84">
            <v>36157</v>
          </cell>
          <cell r="H84">
            <v>36190</v>
          </cell>
          <cell r="I84">
            <v>36204</v>
          </cell>
          <cell r="J84">
            <v>36218</v>
          </cell>
          <cell r="K84">
            <v>36218</v>
          </cell>
          <cell r="L84">
            <v>36232</v>
          </cell>
          <cell r="M84">
            <v>36250</v>
          </cell>
        </row>
        <row r="85">
          <cell r="D85">
            <v>0.52488571428571429</v>
          </cell>
          <cell r="G85">
            <v>36157</v>
          </cell>
          <cell r="H85">
            <v>36190</v>
          </cell>
          <cell r="I85">
            <v>36202</v>
          </cell>
          <cell r="J85">
            <v>36203</v>
          </cell>
          <cell r="K85">
            <v>36221</v>
          </cell>
        </row>
        <row r="86">
          <cell r="D86" t="str">
            <v>A</v>
          </cell>
          <cell r="G86">
            <v>36157</v>
          </cell>
          <cell r="H86">
            <v>36190</v>
          </cell>
          <cell r="I86">
            <v>36204</v>
          </cell>
          <cell r="J86">
            <v>36218</v>
          </cell>
          <cell r="K86">
            <v>36218</v>
          </cell>
          <cell r="L86">
            <v>36232</v>
          </cell>
          <cell r="M86">
            <v>36250</v>
          </cell>
        </row>
        <row r="87">
          <cell r="D87">
            <v>0.52488571428571429</v>
          </cell>
          <cell r="G87">
            <v>36157</v>
          </cell>
          <cell r="H87">
            <v>36190</v>
          </cell>
          <cell r="I87">
            <v>36202</v>
          </cell>
          <cell r="J87">
            <v>36203</v>
          </cell>
          <cell r="K87">
            <v>36221</v>
          </cell>
        </row>
        <row r="88">
          <cell r="D88" t="str">
            <v>A</v>
          </cell>
          <cell r="G88">
            <v>36157</v>
          </cell>
          <cell r="H88">
            <v>36190</v>
          </cell>
          <cell r="I88">
            <v>36204</v>
          </cell>
          <cell r="J88">
            <v>36218</v>
          </cell>
          <cell r="K88">
            <v>36218</v>
          </cell>
          <cell r="L88">
            <v>36232</v>
          </cell>
          <cell r="M88">
            <v>36250</v>
          </cell>
        </row>
        <row r="89">
          <cell r="D89">
            <v>0.52488571428571429</v>
          </cell>
          <cell r="G89">
            <v>36157</v>
          </cell>
          <cell r="H89">
            <v>36190</v>
          </cell>
          <cell r="I89">
            <v>36202</v>
          </cell>
          <cell r="J89">
            <v>36203</v>
          </cell>
          <cell r="K89">
            <v>36221</v>
          </cell>
        </row>
        <row r="90">
          <cell r="D90" t="str">
            <v>A</v>
          </cell>
          <cell r="G90">
            <v>36157</v>
          </cell>
          <cell r="H90">
            <v>36190</v>
          </cell>
          <cell r="I90">
            <v>36204</v>
          </cell>
          <cell r="J90">
            <v>36218</v>
          </cell>
          <cell r="K90">
            <v>36218</v>
          </cell>
          <cell r="L90">
            <v>36232</v>
          </cell>
          <cell r="M90">
            <v>36250</v>
          </cell>
        </row>
        <row r="91">
          <cell r="D91">
            <v>0.52488571428571429</v>
          </cell>
          <cell r="G91">
            <v>36157</v>
          </cell>
          <cell r="H91">
            <v>36190</v>
          </cell>
          <cell r="I91">
            <v>36202</v>
          </cell>
          <cell r="J91">
            <v>36203</v>
          </cell>
          <cell r="K91">
            <v>36224</v>
          </cell>
        </row>
        <row r="92">
          <cell r="D92" t="str">
            <v>A</v>
          </cell>
          <cell r="G92">
            <v>36157</v>
          </cell>
          <cell r="H92">
            <v>36190</v>
          </cell>
          <cell r="I92">
            <v>36204</v>
          </cell>
          <cell r="J92">
            <v>36218</v>
          </cell>
          <cell r="K92">
            <v>36218</v>
          </cell>
          <cell r="L92">
            <v>36232</v>
          </cell>
          <cell r="M92">
            <v>36250</v>
          </cell>
        </row>
        <row r="93">
          <cell r="D93">
            <v>0.52488571428571429</v>
          </cell>
          <cell r="G93">
            <v>36157</v>
          </cell>
          <cell r="H93">
            <v>36190</v>
          </cell>
          <cell r="I93">
            <v>36202</v>
          </cell>
          <cell r="J93">
            <v>36203</v>
          </cell>
          <cell r="K93">
            <v>36221</v>
          </cell>
        </row>
        <row r="94">
          <cell r="D94" t="str">
            <v>A</v>
          </cell>
          <cell r="G94">
            <v>36157</v>
          </cell>
          <cell r="H94">
            <v>36190</v>
          </cell>
          <cell r="I94">
            <v>36204</v>
          </cell>
          <cell r="J94">
            <v>36218</v>
          </cell>
          <cell r="K94">
            <v>36218</v>
          </cell>
          <cell r="L94">
            <v>36232</v>
          </cell>
          <cell r="M94">
            <v>36250</v>
          </cell>
        </row>
        <row r="95">
          <cell r="D95">
            <v>0.52488571428571429</v>
          </cell>
          <cell r="G95">
            <v>36157</v>
          </cell>
          <cell r="H95">
            <v>36190</v>
          </cell>
          <cell r="I95">
            <v>36202</v>
          </cell>
          <cell r="J95">
            <v>36203</v>
          </cell>
          <cell r="K95">
            <v>36221</v>
          </cell>
        </row>
        <row r="96">
          <cell r="D96" t="str">
            <v>A</v>
          </cell>
          <cell r="G96">
            <v>36157</v>
          </cell>
          <cell r="H96">
            <v>36190</v>
          </cell>
          <cell r="I96">
            <v>36204</v>
          </cell>
          <cell r="J96">
            <v>36218</v>
          </cell>
          <cell r="K96">
            <v>36218</v>
          </cell>
          <cell r="L96">
            <v>36232</v>
          </cell>
          <cell r="M96">
            <v>36250</v>
          </cell>
        </row>
        <row r="97">
          <cell r="D97">
            <v>0.52488571428571429</v>
          </cell>
          <cell r="G97">
            <v>36157</v>
          </cell>
          <cell r="H97">
            <v>36190</v>
          </cell>
          <cell r="I97">
            <v>36202</v>
          </cell>
          <cell r="J97">
            <v>36203</v>
          </cell>
          <cell r="K97">
            <v>36221</v>
          </cell>
        </row>
        <row r="98">
          <cell r="D98" t="str">
            <v>A</v>
          </cell>
          <cell r="G98">
            <v>36178</v>
          </cell>
          <cell r="H98">
            <v>36197</v>
          </cell>
          <cell r="I98">
            <v>36218</v>
          </cell>
          <cell r="J98">
            <v>36229</v>
          </cell>
          <cell r="K98">
            <v>36236</v>
          </cell>
          <cell r="L98">
            <v>36243</v>
          </cell>
          <cell r="M98">
            <v>36250</v>
          </cell>
        </row>
        <row r="99">
          <cell r="D99">
            <v>0.52488571428571429</v>
          </cell>
          <cell r="G99">
            <v>36178</v>
          </cell>
          <cell r="H99">
            <v>36197</v>
          </cell>
          <cell r="I99">
            <v>36218</v>
          </cell>
          <cell r="J99">
            <v>36229</v>
          </cell>
          <cell r="K99">
            <v>36241</v>
          </cell>
        </row>
        <row r="100">
          <cell r="D100" t="str">
            <v>A</v>
          </cell>
          <cell r="G100">
            <v>36178</v>
          </cell>
          <cell r="H100">
            <v>36197</v>
          </cell>
          <cell r="I100">
            <v>36218</v>
          </cell>
          <cell r="J100">
            <v>36229</v>
          </cell>
          <cell r="K100">
            <v>36236</v>
          </cell>
          <cell r="L100">
            <v>36243</v>
          </cell>
          <cell r="M100">
            <v>36250</v>
          </cell>
        </row>
        <row r="101">
          <cell r="D101">
            <v>0.52488571428571429</v>
          </cell>
          <cell r="G101">
            <v>36178</v>
          </cell>
          <cell r="H101">
            <v>36197</v>
          </cell>
          <cell r="I101">
            <v>36218</v>
          </cell>
          <cell r="J101">
            <v>36229</v>
          </cell>
          <cell r="K101">
            <v>36241</v>
          </cell>
        </row>
        <row r="102">
          <cell r="D102" t="str">
            <v>A</v>
          </cell>
          <cell r="G102">
            <v>36178</v>
          </cell>
          <cell r="H102">
            <v>36197</v>
          </cell>
          <cell r="I102">
            <v>36218</v>
          </cell>
          <cell r="J102">
            <v>36229</v>
          </cell>
          <cell r="K102">
            <v>36236</v>
          </cell>
          <cell r="L102">
            <v>36243</v>
          </cell>
          <cell r="M102">
            <v>36250</v>
          </cell>
        </row>
        <row r="103">
          <cell r="D103">
            <v>0.52488571428571429</v>
          </cell>
          <cell r="G103">
            <v>36178</v>
          </cell>
          <cell r="H103">
            <v>36197</v>
          </cell>
          <cell r="I103">
            <v>36218</v>
          </cell>
          <cell r="J103">
            <v>36229</v>
          </cell>
          <cell r="K103">
            <v>36241</v>
          </cell>
        </row>
        <row r="104">
          <cell r="D104" t="str">
            <v>I</v>
          </cell>
          <cell r="G104">
            <v>36209</v>
          </cell>
          <cell r="H104">
            <v>36225</v>
          </cell>
          <cell r="I104">
            <v>36232</v>
          </cell>
          <cell r="J104">
            <v>36244</v>
          </cell>
          <cell r="K104">
            <v>36260</v>
          </cell>
          <cell r="L104">
            <v>36278</v>
          </cell>
          <cell r="M104">
            <v>36278</v>
          </cell>
        </row>
        <row r="105">
          <cell r="D105">
            <v>0.52488571428571429</v>
          </cell>
          <cell r="G105">
            <v>36209</v>
          </cell>
          <cell r="H105">
            <v>36225</v>
          </cell>
          <cell r="I105">
            <v>36232</v>
          </cell>
        </row>
        <row r="106">
          <cell r="D106" t="str">
            <v>I</v>
          </cell>
          <cell r="G106">
            <v>36209</v>
          </cell>
          <cell r="H106">
            <v>36225</v>
          </cell>
          <cell r="I106">
            <v>36232</v>
          </cell>
          <cell r="J106">
            <v>36244</v>
          </cell>
          <cell r="K106">
            <v>36260</v>
          </cell>
          <cell r="L106">
            <v>36278</v>
          </cell>
          <cell r="M106">
            <v>36278</v>
          </cell>
        </row>
        <row r="107">
          <cell r="D107">
            <v>0.52488571428571429</v>
          </cell>
          <cell r="G107">
            <v>36209</v>
          </cell>
          <cell r="H107">
            <v>36225</v>
          </cell>
          <cell r="I107">
            <v>36232</v>
          </cell>
        </row>
        <row r="108">
          <cell r="D108" t="str">
            <v>I</v>
          </cell>
          <cell r="G108">
            <v>36209</v>
          </cell>
          <cell r="H108">
            <v>36225</v>
          </cell>
          <cell r="I108">
            <v>36232</v>
          </cell>
          <cell r="J108">
            <v>36244</v>
          </cell>
          <cell r="K108">
            <v>36260</v>
          </cell>
          <cell r="L108">
            <v>36278</v>
          </cell>
          <cell r="M108">
            <v>36278</v>
          </cell>
        </row>
        <row r="109">
          <cell r="D109">
            <v>0.52488571428571429</v>
          </cell>
          <cell r="G109">
            <v>36209</v>
          </cell>
          <cell r="H109">
            <v>36225</v>
          </cell>
          <cell r="I109">
            <v>36232</v>
          </cell>
        </row>
        <row r="110">
          <cell r="D110" t="str">
            <v>I</v>
          </cell>
          <cell r="G110">
            <v>36209</v>
          </cell>
          <cell r="H110">
            <v>36225</v>
          </cell>
          <cell r="I110">
            <v>36232</v>
          </cell>
          <cell r="J110">
            <v>36244</v>
          </cell>
          <cell r="K110">
            <v>36260</v>
          </cell>
          <cell r="L110">
            <v>36278</v>
          </cell>
          <cell r="M110">
            <v>36278</v>
          </cell>
        </row>
        <row r="111">
          <cell r="D111">
            <v>0.52488571428571429</v>
          </cell>
          <cell r="G111">
            <v>36209</v>
          </cell>
          <cell r="H111">
            <v>36225</v>
          </cell>
          <cell r="I111">
            <v>36232</v>
          </cell>
        </row>
        <row r="112">
          <cell r="D112" t="str">
            <v>I</v>
          </cell>
          <cell r="G112">
            <v>36209</v>
          </cell>
          <cell r="H112">
            <v>36225</v>
          </cell>
          <cell r="I112">
            <v>36232</v>
          </cell>
          <cell r="J112">
            <v>36244</v>
          </cell>
          <cell r="K112">
            <v>36260</v>
          </cell>
          <cell r="L112">
            <v>36278</v>
          </cell>
          <cell r="M112">
            <v>36278</v>
          </cell>
        </row>
        <row r="113">
          <cell r="D113">
            <v>0.52488571428571429</v>
          </cell>
          <cell r="G113">
            <v>36209</v>
          </cell>
          <cell r="H113">
            <v>36225</v>
          </cell>
          <cell r="I113">
            <v>36232</v>
          </cell>
        </row>
        <row r="114">
          <cell r="D114" t="str">
            <v>I</v>
          </cell>
          <cell r="G114">
            <v>36209</v>
          </cell>
          <cell r="H114">
            <v>36225</v>
          </cell>
          <cell r="I114">
            <v>36232</v>
          </cell>
          <cell r="J114">
            <v>36244</v>
          </cell>
          <cell r="K114">
            <v>36260</v>
          </cell>
          <cell r="L114">
            <v>36278</v>
          </cell>
          <cell r="M114">
            <v>36278</v>
          </cell>
        </row>
        <row r="115">
          <cell r="D115">
            <v>0.52488571428571429</v>
          </cell>
          <cell r="G115">
            <v>36209</v>
          </cell>
          <cell r="H115">
            <v>36225</v>
          </cell>
          <cell r="I115">
            <v>36232</v>
          </cell>
        </row>
        <row r="116">
          <cell r="D116" t="str">
            <v>I</v>
          </cell>
          <cell r="G116">
            <v>36209</v>
          </cell>
          <cell r="H116">
            <v>36225</v>
          </cell>
          <cell r="I116">
            <v>36232</v>
          </cell>
          <cell r="J116">
            <v>36244</v>
          </cell>
          <cell r="K116">
            <v>36260</v>
          </cell>
          <cell r="L116">
            <v>36278</v>
          </cell>
          <cell r="M116">
            <v>36278</v>
          </cell>
        </row>
        <row r="117">
          <cell r="D117">
            <v>0.52488571428571429</v>
          </cell>
          <cell r="G117">
            <v>36209</v>
          </cell>
          <cell r="H117">
            <v>36225</v>
          </cell>
          <cell r="I117">
            <v>36232</v>
          </cell>
        </row>
        <row r="118">
          <cell r="D118" t="str">
            <v>I</v>
          </cell>
          <cell r="G118">
            <v>36209</v>
          </cell>
          <cell r="H118">
            <v>36225</v>
          </cell>
          <cell r="I118">
            <v>36232</v>
          </cell>
          <cell r="J118">
            <v>36244</v>
          </cell>
          <cell r="K118">
            <v>36260</v>
          </cell>
          <cell r="L118">
            <v>36278</v>
          </cell>
          <cell r="M118">
            <v>36278</v>
          </cell>
        </row>
        <row r="119">
          <cell r="D119">
            <v>0.52488571428571429</v>
          </cell>
          <cell r="G119">
            <v>36209</v>
          </cell>
          <cell r="H119">
            <v>36225</v>
          </cell>
          <cell r="I119">
            <v>36232</v>
          </cell>
        </row>
        <row r="120">
          <cell r="D120" t="str">
            <v>I</v>
          </cell>
          <cell r="G120">
            <v>36209</v>
          </cell>
          <cell r="H120">
            <v>36225</v>
          </cell>
          <cell r="I120">
            <v>36232</v>
          </cell>
          <cell r="J120">
            <v>36244</v>
          </cell>
          <cell r="K120">
            <v>36260</v>
          </cell>
          <cell r="L120">
            <v>36278</v>
          </cell>
          <cell r="M120">
            <v>36278</v>
          </cell>
        </row>
        <row r="121">
          <cell r="D121">
            <v>0.52488571428571429</v>
          </cell>
          <cell r="G121">
            <v>36209</v>
          </cell>
          <cell r="H121">
            <v>36225</v>
          </cell>
          <cell r="I121">
            <v>36232</v>
          </cell>
        </row>
      </sheetData>
      <sheetData sheetId="1" refreshError="1">
        <row r="8">
          <cell r="E8" t="str">
            <v>(SCH)</v>
          </cell>
          <cell r="F8">
            <v>36185</v>
          </cell>
          <cell r="G8">
            <v>36224</v>
          </cell>
          <cell r="H8">
            <v>36234</v>
          </cell>
          <cell r="I8">
            <v>36246</v>
          </cell>
          <cell r="J8">
            <v>36266</v>
          </cell>
          <cell r="K8">
            <v>36280</v>
          </cell>
        </row>
        <row r="9">
          <cell r="E9" t="str">
            <v>(ACT)</v>
          </cell>
          <cell r="F9">
            <v>36170</v>
          </cell>
          <cell r="G9">
            <v>36224</v>
          </cell>
        </row>
        <row r="10">
          <cell r="E10" t="str">
            <v>(SCH)</v>
          </cell>
          <cell r="F10">
            <v>36178</v>
          </cell>
          <cell r="G10">
            <v>36217</v>
          </cell>
          <cell r="H10">
            <v>36221</v>
          </cell>
          <cell r="I10">
            <v>36234</v>
          </cell>
          <cell r="J10">
            <v>36255</v>
          </cell>
          <cell r="K10">
            <v>36269</v>
          </cell>
        </row>
        <row r="11">
          <cell r="E11" t="str">
            <v>(ACT)</v>
          </cell>
          <cell r="F11">
            <v>36153</v>
          </cell>
          <cell r="G11">
            <v>36202</v>
          </cell>
          <cell r="H11">
            <v>36221</v>
          </cell>
          <cell r="I11">
            <v>36225</v>
          </cell>
        </row>
        <row r="12">
          <cell r="E12" t="str">
            <v>(SCH)</v>
          </cell>
          <cell r="F12">
            <v>36178</v>
          </cell>
          <cell r="G12">
            <v>36217</v>
          </cell>
          <cell r="H12">
            <v>36223</v>
          </cell>
          <cell r="I12">
            <v>36237</v>
          </cell>
          <cell r="J12">
            <v>36258</v>
          </cell>
          <cell r="K12">
            <v>36272</v>
          </cell>
        </row>
        <row r="13">
          <cell r="E13" t="str">
            <v>(ACT)</v>
          </cell>
          <cell r="F13">
            <v>36180</v>
          </cell>
          <cell r="G13">
            <v>36215</v>
          </cell>
          <cell r="H13">
            <v>36223</v>
          </cell>
        </row>
        <row r="14">
          <cell r="H14">
            <v>36228</v>
          </cell>
        </row>
        <row r="15">
          <cell r="H15">
            <v>36228</v>
          </cell>
        </row>
        <row r="16">
          <cell r="H16">
            <v>36223</v>
          </cell>
        </row>
        <row r="17">
          <cell r="H17">
            <v>36223</v>
          </cell>
        </row>
        <row r="18">
          <cell r="H18">
            <v>36228</v>
          </cell>
        </row>
        <row r="19">
          <cell r="H19">
            <v>36228</v>
          </cell>
        </row>
        <row r="20">
          <cell r="H20">
            <v>36221</v>
          </cell>
        </row>
        <row r="21">
          <cell r="H21">
            <v>36221</v>
          </cell>
        </row>
        <row r="22">
          <cell r="H22">
            <v>36227</v>
          </cell>
        </row>
        <row r="23">
          <cell r="H23">
            <v>36229</v>
          </cell>
        </row>
        <row r="24">
          <cell r="H24">
            <v>36234</v>
          </cell>
        </row>
        <row r="26">
          <cell r="H26">
            <v>36234</v>
          </cell>
        </row>
        <row r="28">
          <cell r="H28">
            <v>36234</v>
          </cell>
        </row>
        <row r="30">
          <cell r="H30">
            <v>36229</v>
          </cell>
        </row>
        <row r="32">
          <cell r="H32">
            <v>36234</v>
          </cell>
        </row>
        <row r="34">
          <cell r="H34">
            <v>36234</v>
          </cell>
        </row>
      </sheetData>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Monitor"/>
      <sheetName val="Progress"/>
      <sheetName val="Progress Summary"/>
      <sheetName val="Drawing Status"/>
      <sheetName val="Procurement Status"/>
      <sheetName val="Progress_ACT"/>
      <sheetName val="MTO"/>
      <sheetName val="PRO_DCI"/>
      <sheetName val="FF_DCI"/>
      <sheetName val="MECH_DCI"/>
      <sheetName val="HVAC_DCI"/>
      <sheetName val="PIPE_DCI"/>
      <sheetName val="ELEC_DCI"/>
      <sheetName val="INST_DCI"/>
      <sheetName val="CIVIL_DCI"/>
      <sheetName val="BLDG_DCI"/>
      <sheetName val="MECH_MCI"/>
      <sheetName val="HVAC_MCI"/>
      <sheetName val="PIPING_MCI"/>
      <sheetName val="ELEC_MCI"/>
      <sheetName val="INST_MCI"/>
      <sheetName val="CIVIL_MCI"/>
      <sheetName val="BLDG_MCI"/>
      <sheetName val="DWG_A"/>
      <sheetName val="DWG"/>
      <sheetName val="PRO_A"/>
      <sheetName val="PRO"/>
      <sheetName val="Module1"/>
      <sheetName val="Module2"/>
      <sheetName val="Module3"/>
      <sheetName val="Module4"/>
      <sheetName val="data_dci"/>
      <sheetName val="data_mci"/>
      <sheetName val="작성기준"/>
      <sheetName val="PIPE"/>
      <sheetName val="BSD _2_"/>
      <sheetName val="집계표"/>
      <sheetName val="Summary Sheets"/>
      <sheetName val="15100"/>
      <sheetName val="BSD (2)"/>
      <sheetName val="VA_code"/>
      <sheetName val="BRICK"/>
      <sheetName val="LEGEND"/>
      <sheetName val="95삼성급(본사)"/>
      <sheetName val="RENUN"/>
      <sheetName val="FLANGE"/>
      <sheetName val="VALVE"/>
      <sheetName val="9-1차이내역"/>
      <sheetName val="ERECTION"/>
      <sheetName val="BREAKDOWN"/>
      <sheetName val="#REF"/>
      <sheetName val="eq_data"/>
      <sheetName val="SILICATE"/>
      <sheetName val="PAGE 2"/>
      <sheetName val="#3E1_GCR"/>
      <sheetName val="behind"/>
      <sheetName val="요약배부"/>
      <sheetName val="주관사업"/>
      <sheetName val="표지"/>
      <sheetName val="개시대사 (2)"/>
      <sheetName val="BalanceSheet"/>
      <sheetName val="CashFlow"/>
      <sheetName val="기둥(원형)"/>
      <sheetName val="COPING"/>
      <sheetName val="단가"/>
      <sheetName val="PBS"/>
      <sheetName val="Summary"/>
      <sheetName val="CAT_5"/>
      <sheetName val="남양시작동자105노65기1.3화1.2"/>
      <sheetName val="Progress_Summary"/>
      <sheetName val="Drawing_Status"/>
      <sheetName val="Procurement_Status"/>
      <sheetName val="BSD__2_"/>
      <sheetName val="Summary_Sheets"/>
      <sheetName val="BSD_(2)"/>
      <sheetName val="PAGE_2"/>
      <sheetName val="계산내역"/>
      <sheetName val="VLOOKUP"/>
      <sheetName val="cal-foamglass"/>
      <sheetName val="MonthlyProgress"/>
      <sheetName val="INSTR"/>
      <sheetName val="해외 연수비용 계산-삭제"/>
      <sheetName val="카메라"/>
      <sheetName val="해외 기술훈련비 (합계)"/>
      <sheetName val="찍기"/>
      <sheetName val="계화배수(3대)"/>
      <sheetName val="대치판정"/>
      <sheetName val="TOEC"/>
      <sheetName val="인원계획"/>
      <sheetName val="guard(mac)"/>
      <sheetName val="Engrg Est"/>
      <sheetName val="Progress_Summary1"/>
      <sheetName val="Drawing_Status1"/>
      <sheetName val="Procurement_Status1"/>
      <sheetName val="BSD__2_1"/>
      <sheetName val="Summary_Sheets1"/>
      <sheetName val="BSD_(2)1"/>
      <sheetName val="남양시작동자105노65기1_3화1_2"/>
      <sheetName val="PAGE_21"/>
      <sheetName val="h-013211-2"/>
      <sheetName val="AILC004"/>
      <sheetName val="수입"/>
      <sheetName val="직급별 신상명세"/>
      <sheetName val="main_db"/>
      <sheetName val="부서별 신상명세"/>
      <sheetName val="산근"/>
      <sheetName val="화성이화모듈공장"/>
      <sheetName val="CARBOLINE분석"/>
      <sheetName val="PILOT품"/>
      <sheetName val="M96현황-동아"/>
      <sheetName val="금형품의서"/>
      <sheetName val="choose"/>
      <sheetName val="교각1"/>
      <sheetName val="인원현황"/>
      <sheetName val="Sheet1"/>
      <sheetName val="수주추정"/>
      <sheetName val="단가표"/>
      <sheetName val="Inputs"/>
      <sheetName val="Sheet5"/>
      <sheetName val="Quantity"/>
      <sheetName val="D2old"/>
      <sheetName val="D2"/>
      <sheetName val="D1.1"/>
      <sheetName val="Library"/>
      <sheetName val="D1X"/>
      <sheetName val="D2X"/>
      <sheetName val="D2.1"/>
      <sheetName val="Checklist"/>
      <sheetName val="D4"/>
      <sheetName val=""/>
      <sheetName val=" "/>
      <sheetName val="보온자재단가표"/>
      <sheetName val="CAL(1)."/>
      <sheetName val="Activity(new)"/>
      <sheetName val="CW_7"/>
      <sheetName val="Boiler Norms"/>
      <sheetName val="ProjectPr0gress"/>
      <sheetName val="Monthly Manning"/>
      <sheetName val="GEN"/>
      <sheetName val="CODE"/>
      <sheetName val="inter"/>
      <sheetName val="갑지"/>
      <sheetName val="program"/>
      <sheetName val="studbolt size"/>
      <sheetName val="item sort no"/>
      <sheetName val="Macro(MCC)"/>
      <sheetName val="정부노임단가"/>
      <sheetName val="PumpSpec"/>
      <sheetName val="내역"/>
      <sheetName val="#1_공장"/>
      <sheetName val="Motor"/>
      <sheetName val="Progress_Summary2"/>
      <sheetName val="Drawing_Status2"/>
      <sheetName val="Procurement_Status2"/>
      <sheetName val="BSD__2_2"/>
      <sheetName val="BSD_(2)2"/>
      <sheetName val="Summary_Sheets2"/>
      <sheetName val="PAGE_22"/>
      <sheetName val="남양시작동자105노65기1_3화1_21"/>
      <sheetName val="개시대사_(2)"/>
      <sheetName val="Engrg_Est"/>
      <sheetName val="해외_연수비용_계산-삭제"/>
      <sheetName val="해외_기술훈련비_(합계)"/>
      <sheetName val="직급별_신상명세"/>
      <sheetName val="부서별_신상명세"/>
      <sheetName val="D1_1"/>
      <sheetName val="D2_1"/>
      <sheetName val="_"/>
      <sheetName val="CAL(1)_"/>
      <sheetName val="Boiler_Norms"/>
      <sheetName val="Monthly_Manning"/>
      <sheetName val="Data"/>
      <sheetName val="EMS"/>
      <sheetName val="Elec. Load"/>
      <sheetName val="1-Excavation"/>
      <sheetName val="2-Substructure"/>
      <sheetName val="3-Concrete"/>
      <sheetName val="4-Masonry"/>
      <sheetName val="5-Thermal &amp; Moisture"/>
      <sheetName val="개시전표"/>
      <sheetName val="공사집계"/>
      <sheetName val="단위세대"/>
      <sheetName val="results"/>
      <sheetName val="견적총괄표"/>
      <sheetName val="공통비총괄표"/>
      <sheetName val="HX"/>
    </sheetNames>
    <sheetDataSet>
      <sheetData sheetId="0" refreshError="1">
        <row r="7">
          <cell r="E7">
            <v>36965</v>
          </cell>
        </row>
        <row r="8">
          <cell r="E8">
            <v>36994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row r="133">
          <cell r="B133" t="str">
            <v>ELECTRIC</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70</v>
          </cell>
          <cell r="U133">
            <v>0</v>
          </cell>
          <cell r="V133">
            <v>0</v>
          </cell>
          <cell r="W133">
            <v>0</v>
          </cell>
          <cell r="X133">
            <v>0</v>
          </cell>
          <cell r="Y133">
            <v>0</v>
          </cell>
          <cell r="Z133">
            <v>0</v>
          </cell>
          <cell r="AA133">
            <v>0</v>
          </cell>
          <cell r="AB133">
            <v>0</v>
          </cell>
          <cell r="AC133">
            <v>10</v>
          </cell>
          <cell r="AD133">
            <v>20</v>
          </cell>
          <cell r="AE133">
            <v>0</v>
          </cell>
          <cell r="AF133">
            <v>0</v>
          </cell>
          <cell r="AG133">
            <v>0</v>
          </cell>
          <cell r="AH133">
            <v>0</v>
          </cell>
          <cell r="AI133">
            <v>0</v>
          </cell>
          <cell r="AJ133">
            <v>0</v>
          </cell>
          <cell r="AK133">
            <v>0</v>
          </cell>
          <cell r="AL133">
            <v>0</v>
          </cell>
        </row>
        <row r="134">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70</v>
          </cell>
          <cell r="U134">
            <v>70</v>
          </cell>
          <cell r="V134">
            <v>70</v>
          </cell>
          <cell r="W134">
            <v>70</v>
          </cell>
          <cell r="X134">
            <v>70</v>
          </cell>
          <cell r="Y134">
            <v>70</v>
          </cell>
          <cell r="Z134">
            <v>70</v>
          </cell>
          <cell r="AA134">
            <v>70</v>
          </cell>
          <cell r="AB134">
            <v>70</v>
          </cell>
          <cell r="AC134">
            <v>80</v>
          </cell>
          <cell r="AD134">
            <v>100</v>
          </cell>
          <cell r="AE134">
            <v>100</v>
          </cell>
          <cell r="AF134">
            <v>100</v>
          </cell>
          <cell r="AG134">
            <v>100</v>
          </cell>
          <cell r="AH134">
            <v>100</v>
          </cell>
          <cell r="AI134">
            <v>100</v>
          </cell>
          <cell r="AJ134">
            <v>100</v>
          </cell>
          <cell r="AK134">
            <v>100</v>
          </cell>
          <cell r="AL134">
            <v>100</v>
          </cell>
        </row>
        <row r="135">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0.41930116472545753</v>
          </cell>
          <cell r="U135">
            <v>0</v>
          </cell>
          <cell r="V135">
            <v>0</v>
          </cell>
          <cell r="W135">
            <v>0</v>
          </cell>
          <cell r="X135">
            <v>0</v>
          </cell>
          <cell r="Y135">
            <v>0</v>
          </cell>
          <cell r="Z135">
            <v>0</v>
          </cell>
          <cell r="AA135">
            <v>0</v>
          </cell>
          <cell r="AB135">
            <v>0</v>
          </cell>
          <cell r="AC135">
            <v>5.9900166389351077E-2</v>
          </cell>
          <cell r="AD135">
            <v>0.11980033277870215</v>
          </cell>
          <cell r="AE135">
            <v>0</v>
          </cell>
          <cell r="AF135">
            <v>0</v>
          </cell>
          <cell r="AG135">
            <v>0</v>
          </cell>
          <cell r="AH135">
            <v>0</v>
          </cell>
          <cell r="AI135">
            <v>0</v>
          </cell>
          <cell r="AJ135">
            <v>0</v>
          </cell>
          <cell r="AK135">
            <v>0</v>
          </cell>
          <cell r="AL135">
            <v>0</v>
          </cell>
        </row>
        <row r="136">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0.41930116472545753</v>
          </cell>
          <cell r="U136">
            <v>0.41930116472545753</v>
          </cell>
          <cell r="V136">
            <v>0.41930116472545753</v>
          </cell>
          <cell r="W136">
            <v>0.41930116472545753</v>
          </cell>
          <cell r="X136">
            <v>0.41930116472545753</v>
          </cell>
          <cell r="Y136">
            <v>0.41930116472545753</v>
          </cell>
          <cell r="Z136">
            <v>0.41930116472545753</v>
          </cell>
          <cell r="AA136">
            <v>0.41930116472545753</v>
          </cell>
          <cell r="AB136">
            <v>0.41930116472545753</v>
          </cell>
          <cell r="AC136">
            <v>0.47920133111480862</v>
          </cell>
          <cell r="AD136">
            <v>0.59900166389351073</v>
          </cell>
          <cell r="AE136">
            <v>0.59900166389351073</v>
          </cell>
          <cell r="AF136">
            <v>0.59900166389351073</v>
          </cell>
          <cell r="AG136">
            <v>0.59900166389351073</v>
          </cell>
          <cell r="AH136">
            <v>0.59900166389351073</v>
          </cell>
          <cell r="AI136">
            <v>0.59900166389351073</v>
          </cell>
          <cell r="AJ136">
            <v>0.59900166389351073</v>
          </cell>
          <cell r="AK136">
            <v>0.59900166389351073</v>
          </cell>
          <cell r="AL136">
            <v>0.59900166389351073</v>
          </cell>
        </row>
        <row r="137">
          <cell r="B137" t="str">
            <v>INSTRUMENT</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70</v>
          </cell>
          <cell r="U137">
            <v>0</v>
          </cell>
          <cell r="V137">
            <v>0</v>
          </cell>
          <cell r="W137">
            <v>0</v>
          </cell>
          <cell r="X137">
            <v>0</v>
          </cell>
          <cell r="Y137">
            <v>0</v>
          </cell>
          <cell r="Z137">
            <v>0</v>
          </cell>
          <cell r="AA137">
            <v>0</v>
          </cell>
          <cell r="AB137">
            <v>0</v>
          </cell>
          <cell r="AC137">
            <v>10</v>
          </cell>
          <cell r="AD137">
            <v>20</v>
          </cell>
          <cell r="AE137">
            <v>0</v>
          </cell>
          <cell r="AF137">
            <v>0</v>
          </cell>
          <cell r="AG137">
            <v>0</v>
          </cell>
          <cell r="AH137">
            <v>0</v>
          </cell>
          <cell r="AI137">
            <v>0</v>
          </cell>
          <cell r="AJ137">
            <v>0</v>
          </cell>
          <cell r="AK137">
            <v>0</v>
          </cell>
          <cell r="AL137">
            <v>0</v>
          </cell>
        </row>
        <row r="138">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cell r="T138">
            <v>70</v>
          </cell>
          <cell r="U138">
            <v>70</v>
          </cell>
          <cell r="V138">
            <v>70</v>
          </cell>
          <cell r="W138">
            <v>70</v>
          </cell>
          <cell r="X138">
            <v>70</v>
          </cell>
          <cell r="Y138">
            <v>70</v>
          </cell>
          <cell r="Z138">
            <v>70</v>
          </cell>
          <cell r="AA138">
            <v>70</v>
          </cell>
          <cell r="AB138">
            <v>70</v>
          </cell>
          <cell r="AC138">
            <v>80</v>
          </cell>
          <cell r="AD138">
            <v>100</v>
          </cell>
          <cell r="AE138">
            <v>100</v>
          </cell>
          <cell r="AF138">
            <v>100</v>
          </cell>
          <cell r="AG138">
            <v>100</v>
          </cell>
          <cell r="AH138">
            <v>100</v>
          </cell>
          <cell r="AI138">
            <v>100</v>
          </cell>
          <cell r="AJ138">
            <v>100</v>
          </cell>
          <cell r="AK138">
            <v>100</v>
          </cell>
          <cell r="AL138">
            <v>100</v>
          </cell>
        </row>
        <row r="139">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cell r="T139">
            <v>0.20965058236272877</v>
          </cell>
          <cell r="U139">
            <v>0</v>
          </cell>
          <cell r="V139">
            <v>0</v>
          </cell>
          <cell r="W139">
            <v>0</v>
          </cell>
          <cell r="X139">
            <v>0</v>
          </cell>
          <cell r="Y139">
            <v>0</v>
          </cell>
          <cell r="Z139">
            <v>0</v>
          </cell>
          <cell r="AA139">
            <v>0</v>
          </cell>
          <cell r="AB139">
            <v>0</v>
          </cell>
          <cell r="AC139">
            <v>2.9950083194675538E-2</v>
          </cell>
          <cell r="AD139">
            <v>5.9900166389351077E-2</v>
          </cell>
          <cell r="AE139">
            <v>0</v>
          </cell>
          <cell r="AF139">
            <v>0</v>
          </cell>
          <cell r="AG139">
            <v>0</v>
          </cell>
          <cell r="AH139">
            <v>0</v>
          </cell>
          <cell r="AI139">
            <v>0</v>
          </cell>
          <cell r="AJ139">
            <v>0</v>
          </cell>
          <cell r="AK139">
            <v>0</v>
          </cell>
          <cell r="AL139">
            <v>0</v>
          </cell>
        </row>
        <row r="140">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cell r="T140">
            <v>0.20965058236272877</v>
          </cell>
          <cell r="U140">
            <v>0.20965058236272877</v>
          </cell>
          <cell r="V140">
            <v>0.20965058236272877</v>
          </cell>
          <cell r="W140">
            <v>0.20965058236272877</v>
          </cell>
          <cell r="X140">
            <v>0.20965058236272877</v>
          </cell>
          <cell r="Y140">
            <v>0.20965058236272877</v>
          </cell>
          <cell r="Z140">
            <v>0.20965058236272877</v>
          </cell>
          <cell r="AA140">
            <v>0.20965058236272877</v>
          </cell>
          <cell r="AB140">
            <v>0.20965058236272877</v>
          </cell>
          <cell r="AC140">
            <v>0.23960066555740431</v>
          </cell>
          <cell r="AD140">
            <v>0.29950083194675536</v>
          </cell>
          <cell r="AE140">
            <v>0.29950083194675536</v>
          </cell>
          <cell r="AF140">
            <v>0.29950083194675536</v>
          </cell>
          <cell r="AG140">
            <v>0.29950083194675536</v>
          </cell>
          <cell r="AH140">
            <v>0.29950083194675536</v>
          </cell>
          <cell r="AI140">
            <v>0.29950083194675536</v>
          </cell>
          <cell r="AJ140">
            <v>0.29950083194675536</v>
          </cell>
          <cell r="AK140">
            <v>0.29950083194675536</v>
          </cell>
          <cell r="AL140">
            <v>0.29950083194675536</v>
          </cell>
        </row>
        <row r="141">
          <cell r="B141" t="str">
            <v>PIPING</v>
          </cell>
          <cell r="D141">
            <v>0</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cell r="T141">
            <v>70</v>
          </cell>
          <cell r="U141">
            <v>0</v>
          </cell>
          <cell r="V141">
            <v>0</v>
          </cell>
          <cell r="W141">
            <v>0</v>
          </cell>
          <cell r="X141">
            <v>0</v>
          </cell>
          <cell r="Y141">
            <v>0</v>
          </cell>
          <cell r="Z141">
            <v>0</v>
          </cell>
          <cell r="AA141">
            <v>0</v>
          </cell>
          <cell r="AB141">
            <v>0</v>
          </cell>
          <cell r="AC141">
            <v>10</v>
          </cell>
          <cell r="AD141">
            <v>20</v>
          </cell>
          <cell r="AE141">
            <v>0</v>
          </cell>
          <cell r="AF141">
            <v>0</v>
          </cell>
          <cell r="AG141">
            <v>0</v>
          </cell>
          <cell r="AH141">
            <v>0</v>
          </cell>
          <cell r="AI141">
            <v>0</v>
          </cell>
          <cell r="AJ141">
            <v>0</v>
          </cell>
          <cell r="AK141">
            <v>0</v>
          </cell>
          <cell r="AL141">
            <v>0</v>
          </cell>
        </row>
        <row r="142">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70</v>
          </cell>
          <cell r="U142">
            <v>70</v>
          </cell>
          <cell r="V142">
            <v>70</v>
          </cell>
          <cell r="W142">
            <v>70</v>
          </cell>
          <cell r="X142">
            <v>70</v>
          </cell>
          <cell r="Y142">
            <v>70</v>
          </cell>
          <cell r="Z142">
            <v>70</v>
          </cell>
          <cell r="AA142">
            <v>70</v>
          </cell>
          <cell r="AB142">
            <v>70</v>
          </cell>
          <cell r="AC142">
            <v>80</v>
          </cell>
          <cell r="AD142">
            <v>100</v>
          </cell>
          <cell r="AE142">
            <v>100</v>
          </cell>
          <cell r="AF142">
            <v>100</v>
          </cell>
          <cell r="AG142">
            <v>100</v>
          </cell>
          <cell r="AH142">
            <v>100</v>
          </cell>
          <cell r="AI142">
            <v>100</v>
          </cell>
          <cell r="AJ142">
            <v>100</v>
          </cell>
          <cell r="AK142">
            <v>100</v>
          </cell>
          <cell r="AL142">
            <v>100</v>
          </cell>
        </row>
        <row r="143">
          <cell r="D143">
            <v>0</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cell r="T143">
            <v>0.41930116472545753</v>
          </cell>
          <cell r="U143">
            <v>0</v>
          </cell>
          <cell r="V143">
            <v>0</v>
          </cell>
          <cell r="W143">
            <v>0</v>
          </cell>
          <cell r="X143">
            <v>0</v>
          </cell>
          <cell r="Y143">
            <v>0</v>
          </cell>
          <cell r="Z143">
            <v>0</v>
          </cell>
          <cell r="AA143">
            <v>0</v>
          </cell>
          <cell r="AB143">
            <v>0</v>
          </cell>
          <cell r="AC143">
            <v>5.9900166389351077E-2</v>
          </cell>
          <cell r="AD143">
            <v>0.11980033277870215</v>
          </cell>
          <cell r="AE143">
            <v>0</v>
          </cell>
          <cell r="AF143">
            <v>0</v>
          </cell>
          <cell r="AG143">
            <v>0</v>
          </cell>
          <cell r="AH143">
            <v>0</v>
          </cell>
          <cell r="AI143">
            <v>0</v>
          </cell>
          <cell r="AJ143">
            <v>0</v>
          </cell>
          <cell r="AK143">
            <v>0</v>
          </cell>
          <cell r="AL143">
            <v>0</v>
          </cell>
        </row>
        <row r="144">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cell r="T144">
            <v>0.41930116472545753</v>
          </cell>
          <cell r="U144">
            <v>0.41930116472545753</v>
          </cell>
          <cell r="V144">
            <v>0.41930116472545753</v>
          </cell>
          <cell r="W144">
            <v>0.41930116472545753</v>
          </cell>
          <cell r="X144">
            <v>0.41930116472545753</v>
          </cell>
          <cell r="Y144">
            <v>0.41930116472545753</v>
          </cell>
          <cell r="Z144">
            <v>0.41930116472545753</v>
          </cell>
          <cell r="AA144">
            <v>0.41930116472545753</v>
          </cell>
          <cell r="AB144">
            <v>0.41930116472545753</v>
          </cell>
          <cell r="AC144">
            <v>0.47920133111480862</v>
          </cell>
          <cell r="AD144">
            <v>0.59900166389351073</v>
          </cell>
          <cell r="AE144">
            <v>0.59900166389351073</v>
          </cell>
          <cell r="AF144">
            <v>0.59900166389351073</v>
          </cell>
          <cell r="AG144">
            <v>0.59900166389351073</v>
          </cell>
          <cell r="AH144">
            <v>0.59900166389351073</v>
          </cell>
          <cell r="AI144">
            <v>0.59900166389351073</v>
          </cell>
          <cell r="AJ144">
            <v>0.59900166389351073</v>
          </cell>
          <cell r="AK144">
            <v>0.59900166389351073</v>
          </cell>
          <cell r="AL144">
            <v>0.59900166389351073</v>
          </cell>
        </row>
        <row r="145">
          <cell r="B145" t="str">
            <v>Building</v>
          </cell>
          <cell r="D145">
            <v>0</v>
          </cell>
          <cell r="E145">
            <v>0</v>
          </cell>
          <cell r="F145">
            <v>0</v>
          </cell>
          <cell r="G145">
            <v>0</v>
          </cell>
          <cell r="H145">
            <v>0</v>
          </cell>
          <cell r="I145">
            <v>0</v>
          </cell>
          <cell r="J145">
            <v>0</v>
          </cell>
          <cell r="K145">
            <v>0</v>
          </cell>
          <cell r="L145">
            <v>0</v>
          </cell>
          <cell r="M145">
            <v>70</v>
          </cell>
          <cell r="N145">
            <v>0</v>
          </cell>
          <cell r="O145">
            <v>0</v>
          </cell>
          <cell r="P145">
            <v>10</v>
          </cell>
          <cell r="Q145">
            <v>0</v>
          </cell>
          <cell r="R145">
            <v>0</v>
          </cell>
          <cell r="S145">
            <v>20</v>
          </cell>
          <cell r="T145">
            <v>0</v>
          </cell>
          <cell r="U145">
            <v>0</v>
          </cell>
          <cell r="V145">
            <v>0</v>
          </cell>
          <cell r="W145">
            <v>0</v>
          </cell>
          <cell r="X145">
            <v>0</v>
          </cell>
          <cell r="Y145">
            <v>0</v>
          </cell>
          <cell r="Z145">
            <v>0</v>
          </cell>
          <cell r="AA145">
            <v>0</v>
          </cell>
          <cell r="AB145">
            <v>0</v>
          </cell>
          <cell r="AC145">
            <v>0</v>
          </cell>
          <cell r="AD145">
            <v>0</v>
          </cell>
          <cell r="AE145">
            <v>0</v>
          </cell>
          <cell r="AF145">
            <v>0</v>
          </cell>
          <cell r="AG145">
            <v>0</v>
          </cell>
          <cell r="AH145">
            <v>0</v>
          </cell>
          <cell r="AI145">
            <v>0</v>
          </cell>
          <cell r="AJ145">
            <v>0</v>
          </cell>
          <cell r="AK145">
            <v>0</v>
          </cell>
          <cell r="AL145">
            <v>0</v>
          </cell>
        </row>
        <row r="146">
          <cell r="D146">
            <v>0</v>
          </cell>
          <cell r="E146">
            <v>0</v>
          </cell>
          <cell r="F146">
            <v>0</v>
          </cell>
          <cell r="G146">
            <v>0</v>
          </cell>
          <cell r="H146">
            <v>0</v>
          </cell>
          <cell r="I146">
            <v>0</v>
          </cell>
          <cell r="J146">
            <v>0</v>
          </cell>
          <cell r="K146">
            <v>0</v>
          </cell>
          <cell r="L146">
            <v>0</v>
          </cell>
          <cell r="M146">
            <v>70</v>
          </cell>
          <cell r="N146">
            <v>70</v>
          </cell>
          <cell r="O146">
            <v>70</v>
          </cell>
          <cell r="P146">
            <v>80</v>
          </cell>
          <cell r="Q146">
            <v>80</v>
          </cell>
          <cell r="R146">
            <v>80</v>
          </cell>
          <cell r="S146">
            <v>100</v>
          </cell>
          <cell r="T146">
            <v>100</v>
          </cell>
          <cell r="U146">
            <v>100</v>
          </cell>
          <cell r="V146">
            <v>100</v>
          </cell>
          <cell r="W146">
            <v>100</v>
          </cell>
          <cell r="X146">
            <v>100</v>
          </cell>
          <cell r="Y146">
            <v>100</v>
          </cell>
          <cell r="Z146">
            <v>100</v>
          </cell>
          <cell r="AA146">
            <v>100</v>
          </cell>
          <cell r="AB146">
            <v>100</v>
          </cell>
          <cell r="AC146">
            <v>100</v>
          </cell>
          <cell r="AD146">
            <v>100</v>
          </cell>
          <cell r="AE146">
            <v>100</v>
          </cell>
          <cell r="AF146">
            <v>100</v>
          </cell>
          <cell r="AG146">
            <v>100</v>
          </cell>
          <cell r="AH146">
            <v>100</v>
          </cell>
          <cell r="AI146">
            <v>100</v>
          </cell>
          <cell r="AJ146">
            <v>100</v>
          </cell>
          <cell r="AK146">
            <v>100</v>
          </cell>
          <cell r="AL146">
            <v>100</v>
          </cell>
        </row>
        <row r="147">
          <cell r="D147">
            <v>0</v>
          </cell>
          <cell r="E147">
            <v>0</v>
          </cell>
          <cell r="F147">
            <v>0</v>
          </cell>
          <cell r="G147">
            <v>0</v>
          </cell>
          <cell r="H147">
            <v>0</v>
          </cell>
          <cell r="I147">
            <v>0</v>
          </cell>
          <cell r="J147">
            <v>0</v>
          </cell>
          <cell r="K147">
            <v>0</v>
          </cell>
          <cell r="L147">
            <v>0</v>
          </cell>
          <cell r="M147">
            <v>1.0529118136439268</v>
          </cell>
          <cell r="N147">
            <v>0</v>
          </cell>
          <cell r="O147">
            <v>0</v>
          </cell>
          <cell r="P147">
            <v>0.15041597337770382</v>
          </cell>
          <cell r="Q147">
            <v>0</v>
          </cell>
          <cell r="R147">
            <v>0</v>
          </cell>
          <cell r="S147">
            <v>0.30083194675540764</v>
          </cell>
          <cell r="T147">
            <v>0</v>
          </cell>
          <cell r="U147">
            <v>0</v>
          </cell>
          <cell r="V147">
            <v>0</v>
          </cell>
          <cell r="W147">
            <v>0</v>
          </cell>
          <cell r="X147">
            <v>0</v>
          </cell>
          <cell r="Y147">
            <v>0</v>
          </cell>
          <cell r="Z147">
            <v>0</v>
          </cell>
          <cell r="AA147">
            <v>0</v>
          </cell>
          <cell r="AB147">
            <v>0</v>
          </cell>
          <cell r="AC147">
            <v>0</v>
          </cell>
          <cell r="AD147">
            <v>0</v>
          </cell>
          <cell r="AE147">
            <v>0</v>
          </cell>
          <cell r="AF147">
            <v>0</v>
          </cell>
          <cell r="AG147">
            <v>0</v>
          </cell>
          <cell r="AH147">
            <v>0</v>
          </cell>
          <cell r="AI147">
            <v>0</v>
          </cell>
          <cell r="AJ147">
            <v>0</v>
          </cell>
          <cell r="AK147">
            <v>0</v>
          </cell>
          <cell r="AL147">
            <v>0</v>
          </cell>
        </row>
        <row r="148">
          <cell r="D148">
            <v>0</v>
          </cell>
          <cell r="E148">
            <v>0</v>
          </cell>
          <cell r="F148">
            <v>0</v>
          </cell>
          <cell r="G148">
            <v>0</v>
          </cell>
          <cell r="H148">
            <v>0</v>
          </cell>
          <cell r="I148">
            <v>0</v>
          </cell>
          <cell r="J148">
            <v>0</v>
          </cell>
          <cell r="K148">
            <v>0</v>
          </cell>
          <cell r="L148">
            <v>0</v>
          </cell>
          <cell r="M148">
            <v>1.0529118136439268</v>
          </cell>
          <cell r="N148">
            <v>1.0529118136439268</v>
          </cell>
          <cell r="O148">
            <v>1.0529118136439268</v>
          </cell>
          <cell r="P148">
            <v>1.2033277870216306</v>
          </cell>
          <cell r="Q148">
            <v>1.2033277870216306</v>
          </cell>
          <cell r="R148">
            <v>1.2033277870216306</v>
          </cell>
          <cell r="S148">
            <v>1.5041597337770383</v>
          </cell>
          <cell r="T148">
            <v>1.5041597337770383</v>
          </cell>
          <cell r="U148">
            <v>1.5041597337770383</v>
          </cell>
          <cell r="V148">
            <v>1.5041597337770383</v>
          </cell>
          <cell r="W148">
            <v>1.5041597337770383</v>
          </cell>
          <cell r="X148">
            <v>1.5041597337770383</v>
          </cell>
          <cell r="Y148">
            <v>1.5041597337770383</v>
          </cell>
          <cell r="Z148">
            <v>1.5041597337770383</v>
          </cell>
          <cell r="AA148">
            <v>1.5041597337770383</v>
          </cell>
          <cell r="AB148">
            <v>1.5041597337770383</v>
          </cell>
          <cell r="AC148">
            <v>1.5041597337770383</v>
          </cell>
          <cell r="AD148">
            <v>1.5041597337770383</v>
          </cell>
          <cell r="AE148">
            <v>1.5041597337770383</v>
          </cell>
          <cell r="AF148">
            <v>1.5041597337770383</v>
          </cell>
          <cell r="AG148">
            <v>1.5041597337770383</v>
          </cell>
          <cell r="AH148">
            <v>1.5041597337770383</v>
          </cell>
          <cell r="AI148">
            <v>1.5041597337770383</v>
          </cell>
          <cell r="AJ148">
            <v>1.5041597337770383</v>
          </cell>
          <cell r="AK148">
            <v>1.5041597337770383</v>
          </cell>
          <cell r="AL148">
            <v>1.5041597337770383</v>
          </cell>
        </row>
      </sheetData>
      <sheetData sheetId="27" refreshError="1">
        <row r="117">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30</v>
          </cell>
          <cell r="Y117">
            <v>40</v>
          </cell>
          <cell r="Z117">
            <v>0</v>
          </cell>
          <cell r="AA117">
            <v>0</v>
          </cell>
          <cell r="AB117">
            <v>0</v>
          </cell>
          <cell r="AC117">
            <v>10</v>
          </cell>
          <cell r="AD117">
            <v>20</v>
          </cell>
          <cell r="AE117">
            <v>0</v>
          </cell>
          <cell r="AF117">
            <v>0</v>
          </cell>
          <cell r="AG117">
            <v>0</v>
          </cell>
          <cell r="AH117">
            <v>0</v>
          </cell>
          <cell r="AI117">
            <v>0</v>
          </cell>
          <cell r="AJ117">
            <v>0</v>
          </cell>
          <cell r="AK117">
            <v>0</v>
          </cell>
          <cell r="AL117">
            <v>0</v>
          </cell>
        </row>
        <row r="118">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30</v>
          </cell>
          <cell r="Y118">
            <v>70</v>
          </cell>
          <cell r="Z118">
            <v>70</v>
          </cell>
          <cell r="AA118">
            <v>70</v>
          </cell>
          <cell r="AB118">
            <v>70</v>
          </cell>
          <cell r="AC118">
            <v>80</v>
          </cell>
          <cell r="AD118">
            <v>100</v>
          </cell>
          <cell r="AE118">
            <v>100</v>
          </cell>
          <cell r="AF118">
            <v>100</v>
          </cell>
          <cell r="AG118">
            <v>100</v>
          </cell>
          <cell r="AH118">
            <v>100</v>
          </cell>
          <cell r="AI118">
            <v>100</v>
          </cell>
          <cell r="AJ118">
            <v>100</v>
          </cell>
          <cell r="AK118">
            <v>100</v>
          </cell>
          <cell r="AL118">
            <v>100</v>
          </cell>
        </row>
        <row r="119">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0.17970049916805322</v>
          </cell>
          <cell r="Y119">
            <v>0.23960066555740431</v>
          </cell>
          <cell r="Z119">
            <v>0</v>
          </cell>
          <cell r="AA119">
            <v>0</v>
          </cell>
          <cell r="AB119">
            <v>0</v>
          </cell>
          <cell r="AC119">
            <v>5.9900166389351077E-2</v>
          </cell>
          <cell r="AD119">
            <v>0.11980033277870215</v>
          </cell>
          <cell r="AE119">
            <v>0</v>
          </cell>
          <cell r="AF119">
            <v>0</v>
          </cell>
          <cell r="AG119">
            <v>0</v>
          </cell>
          <cell r="AH119">
            <v>0</v>
          </cell>
          <cell r="AI119">
            <v>0</v>
          </cell>
          <cell r="AJ119">
            <v>0</v>
          </cell>
          <cell r="AK119">
            <v>0</v>
          </cell>
          <cell r="AL119">
            <v>0</v>
          </cell>
        </row>
        <row r="120">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0.17970049916805322</v>
          </cell>
          <cell r="Y120">
            <v>0.41930116472545753</v>
          </cell>
          <cell r="Z120">
            <v>0.41930116472545753</v>
          </cell>
          <cell r="AA120">
            <v>0.41930116472545753</v>
          </cell>
          <cell r="AB120">
            <v>0.41930116472545753</v>
          </cell>
          <cell r="AC120">
            <v>0.47920133111480862</v>
          </cell>
          <cell r="AD120">
            <v>0.59900166389351073</v>
          </cell>
          <cell r="AE120">
            <v>0.59900166389351073</v>
          </cell>
          <cell r="AF120">
            <v>0.59900166389351073</v>
          </cell>
          <cell r="AG120">
            <v>0.59900166389351073</v>
          </cell>
          <cell r="AH120">
            <v>0.59900166389351073</v>
          </cell>
          <cell r="AI120">
            <v>0.59900166389351073</v>
          </cell>
          <cell r="AJ120">
            <v>0.59900166389351073</v>
          </cell>
          <cell r="AK120">
            <v>0.59900166389351073</v>
          </cell>
          <cell r="AL120">
            <v>0.59900166389351073</v>
          </cell>
        </row>
        <row r="121">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30</v>
          </cell>
          <cell r="Y121">
            <v>40</v>
          </cell>
          <cell r="Z121">
            <v>0</v>
          </cell>
          <cell r="AA121">
            <v>0</v>
          </cell>
          <cell r="AB121">
            <v>0</v>
          </cell>
          <cell r="AC121">
            <v>10</v>
          </cell>
          <cell r="AD121">
            <v>20</v>
          </cell>
          <cell r="AE121">
            <v>0</v>
          </cell>
          <cell r="AF121">
            <v>0</v>
          </cell>
          <cell r="AG121">
            <v>0</v>
          </cell>
          <cell r="AH121">
            <v>0</v>
          </cell>
          <cell r="AI121">
            <v>0</v>
          </cell>
          <cell r="AJ121">
            <v>0</v>
          </cell>
          <cell r="AK121">
            <v>0</v>
          </cell>
          <cell r="AL121">
            <v>0</v>
          </cell>
        </row>
        <row r="122">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30</v>
          </cell>
          <cell r="Y122">
            <v>70</v>
          </cell>
          <cell r="Z122">
            <v>70</v>
          </cell>
          <cell r="AA122">
            <v>70</v>
          </cell>
          <cell r="AB122">
            <v>70</v>
          </cell>
          <cell r="AC122">
            <v>80</v>
          </cell>
          <cell r="AD122">
            <v>100</v>
          </cell>
          <cell r="AE122">
            <v>100</v>
          </cell>
          <cell r="AF122">
            <v>100</v>
          </cell>
          <cell r="AG122">
            <v>100</v>
          </cell>
          <cell r="AH122">
            <v>100</v>
          </cell>
          <cell r="AI122">
            <v>100</v>
          </cell>
          <cell r="AJ122">
            <v>100</v>
          </cell>
          <cell r="AK122">
            <v>100</v>
          </cell>
          <cell r="AL122">
            <v>100</v>
          </cell>
        </row>
        <row r="123">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8.9850249584026612E-2</v>
          </cell>
          <cell r="Y123">
            <v>0.11980033277870215</v>
          </cell>
          <cell r="Z123">
            <v>0</v>
          </cell>
          <cell r="AA123">
            <v>0</v>
          </cell>
          <cell r="AB123">
            <v>0</v>
          </cell>
          <cell r="AC123">
            <v>2.9950083194675538E-2</v>
          </cell>
          <cell r="AD123">
            <v>5.9900166389351077E-2</v>
          </cell>
          <cell r="AE123">
            <v>0</v>
          </cell>
          <cell r="AF123">
            <v>0</v>
          </cell>
          <cell r="AG123">
            <v>0</v>
          </cell>
          <cell r="AH123">
            <v>0</v>
          </cell>
          <cell r="AI123">
            <v>0</v>
          </cell>
          <cell r="AJ123">
            <v>0</v>
          </cell>
          <cell r="AK123">
            <v>0</v>
          </cell>
          <cell r="AL123">
            <v>0</v>
          </cell>
        </row>
        <row r="124">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8.9850249584026612E-2</v>
          </cell>
          <cell r="Y124">
            <v>0.20965058236272877</v>
          </cell>
          <cell r="Z124">
            <v>0.20965058236272877</v>
          </cell>
          <cell r="AA124">
            <v>0.20965058236272877</v>
          </cell>
          <cell r="AB124">
            <v>0.20965058236272877</v>
          </cell>
          <cell r="AC124">
            <v>0.23960066555740431</v>
          </cell>
          <cell r="AD124">
            <v>0.29950083194675536</v>
          </cell>
          <cell r="AE124">
            <v>0.29950083194675536</v>
          </cell>
          <cell r="AF124">
            <v>0.29950083194675536</v>
          </cell>
          <cell r="AG124">
            <v>0.29950083194675536</v>
          </cell>
          <cell r="AH124">
            <v>0.29950083194675536</v>
          </cell>
          <cell r="AI124">
            <v>0.29950083194675536</v>
          </cell>
          <cell r="AJ124">
            <v>0.29950083194675536</v>
          </cell>
          <cell r="AK124">
            <v>0.29950083194675536</v>
          </cell>
          <cell r="AL124">
            <v>0.29950083194675536</v>
          </cell>
        </row>
        <row r="125">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30</v>
          </cell>
          <cell r="Y125">
            <v>40</v>
          </cell>
          <cell r="Z125">
            <v>0</v>
          </cell>
          <cell r="AA125">
            <v>0</v>
          </cell>
          <cell r="AB125">
            <v>0</v>
          </cell>
          <cell r="AC125">
            <v>10</v>
          </cell>
          <cell r="AD125">
            <v>20</v>
          </cell>
          <cell r="AE125">
            <v>0</v>
          </cell>
          <cell r="AF125">
            <v>0</v>
          </cell>
          <cell r="AG125">
            <v>0</v>
          </cell>
          <cell r="AH125">
            <v>0</v>
          </cell>
          <cell r="AI125">
            <v>0</v>
          </cell>
          <cell r="AJ125">
            <v>0</v>
          </cell>
          <cell r="AK125">
            <v>0</v>
          </cell>
          <cell r="AL125">
            <v>0</v>
          </cell>
        </row>
        <row r="126">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30</v>
          </cell>
          <cell r="Y126">
            <v>70</v>
          </cell>
          <cell r="Z126">
            <v>70</v>
          </cell>
          <cell r="AA126">
            <v>70</v>
          </cell>
          <cell r="AB126">
            <v>70</v>
          </cell>
          <cell r="AC126">
            <v>80</v>
          </cell>
          <cell r="AD126">
            <v>100</v>
          </cell>
          <cell r="AE126">
            <v>100</v>
          </cell>
          <cell r="AF126">
            <v>100</v>
          </cell>
          <cell r="AG126">
            <v>100</v>
          </cell>
          <cell r="AH126">
            <v>100</v>
          </cell>
          <cell r="AI126">
            <v>100</v>
          </cell>
          <cell r="AJ126">
            <v>100</v>
          </cell>
          <cell r="AK126">
            <v>100</v>
          </cell>
          <cell r="AL126">
            <v>100</v>
          </cell>
        </row>
        <row r="127">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0.17970049916805322</v>
          </cell>
          <cell r="Y127">
            <v>0.23960066555740431</v>
          </cell>
          <cell r="Z127">
            <v>0</v>
          </cell>
          <cell r="AA127">
            <v>0</v>
          </cell>
          <cell r="AB127">
            <v>0</v>
          </cell>
          <cell r="AC127">
            <v>5.9900166389351077E-2</v>
          </cell>
          <cell r="AD127">
            <v>0.11980033277870215</v>
          </cell>
          <cell r="AE127">
            <v>0</v>
          </cell>
          <cell r="AF127">
            <v>0</v>
          </cell>
          <cell r="AG127">
            <v>0</v>
          </cell>
          <cell r="AH127">
            <v>0</v>
          </cell>
          <cell r="AI127">
            <v>0</v>
          </cell>
          <cell r="AJ127">
            <v>0</v>
          </cell>
          <cell r="AK127">
            <v>0</v>
          </cell>
          <cell r="AL127">
            <v>0</v>
          </cell>
        </row>
        <row r="128">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0.17970049916805322</v>
          </cell>
          <cell r="Y128">
            <v>0.41930116472545753</v>
          </cell>
          <cell r="Z128">
            <v>0.41930116472545753</v>
          </cell>
          <cell r="AA128">
            <v>0.41930116472545753</v>
          </cell>
          <cell r="AB128">
            <v>0.41930116472545753</v>
          </cell>
          <cell r="AC128">
            <v>0.47920133111480862</v>
          </cell>
          <cell r="AD128">
            <v>0.59900166389351073</v>
          </cell>
          <cell r="AE128">
            <v>0.59900166389351073</v>
          </cell>
          <cell r="AF128">
            <v>0.59900166389351073</v>
          </cell>
          <cell r="AG128">
            <v>0.59900166389351073</v>
          </cell>
          <cell r="AH128">
            <v>0.59900166389351073</v>
          </cell>
          <cell r="AI128">
            <v>0.59900166389351073</v>
          </cell>
          <cell r="AJ128">
            <v>0.59900166389351073</v>
          </cell>
          <cell r="AK128">
            <v>0.59900166389351073</v>
          </cell>
          <cell r="AL128">
            <v>0.59900166389351073</v>
          </cell>
        </row>
        <row r="129">
          <cell r="D129">
            <v>0</v>
          </cell>
          <cell r="E129">
            <v>0</v>
          </cell>
          <cell r="F129">
            <v>0</v>
          </cell>
          <cell r="G129">
            <v>0</v>
          </cell>
          <cell r="H129">
            <v>0</v>
          </cell>
          <cell r="I129">
            <v>0</v>
          </cell>
          <cell r="J129">
            <v>0</v>
          </cell>
          <cell r="K129">
            <v>0</v>
          </cell>
          <cell r="L129">
            <v>0</v>
          </cell>
          <cell r="M129">
            <v>70</v>
          </cell>
          <cell r="N129">
            <v>0</v>
          </cell>
          <cell r="O129">
            <v>0</v>
          </cell>
          <cell r="P129">
            <v>10</v>
          </cell>
          <cell r="Q129">
            <v>20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cell r="AK129">
            <v>0</v>
          </cell>
          <cell r="AL129">
            <v>0</v>
          </cell>
        </row>
        <row r="130">
          <cell r="D130">
            <v>0</v>
          </cell>
          <cell r="E130">
            <v>0</v>
          </cell>
          <cell r="F130">
            <v>0</v>
          </cell>
          <cell r="G130">
            <v>0</v>
          </cell>
          <cell r="H130">
            <v>0</v>
          </cell>
          <cell r="I130">
            <v>0</v>
          </cell>
          <cell r="J130">
            <v>0</v>
          </cell>
          <cell r="K130">
            <v>0</v>
          </cell>
          <cell r="L130">
            <v>0</v>
          </cell>
          <cell r="M130">
            <v>70</v>
          </cell>
          <cell r="N130">
            <v>70</v>
          </cell>
          <cell r="O130">
            <v>70</v>
          </cell>
          <cell r="P130">
            <v>80</v>
          </cell>
          <cell r="Q130">
            <v>100</v>
          </cell>
          <cell r="R130">
            <v>100</v>
          </cell>
          <cell r="S130">
            <v>100</v>
          </cell>
          <cell r="T130">
            <v>100</v>
          </cell>
          <cell r="U130">
            <v>100</v>
          </cell>
          <cell r="V130">
            <v>100</v>
          </cell>
          <cell r="W130">
            <v>100</v>
          </cell>
          <cell r="X130">
            <v>100</v>
          </cell>
          <cell r="Y130">
            <v>100</v>
          </cell>
          <cell r="Z130">
            <v>100</v>
          </cell>
          <cell r="AA130">
            <v>100</v>
          </cell>
          <cell r="AB130">
            <v>100</v>
          </cell>
          <cell r="AC130">
            <v>100</v>
          </cell>
          <cell r="AD130">
            <v>100</v>
          </cell>
          <cell r="AE130">
            <v>100</v>
          </cell>
          <cell r="AF130">
            <v>100</v>
          </cell>
          <cell r="AG130">
            <v>100</v>
          </cell>
          <cell r="AH130">
            <v>100</v>
          </cell>
          <cell r="AI130">
            <v>100</v>
          </cell>
          <cell r="AJ130">
            <v>100</v>
          </cell>
          <cell r="AK130">
            <v>100</v>
          </cell>
          <cell r="AL130">
            <v>100</v>
          </cell>
        </row>
        <row r="131">
          <cell r="D131">
            <v>0</v>
          </cell>
          <cell r="E131">
            <v>0</v>
          </cell>
          <cell r="F131">
            <v>0</v>
          </cell>
          <cell r="G131">
            <v>0</v>
          </cell>
          <cell r="H131">
            <v>0</v>
          </cell>
          <cell r="I131">
            <v>0</v>
          </cell>
          <cell r="J131">
            <v>0</v>
          </cell>
          <cell r="K131">
            <v>0</v>
          </cell>
          <cell r="L131">
            <v>0</v>
          </cell>
          <cell r="M131">
            <v>1.0529118136439268</v>
          </cell>
          <cell r="N131">
            <v>0</v>
          </cell>
          <cell r="O131">
            <v>0</v>
          </cell>
          <cell r="P131">
            <v>0.15041597337770382</v>
          </cell>
          <cell r="Q131">
            <v>0.30083194675540764</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I131">
            <v>0</v>
          </cell>
          <cell r="AJ131">
            <v>0</v>
          </cell>
          <cell r="AK131">
            <v>0</v>
          </cell>
          <cell r="AL131">
            <v>0</v>
          </cell>
        </row>
        <row r="132">
          <cell r="D132">
            <v>0</v>
          </cell>
          <cell r="E132">
            <v>0</v>
          </cell>
          <cell r="F132">
            <v>0</v>
          </cell>
          <cell r="G132">
            <v>0</v>
          </cell>
          <cell r="H132">
            <v>0</v>
          </cell>
          <cell r="I132">
            <v>0</v>
          </cell>
          <cell r="J132">
            <v>0</v>
          </cell>
          <cell r="K132">
            <v>0</v>
          </cell>
          <cell r="L132">
            <v>0</v>
          </cell>
          <cell r="M132">
            <v>1.0529118136439268</v>
          </cell>
          <cell r="N132">
            <v>1.0529118136439268</v>
          </cell>
          <cell r="O132">
            <v>1.0529118136439268</v>
          </cell>
          <cell r="P132">
            <v>1.2033277870216306</v>
          </cell>
          <cell r="Q132">
            <v>1.5041597337770383</v>
          </cell>
          <cell r="R132">
            <v>1.5041597337770383</v>
          </cell>
          <cell r="S132">
            <v>1.5041597337770383</v>
          </cell>
          <cell r="T132">
            <v>1.5041597337770383</v>
          </cell>
          <cell r="U132">
            <v>1.5041597337770383</v>
          </cell>
          <cell r="V132">
            <v>1.5041597337770383</v>
          </cell>
          <cell r="W132">
            <v>1.5041597337770383</v>
          </cell>
          <cell r="X132">
            <v>1.5041597337770383</v>
          </cell>
          <cell r="Y132">
            <v>1.5041597337770383</v>
          </cell>
          <cell r="Z132">
            <v>1.5041597337770383</v>
          </cell>
          <cell r="AA132">
            <v>1.5041597337770383</v>
          </cell>
          <cell r="AB132">
            <v>1.5041597337770383</v>
          </cell>
          <cell r="AC132">
            <v>1.5041597337770383</v>
          </cell>
          <cell r="AD132">
            <v>1.5041597337770383</v>
          </cell>
          <cell r="AE132">
            <v>1.5041597337770383</v>
          </cell>
          <cell r="AF132">
            <v>1.5041597337770383</v>
          </cell>
          <cell r="AG132">
            <v>1.5041597337770383</v>
          </cell>
          <cell r="AH132">
            <v>1.5041597337770383</v>
          </cell>
          <cell r="AI132">
            <v>1.5041597337770383</v>
          </cell>
          <cell r="AJ132">
            <v>1.5041597337770383</v>
          </cell>
          <cell r="AK132">
            <v>1.5041597337770383</v>
          </cell>
          <cell r="AL132">
            <v>1.5041597337770383</v>
          </cell>
        </row>
      </sheetData>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sheetData sheetId="67" refreshError="1"/>
      <sheetData sheetId="68" refreshError="1"/>
      <sheetData sheetId="69"/>
      <sheetData sheetId="70"/>
      <sheetData sheetId="71"/>
      <sheetData sheetId="72"/>
      <sheetData sheetId="73"/>
      <sheetData sheetId="74"/>
      <sheetData sheetId="75"/>
      <sheetData sheetId="76"/>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주관사업"/>
      <sheetName val="사업부배부"/>
      <sheetName val="계정실적"/>
      <sheetName val="계정보고"/>
      <sheetName val="계정보고 (2)"/>
      <sheetName val="요약배부"/>
      <sheetName val="요약배부 (보고)"/>
      <sheetName val="요약배부 (보고) (2)"/>
      <sheetName val="10월계정별"/>
      <sheetName val="10월년간추정"/>
      <sheetName val="배부부별"/>
      <sheetName val="배부비목"/>
      <sheetName val="임대원가"/>
      <sheetName val="기타매출"/>
      <sheetName val="기타매출 (2)"/>
      <sheetName val="기타매출 (3)"/>
      <sheetName val="영업소실적"/>
      <sheetName val="새마을금고"/>
      <sheetName val="Module1"/>
      <sheetName val="참고인원"/>
      <sheetName val="세부기준"/>
      <sheetName val="2003.02월수금계획"/>
      <sheetName val="2002_건설용역비미수금현황"/>
      <sheetName val="Piping Design Data"/>
      <sheetName val="현장"/>
      <sheetName val="MOKDONG(1)"/>
      <sheetName val="9-1차이내역"/>
      <sheetName val="손익차9월2"/>
      <sheetName val="97 사업추정(WEKI)"/>
      <sheetName val="손익차총괄2"/>
      <sheetName val="공통비총괄표"/>
      <sheetName val="Sheet2"/>
      <sheetName val="P.M 별"/>
      <sheetName val="회사99"/>
      <sheetName val="공통"/>
      <sheetName val="삭제금지단가"/>
      <sheetName val="공문"/>
      <sheetName val="Sheet1"/>
      <sheetName val="설계"/>
      <sheetName val="품셈TABLE"/>
      <sheetName val="국내"/>
      <sheetName val="수입"/>
      <sheetName val="당초"/>
      <sheetName val="보온자재단가표"/>
      <sheetName val="단가표"/>
      <sheetName val="경비_원본"/>
      <sheetName val="노임단가"/>
      <sheetName val="삼보지질"/>
      <sheetName val="부표총괄"/>
      <sheetName val="품셈1-"/>
      <sheetName val="STAND20"/>
      <sheetName val="95년12월말"/>
      <sheetName val="유림골조"/>
      <sheetName val="95삼성급(본사)"/>
      <sheetName val="合成単価作成表-BLDG"/>
      <sheetName val="집계표(OPTION)"/>
      <sheetName val="정산표"/>
      <sheetName val="와동25-3(변경)"/>
      <sheetName val="M-EQPT-Z"/>
      <sheetName val="소화실적"/>
      <sheetName val="집계표"/>
      <sheetName val="개시대사 (2)"/>
      <sheetName val="정산표2"/>
      <sheetName val="RCF CLAIMED"/>
      <sheetName val="입찰안"/>
      <sheetName val="일위_파일"/>
      <sheetName val="상반기손익차2총괄"/>
      <sheetName val="현금"/>
      <sheetName val="Equipment (5)"/>
      <sheetName val="#REF"/>
      <sheetName val="KP1590_E"/>
      <sheetName val="Customer Databas"/>
      <sheetName val="EACT10"/>
      <sheetName val="가격조사서"/>
      <sheetName val="금액내역서"/>
      <sheetName val="JOB Assign"/>
      <sheetName val="보증금(전신전화가입권)"/>
      <sheetName val="부안일위"/>
      <sheetName val="2003_02월수금계획"/>
      <sheetName val="Piping_Design_Data"/>
      <sheetName val="97_사업추정(WEKI)"/>
      <sheetName val="P_M_별"/>
      <sheetName val="Total"/>
      <sheetName val="원가계산서"/>
      <sheetName val="적용대가"/>
      <sheetName val="공사비PK5월"/>
      <sheetName val="3.바닥판설계"/>
      <sheetName val="주형"/>
      <sheetName val="토사(PE)"/>
      <sheetName val="예가표"/>
      <sheetName val="내역서"/>
      <sheetName val="INPUT DATA"/>
      <sheetName val="B"/>
      <sheetName val="건축"/>
      <sheetName val="Doha WBS Clean"/>
      <sheetName val="new급여T(4을-운전)"/>
      <sheetName val="정부노임단가"/>
      <sheetName val="예산M2"/>
      <sheetName val="예산M12A"/>
      <sheetName val="Sheet11"/>
      <sheetName val="Peralatan (2)"/>
      <sheetName val="DCS"/>
      <sheetName val="ANALYSER"/>
      <sheetName val="공통가설"/>
      <sheetName val="CB"/>
      <sheetName val="카메라"/>
      <sheetName val="제작비추산총괄표"/>
      <sheetName val="물가자료"/>
      <sheetName val="노무비단가"/>
      <sheetName val="인원계획"/>
      <sheetName val="BATCH"/>
      <sheetName val="구의33고"/>
      <sheetName val="약품설비"/>
      <sheetName val="사업부배부A"/>
      <sheetName val="eq_data"/>
      <sheetName val="총괄표"/>
      <sheetName val="Sheet3"/>
      <sheetName val="2003_02월수금계획1"/>
      <sheetName val="Piping_Design_Data1"/>
      <sheetName val="97_사업추정(WEKI)1"/>
      <sheetName val="P_M_별1"/>
      <sheetName val="계정보고_(2)"/>
      <sheetName val="요약배부_(보고)"/>
      <sheetName val="요약배부_(보고)_(2)"/>
      <sheetName val="기타매출_(2)"/>
      <sheetName val="기타매출_(3)"/>
      <sheetName val="개시대사_(2)"/>
      <sheetName val="RCF_CLAIMED"/>
      <sheetName val="Equipment_(5)"/>
      <sheetName val="JOB_Assign"/>
      <sheetName val="INPUT_DATA"/>
      <sheetName val="Customer_Databas"/>
      <sheetName val="Doha_WBS_Clean"/>
      <sheetName val="Peralatan_(2)"/>
      <sheetName val="3_바닥판설계"/>
      <sheetName val="cable-data"/>
      <sheetName val="수안보-MBR1"/>
      <sheetName val="전기혼잡제경비(45)"/>
      <sheetName val="평균인원"/>
      <sheetName val="간접"/>
      <sheetName val="직S"/>
      <sheetName val="sum"/>
      <sheetName val="6PILE  (돌출)"/>
      <sheetName val="건설성적"/>
      <sheetName val="1월"/>
      <sheetName val="터널조도"/>
      <sheetName val="산출서"/>
      <sheetName val="95하U$가격"/>
      <sheetName val="기계사급자재"/>
      <sheetName val="Paint,Fire-Proof,Insul(48)"/>
      <sheetName val="DB"/>
      <sheetName val="BID"/>
      <sheetName val="설 계"/>
      <sheetName val="품셈표"/>
      <sheetName val="VXXXXXXX"/>
      <sheetName val="#3E1_GCR"/>
      <sheetName val="BRICK"/>
      <sheetName val="Tension"/>
      <sheetName val="15.도급예산대비표"/>
      <sheetName val="배수내역"/>
      <sheetName val="합계잔액시산표"/>
      <sheetName val="상품입고집계"/>
      <sheetName val="SCH"/>
      <sheetName val="조직표"/>
      <sheetName val="필리핀"/>
      <sheetName val="Summary Sheets"/>
      <sheetName val="B31.1"/>
      <sheetName val="PSIZE"/>
      <sheetName val="적용토목"/>
      <sheetName val="평자재단가"/>
      <sheetName val="지사인원사무실"/>
      <sheetName val="COVER-P"/>
      <sheetName val="토적계산"/>
      <sheetName val="표지"/>
      <sheetName val="96 능제취입"/>
      <sheetName val="content(내부)"/>
      <sheetName val="7.4.1.A(input)"/>
      <sheetName val="7.4.1(B) BOQ Breakdown"/>
      <sheetName val="7.4.1.C(scope)"/>
      <sheetName val="7.4.1.D(Basis)"/>
      <sheetName val="7.4.1.E(allow)"/>
      <sheetName val="7.4.2.A-Build(list)"/>
      <sheetName val="7.4.3.B-BOQ-SUM"/>
      <sheetName val="7.4.3(BOQ_각표지)"/>
      <sheetName val="7.4.3.A(Shelter)"/>
      <sheetName val="7.4.3.B(Module)"/>
      <sheetName val="7.4.3.C(Shelter-FLB)"/>
      <sheetName val="7.4.3.D(Brief Spec.)"/>
      <sheetName val="새공통"/>
      <sheetName val="협력업체전기요금"/>
      <sheetName val="수문일1"/>
      <sheetName val="일위대가"/>
      <sheetName val="돈"/>
      <sheetName val="기본단가"/>
      <sheetName val="신대방33(적용)"/>
      <sheetName val="수주실적0709"/>
      <sheetName val="실행철강하도"/>
      <sheetName val="청산공사"/>
      <sheetName val="10현장조직"/>
      <sheetName val="1차배부(JB포함)"/>
      <sheetName val="마케팅"/>
      <sheetName val="9GNG운반"/>
      <sheetName val="경비공통"/>
      <sheetName val="VXXXXX"/>
      <sheetName val="도급"/>
      <sheetName val="WORKER"/>
      <sheetName val="하조서"/>
      <sheetName val="공통부대비"/>
      <sheetName val="년말집계"/>
      <sheetName val="직원동원SCH"/>
      <sheetName val="99년하반기"/>
      <sheetName val="공사비내역"/>
      <sheetName val="차량별점검"/>
      <sheetName val="토목"/>
      <sheetName val="한화건설"/>
      <sheetName val="실행내역"/>
      <sheetName val="경상"/>
      <sheetName val="Sheet6"/>
      <sheetName val="BLIND FLANGE"/>
      <sheetName val="CAP"/>
      <sheetName val="ELBOW"/>
      <sheetName val="FLANGE"/>
      <sheetName val="PIPE NPS OD"/>
      <sheetName val="OLET"/>
      <sheetName val="REDUCER"/>
      <sheetName val="TEE"/>
      <sheetName val="CBE-VSL"/>
      <sheetName val="TTL"/>
      <sheetName val="공정회의자료(월요일 10시까지)"/>
      <sheetName val="수주추정"/>
      <sheetName val="OD5000"/>
      <sheetName val="2003_02월수금계획2"/>
      <sheetName val="Piping_Design_Data2"/>
      <sheetName val="계정보고_(2)1"/>
      <sheetName val="요약배부_(보고)1"/>
      <sheetName val="요약배부_(보고)_(2)1"/>
      <sheetName val="기타매출_(2)1"/>
      <sheetName val="기타매출_(3)1"/>
      <sheetName val="97_사업추정(WEKI)2"/>
      <sheetName val="P_M_별2"/>
      <sheetName val="개시대사_(2)1"/>
      <sheetName val="RCF_CLAIMED1"/>
      <sheetName val="Equipment_(5)1"/>
      <sheetName val="JOB_Assign1"/>
      <sheetName val="Customer_Databas1"/>
      <sheetName val="3_바닥판설계1"/>
      <sheetName val="INPUT_DATA1"/>
      <sheetName val="Doha_WBS_Clean1"/>
      <sheetName val="Peralatan_(2)1"/>
      <sheetName val="DATE"/>
      <sheetName val="WIND"/>
      <sheetName val="COMPRESSOR"/>
      <sheetName val="배수공 주요자재 집계표"/>
      <sheetName val="WIND-EQ"/>
      <sheetName val="HORI. VESSEL"/>
      <sheetName val="BOROUGE2"/>
      <sheetName val="공사비 내역 (가)"/>
      <sheetName val="INPUT DATA OF SCHEDULE"/>
      <sheetName val="직노"/>
      <sheetName val="저"/>
      <sheetName val="Sheet5"/>
      <sheetName val="NYS"/>
      <sheetName val="인건-측정"/>
      <sheetName val="자재단가"/>
      <sheetName val="수성페인트도장 내역서"/>
      <sheetName val="1.취수장"/>
      <sheetName val="W42  "/>
      <sheetName val="세금자료"/>
      <sheetName val="경제지표"/>
      <sheetName val="실적"/>
      <sheetName val="제출내역 (2)"/>
      <sheetName val="사급자재"/>
      <sheetName val="FWBS7000,8000"/>
      <sheetName val="8"/>
      <sheetName val="10"/>
      <sheetName val="12"/>
      <sheetName val="9"/>
      <sheetName val="11"/>
      <sheetName val="2"/>
      <sheetName val="6PILE__(돌출)"/>
      <sheetName val="BLIND_FLANGE"/>
      <sheetName val="PIPE_NPS_OD"/>
      <sheetName val="설_계"/>
      <sheetName val="15_도급예산대비표"/>
      <sheetName val="Summary_Sheets"/>
      <sheetName val="B31_1"/>
      <sheetName val="현대본사"/>
      <sheetName val="총괄-1"/>
      <sheetName val="CAT_5"/>
      <sheetName val="포장공"/>
      <sheetName val="Regenerator  Concrete Structure"/>
      <sheetName val="내역표지"/>
      <sheetName val="VV보온LINK"/>
      <sheetName val="FIT보온LINK"/>
      <sheetName val="간접비 총괄표"/>
      <sheetName val="ysn"/>
      <sheetName val="갑지"/>
      <sheetName val="IT-BAT"/>
      <sheetName val="lab"/>
      <sheetName val="96_능제취입"/>
      <sheetName val="재료율"/>
      <sheetName val="BQ"/>
      <sheetName val="IMP(MAIN)"/>
      <sheetName val="IMP (REACTOR)"/>
      <sheetName val="PRO_A"/>
      <sheetName val="ELEC_MCI"/>
      <sheetName val="MAIN"/>
      <sheetName val="INST_MCI"/>
      <sheetName val="MECH_MCI"/>
      <sheetName val="PRO"/>
      <sheetName val="D-623D"/>
      <sheetName val="Weld, NDE (Pipe)"/>
      <sheetName val="ANX3A65"/>
      <sheetName val="할증 "/>
      <sheetName val="평3"/>
      <sheetName val="견적단가"/>
      <sheetName val=""/>
      <sheetName val="TOT-SUM"/>
      <sheetName val="Manmonth(입력)"/>
      <sheetName val="list"/>
      <sheetName val="BREAKDOWN(철거설치)"/>
      <sheetName val="적용단가"/>
      <sheetName val="Malaysia incl. RET"/>
      <sheetName val="토공사"/>
      <sheetName val="단가"/>
      <sheetName val="기초자료입력및 K치 확인"/>
      <sheetName val="재료"/>
      <sheetName val="내역_ver1.0"/>
      <sheetName val="내역서1"/>
      <sheetName val="교각1"/>
      <sheetName val="토목주소"/>
      <sheetName val="프랜트면허"/>
      <sheetName val="예산M6-B"/>
      <sheetName val="견적대비"/>
      <sheetName val="기안"/>
      <sheetName val="을"/>
      <sheetName val=" 냉각수펌프"/>
      <sheetName val="공조기휀"/>
      <sheetName val="AHU집계"/>
      <sheetName val="5사남"/>
      <sheetName val="기계내역"/>
      <sheetName val="대전-교대(A1-A2)"/>
      <sheetName val="변동률산출"/>
      <sheetName val="tcm_bq_MH"/>
      <sheetName val="DWG"/>
      <sheetName val="ELEC_DCI"/>
      <sheetName val="INST_DCI"/>
      <sheetName val="BLDG_DCI"/>
      <sheetName val="BLDG_MCI"/>
      <sheetName val="982월원안"/>
      <sheetName val="PRO_DCI"/>
      <sheetName val="HVAC_DCI"/>
      <sheetName val="PIPE_DCI"/>
      <sheetName val="신표지1"/>
      <sheetName val="INPUT"/>
      <sheetName val="용소리교"/>
      <sheetName val="ACUNIT"/>
      <sheetName val="구조물공"/>
      <sheetName val="주beam"/>
      <sheetName val="VENDOR LIST"/>
      <sheetName val="선수금반제"/>
      <sheetName val="지사인원"/>
      <sheetName val="Basic"/>
      <sheetName val="기계"/>
      <sheetName val="토량산출서"/>
      <sheetName val="입찰보고"/>
      <sheetName val="산근터빈"/>
      <sheetName val="FAB별"/>
      <sheetName val="6호기"/>
      <sheetName val="평형공사비"/>
      <sheetName val="2.대외공문"/>
      <sheetName val="97 사업추정_WEKI_"/>
      <sheetName val="jobhist"/>
      <sheetName val="97"/>
      <sheetName val="¼ÕÀÍÂ÷9¿ù2"/>
      <sheetName val="견적서"/>
      <sheetName val="MEED"/>
      <sheetName val="CAL(1)."/>
      <sheetName val="General Data"/>
      <sheetName val="EQUIP"/>
      <sheetName val="뜃맟뭁돽띿맟?-BLDG"/>
      <sheetName val="시공집계"/>
      <sheetName val="무전표"/>
      <sheetName val="입찰"/>
      <sheetName val="현경"/>
      <sheetName val="식재인부"/>
      <sheetName val="경비2내역"/>
      <sheetName val=" "/>
      <sheetName val="N賃率-職"/>
      <sheetName val="지급자재"/>
      <sheetName val="Cash"/>
      <sheetName val="금리계산"/>
      <sheetName val="단가산출"/>
      <sheetName val="토 적 표"/>
      <sheetName val="공사설계서"/>
      <sheetName val="공통비"/>
      <sheetName val="XL4Poppy"/>
      <sheetName val="월별인건비현황"/>
      <sheetName val="data"/>
      <sheetName val="내역"/>
      <sheetName val="산출근거#2-3"/>
      <sheetName val="GAEYO"/>
      <sheetName val="음료실행"/>
      <sheetName val="참고1"/>
      <sheetName val="배수내역 (2)"/>
      <sheetName val="부대내역"/>
      <sheetName val="단가비교"/>
      <sheetName val="조경일람"/>
      <sheetName val="공정코드"/>
      <sheetName val="부속동"/>
      <sheetName val="총괄집계 "/>
      <sheetName val="설_계1"/>
      <sheetName val="15_도급예산대비표1"/>
      <sheetName val="Summary_Sheets1"/>
      <sheetName val="B31_11"/>
      <sheetName val="계정보고_(2)2"/>
      <sheetName val="요약배부_(보고)2"/>
      <sheetName val="요약배부_(보고)_(2)2"/>
      <sheetName val="기타매출_(2)2"/>
      <sheetName val="기타매출_(3)2"/>
      <sheetName val="15_도급예산대비표2"/>
      <sheetName val="설_계2"/>
      <sheetName val="Summary_Sheets2"/>
      <sheetName val="B31_12"/>
      <sheetName val="W42__"/>
      <sheetName val="원본"/>
      <sheetName val="P_M 별"/>
      <sheetName val="내역(전력)"/>
      <sheetName val="98수문일위"/>
      <sheetName val="Container항차정리"/>
      <sheetName val="외화금융(97-03)"/>
      <sheetName val="조정전"/>
      <sheetName val="tjexcel"/>
      <sheetName val="Prices"/>
      <sheetName val="품조정율(97-99)"/>
      <sheetName val="작성기준"/>
      <sheetName val="남양내역"/>
      <sheetName val="내역서(당초변경)"/>
      <sheetName val="점수계산1-2"/>
      <sheetName val="원가"/>
      <sheetName val="시설물일위"/>
      <sheetName val="금액"/>
      <sheetName val="노임"/>
      <sheetName val="2공구산출내역"/>
      <sheetName val="BLR-S"/>
      <sheetName val="공정산출"/>
      <sheetName val="insulation"/>
      <sheetName val="PRICE-COMP"/>
      <sheetName val="할증_"/>
      <sheetName val="전기단가조사서"/>
      <sheetName val="TABLE-A"/>
      <sheetName val="AS복구"/>
      <sheetName val="중기터파기"/>
      <sheetName val="변수값"/>
      <sheetName val="중기상차"/>
      <sheetName val="L V Separator"/>
      <sheetName val="공사진행"/>
      <sheetName val="문학간접"/>
      <sheetName val="단위가격"/>
      <sheetName val="관급"/>
      <sheetName val="Y-MOV2011"/>
      <sheetName val="Proposal"/>
      <sheetName val="#13_Electrical"/>
      <sheetName val="DPRKMHDT"/>
      <sheetName val="공사비예산서(토목분)"/>
      <sheetName val="MOTOR"/>
      <sheetName val="ÁÖ°ü»ç¾÷"/>
      <sheetName val="뜃맟뭁돽띿맟_-BLDG"/>
      <sheetName val="TB-내역서"/>
      <sheetName val="MACRO(전선관)"/>
      <sheetName val="Quantity"/>
      <sheetName val="info"/>
      <sheetName val="98지급계획"/>
      <sheetName val="XXXXXXXX"/>
      <sheetName val="지장물조서"/>
      <sheetName val="토지조서"/>
      <sheetName val="비교재무제표"/>
      <sheetName val="표준지"/>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법곳동"/>
      <sheetName val="대화동"/>
      <sheetName val="명세표"/>
      <sheetName val="Intro2"/>
      <sheetName val="Id"/>
      <sheetName val="변수"/>
      <sheetName val="토지평가조서"/>
      <sheetName val="2차보상토지"/>
      <sheetName val="수식변수"/>
      <sheetName val="0고과평균 및 편차조정 (2)"/>
      <sheetName val="품셈1-26"/>
      <sheetName val="반포2차"/>
      <sheetName val="에너지동"/>
      <sheetName val="명세서"/>
      <sheetName val="단가(LP)"/>
      <sheetName val="휴일check"/>
      <sheetName val="차액보증"/>
      <sheetName val="Code_Magics"/>
      <sheetName val="Code"/>
      <sheetName val="1련,2련"/>
      <sheetName val="변품8-37"/>
      <sheetName val="우수"/>
      <sheetName val="BOLT"/>
      <sheetName val="LEGEND"/>
      <sheetName val="ANX3A11"/>
      <sheetName val="bolts"/>
      <sheetName val="매립"/>
      <sheetName val="대차대조표"/>
      <sheetName val="적금및발행어음계산"/>
      <sheetName val="참고"/>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refreshError="1"/>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sheetData sheetId="315" refreshError="1"/>
      <sheetData sheetId="316" refreshError="1"/>
      <sheetData sheetId="317" refreshError="1"/>
      <sheetData sheetId="318" refreshError="1"/>
      <sheetData sheetId="319" refreshError="1"/>
      <sheetData sheetId="320" refreshError="1"/>
      <sheetData sheetId="321" refreshError="1"/>
      <sheetData sheetId="322"/>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주관사업"/>
      <sheetName val="사업부배부"/>
      <sheetName val="계정실적"/>
      <sheetName val="계정보고"/>
      <sheetName val="계정보고 (2)"/>
      <sheetName val="요약배부"/>
      <sheetName val="요약배부 (보고)"/>
      <sheetName val="요약배부 (보고) (2)"/>
      <sheetName val="10월계정별"/>
      <sheetName val="10월년간추정"/>
      <sheetName val="배부부별"/>
      <sheetName val="배부비목"/>
      <sheetName val="임대원가"/>
      <sheetName val="기타매출"/>
      <sheetName val="기타매출 (2)"/>
      <sheetName val="기타매출 (3)"/>
      <sheetName val="영업소실적"/>
      <sheetName val="새마을금고"/>
      <sheetName val="Module1"/>
      <sheetName val="참고인원"/>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M-101(Vessel)"/>
      <sheetName val="M-102(Flare)"/>
      <sheetName val="M-111(CENT.PP)"/>
      <sheetName val="M-112-Inst Air"/>
      <sheetName val="M-113(Chem.Injct)"/>
      <sheetName val="M-114(GasEngineGen)"/>
      <sheetName val="M-xxx(Skid)"/>
      <sheetName val="환율"/>
      <sheetName val="Module1"/>
      <sheetName val="주관사업"/>
      <sheetName val="PRO_A"/>
      <sheetName val="DWG"/>
      <sheetName val="ELEC_MCI"/>
      <sheetName val="MAIN"/>
      <sheetName val="INST_MCI"/>
      <sheetName val="MECH_MCI"/>
      <sheetName val="PRO"/>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ual"/>
      <sheetName val="equipment"/>
      <sheetName val="eq_data"/>
      <sheetName val="out_put"/>
      <sheetName val="drawing"/>
      <sheetName val="Loading"/>
      <sheetName val="Content"/>
      <sheetName val="7.5.1(A) Data"/>
      <sheetName val="7.5.1(B) BOQ Breakdown"/>
      <sheetName val="7.5.1(C) Scope"/>
      <sheetName val="7.5.1(D) Basis"/>
      <sheetName val="7.5.1(E) Allowance"/>
      <sheetName val="7.5.2 BOQ Summary"/>
      <sheetName val="7.5.3 BOQ"/>
      <sheetName val="A. Erec_BOQ(Shop)"/>
      <sheetName val="B. Erec_BOQ(Field)"/>
      <sheetName val="C. Surface_Protection"/>
      <sheetName val="A. Erec_BOQ(Shop) (2)"/>
      <sheetName val="B. Erec_BOQ(Field) (2)"/>
      <sheetName val="C. Surf_Protection"/>
      <sheetName val="Attachment #1"/>
      <sheetName val="Attachment #2"/>
      <sheetName val="LIST"/>
      <sheetName val="301"/>
      <sheetName val="302 C1"/>
      <sheetName val="302 C2"/>
      <sheetName val="302"/>
      <sheetName val="SUPPLY (2)"/>
      <sheetName val="RETURN (2)"/>
      <sheetName val="SUPPLY"/>
      <sheetName val="RETURN"/>
      <sheetName val="303"/>
      <sheetName val="303 (2)"/>
      <sheetName val="304"/>
      <sheetName val="305"/>
      <sheetName val="306"/>
      <sheetName val="307"/>
      <sheetName val="308"/>
      <sheetName val="308 (2)"/>
      <sheetName val="309"/>
      <sheetName val="309 (2)"/>
      <sheetName val="Cover"/>
      <sheetName val="산출기준"/>
      <sheetName val="CABLE"/>
      <sheetName val="JUNCTION BOX"/>
      <sheetName val="TRAY"/>
      <sheetName val="PIPE"/>
      <sheetName val="PIPE FITTING"/>
      <sheetName val="TUBE"/>
      <sheetName val="TUBE FITTING"/>
      <sheetName val="CABLE GLAND"/>
      <sheetName val="VALVE"/>
      <sheetName val="MCT"/>
      <sheetName val="SUPPORT"/>
      <sheetName val="예산서"/>
      <sheetName val="fdn_bm_pro"/>
      <sheetName val="P3"/>
      <sheetName val="Sheet1"/>
      <sheetName val="전기일위대가"/>
      <sheetName val="수입"/>
      <sheetName val="갑지(추정)"/>
      <sheetName val="CAT_5"/>
      <sheetName val="CONS. EQUIP.  "/>
      <sheetName val="투입실적"/>
      <sheetName val="A"/>
      <sheetName val="일위대가"/>
      <sheetName val="TOEC"/>
      <sheetName val="T1"/>
      <sheetName val="VA_code"/>
      <sheetName val="가시설공"/>
      <sheetName val="BLR 1"/>
      <sheetName val="GEN"/>
      <sheetName val="GAS"/>
      <sheetName val="DEAE"/>
      <sheetName val="BLR2"/>
      <sheetName val="BLR3"/>
      <sheetName val="BLR4"/>
      <sheetName val="BLR5"/>
      <sheetName val="DEM"/>
      <sheetName val="SAM"/>
      <sheetName val="CHEM"/>
      <sheetName val="COP"/>
      <sheetName val="REINF."/>
      <sheetName val="SKETCH"/>
      <sheetName val="LOADS"/>
      <sheetName val="CHECK1"/>
      <sheetName val="ELEC_DCI"/>
      <sheetName val="INST_DCI"/>
      <sheetName val="PRO_A"/>
      <sheetName val="DWG"/>
      <sheetName val="ELEC_MCI"/>
      <sheetName val="MAIN"/>
      <sheetName val="INST_MCI"/>
      <sheetName val="MECH_MCI"/>
      <sheetName val="PRO"/>
      <sheetName val="기별수량산출서"/>
      <sheetName val="출력X"/>
      <sheetName val="ITB COST"/>
      <sheetName val="건축"/>
      <sheetName val="SPEC"/>
      <sheetName val="ACTDATA"/>
      <sheetName val="PIP"/>
      <sheetName val="환율표"/>
      <sheetName val="토공"/>
      <sheetName val="TL,Termination"/>
      <sheetName val="Cable,Conduit"/>
      <sheetName val="97 사업추정(WEKI)"/>
      <sheetName val="FACTOR"/>
      <sheetName val="90EL JACKET"/>
      <sheetName val="BAND(200)"/>
      <sheetName val="보온재"/>
      <sheetName val="인건비"/>
      <sheetName val="보온 회사분"/>
      <sheetName val="7_5_1(A)_Data"/>
      <sheetName val="7_5_1(B)_BOQ_Breakdown"/>
      <sheetName val="7_5_1(C)_Scope"/>
      <sheetName val="7_5_1(D)_Basis"/>
      <sheetName val="7_5_1(E)_Allowance"/>
      <sheetName val="7_5_2_BOQ_Summary"/>
      <sheetName val="7_5_3_BOQ"/>
      <sheetName val="A__Erec_BOQ(Shop)"/>
      <sheetName val="B__Erec_BOQ(Field)"/>
      <sheetName val="C__Surface_Protection"/>
      <sheetName val="A__Erec_BOQ(Shop)_(2)"/>
      <sheetName val="B__Erec_BOQ(Field)_(2)"/>
      <sheetName val="C__Surf_Protection"/>
      <sheetName val="Attachment_#1"/>
      <sheetName val="Attachment_#2"/>
      <sheetName val="302_C1"/>
      <sheetName val="302_C2"/>
      <sheetName val="SUPPLY_(2)"/>
      <sheetName val="RETURN_(2)"/>
      <sheetName val="303_(2)"/>
      <sheetName val="308_(2)"/>
      <sheetName val="309_(2)"/>
      <sheetName val="JUNCTION_BOX"/>
      <sheetName val="PIPE_FITTING"/>
      <sheetName val="TUBE_FITTING"/>
      <sheetName val="CABLE_GLAND"/>
      <sheetName val="BLR_1"/>
      <sheetName val="CONS__EQUIP___"/>
      <sheetName val="REINF_"/>
      <sheetName val="WORK"/>
      <sheetName val="Cost control"/>
      <sheetName val="h-013211-2"/>
      <sheetName val="#REF"/>
      <sheetName val="부표총괄"/>
      <sheetName val="예산"/>
      <sheetName val="소비자가"/>
      <sheetName val="Elect"/>
      <sheetName val="FIRE FIGHTING"/>
      <sheetName val="Tipo Terzi"/>
      <sheetName val="을"/>
      <sheetName val="내역서"/>
      <sheetName val="Macro(전선)"/>
      <sheetName val="내역"/>
      <sheetName val="plan&amp;section of foundation"/>
      <sheetName val="design criteria"/>
      <sheetName val="주관사업"/>
      <sheetName val="요약배부"/>
      <sheetName val="DESCRIPTION"/>
      <sheetName val="BM DATA SHEET"/>
      <sheetName val="배관"/>
      <sheetName val="9-1차이내역"/>
      <sheetName val="CIVIL"/>
      <sheetName val="도"/>
      <sheetName val="BB2현대건설견적"/>
      <sheetName val="Y-WORK"/>
      <sheetName val="SHL"/>
      <sheetName val="DWTables"/>
      <sheetName val="PBS"/>
      <sheetName val="costing_CV"/>
      <sheetName val="costing_ESDV"/>
      <sheetName val="costing_FE"/>
      <sheetName val="costing_Misc"/>
      <sheetName val="costing_MOV"/>
      <sheetName val="costing_Press"/>
      <sheetName val="PRC-SUM"/>
      <sheetName val="Dati"/>
      <sheetName val="DN"/>
      <sheetName val="Fluidi"/>
      <sheetName val="Temperatura"/>
      <sheetName val="Mat Stelo"/>
      <sheetName val="N+"/>
      <sheetName val="DATA"/>
      <sheetName val="BREAKDOWN"/>
      <sheetName val="Resource"/>
      <sheetName val="환율"/>
      <sheetName val="Tables"/>
      <sheetName val="CHK_OUT_BM_090914"/>
      <sheetName val="Unit SUM"/>
      <sheetName val="working load at the btm ft."/>
      <sheetName val="stability check"/>
      <sheetName val="R2_0908"/>
      <sheetName val="BAP"/>
      <sheetName val="1.설계기준"/>
      <sheetName val="95삼성급(본사)"/>
      <sheetName val="Total"/>
      <sheetName val="AILC004"/>
      <sheetName val="조경"/>
      <sheetName val="Page2"/>
      <sheetName val="OUTER AREA(겹침없음)"/>
      <sheetName val="JACKET(50,50)"/>
      <sheetName val="FLANGE"/>
      <sheetName val="HRS"/>
      <sheetName val="dnc4"/>
      <sheetName val="special item 양진규 작성"/>
      <sheetName val="Material Specification"/>
      <sheetName val="MOTOR"/>
      <sheetName val="bill 2"/>
      <sheetName val="Sheet2"/>
      <sheetName val="CODE"/>
      <sheetName val="방유제용량 계산서"/>
      <sheetName val="lookup"/>
      <sheetName val="SILICATE"/>
      <sheetName val="정부노임단가"/>
      <sheetName val="인원계획"/>
      <sheetName val="DATA1"/>
      <sheetName val="CAMP OPERATING COST"/>
      <sheetName val="PERSONNEL SETUP"/>
      <sheetName val="LIST OF OFFICE EQUIPMENT"/>
      <sheetName val="STAFF&amp;INDIRECT SALARY - SUMMARY"/>
      <sheetName val="KOREAN STAFF SALARY_BREAKDOWN"/>
      <sheetName val="WELFARE COST - SITE"/>
      <sheetName val="Break Dw"/>
      <sheetName val="TblPriceDB"/>
      <sheetName val="Sch.6"/>
      <sheetName val="표지 (2)"/>
      <sheetName val="CAL"/>
      <sheetName val="제품현황"/>
      <sheetName val="pile bearing capa &amp; arrenge"/>
      <sheetName val="design load"/>
      <sheetName val="oper_load"/>
      <sheetName val="evap"/>
      <sheetName val="Fab. Skid"/>
      <sheetName val="세금자료"/>
      <sheetName val="경제지표"/>
      <sheetName val="대비내역"/>
      <sheetName val="CAPVC"/>
      <sheetName val="Condition"/>
      <sheetName val="자료"/>
      <sheetName val="Sheet5"/>
      <sheetName val="ITB_COST"/>
      <sheetName val="Mat_Stelo"/>
      <sheetName val="Unit_SUM"/>
      <sheetName val="개시대사 (2)"/>
      <sheetName val="집계표"/>
      <sheetName val="A-4"/>
      <sheetName val="data_dci"/>
      <sheetName val="data_mci"/>
      <sheetName val="behind"/>
      <sheetName val="UNSTEADY"/>
      <sheetName val="단가정보"/>
      <sheetName val="INPUT DATA"/>
      <sheetName val="CSTSUM"/>
      <sheetName val="LD-OVERALL"/>
      <sheetName val="BOQ"/>
      <sheetName val="7_5_1(A)_Data1"/>
      <sheetName val="7_5_1(B)_BOQ_Breakdown1"/>
      <sheetName val="7_5_1(C)_Scope1"/>
      <sheetName val="7_5_1(D)_Basis1"/>
      <sheetName val="7_5_1(E)_Allowance1"/>
      <sheetName val="7_5_2_BOQ_Summary1"/>
      <sheetName val="7_5_3_BOQ1"/>
      <sheetName val="A__Erec_BOQ(Shop)1"/>
      <sheetName val="B__Erec_BOQ(Field)1"/>
      <sheetName val="C__Surface_Protection1"/>
      <sheetName val="A__Erec_BOQ(Shop)_(2)1"/>
      <sheetName val="B__Erec_BOQ(Field)_(2)1"/>
      <sheetName val="C__Surf_Protection1"/>
      <sheetName val="Attachment_#11"/>
      <sheetName val="Attachment_#21"/>
      <sheetName val="302_C11"/>
      <sheetName val="302_C21"/>
      <sheetName val="SUPPLY_(2)1"/>
      <sheetName val="RETURN_(2)1"/>
      <sheetName val="303_(2)1"/>
      <sheetName val="308_(2)1"/>
      <sheetName val="309_(2)1"/>
      <sheetName val="JUNCTION_BOX1"/>
      <sheetName val="PIPE_FITTING1"/>
      <sheetName val="TUBE_FITTING1"/>
      <sheetName val="CABLE_GLAND1"/>
      <sheetName val="CONS__EQUIP___1"/>
      <sheetName val="BLR_11"/>
      <sheetName val="REINF_1"/>
      <sheetName val="97_사업추정(WEKI)"/>
      <sheetName val="Cost_control"/>
      <sheetName val="90EL_JACKET"/>
      <sheetName val="보온_회사분"/>
      <sheetName val="FIRE_FIGHTING"/>
      <sheetName val="7_5_1(A)_Data2"/>
      <sheetName val="7_5_1(B)_BOQ_Breakdown2"/>
      <sheetName val="7_5_1(C)_Scope2"/>
      <sheetName val="7_5_1(D)_Basis2"/>
      <sheetName val="7_5_1(E)_Allowance2"/>
      <sheetName val="7_5_2_BOQ_Summary2"/>
      <sheetName val="7_5_3_BOQ2"/>
      <sheetName val="A__Erec_BOQ(Shop)2"/>
      <sheetName val="B__Erec_BOQ(Field)2"/>
      <sheetName val="C__Surface_Protection2"/>
      <sheetName val="A__Erec_BOQ(Shop)_(2)2"/>
      <sheetName val="B__Erec_BOQ(Field)_(2)2"/>
      <sheetName val="C__Surf_Protection2"/>
      <sheetName val="Attachment_#12"/>
      <sheetName val="Attachment_#22"/>
      <sheetName val="302_C12"/>
      <sheetName val="302_C22"/>
      <sheetName val="SUPPLY_(2)2"/>
      <sheetName val="RETURN_(2)2"/>
      <sheetName val="303_(2)2"/>
      <sheetName val="308_(2)2"/>
      <sheetName val="309_(2)2"/>
      <sheetName val="JUNCTION_BOX2"/>
      <sheetName val="PIPE_FITTING2"/>
      <sheetName val="TUBE_FITTING2"/>
      <sheetName val="CABLE_GLAND2"/>
      <sheetName val="CONS__EQUIP___2"/>
      <sheetName val="BLR_12"/>
      <sheetName val="REINF_2"/>
      <sheetName val="ITB_COST1"/>
      <sheetName val="97_사업추정(WEKI)1"/>
      <sheetName val="Cost_control1"/>
      <sheetName val="90EL_JACKET1"/>
      <sheetName val="보온_회사분1"/>
      <sheetName val="FIRE_FIGHTING1"/>
      <sheetName val="NDOCBT"/>
      <sheetName val="Summary"/>
      <sheetName val="Definitions"/>
      <sheetName val="Schedule(1)"/>
      <sheetName val="평3"/>
      <sheetName val="변수적용"/>
      <sheetName val="Tipo_Terzi"/>
      <sheetName val="plan&amp;section_of_foundation"/>
      <sheetName val="design_criteria"/>
      <sheetName val="BM_DATA_SHEET"/>
      <sheetName val="L V Separator"/>
      <sheetName val="IBL-C"/>
      <sheetName val="combi(wall)"/>
      <sheetName val="sheeet2"/>
      <sheetName val="仪表分析表"/>
      <sheetName val="IT-BAT"/>
      <sheetName val="sum"/>
      <sheetName val="입고장부 (4)"/>
      <sheetName val="공통비"/>
      <sheetName val="FEUILLE INTERNE"/>
      <sheetName val="인원현황"/>
      <sheetName val="역T형"/>
      <sheetName val="CAMP - CONSTRUCTION"/>
      <sheetName val="BLDG_MCI"/>
      <sheetName val="설계조건"/>
      <sheetName val="조명시설"/>
      <sheetName val="e4-6-%"/>
      <sheetName val="EG-09"/>
      <sheetName val="총괄표양식"/>
      <sheetName val="차량운영비"/>
      <sheetName val="세부내역"/>
      <sheetName val="E_Rate PM"/>
      <sheetName val="Schedule 2 and 3"/>
      <sheetName val="건축내역"/>
      <sheetName val="COMPARISON TABLE"/>
      <sheetName val="심사계산"/>
      <sheetName val="심사물량"/>
      <sheetName val="갑지"/>
      <sheetName val="input"/>
      <sheetName val="CAL."/>
      <sheetName val="BOQ건축"/>
      <sheetName val="견적의뢰"/>
      <sheetName val="BSD (2)"/>
      <sheetName val="KLHT"/>
      <sheetName val="General"/>
      <sheetName val="Menus"/>
      <sheetName val="단가"/>
      <sheetName val="TRAY BM"/>
      <sheetName val="Set"/>
      <sheetName val="eq_data _x0000__x0000__x0000__x0000_"/>
      <sheetName val="Cover sheet"/>
      <sheetName val="원본"/>
      <sheetName val="EE-PROP"/>
      <sheetName val="예산M11A"/>
      <sheetName val="품셈1-17"/>
      <sheetName val="11.자재단가"/>
      <sheetName val="Imp-Data"/>
      <sheetName val="PROJECT"/>
      <sheetName val="1 OF 9"/>
      <sheetName val="기둥(원형)"/>
      <sheetName val="기계공사비집계(원안)"/>
      <sheetName val="10현장조직"/>
      <sheetName val="LABTOTAL"/>
      <sheetName val="산근"/>
      <sheetName val="을지"/>
      <sheetName val="Graph (LGEN)"/>
      <sheetName val="out_prog"/>
      <sheetName val="선적schedule (2)"/>
      <sheetName val="Sheet6"/>
      <sheetName val="실행내역"/>
      <sheetName val="Contents"/>
      <sheetName val="Summary Sheets"/>
      <sheetName val="Design"/>
      <sheetName val="RFP002"/>
      <sheetName val="대치판정"/>
      <sheetName val="가도공"/>
      <sheetName val="공사"/>
      <sheetName val="MyLists"/>
      <sheetName val="Sheet3"/>
      <sheetName val="영업2"/>
      <sheetName val="영업3"/>
      <sheetName val="Code_Magics"/>
      <sheetName val="Titel"/>
      <sheetName val="1_설계기준"/>
      <sheetName val="bill_2"/>
      <sheetName val="NAMES"/>
      <sheetName val="NPC500"/>
      <sheetName val="#3E1_GCR"/>
      <sheetName val="표지"/>
      <sheetName val="데이타"/>
      <sheetName val="11"/>
      <sheetName val="Sheet10"/>
      <sheetName val="품셈 "/>
      <sheetName val="PAINT"/>
      <sheetName val="방화도료"/>
      <sheetName val="plan&amp;section_of_foundation1"/>
      <sheetName val="design_criteria1"/>
      <sheetName val="Tipo_Terzi1"/>
      <sheetName val="BM_DATA_SHEET1"/>
      <sheetName val="Mat_Stelo1"/>
      <sheetName val="working_load_at_the_btm_ft_"/>
      <sheetName val="stability_check"/>
      <sheetName val="Unit_SUM1"/>
      <sheetName val="Break_Dw"/>
      <sheetName val="방유제용량_계산서"/>
      <sheetName val="INPUT_DATA"/>
      <sheetName val="special_item_양진규_작성"/>
      <sheetName val="OUTER_AREA(겹침없음)"/>
      <sheetName val="Material_Specification"/>
      <sheetName val="개시대사_(2)"/>
      <sheetName val="pile_bearing_capa_&amp;_arrenge"/>
      <sheetName val="design_load"/>
      <sheetName val="표지_(2)"/>
      <sheetName val="Sch_6"/>
      <sheetName val="Fab__Skid"/>
      <sheetName val="CAMP_OPERATING_COST"/>
      <sheetName val="PERSONNEL_SETUP"/>
      <sheetName val="LIST_OF_OFFICE_EQUIPMENT"/>
      <sheetName val="STAFF&amp;INDIRECT_SALARY_-_SUMMARY"/>
      <sheetName val="KOREAN_STAFF_SALARY_BREAKDOWN"/>
      <sheetName val="WELFARE_COST_-_SITE"/>
      <sheetName val="입고장부_(4)"/>
      <sheetName val="FEUILLE_INTERNE"/>
      <sheetName val="11_자재단가"/>
      <sheetName val="1_OF_9"/>
      <sheetName val="COMPARISON_TABLE"/>
      <sheetName val="L_V_Separator"/>
      <sheetName val="CAMP_-_CONSTRUCTION"/>
      <sheetName val="E_Rate_PM"/>
      <sheetName val="Schedule_2_and_3"/>
      <sheetName val="sc0314 Index"/>
      <sheetName val="종목코드"/>
      <sheetName val="COPING"/>
      <sheetName val="COA-17"/>
      <sheetName val="C-18"/>
      <sheetName val="작성기준"/>
      <sheetName val="SG"/>
      <sheetName val="Data_Vert"/>
      <sheetName val="Rebar"/>
      <sheetName val="Data_ST"/>
      <sheetName val="Load"/>
      <sheetName val="NC"/>
      <sheetName val="Resource summary"/>
      <sheetName val="TB-내역서"/>
      <sheetName val="new급여T(4을-운전)"/>
      <sheetName val="건축집계"/>
      <sheetName val="Diainch"/>
      <sheetName val="Source"/>
      <sheetName val="Preface"/>
      <sheetName val="급여일반"/>
      <sheetName val="Lists"/>
      <sheetName val="B"/>
      <sheetName val="INSTR"/>
      <sheetName val="공사비_NDE"/>
      <sheetName val="OUT"/>
      <sheetName val="영업소실적"/>
      <sheetName val="직원동원계획"/>
      <sheetName val="CONTROL-100"/>
      <sheetName val="General Data"/>
      <sheetName val="PRICE COMP"/>
      <sheetName val="본지점중"/>
      <sheetName val="A(Rev.3)"/>
      <sheetName val="static.cal"/>
      <sheetName val="crude.SLAB RE-bar"/>
      <sheetName val="ANX3A65"/>
      <sheetName val="BOQ0822"/>
      <sheetName val="7.6.3(B) UG Piping"/>
      <sheetName val="Lup"/>
      <sheetName val="Information"/>
      <sheetName val="WORKER"/>
      <sheetName val="PRICE LIST"/>
      <sheetName val="PipWT"/>
      <sheetName val="IBASE"/>
      <sheetName val="내역(한신APT)"/>
      <sheetName val="현황CODE"/>
      <sheetName val="손익현황"/>
      <sheetName val="BOM_DWG"/>
      <sheetName val="회사99"/>
      <sheetName val="laroux"/>
      <sheetName val="7.5.2 BOQ Summary "/>
      <sheetName val="Perfiles"/>
      <sheetName val="PumpSpec"/>
      <sheetName val="Rekap A"/>
      <sheetName val="RFP009"/>
      <sheetName val="RFP007"/>
      <sheetName val="NP"/>
      <sheetName val="견적기준"/>
      <sheetName val="OD5000"/>
      <sheetName val="upah"/>
      <sheetName val="bahan"/>
      <sheetName val="measure"/>
      <sheetName val="paint mat"/>
      <sheetName val="工완성공사율"/>
      <sheetName val="IN"/>
      <sheetName val="TTL"/>
      <sheetName val="VE Estimate"/>
      <sheetName val="CALCULATION"/>
      <sheetName val="COMPRESSOR"/>
      <sheetName val="D=700"/>
      <sheetName val="TABLE2-2 OSBL-(SITE PREP)"/>
      <sheetName val="Units"/>
      <sheetName val="Instructions"/>
      <sheetName val="OFFER RATE"/>
      <sheetName val="Job Data"/>
      <sheetName val="Piping Design Data"/>
      <sheetName val="BCPAB"/>
      <sheetName val="Summary 2002"/>
      <sheetName val="98TSON4A"/>
      <sheetName val="Feuil2"/>
      <sheetName val="노임"/>
      <sheetName val="총괄표"/>
      <sheetName val="ANALYSER"/>
      <sheetName val="ASME B 36.10 M"/>
      <sheetName val="일위대가표"/>
      <sheetName val="D-3"/>
      <sheetName val="w't table"/>
      <sheetName val="Tiburon"/>
      <sheetName val="차액보증"/>
      <sheetName val="말뚝지지력산정"/>
      <sheetName val="단중표"/>
      <sheetName val="choose"/>
      <sheetName val="당초"/>
      <sheetName val="eq_data _x005f_x0000__x005f_x0000__x005f_x0000__x"/>
      <sheetName val="cashflow"/>
      <sheetName val="Quotation"/>
      <sheetName val="Info"/>
      <sheetName val="SORTING"/>
      <sheetName val="배관물량 (STEEL)"/>
      <sheetName val="Sheet 1"/>
      <sheetName val="Offertemodel"/>
      <sheetName val="Struct-Grass root"/>
      <sheetName val="3.0 Overall Progress S-curve"/>
      <sheetName val="3-4 SPI"/>
      <sheetName val="VV-REV2"/>
      <sheetName val="-15.0"/>
      <sheetName val="부재치수입력"/>
      <sheetName val="BLDG_DCI"/>
      <sheetName val="BREAKDOWN(철거설치)"/>
      <sheetName val="맨홀수량산출"/>
      <sheetName val="단가비교"/>
      <sheetName val="Basic"/>
      <sheetName val="견적 집계"/>
      <sheetName val="PULLING SUPT등"/>
      <sheetName val="Sheet1 (2)"/>
      <sheetName val="SHIPPING"/>
      <sheetName val="DATE"/>
      <sheetName val="PAGE 1"/>
      <sheetName val="대공종"/>
      <sheetName val="_생산성_분석_체계_절차.xlsx"/>
      <sheetName val="Quantity"/>
      <sheetName val="General_Data"/>
      <sheetName val="PRICE_COMP"/>
      <sheetName val="A(Rev_3)"/>
      <sheetName val="단가비교(TOTAL)"/>
      <sheetName val="General_Data1"/>
      <sheetName val="PRICE_COMP1"/>
      <sheetName val="A(Rev_3)1"/>
      <sheetName val="pri-com"/>
      <sheetName val="기준"/>
      <sheetName val="BQ List"/>
      <sheetName val="노임단가"/>
      <sheetName val="BQLIST"/>
      <sheetName val="연돌일위집계"/>
      <sheetName val="품셈"/>
      <sheetName val="Break Down"/>
      <sheetName val="BQ"/>
      <sheetName val="22-Plant"/>
      <sheetName val="Supervision List"/>
      <sheetName val="Equip_Pipe_Insulation"/>
      <sheetName val="BQ_Piping"/>
      <sheetName val="PROCURE"/>
      <sheetName val="labor"/>
      <sheetName val="제출계산서"/>
      <sheetName val="품셈1-26"/>
      <sheetName val="PAGE 2"/>
      <sheetName val="LEGEND"/>
      <sheetName val="KP1590_E"/>
      <sheetName val="Page 10"/>
      <sheetName val="미입고자재목록_설계1과"/>
      <sheetName val="입력값"/>
      <sheetName val="한계원가"/>
      <sheetName val="SPEC-DT2"/>
      <sheetName val="북제주-표지"/>
      <sheetName val="자재군별"/>
      <sheetName val="재료내역"/>
      <sheetName val="간접비 총괄표"/>
      <sheetName val="Macro"/>
      <sheetName val="Taux"/>
      <sheetName val="Eng.hour_DB"/>
      <sheetName val="POWER"/>
      <sheetName val="_x0000_è"/>
      <sheetName val="CRUDE RE-bar"/>
      <sheetName val="database-emp"/>
      <sheetName val="평균환율-USD"/>
      <sheetName val="DUTCH CONE"/>
      <sheetName val="harga"/>
      <sheetName val="koef"/>
      <sheetName val="Resume"/>
      <sheetName val="C급보 "/>
      <sheetName val="EXCHANGE_RATE"/>
      <sheetName val="Scaffold"/>
      <sheetName val="Access"/>
      <sheetName val="PAGE 3_GENERAL DETAILS"/>
      <sheetName val="Proposal"/>
      <sheetName val="적용 환율"/>
      <sheetName val="KP_List"/>
      <sheetName val="나이대조표"/>
      <sheetName val="norms"/>
      <sheetName val="HVAC"/>
      <sheetName val="공사내역"/>
      <sheetName val="요율"/>
      <sheetName val="자재대"/>
      <sheetName val="八幡"/>
      <sheetName val="GM 000"/>
      <sheetName val="PRECAST lightconc-II"/>
      <sheetName val="csdim"/>
      <sheetName val="cdsload"/>
      <sheetName val="chsload"/>
      <sheetName val="CLAMP"/>
      <sheetName val="cvsload"/>
      <sheetName val="Cash2"/>
      <sheetName val="Z"/>
      <sheetName val="환산표"/>
      <sheetName val="Rectangular Beam"/>
      <sheetName val="현금"/>
      <sheetName val="Elect (3)"/>
      <sheetName val="eq_data _x0000__x0000__x0000__x"/>
      <sheetName val=""/>
      <sheetName val="El(Increased)"/>
      <sheetName val="Rev No"/>
      <sheetName val="Assumptions"/>
      <sheetName val="TDC_ADMIN"/>
      <sheetName val="Requisitions"/>
      <sheetName val="ICDS"/>
      <sheetName val="CARBOLINE분석"/>
      <sheetName val="TIE-INS"/>
      <sheetName val="COVER-P"/>
      <sheetName val="PUMP SHT"/>
      <sheetName val="FC-01"/>
      <sheetName val="FC-06"/>
      <sheetName val="MC-01"/>
      <sheetName val="Sal"/>
      <sheetName val="SBR_CR"/>
      <sheetName val="COST UP"/>
      <sheetName val="FLD"/>
      <sheetName val="수량산출"/>
      <sheetName val="REG-BASIS"/>
      <sheetName val="TENDER PROG."/>
      <sheetName val="PROC.PROG"/>
      <sheetName val="2.Calculation_1"/>
      <sheetName val="IBC(2006)DATA"/>
      <sheetName val="Datasheet GLL double weir (1)"/>
      <sheetName val="단면가정"/>
      <sheetName val="DDC"/>
      <sheetName val="DIAPHRAGM"/>
      <sheetName val="TG9504"/>
      <sheetName val="ITEM"/>
      <sheetName val="Block D"/>
      <sheetName val="PRICE-COMP"/>
      <sheetName val="물량집계(전기)"/>
      <sheetName val="물량집계(계장)"/>
      <sheetName val="bdown"/>
      <sheetName val="33628-Rev. A"/>
      <sheetName val="TYPE-B 평균H"/>
      <sheetName val="SALA-002"/>
      <sheetName val="eq_data _x005f_x0000__x00"/>
      <sheetName val="Notes"/>
      <sheetName val="engg"/>
      <sheetName val="공수"/>
      <sheetName val="Table"/>
      <sheetName val="Sheet2 (2)"/>
      <sheetName val="PSV"/>
      <sheetName val="명단"/>
      <sheetName val="EST-1"/>
      <sheetName val="6.공사비 내역 (가)"/>
      <sheetName val="co-no.2"/>
      <sheetName val=" "/>
      <sheetName val="간접비내역-1"/>
      <sheetName val="6호기"/>
      <sheetName val="Form A.1"/>
      <sheetName val="Form A.1.1"/>
      <sheetName val="BOM Indirect"/>
      <sheetName val="Form A.1.II.2"/>
      <sheetName val="노임이"/>
      <sheetName val="6.GSTG PIPING"/>
      <sheetName val="INDEX"/>
      <sheetName val="Sheet4"/>
      <sheetName val="NONS  2,189"/>
      <sheetName val="내역서 "/>
      <sheetName val="RFP005"/>
      <sheetName val="RFP006"/>
      <sheetName val="CostDB"/>
      <sheetName val="FWBS7000,8000"/>
      <sheetName val="Reference Table"/>
      <sheetName val="Lookups"/>
      <sheetName val="CAL(1)."/>
      <sheetName val="Activity(new)"/>
      <sheetName val="94D"/>
      <sheetName val="95D"/>
      <sheetName val="P&amp;ID650"/>
      <sheetName val="Calculations"/>
      <sheetName val="대우단가(풍산)"/>
      <sheetName val="토공정보"/>
      <sheetName val="기초자료"/>
      <sheetName val="견적집계표"/>
      <sheetName val="7_5_1(A)_Data3"/>
      <sheetName val="7_5_1(B)_BOQ_Breakdown3"/>
      <sheetName val="7_5_1(C)_Scope3"/>
      <sheetName val="7_5_1(D)_Basis3"/>
      <sheetName val="7_5_1(E)_Allowance3"/>
      <sheetName val="7_5_2_BOQ_Summary3"/>
      <sheetName val="7_5_3_BOQ3"/>
      <sheetName val="A__Erec_BOQ(Shop)3"/>
      <sheetName val="B__Erec_BOQ(Field)3"/>
      <sheetName val="C__Surface_Protection3"/>
      <sheetName val="A__Erec_BOQ(Shop)_(2)3"/>
      <sheetName val="B__Erec_BOQ(Field)_(2)3"/>
      <sheetName val="C__Surf_Protection3"/>
      <sheetName val="Attachment_#13"/>
      <sheetName val="Attachment_#23"/>
      <sheetName val="302_C13"/>
      <sheetName val="302_C23"/>
      <sheetName val="SUPPLY_(2)3"/>
      <sheetName val="RETURN_(2)3"/>
      <sheetName val="303_(2)3"/>
      <sheetName val="308_(2)3"/>
      <sheetName val="309_(2)3"/>
      <sheetName val="JUNCTION_BOX3"/>
      <sheetName val="PIPE_FITTING3"/>
      <sheetName val="TUBE_FITTING3"/>
      <sheetName val="CABLE_GLAND3"/>
      <sheetName val="CONS__EQUIP___3"/>
      <sheetName val="BLR_13"/>
      <sheetName val="REINF_3"/>
      <sheetName val="ITB_COST2"/>
      <sheetName val="97_사업추정(WEKI)2"/>
      <sheetName val="90EL_JACKET2"/>
      <sheetName val="보온_회사분2"/>
      <sheetName val="Cost_control2"/>
      <sheetName val="FIRE_FIGHTING2"/>
      <sheetName val="Tipo_Terzi2"/>
      <sheetName val="plan&amp;section_of_foundation2"/>
      <sheetName val="design_criteria2"/>
      <sheetName val="BM_DATA_SHEET2"/>
      <sheetName val="working_load_at_the_btm_ft_1"/>
      <sheetName val="stability_check1"/>
      <sheetName val="Mat_Stelo2"/>
      <sheetName val="Unit_SUM2"/>
      <sheetName val="1_설계기준1"/>
      <sheetName val="OUTER_AREA(겹침없음)1"/>
      <sheetName val="bill_21"/>
      <sheetName val="표지_(2)1"/>
      <sheetName val="Break_Dw1"/>
      <sheetName val="방유제용량_계산서1"/>
      <sheetName val="Material_Specification1"/>
      <sheetName val="special_item_양진규_작성1"/>
      <sheetName val="Sch_61"/>
      <sheetName val="pile_bearing_capa_&amp;_arrenge1"/>
      <sheetName val="design_load1"/>
      <sheetName val="Fab__Skid1"/>
      <sheetName val="INPUT_DATA1"/>
      <sheetName val="CAMP_OPERATING_COST1"/>
      <sheetName val="PERSONNEL_SETUP1"/>
      <sheetName val="LIST_OF_OFFICE_EQUIPMENT1"/>
      <sheetName val="STAFF&amp;INDIRECT_SALARY_-_SUMMAR1"/>
      <sheetName val="KOREAN_STAFF_SALARY_BREAKDOWN1"/>
      <sheetName val="WELFARE_COST_-_SITE1"/>
      <sheetName val="개시대사_(2)1"/>
      <sheetName val="입고장부_(4)1"/>
      <sheetName val="FEUILLE_INTERNE1"/>
      <sheetName val="COMPARISON_TABLE1"/>
      <sheetName val="L_V_Separator1"/>
      <sheetName val="CAMP_-_CONSTRUCTION1"/>
      <sheetName val="E_Rate_PM1"/>
      <sheetName val="Schedule_2_and_31"/>
      <sheetName val="eq_data_"/>
      <sheetName val="Cover_sheet"/>
      <sheetName val="CAL_"/>
      <sheetName val="11_자재단가1"/>
      <sheetName val="1_OF_91"/>
      <sheetName val="BSD_(2)"/>
      <sheetName val="TRAY_BM"/>
      <sheetName val="Graph_(LGEN)"/>
      <sheetName val="선적schedule_(2)"/>
      <sheetName val="Summary_Sheets"/>
      <sheetName val="품셈_"/>
      <sheetName val="sc0314_Index"/>
      <sheetName val="Resource_summary"/>
      <sheetName val="w't_table"/>
      <sheetName val="eq_data__x005f_x0000__x005f_x0000__x005f_x0000__x"/>
      <sheetName val="static_cal"/>
      <sheetName val="crude_SLAB_RE-bar"/>
      <sheetName val="7_6_3(B)_UG_Piping"/>
      <sheetName val="PRICE_LIST"/>
      <sheetName val="7_5_2_BOQ_Summary_"/>
      <sheetName val="Rekap_A"/>
      <sheetName val="paint_mat"/>
      <sheetName val="VE_Estimate"/>
      <sheetName val="TABLE2-2_OSBL-(SITE_PREP)"/>
      <sheetName val="OFFER_RATE"/>
      <sheetName val="Job_Data"/>
      <sheetName val="Piping_Design_Data"/>
      <sheetName val="Summary_2002"/>
      <sheetName val="ASME_B_36_10_M"/>
      <sheetName val="3_0_Overall_Progress_S-curve"/>
      <sheetName val="3-4_SPI"/>
      <sheetName val="-15_0"/>
      <sheetName val="뜃맟뭁돽띿맟?-BLDG"/>
      <sheetName val="D-623D"/>
      <sheetName val="member design"/>
      <sheetName val="soil bearing check"/>
      <sheetName val="OCT.FDN"/>
      <sheetName val="PRI CIV"/>
      <sheetName val="FOR CIV"/>
      <sheetName val="SUB CIV"/>
      <sheetName val="ANA CIV"/>
      <sheetName val="AUX CIV"/>
      <sheetName val="hori. vessel(E-895)"/>
      <sheetName val="TS-TC"/>
      <sheetName val="DCS"/>
      <sheetName val="2.3"/>
      <sheetName val="대기업"/>
      <sheetName val="각종자료"/>
      <sheetName val="견적"/>
      <sheetName val="S N"/>
      <sheetName val="PREAM"/>
      <sheetName val="Sheet_1"/>
      <sheetName val="배관물량_(STEEL)"/>
      <sheetName val="PAGE_2"/>
      <sheetName val="Struct-Grass_root"/>
      <sheetName val="General_Data2"/>
      <sheetName val="PRICE_COMP2"/>
      <sheetName val="A(Rev_3)2"/>
      <sheetName val="견적_집계"/>
      <sheetName val="PULLING_SUPT등"/>
      <sheetName val="Sheet1_(2)"/>
      <sheetName val="PAGE_1"/>
      <sheetName val="_생산성_분석_체계_절차_xlsx"/>
      <sheetName val="BQ_List"/>
      <sheetName val="Break_Down"/>
      <sheetName val="Supervision_List"/>
      <sheetName val="REF.ONLY"/>
      <sheetName val="LBR"/>
      <sheetName val="CONCRETE"/>
      <sheetName val="PRO_DCI"/>
      <sheetName val="HVAC_DCI"/>
      <sheetName val="PIPE_DCI"/>
      <sheetName val="Loading Table"/>
      <sheetName val="SUMMARY (0)"/>
      <sheetName val="PL-DATA"/>
      <sheetName val="FRP내역서"/>
      <sheetName val="7_5_1(A)_Data5"/>
      <sheetName val="7_5_1(B)_BOQ_Breakdown5"/>
      <sheetName val="7_5_1(C)_Scope5"/>
      <sheetName val="7_5_1(D)_Basis5"/>
      <sheetName val="7_5_1(E)_Allowance5"/>
      <sheetName val="7_5_2_BOQ_Summary5"/>
      <sheetName val="7_5_3_BOQ5"/>
      <sheetName val="A__Erec_BOQ(Shop)5"/>
      <sheetName val="B__Erec_BOQ(Field)5"/>
      <sheetName val="C__Surface_Protection5"/>
      <sheetName val="A__Erec_BOQ(Shop)_(2)5"/>
      <sheetName val="B__Erec_BOQ(Field)_(2)5"/>
      <sheetName val="C__Surf_Protection5"/>
      <sheetName val="Attachment_#15"/>
      <sheetName val="Attachment_#25"/>
      <sheetName val="302_C15"/>
      <sheetName val="302_C25"/>
      <sheetName val="SUPPLY_(2)5"/>
      <sheetName val="RETURN_(2)5"/>
      <sheetName val="303_(2)5"/>
      <sheetName val="308_(2)5"/>
      <sheetName val="309_(2)5"/>
      <sheetName val="JUNCTION_BOX5"/>
      <sheetName val="PIPE_FITTING5"/>
      <sheetName val="TUBE_FITTING5"/>
      <sheetName val="CABLE_GLAND5"/>
      <sheetName val="BLR_15"/>
      <sheetName val="CONS__EQUIP___5"/>
      <sheetName val="REINF_5"/>
      <sheetName val="ITB_COST4"/>
      <sheetName val="97_사업추정(WEKI)4"/>
      <sheetName val="FIRE_FIGHTING4"/>
      <sheetName val="Cost_control4"/>
      <sheetName val="90EL_JACKET4"/>
      <sheetName val="보온_회사분4"/>
      <sheetName val="plan&amp;section_of_foundation3"/>
      <sheetName val="design_criteria3"/>
      <sheetName val="BM_DATA_SHEET3"/>
      <sheetName val="Tipo_Terzi3"/>
      <sheetName val="Mat_Stelo3"/>
      <sheetName val="Sch_62"/>
      <sheetName val="bill_22"/>
      <sheetName val="1_설계기준2"/>
      <sheetName val="Unit_SUM3"/>
      <sheetName val="표지_(2)2"/>
      <sheetName val="Sheet_12"/>
      <sheetName val="배관물량_(STEEL)2"/>
      <sheetName val="working_load_at_the_btm_ft_2"/>
      <sheetName val="stability_check2"/>
      <sheetName val="Break_Dw2"/>
      <sheetName val="방유제용량_계산서2"/>
      <sheetName val="Material_Specification2"/>
      <sheetName val="special_item_양진규_작성2"/>
      <sheetName val="OUTER_AREA(겹침없음)2"/>
      <sheetName val="CAMP_OPERATING_COST2"/>
      <sheetName val="PERSONNEL_SETUP2"/>
      <sheetName val="LIST_OF_OFFICE_EQUIPMENT2"/>
      <sheetName val="STAFF&amp;INDIRECT_SALARY_-_SUMMAR2"/>
      <sheetName val="KOREAN_STAFF_SALARY_BREAKDOWN2"/>
      <sheetName val="WELFARE_COST_-_SITE2"/>
      <sheetName val="INPUT_DATA2"/>
      <sheetName val="개시대사_(2)2"/>
      <sheetName val="pile_bearing_capa_&amp;_arrenge2"/>
      <sheetName val="design_load2"/>
      <sheetName val="Fab__Skid2"/>
      <sheetName val="입고장부_(4)2"/>
      <sheetName val="FEUILLE_INTERNE2"/>
      <sheetName val="L_V_Separator2"/>
      <sheetName val="CAMP_-_CONSTRUCTION2"/>
      <sheetName val="E_Rate_PM2"/>
      <sheetName val="Schedule_2_and_32"/>
      <sheetName val="CAL_2"/>
      <sheetName val="COMPARISON_TABLE2"/>
      <sheetName val="3_0_Overall_Progress_S-curve2"/>
      <sheetName val="3-4_SPI2"/>
      <sheetName val="7_5_1(A)_Data4"/>
      <sheetName val="7_5_1(B)_BOQ_Breakdown4"/>
      <sheetName val="7_5_1(C)_Scope4"/>
      <sheetName val="7_5_1(D)_Basis4"/>
      <sheetName val="7_5_1(E)_Allowance4"/>
      <sheetName val="7_5_2_BOQ_Summary4"/>
      <sheetName val="7_5_3_BOQ4"/>
      <sheetName val="A__Erec_BOQ(Shop)4"/>
      <sheetName val="B__Erec_BOQ(Field)4"/>
      <sheetName val="C__Surface_Protection4"/>
      <sheetName val="A__Erec_BOQ(Shop)_(2)4"/>
      <sheetName val="B__Erec_BOQ(Field)_(2)4"/>
      <sheetName val="C__Surf_Protection4"/>
      <sheetName val="Attachment_#14"/>
      <sheetName val="Attachment_#24"/>
      <sheetName val="302_C14"/>
      <sheetName val="302_C24"/>
      <sheetName val="SUPPLY_(2)4"/>
      <sheetName val="RETURN_(2)4"/>
      <sheetName val="303_(2)4"/>
      <sheetName val="308_(2)4"/>
      <sheetName val="309_(2)4"/>
      <sheetName val="JUNCTION_BOX4"/>
      <sheetName val="PIPE_FITTING4"/>
      <sheetName val="TUBE_FITTING4"/>
      <sheetName val="CABLE_GLAND4"/>
      <sheetName val="BLR_14"/>
      <sheetName val="CONS__EQUIP___4"/>
      <sheetName val="REINF_4"/>
      <sheetName val="ITB_COST3"/>
      <sheetName val="97_사업추정(WEKI)3"/>
      <sheetName val="FIRE_FIGHTING3"/>
      <sheetName val="Cost_control3"/>
      <sheetName val="90EL_JACKET3"/>
      <sheetName val="보온_회사분3"/>
      <sheetName val="Sheet_11"/>
      <sheetName val="배관물량_(STEEL)1"/>
      <sheetName val="CAL_1"/>
      <sheetName val="3_0_Overall_Progress_S-curve1"/>
      <sheetName val="3-4_SPI1"/>
      <sheetName val="BATCH"/>
      <sheetName val="Pipelines ASAB I-II Brownfield"/>
      <sheetName val="ORIGN"/>
      <sheetName val="P-Ph3-F-002"/>
      <sheetName val="전기"/>
      <sheetName val="200"/>
      <sheetName val="BM1"/>
      <sheetName val="REDUCER"/>
      <sheetName val="WE'T"/>
      <sheetName val="Vent Line size"/>
      <sheetName val="input data-090908"/>
      <sheetName val="공구"/>
      <sheetName val="PI"/>
      <sheetName val="Expenses per Cost Code "/>
      <sheetName val="DOWNLOAD"/>
      <sheetName val="상반기손익차2총괄"/>
      <sheetName val="MH Estimation Guide"/>
      <sheetName val="CIV-DWG-ADA"/>
      <sheetName val="CIV-DOC-ADA"/>
      <sheetName val="공사비 내역 (가)"/>
      <sheetName val="STATIC"/>
      <sheetName val="diamètres"/>
      <sheetName val="설계예산서1"/>
      <sheetName val="내"/>
      <sheetName val="실행자재"/>
      <sheetName val="spinning1"/>
      <sheetName val="집계표(OPTION)"/>
      <sheetName val="HRG BHN"/>
      <sheetName val="LD-OVERA÷_x0000_"/>
      <sheetName val="LD-OVERA᯷㧓"/>
      <sheetName val="DIRECT-OFF"/>
      <sheetName val="PLAGCoct03"/>
      <sheetName val="表三甲"/>
      <sheetName val="调整"/>
      <sheetName val="Comp Rate "/>
      <sheetName val="4.1구조설계"/>
      <sheetName val="공문"/>
      <sheetName val="입사시직위"/>
      <sheetName val="MR"/>
      <sheetName val="COMB MNG&amp;STAFF (ALL)  (2)"/>
      <sheetName val="Fill this out first..."/>
      <sheetName val="Fill this out first___"/>
      <sheetName val="REPORT"/>
      <sheetName val="7.0 Crack Check"/>
      <sheetName val="축열조 기초"/>
      <sheetName val="공통가설"/>
      <sheetName val="공량예산"/>
      <sheetName val="예산M6-B"/>
      <sheetName val="Tank"/>
      <sheetName val="Q5434 EQ LIST"/>
      <sheetName val="motor power"/>
      <sheetName val="Painting"/>
      <sheetName val="Forecast Drivers"/>
      <sheetName val="Data 1"/>
      <sheetName val="01"/>
      <sheetName val="Unit Cost"/>
      <sheetName val="Total_mem"/>
      <sheetName val="Log"/>
      <sheetName val="Section 1~4(1)"/>
      <sheetName val="Section 1~4 "/>
      <sheetName val="Section 5"/>
      <sheetName val="Section 5.2"/>
      <sheetName val="Section 5.3"/>
      <sheetName val="Section 6"/>
      <sheetName val="Section 6.2"/>
      <sheetName val="Attachment 1"/>
      <sheetName val="Attachmenet 2"/>
      <sheetName val="Moment_Con_Capa"/>
      <sheetName val="Moment"/>
      <sheetName val="Shear_Con_Capa"/>
      <sheetName val="Shear"/>
      <sheetName val="PUMP_SHT"/>
      <sheetName val="Elect_(3)"/>
      <sheetName val="C급보_"/>
      <sheetName val="Rev_No"/>
      <sheetName val="Page_10"/>
      <sheetName val="Rectangular_Beam"/>
      <sheetName val="COST_UP"/>
      <sheetName val="간접비_총괄표"/>
      <sheetName val="Eng_hour_DB"/>
      <sheetName val="CRUDE_RE-bar"/>
      <sheetName val="DUTCH_CONE"/>
      <sheetName val="eq_data__x"/>
      <sheetName val="_"/>
      <sheetName val="2_Calculation_1"/>
      <sheetName val="PAGE_3_GENERAL_DETAILS"/>
      <sheetName val="적용_환율"/>
      <sheetName val="GM_000"/>
      <sheetName val="PRECAST_lightconc-II"/>
      <sheetName val="TENDER_PROG_"/>
      <sheetName val="PROC_PROG"/>
      <sheetName val="Block_D"/>
      <sheetName val="Datasheet_GLL_double_weir_(1)"/>
      <sheetName val="eq_data__x005f_x0000__x00"/>
      <sheetName val="33628-Rev__A"/>
      <sheetName val="TYPE-B_평균H"/>
      <sheetName val="Sheet2_(2)"/>
      <sheetName val="6_공사비_내역_(가)"/>
      <sheetName val="MEASURE LIST"/>
      <sheetName val="Don gia"/>
      <sheetName val="기계공사비집계(珆꭭/"/>
      <sheetName val="FA"/>
      <sheetName val="Analisa HS"/>
      <sheetName val="Eng_Hrs"/>
      <sheetName val="COST-EST LTI P5C"/>
      <sheetName val="기계시공"/>
      <sheetName val="SLEIPNER - ORMEN LANGE"/>
      <sheetName val="전기 BM_revA('090624).xls"/>
      <sheetName val="定额 (06)"/>
      <sheetName val="뜃맟뭁돽띿맟_-BLDG"/>
      <sheetName val="SUBCON"/>
      <sheetName val="45,46"/>
      <sheetName val="COST-TZ"/>
      <sheetName val="Coeff."/>
      <sheetName val="TACE"/>
      <sheetName val="대비"/>
      <sheetName val="NAME"/>
      <sheetName val="Coupling"/>
      <sheetName val="RAW MATERIALS "/>
      <sheetName val="COST-PERSON-J.O."/>
      <sheetName val="GT"/>
      <sheetName val="4-3LEVEL-5 epic.4"/>
      <sheetName val="M_B"/>
      <sheetName val="Exchange rates"/>
      <sheetName val="P_x0007__x0000__x000e__x0000_"/>
      <sheetName val="SPrep_E4TK(R187)"/>
      <sheetName val="U00"/>
      <sheetName val="U01"/>
      <sheetName val="U02"/>
      <sheetName val="U03"/>
      <sheetName val="U06"/>
      <sheetName val="U07"/>
      <sheetName val="U08"/>
      <sheetName val="U09"/>
      <sheetName val="U10"/>
      <sheetName val="U11"/>
      <sheetName val="U13"/>
      <sheetName val="U21"/>
      <sheetName val="U25"/>
      <sheetName val="U26"/>
      <sheetName val="U29"/>
      <sheetName val="U30"/>
      <sheetName val="U31_Base"/>
      <sheetName val="U40"/>
      <sheetName val="U42"/>
      <sheetName val="U43"/>
      <sheetName val="U45"/>
      <sheetName val="U47"/>
      <sheetName val="U48"/>
      <sheetName val="U60"/>
      <sheetName val="4.단락전류"/>
      <sheetName val="[fdn_bm_pro.xls]기계공사비집계(珆꭭/"/>
      <sheetName val="PAD-F"/>
      <sheetName val="LME"/>
      <sheetName val="Tie Beam GN"/>
      <sheetName val="PileCap"/>
      <sheetName val="06-Progress"/>
      <sheetName val="04-Safety"/>
      <sheetName val="BM"/>
      <sheetName val="현장배치"/>
      <sheetName val="system &amp; LOOK_UP_FUNC"/>
      <sheetName val="Base_Data"/>
      <sheetName val="COST-SUM"/>
      <sheetName val="96.12"/>
      <sheetName val="hvac내역서(제어동)"/>
      <sheetName val="LABT橿⿋_x0000__x0000_"/>
      <sheetName val="BID FORM"/>
      <sheetName val="Form of Bid"/>
      <sheetName val="건설성적"/>
      <sheetName val="삼성전기"/>
      <sheetName val="Grafenpa"/>
      <sheetName val="단가표"/>
      <sheetName val="노무비"/>
      <sheetName val="가동비율"/>
      <sheetName val="INST LIST"/>
      <sheetName val="터널조도"/>
      <sheetName val="SUMMARY_(0)"/>
      <sheetName val="NPK_Gresik"/>
      <sheetName val="Consumables"/>
      <sheetName val="6-2차"/>
      <sheetName val="Code 02"/>
      <sheetName val="Code 03"/>
      <sheetName val="Code 04"/>
      <sheetName val="Code 05"/>
      <sheetName val="Code 06"/>
      <sheetName val="Code 07"/>
      <sheetName val="Code 09"/>
      <sheetName val="Code03"/>
      <sheetName val="5-Digit"/>
      <sheetName val="MixBed"/>
      <sheetName val="CondPol"/>
      <sheetName val="Inputs"/>
      <sheetName val="BD"/>
      <sheetName val="LAB"/>
      <sheetName val="4300 UTILITY BLDG (2)"/>
      <sheetName val="WT-LIST"/>
      <sheetName val="예가표"/>
      <sheetName val="자재단가"/>
      <sheetName val="Price Breakdown(Building)"/>
      <sheetName val="GM_0001"/>
      <sheetName val="PRECAST_lightconc-II1"/>
      <sheetName val="ECL"/>
      <sheetName val="Thick"/>
      <sheetName val="기계공사비집계(᝔턀"/>
      <sheetName val="기계공사비집계(ࠀᝋ턀"/>
      <sheetName val="기계공사비집계("/>
      <sheetName val="기계공사비집계(﹗맕ԯ"/>
      <sheetName val="기계공사비집계(ၩ_x0000_堀"/>
      <sheetName val="P_x0007_"/>
      <sheetName val="기계공사비집계(թ_x0000_缀"/>
      <sheetName val="기계공사비집계(썩"/>
      <sheetName val="기계공사비집계(ၩ_x0000_렀"/>
      <sheetName val="기계공사비집계(౩⁯吀"/>
      <sheetName val="기계공사비집계(偩⑔鰀"/>
      <sheetName val="기계공사비집계(i_x0000_ꀀ"/>
      <sheetName val="기계공사비집계(桩♗洀"/>
      <sheetName val="MANPOWER DIRECT TRACKING"/>
      <sheetName val="Timescaled Data"/>
      <sheetName val="Home Office"/>
      <sheetName val="Rekapsub-total-ME"/>
      <sheetName val="Item Dominan"/>
      <sheetName val="LOB"/>
      <sheetName val="Salary"/>
      <sheetName val="7_5_1(A)_Data6"/>
      <sheetName val="7_5_1(B)_BOQ_Breakdown6"/>
      <sheetName val="7_5_1(C)_Scope6"/>
      <sheetName val="7_5_1(D)_Basis6"/>
      <sheetName val="7_5_1(E)_Allowance6"/>
      <sheetName val="7_5_2_BOQ_Summary6"/>
      <sheetName val="7_5_3_BOQ6"/>
      <sheetName val="A__Erec_BOQ(Shop)6"/>
      <sheetName val="B__Erec_BOQ(Field)6"/>
      <sheetName val="C__Surface_Protection6"/>
      <sheetName val="A__Erec_BOQ(Shop)_(2)6"/>
      <sheetName val="B__Erec_BOQ(Field)_(2)6"/>
      <sheetName val="C__Surf_Protection6"/>
      <sheetName val="Attachment_#16"/>
      <sheetName val="Attachment_#26"/>
      <sheetName val="302_C16"/>
      <sheetName val="302_C26"/>
      <sheetName val="SUPPLY_(2)6"/>
      <sheetName val="RETURN_(2)6"/>
      <sheetName val="303_(2)6"/>
      <sheetName val="308_(2)6"/>
      <sheetName val="309_(2)6"/>
      <sheetName val="JUNCTION_BOX6"/>
      <sheetName val="PIPE_FITTING6"/>
      <sheetName val="TUBE_FITTING6"/>
      <sheetName val="CABLE_GLAND6"/>
      <sheetName val="CONS__EQUIP___6"/>
      <sheetName val="BLR_16"/>
      <sheetName val="REINF_6"/>
      <sheetName val="ITB_COST5"/>
      <sheetName val="97_사업추정(WEKI)5"/>
      <sheetName val="Cost_control5"/>
      <sheetName val="90EL_JACKET5"/>
      <sheetName val="보온_회사분5"/>
      <sheetName val="FIRE_FIGHTING5"/>
      <sheetName val="Tipo_Terzi4"/>
      <sheetName val="plan&amp;section_of_foundation4"/>
      <sheetName val="design_criteria4"/>
      <sheetName val="BM_DATA_SHEET4"/>
      <sheetName val="Mat_Stelo4"/>
      <sheetName val="Unit_SUM4"/>
      <sheetName val="working_load_at_the_btm_ft_3"/>
      <sheetName val="stability_check3"/>
      <sheetName val="OUTER_AREA(겹침없음)3"/>
      <sheetName val="1_설계기준3"/>
      <sheetName val="bill_23"/>
      <sheetName val="표지_(2)3"/>
      <sheetName val="Break_Dw3"/>
      <sheetName val="방유제용량_계산서3"/>
      <sheetName val="Material_Specification3"/>
      <sheetName val="special_item_양진규_작성3"/>
      <sheetName val="Sch_63"/>
      <sheetName val="pile_bearing_capa_&amp;_arrenge3"/>
      <sheetName val="design_load3"/>
      <sheetName val="Fab__Skid3"/>
      <sheetName val="INPUT_DATA3"/>
      <sheetName val="CAMP_OPERATING_COST3"/>
      <sheetName val="PERSONNEL_SETUP3"/>
      <sheetName val="LIST_OF_OFFICE_EQUIPMENT3"/>
      <sheetName val="STAFF&amp;INDIRECT_SALARY_-_SUMMAR3"/>
      <sheetName val="KOREAN_STAFF_SALARY_BREAKDOWN3"/>
      <sheetName val="WELFARE_COST_-_SITE3"/>
      <sheetName val="개시대사_(2)3"/>
      <sheetName val="입고장부_(4)3"/>
      <sheetName val="FEUILLE_INTERNE3"/>
      <sheetName val="COMPARISON_TABLE3"/>
      <sheetName val="L_V_Separator3"/>
      <sheetName val="CAMP_-_CONSTRUCTION3"/>
      <sheetName val="E_Rate_PM3"/>
      <sheetName val="Schedule_2_and_33"/>
      <sheetName val="Cover_sheet1"/>
      <sheetName val="CAL_3"/>
      <sheetName val="Summary_Sheets1"/>
      <sheetName val="BSD_(2)1"/>
      <sheetName val="TRAY_BM1"/>
      <sheetName val="11_자재단가2"/>
      <sheetName val="1_OF_92"/>
      <sheetName val="품셈_1"/>
      <sheetName val="sc0314_Index1"/>
      <sheetName val="Graph_(LGEN)1"/>
      <sheetName val="선적schedule_(2)1"/>
      <sheetName val="Resource_summary1"/>
      <sheetName val="배관물량_(STEEL)3"/>
      <sheetName val="Sheet_13"/>
      <sheetName val="w't_table1"/>
      <sheetName val="eq_data__x005f_x0000__x005f_x0000__x005f_x0000__1"/>
      <sheetName val="Break_Down1"/>
      <sheetName val="Supervision_List1"/>
      <sheetName val="General_Data3"/>
      <sheetName val="PRICE_COMP3"/>
      <sheetName val="A(Rev_3)3"/>
      <sheetName val="static_cal1"/>
      <sheetName val="crude_SLAB_RE-bar1"/>
      <sheetName val="7_6_3(B)_UG_Piping1"/>
      <sheetName val="PRICE_LIST1"/>
      <sheetName val="7_5_2_BOQ_Summary_1"/>
      <sheetName val="Rekap_A1"/>
      <sheetName val="paint_mat1"/>
      <sheetName val="VE_Estimate1"/>
      <sheetName val="TABLE2-2_OSBL-(SITE_PREP)1"/>
      <sheetName val="OFFER_RATE1"/>
      <sheetName val="Job_Data1"/>
      <sheetName val="Piping_Design_Data1"/>
      <sheetName val="Summary_20021"/>
      <sheetName val="ASME_B_36_10_M1"/>
      <sheetName val="Struct-Grass_root1"/>
      <sheetName val="3_0_Overall_Progress_S-curve3"/>
      <sheetName val="3-4_SPI3"/>
      <sheetName val="-15_01"/>
      <sheetName val="견적_집계1"/>
      <sheetName val="PULLING_SUPT등1"/>
      <sheetName val="Sheet1_(2)1"/>
      <sheetName val="PAGE_11"/>
      <sheetName val="_생산성_분석_체계_절차_xlsx1"/>
      <sheetName val="BQ_List1"/>
      <sheetName val="PAGE_21"/>
      <sheetName val="Page_101"/>
      <sheetName val="C급보_1"/>
      <sheetName val="Rectangular_Beam1"/>
      <sheetName val="CRUDE_RE-bar1"/>
      <sheetName val="COST_UP1"/>
      <sheetName val="간접비_총괄표1"/>
      <sheetName val="Eng_hour_DB1"/>
      <sheetName val="DUTCH_CONE1"/>
      <sheetName val="2_Calculation_11"/>
      <sheetName val="PAGE_3_GENERAL_DETAILS1"/>
      <sheetName val="적용_환율1"/>
      <sheetName val="Elect_(3)1"/>
      <sheetName val="Rev_No1"/>
      <sheetName val="PUMP_SHT1"/>
      <sheetName val="Datasheet_GLL_double_weir_(1)1"/>
      <sheetName val="_1"/>
      <sheetName val="eq_data__x005f_x0000__x001"/>
      <sheetName val="TENDER_PROG_1"/>
      <sheetName val="PROC_PROG1"/>
      <sheetName val="Block_D1"/>
      <sheetName val="Sheet2_(2)1"/>
      <sheetName val="33628-Rev__A1"/>
      <sheetName val="TYPE-B_평균H1"/>
      <sheetName val="co-no_2"/>
      <sheetName val="6_공사비_내역_(가)1"/>
      <sheetName val="Form_A_1"/>
      <sheetName val="Form_A_1_1"/>
      <sheetName val="BOM_Indirect"/>
      <sheetName val="Form_A_1_II_2"/>
      <sheetName val="6_GSTG_PIPING"/>
      <sheetName val="NONS__2,189"/>
      <sheetName val="Reference_Table"/>
      <sheetName val="CAL(1)_"/>
      <sheetName val="member_design"/>
      <sheetName val="soil_bearing_check"/>
      <sheetName val="OCT_FDN"/>
      <sheetName val="PRI_CIV"/>
      <sheetName val="FOR_CIV"/>
      <sheetName val="SUB_CIV"/>
      <sheetName val="ANA_CIV"/>
      <sheetName val="AUX_CIV"/>
      <sheetName val="내역서_"/>
      <sheetName val="hori__vessel(E-895)"/>
      <sheetName val="2_3"/>
      <sheetName val="S_N"/>
      <sheetName val="REF_ONLY"/>
      <sheetName val="SUMMARY_(0)1"/>
      <sheetName val="Loading_Table"/>
      <sheetName val="Pipelines_ASAB_I-II_Brownfield"/>
      <sheetName val="Vent_Line_size"/>
      <sheetName val="4_1구조설계"/>
      <sheetName val="input_data-090908"/>
      <sheetName val="HRG_BHN"/>
      <sheetName val="MH_Estimation_Guide"/>
      <sheetName val="공사비_내역_(가)"/>
      <sheetName val="Comp_Rate_"/>
      <sheetName val="Expenses_per_Cost_Code_"/>
      <sheetName val="COMB_MNG&amp;STAFF_(ALL)__(2)"/>
      <sheetName val="Q5434_EQ_LIST"/>
      <sheetName val="motor_power"/>
      <sheetName val="Forecast_Drivers"/>
      <sheetName val="Fill_this_out_first___"/>
      <sheetName val="Fill_this_out_first___1"/>
      <sheetName val="7_0_Crack_Check"/>
      <sheetName val="축열조_기초"/>
      <sheetName val="Data_1"/>
      <sheetName val="Unit_Cost"/>
      <sheetName val="Section_1~4(1)"/>
      <sheetName val="Section_1~4_"/>
      <sheetName val="Section_5"/>
      <sheetName val="Section_5_2"/>
      <sheetName val="Section_5_3"/>
      <sheetName val="Section_6"/>
      <sheetName val="Section_6_2"/>
      <sheetName val="Attachment_1"/>
      <sheetName val="Attachmenet_2"/>
      <sheetName val="MEASURE_LIST"/>
      <sheetName val="Don_gia"/>
      <sheetName val="Analisa_HS"/>
      <sheetName val="COST-EST_LTI_P5C"/>
      <sheetName val="SLEIPNER_-_ORMEN_LANGE"/>
      <sheetName val="전기_BM_revA('090624)_xls"/>
      <sheetName val="定额_(06)"/>
      <sheetName val="Coeff_"/>
      <sheetName val="RAW_MATERIALS_"/>
      <sheetName val="COST-PERSON-J_O_"/>
      <sheetName val="4-3LEVEL-5_epic_4"/>
      <sheetName val="4_단락전류"/>
      <sheetName val="[fdn_bm_pro_xls]기계공사비집계(珆꭭/"/>
      <sheetName val="Exchange_rates"/>
      <sheetName val="P"/>
      <sheetName val="7_5_1(A)_Data7"/>
      <sheetName val="7_5_1(B)_BOQ_Breakdown7"/>
      <sheetName val="7_5_1(C)_Scope7"/>
      <sheetName val="7_5_1(D)_Basis7"/>
      <sheetName val="7_5_1(E)_Allowance7"/>
      <sheetName val="7_5_2_BOQ_Summary7"/>
      <sheetName val="7_5_3_BOQ7"/>
      <sheetName val="A__Erec_BOQ(Shop)7"/>
      <sheetName val="B__Erec_BOQ(Field)7"/>
      <sheetName val="C__Surface_Protection7"/>
      <sheetName val="A__Erec_BOQ(Shop)_(2)7"/>
      <sheetName val="B__Erec_BOQ(Field)_(2)7"/>
      <sheetName val="C__Surf_Protection7"/>
      <sheetName val="Attachment_#17"/>
      <sheetName val="Attachment_#27"/>
      <sheetName val="302_C17"/>
      <sheetName val="302_C27"/>
      <sheetName val="SUPPLY_(2)7"/>
      <sheetName val="RETURN_(2)7"/>
      <sheetName val="303_(2)7"/>
      <sheetName val="308_(2)7"/>
      <sheetName val="309_(2)7"/>
      <sheetName val="JUNCTION_BOX7"/>
      <sheetName val="PIPE_FITTING7"/>
      <sheetName val="TUBE_FITTING7"/>
      <sheetName val="CABLE_GLAND7"/>
      <sheetName val="CONS__EQUIP___7"/>
      <sheetName val="BLR_17"/>
      <sheetName val="REINF_7"/>
      <sheetName val="ITB_COST6"/>
      <sheetName val="97_사업추정(WEKI)6"/>
      <sheetName val="Cost_control6"/>
      <sheetName val="90EL_JACKET6"/>
      <sheetName val="보온_회사분6"/>
      <sheetName val="FIRE_FIGHTING6"/>
      <sheetName val="Tipo_Terzi5"/>
      <sheetName val="plan&amp;section_of_foundation5"/>
      <sheetName val="design_criteria5"/>
      <sheetName val="BM_DATA_SHEET5"/>
      <sheetName val="Mat_Stelo5"/>
      <sheetName val="Unit_SUM5"/>
      <sheetName val="working_load_at_the_btm_ft_4"/>
      <sheetName val="stability_check4"/>
      <sheetName val="OUTER_AREA(겹침없음)4"/>
      <sheetName val="1_설계기준4"/>
      <sheetName val="bill_24"/>
      <sheetName val="표지_(2)4"/>
      <sheetName val="Break_Dw4"/>
      <sheetName val="방유제용량_계산서4"/>
      <sheetName val="Material_Specification4"/>
      <sheetName val="special_item_양진규_작성4"/>
      <sheetName val="Sch_64"/>
      <sheetName val="pile_bearing_capa_&amp;_arrenge4"/>
      <sheetName val="design_load4"/>
      <sheetName val="Fab__Skid4"/>
      <sheetName val="INPUT_DATA4"/>
      <sheetName val="CAMP_OPERATING_COST4"/>
      <sheetName val="PERSONNEL_SETUP4"/>
      <sheetName val="LIST_OF_OFFICE_EQUIPMENT4"/>
      <sheetName val="STAFF&amp;INDIRECT_SALARY_-_SUMMAR4"/>
      <sheetName val="KOREAN_STAFF_SALARY_BREAKDOWN4"/>
      <sheetName val="WELFARE_COST_-_SITE4"/>
      <sheetName val="개시대사_(2)4"/>
      <sheetName val="입고장부_(4)4"/>
      <sheetName val="FEUILLE_INTERNE4"/>
      <sheetName val="COMPARISON_TABLE4"/>
      <sheetName val="L_V_Separator4"/>
      <sheetName val="CAMP_-_CONSTRUCTION4"/>
      <sheetName val="E_Rate_PM4"/>
      <sheetName val="Schedule_2_and_34"/>
      <sheetName val="Cover_sheet2"/>
      <sheetName val="CAL_4"/>
      <sheetName val="Summary_Sheets2"/>
      <sheetName val="BSD_(2)2"/>
      <sheetName val="TRAY_BM2"/>
      <sheetName val="11_자재단가3"/>
      <sheetName val="1_OF_93"/>
      <sheetName val="품셈_2"/>
      <sheetName val="sc0314_Index2"/>
      <sheetName val="Graph_(LGEN)2"/>
      <sheetName val="선적schedule_(2)2"/>
      <sheetName val="Resource_summary2"/>
      <sheetName val="배관물량_(STEEL)4"/>
      <sheetName val="Sheet_14"/>
      <sheetName val="w't_table2"/>
      <sheetName val="eq_data__x005f_x0000__x005f_x0000__x005f_x0000__2"/>
      <sheetName val="Break_Down2"/>
      <sheetName val="Supervision_List2"/>
      <sheetName val="General_Data4"/>
      <sheetName val="PRICE_COMP4"/>
      <sheetName val="A(Rev_3)4"/>
      <sheetName val="static_cal2"/>
      <sheetName val="crude_SLAB_RE-bar2"/>
      <sheetName val="7_6_3(B)_UG_Piping2"/>
      <sheetName val="PRICE_LIST2"/>
      <sheetName val="7_5_2_BOQ_Summary_2"/>
      <sheetName val="Rekap_A2"/>
      <sheetName val="paint_mat2"/>
      <sheetName val="VE_Estimate2"/>
      <sheetName val="TABLE2-2_OSBL-(SITE_PREP)2"/>
      <sheetName val="OFFER_RATE2"/>
      <sheetName val="Job_Data2"/>
      <sheetName val="Piping_Design_Data2"/>
      <sheetName val="Summary_20022"/>
      <sheetName val="ASME_B_36_10_M2"/>
      <sheetName val="Struct-Grass_root2"/>
      <sheetName val="3_0_Overall_Progress_S-curve4"/>
      <sheetName val="3-4_SPI4"/>
      <sheetName val="-15_02"/>
      <sheetName val="견적_집계2"/>
      <sheetName val="PULLING_SUPT등2"/>
      <sheetName val="Sheet1_(2)2"/>
      <sheetName val="PAGE_12"/>
      <sheetName val="_생산성_분석_체계_절차_xlsx2"/>
      <sheetName val="BQ_List2"/>
      <sheetName val="PAGE_22"/>
      <sheetName val="Page_102"/>
      <sheetName val="C급보_2"/>
      <sheetName val="Rectangular_Beam2"/>
      <sheetName val="CRUDE_RE-bar2"/>
      <sheetName val="COST_UP2"/>
      <sheetName val="간접비_총괄표2"/>
      <sheetName val="Eng_hour_DB2"/>
      <sheetName val="DUTCH_CONE2"/>
      <sheetName val="2_Calculation_12"/>
      <sheetName val="PAGE_3_GENERAL_DETAILS2"/>
      <sheetName val="적용_환율2"/>
      <sheetName val="Elect_(3)2"/>
      <sheetName val="GM_0002"/>
      <sheetName val="PRECAST_lightconc-II2"/>
      <sheetName val="Rev_No2"/>
      <sheetName val="PUMP_SHT2"/>
      <sheetName val="Datasheet_GLL_double_weir_(1)2"/>
      <sheetName val="_2"/>
      <sheetName val="eq_data__x005f_x0000__x002"/>
      <sheetName val="TENDER_PROG_2"/>
      <sheetName val="PROC_PROG2"/>
      <sheetName val="Block_D2"/>
      <sheetName val="Sheet2_(2)2"/>
      <sheetName val="33628-Rev__A2"/>
      <sheetName val="TYPE-B_평균H2"/>
      <sheetName val="co-no_21"/>
      <sheetName val="6_공사비_내역_(가)2"/>
      <sheetName val="Form_A_11"/>
      <sheetName val="Form_A_1_11"/>
      <sheetName val="BOM_Indirect1"/>
      <sheetName val="Form_A_1_II_21"/>
      <sheetName val="6_GSTG_PIPING1"/>
      <sheetName val="NONS__2,1891"/>
      <sheetName val="Reference_Table1"/>
      <sheetName val="CAL(1)_1"/>
      <sheetName val="member_design1"/>
      <sheetName val="soil_bearing_check1"/>
      <sheetName val="OCT_FDN1"/>
      <sheetName val="PRI_CIV1"/>
      <sheetName val="FOR_CIV1"/>
      <sheetName val="SUB_CIV1"/>
      <sheetName val="ANA_CIV1"/>
      <sheetName val="AUX_CIV1"/>
      <sheetName val="내역서_1"/>
      <sheetName val="hori__vessel(E-895)1"/>
      <sheetName val="2_31"/>
      <sheetName val="S_N1"/>
      <sheetName val="REF_ONLY1"/>
      <sheetName val="SUMMARY_(0)2"/>
      <sheetName val="Loading_Table1"/>
      <sheetName val="Pipelines_ASAB_I-II_Brownfield1"/>
      <sheetName val="Vent_Line_size1"/>
      <sheetName val="4_1구조설계1"/>
      <sheetName val="input_data-0909081"/>
      <sheetName val="HRG_BHN1"/>
      <sheetName val="MH_Estimation_Guide1"/>
      <sheetName val="공사비_내역_(가)1"/>
      <sheetName val="Comp_Rate_1"/>
      <sheetName val="Expenses_per_Cost_Code_1"/>
      <sheetName val="COMB_MNG&amp;STAFF_(ALL)__(2)1"/>
      <sheetName val="Q5434_EQ_LIST1"/>
      <sheetName val="motor_power1"/>
      <sheetName val="Forecast_Drivers1"/>
      <sheetName val="Fill_this_out_first___2"/>
      <sheetName val="Fill_this_out_first___3"/>
      <sheetName val="7_0_Crack_Check1"/>
      <sheetName val="축열조_기초1"/>
      <sheetName val="Data_11"/>
      <sheetName val="Unit_Cost1"/>
      <sheetName val="Section_1~4(1)1"/>
      <sheetName val="Section_1~4_1"/>
      <sheetName val="Section_51"/>
      <sheetName val="Section_5_21"/>
      <sheetName val="Section_5_31"/>
      <sheetName val="Section_61"/>
      <sheetName val="Section_6_21"/>
      <sheetName val="Attachment_11"/>
      <sheetName val="Attachmenet_21"/>
      <sheetName val="MEASURE_LIST1"/>
      <sheetName val="Don_gia1"/>
      <sheetName val="Analisa_HS1"/>
      <sheetName val="COST-EST_LTI_P5C1"/>
      <sheetName val="SLEIPNER_-_ORMEN_LANGE1"/>
      <sheetName val="전기_BM_revA('090624)_xls1"/>
      <sheetName val="定额_(06)1"/>
      <sheetName val="Coeff_1"/>
      <sheetName val="RAW_MATERIALS_1"/>
      <sheetName val="COST-PERSON-J_O_1"/>
      <sheetName val="4-3LEVEL-5_epic_41"/>
      <sheetName val="4_단락전류1"/>
      <sheetName val="[fdn_bm_pro_xls]기계공사비집계(珆꭭/1"/>
      <sheetName val="Exchange_rates1"/>
      <sheetName val="2-SITE "/>
    </sheetNames>
    <sheetDataSet>
      <sheetData sheetId="0">
        <row r="5">
          <cell r="C5" t="str">
            <v>Isolated type</v>
          </cell>
        </row>
      </sheetData>
      <sheetData sheetId="1">
        <row r="5">
          <cell r="C5" t="str">
            <v>Isolated type</v>
          </cell>
        </row>
      </sheetData>
      <sheetData sheetId="2" refreshError="1">
        <row r="5">
          <cell r="C5" t="str">
            <v>Isolated type</v>
          </cell>
        </row>
        <row r="6">
          <cell r="C6" t="str">
            <v>Sleeper type</v>
          </cell>
        </row>
        <row r="7">
          <cell r="C7" t="str">
            <v xml:space="preserve"> Horizontal Vessel</v>
          </cell>
        </row>
        <row r="8">
          <cell r="C8" t="str">
            <v>Vertical vessel type</v>
          </cell>
        </row>
        <row r="9">
          <cell r="C9" t="str">
            <v>Pump Type</v>
          </cell>
        </row>
        <row r="10">
          <cell r="C10" t="str">
            <v>Combined type</v>
          </cell>
        </row>
        <row r="11">
          <cell r="C11" t="str">
            <v>기타1</v>
          </cell>
        </row>
        <row r="12">
          <cell r="C12" t="str">
            <v>기타2</v>
          </cell>
        </row>
        <row r="13">
          <cell r="C13" t="str">
            <v>기타3</v>
          </cell>
        </row>
        <row r="14">
          <cell r="C14" t="str">
            <v>기타4</v>
          </cell>
        </row>
      </sheetData>
      <sheetData sheetId="3">
        <row r="5">
          <cell r="C5" t="str">
            <v>Isolated type</v>
          </cell>
        </row>
      </sheetData>
      <sheetData sheetId="4"/>
      <sheetData sheetId="5"/>
      <sheetData sheetId="6">
        <row r="5">
          <cell r="C5" t="str">
            <v>PACKAGE NO.</v>
          </cell>
        </row>
      </sheetData>
      <sheetData sheetId="7">
        <row r="5">
          <cell r="C5" t="str">
            <v>PACKAGE NO.</v>
          </cell>
        </row>
      </sheetData>
      <sheetData sheetId="8">
        <row r="5">
          <cell r="C5" t="str">
            <v>PACKAGE NO.</v>
          </cell>
        </row>
      </sheetData>
      <sheetData sheetId="9">
        <row r="5">
          <cell r="C5" t="str">
            <v>PACKAGE NO.</v>
          </cell>
        </row>
      </sheetData>
      <sheetData sheetId="10"/>
      <sheetData sheetId="11">
        <row r="6">
          <cell r="C6" t="str">
            <v>ton</v>
          </cell>
        </row>
      </sheetData>
      <sheetData sheetId="12">
        <row r="5">
          <cell r="C5" t="str">
            <v>PACKAGE NO.</v>
          </cell>
        </row>
      </sheetData>
      <sheetData sheetId="13">
        <row r="6">
          <cell r="C6" t="str">
            <v>ton</v>
          </cell>
        </row>
      </sheetData>
      <sheetData sheetId="14">
        <row r="5">
          <cell r="C5" t="str">
            <v>PACKAGE NO.</v>
          </cell>
        </row>
      </sheetData>
      <sheetData sheetId="15">
        <row r="5">
          <cell r="C5" t="str">
            <v>PACKAGE NO.</v>
          </cell>
        </row>
      </sheetData>
      <sheetData sheetId="16">
        <row r="5">
          <cell r="C5" t="str">
            <v>PACKAGE NO.</v>
          </cell>
        </row>
      </sheetData>
      <sheetData sheetId="17" refreshError="1"/>
      <sheetData sheetId="18" refreshError="1"/>
      <sheetData sheetId="19" refreshError="1"/>
      <sheetData sheetId="20" refreshError="1"/>
      <sheetData sheetId="21" refreshError="1"/>
      <sheetData sheetId="22">
        <row r="5">
          <cell r="C5" t="str">
            <v>PACKAGE NO.</v>
          </cell>
        </row>
      </sheetData>
      <sheetData sheetId="23">
        <row r="5">
          <cell r="C5" t="str">
            <v>PACKAGE NO.</v>
          </cell>
        </row>
      </sheetData>
      <sheetData sheetId="24">
        <row r="5">
          <cell r="C5" t="str">
            <v>PACKAGE NO.</v>
          </cell>
        </row>
      </sheetData>
      <sheetData sheetId="25">
        <row r="5">
          <cell r="C5" t="str">
            <v>PACKAGE NO.</v>
          </cell>
        </row>
      </sheetData>
      <sheetData sheetId="26">
        <row r="5">
          <cell r="C5" t="str">
            <v>PACKAGE NO.</v>
          </cell>
        </row>
      </sheetData>
      <sheetData sheetId="27">
        <row r="5">
          <cell r="C5" t="str">
            <v>PACKAGE NO.</v>
          </cell>
        </row>
      </sheetData>
      <sheetData sheetId="28">
        <row r="5">
          <cell r="C5" t="str">
            <v>PACKAGE NO.</v>
          </cell>
        </row>
      </sheetData>
      <sheetData sheetId="29">
        <row r="5">
          <cell r="C5" t="str">
            <v>PACKAGE NO.</v>
          </cell>
        </row>
      </sheetData>
      <sheetData sheetId="30">
        <row r="5">
          <cell r="C5" t="str">
            <v>PACKAGE NO.</v>
          </cell>
        </row>
      </sheetData>
      <sheetData sheetId="31">
        <row r="5">
          <cell r="C5" t="str">
            <v>PACKAGE NO.</v>
          </cell>
        </row>
      </sheetData>
      <sheetData sheetId="32">
        <row r="5">
          <cell r="C5" t="str">
            <v>PACKAGE NO.</v>
          </cell>
        </row>
      </sheetData>
      <sheetData sheetId="33">
        <row r="5">
          <cell r="C5" t="str">
            <v>PACKAGE NO.</v>
          </cell>
        </row>
      </sheetData>
      <sheetData sheetId="34">
        <row r="5">
          <cell r="C5" t="str">
            <v>PACKAGE NO.</v>
          </cell>
        </row>
      </sheetData>
      <sheetData sheetId="35">
        <row r="5">
          <cell r="C5" t="str">
            <v>PACKAGE NO.</v>
          </cell>
        </row>
      </sheetData>
      <sheetData sheetId="36">
        <row r="5">
          <cell r="C5" t="str">
            <v>PACKAGE NO.</v>
          </cell>
        </row>
      </sheetData>
      <sheetData sheetId="37">
        <row r="5">
          <cell r="C5" t="str">
            <v>PACKAGE NO.</v>
          </cell>
        </row>
      </sheetData>
      <sheetData sheetId="38">
        <row r="5">
          <cell r="C5" t="str">
            <v>PACKAGE NO.</v>
          </cell>
        </row>
      </sheetData>
      <sheetData sheetId="39">
        <row r="5">
          <cell r="C5" t="str">
            <v>PACKAGE NO.</v>
          </cell>
        </row>
      </sheetData>
      <sheetData sheetId="40">
        <row r="5">
          <cell r="C5" t="str">
            <v>PACKAGE NO.</v>
          </cell>
        </row>
      </sheetData>
      <sheetData sheetId="41">
        <row r="5">
          <cell r="C5" t="str">
            <v>PACKAGE NO.</v>
          </cell>
        </row>
      </sheetData>
      <sheetData sheetId="42">
        <row r="5">
          <cell r="C5" t="str">
            <v>PACKAGE NO.</v>
          </cell>
        </row>
      </sheetData>
      <sheetData sheetId="43">
        <row r="5">
          <cell r="C5" t="str">
            <v>PACKAGE NO.</v>
          </cell>
        </row>
      </sheetData>
      <sheetData sheetId="44">
        <row r="5">
          <cell r="C5" t="str">
            <v>PACKAGE NO.</v>
          </cell>
        </row>
      </sheetData>
      <sheetData sheetId="45">
        <row r="5">
          <cell r="C5" t="str">
            <v>PACKAGE NO.</v>
          </cell>
        </row>
      </sheetData>
      <sheetData sheetId="46">
        <row r="5">
          <cell r="C5" t="str">
            <v>PACKAGE NO.</v>
          </cell>
        </row>
      </sheetData>
      <sheetData sheetId="47">
        <row r="5">
          <cell r="C5" t="str">
            <v>PACKAGE NO.</v>
          </cell>
        </row>
      </sheetData>
      <sheetData sheetId="48">
        <row r="5">
          <cell r="C5" t="str">
            <v>PACKAGE NO.</v>
          </cell>
        </row>
      </sheetData>
      <sheetData sheetId="49">
        <row r="5">
          <cell r="C5" t="str">
            <v>PACKAGE NO.</v>
          </cell>
        </row>
      </sheetData>
      <sheetData sheetId="50">
        <row r="5">
          <cell r="C5" t="str">
            <v>PACKAGE NO.</v>
          </cell>
        </row>
      </sheetData>
      <sheetData sheetId="51">
        <row r="5">
          <cell r="C5" t="str">
            <v>PACKAGE NO.</v>
          </cell>
        </row>
      </sheetData>
      <sheetData sheetId="52">
        <row r="5">
          <cell r="C5" t="str">
            <v>PACKAGE NO.</v>
          </cell>
        </row>
      </sheetData>
      <sheetData sheetId="53"/>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sheetData sheetId="332" refreshError="1"/>
      <sheetData sheetId="333" refreshError="1"/>
      <sheetData sheetId="334" refreshError="1"/>
      <sheetData sheetId="335" refreshError="1"/>
      <sheetData sheetId="336" refreshError="1"/>
      <sheetData sheetId="337"/>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sheetData sheetId="853">
        <row r="5">
          <cell r="C5">
            <v>100</v>
          </cell>
        </row>
      </sheetData>
      <sheetData sheetId="854">
        <row r="5">
          <cell r="C5">
            <v>100</v>
          </cell>
        </row>
      </sheetData>
      <sheetData sheetId="855">
        <row r="5">
          <cell r="C5">
            <v>100</v>
          </cell>
        </row>
      </sheetData>
      <sheetData sheetId="856"/>
      <sheetData sheetId="857">
        <row r="5">
          <cell r="C5">
            <v>100</v>
          </cell>
        </row>
      </sheetData>
      <sheetData sheetId="858">
        <row r="5">
          <cell r="C5">
            <v>100</v>
          </cell>
        </row>
      </sheetData>
      <sheetData sheetId="859"/>
      <sheetData sheetId="860"/>
      <sheetData sheetId="861"/>
      <sheetData sheetId="862"/>
      <sheetData sheetId="863"/>
      <sheetData sheetId="864"/>
      <sheetData sheetId="865"/>
      <sheetData sheetId="866"/>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ow r="5">
          <cell r="C5">
            <v>100</v>
          </cell>
        </row>
      </sheetData>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ow r="5">
          <cell r="C5">
            <v>100</v>
          </cell>
        </row>
      </sheetData>
      <sheetData sheetId="1020">
        <row r="5">
          <cell r="C5">
            <v>100</v>
          </cell>
        </row>
      </sheetData>
      <sheetData sheetId="1021">
        <row r="5">
          <cell r="C5">
            <v>100</v>
          </cell>
        </row>
      </sheetData>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ow r="5">
          <cell r="C5">
            <v>100</v>
          </cell>
        </row>
      </sheetData>
      <sheetData sheetId="1049">
        <row r="5">
          <cell r="C5">
            <v>100</v>
          </cell>
        </row>
      </sheetData>
      <sheetData sheetId="1050">
        <row r="5">
          <cell r="C5">
            <v>100</v>
          </cell>
        </row>
      </sheetData>
      <sheetData sheetId="1051">
        <row r="5">
          <cell r="C5">
            <v>100</v>
          </cell>
        </row>
      </sheetData>
      <sheetData sheetId="1052">
        <row r="5">
          <cell r="C5">
            <v>100</v>
          </cell>
        </row>
      </sheetData>
      <sheetData sheetId="1053">
        <row r="5">
          <cell r="C5">
            <v>100</v>
          </cell>
        </row>
      </sheetData>
      <sheetData sheetId="1054">
        <row r="5">
          <cell r="C5">
            <v>100</v>
          </cell>
        </row>
      </sheetData>
      <sheetData sheetId="1055">
        <row r="5">
          <cell r="C5">
            <v>100</v>
          </cell>
        </row>
      </sheetData>
      <sheetData sheetId="1056">
        <row r="5">
          <cell r="C5">
            <v>100</v>
          </cell>
        </row>
      </sheetData>
      <sheetData sheetId="1057">
        <row r="5">
          <cell r="C5">
            <v>100</v>
          </cell>
        </row>
      </sheetData>
      <sheetData sheetId="1058">
        <row r="5">
          <cell r="C5">
            <v>100</v>
          </cell>
        </row>
      </sheetData>
      <sheetData sheetId="1059">
        <row r="5">
          <cell r="C5">
            <v>100</v>
          </cell>
        </row>
      </sheetData>
      <sheetData sheetId="1060">
        <row r="5">
          <cell r="C5">
            <v>100</v>
          </cell>
        </row>
      </sheetData>
      <sheetData sheetId="1061">
        <row r="5">
          <cell r="C5">
            <v>100</v>
          </cell>
        </row>
      </sheetData>
      <sheetData sheetId="1062">
        <row r="5">
          <cell r="C5">
            <v>100</v>
          </cell>
        </row>
      </sheetData>
      <sheetData sheetId="1063">
        <row r="5">
          <cell r="C5">
            <v>100</v>
          </cell>
        </row>
      </sheetData>
      <sheetData sheetId="1064">
        <row r="5">
          <cell r="C5">
            <v>100</v>
          </cell>
        </row>
      </sheetData>
      <sheetData sheetId="1065">
        <row r="5">
          <cell r="C5">
            <v>100</v>
          </cell>
        </row>
      </sheetData>
      <sheetData sheetId="1066">
        <row r="5">
          <cell r="C5">
            <v>100</v>
          </cell>
        </row>
      </sheetData>
      <sheetData sheetId="1067">
        <row r="5">
          <cell r="C5">
            <v>100</v>
          </cell>
        </row>
      </sheetData>
      <sheetData sheetId="1068">
        <row r="5">
          <cell r="C5">
            <v>100</v>
          </cell>
        </row>
      </sheetData>
      <sheetData sheetId="1069">
        <row r="5">
          <cell r="C5">
            <v>100</v>
          </cell>
        </row>
      </sheetData>
      <sheetData sheetId="1070">
        <row r="5">
          <cell r="C5">
            <v>100</v>
          </cell>
        </row>
      </sheetData>
      <sheetData sheetId="1071">
        <row r="5">
          <cell r="C5">
            <v>100</v>
          </cell>
        </row>
      </sheetData>
      <sheetData sheetId="1072">
        <row r="5">
          <cell r="C5">
            <v>100</v>
          </cell>
        </row>
      </sheetData>
      <sheetData sheetId="1073">
        <row r="5">
          <cell r="C5">
            <v>100</v>
          </cell>
        </row>
      </sheetData>
      <sheetData sheetId="1074">
        <row r="5">
          <cell r="C5">
            <v>100</v>
          </cell>
        </row>
      </sheetData>
      <sheetData sheetId="1075">
        <row r="5">
          <cell r="C5">
            <v>100</v>
          </cell>
        </row>
      </sheetData>
      <sheetData sheetId="1076">
        <row r="5">
          <cell r="C5">
            <v>100</v>
          </cell>
        </row>
      </sheetData>
      <sheetData sheetId="1077">
        <row r="5">
          <cell r="C5">
            <v>100</v>
          </cell>
        </row>
      </sheetData>
      <sheetData sheetId="1078">
        <row r="5">
          <cell r="C5">
            <v>100</v>
          </cell>
        </row>
      </sheetData>
      <sheetData sheetId="1079">
        <row r="5">
          <cell r="C5">
            <v>100</v>
          </cell>
        </row>
      </sheetData>
      <sheetData sheetId="1080">
        <row r="5">
          <cell r="C5">
            <v>100</v>
          </cell>
        </row>
      </sheetData>
      <sheetData sheetId="1081">
        <row r="5">
          <cell r="C5">
            <v>100</v>
          </cell>
        </row>
      </sheetData>
      <sheetData sheetId="1082">
        <row r="5">
          <cell r="C5">
            <v>100</v>
          </cell>
        </row>
      </sheetData>
      <sheetData sheetId="1083">
        <row r="5">
          <cell r="C5">
            <v>100</v>
          </cell>
        </row>
      </sheetData>
      <sheetData sheetId="1084">
        <row r="5">
          <cell r="C5">
            <v>100</v>
          </cell>
        </row>
      </sheetData>
      <sheetData sheetId="1085">
        <row r="5">
          <cell r="C5">
            <v>100</v>
          </cell>
        </row>
      </sheetData>
      <sheetData sheetId="1086">
        <row r="5">
          <cell r="C5">
            <v>100</v>
          </cell>
        </row>
      </sheetData>
      <sheetData sheetId="1087">
        <row r="5">
          <cell r="C5">
            <v>100</v>
          </cell>
        </row>
      </sheetData>
      <sheetData sheetId="1088">
        <row r="5">
          <cell r="C5">
            <v>100</v>
          </cell>
        </row>
      </sheetData>
      <sheetData sheetId="1089">
        <row r="5">
          <cell r="C5">
            <v>100</v>
          </cell>
        </row>
      </sheetData>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ow r="5">
          <cell r="C5">
            <v>100</v>
          </cell>
        </row>
      </sheetData>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ow r="5">
          <cell r="C5">
            <v>100</v>
          </cell>
        </row>
      </sheetData>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ow r="5">
          <cell r="C5" t="str">
            <v>PACKAGE NO.</v>
          </cell>
        </row>
      </sheetData>
      <sheetData sheetId="1216">
        <row r="5">
          <cell r="C5" t="str">
            <v>PACKAGE NO.</v>
          </cell>
        </row>
      </sheetData>
      <sheetData sheetId="1217">
        <row r="5">
          <cell r="C5" t="str">
            <v>PACKAGE NO.</v>
          </cell>
        </row>
      </sheetData>
      <sheetData sheetId="1218"/>
      <sheetData sheetId="1219">
        <row r="6">
          <cell r="C6" t="str">
            <v>ton</v>
          </cell>
        </row>
      </sheetData>
      <sheetData sheetId="1220">
        <row r="6">
          <cell r="C6" t="str">
            <v>ton</v>
          </cell>
        </row>
      </sheetData>
      <sheetData sheetId="1221">
        <row r="6">
          <cell r="C6" t="str">
            <v>ton</v>
          </cell>
        </row>
      </sheetData>
      <sheetData sheetId="1222">
        <row r="5">
          <cell r="C5" t="str">
            <v>PACKAGE NO.</v>
          </cell>
        </row>
      </sheetData>
      <sheetData sheetId="1223">
        <row r="5">
          <cell r="C5" t="str">
            <v>PACKAGE NO.</v>
          </cell>
        </row>
      </sheetData>
      <sheetData sheetId="1224">
        <row r="5">
          <cell r="C5" t="str">
            <v>PACKAGE NO.</v>
          </cell>
        </row>
      </sheetData>
      <sheetData sheetId="1225"/>
      <sheetData sheetId="1226"/>
      <sheetData sheetId="1227"/>
      <sheetData sheetId="1228"/>
      <sheetData sheetId="1229"/>
      <sheetData sheetId="1230">
        <row r="5">
          <cell r="C5" t="str">
            <v>PACKAGE NO.</v>
          </cell>
        </row>
      </sheetData>
      <sheetData sheetId="1231">
        <row r="5">
          <cell r="C5" t="str">
            <v>PACKAGE NO.</v>
          </cell>
        </row>
      </sheetData>
      <sheetData sheetId="1232">
        <row r="5">
          <cell r="C5" t="str">
            <v>PACKAGE NO.</v>
          </cell>
        </row>
      </sheetData>
      <sheetData sheetId="1233">
        <row r="5">
          <cell r="C5" t="str">
            <v>PACKAGE NO.</v>
          </cell>
        </row>
      </sheetData>
      <sheetData sheetId="1234">
        <row r="5">
          <cell r="C5" t="str">
            <v>PACKAGE NO.</v>
          </cell>
        </row>
      </sheetData>
      <sheetData sheetId="1235">
        <row r="5">
          <cell r="C5" t="str">
            <v>PACKAGE NO.</v>
          </cell>
        </row>
      </sheetData>
      <sheetData sheetId="1236">
        <row r="5">
          <cell r="C5" t="str">
            <v>PACKAGE NO.</v>
          </cell>
        </row>
      </sheetData>
      <sheetData sheetId="1237">
        <row r="5">
          <cell r="C5" t="str">
            <v>PACKAGE NO.</v>
          </cell>
        </row>
      </sheetData>
      <sheetData sheetId="1238">
        <row r="5">
          <cell r="C5" t="str">
            <v>PACKAGE NO.</v>
          </cell>
        </row>
      </sheetData>
      <sheetData sheetId="1239">
        <row r="5">
          <cell r="C5" t="str">
            <v>PACKAGE NO.</v>
          </cell>
        </row>
      </sheetData>
      <sheetData sheetId="1240">
        <row r="5">
          <cell r="C5" t="str">
            <v>PACKAGE NO.</v>
          </cell>
        </row>
      </sheetData>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row r="5">
          <cell r="C5" t="str">
            <v>PACKAGE NO.</v>
          </cell>
        </row>
      </sheetData>
      <sheetData sheetId="1423">
        <row r="5">
          <cell r="C5" t="str">
            <v>PACKAGE NO.</v>
          </cell>
        </row>
      </sheetData>
      <sheetData sheetId="1424">
        <row r="5">
          <cell r="C5" t="str">
            <v>PACKAGE NO.</v>
          </cell>
        </row>
      </sheetData>
      <sheetData sheetId="1425"/>
      <sheetData sheetId="1426">
        <row r="6">
          <cell r="C6" t="str">
            <v>ton</v>
          </cell>
        </row>
      </sheetData>
      <sheetData sheetId="1427">
        <row r="6">
          <cell r="C6" t="str">
            <v>ton</v>
          </cell>
        </row>
      </sheetData>
      <sheetData sheetId="1428">
        <row r="6">
          <cell r="C6" t="str">
            <v>ton</v>
          </cell>
        </row>
      </sheetData>
      <sheetData sheetId="1429">
        <row r="5">
          <cell r="C5" t="str">
            <v>PACKAGE NO.</v>
          </cell>
        </row>
      </sheetData>
      <sheetData sheetId="1430">
        <row r="5">
          <cell r="C5" t="str">
            <v>PACKAGE NO.</v>
          </cell>
        </row>
      </sheetData>
      <sheetData sheetId="1431">
        <row r="5">
          <cell r="C5" t="str">
            <v>PACKAGE NO.</v>
          </cell>
        </row>
      </sheetData>
      <sheetData sheetId="1432"/>
      <sheetData sheetId="1433"/>
      <sheetData sheetId="1434"/>
      <sheetData sheetId="1435"/>
      <sheetData sheetId="1436"/>
      <sheetData sheetId="1437">
        <row r="5">
          <cell r="C5" t="str">
            <v>PACKAGE NO.</v>
          </cell>
        </row>
      </sheetData>
      <sheetData sheetId="1438">
        <row r="5">
          <cell r="C5" t="str">
            <v>PACKAGE NO.</v>
          </cell>
        </row>
      </sheetData>
      <sheetData sheetId="1439">
        <row r="5">
          <cell r="C5" t="str">
            <v>PACKAGE NO.</v>
          </cell>
        </row>
      </sheetData>
      <sheetData sheetId="1440">
        <row r="5">
          <cell r="C5" t="str">
            <v>PACKAGE NO.</v>
          </cell>
        </row>
      </sheetData>
      <sheetData sheetId="1441">
        <row r="5">
          <cell r="C5" t="str">
            <v>PACKAGE NO.</v>
          </cell>
        </row>
      </sheetData>
      <sheetData sheetId="1442">
        <row r="5">
          <cell r="C5" t="str">
            <v>PACKAGE NO.</v>
          </cell>
        </row>
      </sheetData>
      <sheetData sheetId="1443">
        <row r="5">
          <cell r="C5" t="str">
            <v>PACKAGE NO.</v>
          </cell>
        </row>
      </sheetData>
      <sheetData sheetId="1444">
        <row r="5">
          <cell r="C5" t="str">
            <v>PACKAGE NO.</v>
          </cell>
        </row>
      </sheetData>
      <sheetData sheetId="1445">
        <row r="5">
          <cell r="C5" t="str">
            <v>PACKAGE NO.</v>
          </cell>
        </row>
      </sheetData>
      <sheetData sheetId="1446">
        <row r="5">
          <cell r="C5" t="str">
            <v>PACKAGE NO.</v>
          </cell>
        </row>
      </sheetData>
      <sheetData sheetId="1447">
        <row r="5">
          <cell r="C5" t="str">
            <v>PACKAGE NO.</v>
          </cell>
        </row>
      </sheetData>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row r="5">
          <cell r="C5">
            <v>100</v>
          </cell>
        </row>
      </sheetData>
      <sheetData sheetId="1608">
        <row r="5">
          <cell r="C5">
            <v>100</v>
          </cell>
        </row>
      </sheetData>
      <sheetData sheetId="1609">
        <row r="5">
          <cell r="C5">
            <v>100</v>
          </cell>
        </row>
      </sheetData>
      <sheetData sheetId="1610">
        <row r="5">
          <cell r="C5">
            <v>100</v>
          </cell>
        </row>
      </sheetData>
      <sheetData sheetId="1611">
        <row r="5">
          <cell r="C5">
            <v>100</v>
          </cell>
        </row>
      </sheetData>
      <sheetData sheetId="1612">
        <row r="5">
          <cell r="C5">
            <v>100</v>
          </cell>
        </row>
      </sheetData>
      <sheetData sheetId="1613">
        <row r="5">
          <cell r="C5">
            <v>100</v>
          </cell>
        </row>
      </sheetData>
      <sheetData sheetId="1614">
        <row r="5">
          <cell r="C5">
            <v>100</v>
          </cell>
        </row>
      </sheetData>
      <sheetData sheetId="1615">
        <row r="5">
          <cell r="C5">
            <v>100</v>
          </cell>
        </row>
      </sheetData>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 사업추정(WEKI)"/>
      <sheetName val="97 사업추정_WEKI_"/>
      <sheetName val="9-1차이내역"/>
      <sheetName val="PumpSpec"/>
      <sheetName val="투찰가"/>
      <sheetName val="수량집계"/>
      <sheetName val="총괄집계표"/>
      <sheetName val="상반기손익차2총괄"/>
      <sheetName val="97SAUPCU"/>
      <sheetName val="RCF CLAIMED"/>
      <sheetName val="Expat Conditions"/>
      <sheetName val="eq_data"/>
      <sheetName val="단면가정"/>
      <sheetName val="수입"/>
      <sheetName val="손익차9월2"/>
      <sheetName val="시행예산"/>
      <sheetName val="95삼성급(본사)"/>
      <sheetName val="Total"/>
      <sheetName val="fitting"/>
      <sheetName val="VENDOR LIST"/>
      <sheetName val="공통비"/>
      <sheetName val="ITB COST"/>
      <sheetName val="영업소실적"/>
      <sheetName val="TTL"/>
      <sheetName val="터널조도"/>
      <sheetName val="환율"/>
      <sheetName val="정부노임단가"/>
      <sheetName val="PBS"/>
      <sheetName val="SILICATE"/>
      <sheetName val="h-013211-2"/>
      <sheetName val="main-sht"/>
      <sheetName val="주관사업"/>
      <sheetName val="Summary Sheets"/>
      <sheetName val="AP1"/>
      <sheetName val="Sheet1"/>
      <sheetName val="단가비교(TOTAL)"/>
      <sheetName val="PRO_A"/>
      <sheetName val="ELEC_MCI"/>
      <sheetName val="MAIN"/>
      <sheetName val="INST_MCI"/>
      <sheetName val="MECH_MCI"/>
      <sheetName val="PRO"/>
      <sheetName val="Regenerator  Concrete Structure"/>
      <sheetName val="요약배부"/>
      <sheetName val="Option"/>
      <sheetName val="Graph (LGEN)"/>
      <sheetName val="out_prog"/>
      <sheetName val="선적schedule (2)"/>
      <sheetName val="97 »ç¾÷ÃßÁ¤(WEKI)"/>
      <sheetName val="Sheet5"/>
      <sheetName val="사업부배부A"/>
      <sheetName val="unit 4"/>
      <sheetName val="J直材4"/>
      <sheetName val="N賃率-職"/>
      <sheetName val="소화실적"/>
      <sheetName val="청산공사"/>
      <sheetName val="Sheet2"/>
      <sheetName val="#REF"/>
      <sheetName val="EACT10"/>
      <sheetName val="일위대가"/>
      <sheetName val="직노"/>
      <sheetName val="Sheet4"/>
      <sheetName val="현금"/>
      <sheetName val="97 ????(WEKI)"/>
      <sheetName val="간접비 총괄표"/>
      <sheetName val="공사비 내역 (가)"/>
      <sheetName val="무전표"/>
      <sheetName val="VA_code"/>
      <sheetName val="인원계획"/>
      <sheetName val="Steam-Sys"/>
      <sheetName val="Rekap A"/>
      <sheetName val="대비내역"/>
      <sheetName val="DOC"/>
      <sheetName val="BM DATA SHEET"/>
      <sheetName val="Instruction"/>
      <sheetName val="CAL."/>
      <sheetName val="회사99"/>
      <sheetName val="VL"/>
      <sheetName val="보온자재단가표"/>
      <sheetName val="lookup"/>
      <sheetName val="DATE"/>
      <sheetName val="Macro"/>
      <sheetName val="Taux"/>
      <sheetName val="6,000"/>
      <sheetName val="CAMP OPERATING COST"/>
      <sheetName val="PERSONNEL SETUP"/>
      <sheetName val="LIST OF OFFICE EQUIPMENT"/>
      <sheetName val="STAFF&amp;INDIRECT SALARY - SUMMARY"/>
      <sheetName val="KOREAN STAFF SALARY_BREAKDOWN"/>
      <sheetName val="BREAKDOWN"/>
      <sheetName val="WELFARE COST - SITE"/>
      <sheetName val="General Data"/>
      <sheetName val="FORCE"/>
      <sheetName val="6호기"/>
      <sheetName val="단가비교표"/>
      <sheetName val="간접비내역-1"/>
      <sheetName val="차량운영비"/>
      <sheetName val="E_Rate PM"/>
      <sheetName val="세부내역"/>
      <sheetName val="guard(mac)"/>
      <sheetName val="B"/>
      <sheetName val="COA-17"/>
      <sheetName val="C-18"/>
      <sheetName val="집계표"/>
      <sheetName val="개시대사 (2)"/>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 사업추정(WEKI)"/>
      <sheetName val="97 사업추정_WEKI_"/>
      <sheetName val="9-1차이내역"/>
      <sheetName val="PumpSpec"/>
      <sheetName val="투찰가"/>
      <sheetName val="수량집계"/>
      <sheetName val="총괄집계표"/>
      <sheetName val="상반기손익차2총괄"/>
      <sheetName val="97SAUPCU"/>
      <sheetName val="RCF CLAIMED"/>
      <sheetName val="Expat Conditions"/>
      <sheetName val="eq_data"/>
      <sheetName val="단면가정"/>
      <sheetName val="수입"/>
      <sheetName val="손익차9월2"/>
      <sheetName val="시행예산"/>
      <sheetName val="95삼성급(본사)"/>
      <sheetName val="Total"/>
      <sheetName val="fitting"/>
      <sheetName val="VENDOR LIST"/>
      <sheetName val="공통비"/>
      <sheetName val="ITB COST"/>
      <sheetName val="영업소실적"/>
      <sheetName val="TTL"/>
      <sheetName val="터널조도"/>
      <sheetName val="환율"/>
      <sheetName val="정부노임단가"/>
      <sheetName val="PBS"/>
      <sheetName val="SILICATE"/>
      <sheetName val="h-013211-2"/>
      <sheetName val="main-sht"/>
      <sheetName val="주관사업"/>
      <sheetName val="Summary Sheets"/>
      <sheetName val="AP1"/>
      <sheetName val="Sheet1"/>
      <sheetName val="단가비교(TOTAL)"/>
      <sheetName val="PRO_A"/>
      <sheetName val="ELEC_MCI"/>
      <sheetName val="MAIN"/>
      <sheetName val="INST_MCI"/>
      <sheetName val="MECH_MCI"/>
      <sheetName val="PRO"/>
      <sheetName val="Regenerator  Concrete Structure"/>
      <sheetName val="요약배부"/>
      <sheetName val="Option"/>
      <sheetName val="Graph (LGEN)"/>
      <sheetName val="out_prog"/>
      <sheetName val="선적schedule (2)"/>
      <sheetName val="97 »ç¾÷ÃßÁ¤(WEKI)"/>
      <sheetName val="Sheet5"/>
      <sheetName val="사업부배부A"/>
      <sheetName val="unit 4"/>
      <sheetName val="J直材4"/>
      <sheetName val="N賃率-職"/>
      <sheetName val="소화실적"/>
      <sheetName val="청산공사"/>
      <sheetName val="Sheet2"/>
      <sheetName val="#REF"/>
      <sheetName val="EACT10"/>
      <sheetName val="일위대가"/>
      <sheetName val="직노"/>
      <sheetName val="Sheet4"/>
      <sheetName val="현금"/>
      <sheetName val="97 ????(WEKI)"/>
      <sheetName val="간접비 총괄표"/>
      <sheetName val="공사비 내역 (가)"/>
      <sheetName val="무전표"/>
      <sheetName val="VA_code"/>
      <sheetName val="인원계획"/>
      <sheetName val="Steam-Sys"/>
      <sheetName val="Rekap A"/>
      <sheetName val="대비내역"/>
      <sheetName val="DOC"/>
      <sheetName val="BM DATA SHEET"/>
      <sheetName val="Instruction"/>
      <sheetName val="CAL."/>
      <sheetName val="회사99"/>
      <sheetName val="VL"/>
      <sheetName val="보온자재단가표"/>
      <sheetName val="lookup"/>
      <sheetName val="DATE"/>
      <sheetName val="Macro"/>
      <sheetName val="Taux"/>
      <sheetName val="6,000"/>
      <sheetName val="CAMP OPERATING COST"/>
      <sheetName val="PERSONNEL SETUP"/>
      <sheetName val="LIST OF OFFICE EQUIPMENT"/>
      <sheetName val="STAFF&amp;INDIRECT SALARY - SUMMARY"/>
      <sheetName val="KOREAN STAFF SALARY_BREAKDOWN"/>
      <sheetName val="BREAKDOWN"/>
      <sheetName val="WELFARE COST - SITE"/>
      <sheetName val="General Data"/>
      <sheetName val="FORCE"/>
      <sheetName val="6호기"/>
      <sheetName val="단가비교표"/>
      <sheetName val="간접비내역-1"/>
      <sheetName val="차량운영비"/>
      <sheetName val="E_Rate PM"/>
      <sheetName val="세부내역"/>
      <sheetName val="guard(mac)"/>
      <sheetName val="B"/>
      <sheetName val="COA-17"/>
      <sheetName val="C-18"/>
      <sheetName val="집계표"/>
      <sheetName val="개시대사 (2)"/>
      <sheetName val="노임"/>
      <sheetName val="총괄표양식"/>
      <sheetName val="MEXICO-C"/>
      <sheetName val="견적기준"/>
      <sheetName val="1-11조직표"/>
      <sheetName val="전기"/>
      <sheetName val="Info"/>
      <sheetName val="97_사업추정(WEKI)"/>
      <sheetName val="97_사업추정_WEKI_"/>
      <sheetName val="RCF_CLAIMED"/>
      <sheetName val="PRO_DCI"/>
      <sheetName val="INST_DCI"/>
      <sheetName val="HVAC_DCI"/>
      <sheetName val="PIPE_DCI"/>
      <sheetName val="설계내"/>
      <sheetName val="TABLE 2-3"/>
      <sheetName val="CB"/>
      <sheetName val="EQUIP"/>
      <sheetName val="뜃맟뭁돽띿맟?-BLDG"/>
      <sheetName val="인원현황"/>
      <sheetName val="inter"/>
      <sheetName val="97 ____(WEKI)"/>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 사업추정(WEKI)"/>
      <sheetName val="97 사업추정_WEKI_"/>
      <sheetName val="9-1차이내역"/>
      <sheetName val="PumpSpec"/>
      <sheetName val="투찰가"/>
      <sheetName val="수량집계"/>
      <sheetName val="총괄집계표"/>
      <sheetName val="상반기손익차2총괄"/>
      <sheetName val="97SAUPCU"/>
      <sheetName val="RCF CLAIMED"/>
      <sheetName val="Expat Conditions"/>
      <sheetName val="eq_data"/>
      <sheetName val="단면가정"/>
      <sheetName val="수입"/>
      <sheetName val="손익차9월2"/>
      <sheetName val="시행예산"/>
      <sheetName val="95삼성급(본사)"/>
      <sheetName val="Total"/>
      <sheetName val="fitting"/>
      <sheetName val="VENDOR LIST"/>
      <sheetName val="공통비"/>
      <sheetName val="ITB COST"/>
      <sheetName val="영업소실적"/>
      <sheetName val="TTL"/>
      <sheetName val="터널조도"/>
      <sheetName val="환율"/>
      <sheetName val="정부노임단가"/>
      <sheetName val="PBS"/>
      <sheetName val="SILICATE"/>
      <sheetName val="h-013211-2"/>
      <sheetName val="main-sht"/>
      <sheetName val="주관사업"/>
      <sheetName val="Summary Sheets"/>
      <sheetName val="AP1"/>
      <sheetName val="Sheet1"/>
      <sheetName val="단가비교(TOTAL)"/>
      <sheetName val="PRO_A"/>
      <sheetName val="ELEC_MCI"/>
      <sheetName val="MAIN"/>
      <sheetName val="INST_MCI"/>
      <sheetName val="MECH_MCI"/>
      <sheetName val="PRO"/>
      <sheetName val="Regenerator  Concrete Structure"/>
      <sheetName val="요약배부"/>
      <sheetName val="Option"/>
      <sheetName val="Graph (LGEN)"/>
      <sheetName val="out_prog"/>
      <sheetName val="선적schedule (2)"/>
      <sheetName val="VA_code"/>
      <sheetName val="97 »ç¾÷ÃßÁ¤(WEKI)"/>
      <sheetName val="Sheet5"/>
      <sheetName val="사업부배부A"/>
      <sheetName val="unit 4"/>
      <sheetName val="J直材4"/>
      <sheetName val="N賃率-職"/>
      <sheetName val="소화실적"/>
      <sheetName val="청산공사"/>
      <sheetName val="Sheet2"/>
      <sheetName val="#REF"/>
      <sheetName val="EACT10"/>
      <sheetName val="일위대가"/>
      <sheetName val="직노"/>
      <sheetName val="Sheet4"/>
      <sheetName val="현금"/>
      <sheetName val="97 ????(WEKI)"/>
      <sheetName val="간접비 총괄표"/>
      <sheetName val="공사비 내역 (가)"/>
      <sheetName val="무전표"/>
      <sheetName val="PriceBreakdown"/>
      <sheetName val="2"/>
      <sheetName val="요약"/>
      <sheetName val="간접비"/>
      <sheetName val="보온자재단가표"/>
      <sheetName val="Steam-Sys"/>
      <sheetName val="Instruction"/>
      <sheetName val="인원계획"/>
      <sheetName val="Rekap A"/>
      <sheetName val="CAL."/>
      <sheetName val="회사99"/>
      <sheetName val="VL"/>
      <sheetName val="대비내역"/>
      <sheetName val="lookup"/>
      <sheetName val="DATE"/>
      <sheetName val="Macro"/>
      <sheetName val="Taux"/>
      <sheetName val="6,000"/>
      <sheetName val="DOC"/>
      <sheetName val="BM DATA SHEET"/>
      <sheetName val="CAMP OPERATING COST"/>
      <sheetName val="PERSONNEL SETUP"/>
      <sheetName val="LIST OF OFFICE EQUIPMENT"/>
      <sheetName val="STAFF&amp;INDIRECT SALARY - SUMMARY"/>
      <sheetName val="KOREAN STAFF SALARY_BREAKDOWN"/>
      <sheetName val="BREAKDOWN"/>
      <sheetName val="WELFARE COST - SITE"/>
      <sheetName val="General Data"/>
      <sheetName val="FORCE"/>
      <sheetName val="6호기"/>
      <sheetName val="단가비교표"/>
      <sheetName val="간접비내역-1"/>
      <sheetName val="차량운영비"/>
      <sheetName val="E_Rate PM"/>
      <sheetName val="세부내역"/>
      <sheetName val="guard(mac)"/>
      <sheetName val="B"/>
      <sheetName val="COA-17"/>
      <sheetName val="C-18"/>
      <sheetName val="집계표"/>
      <sheetName val="개시대사 (2)"/>
      <sheetName val="MEXICO-C"/>
      <sheetName val="견적기준"/>
      <sheetName val="1-11조직표"/>
      <sheetName val="전기"/>
      <sheetName val="Info"/>
      <sheetName val="97_사업추정(WEKI)"/>
      <sheetName val="97_사업추정_WEKI_"/>
      <sheetName val="RCF_CLAIMED"/>
      <sheetName val="PRO_DCI"/>
      <sheetName val="INST_DCI"/>
      <sheetName val="HVAC_DCI"/>
      <sheetName val="PIPE_DCI"/>
      <sheetName val="설계내"/>
      <sheetName val="TABLE 2-3"/>
      <sheetName val="CB"/>
      <sheetName val="EQUIP"/>
      <sheetName val="뜃맟뭁돽띿맟?-BLDG"/>
      <sheetName val="인원현황"/>
      <sheetName val="inter"/>
      <sheetName val="97 ____(WEKI)"/>
      <sheetName val="노임"/>
      <sheetName val="총괄표양식"/>
      <sheetName val="Invoice Backup"/>
      <sheetName val="LABTOTAL"/>
      <sheetName val="Tipo Terzi"/>
      <sheetName val="실행내역"/>
      <sheetName val="Data_ST"/>
      <sheetName val="ELEC_DCI"/>
      <sheetName val="기둥(원형)"/>
      <sheetName val="Library"/>
      <sheetName val="D2old"/>
      <sheetName val="R2_0908"/>
      <sheetName val="가도공"/>
      <sheetName val="ELECTRICAL"/>
      <sheetName val="DATA"/>
      <sheetName val="CAT_5"/>
      <sheetName val="DATA1"/>
      <sheetName val="유림골조"/>
      <sheetName val="경영혁신본부"/>
      <sheetName val="잡비"/>
      <sheetName val="총체보활공정표"/>
      <sheetName val="기간등록"/>
      <sheetName val="개시전표"/>
      <sheetName val="공사집계"/>
      <sheetName val="Cal"/>
      <sheetName val="차수"/>
      <sheetName val="5"/>
      <sheetName val="뜃맟뭁돽띿맟_-BLDG"/>
      <sheetName val="SHEET 19"/>
      <sheetName val="PAGE 2"/>
      <sheetName val="Dbase"/>
      <sheetName val="공통부대비"/>
      <sheetName val="pier(각형)"/>
      <sheetName val="교각1"/>
      <sheetName val="구조물공"/>
      <sheetName val="배수공"/>
      <sheetName val="부대공"/>
      <sheetName val="토공"/>
      <sheetName val="포장공"/>
      <sheetName val="내역"/>
      <sheetName val="재집"/>
      <sheetName val="M-EQPT-Z"/>
      <sheetName val="비교1"/>
      <sheetName val="공통"/>
      <sheetName val="Baby일위대가"/>
      <sheetName val="Sheet2 (2)"/>
      <sheetName val="연결임시"/>
      <sheetName val="구의33고"/>
      <sheetName val="기계공사"/>
      <sheetName val="PROJECT"/>
      <sheetName val="지사"/>
      <sheetName val=" FURNACE현설"/>
      <sheetName val="노원열병합  건축공사기성내역서"/>
      <sheetName val="Y-WORK"/>
      <sheetName val="TB-내역서"/>
      <sheetName val="공통가설"/>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013211-2"/>
      <sheetName val="h-013201-2"/>
      <sheetName val="h-113003-3"/>
      <sheetName val="h-213002-3"/>
      <sheetName val="h-13101-3"/>
      <sheetName val="h-013001-3"/>
      <sheetName val="013301-2"/>
      <sheetName val="h-013202-2"/>
      <sheetName val="PumpSpec"/>
      <sheetName val="steam table"/>
      <sheetName val="수량산출서"/>
      <sheetName val="97 사업추정(WEKI)"/>
      <sheetName val="본지점중"/>
      <sheetName val="수입"/>
      <sheetName val="PROCESS"/>
      <sheetName val="TOEC"/>
      <sheetName val="견적의뢰"/>
      <sheetName val="공문"/>
      <sheetName val="eq_data"/>
      <sheetName val="h_013211_2"/>
      <sheetName val="Expat Conditions"/>
      <sheetName val="PHALAIDUCT dwg- h-013201-2"/>
      <sheetName val="Sheet1"/>
      <sheetName val="REINF_"/>
      <sheetName val="SKETCH"/>
      <sheetName val="LOADS"/>
      <sheetName val="details"/>
      <sheetName val="내역서"/>
      <sheetName val="BQ(Piping)"/>
      <sheetName val="PipWT"/>
      <sheetName val="REINF."/>
      <sheetName val="투입실적"/>
      <sheetName val="소화실적"/>
      <sheetName val="M1"/>
      <sheetName val="BQ List"/>
      <sheetName val="CWP"/>
      <sheetName val="PIPE"/>
      <sheetName val="상반기손익차2총괄"/>
      <sheetName val="CHECK1"/>
      <sheetName val="Prefab"/>
      <sheetName val="환율"/>
      <sheetName val="DATA"/>
      <sheetName val="new급여T(4을-운전)"/>
      <sheetName val="BLR 1"/>
      <sheetName val="GEN"/>
      <sheetName val="GAS"/>
      <sheetName val="DEAE"/>
      <sheetName val="BLR2"/>
      <sheetName val="BLR3"/>
      <sheetName val="BLR4"/>
      <sheetName val="BLR5"/>
      <sheetName val="DEM"/>
      <sheetName val="SAM"/>
      <sheetName val="CHEM"/>
      <sheetName val="COP"/>
      <sheetName val="철수현황"/>
      <sheetName val="고자현황"/>
      <sheetName val="전기일위대가"/>
      <sheetName val="노임"/>
      <sheetName val="CAT_5"/>
      <sheetName val="현장지지물물량"/>
      <sheetName val="DCS_EDIT"/>
      <sheetName val="직원동원SCH"/>
      <sheetName val="Total"/>
      <sheetName val="BM DATA SHEET"/>
      <sheetName val="fitting"/>
      <sheetName val="Graph (LGEN)"/>
      <sheetName val="out_prog"/>
      <sheetName val="관세,통관수수료,운반비"/>
      <sheetName val="Ex-Rate"/>
      <sheetName val="DESCRIPTION"/>
      <sheetName val="CODE"/>
      <sheetName val="영업소실적"/>
      <sheetName val="CAPITULOS"/>
      <sheetName val="정부노임단가"/>
      <sheetName val="경제지표"/>
      <sheetName val="Quantity"/>
      <sheetName val="Sheet4"/>
      <sheetName val="Sheet5"/>
      <sheetName val="dnc4"/>
      <sheetName val="General Data"/>
      <sheetName val="costing_CV"/>
      <sheetName val="costing_ESDV"/>
      <sheetName val="costing_FE"/>
      <sheetName val="costing_Misc"/>
      <sheetName val="costing_MOV"/>
      <sheetName val="costing_Press"/>
      <sheetName val="Elect (3)"/>
      <sheetName val="IN"/>
      <sheetName val="선적schedule (2)"/>
      <sheetName val="VA_code"/>
      <sheetName val=""/>
      <sheetName val="#REF"/>
      <sheetName val="터널조도"/>
      <sheetName val="PAGE 1"/>
      <sheetName val="plan&amp;section of foundation"/>
      <sheetName val="design criteria"/>
      <sheetName val="COVER"/>
      <sheetName val="PBS"/>
      <sheetName val="DOWNLOAD"/>
      <sheetName val="PRO_DCI"/>
      <sheetName val="INST_DCI"/>
      <sheetName val="HVAC_DCI"/>
      <sheetName val="PIPE_DCI"/>
      <sheetName val="Price Comparison"/>
      <sheetName val="Y-WORK"/>
      <sheetName val="ITB COST"/>
      <sheetName val="LABTOTAL"/>
      <sheetName val="Contents"/>
      <sheetName val="Summary Sheets"/>
      <sheetName val="인원현황"/>
      <sheetName val="PRO_A"/>
      <sheetName val="MAIN"/>
      <sheetName val="PRO"/>
      <sheetName val="공사비 내역 (가)"/>
      <sheetName val="PRECAST lightconc-II"/>
      <sheetName val="IA drier Page 1"/>
      <sheetName val="BOQ"/>
      <sheetName val="BP"/>
      <sheetName val="Page2"/>
      <sheetName val="ELEC_MCI"/>
      <sheetName val="INST_MCI"/>
      <sheetName val="MECH_MCI"/>
      <sheetName val="1. Piping Final BOQ List(G)"/>
      <sheetName val="crude.SLAB RE-bar"/>
      <sheetName val="CRUDE RE-bar"/>
      <sheetName val="간접인원 급료산출"/>
      <sheetName val="Condition"/>
      <sheetName val="산근"/>
      <sheetName val="Rekap A"/>
      <sheetName val="CTDZ6kv (gd1) "/>
      <sheetName val="CTDZ 0.4+cto (GD1)"/>
      <sheetName val="CTTBA (gd1)"/>
      <sheetName val="CEQ_Master"/>
      <sheetName val="Man_Master"/>
      <sheetName val="GammaEquivalents"/>
      <sheetName val="EQUIP LIST"/>
      <sheetName val="C급보 "/>
      <sheetName val="Insts"/>
      <sheetName val="PRICING SUMMARY"/>
      <sheetName val="CALCULATION"/>
      <sheetName val="TTL"/>
      <sheetName val="L_RPTA05_목록"/>
      <sheetName val="Design"/>
      <sheetName val="Basic"/>
      <sheetName val="단가비교(TOTAL)"/>
      <sheetName val="Resource summary"/>
      <sheetName val="wage Cal"/>
      <sheetName val=" "/>
      <sheetName val="labor"/>
      <sheetName val="design load"/>
      <sheetName val="working load at the btm ft."/>
      <sheetName val="stability check"/>
      <sheetName val="내역"/>
      <sheetName val="Price List"/>
      <sheetName val="LV data"/>
      <sheetName val="Global"/>
      <sheetName val="INSTR"/>
      <sheetName val="Info"/>
      <sheetName val="Notes"/>
      <sheetName val="BLDG_DCI"/>
      <sheetName val="BLDG_MCI"/>
      <sheetName val="data_dci"/>
      <sheetName val="data_mci"/>
      <sheetName val="behind"/>
      <sheetName val="inter"/>
      <sheetName val="갑지"/>
      <sheetName val="w't table"/>
      <sheetName val="Septic Tank_30"/>
      <sheetName val="DWG"/>
      <sheetName val="ELEC_DCI"/>
      <sheetName val="ARP2"/>
      <sheetName val="CHA REV"/>
      <sheetName val="GAMMA 1"/>
      <sheetName val="FJK 0"/>
      <sheetName val="Notes for BOQ"/>
      <sheetName val="차량운영비"/>
      <sheetName val="E_Rate PM"/>
      <sheetName val="세부내역"/>
      <sheetName val="Tank"/>
      <sheetName val="Q5434 EQ LIST"/>
      <sheetName val="motor power"/>
      <sheetName val="Page 1 - Front Sheet"/>
      <sheetName val="DesignData"/>
      <sheetName val="Proc Reg"/>
    </sheetNames>
    <sheetDataSet>
      <sheetData sheetId="0" refreshError="1">
        <row r="3">
          <cell r="Q3" t="str">
            <v>END CAP</v>
          </cell>
        </row>
        <row r="4">
          <cell r="Q4" t="str">
            <v>REDUCER TYPE1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ual"/>
      <sheetName val="equipment"/>
      <sheetName val="eq_data"/>
      <sheetName val="out_put"/>
      <sheetName val="drawing"/>
      <sheetName val="Loading"/>
    </sheetNames>
    <sheetDataSet>
      <sheetData sheetId="0"/>
      <sheetData sheetId="1"/>
      <sheetData sheetId="2">
        <row r="5">
          <cell r="C5" t="str">
            <v>Isolated type</v>
          </cell>
        </row>
        <row r="6">
          <cell r="C6" t="str">
            <v>Sleeper type</v>
          </cell>
        </row>
        <row r="7">
          <cell r="C7" t="str">
            <v xml:space="preserve"> Horizontal Vessel</v>
          </cell>
        </row>
        <row r="8">
          <cell r="C8" t="str">
            <v>Vertical vessel type</v>
          </cell>
        </row>
        <row r="9">
          <cell r="C9" t="str">
            <v>Pump Type</v>
          </cell>
        </row>
        <row r="10">
          <cell r="C10" t="str">
            <v>Combined type</v>
          </cell>
        </row>
        <row r="11">
          <cell r="C11" t="str">
            <v>기타1</v>
          </cell>
        </row>
        <row r="12">
          <cell r="C12" t="str">
            <v>기타2</v>
          </cell>
        </row>
        <row r="13">
          <cell r="C13" t="str">
            <v>기타3</v>
          </cell>
        </row>
        <row r="14">
          <cell r="C14" t="str">
            <v>기타4</v>
          </cell>
        </row>
      </sheetData>
      <sheetData sheetId="3"/>
      <sheetData sheetId="4"/>
      <sheetData sheetId="5"/>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ual"/>
      <sheetName val="equipment"/>
      <sheetName val="eq_data"/>
      <sheetName val="out_put"/>
      <sheetName val="drawing"/>
      <sheetName val="Loading"/>
      <sheetName val="ELEC_DCI"/>
      <sheetName val="INST_DCI"/>
    </sheetNames>
    <sheetDataSet>
      <sheetData sheetId="0"/>
      <sheetData sheetId="1"/>
      <sheetData sheetId="2">
        <row r="5">
          <cell r="C5" t="str">
            <v>Isolated type</v>
          </cell>
        </row>
        <row r="6">
          <cell r="C6" t="str">
            <v>Sleeper type</v>
          </cell>
        </row>
        <row r="7">
          <cell r="C7" t="str">
            <v xml:space="preserve"> Horizontal Vessel</v>
          </cell>
        </row>
        <row r="8">
          <cell r="C8" t="str">
            <v>Vertical vessel type</v>
          </cell>
        </row>
        <row r="9">
          <cell r="C9" t="str">
            <v>Pump Type</v>
          </cell>
        </row>
        <row r="10">
          <cell r="C10" t="str">
            <v>Combined type</v>
          </cell>
        </row>
        <row r="11">
          <cell r="C11" t="str">
            <v>기타1</v>
          </cell>
        </row>
        <row r="12">
          <cell r="C12" t="str">
            <v>기타2</v>
          </cell>
        </row>
        <row r="13">
          <cell r="C13" t="str">
            <v>기타3</v>
          </cell>
        </row>
        <row r="14">
          <cell r="C14" t="str">
            <v>기타4</v>
          </cell>
        </row>
      </sheetData>
      <sheetData sheetId="3"/>
      <sheetData sheetId="4"/>
      <sheetData sheetId="5"/>
      <sheetData sheetId="6" refreshError="1"/>
      <sheetData sheetId="7"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ual"/>
      <sheetName val="equipment"/>
      <sheetName val="eq_data"/>
      <sheetName val="out_put"/>
      <sheetName val="drawing"/>
      <sheetName val="Loading"/>
      <sheetName val="Sheet1"/>
      <sheetName val="Sheet2"/>
      <sheetName val="Sheet3"/>
      <sheetName val="A"/>
      <sheetName val="Cover"/>
      <sheetName val="INSTR"/>
      <sheetName val="DESCRIPTION"/>
      <sheetName val="ELEC_DCI"/>
      <sheetName val="INST_DCI"/>
      <sheetName val="h-013211-2"/>
      <sheetName val="수입"/>
      <sheetName val="ITB COST"/>
      <sheetName val="COVER-P"/>
      <sheetName val="PUMP SHT"/>
      <sheetName val="PAGE 1"/>
      <sheetName val="FC-01"/>
      <sheetName val="FC-06"/>
      <sheetName val="BSD (2)"/>
      <sheetName val="가도공"/>
      <sheetName val="REINF."/>
      <sheetName val="SKETCH"/>
      <sheetName val="LOADS"/>
      <sheetName val="fdn_bm_pro"/>
      <sheetName val="plan&amp;section of foundation"/>
      <sheetName val="design criteria"/>
      <sheetName val="주관사업"/>
      <sheetName val="요약배부"/>
      <sheetName val="Content"/>
      <sheetName val="7.5.1(A) Data"/>
      <sheetName val="7.5.1(B) BOQ Breakdown"/>
      <sheetName val="7.5.1(C) Scope"/>
      <sheetName val="7.5.1(D) Basis"/>
      <sheetName val="7.5.1(E) Allowance"/>
      <sheetName val="7.5.2 BOQ Summary"/>
      <sheetName val="7.5.3 BOQ"/>
      <sheetName val="A. Erec_BOQ(Shop)"/>
      <sheetName val="B. Erec_BOQ(Field)"/>
      <sheetName val="C. Surface_Protection"/>
      <sheetName val="A. Erec_BOQ(Shop) (2)"/>
      <sheetName val="B. Erec_BOQ(Field) (2)"/>
      <sheetName val="C. Surf_Protection"/>
      <sheetName val="Attachment #1"/>
      <sheetName val="Attachment #2"/>
      <sheetName val="LIST"/>
      <sheetName val="301"/>
      <sheetName val="302 C1"/>
      <sheetName val="302 C2"/>
      <sheetName val="302"/>
      <sheetName val="SUPPLY (2)"/>
      <sheetName val="RETURN (2)"/>
      <sheetName val="SUPPLY"/>
      <sheetName val="RETURN"/>
      <sheetName val="303"/>
      <sheetName val="303 (2)"/>
      <sheetName val="304"/>
      <sheetName val="305"/>
      <sheetName val="306"/>
      <sheetName val="307"/>
      <sheetName val="308"/>
      <sheetName val="308 (2)"/>
      <sheetName val="309"/>
      <sheetName val="309 (2)"/>
      <sheetName val="산출기준"/>
      <sheetName val="CABLE"/>
      <sheetName val="JUNCTION BOX"/>
      <sheetName val="TRAY"/>
      <sheetName val="PIPE"/>
      <sheetName val="PIPE FITTING"/>
      <sheetName val="TUBE"/>
      <sheetName val="TUBE FITTING"/>
      <sheetName val="CABLE GLAND"/>
      <sheetName val="VALVE"/>
      <sheetName val="MCT"/>
      <sheetName val="SUPPORT"/>
      <sheetName val="예산서"/>
      <sheetName val="P3"/>
      <sheetName val="전기일위대가"/>
      <sheetName val="TOEC"/>
      <sheetName val="CAT_5"/>
      <sheetName val="CONS. EQUIP.  "/>
      <sheetName val="투입실적"/>
      <sheetName val="일위대가"/>
      <sheetName val="VA_code"/>
      <sheetName val="갑지(추정)"/>
      <sheetName val="T1"/>
      <sheetName val="가시설공"/>
      <sheetName val="PRO_A"/>
      <sheetName val="DWG"/>
      <sheetName val="ELEC_MCI"/>
      <sheetName val="MAIN"/>
      <sheetName val="INST_MCI"/>
      <sheetName val="MECH_MCI"/>
      <sheetName val="PRO"/>
      <sheetName val="BLR 1"/>
      <sheetName val="GEN"/>
      <sheetName val="GAS"/>
      <sheetName val="DEAE"/>
      <sheetName val="BLR2"/>
      <sheetName val="BLR3"/>
      <sheetName val="BLR4"/>
      <sheetName val="BLR5"/>
      <sheetName val="DEM"/>
      <sheetName val="SAM"/>
      <sheetName val="CHEM"/>
      <sheetName val="COP"/>
      <sheetName val="CHECK1"/>
      <sheetName val="기별수량산출서"/>
      <sheetName val="출력X"/>
      <sheetName val="환율표"/>
      <sheetName val="건축"/>
      <sheetName val="SPEC"/>
      <sheetName val="ACTDATA"/>
      <sheetName val="PIP"/>
      <sheetName val="토공"/>
      <sheetName val="TL,Termination"/>
      <sheetName val="Cable,Conduit"/>
      <sheetName val="WORK"/>
      <sheetName val="97 사업추정(WEKI)"/>
      <sheetName val="#REF"/>
      <sheetName val="인건비"/>
      <sheetName val="보온 회사분"/>
      <sheetName val="예산"/>
      <sheetName val="FACTOR"/>
      <sheetName val="90EL JACKET"/>
      <sheetName val="BAND(200)"/>
      <sheetName val="보온재"/>
      <sheetName val="7_5_1(A)_Data"/>
      <sheetName val="7_5_1(B)_BOQ_Breakdown"/>
      <sheetName val="7_5_1(C)_Scope"/>
      <sheetName val="7_5_1(D)_Basis"/>
      <sheetName val="7_5_1(E)_Allowance"/>
      <sheetName val="7_5_2_BOQ_Summary"/>
      <sheetName val="7_5_3_BOQ"/>
      <sheetName val="A__Erec_BOQ(Shop)"/>
      <sheetName val="B__Erec_BOQ(Field)"/>
      <sheetName val="C__Surface_Protection"/>
      <sheetName val="A__Erec_BOQ(Shop)_(2)"/>
      <sheetName val="B__Erec_BOQ(Field)_(2)"/>
      <sheetName val="C__Surf_Protection"/>
      <sheetName val="Attachment_#1"/>
      <sheetName val="Attachment_#2"/>
      <sheetName val="302_C1"/>
      <sheetName val="302_C2"/>
      <sheetName val="SUPPLY_(2)"/>
      <sheetName val="RETURN_(2)"/>
      <sheetName val="303_(2)"/>
      <sheetName val="308_(2)"/>
      <sheetName val="309_(2)"/>
      <sheetName val="JUNCTION_BOX"/>
      <sheetName val="PIPE_FITTING"/>
      <sheetName val="TUBE_FITTING"/>
      <sheetName val="CABLE_GLAND"/>
      <sheetName val="BLR_1"/>
      <sheetName val="CONS__EQUIP___"/>
      <sheetName val="REINF_"/>
      <sheetName val="부표총괄"/>
      <sheetName val="소비자가"/>
      <sheetName val="Cost control"/>
      <sheetName val="Elect"/>
      <sheetName val="FIRE FIGHTING"/>
      <sheetName val="내역"/>
      <sheetName val="내역서"/>
      <sheetName val="Macro(전선)"/>
      <sheetName val="을"/>
      <sheetName val="Tipo Terzi"/>
      <sheetName val="Y-WORK"/>
      <sheetName val="배관"/>
      <sheetName val="9-1차이내역"/>
      <sheetName val="DATA"/>
      <sheetName val="BM DATA SHEET"/>
      <sheetName val="PBS"/>
      <sheetName val="costing_CV"/>
      <sheetName val="costing_ESDV"/>
      <sheetName val="costing_FE"/>
      <sheetName val="costing_Misc"/>
      <sheetName val="costing_MOV"/>
      <sheetName val="costing_Press"/>
      <sheetName val="PRC-SUM"/>
      <sheetName val="Dati"/>
      <sheetName val="DN"/>
      <sheetName val="Fluidi"/>
      <sheetName val="Temperatura"/>
      <sheetName val="Mat Stelo"/>
      <sheetName val="CIVIL"/>
      <sheetName val="N+"/>
      <sheetName val="도"/>
      <sheetName val="SHL"/>
      <sheetName val="DWTables"/>
      <sheetName val="BB2현대건설견적"/>
      <sheetName val="BREAKDOWN"/>
      <sheetName val="R2_0908"/>
      <sheetName val="BAP"/>
      <sheetName val="1.설계기준"/>
      <sheetName val="Resource"/>
      <sheetName val="95삼성급(본사)"/>
      <sheetName val="working load at the btm ft."/>
      <sheetName val="stability check"/>
      <sheetName val="CHK_OUT_BM_090914"/>
      <sheetName val="Unit SUM"/>
      <sheetName val="Total"/>
      <sheetName val="환율"/>
      <sheetName val="Page2"/>
      <sheetName val="Tables"/>
      <sheetName val="AILC004"/>
      <sheetName val="조경"/>
      <sheetName val="HRS"/>
      <sheetName val="DATA1"/>
      <sheetName val="OUTER AREA(겹침없음)"/>
      <sheetName val="JACKET(50,50)"/>
      <sheetName val="FLANGE"/>
      <sheetName val="Break Dw"/>
      <sheetName val="TblPriceDB"/>
      <sheetName val="Material Specification"/>
      <sheetName val="special item 양진규 작성"/>
      <sheetName val="MOTOR"/>
      <sheetName val="bill 2"/>
      <sheetName val="CODE"/>
      <sheetName val="방유제용량 계산서"/>
      <sheetName val="dnc4"/>
      <sheetName val="SILICATE"/>
      <sheetName val="Sch.6"/>
      <sheetName val="정부노임단가"/>
      <sheetName val="인원계획"/>
      <sheetName val="lookup"/>
      <sheetName val="세금자료"/>
      <sheetName val="경제지표"/>
      <sheetName val="대비내역"/>
      <sheetName val="CAPVC"/>
      <sheetName val="Condition"/>
      <sheetName val="CAL"/>
      <sheetName val="표지 (2)"/>
      <sheetName val="자료"/>
      <sheetName val="CAMP OPERATING COST"/>
      <sheetName val="PERSONNEL SETUP"/>
      <sheetName val="LIST OF OFFICE EQUIPMENT"/>
      <sheetName val="STAFF&amp;INDIRECT SALARY - SUMMARY"/>
      <sheetName val="KOREAN STAFF SALARY_BREAKDOWN"/>
      <sheetName val="WELFARE COST - SITE"/>
      <sheetName val="pile bearing capa &amp; arrenge"/>
      <sheetName val="design load"/>
      <sheetName val="oper_load"/>
      <sheetName val="evap"/>
      <sheetName val="개시대사 (2)"/>
      <sheetName val="집계표"/>
      <sheetName val="A-4"/>
      <sheetName val="제품현황"/>
      <sheetName val="Fab. Skid"/>
      <sheetName val="단가정보"/>
      <sheetName val="INPUT DATA"/>
      <sheetName val="CSTSUM"/>
      <sheetName val="UNSTEADY"/>
      <sheetName val="Sheet5"/>
      <sheetName val="ITB_COST"/>
      <sheetName val="Mat_Stelo"/>
      <sheetName val="Unit_SUM"/>
      <sheetName val="Schedule(1)"/>
      <sheetName val="data_dci"/>
      <sheetName val="data_mci"/>
      <sheetName val="behind"/>
      <sheetName val="combi(wall)"/>
      <sheetName val="변수적용"/>
      <sheetName val="평3"/>
      <sheetName val="BLDG_MCI"/>
      <sheetName val="L V Separator"/>
      <sheetName val="7_5_1(A)_Data1"/>
      <sheetName val="7_5_1(B)_BOQ_Breakdown1"/>
      <sheetName val="7_5_1(C)_Scope1"/>
      <sheetName val="7_5_1(D)_Basis1"/>
      <sheetName val="7_5_1(E)_Allowance1"/>
      <sheetName val="7_5_2_BOQ_Summary1"/>
      <sheetName val="7_5_3_BOQ1"/>
      <sheetName val="A__Erec_BOQ(Shop)1"/>
      <sheetName val="B__Erec_BOQ(Field)1"/>
      <sheetName val="C__Surface_Protection1"/>
      <sheetName val="A__Erec_BOQ(Shop)_(2)1"/>
      <sheetName val="B__Erec_BOQ(Field)_(2)1"/>
      <sheetName val="C__Surf_Protection1"/>
      <sheetName val="Attachment_#11"/>
      <sheetName val="Attachment_#21"/>
      <sheetName val="302_C11"/>
      <sheetName val="302_C21"/>
      <sheetName val="SUPPLY_(2)1"/>
      <sheetName val="RETURN_(2)1"/>
      <sheetName val="303_(2)1"/>
      <sheetName val="308_(2)1"/>
      <sheetName val="309_(2)1"/>
      <sheetName val="JUNCTION_BOX1"/>
      <sheetName val="PIPE_FITTING1"/>
      <sheetName val="TUBE_FITTING1"/>
      <sheetName val="CABLE_GLAND1"/>
      <sheetName val="CONS__EQUIP___1"/>
      <sheetName val="REINF_1"/>
      <sheetName val="BLR_11"/>
      <sheetName val="97_사업추정(WEKI)"/>
      <sheetName val="Cost_control"/>
      <sheetName val="90EL_JACKET"/>
      <sheetName val="보온_회사분"/>
      <sheetName val="FIRE_FIGHTING"/>
      <sheetName val="Tipo_Terzi"/>
      <sheetName val="plan&amp;section_of_foundation"/>
      <sheetName val="design_criteria"/>
      <sheetName val="BM_DATA_SHEET"/>
      <sheetName val="sheeet2"/>
      <sheetName val="仪表分析表"/>
      <sheetName val="IT-BAT"/>
      <sheetName val="sum"/>
      <sheetName val="입고장부 (4)"/>
      <sheetName val="공통비"/>
      <sheetName val="FEUILLE INTERNE"/>
      <sheetName val="인원현황"/>
      <sheetName val="역T형"/>
      <sheetName val="CAMP - CONSTRUCTION"/>
      <sheetName val="설계조건"/>
      <sheetName val="조명시설"/>
      <sheetName val="e4-6-%"/>
      <sheetName val="EG-09"/>
      <sheetName val="Schedule 2 and 3"/>
      <sheetName val="공사비_NDE"/>
      <sheetName val="OUT"/>
      <sheetName val="영업소실적"/>
      <sheetName val="직원동원계획"/>
      <sheetName val="CONTROL-100"/>
      <sheetName val="General Data"/>
      <sheetName val="PRICE COMP"/>
      <sheetName val="본지점중"/>
      <sheetName val="A(Rev.3)"/>
      <sheetName val="static.cal"/>
      <sheetName val="crude.SLAB RE-bar"/>
      <sheetName val="ANX3A65"/>
      <sheetName val="BOQ0822"/>
      <sheetName val="7.6.3(B) UG Piping"/>
      <sheetName val="Lup"/>
      <sheetName val="Information"/>
      <sheetName val="WORKER"/>
      <sheetName val="PRICE LIST"/>
      <sheetName val="PipWT"/>
      <sheetName val="IBASE"/>
      <sheetName val="내역(한신APT)"/>
      <sheetName val="Preface"/>
      <sheetName val="Source"/>
      <sheetName val="IBL-C"/>
      <sheetName val="총괄표양식"/>
      <sheetName val="차량운영비"/>
      <sheetName val="세부내역"/>
      <sheetName val="E_Rate PM"/>
      <sheetName val="현황CODE"/>
      <sheetName val="손익현황"/>
      <sheetName val="BOM_DWG"/>
      <sheetName val="회사99"/>
      <sheetName val="laroux"/>
      <sheetName val="7.5.2 BOQ Summary "/>
      <sheetName val="Perfiles"/>
      <sheetName val="PumpSpec"/>
      <sheetName val="Rekap A"/>
      <sheetName val="RFP009"/>
      <sheetName val="RFP007"/>
      <sheetName val="NP"/>
      <sheetName val="견적기준"/>
      <sheetName val="OD5000"/>
      <sheetName val="upah"/>
      <sheetName val="bahan"/>
      <sheetName val="measure"/>
      <sheetName val="paint mat"/>
      <sheetName val="工완성공사율"/>
      <sheetName val="IN"/>
      <sheetName val="TTL"/>
      <sheetName val="VE Estimate"/>
      <sheetName val="BOQ"/>
      <sheetName val="CALCULATION"/>
      <sheetName val="COMPRESSOR"/>
      <sheetName val="D=700"/>
      <sheetName val="TABLE2-2 OSBL-(SITE PREP)"/>
      <sheetName val="Units"/>
      <sheetName val="Instructions"/>
      <sheetName val="COMPARISON TABLE"/>
      <sheetName val="심사계산"/>
      <sheetName val="심사물량"/>
      <sheetName val="건축내역"/>
      <sheetName val="LD-OVERALL"/>
      <sheetName val="7_5_1(A)_Data2"/>
      <sheetName val="7_5_1(B)_BOQ_Breakdown2"/>
      <sheetName val="7_5_1(C)_Scope2"/>
      <sheetName val="7_5_1(D)_Basis2"/>
      <sheetName val="7_5_1(E)_Allowance2"/>
      <sheetName val="7_5_2_BOQ_Summary2"/>
      <sheetName val="7_5_3_BOQ2"/>
      <sheetName val="A__Erec_BOQ(Shop)2"/>
      <sheetName val="B__Erec_BOQ(Field)2"/>
      <sheetName val="C__Surface_Protection2"/>
      <sheetName val="A__Erec_BOQ(Shop)_(2)2"/>
      <sheetName val="B__Erec_BOQ(Field)_(2)2"/>
      <sheetName val="C__Surf_Protection2"/>
      <sheetName val="Attachment_#12"/>
      <sheetName val="Attachment_#22"/>
      <sheetName val="302_C12"/>
      <sheetName val="302_C22"/>
      <sheetName val="SUPPLY_(2)2"/>
      <sheetName val="RETURN_(2)2"/>
      <sheetName val="303_(2)2"/>
      <sheetName val="308_(2)2"/>
      <sheetName val="309_(2)2"/>
      <sheetName val="JUNCTION_BOX2"/>
      <sheetName val="PIPE_FITTING2"/>
      <sheetName val="TUBE_FITTING2"/>
      <sheetName val="CABLE_GLAND2"/>
      <sheetName val="CONS__EQUIP___2"/>
      <sheetName val="BLR_12"/>
      <sheetName val="REINF_2"/>
      <sheetName val="ITB_COST1"/>
      <sheetName val="97_사업추정(WEKI)1"/>
      <sheetName val="Cost_control1"/>
      <sheetName val="90EL_JACKET1"/>
      <sheetName val="보온_회사분1"/>
      <sheetName val="FIRE_FIGHTING1"/>
      <sheetName val="NDOCBT"/>
      <sheetName val="Summary"/>
      <sheetName val="Definitions"/>
      <sheetName val="input"/>
      <sheetName val="CAL."/>
      <sheetName val="BOQ건축"/>
      <sheetName val="견적의뢰"/>
      <sheetName val="갑지"/>
      <sheetName val="eq_data _x0000__x0000__x0000__x0000_"/>
      <sheetName val="예산M11A"/>
      <sheetName val="Graph (LGEN)"/>
      <sheetName val="out_prog"/>
      <sheetName val="선적schedule (2)"/>
      <sheetName val="원본"/>
      <sheetName val="KLHT"/>
      <sheetName val="General"/>
      <sheetName val="Menus"/>
      <sheetName val="단가"/>
      <sheetName val="TRAY BM"/>
      <sheetName val="Set"/>
      <sheetName val="Sheet6"/>
      <sheetName val="Cover sheet"/>
      <sheetName val="실행내역"/>
      <sheetName val="공사"/>
      <sheetName val="MyLists"/>
      <sheetName val="산근"/>
      <sheetName val="LABTOTAL"/>
      <sheetName val="Contents"/>
      <sheetName val="Summary Sheets"/>
      <sheetName val="품셈1-17"/>
      <sheetName val="11.자재단가"/>
      <sheetName val="Imp-Data"/>
      <sheetName val="PROJECT"/>
      <sheetName val="1 OF 9"/>
      <sheetName val="기둥(원형)"/>
      <sheetName val="기계공사비집계(원안)"/>
      <sheetName val="10현장조직"/>
      <sheetName val="을지"/>
      <sheetName val="#3E1_GCR"/>
      <sheetName val="대치판정"/>
      <sheetName val="EE-PROP"/>
      <sheetName val="Design"/>
      <sheetName val="RFP002"/>
      <sheetName val="영업2"/>
      <sheetName val="영업3"/>
      <sheetName val="Code_Magics"/>
      <sheetName val="Titel"/>
      <sheetName val="1_설계기준"/>
      <sheetName val="bill_2"/>
      <sheetName val="NAMES"/>
      <sheetName val="NPC500"/>
      <sheetName val="표지"/>
      <sheetName val="데이타"/>
      <sheetName val="Sheet10"/>
      <sheetName val="new급여T(4을-운전)"/>
      <sheetName val="TB-내역서"/>
      <sheetName val="VV-REV2"/>
      <sheetName val="-15.0"/>
      <sheetName val="부재치수입력"/>
      <sheetName val="BLDG_DCI"/>
      <sheetName val="BREAKDOWN(철거설치)"/>
      <sheetName val="맨홀수량산출"/>
      <sheetName val="11"/>
      <sheetName val="품셈 "/>
      <sheetName val="PAINT"/>
      <sheetName val="방화도료"/>
      <sheetName val="plan&amp;section_of_foundation1"/>
      <sheetName val="design_criteria1"/>
      <sheetName val="Tipo_Terzi1"/>
      <sheetName val="BM_DATA_SHEET1"/>
      <sheetName val="Mat_Stelo1"/>
      <sheetName val="working_load_at_the_btm_ft_"/>
      <sheetName val="stability_check"/>
      <sheetName val="Unit_SUM1"/>
      <sheetName val="Break_Dw"/>
      <sheetName val="방유제용량_계산서"/>
      <sheetName val="INPUT_DATA"/>
      <sheetName val="special_item_양진규_작성"/>
      <sheetName val="OUTER_AREA(겹침없음)"/>
      <sheetName val="Material_Specification"/>
      <sheetName val="개시대사_(2)"/>
      <sheetName val="pile_bearing_capa_&amp;_arrenge"/>
      <sheetName val="design_load"/>
      <sheetName val="표지_(2)"/>
      <sheetName val="Sch_6"/>
      <sheetName val="Fab__Skid"/>
      <sheetName val="CAMP_OPERATING_COST"/>
      <sheetName val="PERSONNEL_SETUP"/>
      <sheetName val="LIST_OF_OFFICE_EQUIPMENT"/>
      <sheetName val="STAFF&amp;INDIRECT_SALARY_-_SUMMARY"/>
      <sheetName val="KOREAN_STAFF_SALARY_BREAKDOWN"/>
      <sheetName val="WELFARE_COST_-_SITE"/>
      <sheetName val="입고장부_(4)"/>
      <sheetName val="FEUILLE_INTERNE"/>
      <sheetName val="11_자재단가"/>
      <sheetName val="1_OF_9"/>
      <sheetName val="COMPARISON_TABLE"/>
      <sheetName val="L_V_Separator"/>
      <sheetName val="CAMP_-_CONSTRUCTION"/>
      <sheetName val="E_Rate_PM"/>
      <sheetName val="Schedule_2_and_3"/>
      <sheetName val="sc0314 Index"/>
      <sheetName val="종목코드"/>
      <sheetName val="COPING"/>
      <sheetName val="COA-17"/>
      <sheetName val="C-18"/>
      <sheetName val="Feuil2"/>
      <sheetName val="작성기준"/>
      <sheetName val="BCPAB"/>
      <sheetName val="노임"/>
      <sheetName val="ANALYSER"/>
      <sheetName val="Summary 2002"/>
      <sheetName val="Piping Design Data"/>
      <sheetName val="Job Data"/>
      <sheetName val="OFFER RATE"/>
      <sheetName val="총괄표"/>
      <sheetName val="98TSON4A"/>
      <sheetName val="POWER"/>
      <sheetName val="ASME B 36.10 M"/>
      <sheetName val="대공종"/>
      <sheetName val="_생산성_분석_체계_절차.xlsx"/>
      <sheetName val="Quantity"/>
      <sheetName val="General_Data"/>
      <sheetName val="PRICE_COMP"/>
      <sheetName val="A(Rev_3)"/>
      <sheetName val="단가비교(TOTAL)"/>
      <sheetName val="General_Data1"/>
      <sheetName val="PRICE_COMP1"/>
      <sheetName val="A(Rev_3)1"/>
      <sheetName val="pri-com"/>
      <sheetName val="기준"/>
      <sheetName val="BQ List"/>
      <sheetName val="노임단가"/>
      <sheetName val="SHIPPING"/>
      <sheetName val="NC"/>
      <sheetName val="Resource summary"/>
      <sheetName val="SG"/>
      <sheetName val="Data_Vert"/>
      <sheetName val="Rebar"/>
      <sheetName val="Data_ST"/>
      <sheetName val="Load"/>
      <sheetName val="건축집계"/>
      <sheetName val="Tiburon"/>
      <sheetName val="Diainch"/>
      <sheetName val="w't table"/>
      <sheetName val="3.0 Overall Progress S-curve"/>
      <sheetName val="3-4 SPI"/>
      <sheetName val="Lists"/>
      <sheetName val="B"/>
      <sheetName val="단가비교"/>
      <sheetName val="Basic"/>
      <sheetName val="견적 집계"/>
      <sheetName val="PULLING SUPT등"/>
      <sheetName val="Sheet1 (2)"/>
      <sheetName val="DATE"/>
      <sheetName val="eq_data _x005f_x0000__x005f_x0000__x005f_x0000__x"/>
      <sheetName val="cashflow"/>
      <sheetName val="급여일반"/>
      <sheetName val="choose"/>
      <sheetName val="당초"/>
      <sheetName val="Quotation"/>
      <sheetName val="Info"/>
      <sheetName val="일위대가표"/>
      <sheetName val="D-3"/>
      <sheetName val="차액보증"/>
      <sheetName val="말뚝지지력산정"/>
      <sheetName val="단중표"/>
      <sheetName val="SORTING"/>
      <sheetName val="배관물량 (STEEL)"/>
      <sheetName val="Sheet 1"/>
      <sheetName val="Offertemodel"/>
      <sheetName val="연돌일위집계"/>
      <sheetName val="품셈"/>
      <sheetName val="Break Down"/>
      <sheetName val="BQ"/>
      <sheetName val="22-Plant"/>
      <sheetName val="Supervision List"/>
      <sheetName val="Equip_Pipe_Insulation"/>
      <sheetName val="BQ_Piping"/>
      <sheetName val="PROCURE"/>
      <sheetName val="labor"/>
      <sheetName val="간접비 총괄표"/>
      <sheetName val="Struct-Grass root"/>
      <sheetName val="미입고자재목록_설계1과"/>
      <sheetName val="PAGE 2"/>
      <sheetName val="입력값"/>
      <sheetName val="요율"/>
      <sheetName val="자재대"/>
      <sheetName val="BQLIST"/>
      <sheetName val="제출계산서"/>
      <sheetName val="품셈1-26"/>
      <sheetName val="LEGEND"/>
      <sheetName val="KP1590_E"/>
      <sheetName val="Page 10"/>
      <sheetName val="_x0000_è"/>
      <sheetName val="八幡"/>
      <sheetName val="GM 000"/>
      <sheetName val="PRECAST lightconc-II"/>
      <sheetName val="csdim"/>
      <sheetName val="cdsload"/>
      <sheetName val="chsload"/>
      <sheetName val="CLAMP"/>
      <sheetName val="cvsload"/>
      <sheetName val="Cash2"/>
      <sheetName val="Z"/>
      <sheetName val="환산표"/>
      <sheetName val="C급보 "/>
      <sheetName val="Rectangular Beam"/>
      <sheetName val="현금"/>
      <sheetName val="Eng.hour_DB"/>
      <sheetName val="KP_List"/>
      <sheetName val="나이대조표"/>
      <sheetName val="적용 환율"/>
      <sheetName val="EXCHANGE_RATE"/>
      <sheetName val="norms"/>
      <sheetName val="HVAC"/>
      <sheetName val="한계원가"/>
      <sheetName val="SPEC-DT2"/>
      <sheetName val="CRUDE RE-bar"/>
      <sheetName val="database-emp"/>
      <sheetName val="평균환율-USD"/>
      <sheetName val="DUTCH CONE"/>
      <sheetName val="harga"/>
      <sheetName val="koef"/>
      <sheetName val="Resume"/>
      <sheetName val="자재군별"/>
      <sheetName val="재료내역"/>
      <sheetName val="Scaffold"/>
      <sheetName val="Access"/>
      <sheetName val="PAGE 3_GENERAL DETAILS"/>
      <sheetName val="Proposal"/>
      <sheetName val="공사내역"/>
      <sheetName val="북제주-표지"/>
      <sheetName val="Macro"/>
      <sheetName val="Taux"/>
      <sheetName val="eq_data _x0000__x0000__x0000__x"/>
      <sheetName val=""/>
      <sheetName val="FLD"/>
      <sheetName val="TDC_ADMIN"/>
      <sheetName val="Requisitions"/>
      <sheetName val="ICDS"/>
      <sheetName val="수량산출"/>
      <sheetName val="내역서 "/>
      <sheetName val="MC-01"/>
      <sheetName val="Sal"/>
      <sheetName val="Elect (3)"/>
      <sheetName val="TIE-INS"/>
      <sheetName val="El(Increased)"/>
      <sheetName val="Rev No"/>
      <sheetName val="Assumptions"/>
      <sheetName val="CARBOLINE분석"/>
      <sheetName val="REG-BASIS"/>
      <sheetName val="TENDER PROG."/>
      <sheetName val="PROC.PROG"/>
      <sheetName val="SBR_CR"/>
      <sheetName val="COST UP"/>
      <sheetName val="ITEM"/>
      <sheetName val="2.Calculation_1"/>
      <sheetName val="IBC(2006)DATA"/>
      <sheetName val="SALA-002"/>
      <sheetName val="eq_data _x005f_x0000__x00"/>
      <sheetName val="DDC"/>
      <sheetName val="DIAPHRAGM"/>
      <sheetName val="TG9504"/>
      <sheetName val="Datasheet GLL double weir (1)"/>
      <sheetName val="단면가정"/>
      <sheetName val="물량집계(전기)"/>
      <sheetName val="물량집계(계장)"/>
      <sheetName val="bdown"/>
      <sheetName val="33628-Rev. A"/>
      <sheetName val="TYPE-B 평균H"/>
      <sheetName val="6호기"/>
      <sheetName val="Notes"/>
      <sheetName val="engg"/>
      <sheetName val="Sheet2 (2)"/>
      <sheetName val=" "/>
      <sheetName val="PRICE-COMP"/>
      <sheetName val="간접비내역-1"/>
      <sheetName val="공수"/>
      <sheetName val="Table"/>
      <sheetName val="Block D"/>
      <sheetName val="PSV"/>
      <sheetName val="명단"/>
      <sheetName val="EST-1"/>
      <sheetName val="6.공사비 내역 (가)"/>
      <sheetName val="co-no.2"/>
      <sheetName val="Form A.1"/>
      <sheetName val="Form A.1.1"/>
      <sheetName val="BOM Indirect"/>
      <sheetName val="Form A.1.II.2"/>
    </sheetNames>
    <sheetDataSet>
      <sheetData sheetId="0">
        <row r="5">
          <cell r="C5" t="str">
            <v>Isolated type</v>
          </cell>
        </row>
      </sheetData>
      <sheetData sheetId="1">
        <row r="5">
          <cell r="C5" t="str">
            <v>Isolated type</v>
          </cell>
        </row>
      </sheetData>
      <sheetData sheetId="2" refreshError="1">
        <row r="5">
          <cell r="C5" t="str">
            <v>Isolated type</v>
          </cell>
        </row>
        <row r="6">
          <cell r="C6" t="str">
            <v>Sleeper type</v>
          </cell>
        </row>
        <row r="7">
          <cell r="C7" t="str">
            <v xml:space="preserve"> Horizontal Vessel</v>
          </cell>
        </row>
        <row r="8">
          <cell r="C8" t="str">
            <v>Vertical vessel type</v>
          </cell>
        </row>
        <row r="9">
          <cell r="C9" t="str">
            <v>Pump Type</v>
          </cell>
        </row>
        <row r="10">
          <cell r="C10" t="str">
            <v>Combined type</v>
          </cell>
        </row>
        <row r="11">
          <cell r="C11" t="str">
            <v>기타1</v>
          </cell>
        </row>
        <row r="12">
          <cell r="C12" t="str">
            <v>기타2</v>
          </cell>
        </row>
        <row r="13">
          <cell r="C13" t="str">
            <v>기타3</v>
          </cell>
        </row>
        <row r="14">
          <cell r="C14" t="str">
            <v>기타4</v>
          </cell>
        </row>
      </sheetData>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sheetData sheetId="450"/>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ual"/>
      <sheetName val="equipment"/>
      <sheetName val="eq_data"/>
      <sheetName val="out_put"/>
      <sheetName val="drawing"/>
      <sheetName val="Loading"/>
      <sheetName val="Sheet1"/>
      <sheetName val="Sheet2"/>
      <sheetName val="Sheet3"/>
    </sheetNames>
    <sheetDataSet>
      <sheetData sheetId="0"/>
      <sheetData sheetId="1"/>
      <sheetData sheetId="2">
        <row r="5">
          <cell r="C5" t="str">
            <v>Isolated type</v>
          </cell>
        </row>
        <row r="6">
          <cell r="C6" t="str">
            <v>Sleeper type</v>
          </cell>
        </row>
        <row r="7">
          <cell r="C7" t="str">
            <v xml:space="preserve"> Horizontal Vessel</v>
          </cell>
        </row>
        <row r="8">
          <cell r="C8" t="str">
            <v>Vertical vessel type</v>
          </cell>
        </row>
        <row r="9">
          <cell r="C9" t="str">
            <v>Pump Type</v>
          </cell>
        </row>
        <row r="10">
          <cell r="C10" t="str">
            <v>Combined type</v>
          </cell>
        </row>
        <row r="11">
          <cell r="C11" t="str">
            <v>기타1</v>
          </cell>
        </row>
        <row r="12">
          <cell r="C12" t="str">
            <v>기타2</v>
          </cell>
        </row>
        <row r="13">
          <cell r="C13" t="str">
            <v>기타3</v>
          </cell>
        </row>
        <row r="14">
          <cell r="C14" t="str">
            <v>기타4</v>
          </cell>
        </row>
      </sheetData>
      <sheetData sheetId="3"/>
      <sheetData sheetId="4"/>
      <sheetData sheetId="5"/>
      <sheetData sheetId="6"/>
      <sheetData sheetId="7"/>
      <sheetData sheetId="8"/>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ual"/>
      <sheetName val="equipment"/>
      <sheetName val="eq_data"/>
      <sheetName val="out_put"/>
      <sheetName val="drawing"/>
      <sheetName val="Loading"/>
      <sheetName val="Sheet1"/>
      <sheetName val="Sheet2"/>
      <sheetName val="Sheet3"/>
    </sheetNames>
    <sheetDataSet>
      <sheetData sheetId="0"/>
      <sheetData sheetId="1"/>
      <sheetData sheetId="2">
        <row r="5">
          <cell r="C5" t="str">
            <v>Isolated type</v>
          </cell>
        </row>
        <row r="6">
          <cell r="C6" t="str">
            <v>Sleeper type</v>
          </cell>
        </row>
        <row r="7">
          <cell r="C7" t="str">
            <v xml:space="preserve"> Horizontal Vessel</v>
          </cell>
        </row>
        <row r="8">
          <cell r="C8" t="str">
            <v>Vertical vessel type</v>
          </cell>
        </row>
        <row r="9">
          <cell r="C9" t="str">
            <v>Pump Type</v>
          </cell>
        </row>
        <row r="10">
          <cell r="C10" t="str">
            <v>Combined type</v>
          </cell>
        </row>
        <row r="11">
          <cell r="C11" t="str">
            <v>기타1</v>
          </cell>
        </row>
        <row r="12">
          <cell r="C12" t="str">
            <v>기타2</v>
          </cell>
        </row>
        <row r="13">
          <cell r="C13" t="str">
            <v>기타3</v>
          </cell>
        </row>
        <row r="14">
          <cell r="C14" t="str">
            <v>기타4</v>
          </cell>
        </row>
      </sheetData>
      <sheetData sheetId="3"/>
      <sheetData sheetId="4"/>
      <sheetData sheetId="5"/>
      <sheetData sheetId="6"/>
      <sheetData sheetId="7"/>
      <sheetData sheetId="8"/>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ual"/>
      <sheetName val="equipment"/>
      <sheetName val="eq_data"/>
      <sheetName val="out_put"/>
      <sheetName val="drawing"/>
      <sheetName val="Loading"/>
      <sheetName val="A"/>
      <sheetName val="환율"/>
    </sheetNames>
    <sheetDataSet>
      <sheetData sheetId="0"/>
      <sheetData sheetId="1"/>
      <sheetData sheetId="2">
        <row r="5">
          <cell r="C5" t="str">
            <v>Isolated type</v>
          </cell>
        </row>
        <row r="6">
          <cell r="C6" t="str">
            <v>Sleeper type</v>
          </cell>
        </row>
        <row r="7">
          <cell r="C7" t="str">
            <v xml:space="preserve"> Horizontal Vessel</v>
          </cell>
        </row>
        <row r="8">
          <cell r="C8" t="str">
            <v>Vertical vessel type</v>
          </cell>
        </row>
        <row r="9">
          <cell r="C9" t="str">
            <v>Pump Type</v>
          </cell>
        </row>
        <row r="10">
          <cell r="C10" t="str">
            <v>Combined type</v>
          </cell>
        </row>
        <row r="11">
          <cell r="C11" t="str">
            <v>기타1</v>
          </cell>
        </row>
        <row r="12">
          <cell r="C12" t="str">
            <v>기타2</v>
          </cell>
        </row>
        <row r="13">
          <cell r="C13" t="str">
            <v>기타3</v>
          </cell>
        </row>
        <row r="14">
          <cell r="C14" t="str">
            <v>기타4</v>
          </cell>
        </row>
      </sheetData>
      <sheetData sheetId="3"/>
      <sheetData sheetId="4"/>
      <sheetData sheetId="5"/>
      <sheetData sheetId="6" refreshError="1"/>
      <sheetData sheetId="7"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영업소실적"/>
      <sheetName val="손익차9월2"/>
      <sheetName val="eq_data"/>
      <sheetName val="Basic"/>
      <sheetName val="TOTAL"/>
      <sheetName val="Equipment"/>
      <sheetName val="Piping"/>
      <sheetName val="수입"/>
      <sheetName val="45,46"/>
      <sheetName val="97 사업추정(WEKI)"/>
      <sheetName val="주관사업"/>
      <sheetName val="E_Rate "/>
      <sheetName val="환율"/>
      <sheetName val="집계표(OPTION)"/>
      <sheetName val="배부981"/>
      <sheetName val="data_dci"/>
      <sheetName val="data_mci"/>
      <sheetName val="behind"/>
      <sheetName val="Main"/>
      <sheetName val="적용환율"/>
      <sheetName val="PumpSpec"/>
      <sheetName val="카메라"/>
      <sheetName val="해외 기술훈련비 (합계)"/>
      <sheetName val="해외 연수비용 계산-삭제"/>
      <sheetName val="A"/>
      <sheetName val="B"/>
      <sheetName val="ELEC_DCI"/>
      <sheetName val="INST_DCI"/>
      <sheetName val="견적내역서"/>
      <sheetName val="Code"/>
      <sheetName val="E_Rate"/>
      <sheetName val="공사내역"/>
      <sheetName val="PRO_DCI"/>
      <sheetName val="6,000"/>
      <sheetName val="사업부배부"/>
      <sheetName val="계정실적"/>
      <sheetName val="계정보고"/>
      <sheetName val="요약배부"/>
      <sheetName val="요약배부 (보고)"/>
      <sheetName val="배부부별"/>
      <sheetName val="배부비목"/>
      <sheetName val="예실차이"/>
      <sheetName val="예실차이 (2)"/>
      <sheetName val="내용분석(비율)"/>
      <sheetName val="임대원가"/>
      <sheetName val="기타매출"/>
      <sheetName val="기타매출1"/>
      <sheetName val="새마을금고"/>
      <sheetName val="Module1"/>
      <sheetName val="참고인원"/>
      <sheetName val="인원대비표"/>
      <sheetName val="04-D(1)"/>
      <sheetName val="04-D(2)"/>
      <sheetName val="04-D(3)"/>
      <sheetName val="04-D(4)"/>
      <sheetName val="04-D(5)"/>
      <sheetName val="04-D(6)"/>
      <sheetName val="04-D(7)"/>
      <sheetName val="04-D(8)"/>
      <sheetName val="04-D(9)"/>
      <sheetName val="04-D(10)"/>
      <sheetName val="04-D(11)"/>
      <sheetName val="04-D(12)"/>
      <sheetName val="04-D(13)"/>
      <sheetName val="04-D(14)"/>
      <sheetName val="04-D(전)"/>
      <sheetName val="out_prog"/>
      <sheetName val="선적schedule (2)"/>
      <sheetName val="INSTR"/>
      <sheetName val="Sheet2"/>
      <sheetName val="BM DATA SHEET"/>
      <sheetName val="사업부배부A"/>
      <sheetName val="단가"/>
      <sheetName val="총괄표"/>
      <sheetName val="3.공통공사대비"/>
      <sheetName val="도급양식"/>
      <sheetName val="현금"/>
      <sheetName val="당초"/>
      <sheetName val="변경내역"/>
      <sheetName val="투찰"/>
      <sheetName val="일위대가"/>
      <sheetName val="120"/>
      <sheetName val="130"/>
      <sheetName val="100"/>
      <sheetName val="101"/>
      <sheetName val="102"/>
      <sheetName val="103"/>
      <sheetName val="106"/>
      <sheetName val="108"/>
      <sheetName val="109"/>
      <sheetName val="131"/>
      <sheetName val="110"/>
      <sheetName val="111"/>
      <sheetName val="114"/>
      <sheetName val="116"/>
      <sheetName val="132"/>
      <sheetName val="140"/>
      <sheetName val="141"/>
      <sheetName val="142"/>
      <sheetName val="143"/>
      <sheetName val="144"/>
      <sheetName val="145"/>
      <sheetName val="146"/>
      <sheetName val="121"/>
      <sheetName val="147"/>
      <sheetName val="148"/>
      <sheetName val="160"/>
      <sheetName val="164"/>
      <sheetName val="Flaer Area"/>
      <sheetName val="123"/>
      <sheetName val="124"/>
      <sheetName val="125"/>
      <sheetName val="126"/>
      <sheetName val="127"/>
      <sheetName val="128"/>
      <sheetName val="129"/>
      <sheetName val="시행예산"/>
      <sheetName val="노임단가"/>
      <sheetName val="Sheet1 (2)"/>
      <sheetName val="Sheet1"/>
      <sheetName val="수량산출"/>
      <sheetName val="정산표"/>
      <sheetName val="년말집계"/>
      <sheetName val="백호우계수"/>
      <sheetName val="RCF CLAIMED"/>
      <sheetName val="5.소재"/>
      <sheetName val="내역1"/>
      <sheetName val="유림골조"/>
      <sheetName val="삭제금지단가"/>
      <sheetName val="97 사업추정_WEKI_"/>
      <sheetName val="시중노임단가"/>
      <sheetName val="SIMULATION"/>
      <sheetName val="단가산출내역"/>
      <sheetName val="MOKDONG(1)"/>
      <sheetName val="회사정보"/>
      <sheetName val="단위수량"/>
      <sheetName val="맨홀수량산출"/>
      <sheetName val="집계표"/>
      <sheetName val="새공통"/>
      <sheetName val="상반기손익차2총괄"/>
      <sheetName val="Sheet4"/>
      <sheetName val="기계공사"/>
      <sheetName val="적현로"/>
      <sheetName val="입찰안"/>
      <sheetName val="가로등내역서"/>
      <sheetName val="준검 내역서"/>
      <sheetName val="개시대사 (2)"/>
      <sheetName val="ANALYSER"/>
      <sheetName val="DATE"/>
      <sheetName val="#REF"/>
      <sheetName val="청주-교대(A1)"/>
      <sheetName val="COA-17"/>
      <sheetName val="C-18"/>
      <sheetName val="Macro3"/>
      <sheetName val="부표"/>
      <sheetName val="장비종합부표"/>
      <sheetName val="은행"/>
      <sheetName val="VENDOR LIST"/>
      <sheetName val="공통비"/>
      <sheetName val="기흥하도용"/>
      <sheetName val="제작비추산총괄표"/>
      <sheetName val="Tender"/>
      <sheetName val="FWBS7000,8000"/>
      <sheetName val="철수현황"/>
      <sheetName val="ARP2"/>
      <sheetName val="CHA REV"/>
      <sheetName val="GAMMA 1"/>
      <sheetName val="FJK 0"/>
      <sheetName val="직원동원SCH"/>
      <sheetName val="BQ(Piping)"/>
      <sheetName val="PipWT"/>
      <sheetName val="공통부대비"/>
      <sheetName val="변경집계2"/>
      <sheetName val="사급비"/>
      <sheetName val="신봉"/>
      <sheetName val="패널"/>
      <sheetName val="요약배부_(보고)"/>
      <sheetName val="예실차이_(2)"/>
      <sheetName val="97_사업추정(WEKI)"/>
      <sheetName val="3_공통공사대비"/>
      <sheetName val="TTL"/>
      <sheetName val="기본사항"/>
      <sheetName val="민감도분석"/>
      <sheetName val="리파이낸싱구조"/>
      <sheetName val="세금자료"/>
      <sheetName val="기타공"/>
      <sheetName val="개산공사비"/>
      <sheetName val="일위목록"/>
      <sheetName val="요율"/>
      <sheetName val="TIE-IN"/>
      <sheetName val="예산M6-B"/>
      <sheetName val="소개"/>
      <sheetName val="SILICATE"/>
      <sheetName val="TABLE2"/>
      <sheetName val="예산서"/>
      <sheetName val="BREAKDOWN(철거설치)"/>
      <sheetName val="리비아견적작업"/>
      <sheetName val="뜃맟뭁돽띿맟?-BLDG"/>
      <sheetName val="BREAKDOWN(신규설치)"/>
      <sheetName val="SUMMARY_철거"/>
      <sheetName val="내역서"/>
      <sheetName val="Cover"/>
      <sheetName val="노원열병합  건축공사기성내역서"/>
      <sheetName val="Cost summary"/>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주관사업"/>
      <sheetName val="사업부배부"/>
      <sheetName val="계정실적"/>
      <sheetName val="계정보고"/>
      <sheetName val="계정보고 (2)"/>
      <sheetName val="요약배부"/>
      <sheetName val="요약배부 (보고)"/>
      <sheetName val="요약배부 (보고) (2)"/>
      <sheetName val="10월계정별"/>
      <sheetName val="10월년간추정"/>
      <sheetName val="배부부별"/>
      <sheetName val="배부비목"/>
      <sheetName val="임대원가"/>
      <sheetName val="기타매출"/>
      <sheetName val="기타매출 (2)"/>
      <sheetName val="기타매출 (3)"/>
      <sheetName val="영업소실적"/>
      <sheetName val="새마을금고"/>
      <sheetName val="Module1"/>
      <sheetName val="참고인원"/>
      <sheetName val="인원계획"/>
      <sheetName val="표지"/>
      <sheetName val="content(내부)"/>
      <sheetName val="7.4.1.A(input)"/>
      <sheetName val="7.4.1(B) BOQ Breakdown"/>
      <sheetName val="7.4.1.C(scope)"/>
      <sheetName val="7.4.1.D(Basis)"/>
      <sheetName val="7.4.1.E(allow)"/>
      <sheetName val="7.4.2.A-Build(list)"/>
      <sheetName val="7.4.3.B-BOQ-SUM"/>
      <sheetName val="7.4.3(BOQ_각표지)"/>
      <sheetName val="7.4.3.A(Shelter)"/>
      <sheetName val="7.4.3.B(Module)"/>
      <sheetName val="7.4.3.C(Shelter-FLB)"/>
      <sheetName val="7.4.3.D(Brief Spec.)"/>
      <sheetName val="평균인원"/>
      <sheetName val="9-1차이내역"/>
      <sheetName val="Sheet1"/>
      <sheetName val="eq_data"/>
      <sheetName val="IT-BAT"/>
      <sheetName val="PRO_A"/>
      <sheetName val="ELEC_MCI"/>
      <sheetName val="MAIN"/>
      <sheetName val="INST_MCI"/>
      <sheetName val="MECH_MCI"/>
      <sheetName val="PRO"/>
      <sheetName val="견적단가"/>
      <sheetName val="할증 "/>
      <sheetName val="Sheet5"/>
      <sheetName val="10현장조직"/>
      <sheetName val="세부기준"/>
      <sheetName val="2003.02월수금계획"/>
      <sheetName val="2002_건설용역비미수금현황"/>
      <sheetName val="Piping Design Data"/>
      <sheetName val="현장"/>
      <sheetName val="MOKDONG(1)"/>
      <sheetName val="손익차9월2"/>
      <sheetName val="97 사업추정(WEKI)"/>
      <sheetName val="손익차총괄2"/>
      <sheetName val="공통비총괄표"/>
      <sheetName val="Sheet2"/>
      <sheetName val="P.M 별"/>
      <sheetName val="회사99"/>
      <sheetName val="공통"/>
      <sheetName val="삭제금지단가"/>
      <sheetName val="공문"/>
      <sheetName val="설계"/>
      <sheetName val="품셈TABLE"/>
      <sheetName val="국내"/>
      <sheetName val="수입"/>
      <sheetName val="당초"/>
      <sheetName val="보온자재단가표"/>
      <sheetName val="단가표"/>
      <sheetName val="경비_원본"/>
      <sheetName val="노임단가"/>
      <sheetName val="삼보지질"/>
      <sheetName val="부표총괄"/>
      <sheetName val="품셈1-"/>
      <sheetName val="STAND20"/>
      <sheetName val="95년12월말"/>
      <sheetName val="유림골조"/>
      <sheetName val="95삼성급(본사)"/>
      <sheetName val="合成単価作成表-BLDG"/>
      <sheetName val="집계표(OPTION)"/>
      <sheetName val="정산표"/>
      <sheetName val="와동25-3(변경)"/>
      <sheetName val="M-EQPT-Z"/>
      <sheetName val="소화실적"/>
      <sheetName val="집계표"/>
      <sheetName val="개시대사 (2)"/>
      <sheetName val="정산표2"/>
      <sheetName val="RCF CLAIMED"/>
      <sheetName val="입찰안"/>
      <sheetName val="일위_파일"/>
      <sheetName val="상반기손익차2총괄"/>
      <sheetName val="현금"/>
      <sheetName val="Equipment (5)"/>
      <sheetName val="#REF"/>
      <sheetName val="KP1590_E"/>
      <sheetName val="Customer Databas"/>
      <sheetName val="EACT10"/>
      <sheetName val="가격조사서"/>
      <sheetName val="금액내역서"/>
      <sheetName val="JOB Assign"/>
      <sheetName val="보증금(전신전화가입권)"/>
      <sheetName val="부안일위"/>
      <sheetName val="2003_02월수금계획"/>
      <sheetName val="Piping_Design_Data"/>
      <sheetName val="97_사업추정(WEKI)"/>
      <sheetName val="P_M_별"/>
      <sheetName val="Total"/>
      <sheetName val="원가계산서"/>
      <sheetName val="적용대가"/>
      <sheetName val="공사비PK5월"/>
      <sheetName val="3.바닥판설계"/>
      <sheetName val="주형"/>
      <sheetName val="토사(PE)"/>
      <sheetName val="예가표"/>
      <sheetName val="내역서"/>
      <sheetName val="INPUT DATA"/>
      <sheetName val="B"/>
      <sheetName val="건축"/>
      <sheetName val="Doha WBS Clean"/>
      <sheetName val="new급여T(4을-운전)"/>
      <sheetName val="정부노임단가"/>
      <sheetName val="예산M2"/>
      <sheetName val="예산M12A"/>
      <sheetName val="Sheet11"/>
      <sheetName val="Peralatan (2)"/>
      <sheetName val="DCS"/>
      <sheetName val="ANALYSER"/>
      <sheetName val="공통가설"/>
      <sheetName val="CB"/>
      <sheetName val="카메라"/>
      <sheetName val="제작비추산총괄표"/>
      <sheetName val="물가자료"/>
      <sheetName val="노무비단가"/>
      <sheetName val="BATCH"/>
      <sheetName val="구의33고"/>
      <sheetName val="약품설비"/>
      <sheetName val="사업부배부A"/>
      <sheetName val="총괄표"/>
      <sheetName val="Sheet3"/>
      <sheetName val="2003_02월수금계획1"/>
      <sheetName val="Piping_Design_Data1"/>
      <sheetName val="97_사업추정(WEKI)1"/>
      <sheetName val="P_M_별1"/>
      <sheetName val="계정보고_(2)"/>
      <sheetName val="요약배부_(보고)"/>
      <sheetName val="요약배부_(보고)_(2)"/>
      <sheetName val="기타매출_(2)"/>
      <sheetName val="기타매출_(3)"/>
      <sheetName val="개시대사_(2)"/>
      <sheetName val="RCF_CLAIMED"/>
      <sheetName val="Equipment_(5)"/>
      <sheetName val="JOB_Assign"/>
      <sheetName val="INPUT_DATA"/>
      <sheetName val="Customer_Databas"/>
      <sheetName val="Doha_WBS_Clean"/>
      <sheetName val="Peralatan_(2)"/>
      <sheetName val="3_바닥판설계"/>
      <sheetName val="cable-data"/>
      <sheetName val="수안보-MBR1"/>
      <sheetName val="전기혼잡제경비(45)"/>
      <sheetName val="간접"/>
      <sheetName val="직S"/>
      <sheetName val="sum"/>
      <sheetName val="6PILE  (돌출)"/>
      <sheetName val="건설성적"/>
      <sheetName val="1월"/>
      <sheetName val="터널조도"/>
      <sheetName val="산출서"/>
      <sheetName val="95하U$가격"/>
      <sheetName val="기계사급자재"/>
      <sheetName val="Paint,Fire-Proof,Insul(48)"/>
      <sheetName val="DB"/>
      <sheetName val="BID"/>
      <sheetName val="설 계"/>
      <sheetName val="품셈표"/>
      <sheetName val="VXXXXXXX"/>
      <sheetName val="#3E1_GCR"/>
      <sheetName val="BRICK"/>
      <sheetName val="Tension"/>
      <sheetName val="15.도급예산대비표"/>
      <sheetName val="배수내역"/>
      <sheetName val="합계잔액시산표"/>
      <sheetName val="상품입고집계"/>
      <sheetName val="SCH"/>
      <sheetName val="조직표"/>
      <sheetName val="필리핀"/>
      <sheetName val="Summary Sheets"/>
      <sheetName val="B31.1"/>
      <sheetName val="PSIZE"/>
      <sheetName val="적용토목"/>
      <sheetName val="평자재단가"/>
      <sheetName val="지사인원사무실"/>
      <sheetName val="COVER-P"/>
      <sheetName val="토적계산"/>
      <sheetName val="96 능제취입"/>
      <sheetName val="새공통"/>
      <sheetName val="협력업체전기요금"/>
      <sheetName val="수문일1"/>
      <sheetName val="일위대가"/>
      <sheetName val="돈"/>
      <sheetName val="기본단가"/>
      <sheetName val="신대방33(적용)"/>
      <sheetName val="수주실적0709"/>
      <sheetName val="실행철강하도"/>
      <sheetName val="청산공사"/>
      <sheetName val="1차배부(JB포함)"/>
      <sheetName val="마케팅"/>
      <sheetName val="9GNG운반"/>
      <sheetName val="경비공통"/>
      <sheetName val="VXXXXX"/>
      <sheetName val="도급"/>
      <sheetName val="WORKER"/>
      <sheetName val="하조서"/>
      <sheetName val="공통부대비"/>
      <sheetName val="년말집계"/>
      <sheetName val="직원동원SCH"/>
      <sheetName val="99년하반기"/>
      <sheetName val="공사비내역"/>
      <sheetName val="차량별점검"/>
      <sheetName val="토목"/>
      <sheetName val="한화건설"/>
      <sheetName val="실행내역"/>
      <sheetName val="경상"/>
      <sheetName val="Sheet6"/>
      <sheetName val="BLIND FLANGE"/>
      <sheetName val="CAP"/>
      <sheetName val="ELBOW"/>
      <sheetName val="FLANGE"/>
      <sheetName val="PIPE NPS OD"/>
      <sheetName val="OLET"/>
      <sheetName val="REDUCER"/>
      <sheetName val="TEE"/>
      <sheetName val="CBE-VSL"/>
      <sheetName val="TTL"/>
      <sheetName val="공정회의자료(월요일 10시까지)"/>
      <sheetName val="수주추정"/>
      <sheetName val="OD5000"/>
      <sheetName val="2003_02월수금계획2"/>
      <sheetName val="Piping_Design_Data2"/>
      <sheetName val="계정보고_(2)1"/>
      <sheetName val="요약배부_(보고)1"/>
      <sheetName val="요약배부_(보고)_(2)1"/>
      <sheetName val="기타매출_(2)1"/>
      <sheetName val="기타매출_(3)1"/>
      <sheetName val="97_사업추정(WEKI)2"/>
      <sheetName val="P_M_별2"/>
      <sheetName val="개시대사_(2)1"/>
      <sheetName val="RCF_CLAIMED1"/>
      <sheetName val="Equipment_(5)1"/>
      <sheetName val="JOB_Assign1"/>
      <sheetName val="Customer_Databas1"/>
      <sheetName val="3_바닥판설계1"/>
      <sheetName val="INPUT_DATA1"/>
      <sheetName val="Doha_WBS_Clean1"/>
      <sheetName val="Peralatan_(2)1"/>
      <sheetName val="DATE"/>
      <sheetName val="WIND"/>
      <sheetName val="COMPRESSOR"/>
      <sheetName val="배수공 주요자재 집계표"/>
      <sheetName val="WIND-EQ"/>
      <sheetName val="HORI. VESSEL"/>
      <sheetName val="BOROUGE2"/>
      <sheetName val="공사비 내역 (가)"/>
      <sheetName val="INPUT DATA OF SCHEDULE"/>
      <sheetName val="직노"/>
      <sheetName val="저"/>
      <sheetName val="NYS"/>
      <sheetName val="인건-측정"/>
      <sheetName val="자재단가"/>
      <sheetName val="수성페인트도장 내역서"/>
      <sheetName val="1.취수장"/>
      <sheetName val="W42  "/>
      <sheetName val="세금자료"/>
      <sheetName val="경제지표"/>
      <sheetName val="실적"/>
      <sheetName val="제출내역 (2)"/>
      <sheetName val="사급자재"/>
      <sheetName val="FWBS7000,8000"/>
      <sheetName val="8"/>
      <sheetName val="10"/>
      <sheetName val="12"/>
      <sheetName val="9"/>
      <sheetName val="11"/>
      <sheetName val="2"/>
      <sheetName val="6PILE__(돌출)"/>
      <sheetName val="BLIND_FLANGE"/>
      <sheetName val="PIPE_NPS_OD"/>
      <sheetName val="설_계"/>
      <sheetName val="15_도급예산대비표"/>
      <sheetName val="Summary_Sheets"/>
      <sheetName val="B31_1"/>
      <sheetName val="현대본사"/>
      <sheetName val="총괄-1"/>
      <sheetName val="CAT_5"/>
      <sheetName val="포장공"/>
      <sheetName val="Regenerator  Concrete Structure"/>
      <sheetName val="내역표지"/>
      <sheetName val="VV보온LINK"/>
      <sheetName val="FIT보온LINK"/>
      <sheetName val="간접비 총괄표"/>
      <sheetName val="ysn"/>
      <sheetName val="갑지"/>
      <sheetName val="lab"/>
      <sheetName val="96_능제취입"/>
      <sheetName val="재료율"/>
      <sheetName val="BQ"/>
      <sheetName val="IMP(MAIN)"/>
      <sheetName val="IMP (REACTOR)"/>
      <sheetName val="D-623D"/>
      <sheetName val="Weld, NDE (Pipe)"/>
      <sheetName val="ANX3A65"/>
      <sheetName val="평3"/>
      <sheetName val="Malaysia incl. RET"/>
      <sheetName val="적용단가"/>
      <sheetName val="토공사"/>
      <sheetName val="단가"/>
      <sheetName val="기초자료입력및 K치 확인"/>
      <sheetName val="재료"/>
      <sheetName val="내역_ver1.0"/>
      <sheetName val="내역서1"/>
      <sheetName val="교각1"/>
      <sheetName val="토목주소"/>
      <sheetName val="프랜트면허"/>
      <sheetName val="예산M6-B"/>
      <sheetName val="견적대비"/>
      <sheetName val="기안"/>
      <sheetName val="을"/>
      <sheetName val=" 냉각수펌프"/>
      <sheetName val="공조기휀"/>
      <sheetName val="AHU집계"/>
      <sheetName val="5사남"/>
      <sheetName val="기계내역"/>
      <sheetName val="대전-교대(A1-A2)"/>
      <sheetName val="변동률산출"/>
      <sheetName val="tcm_bq_MH"/>
      <sheetName val="DWG"/>
      <sheetName val="ELEC_DCI"/>
      <sheetName val="INST_DCI"/>
      <sheetName val=""/>
      <sheetName val="BLDG_DCI"/>
      <sheetName val="BLDG_MCI"/>
      <sheetName val="VENDOR LIST"/>
      <sheetName val="기계"/>
      <sheetName val="토량산출서"/>
      <sheetName val="입찰보고"/>
      <sheetName val="INPUT"/>
      <sheetName val="2.대외공문"/>
      <sheetName val="PRO_DCI"/>
      <sheetName val="HVAC_DCI"/>
      <sheetName val="PIPE_DCI"/>
      <sheetName val="신표지1"/>
      <sheetName val="General Data"/>
      <sheetName val="EQUIP"/>
      <sheetName val="982월원안"/>
      <sheetName val="TOT-SUM"/>
      <sheetName val="Manmonth(입력)"/>
      <sheetName val="list"/>
      <sheetName val="BREAKDOWN(철거설치)"/>
      <sheetName val="시공집계"/>
      <sheetName val="용소리교"/>
      <sheetName val="ACUNIT"/>
      <sheetName val="구조물공"/>
      <sheetName val="주beam"/>
      <sheetName val="선수금반제"/>
      <sheetName val="지사인원"/>
      <sheetName val="산근터빈"/>
      <sheetName val="FAB별"/>
      <sheetName val="6호기"/>
      <sheetName val="평형공사비"/>
      <sheetName val="무전표"/>
      <sheetName val="입찰"/>
      <sheetName val="현경"/>
      <sheetName val="식재인부"/>
      <sheetName val="경비2내역"/>
      <sheetName val="Basic"/>
      <sheetName val="MEED"/>
      <sheetName val="¼ÕÀÍÂ÷9¿ù2"/>
      <sheetName val="견적서"/>
      <sheetName val="97 사업추정_WEKI_"/>
      <sheetName val="jobhist"/>
      <sheetName val="97"/>
      <sheetName val="CAL(1)."/>
      <sheetName val="뜃맟뭁돽띿맟?-BLDG"/>
      <sheetName val="공사설계서"/>
      <sheetName val="공통비"/>
      <sheetName val="XL4Poppy"/>
      <sheetName val="Cash"/>
      <sheetName val="금리계산"/>
      <sheetName val="단가산출"/>
      <sheetName val="토 적 표"/>
      <sheetName val="N賃率-職"/>
      <sheetName val="지급자재"/>
      <sheetName val=" "/>
      <sheetName val="insulation"/>
      <sheetName val="PRICE-COMP"/>
      <sheetName val="할증_"/>
      <sheetName val="전기단가조사서"/>
      <sheetName val="TABLE-A"/>
      <sheetName val="부대내역"/>
      <sheetName val="품조정율(97-99)"/>
      <sheetName val="조경일람"/>
      <sheetName val="내역"/>
      <sheetName val="공정코드"/>
      <sheetName val="총괄집계 "/>
      <sheetName val="단가비교"/>
      <sheetName val="내역(전력)"/>
      <sheetName val="98수문일위"/>
      <sheetName val="부속동"/>
      <sheetName val="Container항차정리"/>
      <sheetName val="외화금융(97-03)"/>
      <sheetName val="조정전"/>
      <sheetName val="월별인건비현황"/>
      <sheetName val="data"/>
      <sheetName val="배수내역 (2)"/>
      <sheetName val="설_계1"/>
      <sheetName val="15_도급예산대비표1"/>
      <sheetName val="Summary_Sheets1"/>
      <sheetName val="B31_11"/>
      <sheetName val="계정보고_(2)2"/>
      <sheetName val="요약배부_(보고)2"/>
      <sheetName val="요약배부_(보고)_(2)2"/>
      <sheetName val="기타매출_(2)2"/>
      <sheetName val="기타매출_(3)2"/>
      <sheetName val="15_도급예산대비표2"/>
      <sheetName val="설_계2"/>
      <sheetName val="Summary_Sheets2"/>
      <sheetName val="B31_12"/>
      <sheetName val="W42__"/>
      <sheetName val="원본"/>
      <sheetName val="점수계산1-2"/>
      <sheetName val="내역서(당초변경)"/>
      <sheetName val="시설물일위"/>
      <sheetName val="금액"/>
      <sheetName val="노임"/>
      <sheetName val="P_M 별"/>
      <sheetName val="작성기준"/>
      <sheetName val="남양내역"/>
      <sheetName val="원가"/>
      <sheetName val="2공구산출내역"/>
      <sheetName val="BLR-S"/>
      <sheetName val="공정산출"/>
      <sheetName val="공사진행"/>
      <sheetName val="문학간접"/>
      <sheetName val="AS복구"/>
      <sheetName val="중기터파기"/>
      <sheetName val="변수값"/>
      <sheetName val="중기상차"/>
      <sheetName val="산출근거#2-3"/>
      <sheetName val="단위가격"/>
      <sheetName val="관급"/>
      <sheetName val="tjexcel"/>
      <sheetName val="Prices"/>
      <sheetName val="Y-MOV2011"/>
      <sheetName val="Proposal"/>
      <sheetName val="GAEYO"/>
      <sheetName val="음료실행"/>
      <sheetName val="L V Separator"/>
      <sheetName val="#13_Electrical"/>
      <sheetName val="DPRKMHDT"/>
      <sheetName val="LEGEND"/>
      <sheetName val="Control"/>
      <sheetName val="공사비예산서(토목분)"/>
      <sheetName val="ÁÖ°ü»ç¾÷"/>
      <sheetName val="참고1"/>
      <sheetName val="MOTOR"/>
      <sheetName val="TB-내역서"/>
      <sheetName val="MACRO(전선관)"/>
      <sheetName val="뜃맟뭁돽띿맟_-BLDG"/>
      <sheetName val="Quantity"/>
      <sheetName val="info"/>
      <sheetName val="차액보증"/>
      <sheetName val="1련,2련"/>
      <sheetName val="변품8-37"/>
      <sheetName val="단가(LP)"/>
      <sheetName val="휴일check"/>
      <sheetName val="에너지동"/>
      <sheetName val="명세서"/>
      <sheetName val="98지급계획"/>
      <sheetName val="XXXXXXXX"/>
      <sheetName val="지장물조서"/>
      <sheetName val="토지조서"/>
      <sheetName val="비교재무제표"/>
      <sheetName val="표준지"/>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법곳동"/>
      <sheetName val="대화동"/>
      <sheetName val="명세표"/>
      <sheetName val="Intro2"/>
      <sheetName val="Id"/>
      <sheetName val="변수"/>
      <sheetName val="토지평가조서"/>
      <sheetName val="2차보상토지"/>
      <sheetName val="수식변수"/>
      <sheetName val="0고과평균 및 편차조정 (2)"/>
      <sheetName val="품셈1-26"/>
      <sheetName val="반포2차"/>
      <sheetName val="Code_Magics"/>
      <sheetName val="Code"/>
      <sheetName val="우수"/>
      <sheetName val="-15.0"/>
      <sheetName val="대차대조표"/>
      <sheetName val="적금및발행어음계산"/>
      <sheetName val="BOLT"/>
      <sheetName val="ANX3A11"/>
      <sheetName val="bolts"/>
      <sheetName val="매립"/>
      <sheetName val="참고"/>
      <sheetName val="Curves"/>
      <sheetName val="Tables"/>
      <sheetName val="15"/>
      <sheetName val="일위대가표"/>
      <sheetName val="노무비"/>
      <sheetName val="처리목록"/>
      <sheetName val="설계내역서"/>
      <sheetName val="광통신 견적내역서1"/>
      <sheetName val="Sheet17"/>
      <sheetName val="간선계산"/>
      <sheetName val="2003_02월수금계획3"/>
      <sheetName val="Piping_Design_Data3"/>
      <sheetName val="97_사업추정(WEKI)3"/>
      <sheetName val="P_M_별3"/>
      <sheetName val="Equipment_(5)2"/>
      <sheetName val="개시대사_(2)2"/>
      <sheetName val="RCF_CLAIMED2"/>
      <sheetName val="JOB_Assign2"/>
      <sheetName val="INPUT_DATA2"/>
      <sheetName val="Customer_Databas2"/>
      <sheetName val="Peralatan_(2)2"/>
      <sheetName val="Doha_WBS_Clean2"/>
      <sheetName val="3_바닥판설계2"/>
      <sheetName val="공정회의자료(월요일_10시까지)"/>
      <sheetName val="6PILE__(돌출)1"/>
      <sheetName val="7_4_1_A(input)"/>
      <sheetName val="7_4_1(B)_BOQ_Breakdown"/>
      <sheetName val="7_4_1_C(scope)"/>
      <sheetName val="7_4_1_D(Basis)"/>
      <sheetName val="7_4_1_E(allow)"/>
      <sheetName val="7_4_2_A-Build(list)"/>
      <sheetName val="7_4_3_B-BOQ-SUM"/>
      <sheetName val="7_4_3(BOQ_각표지)"/>
      <sheetName val="7_4_3_A(Shelter)"/>
      <sheetName val="7_4_3_B(Module)"/>
      <sheetName val="7_4_3_C(Shelter-FLB)"/>
      <sheetName val="7_4_3_D(Brief_Spec_)"/>
      <sheetName val="BLIND_FLANGE1"/>
      <sheetName val="PIPE_NPS_OD1"/>
      <sheetName val="배수공_주요자재_집계표"/>
      <sheetName val="HORI__VESSEL"/>
      <sheetName val="IMP_(REACTOR)"/>
      <sheetName val="공사비_내역_(가)"/>
      <sheetName val="INPUT_DATA_OF_SCHEDULE"/>
      <sheetName val="Malaysia_incl__RET"/>
      <sheetName val="제출내역_(2)"/>
      <sheetName val="플랜트 설치"/>
      <sheetName val="경"/>
      <sheetName val="소상 &quot;1&quot;"/>
      <sheetName val="매체인지도분석"/>
      <sheetName val="Asset9809CAK"/>
      <sheetName val="Z- GENERAL PRICE SUMMARY"/>
      <sheetName val=" Estimate  "/>
      <sheetName val="200"/>
      <sheetName val="B2BERP"/>
      <sheetName val="데이타"/>
      <sheetName val="신우"/>
      <sheetName val="6동"/>
      <sheetName val="sheet4"/>
      <sheetName val="환산매출"/>
      <sheetName val="해외 연수비용 계산-삭제"/>
      <sheetName val="해외 기술훈련비 (합계)"/>
      <sheetName val="마스터"/>
      <sheetName val="일반자료"/>
      <sheetName val="이름표"/>
      <sheetName val="회사정보"/>
      <sheetName val="guard(mac)"/>
      <sheetName val="F-1,2"/>
      <sheetName val="손익계산서(管理)"/>
      <sheetName val="Data_인원계획"/>
      <sheetName val="관계주식"/>
      <sheetName val="ITB COST"/>
      <sheetName val="제잡비"/>
      <sheetName val="??-BLDG"/>
      <sheetName val="DAF-2"/>
      <sheetName val="설비"/>
      <sheetName val="영지실적"/>
      <sheetName val="교통대책내역"/>
      <sheetName val="공비대비"/>
      <sheetName val="BOX 본체"/>
      <sheetName val="입출재고현황 (2)"/>
      <sheetName val="날개벽"/>
      <sheetName val="예정(3)"/>
      <sheetName val="견적대비표"/>
      <sheetName val="포장복구집계"/>
      <sheetName val="ITEM"/>
      <sheetName val="설계조건"/>
      <sheetName val="동원(3)"/>
      <sheetName val="화재 탐지 설비"/>
      <sheetName val="2000전체분"/>
      <sheetName val="G.R300경비"/>
      <sheetName val="AS포장복구 "/>
      <sheetName val="청천내"/>
      <sheetName val="기계경비(시간당)"/>
      <sheetName val="2000년1차"/>
      <sheetName val="단가일람"/>
      <sheetName val="단위량당중기"/>
      <sheetName val="램머"/>
      <sheetName val="Baby일위대가"/>
      <sheetName val="교대(A1)"/>
      <sheetName val="투찰가"/>
      <sheetName val="백호우계수"/>
      <sheetName val="Sheet1 (2)"/>
      <sheetName val="기준보온"/>
      <sheetName val="투찰내역"/>
      <sheetName val="자재일람"/>
      <sheetName val="조명율표"/>
      <sheetName val="인력정보"/>
      <sheetName val="data_dci"/>
      <sheetName val="data_mci"/>
      <sheetName val="behind"/>
      <sheetName val="TACE"/>
      <sheetName val="inter"/>
      <sheetName val="영동(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sheetData sheetId="125"/>
      <sheetData sheetId="126"/>
      <sheetData sheetId="127" refreshError="1"/>
      <sheetData sheetId="128" refreshError="1"/>
      <sheetData sheetId="129" refreshError="1"/>
      <sheetData sheetId="130" refreshError="1"/>
      <sheetData sheetId="131"/>
      <sheetData sheetId="132"/>
      <sheetData sheetId="133" refreshError="1"/>
      <sheetData sheetId="134" refreshError="1"/>
      <sheetData sheetId="135" refreshError="1"/>
      <sheetData sheetId="136"/>
      <sheetData sheetId="137" refreshError="1"/>
      <sheetData sheetId="138" refreshError="1"/>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sheetData sheetId="163" refreshError="1"/>
      <sheetData sheetId="164" refreshError="1"/>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Note"/>
      <sheetName val="SubSum"/>
      <sheetName val="TYPE-1"/>
      <sheetName val="TYPE-2"/>
      <sheetName val="TYPE-3"/>
      <sheetName val="TYPE-4"/>
      <sheetName val="TYPE-5"/>
      <sheetName val="TYPE-6 Tank Fdn"/>
      <sheetName val="TYPE-7 Ring Wall"/>
      <sheetName val="TYPE-8 Ball Tank"/>
      <sheetName val="Sump-MH-CB"/>
      <sheetName val="Trench (Conc)"/>
      <sheetName val="Duct Bank"/>
      <sheetName val="Dike (Conc)"/>
      <sheetName val="U-Ditch (Conc)"/>
      <sheetName val="Other Ditch"/>
      <sheetName val="UG Pit (Conc)"/>
      <sheetName val="Pond_Embankment"/>
      <sheetName val="UG Pipe &amp; Cable"/>
      <sheetName val="Steel Work"/>
      <sheetName val="Road-paving (asphalt)"/>
      <sheetName val="Road-paving (conc)"/>
      <sheetName val="Other Add BM"/>
      <sheetName val="steel data sheet"/>
      <sheetName val="Initialize"/>
      <sheetName val="eq_data"/>
      <sheetName val="주관사업"/>
    </sheetNames>
    <sheetDataSet>
      <sheetData sheetId="0" refreshError="1">
        <row r="2">
          <cell r="J2" t="str">
            <v>FWBS 1100</v>
          </cell>
        </row>
        <row r="3">
          <cell r="J3" t="str">
            <v>FWBS 1200</v>
          </cell>
        </row>
        <row r="4">
          <cell r="J4" t="str">
            <v>FWBS 1300</v>
          </cell>
        </row>
        <row r="5">
          <cell r="J5" t="str">
            <v>FWBS 1400</v>
          </cell>
        </row>
        <row r="6">
          <cell r="J6" t="str">
            <v>FWBS 1500</v>
          </cell>
        </row>
        <row r="7">
          <cell r="J7" t="str">
            <v>FWBS 1600</v>
          </cell>
        </row>
        <row r="8">
          <cell r="J8" t="str">
            <v>FWBS 1700</v>
          </cell>
        </row>
        <row r="9">
          <cell r="J9" t="str">
            <v>FWBS 1800</v>
          </cell>
        </row>
        <row r="10">
          <cell r="J10" t="str">
            <v>FWBS 2100</v>
          </cell>
        </row>
        <row r="11">
          <cell r="J11" t="str">
            <v>FWBS 2200</v>
          </cell>
        </row>
        <row r="12">
          <cell r="J12" t="str">
            <v>FWBS 2300</v>
          </cell>
        </row>
        <row r="13">
          <cell r="J13" t="str">
            <v>FWBS 2400</v>
          </cell>
        </row>
        <row r="14">
          <cell r="J14" t="str">
            <v>FWBS 2500</v>
          </cell>
        </row>
        <row r="15">
          <cell r="J15" t="str">
            <v>FWBS 2600</v>
          </cell>
        </row>
        <row r="16">
          <cell r="J16" t="str">
            <v>FWBS 2700</v>
          </cell>
        </row>
        <row r="17">
          <cell r="J17" t="str">
            <v>FWBS 2800</v>
          </cell>
        </row>
        <row r="18">
          <cell r="J18" t="str">
            <v>FWBS 2900</v>
          </cell>
        </row>
        <row r="19">
          <cell r="J19" t="str">
            <v>FWBS 3100</v>
          </cell>
        </row>
        <row r="20">
          <cell r="J20" t="str">
            <v>FWBS 3200</v>
          </cell>
        </row>
        <row r="21">
          <cell r="J21" t="str">
            <v>FWBS 3300</v>
          </cell>
        </row>
        <row r="22">
          <cell r="J22" t="str">
            <v>FWBS 3400</v>
          </cell>
        </row>
        <row r="23">
          <cell r="J23" t="str">
            <v>FWBS 3500</v>
          </cell>
        </row>
        <row r="24">
          <cell r="J24" t="str">
            <v>FWBS 3600</v>
          </cell>
        </row>
        <row r="25">
          <cell r="J25" t="str">
            <v>FWBS 3700</v>
          </cell>
        </row>
        <row r="26">
          <cell r="J26" t="str">
            <v>FWBS 3800</v>
          </cell>
        </row>
        <row r="27">
          <cell r="J27" t="str">
            <v>FWBS 3900</v>
          </cell>
        </row>
        <row r="28">
          <cell r="J28" t="str">
            <v>FWBS ADD1</v>
          </cell>
        </row>
        <row r="29">
          <cell r="J29" t="str">
            <v>FWBS ADD2</v>
          </cell>
        </row>
        <row r="30">
          <cell r="J30" t="str">
            <v>FWBS ADD3</v>
          </cell>
        </row>
        <row r="31">
          <cell r="J31" t="str">
            <v>FWBS ADD4</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IVITY"/>
    </sheetNames>
    <definedNames>
      <definedName name="GoForm"/>
      <definedName name="GoSpec"/>
      <definedName name="GoTop"/>
    </definedNames>
    <sheetDataSet>
      <sheetData sheetId="0"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IVITY"/>
      <sheetName val="h-013211-2"/>
      <sheetName val="영업소실적"/>
      <sheetName val="PumpSpec"/>
      <sheetName val="개시대사 (2)"/>
      <sheetName val="ACTIVITY.xls"/>
      <sheetName val="HORI. VESSEL"/>
      <sheetName val="FP"/>
      <sheetName val="Sheet2"/>
      <sheetName val="Sheet1"/>
      <sheetName val="sheet"/>
      <sheetName val="Main"/>
      <sheetName val="Concrete"/>
      <sheetName val="CCP,LEYES, Y DEC."/>
      <sheetName val="GeneralNote"/>
      <sheetName val="eq_data"/>
      <sheetName val="BM DATA SHEET"/>
      <sheetName val="DATA"/>
      <sheetName val="D-3503"/>
      <sheetName val="TTL"/>
      <sheetName val="Look-Up"/>
      <sheetName val="내역서"/>
      <sheetName val="차액보증"/>
      <sheetName val="다이꾸"/>
      <sheetName val="경비2내역"/>
      <sheetName val="주관사업"/>
      <sheetName val="Proposal"/>
      <sheetName val="사업부배부A"/>
      <sheetName val="Compare-1"/>
      <sheetName val="공사비 내역 (가)"/>
      <sheetName val="회사99"/>
      <sheetName val="INSTR"/>
      <sheetName val="PRO_A"/>
      <sheetName val="PRO"/>
      <sheetName val="수입"/>
      <sheetName val="ELEC_DCI"/>
      <sheetName val="INST_DCI"/>
      <sheetName val="95삼성급(본사)"/>
      <sheetName val="E_Rate "/>
      <sheetName val="Basic"/>
      <sheetName val="내역"/>
      <sheetName val="lookup"/>
      <sheetName val="적용환율"/>
      <sheetName val="Pricing Summary"/>
      <sheetName val="Macro1"/>
      <sheetName val="fixwater"/>
      <sheetName val="Sheet4"/>
      <sheetName val="정부노임단가"/>
      <sheetName val="노임단가"/>
      <sheetName val="data_dci"/>
      <sheetName val="data_mci"/>
      <sheetName val="Equipment"/>
      <sheetName val="Piping"/>
      <sheetName val="Break Down"/>
      <sheetName val=" 견적서"/>
      <sheetName val="Quantity"/>
      <sheetName val="behind"/>
      <sheetName val="Connections"/>
      <sheetName val="L V Separator"/>
      <sheetName val="ACTDATA"/>
      <sheetName val="97 사업추정(WEKI)"/>
      <sheetName val="환율"/>
      <sheetName val="GREEN"/>
      <sheetName val="Hawiyah"/>
      <sheetName val="Hawiyah 하청"/>
      <sheetName val="HDEC 1027"/>
      <sheetName val="Juaymah"/>
      <sheetName val="SIPC"/>
      <sheetName val="설계조건"/>
      <sheetName val="단면검토"/>
      <sheetName val="접속슬래브"/>
      <sheetName val="CAL"/>
      <sheetName val="PRI CIV"/>
      <sheetName val="FOR CIV"/>
      <sheetName val="SUB CIV"/>
      <sheetName val="ANA CIV"/>
      <sheetName val="AUX CIV"/>
      <sheetName val="costing_CV"/>
      <sheetName val="costing_ESDV"/>
      <sheetName val="costing_FE"/>
      <sheetName val="costing_Misc"/>
      <sheetName val="costing_MOV"/>
      <sheetName val="costing_Press"/>
      <sheetName val="BOQ"/>
    </sheetNames>
    <definedNames>
      <definedName name="GoForm"/>
      <definedName name="GoSpec"/>
      <definedName name="GoTop"/>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Note"/>
      <sheetName val="ACTIVITY"/>
      <sheetName val="h-013211-2"/>
      <sheetName val="eq_data"/>
      <sheetName val="Compare-1"/>
      <sheetName val="INSTR"/>
      <sheetName val="영업소실적"/>
      <sheetName val="Proposal"/>
      <sheetName val="MAIN"/>
      <sheetName val="PRO_A"/>
      <sheetName val="PRO"/>
      <sheetName val="수입"/>
      <sheetName val="ELEC_DCI"/>
      <sheetName val="INST_DCI"/>
      <sheetName val="PumpSpec"/>
      <sheetName val="95삼성급(본사)"/>
      <sheetName val="Sheet1"/>
      <sheetName val="Sheet2"/>
      <sheetName val="E_Rate "/>
      <sheetName val="Basic"/>
      <sheetName val="내역"/>
      <sheetName val="lookup"/>
      <sheetName val="차액보증"/>
      <sheetName val="적용환율"/>
      <sheetName val="도"/>
      <sheetName val="Sheet14"/>
      <sheetName val="Sheet13"/>
      <sheetName val="ACTIVITY.xls"/>
      <sheetName val="Concrete"/>
      <sheetName val="CCP,LEYES, Y DEC."/>
      <sheetName val="BM DATA SHEET"/>
      <sheetName val="DATA"/>
      <sheetName val="D-3503"/>
      <sheetName val="TTL"/>
      <sheetName val="Look-Up"/>
      <sheetName val="내역서"/>
      <sheetName val="다이꾸"/>
      <sheetName val="경비2내역"/>
      <sheetName val="주관사업"/>
      <sheetName val="사업부배부A"/>
      <sheetName val="공사비 내역 (가)"/>
      <sheetName val="회사99"/>
      <sheetName val="개시대사 (2)"/>
      <sheetName val="Pricing Summary"/>
      <sheetName val="Macro1"/>
      <sheetName val="fixwater"/>
      <sheetName val="Sheet4"/>
      <sheetName val="정부노임단가"/>
      <sheetName val="노임단가"/>
      <sheetName val="HORI. VESSEL"/>
      <sheetName val="FP"/>
      <sheetName val="sheet"/>
      <sheetName val="data_dci"/>
      <sheetName val="data_mci"/>
      <sheetName val="Equipment"/>
      <sheetName val="Piping"/>
      <sheetName val="Break Down"/>
      <sheetName val=" 견적서"/>
      <sheetName val="Quantity"/>
      <sheetName val="behind"/>
      <sheetName val="Connections"/>
      <sheetName val="L V Separator"/>
      <sheetName val="ACTDATA"/>
      <sheetName val="97 사업추정(WEKI)"/>
      <sheetName val="환율"/>
      <sheetName val="GREEN"/>
      <sheetName val="Hawiyah"/>
      <sheetName val="Hawiyah 하청"/>
      <sheetName val="HDEC 1027"/>
      <sheetName val="Juaymah"/>
      <sheetName val="SIPC"/>
      <sheetName val="설계조건"/>
      <sheetName val="단면검토"/>
      <sheetName val="접속슬래브"/>
      <sheetName val="CAL"/>
      <sheetName val="PRI CIV"/>
      <sheetName val="FOR CIV"/>
      <sheetName val="SUB CIV"/>
      <sheetName val="ANA CIV"/>
      <sheetName val="AUX CIV"/>
      <sheetName val="costing_CV"/>
      <sheetName val="costing_ESDV"/>
      <sheetName val="costing_FE"/>
      <sheetName val="costing_Misc"/>
      <sheetName val="costing_MOV"/>
      <sheetName val="costing_Press"/>
      <sheetName val="BOQ"/>
      <sheetName val="차수"/>
      <sheetName val="학교기부"/>
      <sheetName val="인원현황"/>
      <sheetName val="calcul"/>
      <sheetName val="노임"/>
      <sheetName val="간접비 총괄표"/>
      <sheetName val="예산M12A"/>
      <sheetName val="B"/>
      <sheetName val="VL"/>
      <sheetName val="SE-611"/>
      <sheetName val="IMPEADENCE MAP 취수장"/>
    </sheetNames>
    <definedNames>
      <definedName name="GoForm"/>
      <definedName name="GoSpec"/>
      <definedName name="GoTop"/>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IVITY"/>
    </sheetNames>
    <definedNames>
      <definedName name="GoList"/>
      <definedName name="MENU"/>
    </definedNames>
    <sheetDataSet>
      <sheetData sheetId="0"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IVITY"/>
      <sheetName val="PumpSpec"/>
      <sheetName val="sheet"/>
      <sheetName val="ACTIVITY.xls"/>
      <sheetName val="Concrete"/>
      <sheetName val="CCP,LEYES, Y DEC."/>
      <sheetName val="GeneralNote"/>
      <sheetName val="eq_data"/>
      <sheetName val="BM DATA SHEET"/>
      <sheetName val="DATA"/>
      <sheetName val="D-3503"/>
      <sheetName val="TTL"/>
      <sheetName val="Look-Up"/>
      <sheetName val="내역서"/>
      <sheetName val="차액보증"/>
      <sheetName val="다이꾸"/>
      <sheetName val="경비2내역"/>
      <sheetName val="주관사업"/>
      <sheetName val="Sheet2"/>
      <sheetName val="Sheet1"/>
      <sheetName val="영업소실적"/>
      <sheetName val="h-013211-2"/>
      <sheetName val="Proposal"/>
      <sheetName val="사업부배부A"/>
      <sheetName val="Compare-1"/>
      <sheetName val="공사비 내역 (가)"/>
      <sheetName val="회사99"/>
      <sheetName val="개시대사 (2)"/>
      <sheetName val="Basic"/>
      <sheetName val="INSTR"/>
      <sheetName val="MAIN"/>
      <sheetName val="PRO_A"/>
      <sheetName val="PRO"/>
      <sheetName val="수입"/>
      <sheetName val="95삼성급(본사)"/>
      <sheetName val="ELEC_DCI"/>
      <sheetName val="INST_DCI"/>
      <sheetName val="E_Rate "/>
      <sheetName val="내역"/>
      <sheetName val="lookup"/>
      <sheetName val="적용환율"/>
      <sheetName val="data_dci"/>
      <sheetName val="data_mci"/>
      <sheetName val="behind"/>
      <sheetName val="Pricing Summary"/>
      <sheetName val="Macro1"/>
      <sheetName val="fixwater"/>
      <sheetName val="Sheet4"/>
      <sheetName val="정부노임단가"/>
      <sheetName val="노임단가"/>
      <sheetName val="HORI. VESSEL"/>
      <sheetName val="FP"/>
      <sheetName val="Equipment"/>
      <sheetName val="Piping"/>
      <sheetName val="Break Down"/>
      <sheetName val=" 견적서"/>
      <sheetName val="Quantity"/>
      <sheetName val="Connections"/>
      <sheetName val="L V Separator"/>
      <sheetName val="ACTDATA"/>
      <sheetName val="97 사업추정(WEKI)"/>
      <sheetName val="환율"/>
    </sheetNames>
    <definedNames>
      <definedName name="GoList"/>
      <definedName name="MENU"/>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IVITY"/>
      <sheetName val="Concrete"/>
      <sheetName val="CCP,LEYES, Y DEC."/>
      <sheetName val="GeneralNote"/>
      <sheetName val="eq_data"/>
      <sheetName val="BM DATA SHEET"/>
      <sheetName val="Look-Up"/>
      <sheetName val="PumpSpec"/>
      <sheetName val="내역서"/>
      <sheetName val="차액보증"/>
      <sheetName val="다이꾸"/>
      <sheetName val="TTL"/>
      <sheetName val="경비2내역"/>
      <sheetName val="주관사업"/>
      <sheetName val="Sheet2"/>
      <sheetName val="Sheet1"/>
      <sheetName val="영업소실적"/>
      <sheetName val="h-013211-2"/>
      <sheetName val="DATA"/>
      <sheetName val="D-3503"/>
      <sheetName val="공사비 내역 (가)"/>
      <sheetName val="E_Rate "/>
      <sheetName val="Proposal"/>
      <sheetName val="Pricing Summary"/>
      <sheetName val="Macro1"/>
      <sheetName val="fixwater"/>
      <sheetName val="Sheet4"/>
      <sheetName val="정부노임단가"/>
      <sheetName val="ACTIVITY.xls"/>
      <sheetName val="사업부배부A"/>
      <sheetName val="Compare-1"/>
      <sheetName val="회사99"/>
      <sheetName val="INSTR"/>
      <sheetName val="MAIN"/>
      <sheetName val="PRO_A"/>
      <sheetName val="PRO"/>
      <sheetName val="수입"/>
      <sheetName val="95삼성급(본사)"/>
      <sheetName val="ELEC_DCI"/>
      <sheetName val="INST_DCI"/>
      <sheetName val="Basic"/>
      <sheetName val="내역"/>
      <sheetName val="lookup"/>
      <sheetName val="적용환율"/>
      <sheetName val="노임단가"/>
      <sheetName val="개시대사 (2)"/>
      <sheetName val="data_dci"/>
      <sheetName val="data_mci"/>
      <sheetName val="behind"/>
      <sheetName val="HORI. VESSEL"/>
      <sheetName val="FP"/>
      <sheetName val="sheet"/>
      <sheetName val="Equipment"/>
      <sheetName val="Piping"/>
      <sheetName val="Break Down"/>
      <sheetName val=" 견적서"/>
      <sheetName val="Quantity"/>
      <sheetName val="Connections"/>
      <sheetName val="L V Separator"/>
      <sheetName val="ACTDATA"/>
      <sheetName val="97 사업추정(WEKI)"/>
      <sheetName val="환율"/>
      <sheetName val="GREEN"/>
      <sheetName val="Hawiyah"/>
      <sheetName val="Hawiyah 하청"/>
      <sheetName val="HDEC 1027"/>
      <sheetName val="Juaymah"/>
      <sheetName val="SIPC"/>
      <sheetName val="VL"/>
      <sheetName val="도"/>
      <sheetName val="Sheet14"/>
      <sheetName val="Sheet13"/>
      <sheetName val="설계조건"/>
      <sheetName val="단면검토"/>
      <sheetName val="접속슬래브"/>
      <sheetName val="CAL"/>
      <sheetName val="PRI CIV"/>
      <sheetName val="FOR CIV"/>
      <sheetName val="SUB CIV"/>
      <sheetName val="ANA CIV"/>
      <sheetName val="AUX CIV"/>
      <sheetName val="costing_CV"/>
      <sheetName val="costing_ESDV"/>
      <sheetName val="costing_FE"/>
      <sheetName val="costing_Misc"/>
      <sheetName val="costing_MOV"/>
      <sheetName val="costing_Press"/>
      <sheetName val="BOQ"/>
      <sheetName val="calcul"/>
      <sheetName val="SE-611"/>
      <sheetName val="차수"/>
      <sheetName val="학교기부"/>
      <sheetName val="인원현황"/>
      <sheetName val="토공"/>
      <sheetName val="spec' sheet"/>
      <sheetName val="ITEM"/>
      <sheetName val="MATGRADE"/>
      <sheetName val="SIZE"/>
      <sheetName val="SZ DB"/>
      <sheetName val="UNIT DB"/>
      <sheetName val="PDT DB"/>
      <sheetName val="Units"/>
      <sheetName val="Instructions"/>
      <sheetName val="CMTD"/>
      <sheetName val="steam table"/>
      <sheetName val="ABAD"/>
      <sheetName val="A1기성"/>
      <sheetName val="BGT"/>
      <sheetName val="CHAVOSH"/>
      <sheetName val="ZAR SAZ"/>
      <sheetName val="첨1.5"/>
      <sheetName val="첨1.3"/>
    </sheetNames>
    <definedNames>
      <definedName name="GoList"/>
      <definedName name="MENU"/>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1"/>
      <sheetName val="사업본부별"/>
      <sheetName val="9월(일별)"/>
      <sheetName val="9월(현장별)"/>
      <sheetName val="10월(일별)"/>
      <sheetName val="10월(현장별)"/>
      <sheetName val="11월(일별) "/>
      <sheetName val="11월(현장별)"/>
      <sheetName val="11월(어음결재)"/>
      <sheetName val="12월(일별) "/>
      <sheetName val="12월(현장별)"/>
      <sheetName val="12월(어음결재)"/>
      <sheetName val="shn"/>
      <sheetName val="상환스케쥴"/>
      <sheetName val="상환총괄"/>
      <sheetName val="양도자산부채"/>
      <sheetName val="지원사항1"/>
      <sheetName val="지원사항 2"/>
      <sheetName val="지원사항3"/>
      <sheetName val="연도별수주계획"/>
      <sheetName val="동종업계"/>
      <sheetName val="#REF"/>
      <sheetName val="7.6.3.BOQ"/>
      <sheetName val="7.6.3(A) AG Piping"/>
      <sheetName val="7.6.3(B) UG Piping"/>
      <sheetName val="7.6.3(C) INSUL"/>
      <sheetName val="7.6.3(D) PAINT"/>
      <sheetName val="7.6.3(E) NDE"/>
      <sheetName val="7.6.3(F) Sup't"/>
      <sheetName val="7.6.3(G) CHEMICAL CL"/>
      <sheetName val="7.6.3(H) Steam"/>
      <sheetName val="List"/>
      <sheetName val="Field Change Notice"/>
      <sheetName val="waiver request"/>
      <sheetName val="ENWA(OUT)"/>
      <sheetName val="from KNPC"/>
      <sheetName val="HDEC Site Memo"/>
      <sheetName val="KNPC Site Memo"/>
      <sheetName val="from HDEC"/>
      <sheetName val="packing cover"/>
      <sheetName val="packing list"/>
      <sheetName val="Invoice cover"/>
      <sheetName val="invoice"/>
      <sheetName val="DCN Status "/>
      <sheetName val="FCN Status"/>
      <sheetName val="Content"/>
      <sheetName val="7.5.1(A) Data"/>
      <sheetName val="7.5.1(B) BOQ Breakdown"/>
      <sheetName val="7.5.1(C) Scope"/>
      <sheetName val="7.5.1(D) Basis"/>
      <sheetName val="7.5.1(E) Allowance"/>
      <sheetName val="7.5.2 BOQ Summary"/>
      <sheetName val="7.5.3 BOQ"/>
      <sheetName val="A. Erec_BOQ(Shop)"/>
      <sheetName val="B. Erec_BOQ(Field)"/>
      <sheetName val="C. Surface_Protection"/>
      <sheetName val="A. Erec_BOQ(Shop) (2)"/>
      <sheetName val="B. Erec_BOQ(Field) (2)"/>
      <sheetName val="C. Surf_Protection"/>
      <sheetName val="Attachment #1"/>
      <sheetName val="Attachment #2"/>
      <sheetName val="301"/>
      <sheetName val="302 C1"/>
      <sheetName val="302 C2"/>
      <sheetName val="302"/>
      <sheetName val="SUPPLY (2)"/>
      <sheetName val="RETURN (2)"/>
      <sheetName val="SUPPLY"/>
      <sheetName val="RETURN"/>
      <sheetName val="303"/>
      <sheetName val="303 (2)"/>
      <sheetName val="304"/>
      <sheetName val="305"/>
      <sheetName val="306"/>
      <sheetName val="307"/>
      <sheetName val="308"/>
      <sheetName val="308 (2)"/>
      <sheetName val="309"/>
      <sheetName val="309 (2)"/>
      <sheetName val="Sheet2"/>
      <sheetName val="작성요약"/>
      <sheetName val="표지"/>
      <sheetName val="목차"/>
      <sheetName val="1.사업개요"/>
      <sheetName val="2.총괄표"/>
      <sheetName val="3.설계총괄(확정)"/>
      <sheetName val="3.전문외주(확정)"/>
      <sheetName val="3.설계총괄(정산)"/>
      <sheetName val="3.전문외주(정산)"/>
      <sheetName val="전문외주비 (Third Party)"/>
      <sheetName val="4.인력(확정)"/>
      <sheetName val="4.인력(조정)"/>
      <sheetName val="4.인력(정산)"/>
      <sheetName val="5.경비내역(확정)"/>
      <sheetName val="운영계획"/>
      <sheetName val="SOFTWARE"/>
      <sheetName val="5.현장경비(확정)"/>
      <sheetName val="5.경비내역(정산)"/>
      <sheetName val="5.현장경비(정산)"/>
      <sheetName val="7.자금수지"/>
      <sheetName val="(참고)제수당현황"/>
      <sheetName val="MH합계"/>
      <sheetName val="6.프로젝트"/>
      <sheetName val="6.PCM"/>
      <sheetName val="6.프로세스"/>
      <sheetName val="6.프로세스-1"/>
      <sheetName val="6.안전"/>
      <sheetName val="6.MR"/>
      <sheetName val="6.MS"/>
      <sheetName val="6.MT"/>
      <sheetName val="6.MM"/>
      <sheetName val="6.MY"/>
      <sheetName val="6.MH"/>
      <sheetName val="6.배관"/>
      <sheetName val="6.전기"/>
      <sheetName val="6.계장"/>
      <sheetName val="6.토목"/>
      <sheetName val="6.건축"/>
      <sheetName val="실행MH비교"/>
      <sheetName val="입찰MH비교"/>
      <sheetName val="규모비교"/>
      <sheetName val="예산서"/>
      <sheetName val="정부노임단가"/>
      <sheetName val="ABUT수량-A1"/>
      <sheetName val="견적"/>
      <sheetName val="내역서"/>
      <sheetName val="total-mse제외"/>
      <sheetName val="P-PM"/>
      <sheetName val="P-품질"/>
      <sheetName val="P-토목"/>
      <sheetName val="P-건축"/>
      <sheetName val="P-기계"/>
      <sheetName val="P-원자력"/>
      <sheetName val="P-배관"/>
      <sheetName val="P-전기"/>
      <sheetName val="P-계장"/>
      <sheetName val="P-인허가"/>
      <sheetName val="P-공통"/>
      <sheetName val="P-SGN"/>
      <sheetName val="P-MSE"/>
      <sheetName val="details"/>
      <sheetName val="WK16"/>
      <sheetName val="Bend_fact "/>
      <sheetName val="95년12월말"/>
      <sheetName val="현금"/>
      <sheetName val="D-3"/>
      <sheetName val="다이꾸"/>
      <sheetName val="노임"/>
      <sheetName val="BID"/>
      <sheetName val="#REF!"/>
      <sheetName val="공사비 내역 (가)"/>
      <sheetName val="견적 집계"/>
      <sheetName val="BOQ"/>
      <sheetName val="공사비PK5월"/>
      <sheetName val="F-302"/>
      <sheetName val="DOC"/>
      <sheetName val="회사99"/>
      <sheetName val="PROCESS"/>
      <sheetName val="설치공사"/>
      <sheetName val="일위대가목차"/>
      <sheetName val="전차선로 물량표"/>
      <sheetName val="한강운반비"/>
      <sheetName val="현장관리비"/>
      <sheetName val="도급양식"/>
      <sheetName val="예산"/>
      <sheetName val="실행내역"/>
      <sheetName val="하조서"/>
      <sheetName val="전기내역서(총계)"/>
      <sheetName val="공통(20-91)"/>
      <sheetName val="조도계산서 (도서)"/>
      <sheetName val="화재 탐지 설비"/>
      <sheetName val="CALCULATION"/>
      <sheetName val="산근"/>
      <sheetName val="h-013211-2"/>
      <sheetName val="수안보-MBR1"/>
      <sheetName val="상반기손익차2총괄"/>
      <sheetName val="Sheet1"/>
      <sheetName val="현황CODE"/>
      <sheetName val="손익현황"/>
      <sheetName val="노무비"/>
      <sheetName val="工완성공사율"/>
      <sheetName val="사급자재"/>
      <sheetName val="부대공내역서적용수량"/>
      <sheetName val="부대공(집계)"/>
      <sheetName val="낙석방지책"/>
      <sheetName val="난간"/>
      <sheetName val="교통안내표지판"/>
      <sheetName val="교통표지판기초"/>
      <sheetName val="교통표지판기초단위"/>
      <sheetName val="조경공사"/>
      <sheetName val="SKETCH"/>
      <sheetName val="LOADS"/>
      <sheetName val="단가비교표"/>
      <sheetName val="COVER"/>
      <sheetName val="summary"/>
      <sheetName val="Sum-Equipment"/>
      <sheetName val="Sum-Piping"/>
      <sheetName val="1-1"/>
      <sheetName val="1-2"/>
      <sheetName val="1-3"/>
      <sheetName val="2-1"/>
      <sheetName val="2-2"/>
      <sheetName val="2-3"/>
      <sheetName val="Dir-Manpower"/>
      <sheetName val="Indir-Manpower"/>
      <sheetName val="Equip-Sch"/>
      <sheetName val="Elec. Power"/>
      <sheetName val="IN"/>
      <sheetName val="97 사업추정(WEKI)"/>
      <sheetName val="직원동원SCH"/>
      <sheetName val="Total"/>
      <sheetName val="간접비총괄 (2)"/>
      <sheetName val="(10.bis OGB_hours ratio)"/>
      <sheetName val="Base_Data"/>
      <sheetName val="개비온집계"/>
      <sheetName val="개비온 단위"/>
      <sheetName val="동결보온"/>
      <sheetName val="과천MAIN"/>
      <sheetName val="JUCK"/>
      <sheetName val="동원(3)"/>
      <sheetName val="예정(3)"/>
      <sheetName val="품셈집계"/>
      <sheetName val="10한빛"/>
      <sheetName val="Sheet1 (2)"/>
      <sheetName val="기준액"/>
      <sheetName val="설계흐름도"/>
      <sheetName val="6PILE  (돌출)"/>
      <sheetName val="실행자재"/>
      <sheetName val="Sheet5"/>
      <sheetName val="OD5000"/>
      <sheetName val="법인6-2(11)호(을)"/>
      <sheetName val="당좌차월"/>
      <sheetName val="4002"/>
      <sheetName val="TOEC"/>
      <sheetName val="실행철강하도"/>
      <sheetName val="Piping Cost"/>
      <sheetName val="PipWT"/>
      <sheetName val="자압1"/>
      <sheetName val="FORMULA"/>
      <sheetName val="필리핀"/>
      <sheetName val="Euro-conversion"/>
      <sheetName val="out_prog"/>
      <sheetName val="선적schedule (2)"/>
      <sheetName val="釤.전기"/>
      <sheetName val="DCS"/>
      <sheetName val="ANALYSER"/>
      <sheetName val="설비"/>
      <sheetName val="2008년"/>
      <sheetName val="FWBS7000,8000"/>
      <sheetName val="CABLE"/>
      <sheetName val="일보"/>
      <sheetName val="청산공사"/>
      <sheetName val="CW Piping Work"/>
      <sheetName val="TABLE2-2 OSBL-(SITE PREP)"/>
      <sheetName val="piping"/>
      <sheetName val="영업2"/>
      <sheetName val="영업3"/>
      <sheetName val="Testing"/>
      <sheetName val="Hoja3"/>
      <sheetName val="Hoja2"/>
      <sheetName val="종배수관"/>
      <sheetName val="Basis"/>
      <sheetName val="인원계획"/>
      <sheetName val="Mtl Summary"/>
      <sheetName val="철수현황"/>
      <sheetName val="T6-6(2)"/>
      <sheetName val="본부고정이하현황(월말)"/>
      <sheetName val="정리별분류"/>
      <sheetName val="증감내역"/>
      <sheetName val="FX Exposure_Nov00"/>
      <sheetName val="USdebt"/>
      <sheetName val="debtmonth"/>
      <sheetName val="purchasing"/>
      <sheetName val="Exposure0007"/>
      <sheetName val="FX Exposure0011_BOD"/>
      <sheetName val="FX Exposure_Apr2001"/>
      <sheetName val="부표목록"/>
      <sheetName val="추정PL"/>
      <sheetName val="매출액(내수)"/>
      <sheetName val="시장현황"/>
      <sheetName val="매출원가"/>
      <sheetName val="원재료비(내수)"/>
      <sheetName val="과거매출액대비구성비"/>
      <sheetName val="판관비"/>
      <sheetName val="인건비"/>
      <sheetName val="영업외"/>
      <sheetName val="지급이자"/>
      <sheetName val="감가상각"/>
      <sheetName val="유보금"/>
      <sheetName val="제세산출"/>
      <sheetName val="운전자금"/>
      <sheetName val="1회전자금(참고)"/>
      <sheetName val="1회전기간(참고)"/>
      <sheetName val="현금수지예상표"/>
      <sheetName val="영업후조성자금"/>
      <sheetName val="118.세금과공과"/>
      <sheetName val="교각계산"/>
      <sheetName val="가도공"/>
      <sheetName val="eq_data"/>
      <sheetName val="Steam-Sys"/>
      <sheetName val="BQ List"/>
      <sheetName val="주사무실종합"/>
      <sheetName val="07"/>
      <sheetName val="07월"/>
      <sheetName val="07월분"/>
      <sheetName val="5월 회원사 배분 명세서(2)"/>
      <sheetName val="어음청구서"/>
      <sheetName val="예비비청구서"/>
      <sheetName val="배수내역 (2)"/>
      <sheetName val="ITstk"/>
      <sheetName val="Tipo Terzi"/>
      <sheetName val="Salary"/>
      <sheetName val="PumpSpec"/>
      <sheetName val="DATA"/>
      <sheetName val="Spread_sht"/>
      <sheetName val="P.M 별"/>
      <sheetName val="MOB-MAN1"/>
      <sheetName val="소화실적"/>
      <sheetName val="Income Statement"/>
      <sheetName val="借積IQ"/>
      <sheetName val="11월(일별)_"/>
      <sheetName val="12월(일별)_"/>
      <sheetName val="지원사항_2"/>
      <sheetName val="7_6_3_BOQ"/>
      <sheetName val="7_6_3(A)_AG_Piping"/>
      <sheetName val="7_6_3(B)_UG_Piping"/>
      <sheetName val="7_6_3(C)_INSUL"/>
      <sheetName val="7_6_3(D)_PAINT"/>
      <sheetName val="7_6_3(E)_NDE"/>
      <sheetName val="7_6_3(F)_Sup't"/>
      <sheetName val="7_6_3(G)_CHEMICAL_CL"/>
      <sheetName val="7_6_3(H)_Steam"/>
      <sheetName val="Field_Change_Notice"/>
      <sheetName val="waiver_request"/>
      <sheetName val="from_KNPC"/>
      <sheetName val="HDEC_Site_Memo"/>
      <sheetName val="KNPC_Site_Memo"/>
      <sheetName val="from_HDEC"/>
      <sheetName val="packing_cover"/>
      <sheetName val="packing_list"/>
      <sheetName val="Invoice_cover"/>
      <sheetName val="DCN_Status_"/>
      <sheetName val="FCN_Status"/>
      <sheetName val="7_5_1(A)_Data"/>
      <sheetName val="7_5_1(B)_BOQ_Breakdown"/>
      <sheetName val="7_5_1(C)_Scope"/>
      <sheetName val="7_5_1(D)_Basis"/>
      <sheetName val="7_5_1(E)_Allowance"/>
      <sheetName val="7_5_2_BOQ_Summary"/>
      <sheetName val="7_5_3_BOQ"/>
      <sheetName val="A__Erec_BOQ(Shop)"/>
      <sheetName val="B__Erec_BOQ(Field)"/>
      <sheetName val="C__Surface_Protection"/>
      <sheetName val="A__Erec_BOQ(Shop)_(2)"/>
      <sheetName val="B__Erec_BOQ(Field)_(2)"/>
      <sheetName val="C__Surf_Protection"/>
      <sheetName val="Attachment_#1"/>
      <sheetName val="Attachment_#2"/>
      <sheetName val="302_C1"/>
      <sheetName val="302_C2"/>
      <sheetName val="SUPPLY_(2)"/>
      <sheetName val="RETURN_(2)"/>
      <sheetName val="303_(2)"/>
      <sheetName val="308_(2)"/>
      <sheetName val="309_(2)"/>
      <sheetName val="1_사업개요"/>
      <sheetName val="2_총괄표"/>
      <sheetName val="3_설계총괄(확정)"/>
      <sheetName val="3_전문외주(확정)"/>
      <sheetName val="3_설계총괄(정산)"/>
      <sheetName val="3_전문외주(정산)"/>
      <sheetName val="전문외주비_(Third_Party)"/>
      <sheetName val="4_인력(확정)"/>
      <sheetName val="4_인력(조정)"/>
      <sheetName val="4_인력(정산)"/>
      <sheetName val="5_경비내역(확정)"/>
      <sheetName val="5_현장경비(확정)"/>
      <sheetName val="5_경비내역(정산)"/>
      <sheetName val="5_현장경비(정산)"/>
      <sheetName val="7_자금수지"/>
      <sheetName val="6_프로젝트"/>
      <sheetName val="6_PCM"/>
      <sheetName val="6_프로세스"/>
      <sheetName val="6_프로세스-1"/>
      <sheetName val="6_안전"/>
      <sheetName val="6_MR"/>
      <sheetName val="6_MS"/>
      <sheetName val="6_MT"/>
      <sheetName val="6_MM"/>
      <sheetName val="6_MY"/>
      <sheetName val="6_MH"/>
      <sheetName val="6_배관"/>
      <sheetName val="6_전기"/>
      <sheetName val="6_계장"/>
      <sheetName val="6_토목"/>
      <sheetName val="6_건축"/>
      <sheetName val="Bend_fact_"/>
      <sheetName val="공사비_내역_(가)"/>
      <sheetName val="견적_집계"/>
      <sheetName val="전차선로_물량표"/>
      <sheetName val="조도계산서_(도서)"/>
      <sheetName val="화재_탐지_설비"/>
      <sheetName val="Elec__Power"/>
      <sheetName val="97_사업추정(WEKI)"/>
      <sheetName val="간접비총괄_(2)"/>
      <sheetName val="개비온_단위"/>
      <sheetName val="(10_bis_OGB_hours_ratio)"/>
      <sheetName val="Sheet1_(2)"/>
      <sheetName val="6PILE__(돌출)"/>
      <sheetName val="선적schedule_(2)"/>
      <sheetName val="釤_전기"/>
      <sheetName val="Piping_Cost"/>
      <sheetName val="CW_Piping_Work"/>
      <sheetName val="Rekap A"/>
      <sheetName val="Civil"/>
      <sheetName val="BQ(Piping)"/>
      <sheetName val="frmm HDEC"/>
      <sheetName val="개시전표"/>
      <sheetName val="공사집계"/>
      <sheetName val="new급여T(4을-운전)"/>
      <sheetName val="DPRKMHDT"/>
      <sheetName val="ITEM"/>
      <sheetName val="BM DATA SHEET"/>
      <sheetName val="Graph (LGEN)"/>
      <sheetName val="터널조도"/>
      <sheetName val="기둥(원형)"/>
      <sheetName val="200712(법인)"/>
      <sheetName val="200712(해외현지법인계)"/>
      <sheetName val="Sohar담수Target"/>
      <sheetName val="자압"/>
      <sheetName val="COPING"/>
      <sheetName val="General Data"/>
      <sheetName val="panel board installation"/>
      <sheetName val="FORM-3"/>
      <sheetName val="LOPCALC"/>
      <sheetName val="Units"/>
      <sheetName val="Instructions"/>
      <sheetName val="전체내역 (2)"/>
      <sheetName val="Sheet3"/>
      <sheetName val="MOTOR"/>
      <sheetName val="Default_Magics"/>
      <sheetName val="Code_Magics"/>
      <sheetName val="지급자재"/>
      <sheetName val="갑지"/>
      <sheetName val="El(Increased)"/>
      <sheetName val="간접비내역-1"/>
      <sheetName val="ELECTRICAL"/>
      <sheetName val="NOMUBI"/>
      <sheetName val="cement"/>
      <sheetName val="FORM_3"/>
      <sheetName val="15 문제점"/>
      <sheetName val="자문요청"/>
      <sheetName val="건내용"/>
      <sheetName val="최민영집계25"/>
      <sheetName val="»ç¾÷º»ºÎº°"/>
      <sheetName val="9¿ù(ÀÏº°)"/>
      <sheetName val="9¿ù(ÇöÀåº°)"/>
      <sheetName val="10¿ù(ÀÏº°)"/>
      <sheetName val="10¿ù(ÇöÀåº°)"/>
      <sheetName val="11¿ù(ÀÏº°) "/>
      <sheetName val="11¿ù(ÇöÀåº°)"/>
      <sheetName val="11¿ù(¾îÀ½°áÀç)"/>
      <sheetName val="12¿ù(ÀÏº°) "/>
      <sheetName val="12¿ù(ÇöÀåº°)"/>
      <sheetName val="12¿ù(¾îÀ½°áÀç)"/>
      <sheetName val="»óÈ¯½ºÄÉÁì"/>
      <sheetName val="»óÈ¯ÃÑ°ý"/>
      <sheetName val="¾çµµÀÚ»êºÎÃ¤"/>
      <sheetName val="Áö¿ø»çÇ×1"/>
      <sheetName val="Áö¿ø»çÇ× 2"/>
      <sheetName val="Áö¿ø»çÇ×3"/>
      <sheetName val="¿¬µµº°¼öÁÖ°èÈ¹"/>
      <sheetName val="µ¿Á¾¾÷°è"/>
      <sheetName val="ÀÛ¼º¿ä¾à"/>
      <sheetName val="Ç¥Áö"/>
      <sheetName val="¸ñÂ÷"/>
      <sheetName val="1.»ç¾÷°³¿ä"/>
      <sheetName val="2.ÃÑ°ýÇ¥"/>
      <sheetName val="3.¼³°èÃÑ°ý(È®Á¤)"/>
      <sheetName val="3.Àü¹®¿ÜÁÖ(È®Á¤)"/>
      <sheetName val="3.¼³°èÃÑ°ý(Á¤»ê)"/>
      <sheetName val="3.Àü¹®¿ÜÁÖ(Á¤»ê)"/>
      <sheetName val="Àü¹®¿ÜÁÖºñ (Third Party)"/>
      <sheetName val="4.ÀÎ·Â(È®Á¤)"/>
      <sheetName val="4.ÀÎ·Â(Á¶Á¤)"/>
      <sheetName val="4.ÀÎ·Â(Á¤»ê)"/>
      <sheetName val="5.°æºñ³»¿ª(È®Á¤)"/>
      <sheetName val="¿î¿µ°èÈ¹"/>
      <sheetName val="5.ÇöÀå°æºñ(È®Á¤)"/>
      <sheetName val="5.°æºñ³»¿ª(Á¤»ê)"/>
      <sheetName val="5.ÇöÀå°æºñ(Á¤»ê)"/>
      <sheetName val="7.ÀÚ±Ý¼öÁö"/>
      <sheetName val="(Âü°í)Á¦¼ö´çÇöÈ²"/>
      <sheetName val="MHÇÕ°è"/>
      <sheetName val="6.ÇÁ·ÎÁ§Æ®"/>
      <sheetName val="6.ÇÁ·Î¼¼½º"/>
      <sheetName val="6.ÇÁ·Î¼¼½º-1"/>
      <sheetName val="6.¾ÈÀü"/>
      <sheetName val="6.¹è°ü"/>
      <sheetName val="6.Àü±â"/>
      <sheetName val="6.°èÀå"/>
      <sheetName val="6.Åä¸ñ"/>
      <sheetName val="6.°ÇÃà"/>
      <sheetName val="½ÇÇàMHºñ±³"/>
      <sheetName val="ÀÔÂûMHºñ±³"/>
      <sheetName val="±Ô¸ðºñ±³"/>
      <sheetName val="Á¤ºÎ³ëÀÓ´Ü°¡"/>
      <sheetName val="¿¹»ê¼­"/>
      <sheetName val="ABUT¼ö·®-A1"/>
      <sheetName val="°ßÀû"/>
      <sheetName val="³»¿ª¼­"/>
      <sheetName val="°ßÀû Áý°è"/>
      <sheetName val="total-mseÁ¦¿Ü"/>
      <sheetName val="P-Ç°Áú"/>
      <sheetName val="P-Åä¸ñ"/>
      <sheetName val="P-°ÇÃà"/>
      <sheetName val="P-±â°è"/>
      <sheetName val="P-¿øÀÚ·Â"/>
      <sheetName val="P-¹è°ü"/>
      <sheetName val="P-Àü±â"/>
      <sheetName val="P-°èÀå"/>
      <sheetName val="P-ÀÎÇã°¡"/>
      <sheetName val="P-°øÅë"/>
      <sheetName val="´ÙÀÌ²Ù"/>
      <sheetName val="95³â12¿ù¸»"/>
      <sheetName val="Çö±Ý"/>
      <sheetName val="³ëÀÓ"/>
      <sheetName val="¼ö¾Èº¸-MBR1"/>
      <sheetName val="´Ü°¡ºñ±³Ç¥"/>
      <sheetName val="È¸»ç99"/>
      <sheetName val="°ø»çºñ ³»¿ª (°¡)"/>
      <sheetName val="ÇöÈ²CODE"/>
      <sheetName val="¼ÕÀÍÇöÈ²"/>
      <sheetName val="°ø»çºñPK5¿ù"/>
      <sheetName val="»ê±Ù"/>
      <sheetName val="»ó¹Ý±â¼ÕÀÍÂ÷2ÃÑ°ý"/>
      <sheetName val="¼³Ä¡°ø»ç"/>
      <sheetName val="ÀÏÀ§´ë°¡¸ñÂ÷"/>
      <sheetName val="ÀüÂ÷¼±·Î ¹°·®Ç¥"/>
      <sheetName val="ÇÑ°­¿î¹Ýºñ"/>
      <sheetName val="ÇöÀå°ü¸®ºñ"/>
      <sheetName val="µµ±Þ¾ç½Ä"/>
      <sheetName val="¿¹»ê"/>
      <sheetName val="½ÇÇà³»¿ª"/>
      <sheetName val="ÇÏÁ¶¼­"/>
      <sheetName val="Àü±â³»¿ª¼­(ÃÑ°è)"/>
      <sheetName val="°øÅë(20-91)"/>
      <sheetName val="Á¶µµ°è»ê¼­ (µµ¼­)"/>
      <sheetName val="È­Àç Å½Áö ¼³ºñ"/>
      <sheetName val="³ë¹«ºñ"/>
      <sheetName val="Íï¿Ï¼º°ø»çÀ²"/>
      <sheetName val="»ç±ÞÀÚÀç"/>
      <sheetName val="ºÎ´ë°ø³»¿ª¼­Àû¿ë¼ö·®"/>
      <sheetName val="ºÎ´ë°ø(Áý°è)"/>
      <sheetName val="³«¼®¹æÁöÃ¥"/>
      <sheetName val="³­°£"/>
      <sheetName val="±³Åë¾È³»Ç¥ÁöÆÇ"/>
      <sheetName val="±³ÅëÇ¥ÁöÆÇ±âÃÊ"/>
      <sheetName val="±³ÅëÇ¥ÁöÆÇ±âÃÊ´ÜÀ§"/>
      <sheetName val="Á¶°æ°ø»ç"/>
      <sheetName val="°úÃµMAIN"/>
      <sheetName val="97 »ç¾÷ÃßÁ¤(WEKI)"/>
      <sheetName val="Á÷¿øµ¿¿øSCH"/>
      <sheetName val="°£Á¢ºñÃÑ°ý (2)"/>
      <sheetName val="I_O Module"/>
      <sheetName val="I_O List"/>
      <sheetName val="건장설비"/>
      <sheetName val="실행비교"/>
      <sheetName val="연돌일위집계"/>
      <sheetName val="steam table"/>
      <sheetName val="Instruction"/>
      <sheetName val="집계표"/>
      <sheetName val="Piping(Methanol)"/>
      <sheetName val="DRUM"/>
      <sheetName val="인원동원계획"/>
      <sheetName val="123"/>
      <sheetName val="차수"/>
      <sheetName val="comm"/>
      <sheetName val="영동"/>
      <sheetName val="경비"/>
      <sheetName val="SE-611"/>
      <sheetName val="1월"/>
      <sheetName val="전신환매도율"/>
      <sheetName val="차집관로내역"/>
      <sheetName val="와동25-3(변경)"/>
      <sheetName val=" 견적서"/>
      <sheetName val="SHEET 19"/>
      <sheetName val="Macro1"/>
      <sheetName val="FPU"/>
      <sheetName val="HRD"/>
      <sheetName val="Pipe Calc"/>
      <sheetName val="부하(성남)"/>
      <sheetName val="ISBL"/>
      <sheetName val="OSBL"/>
      <sheetName val="factor"/>
      <sheetName val="견적기준"/>
      <sheetName val="ITB COST"/>
      <sheetName val="자재군별"/>
      <sheetName val="재료내역"/>
      <sheetName val="EQUIPMENT LIST"/>
      <sheetName val="가공비"/>
      <sheetName val="수량산출"/>
      <sheetName val="spec' sheet"/>
      <sheetName val="CODE"/>
      <sheetName val="간접비"/>
      <sheetName val="Pier 3"/>
      <sheetName val="OE"/>
      <sheetName val="부속동"/>
      <sheetName val="설계조건"/>
      <sheetName val="계장공사"/>
      <sheetName val="1998"/>
      <sheetName val="SHL"/>
      <sheetName val="extra"/>
      <sheetName val="INSTR"/>
      <sheetName val="1999"/>
      <sheetName val="2000"/>
      <sheetName val="DDR"/>
      <sheetName val="An.Ars"/>
      <sheetName val="PIPES"/>
      <sheetName val="1을"/>
      <sheetName val="TUAS"/>
      <sheetName val="P110"/>
      <sheetName val="HA2TOTAL(Original)"/>
      <sheetName val="PULLING SUPT등"/>
      <sheetName val="변품8-37"/>
      <sheetName val="부표총괄"/>
      <sheetName val="insulation"/>
      <sheetName val="공통부대비"/>
      <sheetName val="95삼성급(본사)"/>
      <sheetName val="투찰"/>
      <sheetName val="신호등일위대가"/>
      <sheetName val="배수관공"/>
      <sheetName val="기타공"/>
      <sheetName val="배수집계"/>
      <sheetName val="단가조사서"/>
      <sheetName val="내역서적용수량"/>
      <sheetName val="산출내역서집계표"/>
      <sheetName val="바닥판"/>
      <sheetName val="영업소실적"/>
      <sheetName val="GiaVL"/>
      <sheetName val="CVA"/>
      <sheetName val="통합"/>
      <sheetName val="TABLE2-1 ISBL(GENEAL-CIVIL)"/>
      <sheetName val="TABLE2-1 ISBL-(SlTE PREP)"/>
      <sheetName val="TABLE2.1 ISBL (Soil Invest)"/>
      <sheetName val="TABLE2-2 OSBL(GENERAL-CIVIL)"/>
      <sheetName val="COMPRESSOR"/>
      <sheetName val="PRICE LIST"/>
      <sheetName val="전기"/>
      <sheetName val="예비품 및 특수공구"/>
      <sheetName val="Pag. 1"/>
      <sheetName val="자재코드"/>
      <sheetName val="Table"/>
      <sheetName val="old"/>
      <sheetName val="Compare"/>
      <sheetName val="FBODYID"/>
      <sheetName val="NEWDRAW"/>
      <sheetName val="TRAY"/>
      <sheetName val="예비품 및 특수렀቟"/>
      <sheetName val="Shipping Cost"/>
      <sheetName val="DATE"/>
      <sheetName val="C급보 "/>
      <sheetName val="Macro"/>
      <sheetName val="일위대가"/>
      <sheetName val="BEAM"/>
      <sheetName val="가설건물"/>
      <sheetName val="SCH"/>
      <sheetName val="01하반기노임"/>
      <sheetName val="L형 옹벽"/>
      <sheetName val="ilch"/>
      <sheetName val="공사비집계"/>
      <sheetName val="예산변경사항"/>
      <sheetName val="3.현장배치"/>
      <sheetName val="현장배치"/>
      <sheetName val="대비"/>
      <sheetName val="전기일위대가"/>
      <sheetName val="MOTﻍᇕ"/>
      <sheetName val="PRO_DCI"/>
      <sheetName val="INST_DCI"/>
      <sheetName val="HVAC_DCI"/>
      <sheetName val="PIPE_DCI"/>
      <sheetName val="11월(일별)_1"/>
      <sheetName val="12월(일별)_1"/>
      <sheetName val="지원사항_21"/>
      <sheetName val="7_6_3_BOQ1"/>
      <sheetName val="7_6_3(A)_AG_Piping1"/>
      <sheetName val="96.12"/>
      <sheetName val="Sheet3 (2)"/>
      <sheetName val="lookup"/>
      <sheetName val="D=700"/>
      <sheetName val="연돌일頀ᎆ뤀"/>
      <sheetName val="INST LIST"/>
      <sheetName val="8"/>
      <sheetName val="10"/>
      <sheetName val="12"/>
      <sheetName val="9"/>
      <sheetName val="11"/>
      <sheetName val="2"/>
      <sheetName val="RFP009"/>
      <sheetName val="RFP007"/>
      <sheetName val="Proposal"/>
      <sheetName val="가BM"/>
      <sheetName val="투입실적"/>
      <sheetName val="E_Rate PM"/>
      <sheetName val="calcul"/>
      <sheetName val="STAND20"/>
      <sheetName val="교통처리우회도로"/>
      <sheetName val="VENDOR LIST"/>
      <sheetName val="PAGE 3_GENERAL DETAILS"/>
      <sheetName val="수입"/>
      <sheetName val="관세,통관수수료,운반비"/>
      <sheetName val="Data Sheet"/>
      <sheetName val="DATA01"/>
      <sheetName val="가상data"/>
      <sheetName val="W-현원가"/>
      <sheetName val="CONCRETE"/>
      <sheetName val="COMPARISON TABLE"/>
      <sheetName val="입사시직위"/>
      <sheetName val="A-4"/>
      <sheetName val="설계"/>
      <sheetName val="평균환율-USD"/>
      <sheetName val="VXXXXXXX"/>
      <sheetName val="MOT᳍፜"/>
      <sheetName val="내역"/>
      <sheetName val="우각부보강"/>
      <sheetName val="공사설계서"/>
      <sheetName val="9-1차이내역"/>
      <sheetName val="B부대공"/>
      <sheetName val="Sheet4"/>
      <sheetName val="眞비상(진주)"/>
      <sheetName val="손익요약(미사용)"/>
      <sheetName val="AP1"/>
      <sheetName val="공사진행"/>
      <sheetName val="설직재-1"/>
      <sheetName val="제-노임"/>
      <sheetName val="제직재"/>
      <sheetName val="토목"/>
      <sheetName val="MFAB"/>
      <sheetName val="MFRT"/>
      <sheetName val="MPKG"/>
      <sheetName val="MPRD"/>
      <sheetName val="pipe data"/>
      <sheetName val="SS-Steel Estimate (ASTM - AISC)"/>
      <sheetName val="작성기준"/>
      <sheetName val="06 -Structural Steeel"/>
      <sheetName val="M+1"/>
      <sheetName val="fitting"/>
      <sheetName val="REDUCER"/>
      <sheetName val="WE'T"/>
      <sheetName val="당초"/>
      <sheetName val="기안지"/>
      <sheetName val="EST-1"/>
      <sheetName val="소상 &quot;1&quot;"/>
      <sheetName val="Field_Change_Notice1"/>
      <sheetName val="waiver_request1"/>
      <sheetName val="from_KNPC1"/>
      <sheetName val="HDEC_Site_Memo1"/>
      <sheetName val="KNPC_Site_Memo1"/>
      <sheetName val="from_HDEC1"/>
      <sheetName val="7_6_3(B)_UG_Piping1"/>
      <sheetName val="7_6_3(C)_INSUL1"/>
      <sheetName val="7_6_3(D)_PAINT1"/>
      <sheetName val="7_6_3(E)_NDE1"/>
      <sheetName val="7_6_3(F)_Sup't1"/>
      <sheetName val="7_6_3(G)_CHEMICAL_CL1"/>
      <sheetName val="7_6_3(H)_Steam1"/>
      <sheetName val="DCN_Status_1"/>
      <sheetName val="FCN_Status1"/>
      <sheetName val="packing_cover1"/>
      <sheetName val="packing_list1"/>
      <sheetName val="Invoice_cover1"/>
      <sheetName val="7_5_1(A)_Data1"/>
      <sheetName val="7_5_1(B)_BOQ_Breakdown1"/>
      <sheetName val="7_5_1(C)_Scope1"/>
      <sheetName val="7_5_1(D)_Basis1"/>
      <sheetName val="7_5_1(E)_Allowance1"/>
      <sheetName val="7_5_2_BOQ_Summary1"/>
      <sheetName val="7_5_3_BOQ1"/>
      <sheetName val="A__Erec_BOQ(Shop)1"/>
      <sheetName val="B__Erec_BOQ(Field)1"/>
      <sheetName val="C__Surface_Protection1"/>
      <sheetName val="A__Erec_BOQ(Shop)_(2)1"/>
      <sheetName val="B__Erec_BOQ(Field)_(2)1"/>
      <sheetName val="C__Surf_Protection1"/>
      <sheetName val="Attachment_#11"/>
      <sheetName val="Attachment_#21"/>
      <sheetName val="302_C11"/>
      <sheetName val="302_C21"/>
      <sheetName val="SUPPLY_(2)1"/>
      <sheetName val="RETURN_(2)1"/>
      <sheetName val="303_(2)1"/>
      <sheetName val="308_(2)1"/>
      <sheetName val="309_(2)1"/>
      <sheetName val="1_사업개요1"/>
      <sheetName val="2_총괄표1"/>
      <sheetName val="3_설계총괄(확정)1"/>
      <sheetName val="3_전문외주(확정)1"/>
      <sheetName val="3_설계총괄(정산)1"/>
      <sheetName val="3_전문외주(정산)1"/>
      <sheetName val="전문외주비_(Third_Party)1"/>
      <sheetName val="4_인력(확정)1"/>
      <sheetName val="4_인력(조정)1"/>
      <sheetName val="4_인력(정산)1"/>
      <sheetName val="5_경비내역(확정)1"/>
      <sheetName val="5_현장경비(확정)1"/>
      <sheetName val="5_경비내역(정산)1"/>
      <sheetName val="5_현장경비(정산)1"/>
      <sheetName val="7_자금수지1"/>
      <sheetName val="6_프로젝트1"/>
      <sheetName val="6_PCM1"/>
      <sheetName val="6_프로세스1"/>
      <sheetName val="6_프로세스-11"/>
      <sheetName val="6_안전1"/>
      <sheetName val="6_MR1"/>
      <sheetName val="6_MS1"/>
      <sheetName val="6_MT1"/>
      <sheetName val="6_MM1"/>
      <sheetName val="6_MY1"/>
      <sheetName val="6_MH1"/>
      <sheetName val="6_배관1"/>
      <sheetName val="6_전기1"/>
      <sheetName val="6_계장1"/>
      <sheetName val="6_토목1"/>
      <sheetName val="6_건축1"/>
      <sheetName val="Bend_fact_1"/>
      <sheetName val="견적_집계1"/>
      <sheetName val="공사비_내역_(가)1"/>
      <sheetName val="전차선로_물량표1"/>
      <sheetName val="조도계산서_(도서)1"/>
      <sheetName val="화재_탐지_설비1"/>
      <sheetName val="간접비총괄_(2)1"/>
      <sheetName val="Elec__Power1"/>
      <sheetName val="97_사업추정(WEKI)1"/>
      <sheetName val="6PILE__(돌출)1"/>
      <sheetName val="Sheet1_(2)1"/>
      <sheetName val="개비온_단위1"/>
      <sheetName val="(10_bis_OGB_hours_ratio)1"/>
      <sheetName val="Piping_Cost1"/>
      <sheetName val="釤_전기1"/>
      <sheetName val="선적schedule_(2)1"/>
      <sheetName val="CW_Piping_Work1"/>
      <sheetName val="Mtl_Summary"/>
      <sheetName val="FX_Exposure_Nov00"/>
      <sheetName val="FX_Exposure0011_BOD"/>
      <sheetName val="FX_Exposure_Apr2001"/>
      <sheetName val="118_세금과공과"/>
      <sheetName val="Tipo_Terzi"/>
      <sheetName val="TABLE2-2_OSBL-(SITE_PREP)"/>
      <sheetName val="5월_회원사_배분_명세서(2)"/>
      <sheetName val="BQ_List"/>
      <sheetName val="배수내역_(2)"/>
      <sheetName val="BM_DATA_SHEET"/>
      <sheetName val="P_M_별"/>
      <sheetName val="Graph_(LGEN)"/>
      <sheetName val="15_문제점"/>
      <sheetName val="frmm_HDEC"/>
      <sheetName val="Income_Statement"/>
      <sheetName val="General_Data"/>
      <sheetName val="panel_board_installation"/>
      <sheetName val="전체내역_(2)"/>
      <sheetName val="Rekap_A"/>
      <sheetName val="11¿ù(ÀÏº°)_"/>
      <sheetName val="12¿ù(ÀÏº°)_"/>
      <sheetName val="Áö¿ø»çÇ×_2"/>
      <sheetName val="1_»ç¾÷°³¿ä"/>
      <sheetName val="2_ÃÑ°ýÇ¥"/>
      <sheetName val="3_¼³°èÃÑ°ý(È®Á¤)"/>
      <sheetName val="3_Àü¹®¿ÜÁÖ(È®Á¤)"/>
      <sheetName val="3_¼³°èÃÑ°ý(Á¤»ê)"/>
      <sheetName val="3_Àü¹®¿ÜÁÖ(Á¤»ê)"/>
      <sheetName val="Àü¹®¿ÜÁÖºñ_(Third_Party)"/>
      <sheetName val="4_ÀÎ·Â(È®Á¤)"/>
      <sheetName val="4_ÀÎ·Â(Á¶Á¤)"/>
      <sheetName val="4_ÀÎ·Â(Á¤»ê)"/>
      <sheetName val="5_°æºñ³»¿ª(È®Á¤)"/>
      <sheetName val="5_ÇöÀå°æºñ(È®Á¤)"/>
      <sheetName val="5_°æºñ³»¿ª(Á¤»ê)"/>
      <sheetName val="5_ÇöÀå°æºñ(Á¤»ê)"/>
      <sheetName val="7_ÀÚ±Ý¼öÁö"/>
      <sheetName val="6_ÇÁ·ÎÁ§Æ®"/>
      <sheetName val="6_ÇÁ·Î¼¼½º"/>
      <sheetName val="6_ÇÁ·Î¼¼½º-1"/>
      <sheetName val="6_¾ÈÀü"/>
      <sheetName val="6_¹è°ü"/>
      <sheetName val="6_Àü±â"/>
      <sheetName val="6_°èÀå"/>
      <sheetName val="6_Åä¸ñ"/>
      <sheetName val="6_°ÇÃà"/>
      <sheetName val="°ßÀû_Áý°è"/>
      <sheetName val="°ø»çºñ_³»¿ª_(°¡)"/>
      <sheetName val="ÀüÂ÷¼±·Î_¹°·®Ç¥"/>
      <sheetName val="Á¶µµ°è»ê¼­_(µµ¼­)"/>
      <sheetName val="È­Àç_Å½Áö_¼³ºñ"/>
      <sheetName val="97_»ç¾÷ÃßÁ¤(WEKI)"/>
      <sheetName val="°£Á¢ºñÃÑ°ý_(2)"/>
      <sheetName val="steam_table"/>
      <sheetName val="_견적서"/>
      <sheetName val="SHEET_19"/>
      <sheetName val="예비품_및_특수공구"/>
      <sheetName val="tggwan(mac)"/>
      <sheetName val="BQLIST"/>
      <sheetName val="Oficios"/>
      <sheetName val="PAGE_3_GENERAL_DETAILS"/>
      <sheetName val="Notes for BOQ"/>
      <sheetName val="Pipe Classes"/>
      <sheetName val="VE Estimate"/>
      <sheetName val="간접비(1)"/>
      <sheetName val="WIND"/>
      <sheetName val="배수공 주요자재 집계표"/>
      <sheetName val="WIND-EQ"/>
      <sheetName val="HORI. VESSEL"/>
      <sheetName val="D-3503"/>
      <sheetName val="input"/>
      <sheetName val="CB"/>
      <sheetName val="BQ"/>
      <sheetName val="Breakdown"/>
      <sheetName val="MED. TOTAL"/>
      <sheetName val="7.2.1 Man Power Mob.(HHI)"/>
      <sheetName val="7.2.2 Man Power Mob.(subcon)"/>
      <sheetName val="내"/>
      <sheetName val="남양시작동자105노65기1.3화1.2"/>
      <sheetName val="6월ERP"/>
      <sheetName val="인건-측정"/>
      <sheetName val="일반공사"/>
      <sheetName val="신내택지내역서"/>
      <sheetName val="DCVD공정요약"/>
      <sheetName val="진주방향"/>
      <sheetName val="TYPE-A"/>
      <sheetName val="쌍송교"/>
      <sheetName val="북방3터널"/>
      <sheetName val="A"/>
      <sheetName val="Piping_C䶘_x001c_▰"/>
      <sheetName val="Piping_C揄⾧_x0000_"/>
      <sheetName val="PRICE_LIST"/>
      <sheetName val="EQUIPMENT_LIST"/>
      <sheetName val="March"/>
      <sheetName val="Ex-Rate"/>
      <sheetName val="¿µ¾÷¼Ò½ÇÀû"/>
      <sheetName val="Detail"/>
      <sheetName val="Dieuchinh"/>
      <sheetName val="금액내역서"/>
      <sheetName val="유기공정"/>
      <sheetName val="5.세운W-A"/>
      <sheetName val="기둥"/>
      <sheetName val="200712(해외현지법인杸뽥"/>
      <sheetName val="General Dat︞"/>
      <sheetName val="总概算"/>
      <sheetName val="inter"/>
      <sheetName val="GC-08_1&quot;"/>
      <sheetName val="TOTAL-PL"/>
      <sheetName val="부하계산서"/>
      <sheetName val="산출2-기기동력"/>
      <sheetName val="Revenue"/>
      <sheetName val="BQ(실행)"/>
      <sheetName val="설계가"/>
      <sheetName val="4)유동표"/>
      <sheetName val="14.3.5 Coating"/>
      <sheetName val="Settings"/>
      <sheetName val="Sheet17"/>
      <sheetName val="사용성검토"/>
      <sheetName val="Bdown_ISBL"/>
      <sheetName val="단가비교(TOTAL)"/>
      <sheetName val="공문"/>
      <sheetName val="11.1 단면hwp"/>
      <sheetName val="차액보증"/>
      <sheetName val="산#3-2-2"/>
      <sheetName val="입찰안"/>
      <sheetName val="I-O(번호별)"/>
      <sheetName val="1.설계조건"/>
      <sheetName val="연습"/>
      <sheetName val="비탈면보호공수량산출"/>
      <sheetName val="역T형교대(말뚝기초)"/>
      <sheetName val="(A)내역서"/>
      <sheetName val="원가서"/>
      <sheetName val="신규일위대가"/>
      <sheetName val="단면 (2)"/>
      <sheetName val="RFP005"/>
      <sheetName val="빙장비사양"/>
      <sheetName val="장비사양"/>
      <sheetName val="자료(통합)"/>
      <sheetName val="대상공사(조달청)"/>
      <sheetName val="WORK"/>
      <sheetName val="주관사업"/>
      <sheetName val="요약배부"/>
      <sheetName val="TTL"/>
      <sheetName val="TIE-I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sheetData sheetId="179" refreshError="1"/>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refreshError="1"/>
      <sheetData sheetId="194" refreshError="1"/>
      <sheetData sheetId="195" refreshError="1"/>
      <sheetData sheetId="196" refreshError="1"/>
      <sheetData sheetId="197"/>
      <sheetData sheetId="198"/>
      <sheetData sheetId="199"/>
      <sheetData sheetId="200"/>
      <sheetData sheetId="201"/>
      <sheetData sheetId="202"/>
      <sheetData sheetId="203"/>
      <sheetData sheetId="204"/>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sheetData sheetId="297" refreshError="1"/>
      <sheetData sheetId="298" refreshError="1"/>
      <sheetData sheetId="299" refreshError="1"/>
      <sheetData sheetId="300" refreshError="1"/>
      <sheetData sheetId="301" refreshError="1"/>
      <sheetData sheetId="302"/>
      <sheetData sheetId="303"/>
      <sheetData sheetId="304"/>
      <sheetData sheetId="305"/>
      <sheetData sheetId="306"/>
      <sheetData sheetId="307"/>
      <sheetData sheetId="308" refreshError="1"/>
      <sheetData sheetId="309"/>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sheetData sheetId="854"/>
      <sheetData sheetId="855" refreshError="1"/>
      <sheetData sheetId="856" refreshError="1"/>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sheetData sheetId="945"/>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ual"/>
      <sheetName val="equipment"/>
      <sheetName val="eq_data"/>
      <sheetName val="out_put"/>
      <sheetName val="drawing"/>
      <sheetName val="Loading"/>
      <sheetName val="Content"/>
      <sheetName val="7.5.1(A) Data"/>
      <sheetName val="7.5.1(B) BOQ Breakdown"/>
      <sheetName val="7.5.1(C) Scope"/>
      <sheetName val="7.5.1(D) Basis"/>
      <sheetName val="7.5.1(E) Allowance"/>
      <sheetName val="7.5.2 BOQ Summary"/>
      <sheetName val="7.5.3 BOQ"/>
      <sheetName val="A. Erec_BOQ(Shop)"/>
      <sheetName val="B. Erec_BOQ(Field)"/>
      <sheetName val="C. Surface_Protection"/>
      <sheetName val="A. Erec_BOQ(Shop) (2)"/>
      <sheetName val="B. Erec_BOQ(Field) (2)"/>
      <sheetName val="C. Surf_Protection"/>
      <sheetName val="Attachment #1"/>
      <sheetName val="Attachment #2"/>
      <sheetName val="현황CODE"/>
      <sheetName val="손익현황"/>
      <sheetName val="fdn_bm_pro"/>
      <sheetName val="A"/>
      <sheetName val="BOM_DWG"/>
      <sheetName val="laroux"/>
      <sheetName val="7.5.2 BOQ Summary "/>
      <sheetName val="Total"/>
      <sheetName val="회사99"/>
      <sheetName val="Perfiles"/>
      <sheetName val="정부노임단가"/>
      <sheetName val="7_5_1(A)_Data"/>
      <sheetName val="7_5_1(B)_BOQ_Breakdown"/>
      <sheetName val="7_5_1(C)_Scope"/>
      <sheetName val="7_5_1(D)_Basis"/>
      <sheetName val="7_5_1(E)_Allowance"/>
      <sheetName val="7_5_2_BOQ_Summary"/>
      <sheetName val="7_5_3_BOQ"/>
      <sheetName val="A__Erec_BOQ(Shop)"/>
      <sheetName val="B__Erec_BOQ(Field)"/>
      <sheetName val="C__Surface_Protection"/>
      <sheetName val="A__Erec_BOQ(Shop)_(2)"/>
      <sheetName val="B__Erec_BOQ(Field)_(2)"/>
      <sheetName val="C__Surf_Protection"/>
      <sheetName val="Attachment_#1"/>
      <sheetName val="Attachment_#2"/>
      <sheetName val="PumpSpec"/>
      <sheetName val="Rekap A"/>
      <sheetName val="견적기준"/>
      <sheetName val="OD5000"/>
      <sheetName val="upah"/>
      <sheetName val="bahan"/>
      <sheetName val="97 사업추정(WEKI)"/>
      <sheetName val="工완성공사율"/>
      <sheetName val="h-013211-2"/>
      <sheetName val="영업소실적"/>
      <sheetName val="RFP009"/>
      <sheetName val="RFP007"/>
      <sheetName val="NP"/>
      <sheetName val="measure"/>
      <sheetName val="LOOKUP"/>
      <sheetName val="paint mat"/>
      <sheetName val="DATA"/>
      <sheetName val="IN"/>
      <sheetName val="ELEC_DCI"/>
      <sheetName val="INST_DCI"/>
      <sheetName val="VE Estimate"/>
      <sheetName val="BOQ"/>
      <sheetName val="TTL"/>
      <sheetName val="자재군별"/>
      <sheetName val="재료내역"/>
      <sheetName val="CALCULATION"/>
      <sheetName val="COMPRESSOR"/>
      <sheetName val="갑지"/>
      <sheetName val="D=700"/>
      <sheetName val="TABLE2-2 OSBL-(SITE PREP)"/>
      <sheetName val="Units"/>
      <sheetName val="Instructions"/>
      <sheetName val="Basic"/>
      <sheetName val="견적 집계"/>
      <sheetName val="PULLING SUPT등"/>
      <sheetName val="Sheet1 (2)"/>
      <sheetName val="DATE"/>
      <sheetName val="LIST"/>
      <sheetName val="301"/>
      <sheetName val="302 C1"/>
      <sheetName val="302 C2"/>
      <sheetName val="302"/>
      <sheetName val="SUPPLY (2)"/>
      <sheetName val="RETURN (2)"/>
      <sheetName val="SUPPLY"/>
      <sheetName val="RETURN"/>
      <sheetName val="303"/>
      <sheetName val="303 (2)"/>
      <sheetName val="304"/>
      <sheetName val="305"/>
      <sheetName val="306"/>
      <sheetName val="307"/>
      <sheetName val="308"/>
      <sheetName val="308 (2)"/>
      <sheetName val="309"/>
      <sheetName val="309 (2)"/>
      <sheetName val="예산서"/>
      <sheetName val="Cover"/>
      <sheetName val="산출기준"/>
      <sheetName val="CABLE"/>
      <sheetName val="JUNCTION BOX"/>
      <sheetName val="TRAY"/>
      <sheetName val="PIPE"/>
      <sheetName val="PIPE FITTING"/>
      <sheetName val="TUBE"/>
      <sheetName val="TUBE FITTING"/>
      <sheetName val="CABLE GLAND"/>
      <sheetName val="VALVE"/>
      <sheetName val="MCT"/>
      <sheetName val="SUPPORT"/>
      <sheetName val="수입"/>
      <sheetName val="P3"/>
      <sheetName val="Sheet1"/>
      <sheetName val="전기일위대가"/>
      <sheetName val="갑지(추정)"/>
      <sheetName val="CAT_5"/>
      <sheetName val="CONS. EQUIP.  "/>
      <sheetName val="투입실적"/>
      <sheetName val="BLR 1"/>
      <sheetName val="GEN"/>
      <sheetName val="GAS"/>
      <sheetName val="DEAE"/>
      <sheetName val="BLR2"/>
      <sheetName val="BLR3"/>
      <sheetName val="BLR4"/>
      <sheetName val="BLR5"/>
      <sheetName val="DEM"/>
      <sheetName val="SAM"/>
      <sheetName val="CHEM"/>
      <sheetName val="COP"/>
      <sheetName val="TOEC"/>
      <sheetName val="일위대가"/>
      <sheetName val="T1"/>
      <sheetName val="VA_code"/>
      <sheetName val="가시설공"/>
      <sheetName val="기별수량산출서"/>
      <sheetName val="출력X"/>
      <sheetName val="REINF."/>
      <sheetName val="SKETCH"/>
      <sheetName val="LOADS"/>
      <sheetName val="CHECK1"/>
      <sheetName val="PRO_A"/>
      <sheetName val="DWG"/>
      <sheetName val="ELEC_MCI"/>
      <sheetName val="MAIN"/>
      <sheetName val="INST_MCI"/>
      <sheetName val="MECH_MCI"/>
      <sheetName val="PRO"/>
      <sheetName val="SPEC"/>
      <sheetName val="ACTDATA"/>
      <sheetName val="ITB COST"/>
      <sheetName val="건축"/>
      <sheetName val="PIP"/>
      <sheetName val="환율표"/>
      <sheetName val="90EL JACKET"/>
      <sheetName val="BAND(200)"/>
      <sheetName val="보온재"/>
      <sheetName val="FACTOR"/>
      <sheetName val="인건비"/>
      <sheetName val="보온 회사분"/>
      <sheetName val="302_C1"/>
      <sheetName val="302_C2"/>
      <sheetName val="SUPPLY_(2)"/>
      <sheetName val="RETURN_(2)"/>
      <sheetName val="303_(2)"/>
      <sheetName val="308_(2)"/>
      <sheetName val="309_(2)"/>
      <sheetName val="JUNCTION_BOX"/>
      <sheetName val="PIPE_FITTING"/>
      <sheetName val="TUBE_FITTING"/>
      <sheetName val="CABLE_GLAND"/>
      <sheetName val="BLR_1"/>
      <sheetName val="CONS__EQUIP___"/>
      <sheetName val="REINF_"/>
      <sheetName val="토공"/>
      <sheetName val="TL,Termination"/>
      <sheetName val="Cable,Conduit"/>
      <sheetName val="WORK"/>
      <sheetName val="#REF"/>
      <sheetName val="예산"/>
      <sheetName val="Cost control"/>
      <sheetName val="을"/>
      <sheetName val="Elect"/>
      <sheetName val="FIRE FIGHTING"/>
      <sheetName val="부표총괄"/>
      <sheetName val="내역서"/>
      <sheetName val="Macro(전선)"/>
      <sheetName val="소비자가"/>
      <sheetName val="환율"/>
      <sheetName val="MOTOR"/>
      <sheetName val="Dati"/>
      <sheetName val="DN"/>
      <sheetName val="Fluidi"/>
      <sheetName val="Temperatura"/>
      <sheetName val="Mat Stelo"/>
      <sheetName val="DWTables"/>
      <sheetName val="PRC-SUM"/>
      <sheetName val="costing_CV"/>
      <sheetName val="costing_ESDV"/>
      <sheetName val="costing_FE"/>
      <sheetName val="costing_Misc"/>
      <sheetName val="costing_MOV"/>
      <sheetName val="costing_Press"/>
      <sheetName val="내역"/>
      <sheetName val="Tipo Terzi"/>
      <sheetName val="plan&amp;section of foundation"/>
      <sheetName val="design criteria"/>
      <sheetName val="DESCRIPTION"/>
      <sheetName val="BM DATA SHEET"/>
      <sheetName val="배관"/>
      <sheetName val="9-1차이내역"/>
      <sheetName val="CIVIL"/>
      <sheetName val="BB2현대건설견적"/>
      <sheetName val="도"/>
      <sheetName val="주관사업"/>
      <sheetName val="요약배부"/>
      <sheetName val="R2_0908"/>
      <sheetName val="BAP"/>
      <sheetName val="Y-WORK"/>
      <sheetName val="1.설계기준"/>
      <sheetName val="Resource"/>
      <sheetName val="95삼성급(본사)"/>
      <sheetName val="SHL"/>
      <sheetName val="working load at the btm ft."/>
      <sheetName val="stability check"/>
      <sheetName val="PBS"/>
      <sheetName val="N+"/>
      <sheetName val="CHK_OUT_BM_090914"/>
      <sheetName val="Unit SUM"/>
      <sheetName val="BREAKDOWN"/>
      <sheetName val="조경"/>
      <sheetName val="Sheet2"/>
      <sheetName val="bill 2"/>
      <sheetName val="입고장부 (4)"/>
      <sheetName val="공통비"/>
      <sheetName val="dnc4"/>
      <sheetName val="FEUILLE INTERNE"/>
      <sheetName val="Tables"/>
      <sheetName val="설계조건"/>
      <sheetName val="조명시설"/>
      <sheetName val="Page2"/>
      <sheetName val="Material Specification"/>
      <sheetName val="special item 양진규 작성"/>
      <sheetName val="CODE"/>
      <sheetName val="HRS"/>
      <sheetName val="AILC004"/>
      <sheetName val="방유제용량 계산서"/>
      <sheetName val="OUTER AREA(겹침없음)"/>
      <sheetName val="JACKET(50,50)"/>
      <sheetName val="FLANGE"/>
      <sheetName val="SILICATE"/>
      <sheetName val="Sch.6"/>
      <sheetName val="인원계획"/>
      <sheetName val="Break Dw"/>
      <sheetName val="TblPriceDB"/>
      <sheetName val="세금자료"/>
      <sheetName val="경제지표"/>
      <sheetName val="DATA1"/>
      <sheetName val="대비내역"/>
      <sheetName val="CAPVC"/>
      <sheetName val="Condition"/>
      <sheetName val="CAL"/>
      <sheetName val="표지 (2)"/>
      <sheetName val="자료"/>
      <sheetName val="CAMP OPERATING COST"/>
      <sheetName val="PERSONNEL SETUP"/>
      <sheetName val="LIST OF OFFICE EQUIPMENT"/>
      <sheetName val="STAFF&amp;INDIRECT SALARY - SUMMARY"/>
      <sheetName val="KOREAN STAFF SALARY_BREAKDOWN"/>
      <sheetName val="WELFARE COST - SITE"/>
      <sheetName val="단가정보"/>
      <sheetName val="INPUT DATA"/>
      <sheetName val="CSTSUM"/>
      <sheetName val="UNSTEADY"/>
      <sheetName val="e4-6-%"/>
      <sheetName val="기둥(원형)"/>
      <sheetName val="기계공사비집계(원안)"/>
      <sheetName val="10현장조직"/>
      <sheetName val="제품현황"/>
      <sheetName val="pile bearing capa &amp; arrenge"/>
      <sheetName val="design load"/>
      <sheetName val="oper_load"/>
      <sheetName val="evap"/>
      <sheetName val="Fab. Skid"/>
      <sheetName val="Sheet5"/>
      <sheetName val="ITB_COST"/>
      <sheetName val="Mat_Stelo"/>
      <sheetName val="Unit_SUM"/>
      <sheetName val="개시대사 (2)"/>
      <sheetName val="집계표"/>
      <sheetName val="A-4"/>
      <sheetName val="data_dci"/>
      <sheetName val="data_mci"/>
      <sheetName val="behind"/>
      <sheetName val="Schedule(1)"/>
      <sheetName val="combi(wall)"/>
      <sheetName val="IT-BAT"/>
      <sheetName val="sum"/>
      <sheetName val="7_5_1(A)_Data1"/>
      <sheetName val="7_5_1(B)_BOQ_Breakdown1"/>
      <sheetName val="7_5_1(C)_Scope1"/>
      <sheetName val="7_5_1(D)_Basis1"/>
      <sheetName val="7_5_1(E)_Allowance1"/>
      <sheetName val="7_5_2_BOQ_Summary1"/>
      <sheetName val="7_5_3_BOQ1"/>
      <sheetName val="A__Erec_BOQ(Shop)1"/>
      <sheetName val="B__Erec_BOQ(Field)1"/>
      <sheetName val="C__Surface_Protection1"/>
      <sheetName val="A__Erec_BOQ(Shop)_(2)1"/>
      <sheetName val="B__Erec_BOQ(Field)_(2)1"/>
      <sheetName val="C__Surf_Protection1"/>
      <sheetName val="Attachment_#11"/>
      <sheetName val="Attachment_#21"/>
      <sheetName val="302_C11"/>
      <sheetName val="302_C21"/>
      <sheetName val="SUPPLY_(2)1"/>
      <sheetName val="RETURN_(2)1"/>
      <sheetName val="303_(2)1"/>
      <sheetName val="308_(2)1"/>
      <sheetName val="309_(2)1"/>
      <sheetName val="JUNCTION_BOX1"/>
      <sheetName val="PIPE_FITTING1"/>
      <sheetName val="TUBE_FITTING1"/>
      <sheetName val="CABLE_GLAND1"/>
      <sheetName val="CONS__EQUIP___1"/>
      <sheetName val="REINF_1"/>
      <sheetName val="BLR_11"/>
      <sheetName val="97_사업추정(WEKI)"/>
      <sheetName val="Cost_control"/>
      <sheetName val="90EL_JACKET"/>
      <sheetName val="보온_회사분"/>
      <sheetName val="FIRE_FIGHTING"/>
      <sheetName val="Tipo_Terzi"/>
      <sheetName val="plan&amp;section_of_foundation"/>
      <sheetName val="design_criteria"/>
      <sheetName val="BM_DATA_SHEET"/>
      <sheetName val="sheeet2"/>
      <sheetName val="仪表分析表"/>
      <sheetName val="BLDG_MCI"/>
      <sheetName val="평3"/>
      <sheetName val="인원현황"/>
      <sheetName val="변수적용"/>
      <sheetName val="IBL-C"/>
      <sheetName val="심사계산"/>
      <sheetName val="심사물량"/>
      <sheetName val="역T형"/>
      <sheetName val="건축내역"/>
      <sheetName val="eq_data _x0000__x0000__x0000__x0000_"/>
      <sheetName val="COMPARISON TABLE"/>
      <sheetName val="L V Separator"/>
      <sheetName val="CAMP - CONSTRUCTION"/>
      <sheetName val="EG-09"/>
      <sheetName val="총괄표양식"/>
      <sheetName val="차량운영비"/>
      <sheetName val="세부내역"/>
      <sheetName val="E_Rate PM"/>
      <sheetName val="Schedule 2 and 3"/>
      <sheetName val="품셈1-17"/>
      <sheetName val="11.자재단가"/>
      <sheetName val="Imp-Data"/>
      <sheetName val="PROJECT"/>
      <sheetName val="1 OF 9"/>
      <sheetName val="가도공"/>
      <sheetName val="Sheet3"/>
      <sheetName val="input"/>
      <sheetName val="견적의뢰"/>
      <sheetName val="공사"/>
      <sheetName val="단가"/>
      <sheetName val="Titel"/>
      <sheetName val="실행내역"/>
      <sheetName val="BSD (2)"/>
      <sheetName val="원본"/>
      <sheetName val="CAL."/>
      <sheetName val="BOQ건축"/>
      <sheetName val="INSTR"/>
      <sheetName val="공사비_NDE"/>
      <sheetName val="OUT"/>
      <sheetName val="직원동원계획"/>
      <sheetName val="CONTROL-100"/>
      <sheetName val="A(Rev.3)"/>
      <sheetName val="General Data"/>
      <sheetName val="PRICE COMP"/>
      <sheetName val="본지점중"/>
      <sheetName val="7.6.3(B) UG Piping"/>
      <sheetName val="static.cal"/>
      <sheetName val="crude.SLAB RE-bar"/>
      <sheetName val="ANX3A65"/>
      <sheetName val="Lup"/>
      <sheetName val="BOQ0822"/>
      <sheetName val="PRICE LIST"/>
      <sheetName val="Information"/>
      <sheetName val="WORKER"/>
      <sheetName val="PipWT"/>
      <sheetName val="Piping Design Data"/>
      <sheetName val="OFFER RATE"/>
      <sheetName val="Job Data"/>
      <sheetName val="SHIPPING"/>
      <sheetName val="IBASE"/>
      <sheetName val="내역(한신APT)"/>
      <sheetName val="Preface"/>
      <sheetName val="Source"/>
      <sheetName val="간접비 총괄표"/>
      <sheetName val="LABTOTAL"/>
      <sheetName val="Contents"/>
      <sheetName val="Summary Sheets"/>
      <sheetName val="C급보 "/>
      <sheetName val="Scaffold"/>
      <sheetName val="Access"/>
      <sheetName val="PAGE 3_GENERAL DETAILS"/>
      <sheetName val="pri-com"/>
      <sheetName val="Proposal"/>
      <sheetName val="적용 환율"/>
      <sheetName val="EXCHANGE_RATE"/>
      <sheetName val="out_prog"/>
      <sheetName val="선적schedule (2)"/>
      <sheetName val="LD-OVERALL"/>
      <sheetName val="7_5_1(A)_Data2"/>
      <sheetName val="7_5_1(B)_BOQ_Breakdown2"/>
      <sheetName val="7_5_1(C)_Scope2"/>
      <sheetName val="7_5_1(D)_Basis2"/>
      <sheetName val="7_5_1(E)_Allowance2"/>
      <sheetName val="7_5_2_BOQ_Summary2"/>
      <sheetName val="7_5_3_BOQ2"/>
      <sheetName val="A__Erec_BOQ(Shop)2"/>
      <sheetName val="B__Erec_BOQ(Field)2"/>
      <sheetName val="C__Surface_Protection2"/>
      <sheetName val="A__Erec_BOQ(Shop)_(2)2"/>
      <sheetName val="B__Erec_BOQ(Field)_(2)2"/>
      <sheetName val="C__Surf_Protection2"/>
      <sheetName val="Attachment_#12"/>
      <sheetName val="Attachment_#22"/>
      <sheetName val="302_C12"/>
      <sheetName val="302_C22"/>
      <sheetName val="SUPPLY_(2)2"/>
      <sheetName val="RETURN_(2)2"/>
      <sheetName val="303_(2)2"/>
      <sheetName val="308_(2)2"/>
      <sheetName val="309_(2)2"/>
      <sheetName val="JUNCTION_BOX2"/>
      <sheetName val="PIPE_FITTING2"/>
      <sheetName val="TUBE_FITTING2"/>
      <sheetName val="CABLE_GLAND2"/>
      <sheetName val="CONS__EQUIP___2"/>
      <sheetName val="BLR_12"/>
      <sheetName val="REINF_2"/>
      <sheetName val="ITB_COST1"/>
      <sheetName val="97_사업추정(WEKI)1"/>
      <sheetName val="Cost_control1"/>
      <sheetName val="90EL_JACKET1"/>
      <sheetName val="보온_회사분1"/>
      <sheetName val="FIRE_FIGHTING1"/>
      <sheetName val="NDOCBT"/>
      <sheetName val="Summary"/>
      <sheetName val="Definitions"/>
      <sheetName val="예산M11A"/>
      <sheetName val="Graph (LGEN)"/>
      <sheetName val="KLHT"/>
      <sheetName val="General"/>
      <sheetName val="Menus"/>
      <sheetName val="TRAY BM"/>
      <sheetName val="Set"/>
      <sheetName val="Sheet6"/>
      <sheetName val="Design"/>
      <sheetName val="RFP002"/>
      <sheetName val="new급여T(4을-운전)"/>
      <sheetName val="TB-내역서"/>
      <sheetName val="Feuil2"/>
      <sheetName val="작성기준"/>
      <sheetName val="BCPAB"/>
      <sheetName val="노임"/>
      <sheetName val="ANALYSER"/>
      <sheetName val="Cover sheet"/>
      <sheetName val="MyLists"/>
      <sheetName val="산근"/>
      <sheetName val="을지"/>
      <sheetName val="#3E1_GCR"/>
      <sheetName val="대치판정"/>
      <sheetName val="EE-PROP"/>
      <sheetName val="영업2"/>
      <sheetName val="영업3"/>
      <sheetName val="Code_Magics"/>
      <sheetName val="1_설계기준"/>
      <sheetName val="bill_2"/>
      <sheetName val="NAMES"/>
      <sheetName val="NPC500"/>
      <sheetName val="표지"/>
      <sheetName val="데이타"/>
      <sheetName val="Sheet10"/>
      <sheetName val="VV-REV2"/>
      <sheetName val="-15.0"/>
      <sheetName val="부재치수입력"/>
      <sheetName val="BLDG_DCI"/>
      <sheetName val="BREAKDOWN(철거설치)"/>
      <sheetName val="맨홀수량산출"/>
      <sheetName val="11"/>
      <sheetName val="품셈 "/>
      <sheetName val="PAINT"/>
      <sheetName val="방화도료"/>
      <sheetName val="plan&amp;section_of_foundation1"/>
      <sheetName val="design_criteria1"/>
      <sheetName val="Tipo_Terzi1"/>
      <sheetName val="BM_DATA_SHEET1"/>
      <sheetName val="Mat_Stelo1"/>
      <sheetName val="working_load_at_the_btm_ft_"/>
      <sheetName val="stability_check"/>
      <sheetName val="Unit_SUM1"/>
      <sheetName val="Break_Dw"/>
      <sheetName val="방유제용량_계산서"/>
      <sheetName val="INPUT_DATA"/>
      <sheetName val="special_item_양진규_작성"/>
      <sheetName val="OUTER_AREA(겹침없음)"/>
      <sheetName val="Material_Specification"/>
      <sheetName val="개시대사_(2)"/>
      <sheetName val="pile_bearing_capa_&amp;_arrenge"/>
      <sheetName val="design_load"/>
      <sheetName val="표지_(2)"/>
      <sheetName val="Sch_6"/>
      <sheetName val="Fab__Skid"/>
      <sheetName val="CAMP_OPERATING_COST"/>
      <sheetName val="PERSONNEL_SETUP"/>
      <sheetName val="LIST_OF_OFFICE_EQUIPMENT"/>
      <sheetName val="STAFF&amp;INDIRECT_SALARY_-_SUMMARY"/>
      <sheetName val="KOREAN_STAFF_SALARY_BREAKDOWN"/>
      <sheetName val="WELFARE_COST_-_SITE"/>
      <sheetName val="입고장부_(4)"/>
      <sheetName val="FEUILLE_INTERNE"/>
      <sheetName val="11_자재단가"/>
      <sheetName val="1_OF_9"/>
      <sheetName val="COMPARISON_TABLE"/>
      <sheetName val="L_V_Separator"/>
      <sheetName val="CAMP_-_CONSTRUCTION"/>
      <sheetName val="E_Rate_PM"/>
      <sheetName val="Schedule_2_and_3"/>
      <sheetName val="sc0314 Index"/>
      <sheetName val="종목코드"/>
      <sheetName val="COPING"/>
      <sheetName val="COA-17"/>
      <sheetName val="C-18"/>
      <sheetName val="Summary 2002"/>
      <sheetName val="총괄표"/>
      <sheetName val="98TSON4A"/>
      <sheetName val="POWER"/>
      <sheetName val="ASME B 36.10 M"/>
      <sheetName val="PAGE 1"/>
      <sheetName val="대공종"/>
      <sheetName val="_생산성_분석_체계_절차.xlsx"/>
      <sheetName val="Quantity"/>
      <sheetName val="General_Data"/>
      <sheetName val="PRICE_COMP"/>
      <sheetName val="A(Rev_3)"/>
      <sheetName val="단가비교(TOTAL)"/>
      <sheetName val="General_Data1"/>
      <sheetName val="PRICE_COMP1"/>
      <sheetName val="A(Rev_3)1"/>
      <sheetName val="기준"/>
      <sheetName val="BQ List"/>
      <sheetName val="노임단가"/>
      <sheetName val="NC"/>
      <sheetName val="Resource summary"/>
      <sheetName val="SG"/>
      <sheetName val="Data_Vert"/>
      <sheetName val="Rebar"/>
      <sheetName val="Data_ST"/>
      <sheetName val="Load"/>
      <sheetName val="건축집계"/>
      <sheetName val="Tiburon"/>
      <sheetName val="Diainch"/>
      <sheetName val="w't table"/>
      <sheetName val="3.0 Overall Progress S-curve"/>
      <sheetName val="3-4 SPI"/>
      <sheetName val="Lists"/>
      <sheetName val="B"/>
      <sheetName val="단가비교"/>
      <sheetName val="eq_data _x005f_x0000__x005f_x0000__x005f_x0000__x"/>
      <sheetName val="cashflow"/>
      <sheetName val="급여일반"/>
      <sheetName val="choose"/>
      <sheetName val="당초"/>
      <sheetName val="Quotation"/>
      <sheetName val="Info"/>
      <sheetName val="일위대가표"/>
      <sheetName val="D-3"/>
      <sheetName val="차액보증"/>
      <sheetName val="말뚝지지력산정"/>
      <sheetName val="단중표"/>
      <sheetName val="SORTING"/>
      <sheetName val="배관물량 (STEEL)"/>
      <sheetName val="Sheet 1"/>
      <sheetName val="Offertemodel"/>
      <sheetName val="연돌일위집계"/>
      <sheetName val="품셈"/>
      <sheetName val="Break Down"/>
      <sheetName val="BQ"/>
      <sheetName val="22-Plant"/>
      <sheetName val="Supervision List"/>
      <sheetName val="Equip_Pipe_Insulation"/>
      <sheetName val="BQ_Piping"/>
      <sheetName val="PROCURE"/>
      <sheetName val="labor"/>
      <sheetName val="Struct-Grass root"/>
      <sheetName val="미입고자재목록_설계1과"/>
      <sheetName val="PAGE 2"/>
      <sheetName val="입력값"/>
      <sheetName val="_x0000_è"/>
      <sheetName val="BQLIST"/>
      <sheetName val="제출계산서"/>
      <sheetName val="품셈1-26"/>
      <sheetName val="TIE-INS"/>
      <sheetName val="현금"/>
      <sheetName val="Rectangular Beam"/>
      <sheetName val="요율"/>
      <sheetName val="자재대"/>
      <sheetName val="DOWNLOAD"/>
      <sheetName val="상반기손익차2총괄"/>
      <sheetName val="공사비 내역 (가)"/>
      <sheetName val="STATIC"/>
      <sheetName val="Pipelines ASAB I-II Brownfield"/>
      <sheetName val="MH Estimation Guide"/>
      <sheetName val="CIV-DWG-ADA"/>
      <sheetName val="CIV-DOC-ADA"/>
      <sheetName val="LEGEND"/>
      <sheetName val="KP1590_E"/>
      <sheetName val="한계원가"/>
      <sheetName val="Page 10"/>
      <sheetName val="CRUDE RE-bar"/>
      <sheetName val="database-emp"/>
      <sheetName val="평균환율-USD"/>
      <sheetName val="DUTCH CONE"/>
      <sheetName val="harga"/>
      <sheetName val="koef"/>
      <sheetName val="Resume"/>
      <sheetName val="SPEC-DT2"/>
      <sheetName val="Eng.hour_DB"/>
      <sheetName val="KP_List"/>
      <sheetName val="나이대조표"/>
      <sheetName val="norms"/>
      <sheetName val="HVAC"/>
      <sheetName val="공사내역"/>
      <sheetName val="북제주-표지"/>
      <sheetName val="Macro"/>
      <sheetName val="Taux"/>
      <sheetName val="八幡"/>
      <sheetName val="GM 000"/>
      <sheetName val="PRECAST lightconc-II"/>
      <sheetName val="csdim"/>
      <sheetName val="cdsload"/>
      <sheetName val="chsload"/>
      <sheetName val="CLAMP"/>
      <sheetName val="cvsload"/>
      <sheetName val="Cash2"/>
      <sheetName val="Z"/>
      <sheetName val="환산표"/>
      <sheetName val="El(Increased)"/>
      <sheetName val="eq_data _x0000__x0000__x0000__x"/>
      <sheetName val=""/>
      <sheetName val="Rev No"/>
      <sheetName val="COVER-P"/>
      <sheetName val="PUMP SHT"/>
      <sheetName val="FC-01"/>
      <sheetName val="FC-06"/>
      <sheetName val="MC-01"/>
      <sheetName val="Sal"/>
      <sheetName val="TYPE-B 평균H"/>
      <sheetName val="현장배치"/>
      <sheetName val="TDC_ADMIN"/>
      <sheetName val="Requisitions"/>
      <sheetName val="ICDS"/>
      <sheetName val="PSV"/>
      <sheetName val="6.공사비 내역 (가)"/>
      <sheetName val="명단"/>
      <sheetName val="EST-1"/>
    </sheetNames>
    <sheetDataSet>
      <sheetData sheetId="0">
        <row r="5">
          <cell r="C5" t="str">
            <v>Isolated type</v>
          </cell>
        </row>
      </sheetData>
      <sheetData sheetId="1">
        <row r="5">
          <cell r="C5" t="str">
            <v>Isolated type</v>
          </cell>
        </row>
      </sheetData>
      <sheetData sheetId="2" refreshError="1"/>
      <sheetData sheetId="3"/>
      <sheetData sheetId="4"/>
      <sheetData sheetId="5"/>
      <sheetData sheetId="6"/>
      <sheetData sheetId="7"/>
      <sheetData sheetId="8">
        <row r="5">
          <cell r="C5" t="str">
            <v>PACKAGE NO.</v>
          </cell>
        </row>
      </sheetData>
      <sheetData sheetId="9"/>
      <sheetData sheetId="10"/>
      <sheetData sheetId="11"/>
      <sheetData sheetId="12">
        <row r="6">
          <cell r="C6" t="str">
            <v>ton</v>
          </cell>
        </row>
      </sheetData>
      <sheetData sheetId="13"/>
      <sheetData sheetId="14"/>
      <sheetData sheetId="15">
        <row r="5">
          <cell r="C5" t="str">
            <v>PACKAGE NO.</v>
          </cell>
        </row>
      </sheetData>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정부노임단가"/>
      <sheetName val="단가조사서"/>
      <sheetName val="공사원가"/>
      <sheetName val="내역서집계표"/>
      <sheetName val="내역서"/>
      <sheetName val="호표일위대가집계표"/>
      <sheetName val="호표일위대가"/>
      <sheetName val="중기산출근거"/>
      <sheetName val="중기집계표"/>
      <sheetName val="중기계산"/>
      <sheetName val="2.자재집계표"/>
      <sheetName val="토공-토사"/>
      <sheetName val="맹암거터파기"/>
      <sheetName val="되메우기및다짐1"/>
      <sheetName val="토사운반및사토장정리"/>
      <sheetName val="경암운반및사토장정리"/>
      <sheetName val="화강석 보조기층"/>
      <sheetName val="혼합기층 포설 및다짐 (2)"/>
      <sheetName val="보조기층 포설 및다짐"/>
      <sheetName val="아스콘기층"/>
      <sheetName val="아스콘표층"/>
      <sheetName val="프라임코팅"/>
      <sheetName val="텍코팅코팅"/>
      <sheetName val="보조기층운반"/>
      <sheetName val="철근운반"/>
      <sheetName val="흄관운반300"/>
      <sheetName val="도로경계석운반"/>
      <sheetName val="보차도경계석운반 (2)"/>
      <sheetName val="1.총괄토공"/>
      <sheetName val="2.하수터파기토공"/>
      <sheetName val="3.하수수량집계표"/>
      <sheetName val="배수관집계표-연결관"/>
      <sheetName val="연결관-300"/>
      <sheetName val="배수관집계표-오수관"/>
      <sheetName val="오수관-300"/>
      <sheetName val="맨홀집계및깊이계산서-오수"/>
      <sheetName val="오수맨홀900"/>
      <sheetName val="집수정600-600-3"/>
      <sheetName val="집수정300-400-1"/>
      <sheetName val="U형측구300×400"/>
      <sheetName val="4.맹암거집계표"/>
      <sheetName val="맹암거 토공"/>
      <sheetName val="맹암거100"/>
      <sheetName val="맹암거200"/>
      <sheetName val="맹암거300"/>
      <sheetName val="5.포장공사수량집계표"/>
      <sheetName val="화강석"/>
      <sheetName val="보차도경계석"/>
      <sheetName val="도로경계석 (2)"/>
      <sheetName val="L형측구"/>
      <sheetName val="아스팔트포장"/>
      <sheetName val="XXXXXX"/>
      <sheetName val="장비집계"/>
      <sheetName val="위생기구집계"/>
      <sheetName val="급수급탕집계"/>
      <sheetName val="급수급탕 (동관)"/>
      <sheetName val="오배수 (집계)"/>
      <sheetName val="NO-HUB"/>
      <sheetName val="오배수"/>
      <sheetName val="닥트집계"/>
      <sheetName val="덕트"/>
      <sheetName val="Cover"/>
      <sheetName val="장비당단가 (1)"/>
      <sheetName val="A-4"/>
      <sheetName val="ITEM"/>
      <sheetName val="단위중량"/>
      <sheetName val="견적서"/>
      <sheetName val="시행예산"/>
      <sheetName val="하수급견적대비"/>
      <sheetName val=" 견적서"/>
      <sheetName val="환률"/>
      <sheetName val="일반부표"/>
      <sheetName val="공비대비"/>
      <sheetName val="Sheet5"/>
      <sheetName val="WORK"/>
      <sheetName val="물량집계(전기)"/>
      <sheetName val="물량집계(계장)"/>
      <sheetName val="2_자재집계표"/>
      <sheetName val="화강석_보조기층"/>
      <sheetName val="혼합기층_포설_및다짐_(2)"/>
      <sheetName val="보조기층_포설_및다짐"/>
      <sheetName val="보차도경계석운반_(2)"/>
      <sheetName val="1_총괄토공"/>
      <sheetName val="2_하수터파기토공"/>
      <sheetName val="3_하수수량집계표"/>
      <sheetName val="4_맹암거집계표"/>
      <sheetName val="맹암거_토공"/>
      <sheetName val="5_포장공사수량집계표"/>
      <sheetName val="도로경계석_(2)"/>
      <sheetName val="급수급탕_(동관)"/>
      <sheetName val="오배수_(집계)"/>
      <sheetName val="장비당단가_(1)"/>
      <sheetName val="Testing"/>
      <sheetName val="을"/>
      <sheetName val="Site Expenses"/>
      <sheetName val="부대내역"/>
      <sheetName val="일위대가목록"/>
      <sheetName val="Y-WORK"/>
      <sheetName val="Dae_Jiju"/>
      <sheetName val="Sikje_ingun"/>
      <sheetName val="TREE_D"/>
      <sheetName val="한일양산"/>
      <sheetName val="3BL공동구 수량"/>
      <sheetName val="Sheet4"/>
      <sheetName val="차액보증"/>
      <sheetName val="적용률"/>
      <sheetName val="DATA"/>
      <sheetName val="데이타"/>
      <sheetName val="CONCRETE"/>
      <sheetName val="건축내역"/>
      <sheetName val="1.맹암거관련"/>
      <sheetName val="c_balju"/>
      <sheetName val="실행철강하도"/>
      <sheetName val="수목표준대가"/>
      <sheetName val="BQ"/>
      <sheetName val="BID"/>
      <sheetName val="입찰안"/>
      <sheetName val="L형옹벽(key)"/>
      <sheetName val="BSD (2)"/>
      <sheetName val="IPL_SCHEDULE"/>
      <sheetName val="INST_DCI"/>
      <sheetName val="Sheet1"/>
      <sheetName val="PRO_DCI"/>
      <sheetName val="HVAC_DCI"/>
      <sheetName val="PIPE_DCI"/>
      <sheetName val="ISBL"/>
      <sheetName val="OSBL"/>
      <sheetName val="건내용"/>
      <sheetName val="Sheet2"/>
      <sheetName val="INSTR"/>
      <sheetName val="영업소실적"/>
      <sheetName val="ilch"/>
      <sheetName val="설계"/>
      <sheetName val="가시설수량"/>
      <sheetName val="단위수량"/>
      <sheetName val="GAEYO"/>
      <sheetName val="영동(D)"/>
      <sheetName val="공사비 내역 (가)"/>
      <sheetName val="내역"/>
      <sheetName val="동원인원"/>
      <sheetName val="식재인부"/>
      <sheetName val="토목내역"/>
      <sheetName val="투찰"/>
      <sheetName val="Proposal"/>
      <sheetName val="일위대가"/>
      <sheetName val="산출근거"/>
      <sheetName val="기계내역"/>
      <sheetName val="변압기 및 발전기 용량"/>
      <sheetName val="gyun"/>
      <sheetName val="일위"/>
      <sheetName val="산업개발안내서"/>
      <sheetName val="원가계산"/>
      <sheetName val="공문"/>
      <sheetName val="공통부대비"/>
      <sheetName val="MOTOR"/>
      <sheetName val="도급"/>
      <sheetName val="FAB별"/>
      <sheetName val="01"/>
      <sheetName val="GTG TR PIT"/>
      <sheetName val="결선list"/>
      <sheetName val="빙장비사양"/>
      <sheetName val="감가상각"/>
      <sheetName val="노임단가"/>
      <sheetName val="토공사"/>
      <sheetName val="8월현금흐름표"/>
      <sheetName val="20관리비율"/>
      <sheetName val="맨홀수량집계"/>
      <sheetName val="9811"/>
      <sheetName val="토목"/>
      <sheetName val="PUMP"/>
      <sheetName val="보합"/>
      <sheetName val="TABLE"/>
      <sheetName val="ABUT수량-A1"/>
      <sheetName val="품셈TABLE"/>
      <sheetName val="입사시직위"/>
      <sheetName val="7.5.2 BOQ Summary "/>
      <sheetName val="TABLE2-1 ISBL(GENEAL-CIVIL)"/>
      <sheetName val="TABLE2-1 ISBL-(SlTE PREP)"/>
      <sheetName val="TABLE2.1 ISBL (Soil Invest)"/>
      <sheetName val="TABLE2-2 OSBL(GENERAL-CIVIL)"/>
      <sheetName val="TABLE2-2 OSBL-(SITE PREP)"/>
      <sheetName val="OCT.FDN"/>
      <sheetName val="General Data"/>
      <sheetName val="당초"/>
      <sheetName val="2F 회의실견적(5_14 일대)"/>
      <sheetName val="단가"/>
      <sheetName val="시설물일위"/>
      <sheetName val="XL4Poppy"/>
      <sheetName val="PhaDoMong"/>
      <sheetName val="PRO_A"/>
      <sheetName val="DWG"/>
      <sheetName val="ELEC_MCI"/>
      <sheetName val="MAIN"/>
      <sheetName val="INST_MCI"/>
      <sheetName val="MECH_MCI"/>
      <sheetName val="PRO"/>
      <sheetName val="갑지"/>
      <sheetName val="집계표"/>
      <sheetName val="단가결정"/>
      <sheetName val="TEL"/>
      <sheetName val="SE-611"/>
      <sheetName val="KP1590_E"/>
      <sheetName val="96수출"/>
      <sheetName val="Sheet15"/>
      <sheetName val="말뚝지지력산정"/>
      <sheetName val="남양시작동자105노65기1.3화1.2"/>
      <sheetName val="내역서(총)"/>
      <sheetName val="수목데이타"/>
      <sheetName val="품셈표"/>
      <sheetName val="EXTERNAL(BOQ)"/>
      <sheetName val="CALCULATION"/>
      <sheetName val="123"/>
      <sheetName val="유화"/>
      <sheetName val="DESIGN CRITERIA"/>
      <sheetName val="PumpSpec"/>
      <sheetName val="eq_data"/>
      <sheetName val="h-013211-2"/>
      <sheetName val="견적의뢰"/>
      <sheetName val="CAT_5"/>
      <sheetName val="1을"/>
      <sheetName val="물량산출근거"/>
      <sheetName val="GRDBS"/>
      <sheetName val="HORI. VESSEL"/>
      <sheetName val="BQ-Offsite"/>
      <sheetName val="과천MAIN"/>
      <sheetName val="Customer Databas"/>
      <sheetName val="직노"/>
      <sheetName val="DATA(BAC)"/>
      <sheetName val="일반맨홀수량집계"/>
      <sheetName val="소업1교"/>
      <sheetName val="BLOCK(1)"/>
      <sheetName val="2.단면가정"/>
      <sheetName val="4.말뚝설계"/>
      <sheetName val="1.설계조건"/>
      <sheetName val="자재단가비교표"/>
      <sheetName val="BJJIN"/>
      <sheetName val="COPING"/>
      <sheetName val="공사개요"/>
      <sheetName val="명세서"/>
      <sheetName val="가시설(TYPE-A)"/>
      <sheetName val="1호맨홀가감수량"/>
      <sheetName val="1-1평균터파기고(1)"/>
      <sheetName val="1호맨홀수량산출"/>
      <sheetName val="내역1"/>
      <sheetName val="수량산출"/>
      <sheetName val="오산갈곳"/>
      <sheetName val="부대대비"/>
      <sheetName val="냉연집계"/>
      <sheetName val="신우"/>
      <sheetName val="공통가설"/>
      <sheetName val="CODE"/>
      <sheetName val="2000년1차"/>
      <sheetName val="시멘트"/>
      <sheetName val="#REF"/>
      <sheetName val="별표 "/>
      <sheetName val="현장"/>
      <sheetName val="I.설계조건"/>
      <sheetName val="단가대비표"/>
      <sheetName val="실행(ALT1)"/>
      <sheetName val="kimre scrubber"/>
      <sheetName val="일위대가목차"/>
      <sheetName val="J直材4"/>
      <sheetName val="말뚝물량"/>
      <sheetName val="날개벽(좌,우=45도,75도)"/>
      <sheetName val="CAL"/>
      <sheetName val="연수동"/>
      <sheetName val="물량표"/>
      <sheetName val="DATE"/>
      <sheetName val="b_balju_cho"/>
      <sheetName val="입찰견적보고서"/>
      <sheetName val="INPUT"/>
      <sheetName val="woo(mac)"/>
      <sheetName val="식재품셈"/>
      <sheetName val="견"/>
      <sheetName val="원형맨홀수량"/>
      <sheetName val="소비자가"/>
      <sheetName val="전기일위대가"/>
      <sheetName val=" 해군동해관사 미장공사A그룹 공내역서.xlsx"/>
      <sheetName val="총괄표"/>
      <sheetName val="지주목시비량산출서"/>
      <sheetName val="danga"/>
      <sheetName val="직공비"/>
      <sheetName val="단가조사"/>
      <sheetName val="식재총괄"/>
      <sheetName val="횡배수관토공수량"/>
      <sheetName val="내역표지"/>
      <sheetName val="형틀공사"/>
      <sheetName val="교각1"/>
      <sheetName val="SOHAR(2nd)"/>
      <sheetName val="WORK-VOL"/>
      <sheetName val="as boq list up"/>
      <sheetName val="대창(함평)"/>
      <sheetName val="대창(장성)"/>
      <sheetName val="대창(함평)-창열"/>
      <sheetName val="밸브설치"/>
      <sheetName val="단가표"/>
      <sheetName val="FANDBS"/>
      <sheetName val="GRDATA"/>
      <sheetName val="SHAFTDBSE"/>
      <sheetName val="MATRLDATA"/>
      <sheetName val="원가"/>
      <sheetName val="7내역"/>
      <sheetName val="내역서(기계)"/>
      <sheetName val="Studio"/>
      <sheetName val="수목데이타 "/>
      <sheetName val="ATS단가"/>
      <sheetName val="DATA1"/>
      <sheetName val="터파기및재료"/>
      <sheetName val="몰탈재료산출"/>
      <sheetName val="2공구산출내역"/>
      <sheetName val="국별인원"/>
      <sheetName val="견적집계표"/>
      <sheetName val="1.설계기준"/>
      <sheetName val="Inputs"/>
      <sheetName val="Timing&amp;Esc"/>
      <sheetName val="TYPE-B 평균H"/>
      <sheetName val="D-3503"/>
      <sheetName val="Total"/>
      <sheetName val="관접합및부설"/>
      <sheetName val="차량구입"/>
      <sheetName val="부표총괄"/>
      <sheetName val="FLA"/>
      <sheetName val="부하LOAD"/>
      <sheetName val="입력1"/>
      <sheetName val="경비2내역"/>
      <sheetName val="공사비_내역_(가)"/>
      <sheetName val="_견적서"/>
      <sheetName val="2F_회의실견적(5_14_일대)"/>
      <sheetName val="BSD_(2)"/>
      <sheetName val="1_맹암거관련"/>
      <sheetName val="3BL공동구_수량"/>
      <sheetName val="Site_Expenses"/>
      <sheetName val="SORCE1"/>
      <sheetName val="산출내역서집계표"/>
      <sheetName val="wall"/>
      <sheetName val="6월실적"/>
      <sheetName val="손익분석"/>
      <sheetName val="1-1"/>
      <sheetName val="가공비"/>
      <sheetName val="표지판현황"/>
      <sheetName val="단면가정"/>
      <sheetName val="I一般比"/>
      <sheetName val="N賃率-職"/>
      <sheetName val="기별(종합)"/>
      <sheetName val="금액집계"/>
      <sheetName val="hvac(제어동)"/>
      <sheetName val="수량산출서"/>
      <sheetName val="Baby일위대가"/>
      <sheetName val="Construction"/>
      <sheetName val="Item정리"/>
      <sheetName val="SL dau tien"/>
      <sheetName val="적격점수&lt;300억미만&gt;"/>
      <sheetName val="7단가"/>
      <sheetName val="검사현황"/>
      <sheetName val="full (2)"/>
      <sheetName val="설변물량"/>
      <sheetName val="단면치수"/>
      <sheetName val="단위별 일위대가표"/>
      <sheetName val="설산1.나"/>
      <sheetName val="본사S"/>
      <sheetName val="Equipment"/>
      <sheetName val="Piping"/>
      <sheetName val="TYPE-A"/>
      <sheetName val="기초일위"/>
      <sheetName val="시설일위"/>
      <sheetName val="조명일위"/>
      <sheetName val="전선 및 전선관"/>
      <sheetName val="IMP(MAIN)"/>
      <sheetName val="IMP (REACTOR)"/>
      <sheetName val="봉양~조차장간고하개명(신설)"/>
      <sheetName val="도급양식"/>
      <sheetName val="소일위대가코드표"/>
      <sheetName val="정산노무"/>
      <sheetName val="정산재료"/>
      <sheetName val="전신환매도율"/>
      <sheetName val="월선수금"/>
      <sheetName val="조도계산서 (도서)"/>
      <sheetName val="Wind Load(3.1) (2)"/>
      <sheetName val="Wind Load(3.2)"/>
      <sheetName val="Wind Load(3.4)"/>
      <sheetName val="가동비율"/>
      <sheetName val="단면(RW1)"/>
      <sheetName val="노원열병합  건축공사기성내역서"/>
      <sheetName val="개요"/>
      <sheetName val="금액"/>
      <sheetName val="2_자재집계표4"/>
      <sheetName val="화강석_보조기층4"/>
      <sheetName val="혼합기층_포설_및다짐_(2)4"/>
      <sheetName val="보조기층_포설_및다짐4"/>
      <sheetName val="보차도경계석운반_(2)4"/>
      <sheetName val="1_총괄토공4"/>
      <sheetName val="2_하수터파기토공4"/>
      <sheetName val="3_하수수량집계표4"/>
      <sheetName val="4_맹암거집계표4"/>
      <sheetName val="맹암거_토공4"/>
      <sheetName val="5_포장공사수량집계표4"/>
      <sheetName val="도로경계석_(2)4"/>
      <sheetName val="급수급탕_(동관)4"/>
      <sheetName val="오배수_(집계)4"/>
      <sheetName val="2_자재집계표1"/>
      <sheetName val="화강석_보조기층1"/>
      <sheetName val="혼합기층_포설_및다짐_(2)1"/>
      <sheetName val="보조기층_포설_및다짐1"/>
      <sheetName val="보차도경계석운반_(2)1"/>
      <sheetName val="1_총괄토공1"/>
      <sheetName val="2_하수터파기토공1"/>
      <sheetName val="3_하수수량집계표1"/>
      <sheetName val="4_맹암거집계표1"/>
      <sheetName val="맹암거_토공1"/>
      <sheetName val="5_포장공사수량집계표1"/>
      <sheetName val="도로경계석_(2)1"/>
      <sheetName val="급수급탕_(동관)1"/>
      <sheetName val="오배수_(집계)1"/>
      <sheetName val="2_자재집계표2"/>
      <sheetName val="화강석_보조기층2"/>
      <sheetName val="혼합기층_포설_및다짐_(2)2"/>
      <sheetName val="보조기층_포설_및다짐2"/>
      <sheetName val="보차도경계석운반_(2)2"/>
      <sheetName val="1_총괄토공2"/>
      <sheetName val="2_하수터파기토공2"/>
      <sheetName val="3_하수수량집계표2"/>
      <sheetName val="4_맹암거집계표2"/>
      <sheetName val="맹암거_토공2"/>
      <sheetName val="5_포장공사수량집계표2"/>
      <sheetName val="도로경계석_(2)2"/>
      <sheetName val="급수급탕_(동관)2"/>
      <sheetName val="오배수_(집계)2"/>
      <sheetName val="2_자재집계표3"/>
      <sheetName val="화강석_보조기층3"/>
      <sheetName val="혼합기층_포설_및다짐_(2)3"/>
      <sheetName val="보조기층_포설_및다짐3"/>
      <sheetName val="보차도경계석운반_(2)3"/>
      <sheetName val="1_총괄토공3"/>
      <sheetName val="2_하수터파기토공3"/>
      <sheetName val="3_하수수량집계표3"/>
      <sheetName val="4_맹암거집계표3"/>
      <sheetName val="맹암거_토공3"/>
      <sheetName val="5_포장공사수량집계표3"/>
      <sheetName val="도로경계석_(2)3"/>
      <sheetName val="급수급탕_(동관)3"/>
      <sheetName val="오배수_(집계)3"/>
      <sheetName val="골재집계"/>
      <sheetName val="차수"/>
      <sheetName val="Sheet1 (2)"/>
      <sheetName val="BM"/>
      <sheetName val="system &amp; LOOK_UP_FUNC"/>
      <sheetName val="본지점중"/>
      <sheetName val="비교표"/>
      <sheetName val="골조시행"/>
      <sheetName val="적용기준"/>
      <sheetName val="첨부파일"/>
      <sheetName val="EUPDAT2"/>
      <sheetName val="Hargamat"/>
      <sheetName val="검색"/>
      <sheetName val="연습"/>
      <sheetName val="Schedule C - Page 2 of 6"/>
      <sheetName val="Schedule C - Page 4 of 6"/>
      <sheetName val="Schedule C - Page 5 of 6"/>
      <sheetName val="Schedule C - Page 6 of 6"/>
      <sheetName val="Schedule A - Page 1 of 3"/>
      <sheetName val="Schedule A - Page 2 of 3"/>
      <sheetName val="Schedule A - Page 3 of 3"/>
      <sheetName val="Schedule B - Page 1 of 4"/>
      <sheetName val="Schedule B - Page 2 of 4"/>
      <sheetName val="Schedule B - Page 3 of 4"/>
      <sheetName val="Schedule B - Page 4 of 4"/>
      <sheetName val="Schedule C - Page 1 of 6"/>
      <sheetName val="Schedule C - Page 3 of 6"/>
      <sheetName val="Schedule E - Page 1 of 11"/>
      <sheetName val="Schedule E - Page 10 of 11"/>
      <sheetName val="Schedule E - Page 11 of 11"/>
      <sheetName val="Schedule E - Page 2 of 11"/>
      <sheetName val="Schedule E - Page 3 of 11"/>
      <sheetName val="Schedule E - Page 4 of 11"/>
      <sheetName val="Schedule E - Page 5 of 11"/>
      <sheetName val="Schedule E - Page 6 of 11"/>
      <sheetName val="Schedule E - Page 7 of 11"/>
      <sheetName val="Schedule E - Page 8 of 11"/>
      <sheetName val="Schedule E - Page 9 of 11"/>
      <sheetName val="A.1.3 - Page 1 of 1"/>
      <sheetName val="A.1.4 - Page 1 of 1"/>
      <sheetName val="A.4 - Page 1 of 1"/>
      <sheetName val="건축내역서"/>
      <sheetName val="차선도색현황"/>
      <sheetName val="갑지(추정)"/>
      <sheetName val="Front"/>
      <sheetName val="Base_Data"/>
      <sheetName val="PRICE-COMP"/>
      <sheetName val="pri-com"/>
      <sheetName val="횡배위치"/>
      <sheetName val="Languages"/>
      <sheetName val="SCH"/>
      <sheetName val="CTEMCOST"/>
      <sheetName val="공사비내역서"/>
      <sheetName val="CAPVC"/>
      <sheetName val="연결임시"/>
      <sheetName val="FACTOR"/>
      <sheetName val="견적을지"/>
      <sheetName val="EJ"/>
      <sheetName val="전기공사"/>
      <sheetName val="토목주소"/>
      <sheetName val="프랜트면허"/>
      <sheetName val="4 LINE"/>
      <sheetName val="7 th"/>
      <sheetName val="DS-최종"/>
      <sheetName val="design data"/>
      <sheetName val="member design"/>
      <sheetName val="공종별 집계"/>
      <sheetName val="인제내역"/>
      <sheetName val="대비"/>
      <sheetName val="CP-E2 (품셈표)"/>
      <sheetName val="음료실행"/>
      <sheetName val="실행(표지,갑,을)"/>
      <sheetName val="네고율"/>
      <sheetName val="Indices"/>
      <sheetName val="1.맹암거관련.xls"/>
      <sheetName val="1.%EB%A7%B9%EC%95%94%EA%B1%B0%E"/>
      <sheetName val="estimate"/>
      <sheetName val="Graph (LGEN)"/>
      <sheetName val="out_prog"/>
      <sheetName val="선적schedule (2)"/>
      <sheetName val="Bdown_ISBL"/>
      <sheetName val="C &amp; G RHS"/>
      <sheetName val="RAHMEN"/>
      <sheetName val="CCC"/>
      <sheetName val="A"/>
      <sheetName val="DOGI"/>
      <sheetName val="기성집계"/>
      <sheetName val="설계조건"/>
      <sheetName val="안정계산"/>
      <sheetName val="단면검토"/>
      <sheetName val="공사비예산서(토목분)"/>
      <sheetName val="변화치수"/>
      <sheetName val="1.취수장"/>
      <sheetName val="단가디비"/>
      <sheetName val="도급내역서"/>
      <sheetName val="내역5"/>
      <sheetName val="RING WALL"/>
      <sheetName val="Y_WORK"/>
      <sheetName val="뚝토공"/>
      <sheetName val="기계"/>
      <sheetName val="TC IN"/>
      <sheetName val="일위집계표"/>
      <sheetName val="자재단가"/>
      <sheetName val="요율"/>
      <sheetName val="노임"/>
      <sheetName val="자재대"/>
      <sheetName val="자료(통합)"/>
      <sheetName val="대상공사(조달청)"/>
      <sheetName val="SUMMARY(S)"/>
      <sheetName val="확산동"/>
      <sheetName val=""/>
      <sheetName val="C"/>
      <sheetName val="건축공사"/>
      <sheetName val="토&amp;흙"/>
      <sheetName val="배수통관(좌)"/>
      <sheetName val="Data Vol"/>
      <sheetName val="일위대가목록(1)"/>
      <sheetName val="단가대비표(1)"/>
      <sheetName val="식재"/>
      <sheetName val="시설물"/>
      <sheetName val="식재출력용"/>
      <sheetName val="유지관리"/>
      <sheetName val="sum1 (2)"/>
      <sheetName val="I-O(번호별)"/>
      <sheetName val="NSMA-status"/>
      <sheetName val="기초공"/>
      <sheetName val="기둥(원형)"/>
      <sheetName val="조명율표"/>
      <sheetName val="VL"/>
      <sheetName val="내역서_x0000__x0000__x0000__x0000__x0000__x0000__x0000__x0000__x0000__x0009__x0000_띤ͤ_x0000__x0004__x0000__x0000__x0000__x0000__x0000__x0000_눼ͤ_x0000__x0000__x0000__x0000__x0000_"/>
      <sheetName val="guard(mac)"/>
      <sheetName val="남대문빌딩"/>
      <sheetName val="현장관리비내역서"/>
      <sheetName val="LABTOTAL"/>
      <sheetName val="Schedule E - P磇⊅밀⊅︀ꃕԯ_x0000_缀_x0000__x0000_"/>
      <sheetName val="Macro1"/>
      <sheetName val="Macro2"/>
      <sheetName val="덕전리"/>
      <sheetName val="0502-2087-Erection"/>
      <sheetName val="Form MF - 2"/>
      <sheetName val="UOP 508 PG 2-9"/>
      <sheetName val="March"/>
      <sheetName val="경비"/>
      <sheetName val="매원개착터널총괄"/>
      <sheetName val="제원.설계조건"/>
      <sheetName val="purpose&amp;input"/>
      <sheetName val="water prop."/>
      <sheetName val="cable"/>
      <sheetName val="2.설계제원"/>
      <sheetName val="AS포장복구 "/>
      <sheetName val="IMP_MAIN_"/>
      <sheetName val="IMP _REACTOR_"/>
      <sheetName val="단위세대"/>
      <sheetName val="1.우편집중내역서"/>
      <sheetName val="8.1"/>
      <sheetName val="목차"/>
      <sheetName val="calculation-1"/>
      <sheetName val="CombinedFooting_F3"/>
      <sheetName val="fixwater"/>
      <sheetName val="reinforce"/>
      <sheetName val="페이징 배관배선"/>
      <sheetName val="UNSTEADY"/>
      <sheetName val="REINF."/>
      <sheetName val="LOADS"/>
      <sheetName val="SKETCH"/>
      <sheetName val="load"/>
      <sheetName val="BQLIST"/>
      <sheetName val="ASTM C585"/>
      <sheetName val="인건비 "/>
      <sheetName val="BSD _2_"/>
      <sheetName val="예가표"/>
      <sheetName val="토공산출(주차장)"/>
      <sheetName val="간접비(1)"/>
      <sheetName val="New Valuation"/>
      <sheetName val="단가산출서"/>
      <sheetName val="단가산출서 (2)"/>
      <sheetName val="공주-교대(A1)"/>
      <sheetName val="현황"/>
      <sheetName val="내역서_x0000__x0000__x0000__x0000__x0000__x0000__x0000__x0000__x0000_ _x0000_띤ͤ_x0000__x0004__x0000__x0000__x0000__x0000__x0000__x0000_눼ͤ_x0000__x0000__x0000__x0000__x0000_"/>
      <sheetName val="6호기"/>
      <sheetName val="물량"/>
      <sheetName val="장비당단가_(1)1"/>
      <sheetName val="배수공"/>
      <sheetName val="암거"/>
      <sheetName val="포장공"/>
      <sheetName val="DIAPHRAGM"/>
      <sheetName val="견적접수"/>
      <sheetName val="견적내역서"/>
      <sheetName val="H-PILE수량집계"/>
      <sheetName val="Lookup tables"/>
      <sheetName val="FACTOR94"/>
      <sheetName val="일위목록"/>
      <sheetName val="목록"/>
      <sheetName val="조명투자및환수계획"/>
      <sheetName val="제조중간결과"/>
      <sheetName val="화강석_보조기"/>
      <sheetName val="금융비용"/>
      <sheetName val="H-01월"/>
      <sheetName val="1차 내역서"/>
      <sheetName val="T1"/>
      <sheetName val="일위대가(1)"/>
      <sheetName val="우각부보강"/>
      <sheetName val="참조자료"/>
      <sheetName val="토공계산서(부체도로)"/>
      <sheetName val="계수시트"/>
      <sheetName val="원가계산서"/>
      <sheetName val="2_자재집계표5"/>
      <sheetName val="화강석_보조기층5"/>
      <sheetName val="혼합기층_포설_및다짐_(2)5"/>
      <sheetName val="보조기층_포설_및다짐5"/>
      <sheetName val="보차도경계석운반_(2)5"/>
      <sheetName val="1_총괄토공5"/>
      <sheetName val="2_하수터파기토공5"/>
      <sheetName val="3_하수수량집계표5"/>
      <sheetName val="4_맹암거집계표5"/>
      <sheetName val="맹암거_토공5"/>
      <sheetName val="5_포장공사수량집계표5"/>
      <sheetName val="도로경계석_(2)5"/>
      <sheetName val="급수급탕_(동관)5"/>
      <sheetName val="오배수_(집계)5"/>
      <sheetName val="_견적서1"/>
      <sheetName val="1_맹암거관련1"/>
      <sheetName val="3BL공동구_수량1"/>
      <sheetName val="BSD_(2)1"/>
      <sheetName val="Site_Expenses1"/>
      <sheetName val="변압기_및_발전기_용량"/>
      <sheetName val="공사비_내역_(가)1"/>
      <sheetName val="I_설계조건"/>
      <sheetName val="OCT_FDN"/>
      <sheetName val="2_단면가정"/>
      <sheetName val="4_말뚝설계"/>
      <sheetName val="1_설계조건"/>
      <sheetName val="2F_회의실견적(5_14_일대)1"/>
      <sheetName val="GTG_TR_PIT"/>
      <sheetName val="kimre_scrubber"/>
      <sheetName val="Customer_Databas"/>
      <sheetName val="Wind_Load(3_1)_(2)"/>
      <sheetName val="Wind_Load(3_2)"/>
      <sheetName val="Wind_Load(3_4)"/>
      <sheetName val="TABLE2-1_ISBL(GENEAL-CIVIL)"/>
      <sheetName val="TABLE2-1_ISBL-(SlTE_PREP)"/>
      <sheetName val="TABLE2_1_ISBL_(Soil_Invest)"/>
      <sheetName val="TABLE2-2_OSBL(GENERAL-CIVIL)"/>
      <sheetName val="TABLE2-2_OSBL-(SITE_PREP)"/>
      <sheetName val="General_Data"/>
      <sheetName val="수목데이타_"/>
      <sheetName val="1_설계기준"/>
      <sheetName val="전선_및_전선관"/>
      <sheetName val="full_(2)"/>
      <sheetName val="단위별_일위대가표"/>
      <sheetName val="남양시작동자105노65기1_3화1_2"/>
      <sheetName val="7_5_2_BOQ_Summary_"/>
      <sheetName val="TYPE-B_평균H"/>
      <sheetName val="SL_dau_tien"/>
      <sheetName val="설산1_나"/>
      <sheetName val="_해군동해관사_미장공사A그룹_공내역서_xlsx"/>
      <sheetName val="Schedule_C_-_Page_2_of_6"/>
      <sheetName val="Schedule_C_-_Page_4_of_6"/>
      <sheetName val="Schedule_C_-_Page_5_of_6"/>
      <sheetName val="Schedule_C_-_Page_6_of_6"/>
      <sheetName val="Schedule_A_-_Page_1_of_3"/>
      <sheetName val="Schedule_A_-_Page_2_of_3"/>
      <sheetName val="Schedule_A_-_Page_3_of_3"/>
      <sheetName val="Schedule_B_-_Page_1_of_4"/>
      <sheetName val="Schedule_B_-_Page_2_of_4"/>
      <sheetName val="Schedule_B_-_Page_3_of_4"/>
      <sheetName val="Schedule_B_-_Page_4_of_4"/>
      <sheetName val="Schedule_C_-_Page_1_of_6"/>
      <sheetName val="Schedule_C_-_Page_3_of_6"/>
      <sheetName val="Schedule_E_-_Page_1_of_11"/>
      <sheetName val="Schedule_E_-_Page_10_of_11"/>
      <sheetName val="Schedule_E_-_Page_11_of_11"/>
      <sheetName val="Schedule_E_-_Page_2_of_11"/>
      <sheetName val="Schedule_E_-_Page_3_of_11"/>
      <sheetName val="Schedule_E_-_Page_4_of_11"/>
      <sheetName val="Schedule_E_-_Page_5_of_11"/>
      <sheetName val="Schedule_E_-_Page_6_of_11"/>
      <sheetName val="Schedule_E_-_Page_7_of_11"/>
      <sheetName val="Schedule_E_-_Page_8_of_11"/>
      <sheetName val="Schedule_E_-_Page_9_of_11"/>
      <sheetName val="A_1_3_-_Page_1_of_1"/>
      <sheetName val="A_1_4_-_Page_1_of_1"/>
      <sheetName val="A_4_-_Page_1_of_1"/>
      <sheetName val="IMP_(REACTOR)"/>
      <sheetName val="노원열병합__건축공사기성내역서"/>
      <sheetName val="CP-E2_(품셈표)"/>
      <sheetName val="4_LINE"/>
      <sheetName val="7_th"/>
      <sheetName val="조도계산서_(도서)"/>
      <sheetName val="별표_"/>
      <sheetName val="Sheet1_(2)"/>
      <sheetName val="이토변실(A3-LINE)"/>
      <sheetName val="건축원가계산서"/>
      <sheetName val="공통가설공사"/>
      <sheetName val="부하(성남)"/>
      <sheetName val="001"/>
      <sheetName val="웅진교-S2"/>
      <sheetName val="공사수행방안"/>
      <sheetName val="실행예산"/>
      <sheetName val="시추주상도"/>
      <sheetName val="미드수량"/>
      <sheetName val="일위_파일"/>
      <sheetName val="plan&amp;section of foundation"/>
      <sheetName val="working load at the btm ft."/>
      <sheetName val="stability check"/>
      <sheetName val="design load"/>
      <sheetName val="간접"/>
      <sheetName val="가시설단위수량"/>
      <sheetName val="물가자료"/>
      <sheetName val="협조전"/>
      <sheetName val="K1자재(3차등)"/>
      <sheetName val="일반공사"/>
      <sheetName val="품의서"/>
      <sheetName val="전기"/>
      <sheetName val="15100"/>
      <sheetName val="개시대사 (2)"/>
      <sheetName val="VA_code"/>
      <sheetName val="품셈"/>
      <sheetName val="Util&amp; Real"/>
      <sheetName val="type-F"/>
      <sheetName val="진천"/>
      <sheetName val="업무"/>
      <sheetName val="Galaxy 소비자가격표"/>
      <sheetName val="Condition"/>
      <sheetName val="BOM-Form A.1.III"/>
      <sheetName val="Sheet13"/>
      <sheetName val="FRT_O"/>
      <sheetName val="FAB_I"/>
      <sheetName val="101동"/>
      <sheetName val="방송노임"/>
      <sheetName val="CT "/>
      <sheetName val="특별교실"/>
      <sheetName val="단중표"/>
      <sheetName val="바.한일양산"/>
      <sheetName val="화성태안9공구내역(실행)"/>
      <sheetName val="중기조종사 단위단가"/>
      <sheetName val="단가비교"/>
      <sheetName val="설계명세서(선로)"/>
      <sheetName val="내역서1"/>
      <sheetName val="공사비집계"/>
      <sheetName val="지표"/>
      <sheetName val="4안전율"/>
      <sheetName val="3희질산"/>
      <sheetName val="품종_품명"/>
      <sheetName val="토공 갑지"/>
      <sheetName val="NM2"/>
      <sheetName val="NW1"/>
      <sheetName val="NW2"/>
      <sheetName val="PW3"/>
      <sheetName val="PW4"/>
      <sheetName val="SC1"/>
      <sheetName val="DNW"/>
      <sheetName val="N+"/>
      <sheetName val="NE"/>
      <sheetName val="P+"/>
      <sheetName val="PE"/>
      <sheetName val="PM"/>
      <sheetName val="archi(본사)"/>
      <sheetName val="예산명세서"/>
      <sheetName val="설계명세서"/>
      <sheetName val="자료입력"/>
      <sheetName val="Schedule E - Pageက_x0000_諱ԃ恭䀯E_x0000_"/>
      <sheetName val="Sheet3 (2)"/>
      <sheetName val="Site_Expenses4"/>
      <sheetName val="장비당단가_(1)5"/>
      <sheetName val="_견적서4"/>
      <sheetName val="3BL공동구_수량4"/>
      <sheetName val="BSD_(2)4"/>
      <sheetName val="1_맹암거관련4"/>
      <sheetName val="공사비_내역_(가)3"/>
      <sheetName val="변압기_및_발전기_용량3"/>
      <sheetName val="장비당단가_(1)2"/>
      <sheetName val="Site_Expenses2"/>
      <sheetName val="장비당단가_(1)3"/>
      <sheetName val="_견적서2"/>
      <sheetName val="3BL공동구_수량2"/>
      <sheetName val="BSD_(2)2"/>
      <sheetName val="1_맹암거관련2"/>
      <sheetName val="변압기_및_발전기_용량1"/>
      <sheetName val="Site_Expenses3"/>
      <sheetName val="장비당단가_(1)4"/>
      <sheetName val="_견적서3"/>
      <sheetName val="3BL공동구_수량3"/>
      <sheetName val="BSD_(2)3"/>
      <sheetName val="1_맹암거관련3"/>
      <sheetName val="공사비_내역_(가)2"/>
      <sheetName val="변압기_및_발전기_용량2"/>
      <sheetName val="하도급대비"/>
      <sheetName val="타공종이기"/>
      <sheetName val="2.내역서"/>
      <sheetName val="건축2"/>
      <sheetName val="내역을"/>
      <sheetName val="검수고1-1층"/>
      <sheetName val="산출금액내역"/>
      <sheetName val="견적"/>
      <sheetName val="실행견적"/>
      <sheetName val="실행내역 "/>
      <sheetName val="2.ㄱ)교량"/>
      <sheetName val="토공 토적표"/>
      <sheetName val="세부내역"/>
      <sheetName val="패널"/>
      <sheetName val="경산"/>
      <sheetName val="JUCK"/>
      <sheetName val="요약지"/>
      <sheetName val="2002상반기노임기준"/>
      <sheetName val="계화배수"/>
      <sheetName val="Schedule E - Page〯â_x0000__x0000__x0000__x0000_였뒋㰜"/>
      <sheetName val="Schedule E - Page倯ñ_x0000__x0000__x0000__x0000_가뮙"/>
      <sheetName val="APT내역"/>
      <sheetName val="실행내역"/>
      <sheetName val="화강석_보조기_x0005__x0000_"/>
      <sheetName val=" "/>
      <sheetName val="Finansal tamamlanma Eğrisi"/>
      <sheetName val="자재"/>
      <sheetName val="토공(우물통,기타) "/>
      <sheetName val="Sheet14"/>
      <sheetName val="재무가정"/>
      <sheetName val="조명시설"/>
      <sheetName val="예산서"/>
      <sheetName val="문학간접"/>
      <sheetName val="일위대가(건축)"/>
      <sheetName val="골조단가"/>
      <sheetName val="Sheet3"/>
      <sheetName val="골조(가)"/>
      <sheetName val="단가표 "/>
      <sheetName val="BOX전기내역"/>
      <sheetName val="6. FLOOR"/>
      <sheetName val="MFAB"/>
      <sheetName val="MFRT"/>
      <sheetName val="MPKG"/>
      <sheetName val="MPRD"/>
      <sheetName val="sheets"/>
      <sheetName val="DB"/>
      <sheetName val="인건비"/>
      <sheetName val="NOMUBI"/>
      <sheetName val="sw1"/>
      <sheetName val="99노임기준"/>
      <sheetName val="Schedule E - Pag_x0000__x0000_ﳨ_x0000__x0000__x0000_即酴諬4"/>
      <sheetName val="기초코드"/>
      <sheetName val="3련 BOX"/>
      <sheetName val="방식총괄"/>
      <sheetName val="전력"/>
      <sheetName val="내역단가"/>
      <sheetName val="일위단가"/>
      <sheetName val="기계설비"/>
      <sheetName val="21"/>
      <sheetName val="22"/>
      <sheetName val="in_progress"/>
    </sheetNames>
    <sheetDataSet>
      <sheetData sheetId="0" refreshError="1">
        <row r="5">
          <cell r="D5" t="str">
            <v>(발표일:99.1.1)</v>
          </cell>
          <cell r="E5" t="str">
            <v>(발표일:98.9.1)</v>
          </cell>
          <cell r="F5" t="str">
            <v>(발표일:98.1.1)</v>
          </cell>
        </row>
        <row r="6">
          <cell r="A6" t="str">
            <v>L001</v>
          </cell>
          <cell r="B6" t="str">
            <v>갱    부</v>
          </cell>
          <cell r="C6" t="str">
            <v>인</v>
          </cell>
          <cell r="D6">
            <v>46995</v>
          </cell>
          <cell r="E6">
            <v>50308</v>
          </cell>
          <cell r="F6">
            <v>56352</v>
          </cell>
        </row>
        <row r="7">
          <cell r="A7" t="str">
            <v>L002</v>
          </cell>
          <cell r="B7" t="str">
            <v>도 목 수</v>
          </cell>
          <cell r="C7" t="str">
            <v>인</v>
          </cell>
          <cell r="D7">
            <v>0</v>
          </cell>
          <cell r="E7">
            <v>0</v>
          </cell>
          <cell r="F7">
            <v>81068</v>
          </cell>
        </row>
        <row r="8">
          <cell r="A8" t="str">
            <v>L003</v>
          </cell>
          <cell r="B8" t="str">
            <v>건축목공</v>
          </cell>
          <cell r="C8" t="str">
            <v>인</v>
          </cell>
          <cell r="D8">
            <v>62310</v>
          </cell>
          <cell r="E8">
            <v>65713</v>
          </cell>
          <cell r="F8">
            <v>71803</v>
          </cell>
        </row>
        <row r="9">
          <cell r="A9" t="str">
            <v>L004</v>
          </cell>
          <cell r="B9" t="str">
            <v>형틀목공</v>
          </cell>
          <cell r="C9" t="str">
            <v>인</v>
          </cell>
          <cell r="D9">
            <v>62603</v>
          </cell>
          <cell r="E9">
            <v>65381</v>
          </cell>
          <cell r="F9">
            <v>75306</v>
          </cell>
        </row>
        <row r="10">
          <cell r="A10" t="str">
            <v>L005</v>
          </cell>
          <cell r="B10" t="str">
            <v>창호목공</v>
          </cell>
          <cell r="C10" t="str">
            <v>인</v>
          </cell>
          <cell r="D10">
            <v>56563</v>
          </cell>
          <cell r="E10">
            <v>61043</v>
          </cell>
          <cell r="F10">
            <v>66162</v>
          </cell>
        </row>
        <row r="11">
          <cell r="A11" t="str">
            <v>L006</v>
          </cell>
          <cell r="B11" t="str">
            <v>철 골 공</v>
          </cell>
          <cell r="C11" t="str">
            <v>인</v>
          </cell>
          <cell r="D11">
            <v>60500</v>
          </cell>
          <cell r="E11">
            <v>64796</v>
          </cell>
          <cell r="F11">
            <v>73514</v>
          </cell>
        </row>
        <row r="12">
          <cell r="A12" t="str">
            <v>L007</v>
          </cell>
          <cell r="B12" t="str">
            <v>철    공</v>
          </cell>
          <cell r="C12" t="str">
            <v>인</v>
          </cell>
          <cell r="D12">
            <v>59797</v>
          </cell>
          <cell r="E12">
            <v>59917</v>
          </cell>
          <cell r="F12">
            <v>72430</v>
          </cell>
        </row>
        <row r="13">
          <cell r="A13" t="str">
            <v>L008</v>
          </cell>
          <cell r="B13" t="str">
            <v>철 근 공</v>
          </cell>
          <cell r="C13" t="str">
            <v>인</v>
          </cell>
          <cell r="D13">
            <v>65147</v>
          </cell>
          <cell r="E13">
            <v>66944</v>
          </cell>
          <cell r="F13">
            <v>77839</v>
          </cell>
        </row>
        <row r="14">
          <cell r="A14" t="str">
            <v>L009</v>
          </cell>
          <cell r="B14" t="str">
            <v>철 판 공</v>
          </cell>
          <cell r="C14" t="str">
            <v>인</v>
          </cell>
          <cell r="D14">
            <v>61774</v>
          </cell>
          <cell r="E14">
            <v>68465</v>
          </cell>
          <cell r="F14">
            <v>73217</v>
          </cell>
        </row>
        <row r="15">
          <cell r="A15" t="str">
            <v>L010</v>
          </cell>
          <cell r="B15" t="str">
            <v>셧 터 공</v>
          </cell>
          <cell r="C15" t="str">
            <v>인</v>
          </cell>
          <cell r="D15">
            <v>55318</v>
          </cell>
          <cell r="E15">
            <v>58035</v>
          </cell>
          <cell r="F15">
            <v>64659</v>
          </cell>
        </row>
        <row r="16">
          <cell r="A16" t="str">
            <v>L011</v>
          </cell>
          <cell r="B16" t="str">
            <v>샷 시 공</v>
          </cell>
          <cell r="C16" t="str">
            <v>인</v>
          </cell>
          <cell r="D16">
            <v>55318</v>
          </cell>
          <cell r="E16">
            <v>58035</v>
          </cell>
          <cell r="F16">
            <v>65647</v>
          </cell>
        </row>
        <row r="17">
          <cell r="A17" t="str">
            <v>L012</v>
          </cell>
          <cell r="B17" t="str">
            <v>절 단 공</v>
          </cell>
          <cell r="C17" t="str">
            <v>인</v>
          </cell>
          <cell r="D17">
            <v>59642</v>
          </cell>
          <cell r="E17">
            <v>67321</v>
          </cell>
          <cell r="F17">
            <v>65881</v>
          </cell>
        </row>
        <row r="18">
          <cell r="A18" t="str">
            <v>L013</v>
          </cell>
          <cell r="B18" t="str">
            <v>석    공</v>
          </cell>
          <cell r="C18" t="str">
            <v>인</v>
          </cell>
          <cell r="D18">
            <v>69257</v>
          </cell>
          <cell r="E18">
            <v>67292</v>
          </cell>
          <cell r="F18">
            <v>77005</v>
          </cell>
        </row>
        <row r="19">
          <cell r="A19" t="str">
            <v>L014</v>
          </cell>
          <cell r="B19" t="str">
            <v>특수비계공(15M이상)</v>
          </cell>
          <cell r="C19" t="str">
            <v>인</v>
          </cell>
          <cell r="D19">
            <v>78766</v>
          </cell>
          <cell r="E19">
            <v>75380</v>
          </cell>
          <cell r="F19">
            <v>85884</v>
          </cell>
        </row>
        <row r="20">
          <cell r="A20" t="str">
            <v>L015</v>
          </cell>
          <cell r="B20" t="str">
            <v>비 계 공</v>
          </cell>
          <cell r="C20" t="str">
            <v>인</v>
          </cell>
          <cell r="D20">
            <v>66531</v>
          </cell>
          <cell r="E20">
            <v>69324</v>
          </cell>
          <cell r="F20">
            <v>79467</v>
          </cell>
        </row>
        <row r="21">
          <cell r="A21" t="str">
            <v>L016</v>
          </cell>
          <cell r="B21" t="str">
            <v>동 발 공(터 널)</v>
          </cell>
          <cell r="C21" t="str">
            <v>인</v>
          </cell>
          <cell r="D21">
            <v>61285</v>
          </cell>
          <cell r="E21">
            <v>59691</v>
          </cell>
          <cell r="F21">
            <v>65485</v>
          </cell>
        </row>
        <row r="22">
          <cell r="A22" t="str">
            <v>L017</v>
          </cell>
          <cell r="B22" t="str">
            <v>조 적 공</v>
          </cell>
          <cell r="C22" t="str">
            <v>인</v>
          </cell>
          <cell r="D22">
            <v>58512</v>
          </cell>
          <cell r="E22">
            <v>58379</v>
          </cell>
          <cell r="F22">
            <v>67986</v>
          </cell>
        </row>
        <row r="23">
          <cell r="A23" t="str">
            <v>L018</v>
          </cell>
          <cell r="B23" t="str">
            <v>벽돌(블럭)제작공</v>
          </cell>
          <cell r="C23" t="str">
            <v>인</v>
          </cell>
          <cell r="D23">
            <v>56942</v>
          </cell>
          <cell r="E23">
            <v>57334</v>
          </cell>
          <cell r="F23">
            <v>61291</v>
          </cell>
        </row>
        <row r="24">
          <cell r="A24" t="str">
            <v>L019</v>
          </cell>
          <cell r="B24" t="str">
            <v>연 돌 공</v>
          </cell>
          <cell r="C24" t="str">
            <v>인</v>
          </cell>
          <cell r="D24">
            <v>58512</v>
          </cell>
          <cell r="E24">
            <v>58379</v>
          </cell>
          <cell r="F24">
            <v>72745</v>
          </cell>
        </row>
        <row r="25">
          <cell r="A25" t="str">
            <v>L020</v>
          </cell>
          <cell r="B25" t="str">
            <v>미 장 공</v>
          </cell>
          <cell r="C25" t="str">
            <v>인</v>
          </cell>
          <cell r="D25">
            <v>59451</v>
          </cell>
          <cell r="E25">
            <v>61569</v>
          </cell>
          <cell r="F25">
            <v>71283</v>
          </cell>
        </row>
        <row r="26">
          <cell r="A26" t="str">
            <v>L021</v>
          </cell>
          <cell r="B26" t="str">
            <v>방 수 공</v>
          </cell>
          <cell r="C26" t="str">
            <v>인</v>
          </cell>
          <cell r="D26">
            <v>50866</v>
          </cell>
          <cell r="E26">
            <v>51640</v>
          </cell>
          <cell r="F26">
            <v>57701</v>
          </cell>
        </row>
        <row r="27">
          <cell r="A27" t="str">
            <v>L022</v>
          </cell>
          <cell r="B27" t="str">
            <v>타 일 공</v>
          </cell>
          <cell r="C27" t="str">
            <v>인</v>
          </cell>
          <cell r="D27">
            <v>58994</v>
          </cell>
          <cell r="E27">
            <v>60706</v>
          </cell>
          <cell r="F27">
            <v>68147</v>
          </cell>
        </row>
        <row r="28">
          <cell r="A28" t="str">
            <v>L023</v>
          </cell>
          <cell r="B28" t="str">
            <v>줄 눈 공</v>
          </cell>
          <cell r="C28" t="str">
            <v>인</v>
          </cell>
          <cell r="D28">
            <v>58172</v>
          </cell>
          <cell r="E28">
            <v>55387</v>
          </cell>
          <cell r="F28">
            <v>63589</v>
          </cell>
        </row>
        <row r="29">
          <cell r="A29" t="str">
            <v>L024</v>
          </cell>
          <cell r="B29" t="str">
            <v>연 마 공</v>
          </cell>
          <cell r="C29" t="str">
            <v>인</v>
          </cell>
          <cell r="D29">
            <v>56709</v>
          </cell>
          <cell r="E29">
            <v>54957</v>
          </cell>
          <cell r="F29">
            <v>67289</v>
          </cell>
        </row>
        <row r="30">
          <cell r="A30" t="str">
            <v>L025</v>
          </cell>
          <cell r="B30" t="str">
            <v>콘크리트공</v>
          </cell>
          <cell r="C30" t="str">
            <v>인</v>
          </cell>
          <cell r="D30">
            <v>60596</v>
          </cell>
          <cell r="E30">
            <v>63605</v>
          </cell>
          <cell r="F30">
            <v>71184</v>
          </cell>
        </row>
        <row r="31">
          <cell r="A31" t="str">
            <v>L026</v>
          </cell>
          <cell r="B31" t="str">
            <v>바이브레타공</v>
          </cell>
          <cell r="C31" t="str">
            <v>인</v>
          </cell>
          <cell r="D31">
            <v>60596</v>
          </cell>
          <cell r="E31">
            <v>63605</v>
          </cell>
          <cell r="F31">
            <v>69081</v>
          </cell>
        </row>
        <row r="32">
          <cell r="A32" t="str">
            <v>L027</v>
          </cell>
          <cell r="B32" t="str">
            <v>보일러공</v>
          </cell>
          <cell r="C32" t="str">
            <v>인</v>
          </cell>
          <cell r="D32">
            <v>48190</v>
          </cell>
          <cell r="E32">
            <v>52463</v>
          </cell>
          <cell r="F32">
            <v>56787</v>
          </cell>
        </row>
        <row r="33">
          <cell r="A33" t="str">
            <v>L028</v>
          </cell>
          <cell r="B33" t="str">
            <v>배 관 공</v>
          </cell>
          <cell r="C33" t="str">
            <v>인</v>
          </cell>
          <cell r="D33">
            <v>48833</v>
          </cell>
          <cell r="E33">
            <v>52004</v>
          </cell>
          <cell r="F33">
            <v>58907</v>
          </cell>
        </row>
        <row r="34">
          <cell r="A34" t="str">
            <v>L029</v>
          </cell>
          <cell r="B34" t="str">
            <v>온 돌 공</v>
          </cell>
          <cell r="C34" t="str">
            <v>인</v>
          </cell>
          <cell r="D34">
            <v>59451</v>
          </cell>
          <cell r="E34">
            <v>61569</v>
          </cell>
          <cell r="F34">
            <v>54720</v>
          </cell>
        </row>
        <row r="35">
          <cell r="A35" t="str">
            <v>L030</v>
          </cell>
          <cell r="B35" t="str">
            <v>위 생 공</v>
          </cell>
          <cell r="C35" t="str">
            <v>인</v>
          </cell>
          <cell r="D35">
            <v>48855</v>
          </cell>
          <cell r="E35">
            <v>51145</v>
          </cell>
          <cell r="F35">
            <v>59212</v>
          </cell>
        </row>
        <row r="36">
          <cell r="A36" t="str">
            <v>L031</v>
          </cell>
          <cell r="B36" t="str">
            <v>보 온 공</v>
          </cell>
          <cell r="C36" t="str">
            <v>인</v>
          </cell>
          <cell r="D36">
            <v>49987</v>
          </cell>
          <cell r="E36">
            <v>54125</v>
          </cell>
          <cell r="F36">
            <v>63143</v>
          </cell>
        </row>
        <row r="37">
          <cell r="A37" t="str">
            <v>L032</v>
          </cell>
          <cell r="B37" t="str">
            <v>도 장 공</v>
          </cell>
          <cell r="C37" t="str">
            <v>인</v>
          </cell>
          <cell r="D37">
            <v>52915</v>
          </cell>
          <cell r="E37">
            <v>55640</v>
          </cell>
          <cell r="F37">
            <v>63038</v>
          </cell>
        </row>
        <row r="38">
          <cell r="A38" t="str">
            <v>L033</v>
          </cell>
          <cell r="B38" t="str">
            <v>내 장 공</v>
          </cell>
          <cell r="C38" t="str">
            <v>인</v>
          </cell>
          <cell r="D38">
            <v>58768</v>
          </cell>
          <cell r="E38">
            <v>59767</v>
          </cell>
          <cell r="F38">
            <v>72244</v>
          </cell>
        </row>
        <row r="39">
          <cell r="A39" t="str">
            <v>L034</v>
          </cell>
          <cell r="B39" t="str">
            <v>도 배 공</v>
          </cell>
          <cell r="C39" t="str">
            <v>인</v>
          </cell>
          <cell r="D39">
            <v>51632</v>
          </cell>
          <cell r="E39">
            <v>51201</v>
          </cell>
          <cell r="F39">
            <v>58443</v>
          </cell>
        </row>
        <row r="40">
          <cell r="A40" t="str">
            <v>L035</v>
          </cell>
          <cell r="B40" t="str">
            <v>아스타일공</v>
          </cell>
          <cell r="C40" t="str">
            <v>인</v>
          </cell>
          <cell r="D40">
            <v>58994</v>
          </cell>
          <cell r="E40">
            <v>60706</v>
          </cell>
          <cell r="F40">
            <v>71686</v>
          </cell>
        </row>
        <row r="41">
          <cell r="A41" t="str">
            <v>L036</v>
          </cell>
          <cell r="B41" t="str">
            <v>기 와 공</v>
          </cell>
          <cell r="C41" t="str">
            <v>인</v>
          </cell>
          <cell r="D41">
            <v>68363</v>
          </cell>
          <cell r="E41">
            <v>64891</v>
          </cell>
          <cell r="F41">
            <v>69476</v>
          </cell>
        </row>
        <row r="42">
          <cell r="A42" t="str">
            <v>L037</v>
          </cell>
          <cell r="B42" t="str">
            <v>슬레이트공</v>
          </cell>
          <cell r="C42" t="str">
            <v>인</v>
          </cell>
          <cell r="D42">
            <v>68363</v>
          </cell>
          <cell r="E42">
            <v>64891</v>
          </cell>
          <cell r="F42">
            <v>72727</v>
          </cell>
        </row>
        <row r="43">
          <cell r="A43" t="str">
            <v>L038</v>
          </cell>
          <cell r="B43" t="str">
            <v>화약취급공</v>
          </cell>
          <cell r="C43" t="str">
            <v>인</v>
          </cell>
          <cell r="D43">
            <v>67520</v>
          </cell>
          <cell r="E43">
            <v>60578</v>
          </cell>
          <cell r="F43">
            <v>69595</v>
          </cell>
        </row>
        <row r="44">
          <cell r="A44" t="str">
            <v>L039</v>
          </cell>
          <cell r="B44" t="str">
            <v>착 암 공</v>
          </cell>
          <cell r="C44" t="str">
            <v>인</v>
          </cell>
          <cell r="D44">
            <v>50107</v>
          </cell>
          <cell r="E44">
            <v>54279</v>
          </cell>
          <cell r="F44">
            <v>57292</v>
          </cell>
        </row>
        <row r="45">
          <cell r="A45" t="str">
            <v>L040</v>
          </cell>
          <cell r="B45" t="str">
            <v>보 안 공</v>
          </cell>
          <cell r="C45" t="str">
            <v>인</v>
          </cell>
          <cell r="D45">
            <v>41224</v>
          </cell>
          <cell r="E45">
            <v>44036</v>
          </cell>
          <cell r="F45">
            <v>41290</v>
          </cell>
        </row>
        <row r="46">
          <cell r="A46" t="str">
            <v>L041</v>
          </cell>
          <cell r="B46" t="str">
            <v>포 장 공</v>
          </cell>
          <cell r="C46" t="str">
            <v>인</v>
          </cell>
          <cell r="D46">
            <v>59695</v>
          </cell>
          <cell r="E46">
            <v>56237</v>
          </cell>
          <cell r="F46">
            <v>65494</v>
          </cell>
        </row>
        <row r="47">
          <cell r="A47" t="str">
            <v>L042</v>
          </cell>
          <cell r="B47" t="str">
            <v>포 설 공</v>
          </cell>
          <cell r="C47" t="str">
            <v>인</v>
          </cell>
          <cell r="D47">
            <v>53731</v>
          </cell>
          <cell r="E47">
            <v>54013</v>
          </cell>
          <cell r="F47">
            <v>65082</v>
          </cell>
        </row>
        <row r="48">
          <cell r="A48" t="str">
            <v>L043</v>
          </cell>
          <cell r="B48" t="str">
            <v>궤 도 공</v>
          </cell>
          <cell r="C48" t="str">
            <v>인</v>
          </cell>
          <cell r="D48">
            <v>53629</v>
          </cell>
          <cell r="E48">
            <v>62818</v>
          </cell>
          <cell r="F48">
            <v>60000</v>
          </cell>
        </row>
        <row r="49">
          <cell r="A49" t="str">
            <v>L044</v>
          </cell>
          <cell r="B49" t="str">
            <v>용 접 공(철 도)</v>
          </cell>
          <cell r="C49" t="str">
            <v>인</v>
          </cell>
          <cell r="D49">
            <v>58661</v>
          </cell>
          <cell r="E49">
            <v>55736</v>
          </cell>
          <cell r="F49">
            <v>67201</v>
          </cell>
        </row>
        <row r="50">
          <cell r="A50" t="str">
            <v>L045</v>
          </cell>
          <cell r="B50" t="str">
            <v>잠 수 부</v>
          </cell>
          <cell r="C50" t="str">
            <v>인</v>
          </cell>
          <cell r="D50">
            <v>87712</v>
          </cell>
          <cell r="E50">
            <v>73901</v>
          </cell>
          <cell r="F50">
            <v>81832</v>
          </cell>
        </row>
        <row r="51">
          <cell r="A51" t="str">
            <v>L046</v>
          </cell>
          <cell r="B51" t="str">
            <v>잠 함 공</v>
          </cell>
          <cell r="C51" t="str">
            <v>인</v>
          </cell>
          <cell r="D51">
            <v>0</v>
          </cell>
          <cell r="E51">
            <v>0</v>
          </cell>
          <cell r="F51">
            <v>0</v>
          </cell>
        </row>
        <row r="52">
          <cell r="A52" t="str">
            <v>L047</v>
          </cell>
          <cell r="B52" t="str">
            <v>보 링 공</v>
          </cell>
          <cell r="C52" t="str">
            <v>인</v>
          </cell>
          <cell r="D52">
            <v>50288</v>
          </cell>
          <cell r="E52">
            <v>53721</v>
          </cell>
          <cell r="F52">
            <v>58626</v>
          </cell>
        </row>
        <row r="53">
          <cell r="A53" t="str">
            <v>L049</v>
          </cell>
          <cell r="B53" t="str">
            <v>영림기사</v>
          </cell>
          <cell r="C53" t="str">
            <v>인</v>
          </cell>
          <cell r="D53">
            <v>0</v>
          </cell>
          <cell r="E53">
            <v>0</v>
          </cell>
          <cell r="F53">
            <v>72675</v>
          </cell>
        </row>
        <row r="54">
          <cell r="A54" t="str">
            <v>L050</v>
          </cell>
          <cell r="B54" t="str">
            <v>조 경 공</v>
          </cell>
          <cell r="C54" t="str">
            <v>인</v>
          </cell>
          <cell r="D54">
            <v>50250</v>
          </cell>
          <cell r="E54">
            <v>50321</v>
          </cell>
          <cell r="F54">
            <v>60207</v>
          </cell>
        </row>
        <row r="55">
          <cell r="A55" t="str">
            <v>L051</v>
          </cell>
          <cell r="B55" t="str">
            <v>벌 목 부</v>
          </cell>
          <cell r="C55" t="str">
            <v>인</v>
          </cell>
          <cell r="D55">
            <v>57718</v>
          </cell>
          <cell r="E55">
            <v>64902</v>
          </cell>
          <cell r="F55">
            <v>66433</v>
          </cell>
        </row>
        <row r="56">
          <cell r="A56" t="str">
            <v>L052</v>
          </cell>
          <cell r="B56" t="str">
            <v>조림인부</v>
          </cell>
          <cell r="C56" t="str">
            <v>인</v>
          </cell>
          <cell r="D56">
            <v>43854</v>
          </cell>
          <cell r="E56">
            <v>32014</v>
          </cell>
          <cell r="F56">
            <v>53688</v>
          </cell>
        </row>
        <row r="57">
          <cell r="A57" t="str">
            <v>L053</v>
          </cell>
          <cell r="B57" t="str">
            <v>플랜트 기계설치공</v>
          </cell>
          <cell r="C57" t="str">
            <v>인</v>
          </cell>
          <cell r="D57">
            <v>59903</v>
          </cell>
          <cell r="E57">
            <v>61521</v>
          </cell>
          <cell r="F57">
            <v>80805</v>
          </cell>
        </row>
        <row r="58">
          <cell r="A58" t="str">
            <v>L054</v>
          </cell>
          <cell r="B58" t="str">
            <v>플랜트 용접공</v>
          </cell>
          <cell r="C58" t="str">
            <v>인</v>
          </cell>
          <cell r="D58">
            <v>63349</v>
          </cell>
          <cell r="E58">
            <v>69101</v>
          </cell>
          <cell r="F58">
            <v>95379</v>
          </cell>
        </row>
        <row r="59">
          <cell r="A59" t="str">
            <v>L055</v>
          </cell>
          <cell r="B59" t="str">
            <v>플랜트 배관공</v>
          </cell>
          <cell r="C59" t="str">
            <v>인</v>
          </cell>
          <cell r="D59">
            <v>66377</v>
          </cell>
          <cell r="E59">
            <v>76135</v>
          </cell>
          <cell r="F59">
            <v>97219</v>
          </cell>
        </row>
        <row r="60">
          <cell r="A60" t="str">
            <v>L056</v>
          </cell>
          <cell r="B60" t="str">
            <v>플랜트 제관공</v>
          </cell>
          <cell r="C60" t="str">
            <v>인</v>
          </cell>
          <cell r="D60">
            <v>54813</v>
          </cell>
          <cell r="E60">
            <v>60834</v>
          </cell>
          <cell r="F60">
            <v>81966</v>
          </cell>
        </row>
        <row r="61">
          <cell r="A61" t="str">
            <v>L057</v>
          </cell>
          <cell r="B61" t="str">
            <v>시공측량사</v>
          </cell>
          <cell r="C61" t="str">
            <v>인</v>
          </cell>
          <cell r="D61">
            <v>44848</v>
          </cell>
          <cell r="E61">
            <v>47571</v>
          </cell>
          <cell r="F61">
            <v>58506</v>
          </cell>
        </row>
        <row r="62">
          <cell r="A62" t="str">
            <v>L058</v>
          </cell>
          <cell r="B62" t="str">
            <v>시공측량사조수</v>
          </cell>
          <cell r="C62" t="str">
            <v>인</v>
          </cell>
          <cell r="D62">
            <v>33985</v>
          </cell>
          <cell r="E62">
            <v>32619</v>
          </cell>
          <cell r="F62">
            <v>38777</v>
          </cell>
        </row>
        <row r="63">
          <cell r="A63" t="str">
            <v>L059</v>
          </cell>
          <cell r="B63" t="str">
            <v>측    부</v>
          </cell>
          <cell r="C63" t="str">
            <v>인</v>
          </cell>
          <cell r="D63">
            <v>26699</v>
          </cell>
          <cell r="E63">
            <v>32690</v>
          </cell>
          <cell r="F63">
            <v>32725</v>
          </cell>
        </row>
        <row r="64">
          <cell r="A64" t="str">
            <v>L060</v>
          </cell>
          <cell r="B64" t="str">
            <v>검 조 부</v>
          </cell>
          <cell r="C64" t="str">
            <v>인</v>
          </cell>
          <cell r="D64">
            <v>33755</v>
          </cell>
          <cell r="E64">
            <v>34098</v>
          </cell>
          <cell r="F64">
            <v>32800</v>
          </cell>
        </row>
        <row r="65">
          <cell r="A65" t="str">
            <v>L061</v>
          </cell>
          <cell r="B65" t="str">
            <v>송전전공</v>
          </cell>
          <cell r="C65" t="str">
            <v>인</v>
          </cell>
          <cell r="D65">
            <v>197482</v>
          </cell>
          <cell r="E65">
            <v>188956</v>
          </cell>
          <cell r="F65">
            <v>234733</v>
          </cell>
        </row>
        <row r="66">
          <cell r="A66" t="str">
            <v>L062</v>
          </cell>
          <cell r="B66" t="str">
            <v>배전전공</v>
          </cell>
          <cell r="C66" t="str">
            <v>인</v>
          </cell>
          <cell r="D66">
            <v>176615</v>
          </cell>
          <cell r="E66">
            <v>164094</v>
          </cell>
          <cell r="F66">
            <v>192602</v>
          </cell>
        </row>
        <row r="67">
          <cell r="A67" t="str">
            <v>L063</v>
          </cell>
          <cell r="B67" t="str">
            <v>플랜트 전공</v>
          </cell>
          <cell r="C67" t="str">
            <v>인</v>
          </cell>
          <cell r="D67">
            <v>52369</v>
          </cell>
          <cell r="E67">
            <v>54503</v>
          </cell>
          <cell r="F67">
            <v>64285</v>
          </cell>
        </row>
        <row r="68">
          <cell r="A68" t="str">
            <v>L064</v>
          </cell>
          <cell r="B68" t="str">
            <v>내선전공</v>
          </cell>
          <cell r="C68" t="str">
            <v>인</v>
          </cell>
          <cell r="D68">
            <v>47911</v>
          </cell>
          <cell r="E68">
            <v>51021</v>
          </cell>
          <cell r="F68">
            <v>57286</v>
          </cell>
        </row>
        <row r="69">
          <cell r="A69" t="str">
            <v>L065</v>
          </cell>
          <cell r="B69" t="str">
            <v>특별고압케이블전공</v>
          </cell>
          <cell r="C69" t="str">
            <v>인</v>
          </cell>
          <cell r="D69">
            <v>97565</v>
          </cell>
          <cell r="E69">
            <v>102881</v>
          </cell>
          <cell r="F69">
            <v>98463</v>
          </cell>
        </row>
        <row r="70">
          <cell r="A70" t="str">
            <v>L066</v>
          </cell>
          <cell r="B70" t="str">
            <v>고압케이블전공</v>
          </cell>
          <cell r="C70" t="str">
            <v>인</v>
          </cell>
          <cell r="D70">
            <v>66547</v>
          </cell>
          <cell r="E70">
            <v>74151</v>
          </cell>
          <cell r="F70">
            <v>74584</v>
          </cell>
        </row>
        <row r="71">
          <cell r="A71" t="str">
            <v>L067</v>
          </cell>
          <cell r="B71" t="str">
            <v>저압케이블전공</v>
          </cell>
          <cell r="C71" t="str">
            <v>인</v>
          </cell>
          <cell r="D71">
            <v>59146</v>
          </cell>
          <cell r="E71">
            <v>55486</v>
          </cell>
          <cell r="F71">
            <v>61877</v>
          </cell>
        </row>
        <row r="72">
          <cell r="A72" t="str">
            <v>L068</v>
          </cell>
          <cell r="B72" t="str">
            <v>철도신호공</v>
          </cell>
          <cell r="C72" t="str">
            <v>인</v>
          </cell>
          <cell r="D72">
            <v>79766</v>
          </cell>
          <cell r="E72">
            <v>73483</v>
          </cell>
          <cell r="F72">
            <v>88167</v>
          </cell>
        </row>
        <row r="73">
          <cell r="A73" t="str">
            <v>L069</v>
          </cell>
          <cell r="B73" t="str">
            <v>계 장 공</v>
          </cell>
          <cell r="C73" t="str">
            <v>인</v>
          </cell>
          <cell r="D73">
            <v>50009</v>
          </cell>
          <cell r="E73">
            <v>57587</v>
          </cell>
          <cell r="F73">
            <v>60822</v>
          </cell>
        </row>
        <row r="74">
          <cell r="A74" t="str">
            <v>L070</v>
          </cell>
          <cell r="B74" t="str">
            <v>전기공사기사 1급</v>
          </cell>
          <cell r="C74" t="str">
            <v>인</v>
          </cell>
          <cell r="D74">
            <v>0</v>
          </cell>
          <cell r="E74">
            <v>0</v>
          </cell>
          <cell r="F74">
            <v>64241</v>
          </cell>
        </row>
        <row r="75">
          <cell r="A75" t="str">
            <v>L071</v>
          </cell>
          <cell r="B75" t="str">
            <v>전기공사기사 2급</v>
          </cell>
          <cell r="C75" t="str">
            <v>인</v>
          </cell>
          <cell r="D75">
            <v>0</v>
          </cell>
          <cell r="E75">
            <v>0</v>
          </cell>
          <cell r="F75">
            <v>55069</v>
          </cell>
        </row>
        <row r="76">
          <cell r="A76" t="str">
            <v>L072</v>
          </cell>
          <cell r="B76" t="str">
            <v>통신외선공</v>
          </cell>
          <cell r="C76" t="str">
            <v>인</v>
          </cell>
          <cell r="D76">
            <v>73980</v>
          </cell>
          <cell r="E76">
            <v>77946</v>
          </cell>
          <cell r="F76">
            <v>89013</v>
          </cell>
        </row>
        <row r="77">
          <cell r="A77" t="str">
            <v>L073</v>
          </cell>
          <cell r="B77" t="str">
            <v>통신설비공</v>
          </cell>
          <cell r="C77" t="str">
            <v>인</v>
          </cell>
          <cell r="D77">
            <v>64758</v>
          </cell>
          <cell r="E77">
            <v>66296</v>
          </cell>
          <cell r="F77">
            <v>76852</v>
          </cell>
        </row>
        <row r="78">
          <cell r="A78" t="str">
            <v>L074</v>
          </cell>
          <cell r="B78" t="str">
            <v>통신내선공</v>
          </cell>
          <cell r="C78" t="str">
            <v>인</v>
          </cell>
          <cell r="D78">
            <v>60168</v>
          </cell>
          <cell r="E78">
            <v>63738</v>
          </cell>
          <cell r="F78">
            <v>72591</v>
          </cell>
        </row>
        <row r="79">
          <cell r="A79" t="str">
            <v>L075</v>
          </cell>
          <cell r="B79" t="str">
            <v>통신케이블공</v>
          </cell>
          <cell r="C79" t="str">
            <v>인</v>
          </cell>
          <cell r="D79">
            <v>75788</v>
          </cell>
          <cell r="E79">
            <v>80042</v>
          </cell>
          <cell r="F79">
            <v>90455</v>
          </cell>
        </row>
        <row r="80">
          <cell r="A80" t="str">
            <v>L076</v>
          </cell>
          <cell r="B80" t="str">
            <v>무선안테나공</v>
          </cell>
          <cell r="C80" t="str">
            <v>인</v>
          </cell>
          <cell r="D80">
            <v>91475</v>
          </cell>
          <cell r="E80">
            <v>97216</v>
          </cell>
          <cell r="F80">
            <v>110956</v>
          </cell>
        </row>
        <row r="81">
          <cell r="A81" t="str">
            <v>L077</v>
          </cell>
          <cell r="B81" t="str">
            <v>통신기사 1급</v>
          </cell>
          <cell r="C81" t="str">
            <v>인</v>
          </cell>
          <cell r="D81">
            <v>84229</v>
          </cell>
          <cell r="E81">
            <v>87004</v>
          </cell>
          <cell r="F81">
            <v>92723</v>
          </cell>
        </row>
        <row r="82">
          <cell r="A82" t="str">
            <v>L078</v>
          </cell>
          <cell r="B82" t="str">
            <v>통신기사 2급</v>
          </cell>
          <cell r="C82" t="str">
            <v>인</v>
          </cell>
          <cell r="D82">
            <v>79642</v>
          </cell>
          <cell r="E82">
            <v>78519</v>
          </cell>
          <cell r="F82">
            <v>82395</v>
          </cell>
        </row>
        <row r="83">
          <cell r="A83" t="str">
            <v>L079</v>
          </cell>
          <cell r="B83" t="str">
            <v>통신기능사</v>
          </cell>
          <cell r="C83" t="str">
            <v>인</v>
          </cell>
          <cell r="D83">
            <v>67759</v>
          </cell>
          <cell r="E83">
            <v>68332</v>
          </cell>
          <cell r="F83">
            <v>72194</v>
          </cell>
        </row>
        <row r="84">
          <cell r="A84" t="str">
            <v>L080</v>
          </cell>
          <cell r="B84" t="str">
            <v>수작업반장</v>
          </cell>
          <cell r="C84" t="str">
            <v>인</v>
          </cell>
          <cell r="D84">
            <v>57364</v>
          </cell>
          <cell r="E84">
            <v>54191</v>
          </cell>
          <cell r="F84">
            <v>74369</v>
          </cell>
        </row>
        <row r="85">
          <cell r="A85" t="str">
            <v>L081</v>
          </cell>
          <cell r="B85" t="str">
            <v>작업반장</v>
          </cell>
          <cell r="C85" t="str">
            <v>인</v>
          </cell>
          <cell r="D85">
            <v>57364</v>
          </cell>
          <cell r="E85">
            <v>54191</v>
          </cell>
          <cell r="F85">
            <v>60326</v>
          </cell>
        </row>
        <row r="86">
          <cell r="A86" t="str">
            <v>L082</v>
          </cell>
          <cell r="B86" t="str">
            <v>목    도</v>
          </cell>
          <cell r="C86" t="str">
            <v>인</v>
          </cell>
          <cell r="D86">
            <v>64408</v>
          </cell>
          <cell r="E86">
            <v>63010</v>
          </cell>
          <cell r="F86">
            <v>64758</v>
          </cell>
        </row>
        <row r="87">
          <cell r="A87" t="str">
            <v>L083</v>
          </cell>
          <cell r="B87" t="str">
            <v>조 력 공</v>
          </cell>
          <cell r="C87" t="str">
            <v>인</v>
          </cell>
          <cell r="D87">
            <v>39371</v>
          </cell>
          <cell r="E87">
            <v>40427</v>
          </cell>
          <cell r="F87">
            <v>48912</v>
          </cell>
        </row>
        <row r="88">
          <cell r="A88" t="str">
            <v>L084</v>
          </cell>
          <cell r="B88" t="str">
            <v>특별인부</v>
          </cell>
          <cell r="C88" t="str">
            <v>인</v>
          </cell>
          <cell r="D88">
            <v>48674</v>
          </cell>
          <cell r="E88">
            <v>49659</v>
          </cell>
          <cell r="F88">
            <v>57379</v>
          </cell>
        </row>
        <row r="89">
          <cell r="A89" t="str">
            <v>L085</v>
          </cell>
          <cell r="B89" t="str">
            <v>보통인부</v>
          </cell>
          <cell r="C89" t="str">
            <v>인</v>
          </cell>
          <cell r="D89">
            <v>33755</v>
          </cell>
          <cell r="E89">
            <v>34098</v>
          </cell>
          <cell r="F89">
            <v>37736</v>
          </cell>
        </row>
        <row r="90">
          <cell r="A90" t="str">
            <v>L086</v>
          </cell>
          <cell r="B90" t="str">
            <v>중기운전기사</v>
          </cell>
          <cell r="C90" t="str">
            <v>인</v>
          </cell>
          <cell r="D90">
            <v>53715</v>
          </cell>
          <cell r="E90">
            <v>52855</v>
          </cell>
          <cell r="F90">
            <v>56951</v>
          </cell>
        </row>
        <row r="91">
          <cell r="A91" t="str">
            <v>L087</v>
          </cell>
          <cell r="B91" t="str">
            <v>운전사(운반차)</v>
          </cell>
          <cell r="C91" t="str">
            <v>인</v>
          </cell>
          <cell r="D91">
            <v>49633</v>
          </cell>
          <cell r="E91">
            <v>53159</v>
          </cell>
          <cell r="F91">
            <v>51077</v>
          </cell>
        </row>
        <row r="92">
          <cell r="A92" t="str">
            <v>L088</v>
          </cell>
          <cell r="B92" t="str">
            <v>운전사(기  계)</v>
          </cell>
          <cell r="C92" t="str">
            <v>인</v>
          </cell>
          <cell r="D92">
            <v>45575</v>
          </cell>
          <cell r="E92">
            <v>45276</v>
          </cell>
          <cell r="F92">
            <v>54325</v>
          </cell>
        </row>
        <row r="93">
          <cell r="A93" t="str">
            <v>L089</v>
          </cell>
          <cell r="B93" t="str">
            <v>중기운전조수</v>
          </cell>
          <cell r="C93" t="str">
            <v>인</v>
          </cell>
          <cell r="D93">
            <v>40706</v>
          </cell>
          <cell r="E93">
            <v>39194</v>
          </cell>
          <cell r="F93">
            <v>42762</v>
          </cell>
        </row>
        <row r="94">
          <cell r="A94" t="str">
            <v>L090</v>
          </cell>
          <cell r="B94" t="str">
            <v>고급선원</v>
          </cell>
          <cell r="C94" t="str">
            <v>인</v>
          </cell>
          <cell r="D94">
            <v>67380</v>
          </cell>
          <cell r="E94">
            <v>63746</v>
          </cell>
          <cell r="F94">
            <v>63950</v>
          </cell>
        </row>
        <row r="95">
          <cell r="A95" t="str">
            <v>L091</v>
          </cell>
          <cell r="B95" t="str">
            <v>보통선원</v>
          </cell>
          <cell r="C95" t="str">
            <v>인</v>
          </cell>
          <cell r="D95">
            <v>52274</v>
          </cell>
          <cell r="E95">
            <v>54986</v>
          </cell>
          <cell r="F95">
            <v>49346</v>
          </cell>
        </row>
        <row r="96">
          <cell r="A96" t="str">
            <v>L092</v>
          </cell>
          <cell r="B96" t="str">
            <v>선    부</v>
          </cell>
          <cell r="C96" t="str">
            <v>인</v>
          </cell>
          <cell r="D96">
            <v>41303</v>
          </cell>
          <cell r="E96">
            <v>45267</v>
          </cell>
          <cell r="F96">
            <v>40088</v>
          </cell>
        </row>
        <row r="97">
          <cell r="A97" t="str">
            <v>L093</v>
          </cell>
          <cell r="B97" t="str">
            <v>준설선선장</v>
          </cell>
          <cell r="C97" t="str">
            <v>인</v>
          </cell>
          <cell r="D97">
            <v>77084</v>
          </cell>
          <cell r="E97">
            <v>77929</v>
          </cell>
          <cell r="F97">
            <v>79532</v>
          </cell>
        </row>
        <row r="98">
          <cell r="A98" t="str">
            <v>L094</v>
          </cell>
          <cell r="B98" t="str">
            <v>준설선기관장</v>
          </cell>
          <cell r="C98" t="str">
            <v>인</v>
          </cell>
          <cell r="D98">
            <v>65732</v>
          </cell>
          <cell r="E98">
            <v>66667</v>
          </cell>
          <cell r="F98">
            <v>70637</v>
          </cell>
        </row>
        <row r="99">
          <cell r="A99" t="str">
            <v>L095</v>
          </cell>
          <cell r="B99" t="str">
            <v>준설선기관사</v>
          </cell>
          <cell r="C99" t="str">
            <v>인</v>
          </cell>
          <cell r="D99">
            <v>62000</v>
          </cell>
          <cell r="E99">
            <v>63333</v>
          </cell>
          <cell r="F99">
            <v>56955</v>
          </cell>
        </row>
        <row r="100">
          <cell r="A100" t="str">
            <v>L096</v>
          </cell>
          <cell r="B100" t="str">
            <v>준설선운전사</v>
          </cell>
          <cell r="C100" t="str">
            <v>인</v>
          </cell>
          <cell r="D100">
            <v>64200</v>
          </cell>
          <cell r="E100">
            <v>58033</v>
          </cell>
          <cell r="F100">
            <v>66688</v>
          </cell>
        </row>
        <row r="101">
          <cell r="A101" t="str">
            <v>L097</v>
          </cell>
          <cell r="B101" t="str">
            <v>준설선전기사</v>
          </cell>
          <cell r="C101" t="str">
            <v>인</v>
          </cell>
          <cell r="D101">
            <v>66400</v>
          </cell>
          <cell r="E101">
            <v>66000</v>
          </cell>
          <cell r="F101">
            <v>63631</v>
          </cell>
        </row>
        <row r="102">
          <cell r="A102" t="str">
            <v>L098</v>
          </cell>
          <cell r="B102" t="str">
            <v>기계설치공</v>
          </cell>
          <cell r="C102" t="str">
            <v>인</v>
          </cell>
          <cell r="D102">
            <v>56925</v>
          </cell>
          <cell r="E102">
            <v>51838</v>
          </cell>
          <cell r="F102">
            <v>67415</v>
          </cell>
        </row>
        <row r="103">
          <cell r="A103" t="str">
            <v>L099</v>
          </cell>
          <cell r="B103" t="str">
            <v>기 계 공</v>
          </cell>
          <cell r="C103" t="str">
            <v>인</v>
          </cell>
          <cell r="D103">
            <v>49611</v>
          </cell>
          <cell r="E103">
            <v>49600</v>
          </cell>
          <cell r="F103">
            <v>58906</v>
          </cell>
        </row>
        <row r="104">
          <cell r="A104" t="str">
            <v>L100</v>
          </cell>
          <cell r="B104" t="str">
            <v>선 반 공</v>
          </cell>
          <cell r="C104" t="str">
            <v>인</v>
          </cell>
          <cell r="D104">
            <v>0</v>
          </cell>
          <cell r="E104">
            <v>0</v>
          </cell>
          <cell r="F104">
            <v>78752</v>
          </cell>
        </row>
        <row r="105">
          <cell r="A105" t="str">
            <v>L101</v>
          </cell>
          <cell r="B105" t="str">
            <v>정 비 공</v>
          </cell>
          <cell r="C105" t="str">
            <v>인</v>
          </cell>
          <cell r="D105">
            <v>0</v>
          </cell>
          <cell r="E105">
            <v>0</v>
          </cell>
          <cell r="F105">
            <v>52502</v>
          </cell>
        </row>
        <row r="106">
          <cell r="A106" t="str">
            <v>L102</v>
          </cell>
          <cell r="B106" t="str">
            <v>벨트콘베어작업공</v>
          </cell>
          <cell r="C106" t="str">
            <v>인</v>
          </cell>
          <cell r="D106">
            <v>0</v>
          </cell>
          <cell r="E106">
            <v>0</v>
          </cell>
          <cell r="F106">
            <v>0</v>
          </cell>
        </row>
        <row r="107">
          <cell r="A107" t="str">
            <v>L103</v>
          </cell>
          <cell r="B107" t="str">
            <v>현 도 사</v>
          </cell>
          <cell r="C107" t="str">
            <v>인</v>
          </cell>
          <cell r="D107">
            <v>66579</v>
          </cell>
          <cell r="E107">
            <v>0</v>
          </cell>
          <cell r="F107">
            <v>0</v>
          </cell>
        </row>
        <row r="108">
          <cell r="A108" t="str">
            <v>L104</v>
          </cell>
          <cell r="B108" t="str">
            <v>제 도 사</v>
          </cell>
          <cell r="C108" t="str">
            <v>인</v>
          </cell>
          <cell r="D108">
            <v>42366</v>
          </cell>
          <cell r="E108">
            <v>52957</v>
          </cell>
          <cell r="F108">
            <v>46978</v>
          </cell>
        </row>
        <row r="109">
          <cell r="A109" t="str">
            <v>L105</v>
          </cell>
          <cell r="B109" t="str">
            <v>시험사 1급</v>
          </cell>
          <cell r="C109" t="str">
            <v>인</v>
          </cell>
          <cell r="D109">
            <v>48017</v>
          </cell>
          <cell r="E109">
            <v>51959</v>
          </cell>
          <cell r="F109">
            <v>47867</v>
          </cell>
        </row>
        <row r="110">
          <cell r="A110" t="str">
            <v>L106</v>
          </cell>
          <cell r="B110" t="str">
            <v>시험사 2급</v>
          </cell>
          <cell r="C110" t="str">
            <v>인</v>
          </cell>
          <cell r="D110">
            <v>36857</v>
          </cell>
          <cell r="E110">
            <v>39935</v>
          </cell>
          <cell r="F110">
            <v>42272</v>
          </cell>
        </row>
        <row r="111">
          <cell r="A111" t="str">
            <v>L107</v>
          </cell>
          <cell r="B111" t="str">
            <v>시험사 3급</v>
          </cell>
          <cell r="C111" t="str">
            <v>인</v>
          </cell>
          <cell r="D111">
            <v>0</v>
          </cell>
          <cell r="E111">
            <v>0</v>
          </cell>
          <cell r="F111">
            <v>36667</v>
          </cell>
        </row>
        <row r="112">
          <cell r="A112" t="str">
            <v>L108</v>
          </cell>
          <cell r="B112" t="str">
            <v>시험사 4급</v>
          </cell>
          <cell r="C112" t="str">
            <v>인</v>
          </cell>
          <cell r="D112">
            <v>0</v>
          </cell>
          <cell r="E112">
            <v>0</v>
          </cell>
          <cell r="F112">
            <v>30223</v>
          </cell>
        </row>
        <row r="113">
          <cell r="A113" t="str">
            <v>L109</v>
          </cell>
          <cell r="B113" t="str">
            <v>시험보조수</v>
          </cell>
          <cell r="C113" t="str">
            <v>인</v>
          </cell>
          <cell r="D113">
            <v>29231</v>
          </cell>
          <cell r="E113">
            <v>31260</v>
          </cell>
          <cell r="F113">
            <v>31003</v>
          </cell>
        </row>
        <row r="114">
          <cell r="A114" t="str">
            <v>L110</v>
          </cell>
          <cell r="B114" t="str">
            <v>안전관리기사 1급</v>
          </cell>
          <cell r="C114" t="str">
            <v>인</v>
          </cell>
          <cell r="D114">
            <v>0</v>
          </cell>
          <cell r="E114">
            <v>0</v>
          </cell>
          <cell r="F114">
            <v>43959</v>
          </cell>
        </row>
        <row r="115">
          <cell r="A115" t="str">
            <v>L111</v>
          </cell>
          <cell r="B115" t="str">
            <v>안전관리기사 2급</v>
          </cell>
          <cell r="C115" t="str">
            <v>인</v>
          </cell>
          <cell r="D115">
            <v>0</v>
          </cell>
          <cell r="E115">
            <v>0</v>
          </cell>
          <cell r="F115">
            <v>38509</v>
          </cell>
        </row>
        <row r="116">
          <cell r="A116" t="str">
            <v>L112</v>
          </cell>
          <cell r="B116" t="str">
            <v>유 리 공</v>
          </cell>
          <cell r="C116" t="str">
            <v>인</v>
          </cell>
          <cell r="D116">
            <v>57574</v>
          </cell>
          <cell r="E116">
            <v>61877</v>
          </cell>
          <cell r="F116">
            <v>63783</v>
          </cell>
        </row>
        <row r="117">
          <cell r="A117" t="str">
            <v>L113</v>
          </cell>
          <cell r="B117" t="str">
            <v>함 석 공</v>
          </cell>
          <cell r="C117" t="str">
            <v>인</v>
          </cell>
          <cell r="D117">
            <v>56248</v>
          </cell>
          <cell r="E117">
            <v>56465</v>
          </cell>
          <cell r="F117">
            <v>68943</v>
          </cell>
        </row>
        <row r="118">
          <cell r="A118" t="str">
            <v>L114</v>
          </cell>
          <cell r="B118" t="str">
            <v>용 접 공(일 반)</v>
          </cell>
          <cell r="C118" t="str">
            <v>인</v>
          </cell>
          <cell r="D118">
            <v>60784</v>
          </cell>
          <cell r="E118">
            <v>61021</v>
          </cell>
          <cell r="F118">
            <v>74016</v>
          </cell>
        </row>
        <row r="119">
          <cell r="A119" t="str">
            <v>L115</v>
          </cell>
          <cell r="B119" t="str">
            <v>리 벳 공</v>
          </cell>
          <cell r="C119" t="str">
            <v>인</v>
          </cell>
          <cell r="D119">
            <v>60500</v>
          </cell>
          <cell r="E119">
            <v>64796</v>
          </cell>
          <cell r="F119">
            <v>71579</v>
          </cell>
        </row>
        <row r="120">
          <cell r="A120" t="str">
            <v>L116</v>
          </cell>
          <cell r="B120" t="str">
            <v>루 핑 공</v>
          </cell>
          <cell r="C120" t="str">
            <v>인</v>
          </cell>
          <cell r="D120">
            <v>50866</v>
          </cell>
          <cell r="E120">
            <v>51640</v>
          </cell>
          <cell r="F120">
            <v>57701</v>
          </cell>
        </row>
        <row r="121">
          <cell r="A121" t="str">
            <v>L117</v>
          </cell>
          <cell r="B121" t="str">
            <v>닥 트 공</v>
          </cell>
          <cell r="C121" t="str">
            <v>인</v>
          </cell>
          <cell r="D121">
            <v>48478</v>
          </cell>
          <cell r="E121">
            <v>52215</v>
          </cell>
          <cell r="F121">
            <v>58041</v>
          </cell>
        </row>
        <row r="122">
          <cell r="A122" t="str">
            <v>L118</v>
          </cell>
          <cell r="B122" t="str">
            <v>대 장 공</v>
          </cell>
          <cell r="C122" t="str">
            <v>인</v>
          </cell>
          <cell r="D122">
            <v>0</v>
          </cell>
          <cell r="E122">
            <v>0</v>
          </cell>
          <cell r="F122">
            <v>0</v>
          </cell>
        </row>
        <row r="123">
          <cell r="A123" t="str">
            <v>L119</v>
          </cell>
          <cell r="B123" t="str">
            <v>할 석 공</v>
          </cell>
          <cell r="C123" t="str">
            <v>인</v>
          </cell>
          <cell r="D123">
            <v>63951</v>
          </cell>
          <cell r="E123">
            <v>63908</v>
          </cell>
          <cell r="F123">
            <v>77728</v>
          </cell>
        </row>
        <row r="124">
          <cell r="A124" t="str">
            <v>L120</v>
          </cell>
          <cell r="B124" t="str">
            <v>제철축로공</v>
          </cell>
          <cell r="C124" t="str">
            <v>인</v>
          </cell>
          <cell r="D124">
            <v>92419</v>
          </cell>
          <cell r="E124">
            <v>93072</v>
          </cell>
          <cell r="F124">
            <v>93345</v>
          </cell>
        </row>
        <row r="125">
          <cell r="A125" t="str">
            <v>L121</v>
          </cell>
          <cell r="B125" t="str">
            <v>양 생 공</v>
          </cell>
          <cell r="C125" t="str">
            <v>인</v>
          </cell>
          <cell r="D125">
            <v>33755</v>
          </cell>
          <cell r="E125">
            <v>34098</v>
          </cell>
          <cell r="F125">
            <v>42244</v>
          </cell>
        </row>
        <row r="126">
          <cell r="A126" t="str">
            <v>L122</v>
          </cell>
          <cell r="B126" t="str">
            <v>계 령 공</v>
          </cell>
          <cell r="C126" t="str">
            <v>인</v>
          </cell>
          <cell r="D126">
            <v>52915</v>
          </cell>
          <cell r="E126">
            <v>55640</v>
          </cell>
          <cell r="F126">
            <v>0</v>
          </cell>
        </row>
        <row r="127">
          <cell r="A127" t="str">
            <v>L123</v>
          </cell>
          <cell r="B127" t="str">
            <v>사 공(배포함)</v>
          </cell>
          <cell r="C127" t="str">
            <v>인</v>
          </cell>
          <cell r="D127">
            <v>0</v>
          </cell>
          <cell r="E127">
            <v>0</v>
          </cell>
          <cell r="F127">
            <v>0</v>
          </cell>
        </row>
        <row r="128">
          <cell r="A128" t="str">
            <v>L124</v>
          </cell>
          <cell r="B128" t="str">
            <v>마 부(우마차포함)</v>
          </cell>
          <cell r="C128" t="str">
            <v>인</v>
          </cell>
          <cell r="D128">
            <v>0</v>
          </cell>
          <cell r="E128">
            <v>0</v>
          </cell>
          <cell r="F128">
            <v>0</v>
          </cell>
        </row>
        <row r="129">
          <cell r="A129" t="str">
            <v>L125</v>
          </cell>
          <cell r="B129" t="str">
            <v>제 재 공</v>
          </cell>
          <cell r="C129" t="str">
            <v>인</v>
          </cell>
          <cell r="D129">
            <v>0</v>
          </cell>
          <cell r="E129">
            <v>0</v>
          </cell>
          <cell r="F129">
            <v>0</v>
          </cell>
        </row>
        <row r="130">
          <cell r="A130" t="str">
            <v>L126</v>
          </cell>
          <cell r="B130" t="str">
            <v>철도궤도공</v>
          </cell>
          <cell r="C130" t="str">
            <v>인</v>
          </cell>
          <cell r="D130">
            <v>53629</v>
          </cell>
          <cell r="E130">
            <v>62818</v>
          </cell>
          <cell r="F130">
            <v>65636</v>
          </cell>
        </row>
        <row r="131">
          <cell r="A131" t="str">
            <v>L127</v>
          </cell>
          <cell r="B131" t="str">
            <v>지적기사 1급</v>
          </cell>
          <cell r="C131" t="str">
            <v>인</v>
          </cell>
          <cell r="D131">
            <v>91687</v>
          </cell>
          <cell r="E131">
            <v>93295</v>
          </cell>
          <cell r="F131">
            <v>93540</v>
          </cell>
        </row>
        <row r="132">
          <cell r="A132" t="str">
            <v>L128</v>
          </cell>
          <cell r="B132" t="str">
            <v>지적기사 2급</v>
          </cell>
          <cell r="C132" t="str">
            <v>인</v>
          </cell>
          <cell r="D132">
            <v>69173</v>
          </cell>
          <cell r="E132">
            <v>72840</v>
          </cell>
          <cell r="F132">
            <v>72183</v>
          </cell>
        </row>
        <row r="133">
          <cell r="A133" t="str">
            <v>L129</v>
          </cell>
          <cell r="B133" t="str">
            <v>지적기능사 1급</v>
          </cell>
          <cell r="C133" t="str">
            <v>인</v>
          </cell>
          <cell r="D133">
            <v>48878</v>
          </cell>
          <cell r="E133">
            <v>50316</v>
          </cell>
          <cell r="F133">
            <v>53062</v>
          </cell>
        </row>
        <row r="134">
          <cell r="A134" t="str">
            <v>L130</v>
          </cell>
          <cell r="B134" t="str">
            <v>지적기능사 2급</v>
          </cell>
          <cell r="C134" t="str">
            <v>인</v>
          </cell>
          <cell r="D134">
            <v>35131</v>
          </cell>
          <cell r="E134">
            <v>34731</v>
          </cell>
          <cell r="F134">
            <v>32715</v>
          </cell>
        </row>
        <row r="135">
          <cell r="A135" t="str">
            <v>L131</v>
          </cell>
          <cell r="B135" t="str">
            <v>치장벽돌공</v>
          </cell>
          <cell r="C135" t="str">
            <v>인</v>
          </cell>
          <cell r="D135">
            <v>61897</v>
          </cell>
          <cell r="E135">
            <v>64317</v>
          </cell>
          <cell r="F135">
            <v>73288</v>
          </cell>
        </row>
        <row r="136">
          <cell r="A136" t="str">
            <v>L132</v>
          </cell>
          <cell r="B136" t="str">
            <v>송전활선전공</v>
          </cell>
          <cell r="C136" t="str">
            <v>인</v>
          </cell>
          <cell r="D136">
            <v>235109</v>
          </cell>
          <cell r="E136">
            <v>250000</v>
          </cell>
          <cell r="F136">
            <v>0</v>
          </cell>
        </row>
        <row r="137">
          <cell r="A137" t="str">
            <v>L133</v>
          </cell>
          <cell r="B137" t="str">
            <v>배전활선전공</v>
          </cell>
          <cell r="C137" t="str">
            <v>인</v>
          </cell>
          <cell r="D137">
            <v>182772</v>
          </cell>
          <cell r="E137">
            <v>188915</v>
          </cell>
          <cell r="F137">
            <v>215055</v>
          </cell>
        </row>
        <row r="138">
          <cell r="A138" t="str">
            <v>L134</v>
          </cell>
          <cell r="B138" t="str">
            <v>중기조장</v>
          </cell>
          <cell r="C138" t="str">
            <v>인</v>
          </cell>
          <cell r="D138">
            <v>64260</v>
          </cell>
          <cell r="E138">
            <v>56042</v>
          </cell>
          <cell r="F138">
            <v>55484</v>
          </cell>
        </row>
        <row r="139">
          <cell r="A139" t="str">
            <v>L135</v>
          </cell>
          <cell r="B139" t="str">
            <v>모래분사공</v>
          </cell>
          <cell r="C139" t="str">
            <v>인</v>
          </cell>
          <cell r="D139">
            <v>52915</v>
          </cell>
          <cell r="E139">
            <v>55640</v>
          </cell>
          <cell r="F139">
            <v>49962</v>
          </cell>
        </row>
        <row r="140">
          <cell r="A140" t="str">
            <v>L137</v>
          </cell>
          <cell r="B140" t="str">
            <v>플랜트 특수용접공</v>
          </cell>
          <cell r="C140" t="str">
            <v>인</v>
          </cell>
          <cell r="D140">
            <v>100475</v>
          </cell>
          <cell r="E140">
            <v>93828</v>
          </cell>
          <cell r="F140">
            <v>141421</v>
          </cell>
        </row>
        <row r="141">
          <cell r="A141" t="str">
            <v>L200</v>
          </cell>
          <cell r="B141" t="str">
            <v>여자인부</v>
          </cell>
          <cell r="C141" t="str">
            <v>인</v>
          </cell>
          <cell r="D141">
            <v>0</v>
          </cell>
          <cell r="E141">
            <v>0</v>
          </cell>
          <cell r="F141">
            <v>0</v>
          </cell>
        </row>
        <row r="142">
          <cell r="A142" t="str">
            <v>L201</v>
          </cell>
          <cell r="B142" t="str">
            <v>조    공</v>
          </cell>
          <cell r="C142" t="str">
            <v>인</v>
          </cell>
          <cell r="D142">
            <v>0</v>
          </cell>
          <cell r="E142">
            <v>0</v>
          </cell>
          <cell r="F142">
            <v>0</v>
          </cell>
        </row>
        <row r="143">
          <cell r="A143" t="str">
            <v>L202</v>
          </cell>
          <cell r="B143" t="str">
            <v>포장특공</v>
          </cell>
          <cell r="C143" t="str">
            <v>인</v>
          </cell>
          <cell r="D143">
            <v>0</v>
          </cell>
          <cell r="E143">
            <v>0</v>
          </cell>
          <cell r="F143">
            <v>0</v>
          </cell>
        </row>
        <row r="144">
          <cell r="A144" t="str">
            <v>L203</v>
          </cell>
          <cell r="B144" t="str">
            <v>항 타 공</v>
          </cell>
          <cell r="C144" t="str">
            <v>인</v>
          </cell>
          <cell r="D144">
            <v>0</v>
          </cell>
          <cell r="E144">
            <v>0</v>
          </cell>
          <cell r="F144">
            <v>0</v>
          </cell>
        </row>
        <row r="145">
          <cell r="A145" t="str">
            <v>L204</v>
          </cell>
          <cell r="B145" t="str">
            <v>드 릴 공</v>
          </cell>
          <cell r="C145" t="str">
            <v>인</v>
          </cell>
          <cell r="D145">
            <v>0</v>
          </cell>
          <cell r="E145">
            <v>0</v>
          </cell>
          <cell r="F145">
            <v>0</v>
          </cell>
        </row>
        <row r="146">
          <cell r="A146" t="str">
            <v>L205</v>
          </cell>
          <cell r="B146" t="str">
            <v>WIRE MESH 설치공</v>
          </cell>
          <cell r="C146" t="str">
            <v>인</v>
          </cell>
          <cell r="D146">
            <v>0</v>
          </cell>
          <cell r="E146">
            <v>0</v>
          </cell>
          <cell r="F146">
            <v>0</v>
          </cell>
        </row>
        <row r="147">
          <cell r="A147" t="str">
            <v>L701</v>
          </cell>
          <cell r="B147" t="str">
            <v>특급기술자</v>
          </cell>
          <cell r="C147" t="str">
            <v>인</v>
          </cell>
          <cell r="D147">
            <v>132166</v>
          </cell>
          <cell r="E147">
            <v>142203</v>
          </cell>
          <cell r="F147">
            <v>142203</v>
          </cell>
        </row>
        <row r="148">
          <cell r="A148" t="str">
            <v>L702</v>
          </cell>
          <cell r="B148" t="str">
            <v>고급기술자</v>
          </cell>
          <cell r="C148" t="str">
            <v>인</v>
          </cell>
          <cell r="D148">
            <v>109695</v>
          </cell>
          <cell r="E148">
            <v>117410</v>
          </cell>
          <cell r="F148">
            <v>117410</v>
          </cell>
        </row>
        <row r="149">
          <cell r="A149" t="str">
            <v>L703</v>
          </cell>
          <cell r="B149" t="str">
            <v>중급기술자</v>
          </cell>
          <cell r="C149" t="str">
            <v>인</v>
          </cell>
          <cell r="D149">
            <v>91968</v>
          </cell>
          <cell r="E149">
            <v>97488</v>
          </cell>
          <cell r="F149">
            <v>97488</v>
          </cell>
        </row>
        <row r="150">
          <cell r="A150" t="str">
            <v>L704</v>
          </cell>
          <cell r="B150" t="str">
            <v>초급기술자</v>
          </cell>
          <cell r="C150" t="str">
            <v>인</v>
          </cell>
          <cell r="D150">
            <v>65947</v>
          </cell>
          <cell r="E150">
            <v>69405</v>
          </cell>
          <cell r="F150">
            <v>69405</v>
          </cell>
        </row>
        <row r="151">
          <cell r="A151" t="str">
            <v>L705</v>
          </cell>
          <cell r="B151" t="str">
            <v>고급기능사</v>
          </cell>
          <cell r="C151" t="str">
            <v>인</v>
          </cell>
          <cell r="D151">
            <v>67006</v>
          </cell>
          <cell r="E151">
            <v>68094</v>
          </cell>
          <cell r="F151">
            <v>68094</v>
          </cell>
        </row>
        <row r="152">
          <cell r="A152" t="str">
            <v>L706</v>
          </cell>
          <cell r="B152" t="str">
            <v>중급기능사</v>
          </cell>
          <cell r="C152" t="str">
            <v>인</v>
          </cell>
          <cell r="D152">
            <v>55830</v>
          </cell>
          <cell r="E152">
            <v>60249</v>
          </cell>
          <cell r="F152">
            <v>60249</v>
          </cell>
        </row>
        <row r="153">
          <cell r="A153" t="str">
            <v>L707</v>
          </cell>
          <cell r="B153" t="str">
            <v>초급기능사</v>
          </cell>
          <cell r="C153" t="str">
            <v>인</v>
          </cell>
          <cell r="D153">
            <v>46933</v>
          </cell>
          <cell r="E153">
            <v>48652</v>
          </cell>
          <cell r="F153">
            <v>48652</v>
          </cell>
        </row>
        <row r="154">
          <cell r="A154" t="str">
            <v>L301</v>
          </cell>
          <cell r="B154" t="str">
            <v>H/W설치기사</v>
          </cell>
          <cell r="C154" t="str">
            <v>인</v>
          </cell>
          <cell r="D154">
            <v>83297</v>
          </cell>
          <cell r="E154">
            <v>82162</v>
          </cell>
          <cell r="F154">
            <v>82913</v>
          </cell>
        </row>
        <row r="155">
          <cell r="A155" t="str">
            <v>L302</v>
          </cell>
          <cell r="B155" t="str">
            <v>H/W시험기사</v>
          </cell>
          <cell r="C155" t="str">
            <v>인</v>
          </cell>
          <cell r="D155">
            <v>85165</v>
          </cell>
          <cell r="E155">
            <v>82402</v>
          </cell>
          <cell r="F155">
            <v>84088</v>
          </cell>
        </row>
        <row r="156">
          <cell r="A156" t="str">
            <v>L303</v>
          </cell>
          <cell r="B156" t="str">
            <v>S/W시험기사</v>
          </cell>
          <cell r="C156" t="str">
            <v>인</v>
          </cell>
          <cell r="D156">
            <v>86583</v>
          </cell>
          <cell r="E156">
            <v>84693</v>
          </cell>
          <cell r="F156">
            <v>85238</v>
          </cell>
        </row>
        <row r="157">
          <cell r="A157" t="str">
            <v>L304</v>
          </cell>
          <cell r="B157" t="str">
            <v>CPU시험기사</v>
          </cell>
          <cell r="C157" t="str">
            <v>인</v>
          </cell>
          <cell r="D157">
            <v>81182</v>
          </cell>
          <cell r="E157">
            <v>79138</v>
          </cell>
          <cell r="F157">
            <v>80163</v>
          </cell>
        </row>
        <row r="158">
          <cell r="A158" t="str">
            <v>L305</v>
          </cell>
          <cell r="B158" t="str">
            <v>광통신기사</v>
          </cell>
          <cell r="C158" t="str">
            <v>인</v>
          </cell>
          <cell r="D158">
            <v>108175</v>
          </cell>
          <cell r="E158">
            <v>132875</v>
          </cell>
          <cell r="F158">
            <v>149857</v>
          </cell>
        </row>
        <row r="159">
          <cell r="A159" t="str">
            <v>L306</v>
          </cell>
          <cell r="B159" t="str">
            <v>광케이블기사</v>
          </cell>
          <cell r="C159" t="str">
            <v>인</v>
          </cell>
          <cell r="D159">
            <v>90147</v>
          </cell>
          <cell r="E159">
            <v>110336</v>
          </cell>
          <cell r="F159">
            <v>120493</v>
          </cell>
        </row>
        <row r="160">
          <cell r="A160" t="str">
            <v>L401</v>
          </cell>
          <cell r="B160" t="str">
            <v>도편수</v>
          </cell>
          <cell r="C160" t="str">
            <v>인</v>
          </cell>
          <cell r="D160">
            <v>120804</v>
          </cell>
          <cell r="E160">
            <v>131984</v>
          </cell>
          <cell r="F160">
            <v>132909</v>
          </cell>
        </row>
        <row r="161">
          <cell r="A161" t="str">
            <v>L402</v>
          </cell>
          <cell r="B161" t="str">
            <v>목조각공</v>
          </cell>
          <cell r="C161" t="str">
            <v>인</v>
          </cell>
          <cell r="D161">
            <v>109226</v>
          </cell>
          <cell r="E161">
            <v>96291</v>
          </cell>
          <cell r="F161">
            <v>95674</v>
          </cell>
        </row>
        <row r="162">
          <cell r="A162" t="str">
            <v>L403</v>
          </cell>
          <cell r="B162" t="str">
            <v>한식목공</v>
          </cell>
          <cell r="C162" t="str">
            <v>인</v>
          </cell>
          <cell r="D162">
            <v>89987</v>
          </cell>
          <cell r="E162">
            <v>87000</v>
          </cell>
          <cell r="F162">
            <v>86465</v>
          </cell>
        </row>
        <row r="163">
          <cell r="A163" t="str">
            <v>L404</v>
          </cell>
          <cell r="B163" t="str">
            <v>한식목공조공</v>
          </cell>
          <cell r="C163" t="str">
            <v>인</v>
          </cell>
          <cell r="D163">
            <v>73861</v>
          </cell>
          <cell r="E163">
            <v>69203</v>
          </cell>
          <cell r="F163">
            <v>62022</v>
          </cell>
        </row>
        <row r="164">
          <cell r="A164" t="str">
            <v>L405</v>
          </cell>
          <cell r="B164" t="str">
            <v>드잡이공</v>
          </cell>
          <cell r="C164" t="str">
            <v>인</v>
          </cell>
          <cell r="D164">
            <v>98743</v>
          </cell>
          <cell r="E164">
            <v>106667</v>
          </cell>
          <cell r="F164">
            <v>98108</v>
          </cell>
        </row>
        <row r="165">
          <cell r="A165" t="str">
            <v>L406</v>
          </cell>
          <cell r="B165" t="str">
            <v>한식와공</v>
          </cell>
          <cell r="C165" t="str">
            <v>인</v>
          </cell>
          <cell r="D165">
            <v>144566</v>
          </cell>
          <cell r="E165">
            <v>153013</v>
          </cell>
          <cell r="F165">
            <v>126465</v>
          </cell>
        </row>
        <row r="166">
          <cell r="A166" t="str">
            <v>L407</v>
          </cell>
          <cell r="B166" t="str">
            <v>한식와공조공</v>
          </cell>
          <cell r="C166" t="str">
            <v>인</v>
          </cell>
          <cell r="D166">
            <v>98830</v>
          </cell>
          <cell r="E166">
            <v>80622</v>
          </cell>
          <cell r="F166">
            <v>91058</v>
          </cell>
        </row>
        <row r="167">
          <cell r="A167" t="str">
            <v>L408</v>
          </cell>
          <cell r="B167" t="str">
            <v>석조각공</v>
          </cell>
          <cell r="C167" t="str">
            <v>인</v>
          </cell>
          <cell r="D167">
            <v>97323</v>
          </cell>
          <cell r="E167">
            <v>112022</v>
          </cell>
          <cell r="F167">
            <v>108908</v>
          </cell>
        </row>
        <row r="168">
          <cell r="A168" t="str">
            <v>L409</v>
          </cell>
          <cell r="B168" t="str">
            <v>특수화공</v>
          </cell>
          <cell r="C168" t="str">
            <v>인</v>
          </cell>
          <cell r="D168">
            <v>130909</v>
          </cell>
          <cell r="E168">
            <v>106000</v>
          </cell>
          <cell r="F168">
            <v>121264</v>
          </cell>
        </row>
        <row r="169">
          <cell r="A169" t="str">
            <v>L410</v>
          </cell>
          <cell r="B169" t="str">
            <v>화공</v>
          </cell>
          <cell r="C169" t="str">
            <v>인</v>
          </cell>
          <cell r="D169">
            <v>98506</v>
          </cell>
          <cell r="E169">
            <v>92685</v>
          </cell>
          <cell r="F169">
            <v>86801</v>
          </cell>
        </row>
        <row r="170">
          <cell r="A170" t="str">
            <v>L411</v>
          </cell>
          <cell r="B170" t="str">
            <v>한식미장공</v>
          </cell>
          <cell r="C170" t="str">
            <v>인</v>
          </cell>
          <cell r="D170">
            <v>83400</v>
          </cell>
          <cell r="E170">
            <v>78989</v>
          </cell>
          <cell r="F170">
            <v>79972</v>
          </cell>
        </row>
        <row r="171">
          <cell r="A171" t="str">
            <v>L501</v>
          </cell>
          <cell r="B171" t="str">
            <v>원자력배관공</v>
          </cell>
          <cell r="C171" t="str">
            <v>인</v>
          </cell>
          <cell r="D171">
            <v>85504</v>
          </cell>
          <cell r="E171">
            <v>84091</v>
          </cell>
          <cell r="F171">
            <v>85331</v>
          </cell>
        </row>
        <row r="172">
          <cell r="A172" t="str">
            <v>L502</v>
          </cell>
          <cell r="B172" t="str">
            <v>원자력용접공</v>
          </cell>
          <cell r="C172" t="str">
            <v>인</v>
          </cell>
          <cell r="D172">
            <v>91598</v>
          </cell>
          <cell r="E172">
            <v>97054</v>
          </cell>
          <cell r="F172">
            <v>98842</v>
          </cell>
        </row>
        <row r="173">
          <cell r="A173" t="str">
            <v>L503</v>
          </cell>
          <cell r="B173" t="str">
            <v>원자력기계설치공</v>
          </cell>
          <cell r="C173" t="str">
            <v>인</v>
          </cell>
          <cell r="D173">
            <v>95966</v>
          </cell>
          <cell r="E173">
            <v>97451</v>
          </cell>
          <cell r="F173">
            <v>98364</v>
          </cell>
        </row>
        <row r="174">
          <cell r="A174" t="str">
            <v>L504</v>
          </cell>
          <cell r="B174" t="str">
            <v>원자력덕트공</v>
          </cell>
          <cell r="C174" t="str">
            <v>인</v>
          </cell>
          <cell r="D174">
            <v>88404</v>
          </cell>
          <cell r="E174">
            <v>84386</v>
          </cell>
          <cell r="F174">
            <v>104350</v>
          </cell>
        </row>
        <row r="175">
          <cell r="A175" t="str">
            <v>L505</v>
          </cell>
          <cell r="B175" t="str">
            <v>원자력제관공</v>
          </cell>
          <cell r="C175" t="str">
            <v>인</v>
          </cell>
          <cell r="D175">
            <v>76226</v>
          </cell>
          <cell r="E175">
            <v>79640</v>
          </cell>
          <cell r="F175">
            <v>76379</v>
          </cell>
        </row>
        <row r="176">
          <cell r="A176" t="str">
            <v>L506</v>
          </cell>
          <cell r="B176" t="str">
            <v>원자력케이블공</v>
          </cell>
          <cell r="C176" t="str">
            <v>인</v>
          </cell>
          <cell r="D176">
            <v>61338</v>
          </cell>
          <cell r="E176">
            <v>66411</v>
          </cell>
          <cell r="F176">
            <v>85474</v>
          </cell>
        </row>
        <row r="177">
          <cell r="A177" t="str">
            <v>L507</v>
          </cell>
          <cell r="B177" t="str">
            <v>원자력계장공</v>
          </cell>
          <cell r="C177" t="str">
            <v>인</v>
          </cell>
          <cell r="D177">
            <v>58478</v>
          </cell>
          <cell r="E177">
            <v>48839</v>
          </cell>
          <cell r="F177">
            <v>0</v>
          </cell>
        </row>
        <row r="178">
          <cell r="A178" t="str">
            <v>L508</v>
          </cell>
          <cell r="B178" t="str">
            <v>고급원자력비파괴시험공</v>
          </cell>
          <cell r="C178" t="str">
            <v>인</v>
          </cell>
          <cell r="D178">
            <v>89172</v>
          </cell>
          <cell r="E178">
            <v>91089</v>
          </cell>
          <cell r="F178">
            <v>92315</v>
          </cell>
        </row>
        <row r="179">
          <cell r="A179" t="str">
            <v>L509</v>
          </cell>
          <cell r="B179" t="str">
            <v>특급원자력비파괴시험공</v>
          </cell>
          <cell r="C179" t="str">
            <v>인</v>
          </cell>
          <cell r="D179">
            <v>94950</v>
          </cell>
          <cell r="E179">
            <v>99701</v>
          </cell>
          <cell r="F179">
            <v>100409</v>
          </cell>
        </row>
        <row r="180">
          <cell r="A180" t="str">
            <v>L510</v>
          </cell>
          <cell r="B180" t="str">
            <v>원자력기술자</v>
          </cell>
          <cell r="C180" t="str">
            <v>인</v>
          </cell>
          <cell r="D180">
            <v>71548</v>
          </cell>
          <cell r="E180">
            <v>67556</v>
          </cell>
          <cell r="F180">
            <v>66616</v>
          </cell>
        </row>
        <row r="181">
          <cell r="A181" t="str">
            <v>L511</v>
          </cell>
          <cell r="B181" t="str">
            <v>중급원자력기술자</v>
          </cell>
          <cell r="C181" t="str">
            <v>인</v>
          </cell>
          <cell r="D181">
            <v>85398</v>
          </cell>
          <cell r="E181">
            <v>78598</v>
          </cell>
          <cell r="F181">
            <v>77992</v>
          </cell>
        </row>
        <row r="182">
          <cell r="A182" t="str">
            <v>L048</v>
          </cell>
          <cell r="B182" t="str">
            <v>우 물 공</v>
          </cell>
          <cell r="C182" t="str">
            <v>인</v>
          </cell>
          <cell r="D182">
            <v>50288</v>
          </cell>
          <cell r="E182">
            <v>53721</v>
          </cell>
          <cell r="F182">
            <v>50558</v>
          </cell>
        </row>
        <row r="183">
          <cell r="A183" t="str">
            <v>L601</v>
          </cell>
          <cell r="B183" t="str">
            <v>책임측량사</v>
          </cell>
          <cell r="C183" t="str">
            <v>인</v>
          </cell>
          <cell r="D183">
            <v>0</v>
          </cell>
          <cell r="E183">
            <v>0</v>
          </cell>
          <cell r="F183">
            <v>0</v>
          </cell>
        </row>
        <row r="184">
          <cell r="A184" t="str">
            <v>L602</v>
          </cell>
          <cell r="B184" t="str">
            <v>측지기사 1급</v>
          </cell>
          <cell r="C184" t="str">
            <v>인</v>
          </cell>
          <cell r="D184">
            <v>0</v>
          </cell>
          <cell r="E184">
            <v>0</v>
          </cell>
          <cell r="F184">
            <v>0</v>
          </cell>
        </row>
        <row r="185">
          <cell r="A185" t="str">
            <v>L603</v>
          </cell>
          <cell r="B185" t="str">
            <v>측지기사 2급</v>
          </cell>
          <cell r="C185" t="str">
            <v>인</v>
          </cell>
          <cell r="D185">
            <v>0</v>
          </cell>
          <cell r="E185">
            <v>0</v>
          </cell>
          <cell r="F185">
            <v>0</v>
          </cell>
        </row>
        <row r="186">
          <cell r="A186" t="str">
            <v>L604</v>
          </cell>
          <cell r="B186" t="str">
            <v>측량기능사 1급</v>
          </cell>
          <cell r="C186" t="str">
            <v>인</v>
          </cell>
          <cell r="D186">
            <v>0</v>
          </cell>
          <cell r="E186">
            <v>0</v>
          </cell>
          <cell r="F186">
            <v>0</v>
          </cell>
        </row>
        <row r="187">
          <cell r="A187" t="str">
            <v>L605</v>
          </cell>
          <cell r="B187" t="str">
            <v>측량기능사 또는 측량기능사 2급</v>
          </cell>
          <cell r="C187" t="str">
            <v>인</v>
          </cell>
          <cell r="D187">
            <v>0</v>
          </cell>
          <cell r="E187">
            <v>0</v>
          </cell>
          <cell r="F187">
            <v>0</v>
          </cell>
        </row>
        <row r="188">
          <cell r="A188" t="str">
            <v>L606</v>
          </cell>
          <cell r="B188" t="str">
            <v>항공사진기능사 1급(1급/2급통합)</v>
          </cell>
          <cell r="C188" t="str">
            <v>인</v>
          </cell>
          <cell r="D188">
            <v>0</v>
          </cell>
          <cell r="E188">
            <v>0</v>
          </cell>
          <cell r="F188">
            <v>0</v>
          </cell>
        </row>
        <row r="189">
          <cell r="A189" t="str">
            <v>L609</v>
          </cell>
          <cell r="B189" t="str">
            <v>도화기능사 또는 도화기능사 2급</v>
          </cell>
          <cell r="C189" t="str">
            <v>인</v>
          </cell>
          <cell r="D189">
            <v>0</v>
          </cell>
          <cell r="E189">
            <v>0</v>
          </cell>
          <cell r="F189">
            <v>0</v>
          </cell>
        </row>
        <row r="190">
          <cell r="A190" t="str">
            <v>L607</v>
          </cell>
          <cell r="B190" t="str">
            <v>항공사진기능사 또는 항공사진기능사 2급</v>
          </cell>
          <cell r="C190" t="str">
            <v>인</v>
          </cell>
          <cell r="D190">
            <v>0</v>
          </cell>
          <cell r="E190">
            <v>0</v>
          </cell>
          <cell r="F190">
            <v>0</v>
          </cell>
        </row>
        <row r="191">
          <cell r="A191" t="str">
            <v>L608</v>
          </cell>
          <cell r="B191" t="str">
            <v>도화기능사 1급(1급/2급통합)</v>
          </cell>
          <cell r="C191" t="str">
            <v>인</v>
          </cell>
          <cell r="D191">
            <v>0</v>
          </cell>
          <cell r="E191">
            <v>0</v>
          </cell>
          <cell r="F191">
            <v>0</v>
          </cell>
        </row>
        <row r="192">
          <cell r="A192" t="str">
            <v>L610</v>
          </cell>
          <cell r="B192" t="str">
            <v>지도제작기능사 1급(1급/2급통합)</v>
          </cell>
          <cell r="C192" t="str">
            <v>인</v>
          </cell>
          <cell r="D192">
            <v>0</v>
          </cell>
          <cell r="E192">
            <v>0</v>
          </cell>
          <cell r="F192">
            <v>0</v>
          </cell>
        </row>
        <row r="193">
          <cell r="A193" t="str">
            <v>L611</v>
          </cell>
          <cell r="B193" t="str">
            <v>지도제작기능사 또는 지도제작기능사 2급</v>
          </cell>
          <cell r="C193" t="str">
            <v>인</v>
          </cell>
          <cell r="D193">
            <v>0</v>
          </cell>
          <cell r="E193">
            <v>0</v>
          </cell>
          <cell r="F193">
            <v>0</v>
          </cell>
        </row>
        <row r="194">
          <cell r="A194" t="str">
            <v>L612</v>
          </cell>
          <cell r="B194" t="str">
            <v>사업용 조종사</v>
          </cell>
          <cell r="C194" t="str">
            <v>인</v>
          </cell>
          <cell r="D194">
            <v>0</v>
          </cell>
          <cell r="E194">
            <v>0</v>
          </cell>
          <cell r="F194">
            <v>0</v>
          </cell>
        </row>
        <row r="195">
          <cell r="A195" t="str">
            <v>L613</v>
          </cell>
          <cell r="B195" t="str">
            <v>항법사</v>
          </cell>
          <cell r="C195" t="str">
            <v>인</v>
          </cell>
          <cell r="D195">
            <v>0</v>
          </cell>
          <cell r="E195">
            <v>0</v>
          </cell>
          <cell r="F195">
            <v>0</v>
          </cell>
        </row>
        <row r="196">
          <cell r="A196" t="str">
            <v>L614</v>
          </cell>
          <cell r="B196" t="str">
            <v>항공정비사</v>
          </cell>
          <cell r="C196" t="str">
            <v>인</v>
          </cell>
          <cell r="D196">
            <v>0</v>
          </cell>
          <cell r="E196">
            <v>0</v>
          </cell>
          <cell r="F196">
            <v>0</v>
          </cell>
        </row>
        <row r="197">
          <cell r="A197" t="str">
            <v>L615</v>
          </cell>
          <cell r="B197" t="str">
            <v>항공사진촬영사</v>
          </cell>
          <cell r="C197" t="str">
            <v>인</v>
          </cell>
          <cell r="D197">
            <v>0</v>
          </cell>
          <cell r="E197">
            <v>0</v>
          </cell>
          <cell r="F197">
            <v>0</v>
          </cell>
        </row>
        <row r="198">
          <cell r="A198" t="str">
            <v>L512</v>
          </cell>
          <cell r="B198" t="str">
            <v>상급원자력기술자</v>
          </cell>
          <cell r="C198" t="str">
            <v>인</v>
          </cell>
          <cell r="D198">
            <v>109491</v>
          </cell>
          <cell r="E198">
            <v>116994</v>
          </cell>
          <cell r="F198">
            <v>114125</v>
          </cell>
        </row>
        <row r="199">
          <cell r="A199" t="str">
            <v>L513</v>
          </cell>
          <cell r="B199" t="str">
            <v>원자력품질관리사</v>
          </cell>
          <cell r="C199" t="str">
            <v>인</v>
          </cell>
          <cell r="D199">
            <v>104799</v>
          </cell>
          <cell r="E199">
            <v>103736</v>
          </cell>
          <cell r="F199">
            <v>105586</v>
          </cell>
        </row>
        <row r="200">
          <cell r="A200" t="str">
            <v>L514</v>
          </cell>
          <cell r="B200" t="str">
            <v>원자력 특별인부</v>
          </cell>
          <cell r="C200" t="str">
            <v>인</v>
          </cell>
          <cell r="D200">
            <v>58187</v>
          </cell>
          <cell r="E200">
            <v>68094</v>
          </cell>
          <cell r="F200">
            <v>64294</v>
          </cell>
        </row>
        <row r="201">
          <cell r="A201" t="str">
            <v>L515</v>
          </cell>
          <cell r="B201" t="str">
            <v>원자력 보온공</v>
          </cell>
          <cell r="C201" t="str">
            <v>인</v>
          </cell>
          <cell r="D201">
            <v>65826</v>
          </cell>
          <cell r="E201">
            <v>83402</v>
          </cell>
          <cell r="F201">
            <v>89519</v>
          </cell>
        </row>
        <row r="202">
          <cell r="A202" t="str">
            <v>L516</v>
          </cell>
          <cell r="B202" t="str">
            <v>원자력 플랜트전공</v>
          </cell>
          <cell r="C202" t="str">
            <v>인</v>
          </cell>
          <cell r="D202">
            <v>84229</v>
          </cell>
          <cell r="E202">
            <v>93332</v>
          </cell>
          <cell r="F202">
            <v>98008</v>
          </cell>
        </row>
        <row r="203">
          <cell r="A203" t="str">
            <v>L170</v>
          </cell>
          <cell r="B203" t="str">
            <v>견 출 공</v>
          </cell>
          <cell r="C203" t="str">
            <v>인</v>
          </cell>
          <cell r="D203">
            <v>59133</v>
          </cell>
          <cell r="E203">
            <v>60023</v>
          </cell>
          <cell r="F203">
            <v>68717</v>
          </cell>
        </row>
        <row r="204">
          <cell r="A204" t="str">
            <v>L171</v>
          </cell>
          <cell r="B204" t="str">
            <v>노 즐 공</v>
          </cell>
          <cell r="C204" t="str">
            <v>인</v>
          </cell>
          <cell r="D204">
            <v>63577</v>
          </cell>
          <cell r="E204">
            <v>57373</v>
          </cell>
          <cell r="F204">
            <v>67815</v>
          </cell>
        </row>
        <row r="205">
          <cell r="A205" t="str">
            <v>L172</v>
          </cell>
          <cell r="B205" t="str">
            <v>코 킹 공</v>
          </cell>
          <cell r="C205" t="str">
            <v>인</v>
          </cell>
          <cell r="D205">
            <v>57954</v>
          </cell>
          <cell r="E205">
            <v>66077</v>
          </cell>
          <cell r="F205">
            <v>63600</v>
          </cell>
        </row>
        <row r="206">
          <cell r="A206" t="str">
            <v>L173</v>
          </cell>
          <cell r="B206" t="str">
            <v>판넬조립공</v>
          </cell>
          <cell r="C206" t="str">
            <v>인</v>
          </cell>
          <cell r="D206">
            <v>55888</v>
          </cell>
          <cell r="E206">
            <v>58782</v>
          </cell>
          <cell r="F206">
            <v>67380</v>
          </cell>
        </row>
        <row r="207">
          <cell r="A207" t="str">
            <v>L181</v>
          </cell>
          <cell r="B207" t="str">
            <v>콘크리트공(광의)</v>
          </cell>
          <cell r="C207" t="str">
            <v>인</v>
          </cell>
          <cell r="D207">
            <v>0</v>
          </cell>
          <cell r="E207">
            <v>0</v>
          </cell>
          <cell r="F207">
            <v>71078</v>
          </cell>
        </row>
        <row r="208">
          <cell r="A208" t="str">
            <v>L182</v>
          </cell>
          <cell r="B208" t="str">
            <v>지붕잇기공</v>
          </cell>
          <cell r="C208" t="str">
            <v>인</v>
          </cell>
          <cell r="D208">
            <v>68363</v>
          </cell>
          <cell r="E208">
            <v>64891</v>
          </cell>
          <cell r="F208">
            <v>69497</v>
          </cell>
        </row>
        <row r="209">
          <cell r="A209" t="str">
            <v>L801</v>
          </cell>
          <cell r="B209" t="str">
            <v>특급감리원</v>
          </cell>
          <cell r="C209" t="str">
            <v>인</v>
          </cell>
          <cell r="D209">
            <v>155637</v>
          </cell>
          <cell r="E209">
            <v>0</v>
          </cell>
          <cell r="F209">
            <v>0</v>
          </cell>
        </row>
        <row r="210">
          <cell r="A210" t="str">
            <v>L802</v>
          </cell>
          <cell r="B210" t="str">
            <v>고급감리원</v>
          </cell>
          <cell r="C210" t="str">
            <v>인</v>
          </cell>
          <cell r="D210">
            <v>124025</v>
          </cell>
          <cell r="E210">
            <v>0</v>
          </cell>
          <cell r="F210">
            <v>0</v>
          </cell>
        </row>
        <row r="211">
          <cell r="A211" t="str">
            <v>L803</v>
          </cell>
          <cell r="B211" t="str">
            <v>중급감리원</v>
          </cell>
          <cell r="C211" t="str">
            <v>인</v>
          </cell>
          <cell r="D211">
            <v>103036</v>
          </cell>
          <cell r="E211">
            <v>0</v>
          </cell>
          <cell r="F211">
            <v>0</v>
          </cell>
        </row>
        <row r="212">
          <cell r="A212" t="str">
            <v>L804</v>
          </cell>
          <cell r="B212" t="str">
            <v>초급감리원</v>
          </cell>
          <cell r="C212" t="str">
            <v>인</v>
          </cell>
          <cell r="D212">
            <v>83228</v>
          </cell>
          <cell r="E212">
            <v>0</v>
          </cell>
          <cell r="F212">
            <v>0</v>
          </cell>
        </row>
        <row r="213">
          <cell r="A213" t="str">
            <v>L901</v>
          </cell>
          <cell r="B213" t="str">
            <v>전기공사기사1급</v>
          </cell>
          <cell r="C213" t="str">
            <v>인</v>
          </cell>
          <cell r="D213">
            <v>63956</v>
          </cell>
          <cell r="E213">
            <v>0</v>
          </cell>
          <cell r="F213">
            <v>64241</v>
          </cell>
        </row>
        <row r="214">
          <cell r="A214" t="str">
            <v>L902</v>
          </cell>
          <cell r="B214" t="str">
            <v>전기공사기사2급</v>
          </cell>
          <cell r="C214" t="str">
            <v>인</v>
          </cell>
          <cell r="D214">
            <v>56130</v>
          </cell>
          <cell r="E214">
            <v>0</v>
          </cell>
          <cell r="F214">
            <v>55069</v>
          </cell>
        </row>
        <row r="215">
          <cell r="A215" t="str">
            <v>L903</v>
          </cell>
          <cell r="B215" t="str">
            <v>변전전공</v>
          </cell>
          <cell r="C215" t="str">
            <v>인</v>
          </cell>
          <cell r="D215">
            <v>85699</v>
          </cell>
          <cell r="E215">
            <v>0</v>
          </cell>
          <cell r="F215">
            <v>0</v>
          </cell>
        </row>
      </sheetData>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sheetData sheetId="855"/>
      <sheetData sheetId="856"/>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P"/>
      <sheetName val="Main"/>
      <sheetName val="DCI"/>
      <sheetName val="Progress"/>
      <sheetName val="S-Curve"/>
      <sheetName val="Sum"/>
      <sheetName val="Sum_dci"/>
      <sheetName val="Sum_mci"/>
      <sheetName val="Sum_FT"/>
      <sheetName val="data_dci"/>
      <sheetName val="data_mci"/>
      <sheetName val="dci_sch"/>
      <sheetName val="dci_act"/>
      <sheetName val="mci_sch"/>
      <sheetName val="mci_act"/>
      <sheetName val="behind"/>
      <sheetName val="정부노임단가"/>
    </sheetNames>
    <sheetDataSet>
      <sheetData sheetId="0"/>
      <sheetData sheetId="1">
        <row r="3">
          <cell r="C3">
            <v>37042</v>
          </cell>
        </row>
      </sheetData>
      <sheetData sheetId="2" refreshError="1"/>
      <sheetData sheetId="3"/>
      <sheetData sheetId="4" refreshError="1"/>
      <sheetData sheetId="5" refreshError="1"/>
      <sheetData sheetId="6" refreshError="1"/>
      <sheetData sheetId="7" refreshError="1"/>
      <sheetData sheetId="8" refreshError="1"/>
      <sheetData sheetId="9">
        <row r="8">
          <cell r="E8" t="str">
            <v>PR</v>
          </cell>
        </row>
      </sheetData>
      <sheetData sheetId="10">
        <row r="8">
          <cell r="E8" t="str">
            <v>ME</v>
          </cell>
        </row>
      </sheetData>
      <sheetData sheetId="11"/>
      <sheetData sheetId="12"/>
      <sheetData sheetId="13" refreshError="1"/>
      <sheetData sheetId="14"/>
      <sheetData sheetId="15">
        <row r="4">
          <cell r="F4">
            <v>37042</v>
          </cell>
        </row>
      </sheetData>
      <sheetData sheetId="16"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mpSpec"/>
      <sheetName val="Motor Rating"/>
      <sheetName val="INSTR"/>
      <sheetName val="Sheet2"/>
      <sheetName val="Sheet1"/>
      <sheetName val="영업소실적"/>
      <sheetName val="수량산출서"/>
      <sheetName val="eq_data"/>
      <sheetName val="Checks"/>
      <sheetName val="h-013211-2"/>
      <sheetName val="PRO_A"/>
      <sheetName val="DWG"/>
      <sheetName val="ELEC_MCI"/>
      <sheetName val="MAIN"/>
      <sheetName val="INST_MCI"/>
      <sheetName val="MECH_MCI"/>
      <sheetName val="PRO"/>
      <sheetName val="LOOKUP"/>
      <sheetName val="TIE-INS"/>
      <sheetName val="Graph (LGEN)"/>
      <sheetName val="out_prog"/>
      <sheetName val="선적schedule (2)"/>
      <sheetName val="정부노임단가"/>
      <sheetName val="Basic"/>
      <sheetName val="환율"/>
      <sheetName val="item I"/>
      <sheetName val="BQ List"/>
      <sheetName val="Instruction"/>
      <sheetName val="BM"/>
      <sheetName val="Motor_Rating"/>
      <sheetName val="적용환율"/>
      <sheetName val="할증 "/>
      <sheetName val="Database"/>
      <sheetName val="SUMMARY"/>
      <sheetName val="piping"/>
      <sheetName val="look"/>
      <sheetName val="97 사업추정(WEKI)"/>
      <sheetName val="Equipment"/>
      <sheetName val="mhr"/>
      <sheetName val="mom"/>
      <sheetName val="mhrscaff"/>
      <sheetName val="ind"/>
      <sheetName val="공사내역"/>
      <sheetName val="TABLE2"/>
      <sheetName val="Total"/>
      <sheetName val="Wt of Mod."/>
      <sheetName val="motor pump kw"/>
      <sheetName val="견적내역서"/>
      <sheetName val="PRO_DCI"/>
      <sheetName val="집계표"/>
      <sheetName val="금액내역서"/>
      <sheetName val="공사비_NDE"/>
      <sheetName val="Lookup Table"/>
      <sheetName val="E_Rate "/>
      <sheetName val="집계"/>
      <sheetName val="Conduit"/>
      <sheetName val="ASME B 36.10 M"/>
      <sheetName val="표지"/>
      <sheetName val="내역"/>
      <sheetName val="Basis"/>
      <sheetName val="수입"/>
      <sheetName val="A"/>
      <sheetName val="BM DATA SHEET"/>
      <sheetName val="Steam-Sys"/>
      <sheetName val="SILICATE"/>
      <sheetName val="견적기준"/>
      <sheetName val="DATA"/>
      <sheetName val="직원동원SCH"/>
      <sheetName val="DUPA-Raceways"/>
      <sheetName val="외주가공"/>
      <sheetName val="Overview"/>
      <sheetName val="IO"/>
      <sheetName val="Motor_Rating1"/>
      <sheetName val="Graph_(LGEN)"/>
      <sheetName val="선적schedule_(2)"/>
      <sheetName val="BQ_List"/>
      <sheetName val="할증_"/>
      <sheetName val="costing_CV"/>
      <sheetName val="costing_ESDV"/>
      <sheetName val="costing_FE"/>
      <sheetName val="costing_Misc"/>
      <sheetName val="costing_MOV"/>
      <sheetName val="costing_Press"/>
      <sheetName val="Motor_Rating2"/>
      <sheetName val="Graph_(LGEN)1"/>
      <sheetName val="선적schedule_(2)1"/>
      <sheetName val="BQ_List1"/>
      <sheetName val="할증_1"/>
      <sheetName val="Notes for BOQ"/>
      <sheetName val="4K - (6a) Non Manual Breakdown"/>
      <sheetName val="INST_DCI"/>
      <sheetName val="HVAC_DCI"/>
      <sheetName val="PIPE_DCI"/>
      <sheetName val="C급보 "/>
      <sheetName val="Module Wt"/>
      <sheetName val="ACTDATA"/>
      <sheetName val="FORCE"/>
      <sheetName val="SOURCE"/>
      <sheetName val="KP1590_E"/>
      <sheetName val="P1- General"/>
      <sheetName val="Resource"/>
      <sheetName val="ELEC_DCI"/>
      <sheetName val="Resource summary"/>
      <sheetName val="견적의뢰"/>
      <sheetName val="Summary Sheets"/>
      <sheetName val="지표산출"/>
      <sheetName val="COVER"/>
      <sheetName val="토목주소"/>
      <sheetName val="프랜트면허"/>
      <sheetName val="일위대가"/>
      <sheetName val="Lab-Rate"/>
      <sheetName val="SITE EST"/>
      <sheetName val="system &amp; LOOK_UP_FUNC"/>
      <sheetName val="General Data"/>
      <sheetName val="Base_Data"/>
      <sheetName val="기계내역서"/>
      <sheetName val="예산서"/>
      <sheetName val="FACTOR"/>
      <sheetName val="6,000"/>
      <sheetName val="대비"/>
      <sheetName val="고자현황"/>
      <sheetName val="Tbl"/>
      <sheetName val="Casing"/>
      <sheetName val="UnitWght"/>
      <sheetName val="Renf_flat_center"/>
      <sheetName val="Frontpage"/>
      <sheetName val="해외 연수비용 계산-삭제"/>
      <sheetName val="카메라"/>
      <sheetName val="해외 기술훈련비 (합계)"/>
      <sheetName val="IN"/>
      <sheetName val="NEW-PANEL"/>
      <sheetName val="DG3285"/>
      <sheetName val="BQ"/>
      <sheetName val="6PILE  (돌출)"/>
      <sheetName val="dhamra"/>
      <sheetName val=" CABLE"/>
      <sheetName val="Main Villa-Wall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직원동원SCH"/>
      <sheetName val="A-4"/>
      <sheetName val="SubCon"/>
      <sheetName val="간접비"/>
      <sheetName val="직원동원"/>
      <sheetName val="PRO_DCI"/>
      <sheetName val="INST_DCI"/>
      <sheetName val="HVAC_DCI"/>
      <sheetName val="PIPE_DCI"/>
      <sheetName val="#REF"/>
      <sheetName val="xxxxxx"/>
      <sheetName val="인원동원계획"/>
      <sheetName val="Staff Mob Sch(현장)"/>
      <sheetName val="Staff Mob Sch(서울)"/>
      <sheetName val="Sheet4"/>
      <sheetName val="공사비PK5월"/>
      <sheetName val="간접비(1)"/>
      <sheetName val="steel data sheet"/>
      <sheetName val="as boq list up"/>
      <sheetName val="WORK-VOL"/>
      <sheetName val="주요가정"/>
      <sheetName val="TYPE-B 평균H"/>
    </sheetNames>
    <sheetDataSet>
      <sheetData sheetId="0" refreshError="1">
        <row r="14">
          <cell r="D14">
            <v>10</v>
          </cell>
        </row>
        <row r="16">
          <cell r="D16">
            <v>18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OVERALL"/>
      <sheetName val="LSTK PRICE BUILD UP(1)"/>
      <sheetName val="LSTK PRICE BUILD UP(2)"/>
      <sheetName val="LSTK PRICE BUILD UP(3)"/>
      <sheetName val="LSTK PRICE BUILD UP(4)"/>
      <sheetName val="LSTK PRICE BUILD UP(5)"/>
      <sheetName val="P_T&amp;C"/>
      <sheetName val="P_수금"/>
      <sheetName val="Total"/>
      <sheetName val="P_지급"/>
      <sheetName val="P_매출"/>
      <sheetName val="Comm"/>
      <sheetName val="해외파견(사우디)"/>
      <sheetName val="7.1"/>
      <sheetName val="7.2"/>
      <sheetName val="7.2.1.7"/>
      <sheetName val="7.2.1.8"/>
      <sheetName val="7.3"/>
      <sheetName val="7.3.a"/>
      <sheetName val="7.3.b"/>
      <sheetName val="7.3.c"/>
      <sheetName val="7.3.d"/>
      <sheetName val="7.4.5.1"/>
      <sheetName val="7.4.5.2"/>
      <sheetName val="7.4.5.3"/>
      <sheetName val="7.4.5.4(Pipe)"/>
      <sheetName val="7.4.5.5(전기)"/>
      <sheetName val="7.4.5.6(계장)"/>
      <sheetName val="7.4.5.7"/>
      <sheetName val="7.4.5.8"/>
      <sheetName val="7.4.5.9"/>
      <sheetName val="7.4.5.10"/>
      <sheetName val="7.4.5.11"/>
      <sheetName val="7.4.6"/>
      <sheetName val="7.5"/>
      <sheetName val="7.6"/>
      <sheetName val="7.7"/>
      <sheetName val="1 Static"/>
      <sheetName val="2 Rotating"/>
      <sheetName val="3 LAB"/>
      <sheetName val="4 Piping"/>
      <sheetName val="5 Inst"/>
      <sheetName val="6 Elec"/>
      <sheetName val="7.8"/>
      <sheetName val="2.8.1"/>
      <sheetName val="7.9"/>
      <sheetName val="7.10"/>
      <sheetName val="Training Plan"/>
      <sheetName val="시공Breakdown"/>
      <sheetName val="Mastersheet"/>
      <sheetName val="월별"/>
      <sheetName val="표지"/>
      <sheetName val="Summary"/>
      <sheetName val="품의서"/>
      <sheetName val="요약"/>
      <sheetName val="목차"/>
      <sheetName val="1."/>
      <sheetName val="1.1"/>
      <sheetName val="1.2"/>
      <sheetName val="2."/>
      <sheetName val="2.0"/>
      <sheetName val="2.1"/>
      <sheetName val="2.1.1"/>
      <sheetName val="2.2"/>
      <sheetName val="2.3"/>
      <sheetName val="3."/>
      <sheetName val="CBE"/>
      <sheetName val="4."/>
      <sheetName val="시공CBE"/>
      <sheetName val="시공CBE (2)"/>
      <sheetName val="5."/>
      <sheetName val="5.0"/>
      <sheetName val="5.1"/>
      <sheetName val="5.1.1"/>
      <sheetName val="5.2"/>
      <sheetName val="5.3"/>
      <sheetName val="5.3.1"/>
      <sheetName val="5.3.2"/>
      <sheetName val="5.4"/>
      <sheetName val="5.4.1"/>
      <sheetName val="6"/>
      <sheetName val="7"/>
      <sheetName val="첨1.1"/>
      <sheetName val="첨1.2"/>
      <sheetName val="첨1.3"/>
      <sheetName val="첨1.4"/>
      <sheetName val="첨2.1"/>
      <sheetName val="첨2.2"/>
      <sheetName val="첨2.3"/>
      <sheetName val="첨3"/>
      <sheetName val="첨4.1"/>
      <sheetName val="첨4.2"/>
      <sheetName val="첨4.3"/>
      <sheetName val="첨5"/>
      <sheetName val="첨5.1"/>
      <sheetName val="첨6"/>
      <sheetName val="운용계획"/>
      <sheetName val="MH비교"/>
      <sheetName val="E"/>
      <sheetName val="P"/>
      <sheetName val="C"/>
      <sheetName val="월별 (2)"/>
      <sheetName val="P_T&amp;C (2)"/>
      <sheetName val="P_수금 (2)"/>
      <sheetName val="P_매출 (2)"/>
      <sheetName val="E (2)"/>
      <sheetName val="P (2)"/>
      <sheetName val="C (2)"/>
      <sheetName val="Comm (2)"/>
      <sheetName val="Total (2)"/>
      <sheetName val="항공"/>
      <sheetName val="간접비"/>
      <sheetName val="파견규칙"/>
      <sheetName val="첨1.5"/>
      <sheetName val="5.5"/>
      <sheetName val="5.5.1"/>
      <sheetName val="MH rate"/>
      <sheetName val="95삼성급(본사)"/>
      <sheetName val="Summary_프린트"/>
      <sheetName val="1"/>
      <sheetName val="1.2.1"/>
      <sheetName val="1.2.2"/>
      <sheetName val="2"/>
      <sheetName val="3"/>
      <sheetName val="4"/>
      <sheetName val="시공Lv3"/>
      <sheetName val="Base(Sour) 시공Level-3 (2)"/>
      <sheetName val="5"/>
      <sheetName val="5.2.1"/>
      <sheetName val="첨1"/>
      <sheetName val="첨5 "/>
      <sheetName val="이후출력금지"/>
      <sheetName val="T&amp;C"/>
      <sheetName val="P_monthly"/>
      <sheetName val="해외수당"/>
      <sheetName val="Index"/>
      <sheetName val="Payment Milestone Schedule"/>
      <sheetName val="Overall"/>
      <sheetName val="Engineering"/>
      <sheetName val="Procurement"/>
      <sheetName val="Construction"/>
      <sheetName val="Commissioning &amp; Start-up"/>
      <sheetName val="PM"/>
      <sheetName val="ENG"/>
      <sheetName val="PRO"/>
      <sheetName val="CON"/>
      <sheetName val="SubCon-Rev"/>
      <sheetName val="Option 1"/>
      <sheetName val="data_dci"/>
      <sheetName val="data_mci"/>
      <sheetName val="behind"/>
      <sheetName val="Main"/>
      <sheetName val="직원동원SCH"/>
    </sheetNames>
    <sheetDataSet>
      <sheetData sheetId="0"/>
      <sheetData sheetId="1"/>
      <sheetData sheetId="2">
        <row r="3">
          <cell r="A3" t="str">
            <v>Ruwais Lube Base Oil Project / UAE</v>
          </cell>
        </row>
      </sheetData>
      <sheetData sheetId="3"/>
      <sheetData sheetId="4">
        <row r="11">
          <cell r="S11">
            <v>1.3</v>
          </cell>
        </row>
      </sheetData>
      <sheetData sheetId="5"/>
      <sheetData sheetId="6"/>
      <sheetData sheetId="7"/>
      <sheetData sheetId="8">
        <row r="3">
          <cell r="A3" t="str">
            <v>Ruwais Lube Base Oil Project / UAE</v>
          </cell>
        </row>
      </sheetData>
      <sheetData sheetId="9"/>
      <sheetData sheetId="10">
        <row r="7">
          <cell r="H7">
            <v>16</v>
          </cell>
        </row>
      </sheetData>
      <sheetData sheetId="11"/>
      <sheetData sheetId="12">
        <row r="7">
          <cell r="H7">
            <v>1</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7">
          <cell r="M7">
            <v>2012</v>
          </cell>
        </row>
      </sheetData>
      <sheetData sheetId="33"/>
      <sheetData sheetId="34"/>
      <sheetData sheetId="35"/>
      <sheetData sheetId="36"/>
      <sheetData sheetId="37"/>
      <sheetData sheetId="38"/>
      <sheetData sheetId="39"/>
      <sheetData sheetId="40"/>
      <sheetData sheetId="41">
        <row r="7">
          <cell r="H7">
            <v>0</v>
          </cell>
        </row>
      </sheetData>
      <sheetData sheetId="42"/>
      <sheetData sheetId="43"/>
      <sheetData sheetId="44"/>
      <sheetData sheetId="45"/>
      <sheetData sheetId="46"/>
      <sheetData sheetId="47"/>
      <sheetData sheetId="48"/>
      <sheetData sheetId="49"/>
      <sheetData sheetId="50"/>
      <sheetData sheetId="51"/>
      <sheetData sheetId="52">
        <row r="3">
          <cell r="A3" t="str">
            <v>Ruwais Lube Base Oil Project / UAE</v>
          </cell>
        </row>
      </sheetData>
      <sheetData sheetId="53"/>
      <sheetData sheetId="54">
        <row r="11">
          <cell r="S11">
            <v>1.3</v>
          </cell>
        </row>
      </sheetData>
      <sheetData sheetId="55"/>
      <sheetData sheetId="56"/>
      <sheetData sheetId="57"/>
      <sheetData sheetId="58"/>
      <sheetData sheetId="59"/>
      <sheetData sheetId="60"/>
      <sheetData sheetId="61"/>
      <sheetData sheetId="62">
        <row r="81">
          <cell r="E81">
            <v>42</v>
          </cell>
        </row>
      </sheetData>
      <sheetData sheetId="63"/>
      <sheetData sheetId="64"/>
      <sheetData sheetId="65"/>
      <sheetData sheetId="66"/>
      <sheetData sheetId="67"/>
      <sheetData sheetId="68"/>
      <sheetData sheetId="69"/>
      <sheetData sheetId="70"/>
      <sheetData sheetId="71"/>
      <sheetData sheetId="72">
        <row r="81">
          <cell r="E81">
            <v>42</v>
          </cell>
        </row>
      </sheetData>
      <sheetData sheetId="73"/>
      <sheetData sheetId="74">
        <row r="7">
          <cell r="H7">
            <v>0</v>
          </cell>
        </row>
      </sheetData>
      <sheetData sheetId="75"/>
      <sheetData sheetId="76"/>
      <sheetData sheetId="77"/>
      <sheetData sheetId="78"/>
      <sheetData sheetId="79"/>
      <sheetData sheetId="80"/>
      <sheetData sheetId="81"/>
      <sheetData sheetId="82"/>
      <sheetData sheetId="83"/>
      <sheetData sheetId="84">
        <row r="7">
          <cell r="H7">
            <v>16</v>
          </cell>
          <cell r="M7">
            <v>389</v>
          </cell>
          <cell r="BN7">
            <v>3694403.5407916871</v>
          </cell>
        </row>
        <row r="29">
          <cell r="H29">
            <v>23</v>
          </cell>
          <cell r="M29">
            <v>325</v>
          </cell>
          <cell r="BN29">
            <v>2383958.6845963881</v>
          </cell>
        </row>
        <row r="51">
          <cell r="H51">
            <v>46</v>
          </cell>
          <cell r="M51">
            <v>1164</v>
          </cell>
          <cell r="BN51">
            <v>1443257.9988750005</v>
          </cell>
        </row>
        <row r="90">
          <cell r="H90">
            <v>3</v>
          </cell>
          <cell r="M90">
            <v>70</v>
          </cell>
          <cell r="BN90">
            <v>134528.84156249999</v>
          </cell>
        </row>
        <row r="109">
          <cell r="H109">
            <v>3</v>
          </cell>
          <cell r="M109">
            <v>11.75</v>
          </cell>
        </row>
      </sheetData>
      <sheetData sheetId="85">
        <row r="7">
          <cell r="H7">
            <v>1</v>
          </cell>
        </row>
      </sheetData>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row r="11">
          <cell r="S11">
            <v>1.3</v>
          </cell>
        </row>
      </sheetData>
      <sheetData sheetId="112"/>
      <sheetData sheetId="113">
        <row r="7">
          <cell r="H7">
            <v>0</v>
          </cell>
          <cell r="M7">
            <v>0</v>
          </cell>
          <cell r="BJ7">
            <v>0</v>
          </cell>
        </row>
        <row r="32">
          <cell r="H32">
            <v>0</v>
          </cell>
          <cell r="M32">
            <v>0</v>
          </cell>
          <cell r="BJ32">
            <v>0</v>
          </cell>
        </row>
        <row r="51">
          <cell r="H51">
            <v>0</v>
          </cell>
          <cell r="M51">
            <v>0</v>
          </cell>
        </row>
        <row r="71">
          <cell r="H71">
            <v>0</v>
          </cell>
          <cell r="M71">
            <v>0</v>
          </cell>
          <cell r="BJ71">
            <v>0</v>
          </cell>
        </row>
        <row r="90">
          <cell r="H90">
            <v>0</v>
          </cell>
          <cell r="M90">
            <v>0</v>
          </cell>
        </row>
      </sheetData>
      <sheetData sheetId="114"/>
      <sheetData sheetId="115"/>
      <sheetData sheetId="116" refreshError="1"/>
      <sheetData sheetId="117" refreshError="1"/>
      <sheetData sheetId="118"/>
      <sheetData sheetId="119"/>
      <sheetData sheetId="120"/>
      <sheetData sheetId="121"/>
      <sheetData sheetId="122"/>
      <sheetData sheetId="123"/>
      <sheetData sheetId="124"/>
      <sheetData sheetId="125"/>
      <sheetData sheetId="126"/>
      <sheetData sheetId="127"/>
      <sheetData sheetId="128"/>
      <sheetData sheetId="129">
        <row r="7">
          <cell r="M7">
            <v>2012</v>
          </cell>
        </row>
      </sheetData>
      <sheetData sheetId="130"/>
      <sheetData sheetId="131"/>
      <sheetData sheetId="132"/>
      <sheetData sheetId="133"/>
      <sheetData sheetId="134"/>
      <sheetData sheetId="135"/>
      <sheetData sheetId="136"/>
      <sheetData sheetId="137"/>
      <sheetData sheetId="138"/>
      <sheetData sheetId="139"/>
      <sheetData sheetId="140"/>
      <sheetData sheetId="141">
        <row r="81">
          <cell r="E81">
            <v>42</v>
          </cell>
        </row>
      </sheetData>
      <sheetData sheetId="142"/>
      <sheetData sheetId="143"/>
      <sheetData sheetId="144"/>
      <sheetData sheetId="145"/>
      <sheetData sheetId="146"/>
      <sheetData sheetId="147"/>
      <sheetData sheetId="148" refreshError="1"/>
      <sheetData sheetId="149" refreshError="1"/>
      <sheetData sheetId="150" refreshError="1"/>
      <sheetData sheetId="151" refreshError="1"/>
      <sheetData sheetId="152"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참고)MH검토"/>
      <sheetName val="(참고)MH검토(1차)"/>
      <sheetName val="용역비내역"/>
      <sheetName val="(참고)MH검토(3차)"/>
      <sheetName val="(참고)MR갯수"/>
      <sheetName val="(참고)갯수"/>
      <sheetName val="GDP총괄"/>
      <sheetName val="GDP설계총괄"/>
      <sheetName val="표지"/>
      <sheetName val="목차"/>
      <sheetName val="1.사업개요"/>
      <sheetName val="2.총괄표"/>
      <sheetName val="2.총괄표 (1차)"/>
      <sheetName val="2.총괄표 (최종)"/>
      <sheetName val="3.설계총괄"/>
      <sheetName val="3.설계총괄(1차)"/>
      <sheetName val="2.총괄표 (최종)_점검"/>
      <sheetName val="2.총괄표 (3차)_U13"/>
      <sheetName val="2.총괄표 (3차)_U16"/>
      <sheetName val="2.총괄표 (3차)_U17"/>
      <sheetName val="2.총괄표 (3차)_U18&amp;19"/>
      <sheetName val="2.총괄표 (3차)_U52&amp;53"/>
      <sheetName val="3.설계총괄(최종)"/>
      <sheetName val="3.설계총괄(3차)_U13"/>
      <sheetName val="3.설계총괄(3차)_U16"/>
      <sheetName val="3.설계총괄(3차)_U17"/>
      <sheetName val="3.설계총괄(3차)_U18&amp;19"/>
      <sheetName val="3.설계총괄(3차)_U52&amp;53"/>
      <sheetName val="4.인력투입계획"/>
      <sheetName val="5.경비내역"/>
      <sheetName val="PM"/>
      <sheetName val="MH조정내용"/>
      <sheetName val="(참고)MH검토(최종)_일반분개_15.3억@85%"/>
      <sheetName val="Basis"/>
      <sheetName val="(참고)규모비교"/>
      <sheetName val="PM_"/>
      <sheetName val="PST_"/>
      <sheetName val="견적예산부_"/>
      <sheetName val="Q-Ace_"/>
      <sheetName val="Process_"/>
      <sheetName val="Safety_"/>
      <sheetName val="RM"/>
      <sheetName val="RM(80%)"/>
      <sheetName val="MS_"/>
      <sheetName val="RM_"/>
      <sheetName val="MS"/>
      <sheetName val="MS(80%)"/>
      <sheetName val="토목"/>
      <sheetName val="토목팀_"/>
      <sheetName val="배관_"/>
      <sheetName val="전기_"/>
      <sheetName val="CI_"/>
      <sheetName val="건축_"/>
      <sheetName val="HVAC_"/>
      <sheetName val="(양식)"/>
      <sheetName val="Sheet14"/>
      <sheetName val="Sheet4"/>
      <sheetName val="직원동원SCH"/>
      <sheetName val="GeneralNo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ow r="4">
          <cell r="D4">
            <v>176.38</v>
          </cell>
        </row>
      </sheetData>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Summary(EPC별)"/>
      <sheetName val="Summary"/>
      <sheetName val="품의서"/>
      <sheetName val="입찰내역서"/>
      <sheetName val="목차"/>
      <sheetName val="1."/>
      <sheetName val="1.1"/>
      <sheetName val="1.2"/>
      <sheetName val="2 설계비"/>
      <sheetName val="2.2"/>
      <sheetName val="3 자재비"/>
      <sheetName val="CBE "/>
      <sheetName val="4 시공비"/>
      <sheetName val="4.1 시공비 내역"/>
      <sheetName val="4.2 부대공사비 "/>
      <sheetName val="5 간접원가"/>
      <sheetName val="5.0 경상인건비"/>
      <sheetName val="5.1 본사경상비"/>
      <sheetName val="5.1.1"/>
      <sheetName val="5.1.2"/>
      <sheetName val="5.2.1"/>
      <sheetName val="5.2 현장경상비(Site)"/>
      <sheetName val="5.3 현장경상비(기타지역)"/>
      <sheetName val="5.4 공통부대"/>
      <sheetName val="6"/>
      <sheetName val="7"/>
      <sheetName val="첨1 인력동원"/>
      <sheetName val="첨2.1"/>
      <sheetName val="첨2.2"/>
      <sheetName val="첨3"/>
      <sheetName val="첨4.1"/>
      <sheetName val="첨4.2"/>
      <sheetName val="첨5"/>
      <sheetName val="첨6"/>
      <sheetName val="이후 출력 불필요"/>
      <sheetName val="2.1"/>
      <sheetName val="경상비산출참고자료"/>
      <sheetName val="MH 단가"/>
      <sheetName val="계약고별 차등단가"/>
      <sheetName val="월별"/>
      <sheetName val="T&amp;C"/>
      <sheetName val="P_monthly"/>
      <sheetName val="Total"/>
      <sheetName val="항공"/>
      <sheetName val="Sheet1"/>
    </sheetNames>
    <sheetDataSet>
      <sheetData sheetId="0"/>
      <sheetData sheetId="1"/>
      <sheetData sheetId="2"/>
      <sheetData sheetId="3"/>
      <sheetData sheetId="4">
        <row r="11">
          <cell r="R11">
            <v>1100</v>
          </cell>
        </row>
        <row r="48">
          <cell r="T48">
            <v>0.9</v>
          </cell>
        </row>
        <row r="53">
          <cell r="T53">
            <v>43101</v>
          </cell>
        </row>
        <row r="54">
          <cell r="T54">
            <v>40</v>
          </cell>
        </row>
        <row r="56">
          <cell r="T56" t="str">
            <v>PM</v>
          </cell>
        </row>
        <row r="57">
          <cell r="T57" t="str">
            <v>E</v>
          </cell>
        </row>
        <row r="58">
          <cell r="T58" t="str">
            <v>P</v>
          </cell>
        </row>
        <row r="59">
          <cell r="T59" t="str">
            <v>C</v>
          </cell>
        </row>
        <row r="60">
          <cell r="T60" t="str">
            <v>COMM</v>
          </cell>
        </row>
        <row r="62">
          <cell r="T62" t="str">
            <v>Muscat 지사</v>
          </cell>
        </row>
        <row r="63">
          <cell r="T63">
            <v>24</v>
          </cell>
        </row>
        <row r="64">
          <cell r="T64">
            <v>18</v>
          </cell>
        </row>
      </sheetData>
      <sheetData sheetId="5"/>
      <sheetData sheetId="6"/>
      <sheetData sheetId="7"/>
      <sheetData sheetId="8"/>
      <sheetData sheetId="9">
        <row r="4">
          <cell r="J4">
            <v>173.5</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SE&amp;C"/>
      <sheetName val="Database"/>
    </sheetNames>
    <sheetDataSet>
      <sheetData sheetId="0"/>
      <sheetData sheetId="1">
        <row r="3">
          <cell r="C3" t="str">
            <v>Pending CA answer</v>
          </cell>
        </row>
        <row r="4">
          <cell r="C4" t="str">
            <v>Pending tenderer answer</v>
          </cell>
        </row>
        <row r="5">
          <cell r="C5" t="str">
            <v>Closed</v>
          </cell>
        </row>
      </sheetData>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사업부배부"/>
      <sheetName val="9901사업부배부"/>
      <sheetName val="Sheet1"/>
      <sheetName val="계정실적"/>
      <sheetName val="계정보고"/>
      <sheetName val="계정보고 (2)"/>
      <sheetName val="99년1월추정실적 (2)"/>
      <sheetName val="요약배부"/>
      <sheetName val="요약배부 (보고)"/>
      <sheetName val="요약배부 (보고) (2)"/>
      <sheetName val="12월계정별 (2)"/>
      <sheetName val="배부부별"/>
      <sheetName val="배부비목"/>
      <sheetName val="임대원가"/>
      <sheetName val="기타매출"/>
      <sheetName val="기타매출 (2)"/>
      <sheetName val="기타매출 (3)"/>
      <sheetName val="기타매출 (4)"/>
      <sheetName val="영업소실적"/>
      <sheetName val="새마을금고"/>
      <sheetName val="Module1"/>
      <sheetName val="참고인원"/>
      <sheetName val="INSTR"/>
      <sheetName val="주관사업"/>
      <sheetName val="eq_data"/>
      <sheetName val="95삼성급(본사)"/>
      <sheetName val="mom"/>
      <sheetName val="carboline price"/>
      <sheetName val="PipWT"/>
      <sheetName val="Piping Design Data"/>
      <sheetName val="UG분석표"/>
      <sheetName val="VV보온LINK"/>
      <sheetName val="FIT보온LINK"/>
      <sheetName val="정부노임단가"/>
      <sheetName val="수입"/>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사업부배부"/>
      <sheetName val="9901사업부배부"/>
      <sheetName val="Sheet1"/>
      <sheetName val="계정실적"/>
      <sheetName val="계정보고"/>
      <sheetName val="계정보고 (2)"/>
      <sheetName val="99년1월추정실적 (2)"/>
      <sheetName val="요약배부"/>
      <sheetName val="요약배부 (보고)"/>
      <sheetName val="요약배부 (보고) (2)"/>
      <sheetName val="12월계정별 (2)"/>
      <sheetName val="배부부별"/>
      <sheetName val="배부비목"/>
      <sheetName val="임대원가"/>
      <sheetName val="기타매출"/>
      <sheetName val="기타매출 (2)"/>
      <sheetName val="기타매출 (3)"/>
      <sheetName val="기타매출 (4)"/>
      <sheetName val="영업소실적"/>
      <sheetName val="새마을금고"/>
      <sheetName val="Module1"/>
      <sheetName val="참고인원"/>
      <sheetName val="INSTR"/>
      <sheetName val="주관사업"/>
      <sheetName val="eq_data"/>
      <sheetName val="95삼성급(본사)"/>
      <sheetName val="mom"/>
      <sheetName val="carboline price"/>
      <sheetName val="PipWT"/>
      <sheetName val="Piping Design Data"/>
      <sheetName val="UG분석표"/>
      <sheetName val="VV보온LINK"/>
      <sheetName val="FIT보온LINK"/>
      <sheetName val="정부노임단가"/>
      <sheetName val="수입"/>
      <sheetName val="INST_DCI"/>
      <sheetName val="HVAC_DCI"/>
      <sheetName val="PIPE_DCI"/>
      <sheetName val="PRO_DCI"/>
      <sheetName val="배부9901"/>
      <sheetName val="갑지"/>
      <sheetName val="pnt-sigma"/>
      <sheetName val="PumpSpec"/>
      <sheetName val="표지"/>
      <sheetName val="사업부배부A"/>
      <sheetName val="상반기손익차2총괄"/>
      <sheetName val="OD5000"/>
      <sheetName val="h-013211-2"/>
      <sheetName val="단가조사"/>
      <sheetName val="45,46"/>
      <sheetName val="Ex-Rate"/>
      <sheetName val="TYPE-B 평균H"/>
      <sheetName val="집계표"/>
      <sheetName val="개시대사 (2)"/>
      <sheetName val="97 사업추정(WEKI)"/>
      <sheetName val="기계내역서"/>
      <sheetName val="인원계획"/>
      <sheetName val="VC2 10.99"/>
      <sheetName val="총괄표"/>
      <sheetName val="IT-BAT"/>
      <sheetName val="Define"/>
      <sheetName val="IBASE"/>
      <sheetName val="Total"/>
      <sheetName val=""/>
      <sheetName val="10현장조직"/>
      <sheetName val="out_prog"/>
      <sheetName val="선적schedule (2)"/>
      <sheetName val="총계"/>
      <sheetName val="#REF"/>
      <sheetName val="Quantity"/>
      <sheetName val="IPQ-11-00550.xlsx"/>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사업부배부"/>
      <sheetName val="9901사업부배부"/>
      <sheetName val="Sheet1"/>
      <sheetName val="계정실적"/>
      <sheetName val="계정보고"/>
      <sheetName val="계정보고 (2)"/>
      <sheetName val="99년1월추정실적 (2)"/>
      <sheetName val="요약배부"/>
      <sheetName val="요약배부 (보고)"/>
      <sheetName val="요약배부 (보고) (2)"/>
      <sheetName val="12월계정별 (2)"/>
      <sheetName val="배부부별"/>
      <sheetName val="배부비목"/>
      <sheetName val="임대원가"/>
      <sheetName val="기타매출"/>
      <sheetName val="기타매출 (2)"/>
      <sheetName val="기타매출 (3)"/>
      <sheetName val="기타매출 (4)"/>
      <sheetName val="영업소실적"/>
      <sheetName val="새마을금고"/>
      <sheetName val="Module1"/>
      <sheetName val="참고인원"/>
      <sheetName val="INSTR"/>
      <sheetName val="주관사업"/>
      <sheetName val="eq_data"/>
      <sheetName val="95삼성급(본사)"/>
      <sheetName val="mom"/>
      <sheetName val="carboline price"/>
      <sheetName val="PipWT"/>
      <sheetName val="Piping Design Data"/>
      <sheetName val="UG분석표"/>
      <sheetName val="VV보온LINK"/>
      <sheetName val="FIT보온LINK"/>
      <sheetName val="정부노임단가"/>
      <sheetName val="수입"/>
      <sheetName val="INST_DCI"/>
      <sheetName val="HVAC_DCI"/>
      <sheetName val="PIPE_DCI"/>
      <sheetName val="PRO_DCI"/>
      <sheetName val="배부9901"/>
      <sheetName val="갑지"/>
      <sheetName val="pnt-sigma"/>
      <sheetName val="PumpSpec"/>
      <sheetName val="표지"/>
      <sheetName val="사업부배부A"/>
      <sheetName val="상반기손익차2총괄"/>
      <sheetName val="OD5000"/>
      <sheetName val="h-013211-2"/>
      <sheetName val="단가조사"/>
      <sheetName val="45,46"/>
      <sheetName val="Ex-Rate"/>
      <sheetName val="TYPE-B 평균H"/>
      <sheetName val="집계표"/>
      <sheetName val="개시대사 (2)"/>
      <sheetName val="97 사업추정(WEKI)"/>
      <sheetName val="기계내역서"/>
      <sheetName val="인원계획"/>
      <sheetName val="VC2 10.99"/>
      <sheetName val="총괄표"/>
      <sheetName val="IT-BAT"/>
      <sheetName val="Define"/>
      <sheetName val="IBASE"/>
      <sheetName val="Total"/>
      <sheetName val=""/>
      <sheetName val="10현장조직"/>
      <sheetName val="out_prog"/>
      <sheetName val="선적schedule (2)"/>
      <sheetName val="총계"/>
      <sheetName val="#REF"/>
      <sheetName val="Quantity"/>
      <sheetName val="IPQ-11-00550.xlsx"/>
      <sheetName val="차수"/>
      <sheetName val="Sheet3"/>
      <sheetName val="정산표2"/>
      <sheetName val="DATA"/>
      <sheetName val="Cover"/>
      <sheetName val="적용 환율"/>
      <sheetName val="현금"/>
      <sheetName val="CALCUL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사업부배부"/>
      <sheetName val="9901사업부배부"/>
      <sheetName val="Sheet1"/>
      <sheetName val="계정실적"/>
      <sheetName val="계정보고"/>
      <sheetName val="계정보고 (2)"/>
      <sheetName val="99년1월추정실적 (2)"/>
      <sheetName val="요약배부"/>
      <sheetName val="요약배부 (보고)"/>
      <sheetName val="요약배부 (보고) (2)"/>
      <sheetName val="12월계정별 (2)"/>
      <sheetName val="배부부별"/>
      <sheetName val="배부비목"/>
      <sheetName val="임대원가"/>
      <sheetName val="기타매출"/>
      <sheetName val="기타매출 (2)"/>
      <sheetName val="기타매출 (3)"/>
      <sheetName val="기타매출 (4)"/>
      <sheetName val="영업소실적"/>
      <sheetName val="새마을금고"/>
      <sheetName val="Module1"/>
      <sheetName val="참고인원"/>
      <sheetName val="INSTR"/>
      <sheetName val="주관사업"/>
      <sheetName val="eq_data"/>
      <sheetName val="95삼성급(본사)"/>
      <sheetName val="mom"/>
      <sheetName val="carboline price"/>
      <sheetName val="PipWT"/>
      <sheetName val="Piping Design Data"/>
      <sheetName val="UG분석표"/>
      <sheetName val="VV보온LINK"/>
      <sheetName val="FIT보온LINK"/>
      <sheetName val="정부노임단가"/>
      <sheetName val="수입"/>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배관집계표"/>
      <sheetName val="기계내역서"/>
      <sheetName val="배관내역서"/>
      <sheetName val="내역서"/>
      <sheetName val="자재비"/>
      <sheetName val="실행총괄표"/>
      <sheetName val="실행내역서"/>
      <sheetName val="Manpower (Rev.0)"/>
      <sheetName val="Dia-in"/>
      <sheetName val="MPBD (철거)"/>
      <sheetName val="Dia-in Factor"/>
      <sheetName val="Dia-sum"/>
      <sheetName val="Sum"/>
      <sheetName val="Sheet2"/>
      <sheetName val="Sheet3"/>
      <sheetName val="sheet1"/>
      <sheetName val="갑지"/>
      <sheetName val="실행(1)"/>
      <sheetName val="CAT_5"/>
      <sheetName val="Material"/>
      <sheetName val="산근"/>
      <sheetName val="Activity(new)"/>
      <sheetName val="Total(new)"/>
      <sheetName val="XZLC004_PART2"/>
      <sheetName val="수입"/>
      <sheetName val="BREAKDOWN(철거설치)"/>
      <sheetName val="입찰견적-1"/>
      <sheetName val="DCS"/>
      <sheetName val="ANALYSER"/>
      <sheetName val="실행철강하도"/>
      <sheetName val="B"/>
      <sheetName val="CalCu"/>
      <sheetName val="전력"/>
      <sheetName val="M3산출"/>
      <sheetName val="BAND(200)"/>
      <sheetName val="EL 표면적"/>
      <sheetName val="금액내역서"/>
      <sheetName val="15100"/>
      <sheetName val="전기"/>
      <sheetName val="XZLC003_PART1"/>
      <sheetName val="PIPE"/>
      <sheetName val="FLANGE"/>
      <sheetName val="VALVE"/>
      <sheetName val="당초"/>
      <sheetName val="AcctLook"/>
      <sheetName val="Detail"/>
      <sheetName val="Schedule"/>
      <sheetName val="CPM챠트"/>
      <sheetName val="Curves"/>
      <sheetName val="Note"/>
      <sheetName val="Heads"/>
      <sheetName val="Dbase"/>
      <sheetName val="Tables"/>
      <sheetName val="Page 2"/>
      <sheetName val="IMPEADENCE MAP 취수장"/>
      <sheetName val="집계표(OPTION)"/>
      <sheetName val="M"/>
      <sheetName val="980820"/>
      <sheetName val="#REF"/>
      <sheetName val="노임단가"/>
      <sheetName val="할증 "/>
      <sheetName val="WING3"/>
      <sheetName val="NO.3.PTA PLANT SD COST"/>
      <sheetName val="재료비"/>
      <sheetName val="nde_request"/>
      <sheetName val="TEST1"/>
      <sheetName val="공사내역"/>
      <sheetName val="DB"/>
      <sheetName val="Final(1)summary"/>
      <sheetName val="REDUCER"/>
      <sheetName val="변수 정의"/>
      <sheetName val="$bhp"/>
      <sheetName val="Linkage"/>
      <sheetName val="자바라1"/>
      <sheetName val="해외 연수비용 계산-삭제"/>
      <sheetName val="해외 기술훈련비 (합계)"/>
      <sheetName val="MTL(AG)"/>
      <sheetName val="97년추정손익계산서"/>
      <sheetName val="eq_data"/>
      <sheetName val="산출근거#2-3"/>
      <sheetName val="inter"/>
      <sheetName val="광통신 견적내역서1"/>
      <sheetName val="미계약2"/>
      <sheetName val="45,46"/>
      <sheetName val="실행예산SHEET도장재검토"/>
      <sheetName val="Administrative Prices"/>
      <sheetName val="백분율"/>
      <sheetName val="DHEQSUPT"/>
      <sheetName val="GAEYO"/>
      <sheetName val="COVER"/>
      <sheetName val="TIE-INS"/>
      <sheetName val="수주현황2월"/>
      <sheetName val="VLOOKUP"/>
      <sheetName val="cal-foamglass"/>
      <sheetName val="97 사업추정(WEKI)"/>
      <sheetName val="PROCURE"/>
      <sheetName val="간접비내역-1"/>
      <sheetName val="간접비 총괄표"/>
      <sheetName val="Eq. Mobilization"/>
      <sheetName val="EQUIPMENT -2"/>
      <sheetName val="CODE"/>
      <sheetName val="BQMPALOC"/>
      <sheetName val="DATA"/>
      <sheetName val="건축내역"/>
      <sheetName val="M-EQPT-Z"/>
      <sheetName val="임율 Data"/>
      <sheetName val="뜃맟뭁돽띿맟?-BLDG"/>
      <sheetName val="tank list"/>
      <sheetName val="SKETCH"/>
      <sheetName val="REINF."/>
      <sheetName val="LOADS"/>
      <sheetName val="CHECK1"/>
      <sheetName val="PIPE내역(FCN)"/>
      <sheetName val="SG"/>
      <sheetName val="갑지(추정)"/>
      <sheetName val="예총"/>
      <sheetName val="BOQ"/>
      <sheetName val="Bill 24"/>
      <sheetName val="Day work"/>
      <sheetName val="Option"/>
      <sheetName val="Doha WBS Clean"/>
      <sheetName val="Cash2"/>
      <sheetName val="Z"/>
      <sheetName val="Proj Cost Sumry"/>
      <sheetName val="Raw Data"/>
      <sheetName val="C1ㅇ"/>
      <sheetName val="GRSummary"/>
      <sheetName val="야근"/>
      <sheetName val="입찰안"/>
      <sheetName val="주관사업"/>
      <sheetName val="BQ List"/>
      <sheetName val="PipWT"/>
      <sheetName val="P-5385"/>
      <sheetName val="Dike_H=3.0m"/>
      <sheetName val="역T형"/>
      <sheetName val="목표세부명세"/>
      <sheetName val="운송비 및 보험료(991221)"/>
      <sheetName val="EQUIP LIST"/>
      <sheetName val="EACT10"/>
      <sheetName val="Configuration"/>
      <sheetName val="JournalSummary"/>
      <sheetName val="WorkFile"/>
      <sheetName val="C-18"/>
      <sheetName val="COA-17"/>
      <sheetName val="D-623D"/>
      <sheetName val="설산1.나"/>
      <sheetName val="본사S"/>
      <sheetName val=" 갑지"/>
      <sheetName val="운반"/>
      <sheetName val="INSTR"/>
      <sheetName val="INPUT"/>
      <sheetName val="비목군분류일위"/>
      <sheetName val="RFP002"/>
      <sheetName val="Piping Design Data"/>
      <sheetName val="TYPE-B 평균H"/>
      <sheetName val="인건-측정"/>
      <sheetName val="배수내역"/>
      <sheetName val="SM1-09"/>
      <sheetName val="SM2-09"/>
      <sheetName val="MT-09"/>
      <sheetName val="EXCHANGER-COM"/>
      <sheetName val="EXCHANGER-BEAM2"/>
      <sheetName val="EXCHANGER-BEAM1"/>
      <sheetName val="EXCHANGER"/>
      <sheetName val="Factor"/>
      <sheetName val="SPEC"/>
      <sheetName val="LOAD 5 Wind "/>
      <sheetName val="단가"/>
      <sheetName val="적용단가"/>
      <sheetName val="품셈TABLE"/>
      <sheetName val="rate"/>
      <sheetName val="Hot-Piping"/>
      <sheetName val="대비"/>
      <sheetName val="손익차9월2"/>
      <sheetName val="기기리스트"/>
      <sheetName val="PIPING"/>
      <sheetName val="당진1,2호기전선관설치및접지4차공사내역서-을지"/>
      <sheetName val="120"/>
      <sheetName val="130"/>
      <sheetName val="100"/>
      <sheetName val="101"/>
      <sheetName val="102"/>
      <sheetName val="103"/>
      <sheetName val="106"/>
      <sheetName val="108"/>
      <sheetName val="109"/>
      <sheetName val="131"/>
      <sheetName val="110"/>
      <sheetName val="111"/>
      <sheetName val="114"/>
      <sheetName val="116"/>
      <sheetName val="132"/>
      <sheetName val="140"/>
      <sheetName val="141"/>
      <sheetName val="142"/>
      <sheetName val="143"/>
      <sheetName val="144"/>
      <sheetName val="145"/>
      <sheetName val="146"/>
      <sheetName val="121"/>
      <sheetName val="147"/>
      <sheetName val="148"/>
      <sheetName val="160"/>
      <sheetName val="164"/>
      <sheetName val="Flaer Area"/>
      <sheetName val="123"/>
      <sheetName val="124"/>
      <sheetName val="125"/>
      <sheetName val="126"/>
      <sheetName val="127"/>
      <sheetName val="128"/>
      <sheetName val="129"/>
      <sheetName val="h-013211-2"/>
      <sheetName val="예산내역"/>
      <sheetName val="총괄수지표"/>
      <sheetName val="투찰내역"/>
      <sheetName val="98수문일위"/>
      <sheetName val="BM"/>
      <sheetName val="General Data"/>
      <sheetName val="피엘"/>
      <sheetName val="백호우계수"/>
      <sheetName val="PROJECT"/>
      <sheetName val="COVER-P"/>
      <sheetName val="출력"/>
      <sheetName val="도"/>
      <sheetName val="산근터빈"/>
      <sheetName val="Manpower_(Rev_0)"/>
      <sheetName val="MPBD_(철거)"/>
      <sheetName val="Dia-in_Factor"/>
      <sheetName val="Page_2"/>
      <sheetName val="93D"/>
      <sheetName val="94D"/>
      <sheetName val="95D"/>
      <sheetName val="PI"/>
      <sheetName val="가열로SW"/>
      <sheetName val="소일위대가코드표"/>
      <sheetName val="작성방법"/>
      <sheetName val="단중표"/>
      <sheetName val="Sheet9"/>
      <sheetName val=""/>
      <sheetName val="Y-WORK"/>
      <sheetName val="갑지1"/>
      <sheetName val="포장공"/>
      <sheetName val="입찰견적-1.xls"/>
      <sheetName val="%EC%9E%85%EC%B0%B0%EA%B2%AC%EC%"/>
      <sheetName val="CAL1"/>
      <sheetName val="NDE"/>
      <sheetName val="I Tab"/>
      <sheetName val="일위대가(계측기설치)"/>
      <sheetName val="품셈표"/>
      <sheetName val="GasCritPdrop"/>
      <sheetName val="GasCritRhoV2"/>
      <sheetName val="LiqCritPdrop"/>
      <sheetName val="LiqCritVel"/>
      <sheetName val="Proposal"/>
      <sheetName val="기준"/>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grades pricing"/>
      <sheetName val="2.1 Reg Part Numbers"/>
      <sheetName val="2.2 Reg Part Numbers"/>
      <sheetName val="2.3 Reg Part Numbers"/>
      <sheetName val="2.1  pricing"/>
      <sheetName val="2.2  pricing"/>
      <sheetName val="2.3  pricing"/>
      <sheetName val="Upgradespricing"/>
      <sheetName val="PriceMaster"/>
      <sheetName val="inputarea_ref"/>
      <sheetName val="Uplift"/>
      <sheetName val="ARC95PRC"/>
      <sheetName val="PCODE"/>
      <sheetName val="Option"/>
      <sheetName val="COST"/>
      <sheetName val="T진도"/>
      <sheetName val="11월가격"/>
      <sheetName val="Start"/>
      <sheetName val="Supplement2"/>
      <sheetName val="기본계획"/>
      <sheetName val="노임"/>
      <sheetName val="인건-측정"/>
      <sheetName val="경"/>
      <sheetName val="Lists"/>
      <sheetName val="Master"/>
      <sheetName val="GRACE"/>
      <sheetName val="Server"/>
      <sheetName val="9월가격"/>
      <sheetName val="수주월"/>
      <sheetName val="OPT"/>
      <sheetName val="Miser-P "/>
      <sheetName val="2 설계비"/>
      <sheetName val="입찰내역서"/>
      <sheetName val="INSTR"/>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dex"/>
      <sheetName val="Description"/>
      <sheetName val="Process"/>
      <sheetName val="Mechanical"/>
      <sheetName val="Elec"/>
      <sheetName val="Civil"/>
      <sheetName val="ProcurementService"/>
      <sheetName val="작성시 유의사항"/>
      <sheetName val="OUT"/>
      <sheetName val="영업소실적"/>
    </sheetNames>
    <sheetDataSet>
      <sheetData sheetId="0">
        <row r="6">
          <cell r="N6" t="str">
            <v>HH</v>
          </cell>
        </row>
      </sheetData>
      <sheetData sheetId="1"/>
      <sheetData sheetId="2"/>
      <sheetData sheetId="3"/>
      <sheetData sheetId="4"/>
      <sheetData sheetId="5"/>
      <sheetData sheetId="6"/>
      <sheetData sheetId="7"/>
      <sheetData sheetId="8"/>
      <sheetData sheetId="9" refreshError="1"/>
      <sheetData sheetId="10"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dex"/>
      <sheetName val="Description"/>
      <sheetName val="Process"/>
      <sheetName val="Mechanical"/>
      <sheetName val="Elec"/>
      <sheetName val="Civil"/>
      <sheetName val="ProcurementService"/>
      <sheetName val="작성시 유의사항"/>
      <sheetName val="OUT"/>
      <sheetName val="영업소실적"/>
      <sheetName val="Engineering_WBS_em심화과정송부용_수정"/>
      <sheetName val="eq_data"/>
    </sheetNames>
    <sheetDataSet>
      <sheetData sheetId="0">
        <row r="6">
          <cell r="N6" t="str">
            <v>HH</v>
          </cell>
        </row>
      </sheetData>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dex"/>
      <sheetName val="Description"/>
      <sheetName val="Process"/>
      <sheetName val="Mechanical"/>
      <sheetName val="Elec"/>
      <sheetName val="Civil"/>
      <sheetName val="ProcurementService"/>
      <sheetName val="작성시 유의사항"/>
      <sheetName val="OUT"/>
      <sheetName val="영업소실적"/>
      <sheetName val="Engineering_WBS_em심화과정송부용_수정"/>
      <sheetName val="eq_data"/>
    </sheetNames>
    <sheetDataSet>
      <sheetData sheetId="0">
        <row r="6">
          <cell r="N6" t="str">
            <v>HH</v>
          </cell>
        </row>
      </sheetData>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99년하반기"/>
      <sheetName val="97사업계"/>
      <sheetName val="10월추정"/>
      <sheetName val="2001년매출추정실적"/>
      <sheetName val="Sheet3"/>
      <sheetName val="Sheet2"/>
      <sheetName val="C701ACT"/>
      <sheetName val="영업소실적"/>
      <sheetName val="의정부문예회관변경내역"/>
      <sheetName val="현금"/>
      <sheetName val="예산서"/>
      <sheetName val="충주"/>
      <sheetName val="OE"/>
      <sheetName val="D040416"/>
      <sheetName val="97 사업추정(WEKI)"/>
      <sheetName val="우수"/>
      <sheetName val="태화42 "/>
      <sheetName val="01.가설-파일"/>
      <sheetName val="PRO_A"/>
      <sheetName val="DWG"/>
      <sheetName val="MAIN"/>
      <sheetName val="PRO"/>
      <sheetName val="정부노임단가"/>
      <sheetName val="INSTR"/>
      <sheetName val="eq_data"/>
      <sheetName val="당초"/>
      <sheetName val="WORKER"/>
      <sheetName val="1월"/>
      <sheetName val="3-구교-오리지날"/>
      <sheetName val="공통부대비"/>
      <sheetName val="구의33고"/>
      <sheetName val="COVER"/>
      <sheetName val="공정표 "/>
      <sheetName val="부속동"/>
      <sheetName val="10한빛"/>
      <sheetName val="장차입"/>
      <sheetName val="정산표"/>
      <sheetName val="대치판정"/>
      <sheetName val="비교1"/>
      <sheetName val="95년12월말"/>
      <sheetName val="지급제한자"/>
      <sheetName val="new급여T(4을-운전)"/>
      <sheetName val="직원수당"/>
      <sheetName val="주요공사"/>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Note"/>
      <sheetName val="Basic"/>
      <sheetName val="sum_basic"/>
      <sheetName val="Foundation "/>
      <sheetName val="Steel Work"/>
      <sheetName val="steel data sheet"/>
      <sheetName val="Initialize"/>
    </sheetNames>
    <sheetDataSet>
      <sheetData sheetId="0">
        <row r="31">
          <cell r="C31" t="str">
            <v>Process</v>
          </cell>
          <cell r="E31">
            <v>0</v>
          </cell>
        </row>
        <row r="32">
          <cell r="C32" t="str">
            <v>Utility</v>
          </cell>
        </row>
        <row r="33">
          <cell r="C33" t="str">
            <v>Offsite</v>
          </cell>
        </row>
        <row r="34">
          <cell r="C34" t="str">
            <v>Flare</v>
          </cell>
        </row>
        <row r="35">
          <cell r="C35" t="str">
            <v>Others</v>
          </cell>
        </row>
      </sheetData>
      <sheetData sheetId="1" refreshError="1"/>
      <sheetData sheetId="2" refreshError="1"/>
      <sheetData sheetId="3" refreshError="1"/>
      <sheetData sheetId="4" refreshError="1"/>
      <sheetData sheetId="5">
        <row r="7">
          <cell r="B7" t="str">
            <v>H100x100x6x8</v>
          </cell>
        </row>
        <row r="8">
          <cell r="B8" t="str">
            <v>H125x125x6.5x9</v>
          </cell>
        </row>
        <row r="9">
          <cell r="B9" t="str">
            <v>H148x100x6x9</v>
          </cell>
        </row>
        <row r="10">
          <cell r="B10" t="str">
            <v>H150x75x5x7</v>
          </cell>
        </row>
        <row r="11">
          <cell r="B11" t="str">
            <v>H150x150x7x10</v>
          </cell>
        </row>
        <row r="12">
          <cell r="B12" t="str">
            <v>H194x150x6x9</v>
          </cell>
        </row>
        <row r="13">
          <cell r="B13" t="str">
            <v>H200x100x5.5x8</v>
          </cell>
        </row>
        <row r="14">
          <cell r="B14" t="str">
            <v>H200x200x8x12</v>
          </cell>
        </row>
        <row r="15">
          <cell r="B15" t="str">
            <v>H244x175x7x11</v>
          </cell>
        </row>
        <row r="16">
          <cell r="B16" t="str">
            <v>H250x125x6x9</v>
          </cell>
        </row>
        <row r="17">
          <cell r="B17" t="str">
            <v>H250x250x9x14</v>
          </cell>
        </row>
        <row r="18">
          <cell r="B18" t="str">
            <v>H294x200x8x12</v>
          </cell>
        </row>
        <row r="19">
          <cell r="B19" t="str">
            <v>H300x150x6.5x9x13</v>
          </cell>
        </row>
        <row r="20">
          <cell r="B20" t="str">
            <v>H300x300x10x15</v>
          </cell>
        </row>
        <row r="21">
          <cell r="B21" t="str">
            <v>H350x175x7x11</v>
          </cell>
        </row>
        <row r="22">
          <cell r="B22" t="str">
            <v>H340x250x9x14</v>
          </cell>
        </row>
        <row r="23">
          <cell r="B23" t="str">
            <v>H350x350x12x19</v>
          </cell>
        </row>
        <row r="24">
          <cell r="B24" t="str">
            <v>H386x299x9x14</v>
          </cell>
        </row>
        <row r="25">
          <cell r="B25" t="str">
            <v>H390x300x10x16</v>
          </cell>
        </row>
        <row r="26">
          <cell r="B26" t="str">
            <v>H400x200x8x13</v>
          </cell>
        </row>
        <row r="27">
          <cell r="B27" t="str">
            <v>H400x400x13x21</v>
          </cell>
        </row>
        <row r="28">
          <cell r="B28" t="str">
            <v>H414x405x18x28</v>
          </cell>
        </row>
        <row r="29">
          <cell r="B29" t="str">
            <v>H440x300x11x18</v>
          </cell>
        </row>
        <row r="30">
          <cell r="B30" t="str">
            <v>H450x200x9x14</v>
          </cell>
        </row>
        <row r="31">
          <cell r="B31" t="str">
            <v>H488x300x11x18</v>
          </cell>
        </row>
        <row r="32">
          <cell r="B32" t="str">
            <v>H500x200x10x16</v>
          </cell>
        </row>
        <row r="33">
          <cell r="B33" t="str">
            <v>H582x300x12x17</v>
          </cell>
        </row>
        <row r="34">
          <cell r="B34" t="str">
            <v>H588x300x12x20</v>
          </cell>
        </row>
        <row r="35">
          <cell r="B35" t="str">
            <v>H594x302x14x23</v>
          </cell>
        </row>
        <row r="36">
          <cell r="B36" t="str">
            <v>H600x200x11x17</v>
          </cell>
        </row>
        <row r="37">
          <cell r="B37" t="str">
            <v>H700x300x13x24</v>
          </cell>
        </row>
        <row r="38">
          <cell r="B38" t="str">
            <v>H800x300x14x26</v>
          </cell>
        </row>
        <row r="39">
          <cell r="B39" t="str">
            <v>H900x300x16x28</v>
          </cell>
        </row>
        <row r="42">
          <cell r="B42" t="str">
            <v>&lt;Angle&gt;</v>
          </cell>
        </row>
        <row r="43">
          <cell r="B43" t="str">
            <v>L50x50x6</v>
          </cell>
        </row>
        <row r="44">
          <cell r="B44" t="str">
            <v>L65x65x6</v>
          </cell>
        </row>
        <row r="45">
          <cell r="B45" t="str">
            <v>L75x75x6</v>
          </cell>
        </row>
        <row r="46">
          <cell r="B46" t="str">
            <v>L75x75x9</v>
          </cell>
        </row>
        <row r="47">
          <cell r="B47" t="str">
            <v>L90x90x9</v>
          </cell>
        </row>
        <row r="48">
          <cell r="B48" t="str">
            <v>L100x100x7</v>
          </cell>
        </row>
        <row r="49">
          <cell r="B49" t="str">
            <v>L100x100x8</v>
          </cell>
        </row>
        <row r="50">
          <cell r="B50" t="str">
            <v>L100x100x10</v>
          </cell>
        </row>
        <row r="51">
          <cell r="B51" t="str">
            <v>L100x100x13</v>
          </cell>
        </row>
        <row r="52">
          <cell r="B52" t="str">
            <v>L120x120x8</v>
          </cell>
        </row>
        <row r="53">
          <cell r="B53" t="str">
            <v>L130x130x9</v>
          </cell>
        </row>
        <row r="54">
          <cell r="B54" t="str">
            <v>L130x130x10</v>
          </cell>
        </row>
        <row r="55">
          <cell r="B55" t="str">
            <v>L130x130x12</v>
          </cell>
        </row>
        <row r="56">
          <cell r="B56" t="str">
            <v>L130x130x15</v>
          </cell>
        </row>
        <row r="57">
          <cell r="B57" t="str">
            <v>L150x150x10</v>
          </cell>
        </row>
        <row r="58">
          <cell r="B58" t="str">
            <v>L150x150x12</v>
          </cell>
        </row>
        <row r="59">
          <cell r="B59" t="str">
            <v>L150x150x15</v>
          </cell>
        </row>
        <row r="60">
          <cell r="B60" t="str">
            <v>L150x150x19</v>
          </cell>
        </row>
        <row r="61">
          <cell r="B61" t="str">
            <v>L175x175x12</v>
          </cell>
        </row>
        <row r="62">
          <cell r="B62" t="str">
            <v>L175x175x15</v>
          </cell>
        </row>
        <row r="63">
          <cell r="B63" t="str">
            <v>L200x200x15</v>
          </cell>
        </row>
        <row r="64">
          <cell r="B64" t="str">
            <v>L200x200x20</v>
          </cell>
        </row>
        <row r="65">
          <cell r="B65" t="str">
            <v>L200x200x25</v>
          </cell>
        </row>
        <row r="66">
          <cell r="B66" t="str">
            <v>L250x250x25</v>
          </cell>
        </row>
        <row r="67">
          <cell r="B67" t="str">
            <v>L250x250x35</v>
          </cell>
        </row>
        <row r="70">
          <cell r="B70" t="str">
            <v>&lt;Channel&gt;</v>
          </cell>
        </row>
        <row r="71">
          <cell r="B71" t="str">
            <v>C75x40x5x7</v>
          </cell>
        </row>
        <row r="72">
          <cell r="B72" t="str">
            <v>C100x50x5x7.5</v>
          </cell>
        </row>
        <row r="73">
          <cell r="B73" t="str">
            <v>C125x65x6x8</v>
          </cell>
        </row>
        <row r="74">
          <cell r="B74" t="str">
            <v>C150x75x6.5x10</v>
          </cell>
        </row>
        <row r="75">
          <cell r="B75" t="str">
            <v>C200x80x7.5x11</v>
          </cell>
        </row>
        <row r="76">
          <cell r="B76" t="str">
            <v>C250x90x9x13</v>
          </cell>
        </row>
        <row r="77">
          <cell r="B77" t="str">
            <v>C300x90x9x13</v>
          </cell>
        </row>
        <row r="80">
          <cell r="B80" t="str">
            <v>&lt;Tee&gt;</v>
          </cell>
        </row>
        <row r="81">
          <cell r="B81" t="str">
            <v>T100x100x5.5x8</v>
          </cell>
        </row>
        <row r="82">
          <cell r="B82" t="str">
            <v>T125x125x6x9</v>
          </cell>
        </row>
        <row r="83">
          <cell r="B83" t="str">
            <v>T150x150x6.5x9</v>
          </cell>
        </row>
        <row r="84">
          <cell r="B84" t="str">
            <v>T175x175x7x11</v>
          </cell>
        </row>
        <row r="85">
          <cell r="B85" t="str">
            <v>T200x200x8x13</v>
          </cell>
        </row>
        <row r="87">
          <cell r="B87" t="str">
            <v>UB127X76X13</v>
          </cell>
        </row>
        <row r="88">
          <cell r="B88" t="str">
            <v>UB152X89X16</v>
          </cell>
        </row>
        <row r="89">
          <cell r="B89" t="str">
            <v>UB178X102X19</v>
          </cell>
        </row>
        <row r="90">
          <cell r="B90" t="str">
            <v>UB254X102X22</v>
          </cell>
        </row>
        <row r="91">
          <cell r="B91" t="str">
            <v>UB203X102X23</v>
          </cell>
        </row>
        <row r="92">
          <cell r="B92" t="str">
            <v>UB305X102X25</v>
          </cell>
        </row>
        <row r="93">
          <cell r="B93" t="str">
            <v>UB203X133X25</v>
          </cell>
        </row>
        <row r="94">
          <cell r="B94" t="str">
            <v>UB254X102X25</v>
          </cell>
        </row>
        <row r="95">
          <cell r="B95" t="str">
            <v>UB305X102X28</v>
          </cell>
        </row>
        <row r="96">
          <cell r="B96" t="str">
            <v>UB254X102X28</v>
          </cell>
        </row>
        <row r="97">
          <cell r="B97" t="str">
            <v>UB203X133X30</v>
          </cell>
        </row>
        <row r="98">
          <cell r="B98" t="str">
            <v>UB254X146X31</v>
          </cell>
        </row>
        <row r="99">
          <cell r="B99" t="str">
            <v>UB305X102X33</v>
          </cell>
        </row>
        <row r="100">
          <cell r="B100" t="str">
            <v>UB356X127X33</v>
          </cell>
        </row>
        <row r="101">
          <cell r="B101" t="str">
            <v>UB254X146X37</v>
          </cell>
        </row>
        <row r="102">
          <cell r="B102" t="str">
            <v>UB305X127X37</v>
          </cell>
        </row>
        <row r="103">
          <cell r="B103" t="str">
            <v>UB406X140X39</v>
          </cell>
        </row>
        <row r="104">
          <cell r="B104" t="str">
            <v>UB356X127X39</v>
          </cell>
        </row>
        <row r="105">
          <cell r="B105" t="str">
            <v>UB305X165X40</v>
          </cell>
        </row>
        <row r="106">
          <cell r="B106" t="str">
            <v>UB305X127X42</v>
          </cell>
        </row>
        <row r="107">
          <cell r="B107" t="str">
            <v>UB254X146X43</v>
          </cell>
        </row>
        <row r="108">
          <cell r="B108" t="str">
            <v>UB356X171X45</v>
          </cell>
        </row>
        <row r="109">
          <cell r="B109" t="str">
            <v>UB406X140X46</v>
          </cell>
        </row>
        <row r="110">
          <cell r="B110" t="str">
            <v>UB305X165X46</v>
          </cell>
        </row>
        <row r="111">
          <cell r="B111" t="str">
            <v>UB305X127X48</v>
          </cell>
        </row>
        <row r="112">
          <cell r="B112" t="str">
            <v>UB356X171X51</v>
          </cell>
        </row>
        <row r="113">
          <cell r="B113" t="str">
            <v>UB457X152X52</v>
          </cell>
        </row>
        <row r="114">
          <cell r="B114" t="str">
            <v>UB305X165X54</v>
          </cell>
        </row>
        <row r="115">
          <cell r="B115" t="str">
            <v>UB406X178X54</v>
          </cell>
        </row>
        <row r="116">
          <cell r="B116" t="str">
            <v>UB356X171X57</v>
          </cell>
        </row>
        <row r="117">
          <cell r="B117" t="str">
            <v>UB457X152X60</v>
          </cell>
        </row>
        <row r="118">
          <cell r="B118" t="str">
            <v>UB406X178X60</v>
          </cell>
        </row>
        <row r="119">
          <cell r="B119" t="str">
            <v>UB356X171X67</v>
          </cell>
        </row>
        <row r="120">
          <cell r="B120" t="str">
            <v>UB406X178X67</v>
          </cell>
        </row>
        <row r="121">
          <cell r="B121" t="str">
            <v>UB457X191X67</v>
          </cell>
        </row>
        <row r="122">
          <cell r="B122" t="str">
            <v>UB457X152X67</v>
          </cell>
        </row>
        <row r="123">
          <cell r="B123" t="str">
            <v>UB406X178X74</v>
          </cell>
        </row>
        <row r="124">
          <cell r="B124" t="str">
            <v>UB457X152X74</v>
          </cell>
        </row>
        <row r="125">
          <cell r="B125" t="str">
            <v>UB457X191X74</v>
          </cell>
        </row>
        <row r="126">
          <cell r="B126" t="str">
            <v>UB457X191X82</v>
          </cell>
        </row>
        <row r="127">
          <cell r="B127" t="str">
            <v>UB457X152X82</v>
          </cell>
        </row>
        <row r="128">
          <cell r="B128" t="str">
            <v>UB533X210X82</v>
          </cell>
        </row>
        <row r="129">
          <cell r="B129" t="str">
            <v>UB457X191X89</v>
          </cell>
        </row>
        <row r="130">
          <cell r="B130" t="str">
            <v>UB533X210X92</v>
          </cell>
        </row>
        <row r="131">
          <cell r="B131" t="str">
            <v>UB457X191X98</v>
          </cell>
        </row>
        <row r="132">
          <cell r="B132" t="str">
            <v>UB533X210X101</v>
          </cell>
        </row>
        <row r="133">
          <cell r="B133" t="str">
            <v>UB610X229X101</v>
          </cell>
        </row>
        <row r="134">
          <cell r="B134" t="str">
            <v>UB533X210X109</v>
          </cell>
        </row>
        <row r="135">
          <cell r="B135" t="str">
            <v>UB610X229X113</v>
          </cell>
        </row>
        <row r="136">
          <cell r="B136" t="str">
            <v>UB533X210X122</v>
          </cell>
        </row>
        <row r="137">
          <cell r="B137" t="str">
            <v>UB610X229X125</v>
          </cell>
        </row>
        <row r="138">
          <cell r="B138" t="str">
            <v>UB686X254X125</v>
          </cell>
        </row>
        <row r="139">
          <cell r="B139" t="str">
            <v>UB762X267X134</v>
          </cell>
        </row>
        <row r="140">
          <cell r="B140" t="str">
            <v>UB610X229X140</v>
          </cell>
        </row>
        <row r="141">
          <cell r="B141" t="str">
            <v>UB686X254X140</v>
          </cell>
        </row>
        <row r="142">
          <cell r="B142" t="str">
            <v>UB762X267X147</v>
          </cell>
        </row>
        <row r="143">
          <cell r="B143" t="str">
            <v>UB610X305X149</v>
          </cell>
        </row>
        <row r="144">
          <cell r="B144" t="str">
            <v>UB686X254X152</v>
          </cell>
        </row>
        <row r="145">
          <cell r="B145" t="str">
            <v>UB686X254X170</v>
          </cell>
        </row>
        <row r="146">
          <cell r="B146" t="str">
            <v>UB762X267X173</v>
          </cell>
        </row>
        <row r="147">
          <cell r="B147" t="str">
            <v>UB838X292X176</v>
          </cell>
        </row>
        <row r="148">
          <cell r="B148" t="str">
            <v>UB610X305X179</v>
          </cell>
        </row>
        <row r="149">
          <cell r="B149" t="str">
            <v>UB838X292X194</v>
          </cell>
        </row>
        <row r="150">
          <cell r="B150" t="str">
            <v>UB762X267X197</v>
          </cell>
        </row>
        <row r="151">
          <cell r="B151" t="str">
            <v>UB914X305X201</v>
          </cell>
        </row>
        <row r="152">
          <cell r="B152" t="str">
            <v>UB1016X305X222</v>
          </cell>
        </row>
        <row r="153">
          <cell r="B153" t="str">
            <v>UBM16X305X222</v>
          </cell>
        </row>
        <row r="154">
          <cell r="B154" t="str">
            <v>UB914X305X224</v>
          </cell>
        </row>
        <row r="155">
          <cell r="B155" t="str">
            <v>UB838X292X226</v>
          </cell>
        </row>
        <row r="156">
          <cell r="B156" t="str">
            <v>UB610X305X238</v>
          </cell>
        </row>
        <row r="157">
          <cell r="B157" t="str">
            <v>UB1016X305X249</v>
          </cell>
        </row>
        <row r="158">
          <cell r="B158" t="str">
            <v>UBM16X305X249</v>
          </cell>
        </row>
        <row r="159">
          <cell r="B159" t="str">
            <v>UB914X305X253</v>
          </cell>
        </row>
        <row r="160">
          <cell r="B160" t="str">
            <v>UB1016X305X272</v>
          </cell>
        </row>
        <row r="161">
          <cell r="B161" t="str">
            <v>UBM16X305X272</v>
          </cell>
        </row>
        <row r="162">
          <cell r="B162" t="str">
            <v>UB914X305X289</v>
          </cell>
        </row>
        <row r="163">
          <cell r="B163" t="str">
            <v>UB1016X305X314</v>
          </cell>
        </row>
        <row r="164">
          <cell r="B164" t="str">
            <v>UBM16X305X314</v>
          </cell>
        </row>
        <row r="165">
          <cell r="B165" t="str">
            <v>UB914X419X343</v>
          </cell>
        </row>
        <row r="166">
          <cell r="B166" t="str">
            <v>UB1016X305X349</v>
          </cell>
        </row>
        <row r="167">
          <cell r="B167" t="str">
            <v>UBM16X305X349</v>
          </cell>
        </row>
        <row r="168">
          <cell r="B168" t="str">
            <v>UB914X419X388</v>
          </cell>
        </row>
        <row r="169">
          <cell r="B169" t="str">
            <v>UB1016X305X393</v>
          </cell>
        </row>
        <row r="170">
          <cell r="B170" t="str">
            <v>UBM16X305X393</v>
          </cell>
        </row>
        <row r="171">
          <cell r="B171" t="str">
            <v>UB1016X305X437</v>
          </cell>
        </row>
        <row r="172">
          <cell r="B172" t="str">
            <v>UBM16X305X437</v>
          </cell>
        </row>
        <row r="173">
          <cell r="B173" t="str">
            <v>UB1016X305X487</v>
          </cell>
        </row>
        <row r="174">
          <cell r="B174" t="str">
            <v>UBM16X305X487</v>
          </cell>
        </row>
        <row r="176">
          <cell r="B176" t="str">
            <v>UC152X152X23</v>
          </cell>
        </row>
        <row r="177">
          <cell r="B177" t="str">
            <v>UC152X152X30</v>
          </cell>
        </row>
        <row r="178">
          <cell r="B178" t="str">
            <v>UC152X152X37</v>
          </cell>
        </row>
        <row r="179">
          <cell r="B179" t="str">
            <v>UC203X203X46</v>
          </cell>
        </row>
        <row r="180">
          <cell r="B180" t="str">
            <v>UC203X203X52</v>
          </cell>
        </row>
        <row r="181">
          <cell r="B181" t="str">
            <v>UC203X203X60</v>
          </cell>
        </row>
        <row r="182">
          <cell r="B182" t="str">
            <v>UC203X203X71</v>
          </cell>
        </row>
        <row r="183">
          <cell r="B183" t="str">
            <v>UC254X254X73</v>
          </cell>
        </row>
        <row r="184">
          <cell r="B184" t="str">
            <v>UC203X203X86</v>
          </cell>
        </row>
        <row r="185">
          <cell r="B185" t="str">
            <v>UC254X254X89</v>
          </cell>
        </row>
        <row r="186">
          <cell r="B186" t="str">
            <v>UC305X305X97</v>
          </cell>
        </row>
        <row r="187">
          <cell r="B187" t="str">
            <v>UC254X254X107</v>
          </cell>
        </row>
        <row r="188">
          <cell r="B188" t="str">
            <v>UC305X305X118</v>
          </cell>
        </row>
        <row r="189">
          <cell r="B189" t="str">
            <v>UC356X368X129</v>
          </cell>
        </row>
        <row r="190">
          <cell r="B190" t="str">
            <v>UC254X254X132</v>
          </cell>
        </row>
        <row r="191">
          <cell r="B191" t="str">
            <v>UC305X305X137</v>
          </cell>
        </row>
        <row r="192">
          <cell r="B192" t="str">
            <v>UC356X368X153</v>
          </cell>
        </row>
        <row r="193">
          <cell r="B193" t="str">
            <v>UC305X305X158</v>
          </cell>
        </row>
        <row r="194">
          <cell r="B194" t="str">
            <v>UC254X254X167</v>
          </cell>
        </row>
        <row r="195">
          <cell r="B195" t="str">
            <v>UC356X368X177</v>
          </cell>
        </row>
        <row r="196">
          <cell r="B196" t="str">
            <v>UC305X305X198</v>
          </cell>
        </row>
        <row r="197">
          <cell r="B197" t="str">
            <v>UC356X368X202</v>
          </cell>
        </row>
        <row r="198">
          <cell r="B198" t="str">
            <v>UC356X406X235</v>
          </cell>
        </row>
        <row r="199">
          <cell r="B199" t="str">
            <v>UC305X305X240</v>
          </cell>
        </row>
        <row r="200">
          <cell r="B200" t="str">
            <v>UC305X305X283</v>
          </cell>
        </row>
        <row r="201">
          <cell r="B201" t="str">
            <v>UC356X406X287</v>
          </cell>
        </row>
        <row r="202">
          <cell r="B202" t="str">
            <v>UC356X406X340</v>
          </cell>
        </row>
        <row r="203">
          <cell r="B203" t="str">
            <v>UC356X406X393</v>
          </cell>
        </row>
        <row r="204">
          <cell r="B204" t="str">
            <v>UC356X406X467</v>
          </cell>
        </row>
        <row r="205">
          <cell r="B205" t="str">
            <v>UC356X406X551</v>
          </cell>
        </row>
        <row r="206">
          <cell r="B206" t="str">
            <v>UC356X406X634</v>
          </cell>
        </row>
        <row r="208">
          <cell r="B208" t="str">
            <v>&lt;Angle&gt;</v>
          </cell>
        </row>
        <row r="209">
          <cell r="B209" t="str">
            <v>UA25X25X3</v>
          </cell>
        </row>
        <row r="210">
          <cell r="B210" t="str">
            <v>UA30X30X3</v>
          </cell>
        </row>
        <row r="211">
          <cell r="B211" t="str">
            <v>UA25X25X4</v>
          </cell>
        </row>
        <row r="212">
          <cell r="B212" t="str">
            <v>UA30X30X4</v>
          </cell>
        </row>
        <row r="213">
          <cell r="B213" t="str">
            <v>UA25X25X5</v>
          </cell>
        </row>
        <row r="214">
          <cell r="B214" t="str">
            <v>UA40X25X4</v>
          </cell>
        </row>
        <row r="215">
          <cell r="B215" t="str">
            <v>UA40X40X3</v>
          </cell>
        </row>
        <row r="216">
          <cell r="B216" t="str">
            <v>UA45X45X3</v>
          </cell>
        </row>
        <row r="217">
          <cell r="B217" t="str">
            <v>UA30X30X5</v>
          </cell>
        </row>
        <row r="218">
          <cell r="B218" t="str">
            <v>UA50X50X3</v>
          </cell>
        </row>
        <row r="219">
          <cell r="B219" t="str">
            <v>UA40X40X4</v>
          </cell>
        </row>
        <row r="220">
          <cell r="B220" t="str">
            <v>UA30X30X6</v>
          </cell>
        </row>
        <row r="221">
          <cell r="B221" t="str">
            <v>UA45X45X4</v>
          </cell>
        </row>
        <row r="222">
          <cell r="B222" t="str">
            <v>UA40X40X5</v>
          </cell>
        </row>
        <row r="223">
          <cell r="B223" t="str">
            <v>UA50X50X4</v>
          </cell>
        </row>
        <row r="224">
          <cell r="B224" t="str">
            <v>UA60X30X5</v>
          </cell>
        </row>
        <row r="225">
          <cell r="B225" t="str">
            <v>UA45X45X5</v>
          </cell>
        </row>
        <row r="226">
          <cell r="B226" t="str">
            <v>UA40X40X6</v>
          </cell>
        </row>
        <row r="227">
          <cell r="B227" t="str">
            <v>UA50X50X5</v>
          </cell>
        </row>
        <row r="228">
          <cell r="B228" t="str">
            <v>UA60X30X6</v>
          </cell>
        </row>
        <row r="229">
          <cell r="B229" t="str">
            <v>UA45X45X6</v>
          </cell>
        </row>
        <row r="230">
          <cell r="B230" t="str">
            <v>UA65X50X5</v>
          </cell>
        </row>
        <row r="231">
          <cell r="B231" t="str">
            <v>UA50X50X6</v>
          </cell>
        </row>
        <row r="232">
          <cell r="B232" t="str">
            <v>UA60X60X5</v>
          </cell>
        </row>
        <row r="233">
          <cell r="B233" t="str">
            <v>UA65X50X6</v>
          </cell>
        </row>
        <row r="234">
          <cell r="B234" t="str">
            <v>UA60X60X6</v>
          </cell>
        </row>
        <row r="235">
          <cell r="B235" t="str">
            <v>UA75X50X6</v>
          </cell>
        </row>
        <row r="236">
          <cell r="B236" t="str">
            <v>UA50X50X8</v>
          </cell>
        </row>
        <row r="237">
          <cell r="B237" t="str">
            <v>UA80X60X6</v>
          </cell>
        </row>
        <row r="238">
          <cell r="B238" t="str">
            <v>UA70X70X6</v>
          </cell>
        </row>
        <row r="239">
          <cell r="B239" t="str">
            <v>UA65X50X8</v>
          </cell>
        </row>
        <row r="240">
          <cell r="B240" t="str">
            <v>UA60X60X8</v>
          </cell>
        </row>
        <row r="241">
          <cell r="B241" t="str">
            <v>UA80X60X7</v>
          </cell>
        </row>
        <row r="242">
          <cell r="B242" t="str">
            <v>UA80X80X6</v>
          </cell>
        </row>
        <row r="243">
          <cell r="B243" t="str">
            <v>UA75X50X8</v>
          </cell>
        </row>
        <row r="244">
          <cell r="B244" t="str">
            <v>UA80X60X8</v>
          </cell>
        </row>
        <row r="245">
          <cell r="B245" t="str">
            <v>UA90X90X6</v>
          </cell>
        </row>
        <row r="246">
          <cell r="B246" t="str">
            <v>UA70X70X8</v>
          </cell>
        </row>
        <row r="247">
          <cell r="B247" t="str">
            <v>UA60X60X10</v>
          </cell>
        </row>
        <row r="248">
          <cell r="B248" t="str">
            <v>UA100X65X7</v>
          </cell>
        </row>
        <row r="249">
          <cell r="B249" t="str">
            <v>UA80X80X8</v>
          </cell>
        </row>
        <row r="250">
          <cell r="B250" t="str">
            <v>UA90X90X7</v>
          </cell>
        </row>
        <row r="251">
          <cell r="B251" t="str">
            <v>UA100X65X8</v>
          </cell>
        </row>
        <row r="252">
          <cell r="B252" t="str">
            <v>UA125X75X6</v>
          </cell>
        </row>
        <row r="253">
          <cell r="B253" t="str">
            <v>UA70X70X10</v>
          </cell>
        </row>
        <row r="254">
          <cell r="B254" t="str">
            <v>UA100X75X8</v>
          </cell>
        </row>
        <row r="255">
          <cell r="B255" t="str">
            <v>UA90X90X8</v>
          </cell>
        </row>
        <row r="256">
          <cell r="B256" t="str">
            <v>UA137X102X6</v>
          </cell>
        </row>
        <row r="257">
          <cell r="B257" t="str">
            <v>UA80X80X10</v>
          </cell>
        </row>
        <row r="258">
          <cell r="B258" t="str">
            <v>UA125X75X8</v>
          </cell>
        </row>
        <row r="259">
          <cell r="B259" t="str">
            <v>UA100X65X10</v>
          </cell>
        </row>
        <row r="260">
          <cell r="B260" t="str">
            <v>UA100X100X8</v>
          </cell>
        </row>
        <row r="261">
          <cell r="B261" t="str">
            <v>UA100X75X10</v>
          </cell>
        </row>
        <row r="262">
          <cell r="B262" t="str">
            <v>UA90X90X10</v>
          </cell>
        </row>
        <row r="263">
          <cell r="B263" t="str">
            <v>UA137X102X7</v>
          </cell>
        </row>
        <row r="264">
          <cell r="B264" t="str">
            <v>UA120X120X8</v>
          </cell>
        </row>
        <row r="265">
          <cell r="B265" t="str">
            <v>UA125X75X10</v>
          </cell>
        </row>
        <row r="266">
          <cell r="B266" t="str">
            <v>UA100X100X10</v>
          </cell>
        </row>
        <row r="267">
          <cell r="B267" t="str">
            <v>UA100X75X12</v>
          </cell>
        </row>
        <row r="268">
          <cell r="B268" t="str">
            <v>UA90X90X12</v>
          </cell>
        </row>
        <row r="269">
          <cell r="B269" t="str">
            <v>UA150X75X10</v>
          </cell>
        </row>
        <row r="270">
          <cell r="B270" t="str">
            <v>UA137X102X9</v>
          </cell>
        </row>
        <row r="271">
          <cell r="B271" t="str">
            <v>UA125X75X12</v>
          </cell>
        </row>
        <row r="272">
          <cell r="B272" t="str">
            <v>UA100X100X12</v>
          </cell>
        </row>
        <row r="273">
          <cell r="B273" t="str">
            <v>UA150X90X10</v>
          </cell>
        </row>
        <row r="274">
          <cell r="B274" t="str">
            <v>UA120X120X10</v>
          </cell>
        </row>
        <row r="275">
          <cell r="B275" t="str">
            <v>UA150X75X12</v>
          </cell>
        </row>
        <row r="276">
          <cell r="B276" t="str">
            <v>UA120X120X12</v>
          </cell>
        </row>
        <row r="277">
          <cell r="B277" t="str">
            <v>UA150X90X12</v>
          </cell>
        </row>
        <row r="278">
          <cell r="B278" t="str">
            <v>UA100X100X15</v>
          </cell>
        </row>
        <row r="279">
          <cell r="B279" t="str">
            <v>UA200X100X10</v>
          </cell>
        </row>
        <row r="280">
          <cell r="B280" t="str">
            <v>UA150X150X10</v>
          </cell>
        </row>
        <row r="281">
          <cell r="B281" t="str">
            <v>UA150X75X15</v>
          </cell>
        </row>
        <row r="282">
          <cell r="B282" t="str">
            <v>UA120X120X15</v>
          </cell>
        </row>
        <row r="283">
          <cell r="B283" t="str">
            <v>UA150X90X15</v>
          </cell>
        </row>
        <row r="284">
          <cell r="B284" t="str">
            <v>UA200X100X12</v>
          </cell>
        </row>
        <row r="285">
          <cell r="B285" t="str">
            <v>UA150X150X12</v>
          </cell>
        </row>
        <row r="286">
          <cell r="B286" t="str">
            <v>UA200X150X12</v>
          </cell>
        </row>
        <row r="287">
          <cell r="B287" t="str">
            <v>UA200X100X15</v>
          </cell>
        </row>
        <row r="288">
          <cell r="B288" t="str">
            <v>UA150X150X15</v>
          </cell>
        </row>
        <row r="289">
          <cell r="B289" t="str">
            <v>UA200X150X15</v>
          </cell>
        </row>
        <row r="290">
          <cell r="B290" t="str">
            <v>UA150X150X18</v>
          </cell>
        </row>
        <row r="291">
          <cell r="B291" t="str">
            <v>UA200X150X18</v>
          </cell>
        </row>
        <row r="292">
          <cell r="B292" t="str">
            <v>UA200X200X16</v>
          </cell>
        </row>
        <row r="293">
          <cell r="B293" t="str">
            <v>UA200X200X18</v>
          </cell>
        </row>
        <row r="294">
          <cell r="B294" t="str">
            <v>UA200X200X20</v>
          </cell>
        </row>
        <row r="295">
          <cell r="B295" t="str">
            <v>UA200X200X24</v>
          </cell>
        </row>
        <row r="297">
          <cell r="B297" t="str">
            <v>&lt;Channel&gt;</v>
          </cell>
        </row>
        <row r="298">
          <cell r="B298" t="str">
            <v>CH76X38</v>
          </cell>
        </row>
        <row r="299">
          <cell r="B299" t="str">
            <v>CH100X50X10</v>
          </cell>
        </row>
        <row r="300">
          <cell r="B300" t="str">
            <v>CH102X51</v>
          </cell>
        </row>
        <row r="301">
          <cell r="B301" t="str">
            <v>CH125X65X15</v>
          </cell>
        </row>
        <row r="302">
          <cell r="B302" t="str">
            <v>CH127X64</v>
          </cell>
        </row>
        <row r="303">
          <cell r="B303" t="str">
            <v>CH152X76</v>
          </cell>
        </row>
        <row r="304">
          <cell r="B304" t="str">
            <v>CH150X75X18</v>
          </cell>
        </row>
        <row r="305">
          <cell r="B305" t="str">
            <v>CH180X75X20</v>
          </cell>
        </row>
        <row r="306">
          <cell r="B306" t="str">
            <v>CH178X76</v>
          </cell>
        </row>
        <row r="307">
          <cell r="B307" t="str">
            <v>CH200X75X23</v>
          </cell>
        </row>
        <row r="308">
          <cell r="B308" t="str">
            <v>CH203X76</v>
          </cell>
        </row>
        <row r="309">
          <cell r="B309" t="str">
            <v>CH152X89</v>
          </cell>
        </row>
        <row r="310">
          <cell r="B310" t="str">
            <v>CH150X90X24</v>
          </cell>
        </row>
        <row r="311">
          <cell r="B311" t="str">
            <v>CH230X75X26</v>
          </cell>
        </row>
        <row r="312">
          <cell r="B312" t="str">
            <v>CH180X90X26</v>
          </cell>
        </row>
        <row r="313">
          <cell r="B313" t="str">
            <v>CH229X76</v>
          </cell>
        </row>
        <row r="314">
          <cell r="B314" t="str">
            <v>CH178X89</v>
          </cell>
        </row>
        <row r="315">
          <cell r="B315" t="str">
            <v>CH260X75X28</v>
          </cell>
        </row>
        <row r="316">
          <cell r="B316" t="str">
            <v>CH254X76</v>
          </cell>
        </row>
        <row r="317">
          <cell r="B317" t="str">
            <v>CH200X90X30</v>
          </cell>
        </row>
        <row r="318">
          <cell r="B318" t="str">
            <v>CH203X89</v>
          </cell>
        </row>
        <row r="319">
          <cell r="B319" t="str">
            <v>CH230X90X32</v>
          </cell>
        </row>
        <row r="320">
          <cell r="B320" t="str">
            <v>CH229X89</v>
          </cell>
        </row>
        <row r="321">
          <cell r="B321" t="str">
            <v>CH260X90X35</v>
          </cell>
        </row>
        <row r="322">
          <cell r="B322" t="str">
            <v>CH254X89</v>
          </cell>
        </row>
        <row r="323">
          <cell r="B323" t="str">
            <v>CH300X90X41</v>
          </cell>
        </row>
        <row r="324">
          <cell r="B324" t="str">
            <v>CH305X89</v>
          </cell>
        </row>
        <row r="325">
          <cell r="B325" t="str">
            <v>CH300X100X46</v>
          </cell>
        </row>
        <row r="326">
          <cell r="B326" t="str">
            <v>CH305X102</v>
          </cell>
        </row>
        <row r="327">
          <cell r="B327" t="str">
            <v>CH380X100X54</v>
          </cell>
        </row>
        <row r="328">
          <cell r="B328" t="str">
            <v>CH381X102</v>
          </cell>
        </row>
        <row r="329">
          <cell r="B329" t="str">
            <v>CH430X100X64</v>
          </cell>
        </row>
        <row r="330">
          <cell r="B330" t="str">
            <v>CH432X102</v>
          </cell>
        </row>
        <row r="334">
          <cell r="B334" t="str">
            <v xml:space="preserve">IPE080 </v>
          </cell>
        </row>
        <row r="335">
          <cell r="B335" t="str">
            <v xml:space="preserve">IPE100 </v>
          </cell>
        </row>
        <row r="336">
          <cell r="B336" t="str">
            <v xml:space="preserve">IPE120 </v>
          </cell>
        </row>
        <row r="337">
          <cell r="B337" t="str">
            <v xml:space="preserve">IPE140 </v>
          </cell>
        </row>
        <row r="338">
          <cell r="B338" t="str">
            <v xml:space="preserve">IPE160 </v>
          </cell>
        </row>
        <row r="339">
          <cell r="B339" t="str">
            <v xml:space="preserve">IPE180 </v>
          </cell>
        </row>
        <row r="340">
          <cell r="B340" t="str">
            <v xml:space="preserve">IPE200 </v>
          </cell>
        </row>
        <row r="341">
          <cell r="B341" t="str">
            <v xml:space="preserve">IPE220 </v>
          </cell>
        </row>
        <row r="342">
          <cell r="B342" t="str">
            <v xml:space="preserve">IPE240 </v>
          </cell>
        </row>
        <row r="343">
          <cell r="B343" t="str">
            <v xml:space="preserve">IPE270 </v>
          </cell>
        </row>
        <row r="344">
          <cell r="B344" t="str">
            <v xml:space="preserve">IPE300 </v>
          </cell>
        </row>
        <row r="345">
          <cell r="B345" t="str">
            <v xml:space="preserve">IPE330 </v>
          </cell>
        </row>
        <row r="346">
          <cell r="B346" t="str">
            <v xml:space="preserve">IPE360 </v>
          </cell>
        </row>
        <row r="347">
          <cell r="B347" t="str">
            <v xml:space="preserve">IPE400 </v>
          </cell>
        </row>
        <row r="348">
          <cell r="B348" t="str">
            <v xml:space="preserve">IPE450 </v>
          </cell>
        </row>
        <row r="349">
          <cell r="B349" t="str">
            <v xml:space="preserve">IPE500 </v>
          </cell>
        </row>
        <row r="350">
          <cell r="B350" t="str">
            <v xml:space="preserve">IPE550 </v>
          </cell>
        </row>
        <row r="351">
          <cell r="B351" t="str">
            <v xml:space="preserve">IPE600 </v>
          </cell>
        </row>
        <row r="352">
          <cell r="B352" t="str">
            <v xml:space="preserve">HEA100 </v>
          </cell>
        </row>
        <row r="353">
          <cell r="B353" t="str">
            <v xml:space="preserve">HEA120 </v>
          </cell>
        </row>
        <row r="354">
          <cell r="B354" t="str">
            <v xml:space="preserve">HEA140 </v>
          </cell>
        </row>
        <row r="355">
          <cell r="B355" t="str">
            <v xml:space="preserve">HEA160 </v>
          </cell>
        </row>
        <row r="356">
          <cell r="B356" t="str">
            <v xml:space="preserve">HEA180 </v>
          </cell>
        </row>
        <row r="357">
          <cell r="B357" t="str">
            <v xml:space="preserve">HEA200 </v>
          </cell>
        </row>
        <row r="358">
          <cell r="B358" t="str">
            <v xml:space="preserve">HEA220 </v>
          </cell>
        </row>
        <row r="359">
          <cell r="B359" t="str">
            <v xml:space="preserve">HEA240 </v>
          </cell>
        </row>
        <row r="360">
          <cell r="B360" t="str">
            <v xml:space="preserve">HEA260 </v>
          </cell>
        </row>
        <row r="361">
          <cell r="B361" t="str">
            <v xml:space="preserve">HEA280 </v>
          </cell>
        </row>
        <row r="362">
          <cell r="B362" t="str">
            <v xml:space="preserve">HEA300 </v>
          </cell>
        </row>
        <row r="363">
          <cell r="B363" t="str">
            <v xml:space="preserve">HEA320 </v>
          </cell>
        </row>
        <row r="364">
          <cell r="B364" t="str">
            <v xml:space="preserve">HEA340 </v>
          </cell>
        </row>
        <row r="365">
          <cell r="B365" t="str">
            <v xml:space="preserve">HEA360 </v>
          </cell>
        </row>
        <row r="366">
          <cell r="B366" t="str">
            <v xml:space="preserve">HEA400 </v>
          </cell>
        </row>
        <row r="367">
          <cell r="B367" t="str">
            <v xml:space="preserve">HEA450 </v>
          </cell>
        </row>
        <row r="368">
          <cell r="B368" t="str">
            <v xml:space="preserve">HEA500 </v>
          </cell>
        </row>
        <row r="369">
          <cell r="B369" t="str">
            <v xml:space="preserve">HEA550 </v>
          </cell>
        </row>
        <row r="370">
          <cell r="B370" t="str">
            <v xml:space="preserve">HEA600 </v>
          </cell>
        </row>
        <row r="371">
          <cell r="B371" t="str">
            <v xml:space="preserve">HEA650 </v>
          </cell>
        </row>
        <row r="372">
          <cell r="B372" t="str">
            <v xml:space="preserve">HEA700 </v>
          </cell>
        </row>
        <row r="373">
          <cell r="B373" t="str">
            <v xml:space="preserve">HEA800 </v>
          </cell>
        </row>
        <row r="374">
          <cell r="B374" t="str">
            <v xml:space="preserve">HEA900 </v>
          </cell>
        </row>
        <row r="375">
          <cell r="B375" t="str">
            <v>HEA1000</v>
          </cell>
        </row>
        <row r="376">
          <cell r="B376" t="str">
            <v xml:space="preserve">HEB100 </v>
          </cell>
        </row>
        <row r="377">
          <cell r="B377" t="str">
            <v xml:space="preserve">HEB120 </v>
          </cell>
        </row>
        <row r="378">
          <cell r="B378" t="str">
            <v xml:space="preserve">HEB140 </v>
          </cell>
        </row>
        <row r="379">
          <cell r="B379" t="str">
            <v xml:space="preserve">HEB160 </v>
          </cell>
        </row>
        <row r="380">
          <cell r="B380" t="str">
            <v xml:space="preserve">HEB180 </v>
          </cell>
        </row>
        <row r="381">
          <cell r="B381" t="str">
            <v xml:space="preserve">HEB200 </v>
          </cell>
        </row>
        <row r="382">
          <cell r="B382" t="str">
            <v xml:space="preserve">HEB220 </v>
          </cell>
        </row>
        <row r="383">
          <cell r="B383" t="str">
            <v xml:space="preserve">HEB240 </v>
          </cell>
        </row>
        <row r="384">
          <cell r="B384" t="str">
            <v xml:space="preserve">HEB260 </v>
          </cell>
        </row>
        <row r="385">
          <cell r="B385" t="str">
            <v xml:space="preserve">HEB280 </v>
          </cell>
        </row>
        <row r="386">
          <cell r="B386" t="str">
            <v xml:space="preserve">HEB300 </v>
          </cell>
        </row>
        <row r="387">
          <cell r="B387" t="str">
            <v xml:space="preserve">HEB320 </v>
          </cell>
        </row>
        <row r="388">
          <cell r="B388" t="str">
            <v xml:space="preserve">HEB340 </v>
          </cell>
        </row>
        <row r="389">
          <cell r="B389" t="str">
            <v xml:space="preserve">HEB360 </v>
          </cell>
        </row>
        <row r="390">
          <cell r="B390" t="str">
            <v xml:space="preserve">HEB400 </v>
          </cell>
        </row>
        <row r="391">
          <cell r="B391" t="str">
            <v xml:space="preserve">HEB450 </v>
          </cell>
        </row>
        <row r="392">
          <cell r="B392" t="str">
            <v xml:space="preserve">HEB500 </v>
          </cell>
        </row>
        <row r="393">
          <cell r="B393" t="str">
            <v xml:space="preserve">HEB550 </v>
          </cell>
        </row>
        <row r="394">
          <cell r="B394" t="str">
            <v xml:space="preserve">HEB600 </v>
          </cell>
        </row>
        <row r="395">
          <cell r="B395" t="str">
            <v xml:space="preserve">HEB650 </v>
          </cell>
        </row>
        <row r="396">
          <cell r="B396" t="str">
            <v xml:space="preserve">HEB700 </v>
          </cell>
        </row>
        <row r="397">
          <cell r="B397" t="str">
            <v xml:space="preserve">HEB850 </v>
          </cell>
        </row>
        <row r="398">
          <cell r="B398" t="str">
            <v xml:space="preserve">HEB900 </v>
          </cell>
        </row>
        <row r="399">
          <cell r="B399" t="str">
            <v>HEB1000</v>
          </cell>
        </row>
        <row r="400">
          <cell r="B400" t="str">
            <v xml:space="preserve">HEM100 </v>
          </cell>
        </row>
        <row r="401">
          <cell r="B401" t="str">
            <v xml:space="preserve">HEM120 </v>
          </cell>
        </row>
        <row r="402">
          <cell r="B402" t="str">
            <v xml:space="preserve">HEM140 </v>
          </cell>
        </row>
        <row r="403">
          <cell r="B403" t="str">
            <v xml:space="preserve">HEM160 </v>
          </cell>
        </row>
        <row r="404">
          <cell r="B404" t="str">
            <v xml:space="preserve">HEM180 </v>
          </cell>
        </row>
        <row r="405">
          <cell r="B405" t="str">
            <v xml:space="preserve">HEM200 </v>
          </cell>
        </row>
        <row r="406">
          <cell r="B406" t="str">
            <v xml:space="preserve">HEM220 </v>
          </cell>
        </row>
        <row r="407">
          <cell r="B407" t="str">
            <v xml:space="preserve">HEM240 </v>
          </cell>
        </row>
        <row r="408">
          <cell r="B408" t="str">
            <v xml:space="preserve">HEM260 </v>
          </cell>
        </row>
        <row r="409">
          <cell r="B409" t="str">
            <v xml:space="preserve">HEM280 </v>
          </cell>
        </row>
        <row r="410">
          <cell r="B410" t="str">
            <v xml:space="preserve">HEM300 </v>
          </cell>
        </row>
        <row r="411">
          <cell r="B411" t="str">
            <v xml:space="preserve">HEM320 </v>
          </cell>
        </row>
        <row r="412">
          <cell r="B412" t="str">
            <v xml:space="preserve">HEM340 </v>
          </cell>
        </row>
        <row r="413">
          <cell r="B413" t="str">
            <v xml:space="preserve">HEM360 </v>
          </cell>
        </row>
        <row r="414">
          <cell r="B414" t="str">
            <v xml:space="preserve">HEM400 </v>
          </cell>
        </row>
        <row r="415">
          <cell r="B415" t="str">
            <v xml:space="preserve">HEM450 </v>
          </cell>
        </row>
        <row r="416">
          <cell r="B416" t="str">
            <v xml:space="preserve">HEM500 </v>
          </cell>
        </row>
        <row r="417">
          <cell r="B417" t="str">
            <v xml:space="preserve">HEM550 </v>
          </cell>
        </row>
        <row r="418">
          <cell r="B418" t="str">
            <v xml:space="preserve">HEM600 </v>
          </cell>
        </row>
        <row r="419">
          <cell r="B419" t="str">
            <v xml:space="preserve">HEM650 </v>
          </cell>
        </row>
        <row r="420">
          <cell r="B420" t="str">
            <v xml:space="preserve">HEM700 </v>
          </cell>
        </row>
        <row r="421">
          <cell r="B421" t="str">
            <v xml:space="preserve">HEM850 </v>
          </cell>
        </row>
        <row r="422">
          <cell r="B422" t="str">
            <v xml:space="preserve">HEM900 </v>
          </cell>
        </row>
        <row r="423">
          <cell r="B423" t="str">
            <v>HEM1000</v>
          </cell>
        </row>
        <row r="424">
          <cell r="B424" t="str">
            <v>Angle</v>
          </cell>
        </row>
        <row r="425">
          <cell r="B425" t="str">
            <v>L065_07</v>
          </cell>
        </row>
        <row r="426">
          <cell r="B426" t="str">
            <v>L080_08</v>
          </cell>
        </row>
        <row r="427">
          <cell r="B427" t="str">
            <v>L100_10</v>
          </cell>
        </row>
        <row r="428">
          <cell r="B428" t="str">
            <v>L100_12</v>
          </cell>
        </row>
        <row r="429">
          <cell r="B429" t="str">
            <v>L120_10</v>
          </cell>
        </row>
        <row r="430">
          <cell r="B430" t="str">
            <v>L120_12</v>
          </cell>
        </row>
        <row r="431">
          <cell r="B431" t="str">
            <v>L150_12</v>
          </cell>
        </row>
        <row r="432">
          <cell r="B432" t="str">
            <v>L150_15</v>
          </cell>
        </row>
        <row r="433">
          <cell r="B433" t="str">
            <v>L180_16</v>
          </cell>
        </row>
        <row r="434">
          <cell r="B434" t="str">
            <v>L180_18</v>
          </cell>
        </row>
        <row r="435">
          <cell r="B435" t="str">
            <v>L200_20</v>
          </cell>
        </row>
        <row r="436">
          <cell r="B436" t="str">
            <v>L200_24</v>
          </cell>
        </row>
        <row r="437">
          <cell r="B437" t="str">
            <v>Channel</v>
          </cell>
        </row>
        <row r="438">
          <cell r="B438" t="str">
            <v>U-100</v>
          </cell>
        </row>
        <row r="439">
          <cell r="B439" t="str">
            <v>U-140</v>
          </cell>
        </row>
        <row r="440">
          <cell r="B440" t="str">
            <v>U-180</v>
          </cell>
        </row>
        <row r="441">
          <cell r="B441" t="str">
            <v>U-200</v>
          </cell>
        </row>
        <row r="442">
          <cell r="B442" t="str">
            <v>U-260</v>
          </cell>
        </row>
        <row r="443">
          <cell r="B443" t="str">
            <v>U-300</v>
          </cell>
        </row>
        <row r="444">
          <cell r="B444" t="str">
            <v>U-350</v>
          </cell>
        </row>
        <row r="445">
          <cell r="B445" t="str">
            <v>U-380</v>
          </cell>
        </row>
        <row r="446">
          <cell r="B446" t="str">
            <v>U-400</v>
          </cell>
        </row>
        <row r="447">
          <cell r="B447" t="str">
            <v>Tee Beam</v>
          </cell>
        </row>
        <row r="448">
          <cell r="B448" t="str">
            <v>CIPE140</v>
          </cell>
        </row>
        <row r="449">
          <cell r="B449" t="str">
            <v>CIPE160</v>
          </cell>
        </row>
        <row r="450">
          <cell r="B450" t="str">
            <v>CIPE180</v>
          </cell>
        </row>
        <row r="451">
          <cell r="B451" t="str">
            <v>CIPE200</v>
          </cell>
        </row>
        <row r="452">
          <cell r="B452" t="str">
            <v>CIPE220</v>
          </cell>
        </row>
        <row r="453">
          <cell r="B453" t="str">
            <v>CIPE240</v>
          </cell>
        </row>
        <row r="454">
          <cell r="B454" t="str">
            <v>CIPE270</v>
          </cell>
        </row>
        <row r="455">
          <cell r="B455" t="str">
            <v>CIPE300</v>
          </cell>
        </row>
        <row r="456">
          <cell r="B456" t="str">
            <v>CIPE330</v>
          </cell>
        </row>
        <row r="457">
          <cell r="B457" t="str">
            <v>CIPE360</v>
          </cell>
        </row>
        <row r="458">
          <cell r="B458" t="str">
            <v>CIPE400</v>
          </cell>
        </row>
        <row r="459">
          <cell r="B459" t="str">
            <v>CIPE450</v>
          </cell>
        </row>
        <row r="460">
          <cell r="B460" t="str">
            <v>CIPE500</v>
          </cell>
        </row>
        <row r="461">
          <cell r="B461" t="str">
            <v>CIPE550</v>
          </cell>
        </row>
        <row r="462">
          <cell r="B462" t="str">
            <v>CIPE600</v>
          </cell>
        </row>
      </sheetData>
      <sheetData sheetId="6"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Note"/>
      <sheetName val="Basic"/>
      <sheetName val="sum_basic"/>
      <sheetName val="Foundation "/>
      <sheetName val="Steel Work"/>
      <sheetName val="steel data sheet"/>
      <sheetName val="Initialize"/>
      <sheetName val="영업소실적"/>
    </sheetNames>
    <sheetDataSet>
      <sheetData sheetId="0">
        <row r="31">
          <cell r="C31" t="str">
            <v>Process</v>
          </cell>
          <cell r="E31">
            <v>0</v>
          </cell>
        </row>
        <row r="32">
          <cell r="C32" t="str">
            <v>Utility</v>
          </cell>
        </row>
        <row r="33">
          <cell r="C33" t="str">
            <v>Offsite</v>
          </cell>
        </row>
        <row r="34">
          <cell r="C34" t="str">
            <v>Flare</v>
          </cell>
        </row>
        <row r="35">
          <cell r="C35" t="str">
            <v>Others</v>
          </cell>
        </row>
      </sheetData>
      <sheetData sheetId="1" refreshError="1"/>
      <sheetData sheetId="2" refreshError="1"/>
      <sheetData sheetId="3" refreshError="1"/>
      <sheetData sheetId="4" refreshError="1"/>
      <sheetData sheetId="5">
        <row r="7">
          <cell r="B7" t="str">
            <v>H100x100x6x8</v>
          </cell>
        </row>
        <row r="8">
          <cell r="B8" t="str">
            <v>H125x125x6.5x9</v>
          </cell>
        </row>
        <row r="9">
          <cell r="B9" t="str">
            <v>H148x100x6x9</v>
          </cell>
        </row>
        <row r="10">
          <cell r="B10" t="str">
            <v>H150x75x5x7</v>
          </cell>
        </row>
        <row r="11">
          <cell r="B11" t="str">
            <v>H150x150x7x10</v>
          </cell>
        </row>
        <row r="12">
          <cell r="B12" t="str">
            <v>H194x150x6x9</v>
          </cell>
        </row>
        <row r="13">
          <cell r="B13" t="str">
            <v>H200x100x5.5x8</v>
          </cell>
        </row>
        <row r="14">
          <cell r="B14" t="str">
            <v>H200x200x8x12</v>
          </cell>
        </row>
        <row r="15">
          <cell r="B15" t="str">
            <v>H244x175x7x11</v>
          </cell>
        </row>
        <row r="16">
          <cell r="B16" t="str">
            <v>H250x125x6x9</v>
          </cell>
        </row>
        <row r="17">
          <cell r="B17" t="str">
            <v>H250x250x9x14</v>
          </cell>
        </row>
        <row r="18">
          <cell r="B18" t="str">
            <v>H294x200x8x12</v>
          </cell>
        </row>
        <row r="19">
          <cell r="B19" t="str">
            <v>H300x150x6.5x9x13</v>
          </cell>
        </row>
        <row r="20">
          <cell r="B20" t="str">
            <v>H300x300x10x15</v>
          </cell>
        </row>
        <row r="21">
          <cell r="B21" t="str">
            <v>H350x175x7x11</v>
          </cell>
        </row>
        <row r="22">
          <cell r="B22" t="str">
            <v>H340x250x9x14</v>
          </cell>
        </row>
        <row r="23">
          <cell r="B23" t="str">
            <v>H350x350x12x19</v>
          </cell>
        </row>
        <row r="24">
          <cell r="B24" t="str">
            <v>H386x299x9x14</v>
          </cell>
        </row>
        <row r="25">
          <cell r="B25" t="str">
            <v>H390x300x10x16</v>
          </cell>
        </row>
        <row r="26">
          <cell r="B26" t="str">
            <v>H400x200x8x13</v>
          </cell>
        </row>
        <row r="27">
          <cell r="B27" t="str">
            <v>H400x400x13x21</v>
          </cell>
        </row>
        <row r="28">
          <cell r="B28" t="str">
            <v>H414x405x18x28</v>
          </cell>
        </row>
        <row r="29">
          <cell r="B29" t="str">
            <v>H440x300x11x18</v>
          </cell>
        </row>
        <row r="30">
          <cell r="B30" t="str">
            <v>H450x200x9x14</v>
          </cell>
        </row>
        <row r="31">
          <cell r="B31" t="str">
            <v>H488x300x11x18</v>
          </cell>
        </row>
        <row r="32">
          <cell r="B32" t="str">
            <v>H500x200x10x16</v>
          </cell>
        </row>
        <row r="33">
          <cell r="B33" t="str">
            <v>H582x300x12x17</v>
          </cell>
        </row>
        <row r="34">
          <cell r="B34" t="str">
            <v>H588x300x12x20</v>
          </cell>
        </row>
        <row r="35">
          <cell r="B35" t="str">
            <v>H594x302x14x23</v>
          </cell>
        </row>
        <row r="36">
          <cell r="B36" t="str">
            <v>H600x200x11x17</v>
          </cell>
        </row>
        <row r="37">
          <cell r="B37" t="str">
            <v>H700x300x13x24</v>
          </cell>
        </row>
        <row r="38">
          <cell r="B38" t="str">
            <v>H800x300x14x26</v>
          </cell>
        </row>
        <row r="39">
          <cell r="B39" t="str">
            <v>H900x300x16x28</v>
          </cell>
        </row>
        <row r="42">
          <cell r="B42" t="str">
            <v>&lt;Angle&gt;</v>
          </cell>
        </row>
        <row r="43">
          <cell r="B43" t="str">
            <v>L50x50x6</v>
          </cell>
        </row>
        <row r="44">
          <cell r="B44" t="str">
            <v>L65x65x6</v>
          </cell>
        </row>
        <row r="45">
          <cell r="B45" t="str">
            <v>L75x75x6</v>
          </cell>
        </row>
        <row r="46">
          <cell r="B46" t="str">
            <v>L75x75x9</v>
          </cell>
        </row>
        <row r="47">
          <cell r="B47" t="str">
            <v>L90x90x9</v>
          </cell>
        </row>
        <row r="48">
          <cell r="B48" t="str">
            <v>L100x100x7</v>
          </cell>
        </row>
        <row r="49">
          <cell r="B49" t="str">
            <v>L100x100x8</v>
          </cell>
        </row>
        <row r="50">
          <cell r="B50" t="str">
            <v>L100x100x10</v>
          </cell>
        </row>
        <row r="51">
          <cell r="B51" t="str">
            <v>L100x100x13</v>
          </cell>
        </row>
        <row r="52">
          <cell r="B52" t="str">
            <v>L120x120x8</v>
          </cell>
        </row>
        <row r="53">
          <cell r="B53" t="str">
            <v>L130x130x9</v>
          </cell>
        </row>
        <row r="54">
          <cell r="B54" t="str">
            <v>L130x130x10</v>
          </cell>
        </row>
        <row r="55">
          <cell r="B55" t="str">
            <v>L130x130x12</v>
          </cell>
        </row>
        <row r="56">
          <cell r="B56" t="str">
            <v>L130x130x15</v>
          </cell>
        </row>
        <row r="57">
          <cell r="B57" t="str">
            <v>L150x150x10</v>
          </cell>
        </row>
        <row r="58">
          <cell r="B58" t="str">
            <v>L150x150x12</v>
          </cell>
        </row>
        <row r="59">
          <cell r="B59" t="str">
            <v>L150x150x15</v>
          </cell>
        </row>
        <row r="60">
          <cell r="B60" t="str">
            <v>L150x150x19</v>
          </cell>
        </row>
        <row r="61">
          <cell r="B61" t="str">
            <v>L175x175x12</v>
          </cell>
        </row>
        <row r="62">
          <cell r="B62" t="str">
            <v>L175x175x15</v>
          </cell>
        </row>
        <row r="63">
          <cell r="B63" t="str">
            <v>L200x200x15</v>
          </cell>
        </row>
        <row r="64">
          <cell r="B64" t="str">
            <v>L200x200x20</v>
          </cell>
        </row>
        <row r="65">
          <cell r="B65" t="str">
            <v>L200x200x25</v>
          </cell>
        </row>
        <row r="66">
          <cell r="B66" t="str">
            <v>L250x250x25</v>
          </cell>
        </row>
        <row r="67">
          <cell r="B67" t="str">
            <v>L250x250x35</v>
          </cell>
        </row>
        <row r="70">
          <cell r="B70" t="str">
            <v>&lt;Channel&gt;</v>
          </cell>
        </row>
        <row r="71">
          <cell r="B71" t="str">
            <v>C75x40x5x7</v>
          </cell>
        </row>
        <row r="72">
          <cell r="B72" t="str">
            <v>C100x50x5x7.5</v>
          </cell>
        </row>
        <row r="73">
          <cell r="B73" t="str">
            <v>C125x65x6x8</v>
          </cell>
        </row>
        <row r="74">
          <cell r="B74" t="str">
            <v>C150x75x6.5x10</v>
          </cell>
        </row>
        <row r="75">
          <cell r="B75" t="str">
            <v>C200x80x7.5x11</v>
          </cell>
        </row>
        <row r="76">
          <cell r="B76" t="str">
            <v>C250x90x9x13</v>
          </cell>
        </row>
        <row r="77">
          <cell r="B77" t="str">
            <v>C300x90x9x13</v>
          </cell>
        </row>
        <row r="80">
          <cell r="B80" t="str">
            <v>&lt;Tee&gt;</v>
          </cell>
        </row>
        <row r="81">
          <cell r="B81" t="str">
            <v>T100x100x5.5x8</v>
          </cell>
        </row>
        <row r="82">
          <cell r="B82" t="str">
            <v>T125x125x6x9</v>
          </cell>
        </row>
        <row r="83">
          <cell r="B83" t="str">
            <v>T150x150x6.5x9</v>
          </cell>
        </row>
        <row r="84">
          <cell r="B84" t="str">
            <v>T175x175x7x11</v>
          </cell>
        </row>
        <row r="85">
          <cell r="B85" t="str">
            <v>T200x200x8x13</v>
          </cell>
        </row>
        <row r="87">
          <cell r="B87" t="str">
            <v>UB127X76X13</v>
          </cell>
        </row>
        <row r="88">
          <cell r="B88" t="str">
            <v>UB152X89X16</v>
          </cell>
        </row>
        <row r="89">
          <cell r="B89" t="str">
            <v>UB178X102X19</v>
          </cell>
        </row>
        <row r="90">
          <cell r="B90" t="str">
            <v>UB254X102X22</v>
          </cell>
        </row>
        <row r="91">
          <cell r="B91" t="str">
            <v>UB203X102X23</v>
          </cell>
        </row>
        <row r="92">
          <cell r="B92" t="str">
            <v>UB305X102X25</v>
          </cell>
        </row>
        <row r="93">
          <cell r="B93" t="str">
            <v>UB203X133X25</v>
          </cell>
        </row>
        <row r="94">
          <cell r="B94" t="str">
            <v>UB254X102X25</v>
          </cell>
        </row>
        <row r="95">
          <cell r="B95" t="str">
            <v>UB305X102X28</v>
          </cell>
        </row>
        <row r="96">
          <cell r="B96" t="str">
            <v>UB254X102X28</v>
          </cell>
        </row>
        <row r="97">
          <cell r="B97" t="str">
            <v>UB203X133X30</v>
          </cell>
        </row>
        <row r="98">
          <cell r="B98" t="str">
            <v>UB254X146X31</v>
          </cell>
        </row>
        <row r="99">
          <cell r="B99" t="str">
            <v>UB305X102X33</v>
          </cell>
        </row>
        <row r="100">
          <cell r="B100" t="str">
            <v>UB356X127X33</v>
          </cell>
        </row>
        <row r="101">
          <cell r="B101" t="str">
            <v>UB254X146X37</v>
          </cell>
        </row>
        <row r="102">
          <cell r="B102" t="str">
            <v>UB305X127X37</v>
          </cell>
        </row>
        <row r="103">
          <cell r="B103" t="str">
            <v>UB406X140X39</v>
          </cell>
        </row>
        <row r="104">
          <cell r="B104" t="str">
            <v>UB356X127X39</v>
          </cell>
        </row>
        <row r="105">
          <cell r="B105" t="str">
            <v>UB305X165X40</v>
          </cell>
        </row>
        <row r="106">
          <cell r="B106" t="str">
            <v>UB305X127X42</v>
          </cell>
        </row>
        <row r="107">
          <cell r="B107" t="str">
            <v>UB254X146X43</v>
          </cell>
        </row>
        <row r="108">
          <cell r="B108" t="str">
            <v>UB356X171X45</v>
          </cell>
        </row>
        <row r="109">
          <cell r="B109" t="str">
            <v>UB406X140X46</v>
          </cell>
        </row>
        <row r="110">
          <cell r="B110" t="str">
            <v>UB305X165X46</v>
          </cell>
        </row>
        <row r="111">
          <cell r="B111" t="str">
            <v>UB305X127X48</v>
          </cell>
        </row>
        <row r="112">
          <cell r="B112" t="str">
            <v>UB356X171X51</v>
          </cell>
        </row>
        <row r="113">
          <cell r="B113" t="str">
            <v>UB457X152X52</v>
          </cell>
        </row>
        <row r="114">
          <cell r="B114" t="str">
            <v>UB305X165X54</v>
          </cell>
        </row>
        <row r="115">
          <cell r="B115" t="str">
            <v>UB406X178X54</v>
          </cell>
        </row>
        <row r="116">
          <cell r="B116" t="str">
            <v>UB356X171X57</v>
          </cell>
        </row>
        <row r="117">
          <cell r="B117" t="str">
            <v>UB457X152X60</v>
          </cell>
        </row>
        <row r="118">
          <cell r="B118" t="str">
            <v>UB406X178X60</v>
          </cell>
        </row>
        <row r="119">
          <cell r="B119" t="str">
            <v>UB356X171X67</v>
          </cell>
        </row>
        <row r="120">
          <cell r="B120" t="str">
            <v>UB406X178X67</v>
          </cell>
        </row>
        <row r="121">
          <cell r="B121" t="str">
            <v>UB457X191X67</v>
          </cell>
        </row>
        <row r="122">
          <cell r="B122" t="str">
            <v>UB457X152X67</v>
          </cell>
        </row>
        <row r="123">
          <cell r="B123" t="str">
            <v>UB406X178X74</v>
          </cell>
        </row>
        <row r="124">
          <cell r="B124" t="str">
            <v>UB457X152X74</v>
          </cell>
        </row>
        <row r="125">
          <cell r="B125" t="str">
            <v>UB457X191X74</v>
          </cell>
        </row>
        <row r="126">
          <cell r="B126" t="str">
            <v>UB457X191X82</v>
          </cell>
        </row>
        <row r="127">
          <cell r="B127" t="str">
            <v>UB457X152X82</v>
          </cell>
        </row>
        <row r="128">
          <cell r="B128" t="str">
            <v>UB533X210X82</v>
          </cell>
        </row>
        <row r="129">
          <cell r="B129" t="str">
            <v>UB457X191X89</v>
          </cell>
        </row>
        <row r="130">
          <cell r="B130" t="str">
            <v>UB533X210X92</v>
          </cell>
        </row>
        <row r="131">
          <cell r="B131" t="str">
            <v>UB457X191X98</v>
          </cell>
        </row>
        <row r="132">
          <cell r="B132" t="str">
            <v>UB533X210X101</v>
          </cell>
        </row>
        <row r="133">
          <cell r="B133" t="str">
            <v>UB610X229X101</v>
          </cell>
        </row>
        <row r="134">
          <cell r="B134" t="str">
            <v>UB533X210X109</v>
          </cell>
        </row>
        <row r="135">
          <cell r="B135" t="str">
            <v>UB610X229X113</v>
          </cell>
        </row>
        <row r="136">
          <cell r="B136" t="str">
            <v>UB533X210X122</v>
          </cell>
        </row>
        <row r="137">
          <cell r="B137" t="str">
            <v>UB610X229X125</v>
          </cell>
        </row>
        <row r="138">
          <cell r="B138" t="str">
            <v>UB686X254X125</v>
          </cell>
        </row>
        <row r="139">
          <cell r="B139" t="str">
            <v>UB762X267X134</v>
          </cell>
        </row>
        <row r="140">
          <cell r="B140" t="str">
            <v>UB610X229X140</v>
          </cell>
        </row>
        <row r="141">
          <cell r="B141" t="str">
            <v>UB686X254X140</v>
          </cell>
        </row>
        <row r="142">
          <cell r="B142" t="str">
            <v>UB762X267X147</v>
          </cell>
        </row>
        <row r="143">
          <cell r="B143" t="str">
            <v>UB610X305X149</v>
          </cell>
        </row>
        <row r="144">
          <cell r="B144" t="str">
            <v>UB686X254X152</v>
          </cell>
        </row>
        <row r="145">
          <cell r="B145" t="str">
            <v>UB686X254X170</v>
          </cell>
        </row>
        <row r="146">
          <cell r="B146" t="str">
            <v>UB762X267X173</v>
          </cell>
        </row>
        <row r="147">
          <cell r="B147" t="str">
            <v>UB838X292X176</v>
          </cell>
        </row>
        <row r="148">
          <cell r="B148" t="str">
            <v>UB610X305X179</v>
          </cell>
        </row>
        <row r="149">
          <cell r="B149" t="str">
            <v>UB838X292X194</v>
          </cell>
        </row>
        <row r="150">
          <cell r="B150" t="str">
            <v>UB762X267X197</v>
          </cell>
        </row>
        <row r="151">
          <cell r="B151" t="str">
            <v>UB914X305X201</v>
          </cell>
        </row>
        <row r="152">
          <cell r="B152" t="str">
            <v>UB1016X305X222</v>
          </cell>
        </row>
        <row r="153">
          <cell r="B153" t="str">
            <v>UBM16X305X222</v>
          </cell>
        </row>
        <row r="154">
          <cell r="B154" t="str">
            <v>UB914X305X224</v>
          </cell>
        </row>
        <row r="155">
          <cell r="B155" t="str">
            <v>UB838X292X226</v>
          </cell>
        </row>
        <row r="156">
          <cell r="B156" t="str">
            <v>UB610X305X238</v>
          </cell>
        </row>
        <row r="157">
          <cell r="B157" t="str">
            <v>UB1016X305X249</v>
          </cell>
        </row>
        <row r="158">
          <cell r="B158" t="str">
            <v>UBM16X305X249</v>
          </cell>
        </row>
        <row r="159">
          <cell r="B159" t="str">
            <v>UB914X305X253</v>
          </cell>
        </row>
        <row r="160">
          <cell r="B160" t="str">
            <v>UB1016X305X272</v>
          </cell>
        </row>
        <row r="161">
          <cell r="B161" t="str">
            <v>UBM16X305X272</v>
          </cell>
        </row>
        <row r="162">
          <cell r="B162" t="str">
            <v>UB914X305X289</v>
          </cell>
        </row>
        <row r="163">
          <cell r="B163" t="str">
            <v>UB1016X305X314</v>
          </cell>
        </row>
        <row r="164">
          <cell r="B164" t="str">
            <v>UBM16X305X314</v>
          </cell>
        </row>
        <row r="165">
          <cell r="B165" t="str">
            <v>UB914X419X343</v>
          </cell>
        </row>
        <row r="166">
          <cell r="B166" t="str">
            <v>UB1016X305X349</v>
          </cell>
        </row>
        <row r="167">
          <cell r="B167" t="str">
            <v>UBM16X305X349</v>
          </cell>
        </row>
        <row r="168">
          <cell r="B168" t="str">
            <v>UB914X419X388</v>
          </cell>
        </row>
        <row r="169">
          <cell r="B169" t="str">
            <v>UB1016X305X393</v>
          </cell>
        </row>
        <row r="170">
          <cell r="B170" t="str">
            <v>UBM16X305X393</v>
          </cell>
        </row>
        <row r="171">
          <cell r="B171" t="str">
            <v>UB1016X305X437</v>
          </cell>
        </row>
        <row r="172">
          <cell r="B172" t="str">
            <v>UBM16X305X437</v>
          </cell>
        </row>
        <row r="173">
          <cell r="B173" t="str">
            <v>UB1016X305X487</v>
          </cell>
        </row>
        <row r="174">
          <cell r="B174" t="str">
            <v>UBM16X305X487</v>
          </cell>
        </row>
        <row r="176">
          <cell r="B176" t="str">
            <v>UC152X152X23</v>
          </cell>
        </row>
        <row r="177">
          <cell r="B177" t="str">
            <v>UC152X152X30</v>
          </cell>
        </row>
        <row r="178">
          <cell r="B178" t="str">
            <v>UC152X152X37</v>
          </cell>
        </row>
        <row r="179">
          <cell r="B179" t="str">
            <v>UC203X203X46</v>
          </cell>
        </row>
        <row r="180">
          <cell r="B180" t="str">
            <v>UC203X203X52</v>
          </cell>
        </row>
        <row r="181">
          <cell r="B181" t="str">
            <v>UC203X203X60</v>
          </cell>
        </row>
        <row r="182">
          <cell r="B182" t="str">
            <v>UC203X203X71</v>
          </cell>
        </row>
        <row r="183">
          <cell r="B183" t="str">
            <v>UC254X254X73</v>
          </cell>
        </row>
        <row r="184">
          <cell r="B184" t="str">
            <v>UC203X203X86</v>
          </cell>
        </row>
        <row r="185">
          <cell r="B185" t="str">
            <v>UC254X254X89</v>
          </cell>
        </row>
        <row r="186">
          <cell r="B186" t="str">
            <v>UC305X305X97</v>
          </cell>
        </row>
        <row r="187">
          <cell r="B187" t="str">
            <v>UC254X254X107</v>
          </cell>
        </row>
        <row r="188">
          <cell r="B188" t="str">
            <v>UC305X305X118</v>
          </cell>
        </row>
        <row r="189">
          <cell r="B189" t="str">
            <v>UC356X368X129</v>
          </cell>
        </row>
        <row r="190">
          <cell r="B190" t="str">
            <v>UC254X254X132</v>
          </cell>
        </row>
        <row r="191">
          <cell r="B191" t="str">
            <v>UC305X305X137</v>
          </cell>
        </row>
        <row r="192">
          <cell r="B192" t="str">
            <v>UC356X368X153</v>
          </cell>
        </row>
        <row r="193">
          <cell r="B193" t="str">
            <v>UC305X305X158</v>
          </cell>
        </row>
        <row r="194">
          <cell r="B194" t="str">
            <v>UC254X254X167</v>
          </cell>
        </row>
        <row r="195">
          <cell r="B195" t="str">
            <v>UC356X368X177</v>
          </cell>
        </row>
        <row r="196">
          <cell r="B196" t="str">
            <v>UC305X305X198</v>
          </cell>
        </row>
        <row r="197">
          <cell r="B197" t="str">
            <v>UC356X368X202</v>
          </cell>
        </row>
        <row r="198">
          <cell r="B198" t="str">
            <v>UC356X406X235</v>
          </cell>
        </row>
        <row r="199">
          <cell r="B199" t="str">
            <v>UC305X305X240</v>
          </cell>
        </row>
        <row r="200">
          <cell r="B200" t="str">
            <v>UC305X305X283</v>
          </cell>
        </row>
        <row r="201">
          <cell r="B201" t="str">
            <v>UC356X406X287</v>
          </cell>
        </row>
        <row r="202">
          <cell r="B202" t="str">
            <v>UC356X406X340</v>
          </cell>
        </row>
        <row r="203">
          <cell r="B203" t="str">
            <v>UC356X406X393</v>
          </cell>
        </row>
        <row r="204">
          <cell r="B204" t="str">
            <v>UC356X406X467</v>
          </cell>
        </row>
        <row r="205">
          <cell r="B205" t="str">
            <v>UC356X406X551</v>
          </cell>
        </row>
        <row r="206">
          <cell r="B206" t="str">
            <v>UC356X406X634</v>
          </cell>
        </row>
        <row r="208">
          <cell r="B208" t="str">
            <v>&lt;Angle&gt;</v>
          </cell>
        </row>
        <row r="209">
          <cell r="B209" t="str">
            <v>UA25X25X3</v>
          </cell>
        </row>
        <row r="210">
          <cell r="B210" t="str">
            <v>UA30X30X3</v>
          </cell>
        </row>
        <row r="211">
          <cell r="B211" t="str">
            <v>UA25X25X4</v>
          </cell>
        </row>
        <row r="212">
          <cell r="B212" t="str">
            <v>UA30X30X4</v>
          </cell>
        </row>
        <row r="213">
          <cell r="B213" t="str">
            <v>UA25X25X5</v>
          </cell>
        </row>
        <row r="214">
          <cell r="B214" t="str">
            <v>UA40X25X4</v>
          </cell>
        </row>
        <row r="215">
          <cell r="B215" t="str">
            <v>UA40X40X3</v>
          </cell>
        </row>
        <row r="216">
          <cell r="B216" t="str">
            <v>UA45X45X3</v>
          </cell>
        </row>
        <row r="217">
          <cell r="B217" t="str">
            <v>UA30X30X5</v>
          </cell>
        </row>
        <row r="218">
          <cell r="B218" t="str">
            <v>UA50X50X3</v>
          </cell>
        </row>
        <row r="219">
          <cell r="B219" t="str">
            <v>UA40X40X4</v>
          </cell>
        </row>
        <row r="220">
          <cell r="B220" t="str">
            <v>UA30X30X6</v>
          </cell>
        </row>
        <row r="221">
          <cell r="B221" t="str">
            <v>UA45X45X4</v>
          </cell>
        </row>
        <row r="222">
          <cell r="B222" t="str">
            <v>UA40X40X5</v>
          </cell>
        </row>
        <row r="223">
          <cell r="B223" t="str">
            <v>UA50X50X4</v>
          </cell>
        </row>
        <row r="224">
          <cell r="B224" t="str">
            <v>UA60X30X5</v>
          </cell>
        </row>
        <row r="225">
          <cell r="B225" t="str">
            <v>UA45X45X5</v>
          </cell>
        </row>
        <row r="226">
          <cell r="B226" t="str">
            <v>UA40X40X6</v>
          </cell>
        </row>
        <row r="227">
          <cell r="B227" t="str">
            <v>UA50X50X5</v>
          </cell>
        </row>
        <row r="228">
          <cell r="B228" t="str">
            <v>UA60X30X6</v>
          </cell>
        </row>
        <row r="229">
          <cell r="B229" t="str">
            <v>UA45X45X6</v>
          </cell>
        </row>
        <row r="230">
          <cell r="B230" t="str">
            <v>UA65X50X5</v>
          </cell>
        </row>
        <row r="231">
          <cell r="B231" t="str">
            <v>UA50X50X6</v>
          </cell>
        </row>
        <row r="232">
          <cell r="B232" t="str">
            <v>UA60X60X5</v>
          </cell>
        </row>
        <row r="233">
          <cell r="B233" t="str">
            <v>UA65X50X6</v>
          </cell>
        </row>
        <row r="234">
          <cell r="B234" t="str">
            <v>UA60X60X6</v>
          </cell>
        </row>
        <row r="235">
          <cell r="B235" t="str">
            <v>UA75X50X6</v>
          </cell>
        </row>
        <row r="236">
          <cell r="B236" t="str">
            <v>UA50X50X8</v>
          </cell>
        </row>
        <row r="237">
          <cell r="B237" t="str">
            <v>UA80X60X6</v>
          </cell>
        </row>
        <row r="238">
          <cell r="B238" t="str">
            <v>UA70X70X6</v>
          </cell>
        </row>
        <row r="239">
          <cell r="B239" t="str">
            <v>UA65X50X8</v>
          </cell>
        </row>
        <row r="240">
          <cell r="B240" t="str">
            <v>UA60X60X8</v>
          </cell>
        </row>
        <row r="241">
          <cell r="B241" t="str">
            <v>UA80X60X7</v>
          </cell>
        </row>
        <row r="242">
          <cell r="B242" t="str">
            <v>UA80X80X6</v>
          </cell>
        </row>
        <row r="243">
          <cell r="B243" t="str">
            <v>UA75X50X8</v>
          </cell>
        </row>
        <row r="244">
          <cell r="B244" t="str">
            <v>UA80X60X8</v>
          </cell>
        </row>
        <row r="245">
          <cell r="B245" t="str">
            <v>UA90X90X6</v>
          </cell>
        </row>
        <row r="246">
          <cell r="B246" t="str">
            <v>UA70X70X8</v>
          </cell>
        </row>
        <row r="247">
          <cell r="B247" t="str">
            <v>UA60X60X10</v>
          </cell>
        </row>
        <row r="248">
          <cell r="B248" t="str">
            <v>UA100X65X7</v>
          </cell>
        </row>
        <row r="249">
          <cell r="B249" t="str">
            <v>UA80X80X8</v>
          </cell>
        </row>
        <row r="250">
          <cell r="B250" t="str">
            <v>UA90X90X7</v>
          </cell>
        </row>
        <row r="251">
          <cell r="B251" t="str">
            <v>UA100X65X8</v>
          </cell>
        </row>
        <row r="252">
          <cell r="B252" t="str">
            <v>UA125X75X6</v>
          </cell>
        </row>
        <row r="253">
          <cell r="B253" t="str">
            <v>UA70X70X10</v>
          </cell>
        </row>
        <row r="254">
          <cell r="B254" t="str">
            <v>UA100X75X8</v>
          </cell>
        </row>
        <row r="255">
          <cell r="B255" t="str">
            <v>UA90X90X8</v>
          </cell>
        </row>
        <row r="256">
          <cell r="B256" t="str">
            <v>UA137X102X6</v>
          </cell>
        </row>
        <row r="257">
          <cell r="B257" t="str">
            <v>UA80X80X10</v>
          </cell>
        </row>
        <row r="258">
          <cell r="B258" t="str">
            <v>UA125X75X8</v>
          </cell>
        </row>
        <row r="259">
          <cell r="B259" t="str">
            <v>UA100X65X10</v>
          </cell>
        </row>
        <row r="260">
          <cell r="B260" t="str">
            <v>UA100X100X8</v>
          </cell>
        </row>
        <row r="261">
          <cell r="B261" t="str">
            <v>UA100X75X10</v>
          </cell>
        </row>
        <row r="262">
          <cell r="B262" t="str">
            <v>UA90X90X10</v>
          </cell>
        </row>
        <row r="263">
          <cell r="B263" t="str">
            <v>UA137X102X7</v>
          </cell>
        </row>
        <row r="264">
          <cell r="B264" t="str">
            <v>UA120X120X8</v>
          </cell>
        </row>
        <row r="265">
          <cell r="B265" t="str">
            <v>UA125X75X10</v>
          </cell>
        </row>
        <row r="266">
          <cell r="B266" t="str">
            <v>UA100X100X10</v>
          </cell>
        </row>
        <row r="267">
          <cell r="B267" t="str">
            <v>UA100X75X12</v>
          </cell>
        </row>
        <row r="268">
          <cell r="B268" t="str">
            <v>UA90X90X12</v>
          </cell>
        </row>
        <row r="269">
          <cell r="B269" t="str">
            <v>UA150X75X10</v>
          </cell>
        </row>
        <row r="270">
          <cell r="B270" t="str">
            <v>UA137X102X9</v>
          </cell>
        </row>
        <row r="271">
          <cell r="B271" t="str">
            <v>UA125X75X12</v>
          </cell>
        </row>
        <row r="272">
          <cell r="B272" t="str">
            <v>UA100X100X12</v>
          </cell>
        </row>
        <row r="273">
          <cell r="B273" t="str">
            <v>UA150X90X10</v>
          </cell>
        </row>
        <row r="274">
          <cell r="B274" t="str">
            <v>UA120X120X10</v>
          </cell>
        </row>
        <row r="275">
          <cell r="B275" t="str">
            <v>UA150X75X12</v>
          </cell>
        </row>
        <row r="276">
          <cell r="B276" t="str">
            <v>UA120X120X12</v>
          </cell>
        </row>
        <row r="277">
          <cell r="B277" t="str">
            <v>UA150X90X12</v>
          </cell>
        </row>
        <row r="278">
          <cell r="B278" t="str">
            <v>UA100X100X15</v>
          </cell>
        </row>
        <row r="279">
          <cell r="B279" t="str">
            <v>UA200X100X10</v>
          </cell>
        </row>
        <row r="280">
          <cell r="B280" t="str">
            <v>UA150X150X10</v>
          </cell>
        </row>
        <row r="281">
          <cell r="B281" t="str">
            <v>UA150X75X15</v>
          </cell>
        </row>
        <row r="282">
          <cell r="B282" t="str">
            <v>UA120X120X15</v>
          </cell>
        </row>
        <row r="283">
          <cell r="B283" t="str">
            <v>UA150X90X15</v>
          </cell>
        </row>
        <row r="284">
          <cell r="B284" t="str">
            <v>UA200X100X12</v>
          </cell>
        </row>
        <row r="285">
          <cell r="B285" t="str">
            <v>UA150X150X12</v>
          </cell>
        </row>
        <row r="286">
          <cell r="B286" t="str">
            <v>UA200X150X12</v>
          </cell>
        </row>
        <row r="287">
          <cell r="B287" t="str">
            <v>UA200X100X15</v>
          </cell>
        </row>
        <row r="288">
          <cell r="B288" t="str">
            <v>UA150X150X15</v>
          </cell>
        </row>
        <row r="289">
          <cell r="B289" t="str">
            <v>UA200X150X15</v>
          </cell>
        </row>
        <row r="290">
          <cell r="B290" t="str">
            <v>UA150X150X18</v>
          </cell>
        </row>
        <row r="291">
          <cell r="B291" t="str">
            <v>UA200X150X18</v>
          </cell>
        </row>
        <row r="292">
          <cell r="B292" t="str">
            <v>UA200X200X16</v>
          </cell>
        </row>
        <row r="293">
          <cell r="B293" t="str">
            <v>UA200X200X18</v>
          </cell>
        </row>
        <row r="294">
          <cell r="B294" t="str">
            <v>UA200X200X20</v>
          </cell>
        </row>
        <row r="295">
          <cell r="B295" t="str">
            <v>UA200X200X24</v>
          </cell>
        </row>
        <row r="297">
          <cell r="B297" t="str">
            <v>&lt;Channel&gt;</v>
          </cell>
        </row>
        <row r="298">
          <cell r="B298" t="str">
            <v>CH76X38</v>
          </cell>
        </row>
        <row r="299">
          <cell r="B299" t="str">
            <v>CH100X50X10</v>
          </cell>
        </row>
        <row r="300">
          <cell r="B300" t="str">
            <v>CH102X51</v>
          </cell>
        </row>
        <row r="301">
          <cell r="B301" t="str">
            <v>CH125X65X15</v>
          </cell>
        </row>
        <row r="302">
          <cell r="B302" t="str">
            <v>CH127X64</v>
          </cell>
        </row>
        <row r="303">
          <cell r="B303" t="str">
            <v>CH152X76</v>
          </cell>
        </row>
        <row r="304">
          <cell r="B304" t="str">
            <v>CH150X75X18</v>
          </cell>
        </row>
        <row r="305">
          <cell r="B305" t="str">
            <v>CH180X75X20</v>
          </cell>
        </row>
        <row r="306">
          <cell r="B306" t="str">
            <v>CH178X76</v>
          </cell>
        </row>
        <row r="307">
          <cell r="B307" t="str">
            <v>CH200X75X23</v>
          </cell>
        </row>
        <row r="308">
          <cell r="B308" t="str">
            <v>CH203X76</v>
          </cell>
        </row>
        <row r="309">
          <cell r="B309" t="str">
            <v>CH152X89</v>
          </cell>
        </row>
        <row r="310">
          <cell r="B310" t="str">
            <v>CH150X90X24</v>
          </cell>
        </row>
        <row r="311">
          <cell r="B311" t="str">
            <v>CH230X75X26</v>
          </cell>
        </row>
        <row r="312">
          <cell r="B312" t="str">
            <v>CH180X90X26</v>
          </cell>
        </row>
        <row r="313">
          <cell r="B313" t="str">
            <v>CH229X76</v>
          </cell>
        </row>
        <row r="314">
          <cell r="B314" t="str">
            <v>CH178X89</v>
          </cell>
        </row>
        <row r="315">
          <cell r="B315" t="str">
            <v>CH260X75X28</v>
          </cell>
        </row>
        <row r="316">
          <cell r="B316" t="str">
            <v>CH254X76</v>
          </cell>
        </row>
        <row r="317">
          <cell r="B317" t="str">
            <v>CH200X90X30</v>
          </cell>
        </row>
        <row r="318">
          <cell r="B318" t="str">
            <v>CH203X89</v>
          </cell>
        </row>
        <row r="319">
          <cell r="B319" t="str">
            <v>CH230X90X32</v>
          </cell>
        </row>
        <row r="320">
          <cell r="B320" t="str">
            <v>CH229X89</v>
          </cell>
        </row>
        <row r="321">
          <cell r="B321" t="str">
            <v>CH260X90X35</v>
          </cell>
        </row>
        <row r="322">
          <cell r="B322" t="str">
            <v>CH254X89</v>
          </cell>
        </row>
        <row r="323">
          <cell r="B323" t="str">
            <v>CH300X90X41</v>
          </cell>
        </row>
        <row r="324">
          <cell r="B324" t="str">
            <v>CH305X89</v>
          </cell>
        </row>
        <row r="325">
          <cell r="B325" t="str">
            <v>CH300X100X46</v>
          </cell>
        </row>
        <row r="326">
          <cell r="B326" t="str">
            <v>CH305X102</v>
          </cell>
        </row>
        <row r="327">
          <cell r="B327" t="str">
            <v>CH380X100X54</v>
          </cell>
        </row>
        <row r="328">
          <cell r="B328" t="str">
            <v>CH381X102</v>
          </cell>
        </row>
        <row r="329">
          <cell r="B329" t="str">
            <v>CH430X100X64</v>
          </cell>
        </row>
        <row r="330">
          <cell r="B330" t="str">
            <v>CH432X102</v>
          </cell>
        </row>
        <row r="334">
          <cell r="B334" t="str">
            <v xml:space="preserve">IPE080 </v>
          </cell>
        </row>
        <row r="335">
          <cell r="B335" t="str">
            <v xml:space="preserve">IPE100 </v>
          </cell>
        </row>
        <row r="336">
          <cell r="B336" t="str">
            <v xml:space="preserve">IPE120 </v>
          </cell>
        </row>
        <row r="337">
          <cell r="B337" t="str">
            <v xml:space="preserve">IPE140 </v>
          </cell>
        </row>
        <row r="338">
          <cell r="B338" t="str">
            <v xml:space="preserve">IPE160 </v>
          </cell>
        </row>
        <row r="339">
          <cell r="B339" t="str">
            <v xml:space="preserve">IPE180 </v>
          </cell>
        </row>
        <row r="340">
          <cell r="B340" t="str">
            <v xml:space="preserve">IPE200 </v>
          </cell>
        </row>
        <row r="341">
          <cell r="B341" t="str">
            <v xml:space="preserve">IPE220 </v>
          </cell>
        </row>
        <row r="342">
          <cell r="B342" t="str">
            <v xml:space="preserve">IPE240 </v>
          </cell>
        </row>
        <row r="343">
          <cell r="B343" t="str">
            <v xml:space="preserve">IPE270 </v>
          </cell>
        </row>
        <row r="344">
          <cell r="B344" t="str">
            <v xml:space="preserve">IPE300 </v>
          </cell>
        </row>
        <row r="345">
          <cell r="B345" t="str">
            <v xml:space="preserve">IPE330 </v>
          </cell>
        </row>
        <row r="346">
          <cell r="B346" t="str">
            <v xml:space="preserve">IPE360 </v>
          </cell>
        </row>
        <row r="347">
          <cell r="B347" t="str">
            <v xml:space="preserve">IPE400 </v>
          </cell>
        </row>
        <row r="348">
          <cell r="B348" t="str">
            <v xml:space="preserve">IPE450 </v>
          </cell>
        </row>
        <row r="349">
          <cell r="B349" t="str">
            <v xml:space="preserve">IPE500 </v>
          </cell>
        </row>
        <row r="350">
          <cell r="B350" t="str">
            <v xml:space="preserve">IPE550 </v>
          </cell>
        </row>
        <row r="351">
          <cell r="B351" t="str">
            <v xml:space="preserve">IPE600 </v>
          </cell>
        </row>
        <row r="352">
          <cell r="B352" t="str">
            <v xml:space="preserve">HEA100 </v>
          </cell>
        </row>
        <row r="353">
          <cell r="B353" t="str">
            <v xml:space="preserve">HEA120 </v>
          </cell>
        </row>
        <row r="354">
          <cell r="B354" t="str">
            <v xml:space="preserve">HEA140 </v>
          </cell>
        </row>
        <row r="355">
          <cell r="B355" t="str">
            <v xml:space="preserve">HEA160 </v>
          </cell>
        </row>
        <row r="356">
          <cell r="B356" t="str">
            <v xml:space="preserve">HEA180 </v>
          </cell>
        </row>
        <row r="357">
          <cell r="B357" t="str">
            <v xml:space="preserve">HEA200 </v>
          </cell>
        </row>
        <row r="358">
          <cell r="B358" t="str">
            <v xml:space="preserve">HEA220 </v>
          </cell>
        </row>
        <row r="359">
          <cell r="B359" t="str">
            <v xml:space="preserve">HEA240 </v>
          </cell>
        </row>
        <row r="360">
          <cell r="B360" t="str">
            <v xml:space="preserve">HEA260 </v>
          </cell>
        </row>
        <row r="361">
          <cell r="B361" t="str">
            <v xml:space="preserve">HEA280 </v>
          </cell>
        </row>
        <row r="362">
          <cell r="B362" t="str">
            <v xml:space="preserve">HEA300 </v>
          </cell>
        </row>
        <row r="363">
          <cell r="B363" t="str">
            <v xml:space="preserve">HEA320 </v>
          </cell>
        </row>
        <row r="364">
          <cell r="B364" t="str">
            <v xml:space="preserve">HEA340 </v>
          </cell>
        </row>
        <row r="365">
          <cell r="B365" t="str">
            <v xml:space="preserve">HEA360 </v>
          </cell>
        </row>
        <row r="366">
          <cell r="B366" t="str">
            <v xml:space="preserve">HEA400 </v>
          </cell>
        </row>
        <row r="367">
          <cell r="B367" t="str">
            <v xml:space="preserve">HEA450 </v>
          </cell>
        </row>
        <row r="368">
          <cell r="B368" t="str">
            <v xml:space="preserve">HEA500 </v>
          </cell>
        </row>
        <row r="369">
          <cell r="B369" t="str">
            <v xml:space="preserve">HEA550 </v>
          </cell>
        </row>
        <row r="370">
          <cell r="B370" t="str">
            <v xml:space="preserve">HEA600 </v>
          </cell>
        </row>
        <row r="371">
          <cell r="B371" t="str">
            <v xml:space="preserve">HEA650 </v>
          </cell>
        </row>
        <row r="372">
          <cell r="B372" t="str">
            <v xml:space="preserve">HEA700 </v>
          </cell>
        </row>
        <row r="373">
          <cell r="B373" t="str">
            <v xml:space="preserve">HEA800 </v>
          </cell>
        </row>
        <row r="374">
          <cell r="B374" t="str">
            <v xml:space="preserve">HEA900 </v>
          </cell>
        </row>
        <row r="375">
          <cell r="B375" t="str">
            <v>HEA1000</v>
          </cell>
        </row>
        <row r="376">
          <cell r="B376" t="str">
            <v xml:space="preserve">HEB100 </v>
          </cell>
        </row>
        <row r="377">
          <cell r="B377" t="str">
            <v xml:space="preserve">HEB120 </v>
          </cell>
        </row>
        <row r="378">
          <cell r="B378" t="str">
            <v xml:space="preserve">HEB140 </v>
          </cell>
        </row>
        <row r="379">
          <cell r="B379" t="str">
            <v xml:space="preserve">HEB160 </v>
          </cell>
        </row>
        <row r="380">
          <cell r="B380" t="str">
            <v xml:space="preserve">HEB180 </v>
          </cell>
        </row>
        <row r="381">
          <cell r="B381" t="str">
            <v xml:space="preserve">HEB200 </v>
          </cell>
        </row>
        <row r="382">
          <cell r="B382" t="str">
            <v xml:space="preserve">HEB220 </v>
          </cell>
        </row>
        <row r="383">
          <cell r="B383" t="str">
            <v xml:space="preserve">HEB240 </v>
          </cell>
        </row>
        <row r="384">
          <cell r="B384" t="str">
            <v xml:space="preserve">HEB260 </v>
          </cell>
        </row>
        <row r="385">
          <cell r="B385" t="str">
            <v xml:space="preserve">HEB280 </v>
          </cell>
        </row>
        <row r="386">
          <cell r="B386" t="str">
            <v xml:space="preserve">HEB300 </v>
          </cell>
        </row>
        <row r="387">
          <cell r="B387" t="str">
            <v xml:space="preserve">HEB320 </v>
          </cell>
        </row>
        <row r="388">
          <cell r="B388" t="str">
            <v xml:space="preserve">HEB340 </v>
          </cell>
        </row>
        <row r="389">
          <cell r="B389" t="str">
            <v xml:space="preserve">HEB360 </v>
          </cell>
        </row>
        <row r="390">
          <cell r="B390" t="str">
            <v xml:space="preserve">HEB400 </v>
          </cell>
        </row>
        <row r="391">
          <cell r="B391" t="str">
            <v xml:space="preserve">HEB450 </v>
          </cell>
        </row>
        <row r="392">
          <cell r="B392" t="str">
            <v xml:space="preserve">HEB500 </v>
          </cell>
        </row>
        <row r="393">
          <cell r="B393" t="str">
            <v xml:space="preserve">HEB550 </v>
          </cell>
        </row>
        <row r="394">
          <cell r="B394" t="str">
            <v xml:space="preserve">HEB600 </v>
          </cell>
        </row>
        <row r="395">
          <cell r="B395" t="str">
            <v xml:space="preserve">HEB650 </v>
          </cell>
        </row>
        <row r="396">
          <cell r="B396" t="str">
            <v xml:space="preserve">HEB700 </v>
          </cell>
        </row>
        <row r="397">
          <cell r="B397" t="str">
            <v xml:space="preserve">HEB850 </v>
          </cell>
        </row>
        <row r="398">
          <cell r="B398" t="str">
            <v xml:space="preserve">HEB900 </v>
          </cell>
        </row>
        <row r="399">
          <cell r="B399" t="str">
            <v>HEB1000</v>
          </cell>
        </row>
        <row r="400">
          <cell r="B400" t="str">
            <v xml:space="preserve">HEM100 </v>
          </cell>
        </row>
        <row r="401">
          <cell r="B401" t="str">
            <v xml:space="preserve">HEM120 </v>
          </cell>
        </row>
        <row r="402">
          <cell r="B402" t="str">
            <v xml:space="preserve">HEM140 </v>
          </cell>
        </row>
        <row r="403">
          <cell r="B403" t="str">
            <v xml:space="preserve">HEM160 </v>
          </cell>
        </row>
        <row r="404">
          <cell r="B404" t="str">
            <v xml:space="preserve">HEM180 </v>
          </cell>
        </row>
        <row r="405">
          <cell r="B405" t="str">
            <v xml:space="preserve">HEM200 </v>
          </cell>
        </row>
        <row r="406">
          <cell r="B406" t="str">
            <v xml:space="preserve">HEM220 </v>
          </cell>
        </row>
        <row r="407">
          <cell r="B407" t="str">
            <v xml:space="preserve">HEM240 </v>
          </cell>
        </row>
        <row r="408">
          <cell r="B408" t="str">
            <v xml:space="preserve">HEM260 </v>
          </cell>
        </row>
        <row r="409">
          <cell r="B409" t="str">
            <v xml:space="preserve">HEM280 </v>
          </cell>
        </row>
        <row r="410">
          <cell r="B410" t="str">
            <v xml:space="preserve">HEM300 </v>
          </cell>
        </row>
        <row r="411">
          <cell r="B411" t="str">
            <v xml:space="preserve">HEM320 </v>
          </cell>
        </row>
        <row r="412">
          <cell r="B412" t="str">
            <v xml:space="preserve">HEM340 </v>
          </cell>
        </row>
        <row r="413">
          <cell r="B413" t="str">
            <v xml:space="preserve">HEM360 </v>
          </cell>
        </row>
        <row r="414">
          <cell r="B414" t="str">
            <v xml:space="preserve">HEM400 </v>
          </cell>
        </row>
        <row r="415">
          <cell r="B415" t="str">
            <v xml:space="preserve">HEM450 </v>
          </cell>
        </row>
        <row r="416">
          <cell r="B416" t="str">
            <v xml:space="preserve">HEM500 </v>
          </cell>
        </row>
        <row r="417">
          <cell r="B417" t="str">
            <v xml:space="preserve">HEM550 </v>
          </cell>
        </row>
        <row r="418">
          <cell r="B418" t="str">
            <v xml:space="preserve">HEM600 </v>
          </cell>
        </row>
        <row r="419">
          <cell r="B419" t="str">
            <v xml:space="preserve">HEM650 </v>
          </cell>
        </row>
        <row r="420">
          <cell r="B420" t="str">
            <v xml:space="preserve">HEM700 </v>
          </cell>
        </row>
        <row r="421">
          <cell r="B421" t="str">
            <v xml:space="preserve">HEM850 </v>
          </cell>
        </row>
        <row r="422">
          <cell r="B422" t="str">
            <v xml:space="preserve">HEM900 </v>
          </cell>
        </row>
        <row r="423">
          <cell r="B423" t="str">
            <v>HEM1000</v>
          </cell>
        </row>
        <row r="424">
          <cell r="B424" t="str">
            <v>Angle</v>
          </cell>
        </row>
        <row r="425">
          <cell r="B425" t="str">
            <v>L065_07</v>
          </cell>
        </row>
        <row r="426">
          <cell r="B426" t="str">
            <v>L080_08</v>
          </cell>
        </row>
        <row r="427">
          <cell r="B427" t="str">
            <v>L100_10</v>
          </cell>
        </row>
        <row r="428">
          <cell r="B428" t="str">
            <v>L100_12</v>
          </cell>
        </row>
        <row r="429">
          <cell r="B429" t="str">
            <v>L120_10</v>
          </cell>
        </row>
        <row r="430">
          <cell r="B430" t="str">
            <v>L120_12</v>
          </cell>
        </row>
        <row r="431">
          <cell r="B431" t="str">
            <v>L150_12</v>
          </cell>
        </row>
        <row r="432">
          <cell r="B432" t="str">
            <v>L150_15</v>
          </cell>
        </row>
        <row r="433">
          <cell r="B433" t="str">
            <v>L180_16</v>
          </cell>
        </row>
        <row r="434">
          <cell r="B434" t="str">
            <v>L180_18</v>
          </cell>
        </row>
        <row r="435">
          <cell r="B435" t="str">
            <v>L200_20</v>
          </cell>
        </row>
        <row r="436">
          <cell r="B436" t="str">
            <v>L200_24</v>
          </cell>
        </row>
        <row r="437">
          <cell r="B437" t="str">
            <v>Channel</v>
          </cell>
        </row>
        <row r="438">
          <cell r="B438" t="str">
            <v>U-100</v>
          </cell>
        </row>
        <row r="439">
          <cell r="B439" t="str">
            <v>U-140</v>
          </cell>
        </row>
        <row r="440">
          <cell r="B440" t="str">
            <v>U-180</v>
          </cell>
        </row>
        <row r="441">
          <cell r="B441" t="str">
            <v>U-200</v>
          </cell>
        </row>
        <row r="442">
          <cell r="B442" t="str">
            <v>U-260</v>
          </cell>
        </row>
        <row r="443">
          <cell r="B443" t="str">
            <v>U-300</v>
          </cell>
        </row>
        <row r="444">
          <cell r="B444" t="str">
            <v>U-350</v>
          </cell>
        </row>
        <row r="445">
          <cell r="B445" t="str">
            <v>U-380</v>
          </cell>
        </row>
        <row r="446">
          <cell r="B446" t="str">
            <v>U-400</v>
          </cell>
        </row>
        <row r="447">
          <cell r="B447" t="str">
            <v>Tee Beam</v>
          </cell>
        </row>
        <row r="448">
          <cell r="B448" t="str">
            <v>CIPE140</v>
          </cell>
        </row>
        <row r="449">
          <cell r="B449" t="str">
            <v>CIPE160</v>
          </cell>
        </row>
        <row r="450">
          <cell r="B450" t="str">
            <v>CIPE180</v>
          </cell>
        </row>
        <row r="451">
          <cell r="B451" t="str">
            <v>CIPE200</v>
          </cell>
        </row>
        <row r="452">
          <cell r="B452" t="str">
            <v>CIPE220</v>
          </cell>
        </row>
        <row r="453">
          <cell r="B453" t="str">
            <v>CIPE240</v>
          </cell>
        </row>
        <row r="454">
          <cell r="B454" t="str">
            <v>CIPE270</v>
          </cell>
        </row>
        <row r="455">
          <cell r="B455" t="str">
            <v>CIPE300</v>
          </cell>
        </row>
        <row r="456">
          <cell r="B456" t="str">
            <v>CIPE330</v>
          </cell>
        </row>
        <row r="457">
          <cell r="B457" t="str">
            <v>CIPE360</v>
          </cell>
        </row>
        <row r="458">
          <cell r="B458" t="str">
            <v>CIPE400</v>
          </cell>
        </row>
        <row r="459">
          <cell r="B459" t="str">
            <v>CIPE450</v>
          </cell>
        </row>
        <row r="460">
          <cell r="B460" t="str">
            <v>CIPE500</v>
          </cell>
        </row>
        <row r="461">
          <cell r="B461" t="str">
            <v>CIPE550</v>
          </cell>
        </row>
        <row r="462">
          <cell r="B462" t="str">
            <v>CIPE600</v>
          </cell>
        </row>
      </sheetData>
      <sheetData sheetId="6" refreshError="1"/>
      <sheetData sheetId="7"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Note"/>
      <sheetName val="Basic"/>
      <sheetName val="sum_basic"/>
      <sheetName val="Foundation "/>
      <sheetName val="Steel Work"/>
      <sheetName val="steel data sheet"/>
      <sheetName val="Initialize"/>
      <sheetName val="영업소실적"/>
    </sheetNames>
    <sheetDataSet>
      <sheetData sheetId="0">
        <row r="31">
          <cell r="C31" t="str">
            <v>Process</v>
          </cell>
          <cell r="E31">
            <v>0</v>
          </cell>
        </row>
        <row r="32">
          <cell r="C32" t="str">
            <v>Utility</v>
          </cell>
        </row>
        <row r="33">
          <cell r="C33" t="str">
            <v>Offsite</v>
          </cell>
        </row>
        <row r="34">
          <cell r="C34" t="str">
            <v>Flare</v>
          </cell>
        </row>
        <row r="35">
          <cell r="C35" t="str">
            <v>Others</v>
          </cell>
        </row>
      </sheetData>
      <sheetData sheetId="1" refreshError="1"/>
      <sheetData sheetId="2" refreshError="1"/>
      <sheetData sheetId="3" refreshError="1"/>
      <sheetData sheetId="4" refreshError="1"/>
      <sheetData sheetId="5">
        <row r="7">
          <cell r="B7" t="str">
            <v>H100x100x6x8</v>
          </cell>
        </row>
        <row r="8">
          <cell r="B8" t="str">
            <v>H125x125x6.5x9</v>
          </cell>
        </row>
        <row r="9">
          <cell r="B9" t="str">
            <v>H148x100x6x9</v>
          </cell>
        </row>
        <row r="10">
          <cell r="B10" t="str">
            <v>H150x75x5x7</v>
          </cell>
        </row>
        <row r="11">
          <cell r="B11" t="str">
            <v>H150x150x7x10</v>
          </cell>
        </row>
        <row r="12">
          <cell r="B12" t="str">
            <v>H194x150x6x9</v>
          </cell>
        </row>
        <row r="13">
          <cell r="B13" t="str">
            <v>H200x100x5.5x8</v>
          </cell>
        </row>
        <row r="14">
          <cell r="B14" t="str">
            <v>H200x200x8x12</v>
          </cell>
        </row>
        <row r="15">
          <cell r="B15" t="str">
            <v>H244x175x7x11</v>
          </cell>
        </row>
        <row r="16">
          <cell r="B16" t="str">
            <v>H250x125x6x9</v>
          </cell>
        </row>
        <row r="17">
          <cell r="B17" t="str">
            <v>H250x250x9x14</v>
          </cell>
        </row>
        <row r="18">
          <cell r="B18" t="str">
            <v>H294x200x8x12</v>
          </cell>
        </row>
        <row r="19">
          <cell r="B19" t="str">
            <v>H300x150x6.5x9x13</v>
          </cell>
        </row>
        <row r="20">
          <cell r="B20" t="str">
            <v>H300x300x10x15</v>
          </cell>
        </row>
        <row r="21">
          <cell r="B21" t="str">
            <v>H350x175x7x11</v>
          </cell>
        </row>
        <row r="22">
          <cell r="B22" t="str">
            <v>H340x250x9x14</v>
          </cell>
        </row>
        <row r="23">
          <cell r="B23" t="str">
            <v>H350x350x12x19</v>
          </cell>
        </row>
        <row r="24">
          <cell r="B24" t="str">
            <v>H386x299x9x14</v>
          </cell>
        </row>
        <row r="25">
          <cell r="B25" t="str">
            <v>H390x300x10x16</v>
          </cell>
        </row>
        <row r="26">
          <cell r="B26" t="str">
            <v>H400x200x8x13</v>
          </cell>
        </row>
        <row r="27">
          <cell r="B27" t="str">
            <v>H400x400x13x21</v>
          </cell>
        </row>
        <row r="28">
          <cell r="B28" t="str">
            <v>H414x405x18x28</v>
          </cell>
        </row>
        <row r="29">
          <cell r="B29" t="str">
            <v>H440x300x11x18</v>
          </cell>
        </row>
        <row r="30">
          <cell r="B30" t="str">
            <v>H450x200x9x14</v>
          </cell>
        </row>
        <row r="31">
          <cell r="B31" t="str">
            <v>H488x300x11x18</v>
          </cell>
        </row>
        <row r="32">
          <cell r="B32" t="str">
            <v>H500x200x10x16</v>
          </cell>
        </row>
        <row r="33">
          <cell r="B33" t="str">
            <v>H582x300x12x17</v>
          </cell>
        </row>
        <row r="34">
          <cell r="B34" t="str">
            <v>H588x300x12x20</v>
          </cell>
        </row>
        <row r="35">
          <cell r="B35" t="str">
            <v>H594x302x14x23</v>
          </cell>
        </row>
        <row r="36">
          <cell r="B36" t="str">
            <v>H600x200x11x17</v>
          </cell>
        </row>
        <row r="37">
          <cell r="B37" t="str">
            <v>H700x300x13x24</v>
          </cell>
        </row>
        <row r="38">
          <cell r="B38" t="str">
            <v>H800x300x14x26</v>
          </cell>
        </row>
        <row r="39">
          <cell r="B39" t="str">
            <v>H900x300x16x28</v>
          </cell>
        </row>
        <row r="42">
          <cell r="B42" t="str">
            <v>&lt;Angle&gt;</v>
          </cell>
        </row>
        <row r="43">
          <cell r="B43" t="str">
            <v>L50x50x6</v>
          </cell>
        </row>
        <row r="44">
          <cell r="B44" t="str">
            <v>L65x65x6</v>
          </cell>
        </row>
        <row r="45">
          <cell r="B45" t="str">
            <v>L75x75x6</v>
          </cell>
        </row>
        <row r="46">
          <cell r="B46" t="str">
            <v>L75x75x9</v>
          </cell>
        </row>
        <row r="47">
          <cell r="B47" t="str">
            <v>L90x90x9</v>
          </cell>
        </row>
        <row r="48">
          <cell r="B48" t="str">
            <v>L100x100x7</v>
          </cell>
        </row>
        <row r="49">
          <cell r="B49" t="str">
            <v>L100x100x8</v>
          </cell>
        </row>
        <row r="50">
          <cell r="B50" t="str">
            <v>L100x100x10</v>
          </cell>
        </row>
        <row r="51">
          <cell r="B51" t="str">
            <v>L100x100x13</v>
          </cell>
        </row>
        <row r="52">
          <cell r="B52" t="str">
            <v>L120x120x8</v>
          </cell>
        </row>
        <row r="53">
          <cell r="B53" t="str">
            <v>L130x130x9</v>
          </cell>
        </row>
        <row r="54">
          <cell r="B54" t="str">
            <v>L130x130x10</v>
          </cell>
        </row>
        <row r="55">
          <cell r="B55" t="str">
            <v>L130x130x12</v>
          </cell>
        </row>
        <row r="56">
          <cell r="B56" t="str">
            <v>L130x130x15</v>
          </cell>
        </row>
        <row r="57">
          <cell r="B57" t="str">
            <v>L150x150x10</v>
          </cell>
        </row>
        <row r="58">
          <cell r="B58" t="str">
            <v>L150x150x12</v>
          </cell>
        </row>
        <row r="59">
          <cell r="B59" t="str">
            <v>L150x150x15</v>
          </cell>
        </row>
        <row r="60">
          <cell r="B60" t="str">
            <v>L150x150x19</v>
          </cell>
        </row>
        <row r="61">
          <cell r="B61" t="str">
            <v>L175x175x12</v>
          </cell>
        </row>
        <row r="62">
          <cell r="B62" t="str">
            <v>L175x175x15</v>
          </cell>
        </row>
        <row r="63">
          <cell r="B63" t="str">
            <v>L200x200x15</v>
          </cell>
        </row>
        <row r="64">
          <cell r="B64" t="str">
            <v>L200x200x20</v>
          </cell>
        </row>
        <row r="65">
          <cell r="B65" t="str">
            <v>L200x200x25</v>
          </cell>
        </row>
        <row r="66">
          <cell r="B66" t="str">
            <v>L250x250x25</v>
          </cell>
        </row>
        <row r="67">
          <cell r="B67" t="str">
            <v>L250x250x35</v>
          </cell>
        </row>
        <row r="70">
          <cell r="B70" t="str">
            <v>&lt;Channel&gt;</v>
          </cell>
        </row>
        <row r="71">
          <cell r="B71" t="str">
            <v>C75x40x5x7</v>
          </cell>
        </row>
        <row r="72">
          <cell r="B72" t="str">
            <v>C100x50x5x7.5</v>
          </cell>
        </row>
        <row r="73">
          <cell r="B73" t="str">
            <v>C125x65x6x8</v>
          </cell>
        </row>
        <row r="74">
          <cell r="B74" t="str">
            <v>C150x75x6.5x10</v>
          </cell>
        </row>
        <row r="75">
          <cell r="B75" t="str">
            <v>C200x80x7.5x11</v>
          </cell>
        </row>
        <row r="76">
          <cell r="B76" t="str">
            <v>C250x90x9x13</v>
          </cell>
        </row>
        <row r="77">
          <cell r="B77" t="str">
            <v>C300x90x9x13</v>
          </cell>
        </row>
        <row r="80">
          <cell r="B80" t="str">
            <v>&lt;Tee&gt;</v>
          </cell>
        </row>
        <row r="81">
          <cell r="B81" t="str">
            <v>T100x100x5.5x8</v>
          </cell>
        </row>
        <row r="82">
          <cell r="B82" t="str">
            <v>T125x125x6x9</v>
          </cell>
        </row>
        <row r="83">
          <cell r="B83" t="str">
            <v>T150x150x6.5x9</v>
          </cell>
        </row>
        <row r="84">
          <cell r="B84" t="str">
            <v>T175x175x7x11</v>
          </cell>
        </row>
        <row r="85">
          <cell r="B85" t="str">
            <v>T200x200x8x13</v>
          </cell>
        </row>
        <row r="87">
          <cell r="B87" t="str">
            <v>UB127X76X13</v>
          </cell>
        </row>
        <row r="88">
          <cell r="B88" t="str">
            <v>UB152X89X16</v>
          </cell>
        </row>
        <row r="89">
          <cell r="B89" t="str">
            <v>UB178X102X19</v>
          </cell>
        </row>
        <row r="90">
          <cell r="B90" t="str">
            <v>UB254X102X22</v>
          </cell>
        </row>
        <row r="91">
          <cell r="B91" t="str">
            <v>UB203X102X23</v>
          </cell>
        </row>
        <row r="92">
          <cell r="B92" t="str">
            <v>UB305X102X25</v>
          </cell>
        </row>
        <row r="93">
          <cell r="B93" t="str">
            <v>UB203X133X25</v>
          </cell>
        </row>
        <row r="94">
          <cell r="B94" t="str">
            <v>UB254X102X25</v>
          </cell>
        </row>
        <row r="95">
          <cell r="B95" t="str">
            <v>UB305X102X28</v>
          </cell>
        </row>
        <row r="96">
          <cell r="B96" t="str">
            <v>UB254X102X28</v>
          </cell>
        </row>
        <row r="97">
          <cell r="B97" t="str">
            <v>UB203X133X30</v>
          </cell>
        </row>
        <row r="98">
          <cell r="B98" t="str">
            <v>UB254X146X31</v>
          </cell>
        </row>
        <row r="99">
          <cell r="B99" t="str">
            <v>UB305X102X33</v>
          </cell>
        </row>
        <row r="100">
          <cell r="B100" t="str">
            <v>UB356X127X33</v>
          </cell>
        </row>
        <row r="101">
          <cell r="B101" t="str">
            <v>UB254X146X37</v>
          </cell>
        </row>
        <row r="102">
          <cell r="B102" t="str">
            <v>UB305X127X37</v>
          </cell>
        </row>
        <row r="103">
          <cell r="B103" t="str">
            <v>UB406X140X39</v>
          </cell>
        </row>
        <row r="104">
          <cell r="B104" t="str">
            <v>UB356X127X39</v>
          </cell>
        </row>
        <row r="105">
          <cell r="B105" t="str">
            <v>UB305X165X40</v>
          </cell>
        </row>
        <row r="106">
          <cell r="B106" t="str">
            <v>UB305X127X42</v>
          </cell>
        </row>
        <row r="107">
          <cell r="B107" t="str">
            <v>UB254X146X43</v>
          </cell>
        </row>
        <row r="108">
          <cell r="B108" t="str">
            <v>UB356X171X45</v>
          </cell>
        </row>
        <row r="109">
          <cell r="B109" t="str">
            <v>UB406X140X46</v>
          </cell>
        </row>
        <row r="110">
          <cell r="B110" t="str">
            <v>UB305X165X46</v>
          </cell>
        </row>
        <row r="111">
          <cell r="B111" t="str">
            <v>UB305X127X48</v>
          </cell>
        </row>
        <row r="112">
          <cell r="B112" t="str">
            <v>UB356X171X51</v>
          </cell>
        </row>
        <row r="113">
          <cell r="B113" t="str">
            <v>UB457X152X52</v>
          </cell>
        </row>
        <row r="114">
          <cell r="B114" t="str">
            <v>UB305X165X54</v>
          </cell>
        </row>
        <row r="115">
          <cell r="B115" t="str">
            <v>UB406X178X54</v>
          </cell>
        </row>
        <row r="116">
          <cell r="B116" t="str">
            <v>UB356X171X57</v>
          </cell>
        </row>
        <row r="117">
          <cell r="B117" t="str">
            <v>UB457X152X60</v>
          </cell>
        </row>
        <row r="118">
          <cell r="B118" t="str">
            <v>UB406X178X60</v>
          </cell>
        </row>
        <row r="119">
          <cell r="B119" t="str">
            <v>UB356X171X67</v>
          </cell>
        </row>
        <row r="120">
          <cell r="B120" t="str">
            <v>UB406X178X67</v>
          </cell>
        </row>
        <row r="121">
          <cell r="B121" t="str">
            <v>UB457X191X67</v>
          </cell>
        </row>
        <row r="122">
          <cell r="B122" t="str">
            <v>UB457X152X67</v>
          </cell>
        </row>
        <row r="123">
          <cell r="B123" t="str">
            <v>UB406X178X74</v>
          </cell>
        </row>
        <row r="124">
          <cell r="B124" t="str">
            <v>UB457X152X74</v>
          </cell>
        </row>
        <row r="125">
          <cell r="B125" t="str">
            <v>UB457X191X74</v>
          </cell>
        </row>
        <row r="126">
          <cell r="B126" t="str">
            <v>UB457X191X82</v>
          </cell>
        </row>
        <row r="127">
          <cell r="B127" t="str">
            <v>UB457X152X82</v>
          </cell>
        </row>
        <row r="128">
          <cell r="B128" t="str">
            <v>UB533X210X82</v>
          </cell>
        </row>
        <row r="129">
          <cell r="B129" t="str">
            <v>UB457X191X89</v>
          </cell>
        </row>
        <row r="130">
          <cell r="B130" t="str">
            <v>UB533X210X92</v>
          </cell>
        </row>
        <row r="131">
          <cell r="B131" t="str">
            <v>UB457X191X98</v>
          </cell>
        </row>
        <row r="132">
          <cell r="B132" t="str">
            <v>UB533X210X101</v>
          </cell>
        </row>
        <row r="133">
          <cell r="B133" t="str">
            <v>UB610X229X101</v>
          </cell>
        </row>
        <row r="134">
          <cell r="B134" t="str">
            <v>UB533X210X109</v>
          </cell>
        </row>
        <row r="135">
          <cell r="B135" t="str">
            <v>UB610X229X113</v>
          </cell>
        </row>
        <row r="136">
          <cell r="B136" t="str">
            <v>UB533X210X122</v>
          </cell>
        </row>
        <row r="137">
          <cell r="B137" t="str">
            <v>UB610X229X125</v>
          </cell>
        </row>
        <row r="138">
          <cell r="B138" t="str">
            <v>UB686X254X125</v>
          </cell>
        </row>
        <row r="139">
          <cell r="B139" t="str">
            <v>UB762X267X134</v>
          </cell>
        </row>
        <row r="140">
          <cell r="B140" t="str">
            <v>UB610X229X140</v>
          </cell>
        </row>
        <row r="141">
          <cell r="B141" t="str">
            <v>UB686X254X140</v>
          </cell>
        </row>
        <row r="142">
          <cell r="B142" t="str">
            <v>UB762X267X147</v>
          </cell>
        </row>
        <row r="143">
          <cell r="B143" t="str">
            <v>UB610X305X149</v>
          </cell>
        </row>
        <row r="144">
          <cell r="B144" t="str">
            <v>UB686X254X152</v>
          </cell>
        </row>
        <row r="145">
          <cell r="B145" t="str">
            <v>UB686X254X170</v>
          </cell>
        </row>
        <row r="146">
          <cell r="B146" t="str">
            <v>UB762X267X173</v>
          </cell>
        </row>
        <row r="147">
          <cell r="B147" t="str">
            <v>UB838X292X176</v>
          </cell>
        </row>
        <row r="148">
          <cell r="B148" t="str">
            <v>UB610X305X179</v>
          </cell>
        </row>
        <row r="149">
          <cell r="B149" t="str">
            <v>UB838X292X194</v>
          </cell>
        </row>
        <row r="150">
          <cell r="B150" t="str">
            <v>UB762X267X197</v>
          </cell>
        </row>
        <row r="151">
          <cell r="B151" t="str">
            <v>UB914X305X201</v>
          </cell>
        </row>
        <row r="152">
          <cell r="B152" t="str">
            <v>UB1016X305X222</v>
          </cell>
        </row>
        <row r="153">
          <cell r="B153" t="str">
            <v>UBM16X305X222</v>
          </cell>
        </row>
        <row r="154">
          <cell r="B154" t="str">
            <v>UB914X305X224</v>
          </cell>
        </row>
        <row r="155">
          <cell r="B155" t="str">
            <v>UB838X292X226</v>
          </cell>
        </row>
        <row r="156">
          <cell r="B156" t="str">
            <v>UB610X305X238</v>
          </cell>
        </row>
        <row r="157">
          <cell r="B157" t="str">
            <v>UB1016X305X249</v>
          </cell>
        </row>
        <row r="158">
          <cell r="B158" t="str">
            <v>UBM16X305X249</v>
          </cell>
        </row>
        <row r="159">
          <cell r="B159" t="str">
            <v>UB914X305X253</v>
          </cell>
        </row>
        <row r="160">
          <cell r="B160" t="str">
            <v>UB1016X305X272</v>
          </cell>
        </row>
        <row r="161">
          <cell r="B161" t="str">
            <v>UBM16X305X272</v>
          </cell>
        </row>
        <row r="162">
          <cell r="B162" t="str">
            <v>UB914X305X289</v>
          </cell>
        </row>
        <row r="163">
          <cell r="B163" t="str">
            <v>UB1016X305X314</v>
          </cell>
        </row>
        <row r="164">
          <cell r="B164" t="str">
            <v>UBM16X305X314</v>
          </cell>
        </row>
        <row r="165">
          <cell r="B165" t="str">
            <v>UB914X419X343</v>
          </cell>
        </row>
        <row r="166">
          <cell r="B166" t="str">
            <v>UB1016X305X349</v>
          </cell>
        </row>
        <row r="167">
          <cell r="B167" t="str">
            <v>UBM16X305X349</v>
          </cell>
        </row>
        <row r="168">
          <cell r="B168" t="str">
            <v>UB914X419X388</v>
          </cell>
        </row>
        <row r="169">
          <cell r="B169" t="str">
            <v>UB1016X305X393</v>
          </cell>
        </row>
        <row r="170">
          <cell r="B170" t="str">
            <v>UBM16X305X393</v>
          </cell>
        </row>
        <row r="171">
          <cell r="B171" t="str">
            <v>UB1016X305X437</v>
          </cell>
        </row>
        <row r="172">
          <cell r="B172" t="str">
            <v>UBM16X305X437</v>
          </cell>
        </row>
        <row r="173">
          <cell r="B173" t="str">
            <v>UB1016X305X487</v>
          </cell>
        </row>
        <row r="174">
          <cell r="B174" t="str">
            <v>UBM16X305X487</v>
          </cell>
        </row>
        <row r="176">
          <cell r="B176" t="str">
            <v>UC152X152X23</v>
          </cell>
        </row>
        <row r="177">
          <cell r="B177" t="str">
            <v>UC152X152X30</v>
          </cell>
        </row>
        <row r="178">
          <cell r="B178" t="str">
            <v>UC152X152X37</v>
          </cell>
        </row>
        <row r="179">
          <cell r="B179" t="str">
            <v>UC203X203X46</v>
          </cell>
        </row>
        <row r="180">
          <cell r="B180" t="str">
            <v>UC203X203X52</v>
          </cell>
        </row>
        <row r="181">
          <cell r="B181" t="str">
            <v>UC203X203X60</v>
          </cell>
        </row>
        <row r="182">
          <cell r="B182" t="str">
            <v>UC203X203X71</v>
          </cell>
        </row>
        <row r="183">
          <cell r="B183" t="str">
            <v>UC254X254X73</v>
          </cell>
        </row>
        <row r="184">
          <cell r="B184" t="str">
            <v>UC203X203X86</v>
          </cell>
        </row>
        <row r="185">
          <cell r="B185" t="str">
            <v>UC254X254X89</v>
          </cell>
        </row>
        <row r="186">
          <cell r="B186" t="str">
            <v>UC305X305X97</v>
          </cell>
        </row>
        <row r="187">
          <cell r="B187" t="str">
            <v>UC254X254X107</v>
          </cell>
        </row>
        <row r="188">
          <cell r="B188" t="str">
            <v>UC305X305X118</v>
          </cell>
        </row>
        <row r="189">
          <cell r="B189" t="str">
            <v>UC356X368X129</v>
          </cell>
        </row>
        <row r="190">
          <cell r="B190" t="str">
            <v>UC254X254X132</v>
          </cell>
        </row>
        <row r="191">
          <cell r="B191" t="str">
            <v>UC305X305X137</v>
          </cell>
        </row>
        <row r="192">
          <cell r="B192" t="str">
            <v>UC356X368X153</v>
          </cell>
        </row>
        <row r="193">
          <cell r="B193" t="str">
            <v>UC305X305X158</v>
          </cell>
        </row>
        <row r="194">
          <cell r="B194" t="str">
            <v>UC254X254X167</v>
          </cell>
        </row>
        <row r="195">
          <cell r="B195" t="str">
            <v>UC356X368X177</v>
          </cell>
        </row>
        <row r="196">
          <cell r="B196" t="str">
            <v>UC305X305X198</v>
          </cell>
        </row>
        <row r="197">
          <cell r="B197" t="str">
            <v>UC356X368X202</v>
          </cell>
        </row>
        <row r="198">
          <cell r="B198" t="str">
            <v>UC356X406X235</v>
          </cell>
        </row>
        <row r="199">
          <cell r="B199" t="str">
            <v>UC305X305X240</v>
          </cell>
        </row>
        <row r="200">
          <cell r="B200" t="str">
            <v>UC305X305X283</v>
          </cell>
        </row>
        <row r="201">
          <cell r="B201" t="str">
            <v>UC356X406X287</v>
          </cell>
        </row>
        <row r="202">
          <cell r="B202" t="str">
            <v>UC356X406X340</v>
          </cell>
        </row>
        <row r="203">
          <cell r="B203" t="str">
            <v>UC356X406X393</v>
          </cell>
        </row>
        <row r="204">
          <cell r="B204" t="str">
            <v>UC356X406X467</v>
          </cell>
        </row>
        <row r="205">
          <cell r="B205" t="str">
            <v>UC356X406X551</v>
          </cell>
        </row>
        <row r="206">
          <cell r="B206" t="str">
            <v>UC356X406X634</v>
          </cell>
        </row>
        <row r="208">
          <cell r="B208" t="str">
            <v>&lt;Angle&gt;</v>
          </cell>
        </row>
        <row r="209">
          <cell r="B209" t="str">
            <v>UA25X25X3</v>
          </cell>
        </row>
        <row r="210">
          <cell r="B210" t="str">
            <v>UA30X30X3</v>
          </cell>
        </row>
        <row r="211">
          <cell r="B211" t="str">
            <v>UA25X25X4</v>
          </cell>
        </row>
        <row r="212">
          <cell r="B212" t="str">
            <v>UA30X30X4</v>
          </cell>
        </row>
        <row r="213">
          <cell r="B213" t="str">
            <v>UA25X25X5</v>
          </cell>
        </row>
        <row r="214">
          <cell r="B214" t="str">
            <v>UA40X25X4</v>
          </cell>
        </row>
        <row r="215">
          <cell r="B215" t="str">
            <v>UA40X40X3</v>
          </cell>
        </row>
        <row r="216">
          <cell r="B216" t="str">
            <v>UA45X45X3</v>
          </cell>
        </row>
        <row r="217">
          <cell r="B217" t="str">
            <v>UA30X30X5</v>
          </cell>
        </row>
        <row r="218">
          <cell r="B218" t="str">
            <v>UA50X50X3</v>
          </cell>
        </row>
        <row r="219">
          <cell r="B219" t="str">
            <v>UA40X40X4</v>
          </cell>
        </row>
        <row r="220">
          <cell r="B220" t="str">
            <v>UA30X30X6</v>
          </cell>
        </row>
        <row r="221">
          <cell r="B221" t="str">
            <v>UA45X45X4</v>
          </cell>
        </row>
        <row r="222">
          <cell r="B222" t="str">
            <v>UA40X40X5</v>
          </cell>
        </row>
        <row r="223">
          <cell r="B223" t="str">
            <v>UA50X50X4</v>
          </cell>
        </row>
        <row r="224">
          <cell r="B224" t="str">
            <v>UA60X30X5</v>
          </cell>
        </row>
        <row r="225">
          <cell r="B225" t="str">
            <v>UA45X45X5</v>
          </cell>
        </row>
        <row r="226">
          <cell r="B226" t="str">
            <v>UA40X40X6</v>
          </cell>
        </row>
        <row r="227">
          <cell r="B227" t="str">
            <v>UA50X50X5</v>
          </cell>
        </row>
        <row r="228">
          <cell r="B228" t="str">
            <v>UA60X30X6</v>
          </cell>
        </row>
        <row r="229">
          <cell r="B229" t="str">
            <v>UA45X45X6</v>
          </cell>
        </row>
        <row r="230">
          <cell r="B230" t="str">
            <v>UA65X50X5</v>
          </cell>
        </row>
        <row r="231">
          <cell r="B231" t="str">
            <v>UA50X50X6</v>
          </cell>
        </row>
        <row r="232">
          <cell r="B232" t="str">
            <v>UA60X60X5</v>
          </cell>
        </row>
        <row r="233">
          <cell r="B233" t="str">
            <v>UA65X50X6</v>
          </cell>
        </row>
        <row r="234">
          <cell r="B234" t="str">
            <v>UA60X60X6</v>
          </cell>
        </row>
        <row r="235">
          <cell r="B235" t="str">
            <v>UA75X50X6</v>
          </cell>
        </row>
        <row r="236">
          <cell r="B236" t="str">
            <v>UA50X50X8</v>
          </cell>
        </row>
        <row r="237">
          <cell r="B237" t="str">
            <v>UA80X60X6</v>
          </cell>
        </row>
        <row r="238">
          <cell r="B238" t="str">
            <v>UA70X70X6</v>
          </cell>
        </row>
        <row r="239">
          <cell r="B239" t="str">
            <v>UA65X50X8</v>
          </cell>
        </row>
        <row r="240">
          <cell r="B240" t="str">
            <v>UA60X60X8</v>
          </cell>
        </row>
        <row r="241">
          <cell r="B241" t="str">
            <v>UA80X60X7</v>
          </cell>
        </row>
        <row r="242">
          <cell r="B242" t="str">
            <v>UA80X80X6</v>
          </cell>
        </row>
        <row r="243">
          <cell r="B243" t="str">
            <v>UA75X50X8</v>
          </cell>
        </row>
        <row r="244">
          <cell r="B244" t="str">
            <v>UA80X60X8</v>
          </cell>
        </row>
        <row r="245">
          <cell r="B245" t="str">
            <v>UA90X90X6</v>
          </cell>
        </row>
        <row r="246">
          <cell r="B246" t="str">
            <v>UA70X70X8</v>
          </cell>
        </row>
        <row r="247">
          <cell r="B247" t="str">
            <v>UA60X60X10</v>
          </cell>
        </row>
        <row r="248">
          <cell r="B248" t="str">
            <v>UA100X65X7</v>
          </cell>
        </row>
        <row r="249">
          <cell r="B249" t="str">
            <v>UA80X80X8</v>
          </cell>
        </row>
        <row r="250">
          <cell r="B250" t="str">
            <v>UA90X90X7</v>
          </cell>
        </row>
        <row r="251">
          <cell r="B251" t="str">
            <v>UA100X65X8</v>
          </cell>
        </row>
        <row r="252">
          <cell r="B252" t="str">
            <v>UA125X75X6</v>
          </cell>
        </row>
        <row r="253">
          <cell r="B253" t="str">
            <v>UA70X70X10</v>
          </cell>
        </row>
        <row r="254">
          <cell r="B254" t="str">
            <v>UA100X75X8</v>
          </cell>
        </row>
        <row r="255">
          <cell r="B255" t="str">
            <v>UA90X90X8</v>
          </cell>
        </row>
        <row r="256">
          <cell r="B256" t="str">
            <v>UA137X102X6</v>
          </cell>
        </row>
        <row r="257">
          <cell r="B257" t="str">
            <v>UA80X80X10</v>
          </cell>
        </row>
        <row r="258">
          <cell r="B258" t="str">
            <v>UA125X75X8</v>
          </cell>
        </row>
        <row r="259">
          <cell r="B259" t="str">
            <v>UA100X65X10</v>
          </cell>
        </row>
        <row r="260">
          <cell r="B260" t="str">
            <v>UA100X100X8</v>
          </cell>
        </row>
        <row r="261">
          <cell r="B261" t="str">
            <v>UA100X75X10</v>
          </cell>
        </row>
        <row r="262">
          <cell r="B262" t="str">
            <v>UA90X90X10</v>
          </cell>
        </row>
        <row r="263">
          <cell r="B263" t="str">
            <v>UA137X102X7</v>
          </cell>
        </row>
        <row r="264">
          <cell r="B264" t="str">
            <v>UA120X120X8</v>
          </cell>
        </row>
        <row r="265">
          <cell r="B265" t="str">
            <v>UA125X75X10</v>
          </cell>
        </row>
        <row r="266">
          <cell r="B266" t="str">
            <v>UA100X100X10</v>
          </cell>
        </row>
        <row r="267">
          <cell r="B267" t="str">
            <v>UA100X75X12</v>
          </cell>
        </row>
        <row r="268">
          <cell r="B268" t="str">
            <v>UA90X90X12</v>
          </cell>
        </row>
        <row r="269">
          <cell r="B269" t="str">
            <v>UA150X75X10</v>
          </cell>
        </row>
        <row r="270">
          <cell r="B270" t="str">
            <v>UA137X102X9</v>
          </cell>
        </row>
        <row r="271">
          <cell r="B271" t="str">
            <v>UA125X75X12</v>
          </cell>
        </row>
        <row r="272">
          <cell r="B272" t="str">
            <v>UA100X100X12</v>
          </cell>
        </row>
        <row r="273">
          <cell r="B273" t="str">
            <v>UA150X90X10</v>
          </cell>
        </row>
        <row r="274">
          <cell r="B274" t="str">
            <v>UA120X120X10</v>
          </cell>
        </row>
        <row r="275">
          <cell r="B275" t="str">
            <v>UA150X75X12</v>
          </cell>
        </row>
        <row r="276">
          <cell r="B276" t="str">
            <v>UA120X120X12</v>
          </cell>
        </row>
        <row r="277">
          <cell r="B277" t="str">
            <v>UA150X90X12</v>
          </cell>
        </row>
        <row r="278">
          <cell r="B278" t="str">
            <v>UA100X100X15</v>
          </cell>
        </row>
        <row r="279">
          <cell r="B279" t="str">
            <v>UA200X100X10</v>
          </cell>
        </row>
        <row r="280">
          <cell r="B280" t="str">
            <v>UA150X150X10</v>
          </cell>
        </row>
        <row r="281">
          <cell r="B281" t="str">
            <v>UA150X75X15</v>
          </cell>
        </row>
        <row r="282">
          <cell r="B282" t="str">
            <v>UA120X120X15</v>
          </cell>
        </row>
        <row r="283">
          <cell r="B283" t="str">
            <v>UA150X90X15</v>
          </cell>
        </row>
        <row r="284">
          <cell r="B284" t="str">
            <v>UA200X100X12</v>
          </cell>
        </row>
        <row r="285">
          <cell r="B285" t="str">
            <v>UA150X150X12</v>
          </cell>
        </row>
        <row r="286">
          <cell r="B286" t="str">
            <v>UA200X150X12</v>
          </cell>
        </row>
        <row r="287">
          <cell r="B287" t="str">
            <v>UA200X100X15</v>
          </cell>
        </row>
        <row r="288">
          <cell r="B288" t="str">
            <v>UA150X150X15</v>
          </cell>
        </row>
        <row r="289">
          <cell r="B289" t="str">
            <v>UA200X150X15</v>
          </cell>
        </row>
        <row r="290">
          <cell r="B290" t="str">
            <v>UA150X150X18</v>
          </cell>
        </row>
        <row r="291">
          <cell r="B291" t="str">
            <v>UA200X150X18</v>
          </cell>
        </row>
        <row r="292">
          <cell r="B292" t="str">
            <v>UA200X200X16</v>
          </cell>
        </row>
        <row r="293">
          <cell r="B293" t="str">
            <v>UA200X200X18</v>
          </cell>
        </row>
        <row r="294">
          <cell r="B294" t="str">
            <v>UA200X200X20</v>
          </cell>
        </row>
        <row r="295">
          <cell r="B295" t="str">
            <v>UA200X200X24</v>
          </cell>
        </row>
        <row r="297">
          <cell r="B297" t="str">
            <v>&lt;Channel&gt;</v>
          </cell>
        </row>
        <row r="298">
          <cell r="B298" t="str">
            <v>CH76X38</v>
          </cell>
        </row>
        <row r="299">
          <cell r="B299" t="str">
            <v>CH100X50X10</v>
          </cell>
        </row>
        <row r="300">
          <cell r="B300" t="str">
            <v>CH102X51</v>
          </cell>
        </row>
        <row r="301">
          <cell r="B301" t="str">
            <v>CH125X65X15</v>
          </cell>
        </row>
        <row r="302">
          <cell r="B302" t="str">
            <v>CH127X64</v>
          </cell>
        </row>
        <row r="303">
          <cell r="B303" t="str">
            <v>CH152X76</v>
          </cell>
        </row>
        <row r="304">
          <cell r="B304" t="str">
            <v>CH150X75X18</v>
          </cell>
        </row>
        <row r="305">
          <cell r="B305" t="str">
            <v>CH180X75X20</v>
          </cell>
        </row>
        <row r="306">
          <cell r="B306" t="str">
            <v>CH178X76</v>
          </cell>
        </row>
        <row r="307">
          <cell r="B307" t="str">
            <v>CH200X75X23</v>
          </cell>
        </row>
        <row r="308">
          <cell r="B308" t="str">
            <v>CH203X76</v>
          </cell>
        </row>
        <row r="309">
          <cell r="B309" t="str">
            <v>CH152X89</v>
          </cell>
        </row>
        <row r="310">
          <cell r="B310" t="str">
            <v>CH150X90X24</v>
          </cell>
        </row>
        <row r="311">
          <cell r="B311" t="str">
            <v>CH230X75X26</v>
          </cell>
        </row>
        <row r="312">
          <cell r="B312" t="str">
            <v>CH180X90X26</v>
          </cell>
        </row>
        <row r="313">
          <cell r="B313" t="str">
            <v>CH229X76</v>
          </cell>
        </row>
        <row r="314">
          <cell r="B314" t="str">
            <v>CH178X89</v>
          </cell>
        </row>
        <row r="315">
          <cell r="B315" t="str">
            <v>CH260X75X28</v>
          </cell>
        </row>
        <row r="316">
          <cell r="B316" t="str">
            <v>CH254X76</v>
          </cell>
        </row>
        <row r="317">
          <cell r="B317" t="str">
            <v>CH200X90X30</v>
          </cell>
        </row>
        <row r="318">
          <cell r="B318" t="str">
            <v>CH203X89</v>
          </cell>
        </row>
        <row r="319">
          <cell r="B319" t="str">
            <v>CH230X90X32</v>
          </cell>
        </row>
        <row r="320">
          <cell r="B320" t="str">
            <v>CH229X89</v>
          </cell>
        </row>
        <row r="321">
          <cell r="B321" t="str">
            <v>CH260X90X35</v>
          </cell>
        </row>
        <row r="322">
          <cell r="B322" t="str">
            <v>CH254X89</v>
          </cell>
        </row>
        <row r="323">
          <cell r="B323" t="str">
            <v>CH300X90X41</v>
          </cell>
        </row>
        <row r="324">
          <cell r="B324" t="str">
            <v>CH305X89</v>
          </cell>
        </row>
        <row r="325">
          <cell r="B325" t="str">
            <v>CH300X100X46</v>
          </cell>
        </row>
        <row r="326">
          <cell r="B326" t="str">
            <v>CH305X102</v>
          </cell>
        </row>
        <row r="327">
          <cell r="B327" t="str">
            <v>CH380X100X54</v>
          </cell>
        </row>
        <row r="328">
          <cell r="B328" t="str">
            <v>CH381X102</v>
          </cell>
        </row>
        <row r="329">
          <cell r="B329" t="str">
            <v>CH430X100X64</v>
          </cell>
        </row>
        <row r="330">
          <cell r="B330" t="str">
            <v>CH432X102</v>
          </cell>
        </row>
        <row r="334">
          <cell r="B334" t="str">
            <v xml:space="preserve">IPE080 </v>
          </cell>
        </row>
        <row r="335">
          <cell r="B335" t="str">
            <v xml:space="preserve">IPE100 </v>
          </cell>
        </row>
        <row r="336">
          <cell r="B336" t="str">
            <v xml:space="preserve">IPE120 </v>
          </cell>
        </row>
        <row r="337">
          <cell r="B337" t="str">
            <v xml:space="preserve">IPE140 </v>
          </cell>
        </row>
        <row r="338">
          <cell r="B338" t="str">
            <v xml:space="preserve">IPE160 </v>
          </cell>
        </row>
        <row r="339">
          <cell r="B339" t="str">
            <v xml:space="preserve">IPE180 </v>
          </cell>
        </row>
        <row r="340">
          <cell r="B340" t="str">
            <v xml:space="preserve">IPE200 </v>
          </cell>
        </row>
        <row r="341">
          <cell r="B341" t="str">
            <v xml:space="preserve">IPE220 </v>
          </cell>
        </row>
        <row r="342">
          <cell r="B342" t="str">
            <v xml:space="preserve">IPE240 </v>
          </cell>
        </row>
        <row r="343">
          <cell r="B343" t="str">
            <v xml:space="preserve">IPE270 </v>
          </cell>
        </row>
        <row r="344">
          <cell r="B344" t="str">
            <v xml:space="preserve">IPE300 </v>
          </cell>
        </row>
        <row r="345">
          <cell r="B345" t="str">
            <v xml:space="preserve">IPE330 </v>
          </cell>
        </row>
        <row r="346">
          <cell r="B346" t="str">
            <v xml:space="preserve">IPE360 </v>
          </cell>
        </row>
        <row r="347">
          <cell r="B347" t="str">
            <v xml:space="preserve">IPE400 </v>
          </cell>
        </row>
        <row r="348">
          <cell r="B348" t="str">
            <v xml:space="preserve">IPE450 </v>
          </cell>
        </row>
        <row r="349">
          <cell r="B349" t="str">
            <v xml:space="preserve">IPE500 </v>
          </cell>
        </row>
        <row r="350">
          <cell r="B350" t="str">
            <v xml:space="preserve">IPE550 </v>
          </cell>
        </row>
        <row r="351">
          <cell r="B351" t="str">
            <v xml:space="preserve">IPE600 </v>
          </cell>
        </row>
        <row r="352">
          <cell r="B352" t="str">
            <v xml:space="preserve">HEA100 </v>
          </cell>
        </row>
        <row r="353">
          <cell r="B353" t="str">
            <v xml:space="preserve">HEA120 </v>
          </cell>
        </row>
        <row r="354">
          <cell r="B354" t="str">
            <v xml:space="preserve">HEA140 </v>
          </cell>
        </row>
        <row r="355">
          <cell r="B355" t="str">
            <v xml:space="preserve">HEA160 </v>
          </cell>
        </row>
        <row r="356">
          <cell r="B356" t="str">
            <v xml:space="preserve">HEA180 </v>
          </cell>
        </row>
        <row r="357">
          <cell r="B357" t="str">
            <v xml:space="preserve">HEA200 </v>
          </cell>
        </row>
        <row r="358">
          <cell r="B358" t="str">
            <v xml:space="preserve">HEA220 </v>
          </cell>
        </row>
        <row r="359">
          <cell r="B359" t="str">
            <v xml:space="preserve">HEA240 </v>
          </cell>
        </row>
        <row r="360">
          <cell r="B360" t="str">
            <v xml:space="preserve">HEA260 </v>
          </cell>
        </row>
        <row r="361">
          <cell r="B361" t="str">
            <v xml:space="preserve">HEA280 </v>
          </cell>
        </row>
        <row r="362">
          <cell r="B362" t="str">
            <v xml:space="preserve">HEA300 </v>
          </cell>
        </row>
        <row r="363">
          <cell r="B363" t="str">
            <v xml:space="preserve">HEA320 </v>
          </cell>
        </row>
        <row r="364">
          <cell r="B364" t="str">
            <v xml:space="preserve">HEA340 </v>
          </cell>
        </row>
        <row r="365">
          <cell r="B365" t="str">
            <v xml:space="preserve">HEA360 </v>
          </cell>
        </row>
        <row r="366">
          <cell r="B366" t="str">
            <v xml:space="preserve">HEA400 </v>
          </cell>
        </row>
        <row r="367">
          <cell r="B367" t="str">
            <v xml:space="preserve">HEA450 </v>
          </cell>
        </row>
        <row r="368">
          <cell r="B368" t="str">
            <v xml:space="preserve">HEA500 </v>
          </cell>
        </row>
        <row r="369">
          <cell r="B369" t="str">
            <v xml:space="preserve">HEA550 </v>
          </cell>
        </row>
        <row r="370">
          <cell r="B370" t="str">
            <v xml:space="preserve">HEA600 </v>
          </cell>
        </row>
        <row r="371">
          <cell r="B371" t="str">
            <v xml:space="preserve">HEA650 </v>
          </cell>
        </row>
        <row r="372">
          <cell r="B372" t="str">
            <v xml:space="preserve">HEA700 </v>
          </cell>
        </row>
        <row r="373">
          <cell r="B373" t="str">
            <v xml:space="preserve">HEA800 </v>
          </cell>
        </row>
        <row r="374">
          <cell r="B374" t="str">
            <v xml:space="preserve">HEA900 </v>
          </cell>
        </row>
        <row r="375">
          <cell r="B375" t="str">
            <v>HEA1000</v>
          </cell>
        </row>
        <row r="376">
          <cell r="B376" t="str">
            <v xml:space="preserve">HEB100 </v>
          </cell>
        </row>
        <row r="377">
          <cell r="B377" t="str">
            <v xml:space="preserve">HEB120 </v>
          </cell>
        </row>
        <row r="378">
          <cell r="B378" t="str">
            <v xml:space="preserve">HEB140 </v>
          </cell>
        </row>
        <row r="379">
          <cell r="B379" t="str">
            <v xml:space="preserve">HEB160 </v>
          </cell>
        </row>
        <row r="380">
          <cell r="B380" t="str">
            <v xml:space="preserve">HEB180 </v>
          </cell>
        </row>
        <row r="381">
          <cell r="B381" t="str">
            <v xml:space="preserve">HEB200 </v>
          </cell>
        </row>
        <row r="382">
          <cell r="B382" t="str">
            <v xml:space="preserve">HEB220 </v>
          </cell>
        </row>
        <row r="383">
          <cell r="B383" t="str">
            <v xml:space="preserve">HEB240 </v>
          </cell>
        </row>
        <row r="384">
          <cell r="B384" t="str">
            <v xml:space="preserve">HEB260 </v>
          </cell>
        </row>
        <row r="385">
          <cell r="B385" t="str">
            <v xml:space="preserve">HEB280 </v>
          </cell>
        </row>
        <row r="386">
          <cell r="B386" t="str">
            <v xml:space="preserve">HEB300 </v>
          </cell>
        </row>
        <row r="387">
          <cell r="B387" t="str">
            <v xml:space="preserve">HEB320 </v>
          </cell>
        </row>
        <row r="388">
          <cell r="B388" t="str">
            <v xml:space="preserve">HEB340 </v>
          </cell>
        </row>
        <row r="389">
          <cell r="B389" t="str">
            <v xml:space="preserve">HEB360 </v>
          </cell>
        </row>
        <row r="390">
          <cell r="B390" t="str">
            <v xml:space="preserve">HEB400 </v>
          </cell>
        </row>
        <row r="391">
          <cell r="B391" t="str">
            <v xml:space="preserve">HEB450 </v>
          </cell>
        </row>
        <row r="392">
          <cell r="B392" t="str">
            <v xml:space="preserve">HEB500 </v>
          </cell>
        </row>
        <row r="393">
          <cell r="B393" t="str">
            <v xml:space="preserve">HEB550 </v>
          </cell>
        </row>
        <row r="394">
          <cell r="B394" t="str">
            <v xml:space="preserve">HEB600 </v>
          </cell>
        </row>
        <row r="395">
          <cell r="B395" t="str">
            <v xml:space="preserve">HEB650 </v>
          </cell>
        </row>
        <row r="396">
          <cell r="B396" t="str">
            <v xml:space="preserve">HEB700 </v>
          </cell>
        </row>
        <row r="397">
          <cell r="B397" t="str">
            <v xml:space="preserve">HEB850 </v>
          </cell>
        </row>
        <row r="398">
          <cell r="B398" t="str">
            <v xml:space="preserve">HEB900 </v>
          </cell>
        </row>
        <row r="399">
          <cell r="B399" t="str">
            <v>HEB1000</v>
          </cell>
        </row>
        <row r="400">
          <cell r="B400" t="str">
            <v xml:space="preserve">HEM100 </v>
          </cell>
        </row>
        <row r="401">
          <cell r="B401" t="str">
            <v xml:space="preserve">HEM120 </v>
          </cell>
        </row>
        <row r="402">
          <cell r="B402" t="str">
            <v xml:space="preserve">HEM140 </v>
          </cell>
        </row>
        <row r="403">
          <cell r="B403" t="str">
            <v xml:space="preserve">HEM160 </v>
          </cell>
        </row>
        <row r="404">
          <cell r="B404" t="str">
            <v xml:space="preserve">HEM180 </v>
          </cell>
        </row>
        <row r="405">
          <cell r="B405" t="str">
            <v xml:space="preserve">HEM200 </v>
          </cell>
        </row>
        <row r="406">
          <cell r="B406" t="str">
            <v xml:space="preserve">HEM220 </v>
          </cell>
        </row>
        <row r="407">
          <cell r="B407" t="str">
            <v xml:space="preserve">HEM240 </v>
          </cell>
        </row>
        <row r="408">
          <cell r="B408" t="str">
            <v xml:space="preserve">HEM260 </v>
          </cell>
        </row>
        <row r="409">
          <cell r="B409" t="str">
            <v xml:space="preserve">HEM280 </v>
          </cell>
        </row>
        <row r="410">
          <cell r="B410" t="str">
            <v xml:space="preserve">HEM300 </v>
          </cell>
        </row>
        <row r="411">
          <cell r="B411" t="str">
            <v xml:space="preserve">HEM320 </v>
          </cell>
        </row>
        <row r="412">
          <cell r="B412" t="str">
            <v xml:space="preserve">HEM340 </v>
          </cell>
        </row>
        <row r="413">
          <cell r="B413" t="str">
            <v xml:space="preserve">HEM360 </v>
          </cell>
        </row>
        <row r="414">
          <cell r="B414" t="str">
            <v xml:space="preserve">HEM400 </v>
          </cell>
        </row>
        <row r="415">
          <cell r="B415" t="str">
            <v xml:space="preserve">HEM450 </v>
          </cell>
        </row>
        <row r="416">
          <cell r="B416" t="str">
            <v xml:space="preserve">HEM500 </v>
          </cell>
        </row>
        <row r="417">
          <cell r="B417" t="str">
            <v xml:space="preserve">HEM550 </v>
          </cell>
        </row>
        <row r="418">
          <cell r="B418" t="str">
            <v xml:space="preserve">HEM600 </v>
          </cell>
        </row>
        <row r="419">
          <cell r="B419" t="str">
            <v xml:space="preserve">HEM650 </v>
          </cell>
        </row>
        <row r="420">
          <cell r="B420" t="str">
            <v xml:space="preserve">HEM700 </v>
          </cell>
        </row>
        <row r="421">
          <cell r="B421" t="str">
            <v xml:space="preserve">HEM850 </v>
          </cell>
        </row>
        <row r="422">
          <cell r="B422" t="str">
            <v xml:space="preserve">HEM900 </v>
          </cell>
        </row>
        <row r="423">
          <cell r="B423" t="str">
            <v>HEM1000</v>
          </cell>
        </row>
        <row r="424">
          <cell r="B424" t="str">
            <v>Angle</v>
          </cell>
        </row>
        <row r="425">
          <cell r="B425" t="str">
            <v>L065_07</v>
          </cell>
        </row>
        <row r="426">
          <cell r="B426" t="str">
            <v>L080_08</v>
          </cell>
        </row>
        <row r="427">
          <cell r="B427" t="str">
            <v>L100_10</v>
          </cell>
        </row>
        <row r="428">
          <cell r="B428" t="str">
            <v>L100_12</v>
          </cell>
        </row>
        <row r="429">
          <cell r="B429" t="str">
            <v>L120_10</v>
          </cell>
        </row>
        <row r="430">
          <cell r="B430" t="str">
            <v>L120_12</v>
          </cell>
        </row>
        <row r="431">
          <cell r="B431" t="str">
            <v>L150_12</v>
          </cell>
        </row>
        <row r="432">
          <cell r="B432" t="str">
            <v>L150_15</v>
          </cell>
        </row>
        <row r="433">
          <cell r="B433" t="str">
            <v>L180_16</v>
          </cell>
        </row>
        <row r="434">
          <cell r="B434" t="str">
            <v>L180_18</v>
          </cell>
        </row>
        <row r="435">
          <cell r="B435" t="str">
            <v>L200_20</v>
          </cell>
        </row>
        <row r="436">
          <cell r="B436" t="str">
            <v>L200_24</v>
          </cell>
        </row>
        <row r="437">
          <cell r="B437" t="str">
            <v>Channel</v>
          </cell>
        </row>
        <row r="438">
          <cell r="B438" t="str">
            <v>U-100</v>
          </cell>
        </row>
        <row r="439">
          <cell r="B439" t="str">
            <v>U-140</v>
          </cell>
        </row>
        <row r="440">
          <cell r="B440" t="str">
            <v>U-180</v>
          </cell>
        </row>
        <row r="441">
          <cell r="B441" t="str">
            <v>U-200</v>
          </cell>
        </row>
        <row r="442">
          <cell r="B442" t="str">
            <v>U-260</v>
          </cell>
        </row>
        <row r="443">
          <cell r="B443" t="str">
            <v>U-300</v>
          </cell>
        </row>
        <row r="444">
          <cell r="B444" t="str">
            <v>U-350</v>
          </cell>
        </row>
        <row r="445">
          <cell r="B445" t="str">
            <v>U-380</v>
          </cell>
        </row>
        <row r="446">
          <cell r="B446" t="str">
            <v>U-400</v>
          </cell>
        </row>
        <row r="447">
          <cell r="B447" t="str">
            <v>Tee Beam</v>
          </cell>
        </row>
        <row r="448">
          <cell r="B448" t="str">
            <v>CIPE140</v>
          </cell>
        </row>
        <row r="449">
          <cell r="B449" t="str">
            <v>CIPE160</v>
          </cell>
        </row>
        <row r="450">
          <cell r="B450" t="str">
            <v>CIPE180</v>
          </cell>
        </row>
        <row r="451">
          <cell r="B451" t="str">
            <v>CIPE200</v>
          </cell>
        </row>
        <row r="452">
          <cell r="B452" t="str">
            <v>CIPE220</v>
          </cell>
        </row>
        <row r="453">
          <cell r="B453" t="str">
            <v>CIPE240</v>
          </cell>
        </row>
        <row r="454">
          <cell r="B454" t="str">
            <v>CIPE270</v>
          </cell>
        </row>
        <row r="455">
          <cell r="B455" t="str">
            <v>CIPE300</v>
          </cell>
        </row>
        <row r="456">
          <cell r="B456" t="str">
            <v>CIPE330</v>
          </cell>
        </row>
        <row r="457">
          <cell r="B457" t="str">
            <v>CIPE360</v>
          </cell>
        </row>
        <row r="458">
          <cell r="B458" t="str">
            <v>CIPE400</v>
          </cell>
        </row>
        <row r="459">
          <cell r="B459" t="str">
            <v>CIPE450</v>
          </cell>
        </row>
        <row r="460">
          <cell r="B460" t="str">
            <v>CIPE500</v>
          </cell>
        </row>
        <row r="461">
          <cell r="B461" t="str">
            <v>CIPE550</v>
          </cell>
        </row>
        <row r="462">
          <cell r="B462" t="str">
            <v>CIPE600</v>
          </cell>
        </row>
      </sheetData>
      <sheetData sheetId="6" refreshError="1"/>
      <sheetData sheetId="7"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dex"/>
      <sheetName val="Description"/>
      <sheetName val="Process"/>
      <sheetName val="Mechanical"/>
      <sheetName val="Elec"/>
      <sheetName val="Civil"/>
      <sheetName val="ProcurementService"/>
      <sheetName val="작성시 유의사항"/>
      <sheetName val="영업소실적"/>
      <sheetName val="BCPAB"/>
    </sheetNames>
    <sheetDataSet>
      <sheetData sheetId="0" refreshError="1">
        <row r="6">
          <cell r="N6" t="str">
            <v>HH</v>
          </cell>
          <cell r="O6">
            <v>1</v>
          </cell>
        </row>
        <row r="7">
          <cell r="N7" t="str">
            <v>HM</v>
          </cell>
          <cell r="O7">
            <v>2</v>
          </cell>
        </row>
        <row r="8">
          <cell r="N8" t="str">
            <v>HL</v>
          </cell>
          <cell r="O8">
            <v>3</v>
          </cell>
        </row>
        <row r="9">
          <cell r="N9" t="str">
            <v>MH</v>
          </cell>
          <cell r="O9">
            <v>2</v>
          </cell>
        </row>
        <row r="10">
          <cell r="N10" t="str">
            <v>MM</v>
          </cell>
          <cell r="O10">
            <v>4</v>
          </cell>
        </row>
        <row r="11">
          <cell r="N11" t="str">
            <v>ML</v>
          </cell>
          <cell r="O11">
            <v>5</v>
          </cell>
        </row>
        <row r="12">
          <cell r="N12" t="str">
            <v>LH</v>
          </cell>
          <cell r="O12">
            <v>4</v>
          </cell>
        </row>
        <row r="13">
          <cell r="N13" t="str">
            <v>LM</v>
          </cell>
          <cell r="O13">
            <v>5</v>
          </cell>
        </row>
        <row r="14">
          <cell r="N14" t="str">
            <v>LL</v>
          </cell>
          <cell r="O14">
            <v>5</v>
          </cell>
        </row>
      </sheetData>
      <sheetData sheetId="1"/>
      <sheetData sheetId="2"/>
      <sheetData sheetId="3"/>
      <sheetData sheetId="4"/>
      <sheetData sheetId="5"/>
      <sheetData sheetId="6"/>
      <sheetData sheetId="7"/>
      <sheetData sheetId="8"/>
      <sheetData sheetId="9" refreshError="1"/>
      <sheetData sheetId="10"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DCON"/>
      <sheetName val="INPUT DATA"/>
      <sheetName val="INPUT COST"/>
      <sheetName val="CSTSUM"/>
      <sheetName val="TOTAL"/>
      <sheetName val="SUBTOTAL_FWBS1000"/>
      <sheetName val="DETAIL_FWBS1000"/>
      <sheetName val="SUBTOTAL_FWBS2000"/>
      <sheetName val="DETAIL_FWBS2000"/>
      <sheetName val="SUBTOTAL_FWBS3000"/>
      <sheetName val="DETAIL_FWBS3000"/>
      <sheetName val="SUBTOTAL_FWBS_ADD"/>
      <sheetName val="DETAIL_FWBS_ADD"/>
      <sheetName val="Dialog2"/>
      <sheetName val="Dialog3"/>
      <sheetName val="Module1"/>
      <sheetName val="Module2"/>
      <sheetName val="Module8"/>
      <sheetName val="COPY DATA (Neglect)"/>
      <sheetName val="Standardform_Neglect"/>
      <sheetName val="단가정보"/>
      <sheetName val="SPrep_E4TK(R187)"/>
      <sheetName val="U00"/>
      <sheetName val="U01"/>
      <sheetName val="U02"/>
      <sheetName val="U03"/>
      <sheetName val="U06"/>
      <sheetName val="U07"/>
      <sheetName val="U08"/>
      <sheetName val="U09"/>
      <sheetName val="U10"/>
      <sheetName val="U11"/>
      <sheetName val="U13"/>
      <sheetName val="U21"/>
      <sheetName val="U25"/>
      <sheetName val="U26"/>
      <sheetName val="U29"/>
      <sheetName val="U30"/>
      <sheetName val="U31_Base"/>
      <sheetName val="U40"/>
      <sheetName val="U42"/>
      <sheetName val="U43"/>
      <sheetName val="U45"/>
      <sheetName val="U47"/>
      <sheetName val="U48"/>
      <sheetName val="U60"/>
      <sheetName val="LV CDB"/>
      <sheetName val="Motor DB"/>
      <sheetName val="eq_data"/>
      <sheetName val="steel data sheet"/>
      <sheetName val="영업소실적"/>
      <sheetName val="Sheet1"/>
      <sheetName val="rate"/>
      <sheetName val="Summary"/>
      <sheetName val="INSTR"/>
      <sheetName val="TIP-NOZZLE"/>
      <sheetName val="HVAC"/>
      <sheetName val="L V Separator"/>
      <sheetName val="BM-Total-FWBS-EPSCC1-LR1"/>
      <sheetName val="Cover"/>
      <sheetName val="노무비단가"/>
      <sheetName val="WIND"/>
      <sheetName val="TOEC"/>
      <sheetName val="ANX3A65"/>
      <sheetName val="Compressors"/>
      <sheetName val="실행내역"/>
      <sheetName val="노무비산출"/>
      <sheetName val="DB_ET200(R. A)"/>
      <sheetName val="OUT"/>
      <sheetName val="96.12"/>
      <sheetName val="IT-BAT"/>
      <sheetName val="공사비_NDE"/>
      <sheetName val="results"/>
      <sheetName val="Passwords"/>
      <sheetName val="경제지표"/>
      <sheetName val="PipWT"/>
      <sheetName val="PI"/>
      <sheetName val="노임단가"/>
      <sheetName val="Code_SPM"/>
      <sheetName val="Testing"/>
      <sheetName val="04 - Civil"/>
      <sheetName val="SortedList"/>
      <sheetName val="물량집계(전기)"/>
      <sheetName val="물량집계(계장)"/>
      <sheetName val="A(Rev.3)"/>
      <sheetName val="Final(1)summary"/>
      <sheetName val="ACTDATA"/>
      <sheetName val="CONTROL-100"/>
      <sheetName val="hori. vessel(E-895)"/>
      <sheetName val="bdown"/>
      <sheetName val="Resource"/>
      <sheetName val="Macro"/>
      <sheetName val="Taux"/>
      <sheetName val="S0"/>
      <sheetName val="Design"/>
      <sheetName val="GeneralNote"/>
      <sheetName val="일위대가"/>
      <sheetName val="내역"/>
      <sheetName val="금액내역서"/>
      <sheetName val="연돌일위집계"/>
      <sheetName val="OIL SYST DATA SHTS"/>
      <sheetName val="P-Ph3-F-002"/>
      <sheetName val="최민영집계25"/>
      <sheetName val="base"/>
      <sheetName val="CIVIL WORK"/>
      <sheetName val="Piping Design Data"/>
      <sheetName val="hGH정제"/>
      <sheetName val="2.대외공문"/>
      <sheetName val="Sheet2"/>
      <sheetName val="POWER"/>
      <sheetName val="CBL_OD"/>
    </sheetNames>
    <sheetDataSet>
      <sheetData sheetId="0" refreshError="1"/>
      <sheetData sheetId="1" refreshError="1"/>
      <sheetData sheetId="2"/>
      <sheetData sheetId="3"/>
      <sheetData sheetId="4" refreshError="1"/>
      <sheetData sheetId="5"/>
      <sheetData sheetId="6" refreshError="1"/>
      <sheetData sheetId="7"/>
      <sheetData sheetId="8" refreshError="1"/>
      <sheetData sheetId="9"/>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경제지표"/>
      <sheetName val="인원"/>
      <sheetName val="부서면적"/>
      <sheetName val="부서면적1"/>
      <sheetName val="임대면적"/>
      <sheetName val="출장교통"/>
      <sheetName val="세금자료"/>
      <sheetName val="인원계획"/>
      <sheetName val="공사비_NDE"/>
      <sheetName val="POL6차-PIPING"/>
      <sheetName val="정부노임단가"/>
      <sheetName val="h-013211-2"/>
      <sheetName val="산근"/>
      <sheetName val="공사비 내역 (가)"/>
      <sheetName val="Sheet1"/>
      <sheetName val="INPUT DATA"/>
      <sheetName val="BOJUNGGM"/>
      <sheetName val="손익차9월2"/>
      <sheetName val="영업2"/>
      <sheetName val="영업3"/>
      <sheetName val="SPrep_E4TK(R187)"/>
      <sheetName val="U00"/>
      <sheetName val="U01"/>
      <sheetName val="U02"/>
      <sheetName val="U03"/>
      <sheetName val="U06"/>
      <sheetName val="U07"/>
      <sheetName val="U08"/>
      <sheetName val="U09"/>
      <sheetName val="U10"/>
      <sheetName val="U11"/>
      <sheetName val="U13"/>
      <sheetName val="U21"/>
      <sheetName val="U25"/>
      <sheetName val="U26"/>
      <sheetName val="U29"/>
      <sheetName val="U30"/>
      <sheetName val="U31_Base"/>
      <sheetName val="U40"/>
      <sheetName val="U42"/>
      <sheetName val="U43"/>
      <sheetName val="U45"/>
      <sheetName val="U47"/>
      <sheetName val="U48"/>
      <sheetName val="U60"/>
      <sheetName val="출금실적"/>
      <sheetName val="8"/>
      <sheetName val="10"/>
      <sheetName val="12"/>
      <sheetName val="9"/>
      <sheetName val="11"/>
      <sheetName val="2"/>
      <sheetName val="할증 "/>
      <sheetName val="VST재료산출"/>
      <sheetName val="Civil"/>
      <sheetName val="DB@Acess"/>
      <sheetName val="Cover"/>
      <sheetName val="eq_data"/>
      <sheetName val="수입"/>
      <sheetName val="HVAC"/>
      <sheetName val="95삼성급(본사)"/>
      <sheetName val="주관사업"/>
      <sheetName val="소화실적"/>
      <sheetName val="원단위자료2x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B"/>
      <sheetName val="Database"/>
    </sheetNames>
    <sheetDataSet>
      <sheetData sheetId="0"/>
      <sheetData sheetId="1">
        <row r="3">
          <cell r="C3" t="str">
            <v>Pending CA answer</v>
          </cell>
        </row>
        <row r="4">
          <cell r="C4" t="str">
            <v>Pending tenderer answer</v>
          </cell>
        </row>
        <row r="5">
          <cell r="C5" t="str">
            <v>Closed</v>
          </cell>
        </row>
      </sheetData>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DEC"/>
      <sheetName val="Database"/>
    </sheetNames>
    <sheetDataSet>
      <sheetData sheetId="0" refreshError="1"/>
      <sheetData sheetId="1">
        <row r="3">
          <cell r="A3" t="str">
            <v>Initiated by tenderer</v>
          </cell>
          <cell r="C3" t="str">
            <v>Pending CA answer</v>
          </cell>
          <cell r="E3" t="str">
            <v>Instructions to Tenderers</v>
          </cell>
        </row>
        <row r="4">
          <cell r="A4" t="str">
            <v>Initiated by another tenderer</v>
          </cell>
          <cell r="C4" t="str">
            <v>Pending tenderer answer</v>
          </cell>
          <cell r="E4" t="str">
            <v>Form of Tender Submission</v>
          </cell>
        </row>
        <row r="5">
          <cell r="A5" t="str">
            <v>Initiated by CA</v>
          </cell>
          <cell r="C5" t="str">
            <v>Closed</v>
          </cell>
          <cell r="E5" t="str">
            <v>Terms and Conditions</v>
          </cell>
        </row>
        <row r="6">
          <cell r="E6" t="str">
            <v>Annex I Technical</v>
          </cell>
        </row>
        <row r="7">
          <cell r="E7" t="str">
            <v>Annex II Scope of Work</v>
          </cell>
        </row>
        <row r="8">
          <cell r="E8" t="str">
            <v>Annex III Cost Breakdown</v>
          </cell>
        </row>
        <row r="9">
          <cell r="E9" t="str">
            <v>Annex IV Schedule of the Work</v>
          </cell>
        </row>
        <row r="10">
          <cell r="E10" t="str">
            <v>Annex V Documents to be submitted to the CA</v>
          </cell>
        </row>
        <row r="11">
          <cell r="E11" t="str">
            <v>Annex VI Test and Commissioning</v>
          </cell>
        </row>
        <row r="12">
          <cell r="E12" t="str">
            <v>Annex VII Guarantee</v>
          </cell>
        </row>
        <row r="13">
          <cell r="E13" t="str">
            <v>Annex VIII List of Suppliers and Sub-Contractors</v>
          </cell>
        </row>
        <row r="14">
          <cell r="E14" t="str">
            <v>Annex IX Unit rate (Rate of additional Services)</v>
          </cell>
        </row>
        <row r="15">
          <cell r="E15" t="str">
            <v>Annex X Progress Measurement and Reporting</v>
          </cell>
        </row>
        <row r="16">
          <cell r="E16" t="str">
            <v>Annex XI HSE</v>
          </cell>
        </row>
        <row r="17">
          <cell r="E17" t="str">
            <v>Annex XII Spare parts</v>
          </cell>
        </row>
        <row r="18">
          <cell r="E18" t="str">
            <v>Annex XIII Quality Plan</v>
          </cell>
        </row>
        <row r="19">
          <cell r="E19" t="str">
            <v>Annex XIV List of Contractor Construction Site Equipment</v>
          </cell>
        </row>
        <row r="20">
          <cell r="E20" t="str">
            <v>Annex XVA Contractor Personnel</v>
          </cell>
        </row>
        <row r="21">
          <cell r="E21" t="str">
            <v>Annex XVB Services au Maître de l'Ouvrage</v>
          </cell>
        </row>
        <row r="22">
          <cell r="E22" t="str">
            <v>Annex XVI Contract Execution Plan</v>
          </cell>
        </row>
        <row r="23">
          <cell r="E23" t="str">
            <v>Annex XVII Procédure de Codification</v>
          </cell>
        </row>
        <row r="24">
          <cell r="E24" t="str">
            <v>Annex XVIII Financial documents (by Procurement)</v>
          </cell>
        </row>
        <row r="25">
          <cell r="E25" t="str">
            <v>Annex XIX Training</v>
          </cell>
        </row>
        <row r="26">
          <cell r="E26" t="str">
            <v>Annex XXI Soumission et declaration a souscrire (by Procurement)</v>
          </cell>
        </row>
        <row r="27">
          <cell r="E27" t="str">
            <v>Annex XXII Interfaces</v>
          </cell>
        </row>
        <row r="28">
          <cell r="E28" t="str">
            <v>Annex XXIII Novation agreement of amine contract</v>
          </cell>
        </row>
        <row r="29">
          <cell r="E29" t="str">
            <v>Scope of Work</v>
          </cell>
        </row>
      </sheetData>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DEC"/>
      <sheetName val="Database"/>
    </sheetNames>
    <sheetDataSet>
      <sheetData sheetId="0" refreshError="1"/>
      <sheetData sheetId="1">
        <row r="3">
          <cell r="A3" t="str">
            <v>Initiated by tenderer</v>
          </cell>
          <cell r="C3" t="str">
            <v>Pending CA answer</v>
          </cell>
          <cell r="E3" t="str">
            <v>Instructions to Tenderers</v>
          </cell>
        </row>
        <row r="4">
          <cell r="A4" t="str">
            <v>Initiated by another tenderer</v>
          </cell>
          <cell r="C4" t="str">
            <v>Pending tenderer answer</v>
          </cell>
          <cell r="E4" t="str">
            <v>Form of Tender Submission</v>
          </cell>
        </row>
        <row r="5">
          <cell r="A5" t="str">
            <v>Initiated by CA</v>
          </cell>
          <cell r="C5" t="str">
            <v>Closed</v>
          </cell>
          <cell r="E5" t="str">
            <v>Terms and Conditions</v>
          </cell>
        </row>
        <row r="6">
          <cell r="E6" t="str">
            <v>Annex I Technical</v>
          </cell>
        </row>
        <row r="7">
          <cell r="E7" t="str">
            <v>Annex II Scope of Work</v>
          </cell>
        </row>
        <row r="8">
          <cell r="E8" t="str">
            <v>Annex III Cost Breakdown</v>
          </cell>
        </row>
        <row r="9">
          <cell r="E9" t="str">
            <v>Annex IV Schedule of the Work</v>
          </cell>
        </row>
        <row r="10">
          <cell r="E10" t="str">
            <v>Annex V Documents to be submitted to the CA</v>
          </cell>
        </row>
        <row r="11">
          <cell r="E11" t="str">
            <v>Annex VI Test and Commissioning</v>
          </cell>
        </row>
        <row r="12">
          <cell r="E12" t="str">
            <v>Annex VII Guarantee</v>
          </cell>
        </row>
        <row r="13">
          <cell r="E13" t="str">
            <v>Annex VIII List of Suppliers and Sub-Contractors</v>
          </cell>
        </row>
        <row r="14">
          <cell r="E14" t="str">
            <v>Annex IX Unit rate (Rate of additional Services)</v>
          </cell>
        </row>
        <row r="15">
          <cell r="E15" t="str">
            <v>Annex X Progress Measurement and Reporting</v>
          </cell>
        </row>
        <row r="16">
          <cell r="E16" t="str">
            <v>Annex XI HSE</v>
          </cell>
        </row>
        <row r="17">
          <cell r="E17" t="str">
            <v>Annex XII Spare parts</v>
          </cell>
        </row>
        <row r="18">
          <cell r="E18" t="str">
            <v>Annex XIII Quality Plan</v>
          </cell>
        </row>
        <row r="19">
          <cell r="E19" t="str">
            <v>Annex XIV List of Contractor Construction Site Equipment</v>
          </cell>
        </row>
        <row r="20">
          <cell r="E20" t="str">
            <v>Annex XVA Contractor Personnel</v>
          </cell>
        </row>
        <row r="21">
          <cell r="E21" t="str">
            <v>Annex XVB Services au Maître de l'Ouvrage</v>
          </cell>
        </row>
        <row r="22">
          <cell r="E22" t="str">
            <v>Annex XVI Contract Execution Plan</v>
          </cell>
        </row>
        <row r="23">
          <cell r="E23" t="str">
            <v>Annex XVII Procédure de Codification</v>
          </cell>
        </row>
        <row r="24">
          <cell r="E24" t="str">
            <v>Annex XVIII Financial documents (by Procurement)</v>
          </cell>
        </row>
        <row r="25">
          <cell r="E25" t="str">
            <v>Annex XIX Training</v>
          </cell>
        </row>
        <row r="26">
          <cell r="E26" t="str">
            <v>Annex XXI Soumission et declaration a souscrire (by Procurement)</v>
          </cell>
        </row>
        <row r="27">
          <cell r="E27" t="str">
            <v>Annex XXII Interfaces</v>
          </cell>
        </row>
        <row r="28">
          <cell r="E28" t="str">
            <v>Annex XXIII Novation agreement of amine contract</v>
          </cell>
        </row>
        <row r="29">
          <cell r="E29" t="str">
            <v>Scope of Work</v>
          </cell>
        </row>
      </sheetData>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경제지표"/>
      <sheetName val="인원"/>
      <sheetName val="부서면적"/>
      <sheetName val="부서면적1"/>
      <sheetName val="임대면적"/>
      <sheetName val="출장교통"/>
      <sheetName val="세금자료"/>
      <sheetName val="INPUT DATA"/>
      <sheetName val="Cover"/>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3">
          <cell r="A3" t="str">
            <v xml:space="preserve"> 예산편성용 세금계산 자료 </v>
          </cell>
        </row>
      </sheetData>
      <sheetData sheetId="8" refreshError="1"/>
      <sheetData sheetId="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013211-2"/>
      <sheetName val="h-013201-2"/>
      <sheetName val="h-113003-3"/>
      <sheetName val="h-213002-3"/>
      <sheetName val="h-13101-3"/>
      <sheetName val="h-013001-3"/>
      <sheetName val="013301-2"/>
      <sheetName val="h-013202-2"/>
      <sheetName val="Cover"/>
      <sheetName val="jobhist"/>
      <sheetName val="수입"/>
      <sheetName val="내역서"/>
      <sheetName val="h_013211_2"/>
      <sheetName val="PipWT"/>
      <sheetName val="INPUT DATA"/>
      <sheetName val="Summary Sheets"/>
      <sheetName val="cal"/>
      <sheetName val="eq_data"/>
      <sheetName val="CAT_5"/>
      <sheetName val="7.6.3(B) UG Piping"/>
      <sheetName val="INSTR"/>
      <sheetName val="#REF"/>
      <sheetName val="상반기손익차2총괄"/>
      <sheetName val="BOQ"/>
      <sheetName val="Sheet1"/>
      <sheetName val=" Sum"/>
      <sheetName val="ANALYSER"/>
      <sheetName val="노임단가"/>
      <sheetName val="최민영집계25"/>
      <sheetName val="SPrep_E4TK(R187)"/>
      <sheetName val="U00"/>
      <sheetName val="U01"/>
      <sheetName val="U02"/>
      <sheetName val="U03"/>
      <sheetName val="U06"/>
      <sheetName val="U07"/>
      <sheetName val="U08"/>
      <sheetName val="U09"/>
      <sheetName val="U10"/>
      <sheetName val="U11"/>
      <sheetName val="U13"/>
      <sheetName val="U21"/>
      <sheetName val="U25"/>
      <sheetName val="U26"/>
      <sheetName val="U29"/>
      <sheetName val="U30"/>
      <sheetName val="U31_Base"/>
      <sheetName val="U40"/>
      <sheetName val="U42"/>
      <sheetName val="U43"/>
      <sheetName val="U45"/>
      <sheetName val="U47"/>
      <sheetName val="U48"/>
      <sheetName val="U60"/>
      <sheetName val="말뚝물량"/>
      <sheetName val="BQ"/>
      <sheetName val="w't table"/>
      <sheetName val="8.현장관리비"/>
      <sheetName val="7.안전관리비"/>
      <sheetName val="CondPol"/>
      <sheetName val="Database"/>
      <sheetName val="Gia vat tu"/>
      <sheetName val="경제지표"/>
      <sheetName val="영업소실적"/>
      <sheetName val="DESIGN(77C-102A)-2"/>
      <sheetName val="세금자료"/>
      <sheetName val="cable"/>
      <sheetName val="RFP007"/>
      <sheetName val="0.갑지"/>
      <sheetName val="LOOKUP"/>
      <sheetName val="수량산출서"/>
      <sheetName val="제출sche(Basic)"/>
      <sheetName val="PHALAIDUCT "/>
      <sheetName val="5"/>
      <sheetName val="PDS U-1400"/>
      <sheetName val="Summary"/>
      <sheetName val="대치판정"/>
      <sheetName val="AILC004"/>
      <sheetName val="Sheet4"/>
      <sheetName val="MR"/>
      <sheetName val="EQT-ESTN"/>
      <sheetName val="ZAR SAZ"/>
      <sheetName val="Macro"/>
      <sheetName val="Taux"/>
      <sheetName val="Unit 49_분개표"/>
      <sheetName val="Unit 76_분개표"/>
      <sheetName val="공사비 내역 (가)"/>
      <sheetName val="rates"/>
      <sheetName val="구조물철거타공정이월"/>
      <sheetName val="X17-TOTAL"/>
      <sheetName val="간접비 총괄표"/>
      <sheetName val="요약배부"/>
      <sheetName val="주관사업"/>
      <sheetName val="내역"/>
      <sheetName val="FDM TOT"/>
      <sheetName val="Factor"/>
      <sheetName val="IT-BAT"/>
      <sheetName val="HVAC"/>
      <sheetName val="정부노임단가"/>
      <sheetName val="DATE"/>
      <sheetName val="VC2 8.98"/>
      <sheetName val="물량집계(전기)"/>
      <sheetName val="물량집계(계장)"/>
      <sheetName val="TOTAL"/>
      <sheetName val="98TSON4A"/>
      <sheetName val="단중표-ST"/>
      <sheetName val="CIVIL WORK"/>
      <sheetName val="환율"/>
      <sheetName val="12CGOU"/>
      <sheetName val="costing_CV"/>
      <sheetName val="PAINT"/>
      <sheetName val="공정계획(내부계획25%,내부w.f)"/>
      <sheetName val="PIPE"/>
      <sheetName val="DESIGN CRETERIA"/>
      <sheetName val="DESIGN CRITERIA"/>
      <sheetName val="COVERSHEET"/>
      <sheetName val="DESIGN_CRETERIA"/>
      <sheetName val="Graph (LGEN)"/>
      <sheetName val="out_prog"/>
      <sheetName val="선적schedule (2)"/>
      <sheetName val="조도계산서 (도서)"/>
      <sheetName val="인원계획"/>
      <sheetName val="Desal-E&amp;I"/>
      <sheetName val="UnitList"/>
      <sheetName val="Testing"/>
      <sheetName val="working load at the btm ft_"/>
      <sheetName val="plan_section of foundation"/>
      <sheetName val="member design"/>
      <sheetName val="soil bearing check"/>
      <sheetName val="TO  MEST"/>
      <sheetName val="PumpSpec"/>
      <sheetName val="TRANSPORT"/>
      <sheetName val="Est-Trench1"/>
      <sheetName val="PRO_DCI"/>
      <sheetName val="INST_DCI"/>
      <sheetName val="HVAC_DCI"/>
      <sheetName val="PIPE_DCI"/>
      <sheetName val="mhrrate"/>
      <sheetName val="Ind"/>
      <sheetName val="Proposal"/>
      <sheetName val="변수데이타"/>
      <sheetName val="C급보 "/>
      <sheetName val="집계표(OPTION)"/>
      <sheetName val="직원동원SCH"/>
      <sheetName val="AABS내역"/>
      <sheetName val="Main Code"/>
      <sheetName val="공사내역"/>
      <sheetName val="간접비내역-1"/>
      <sheetName val="ELEC_DCI"/>
      <sheetName val="집계표"/>
      <sheetName val="BQ List"/>
      <sheetName val="설계조건"/>
      <sheetName val="단면검토"/>
      <sheetName val="PI"/>
      <sheetName val="Staff,Labor Wage &amp; Salary"/>
      <sheetName val="실행(1)"/>
      <sheetName val="SS2"/>
      <sheetName val="loading"/>
      <sheetName val="P-산#1-1(WOWA1)"/>
      <sheetName val="SUPERH_FLAT_END"/>
      <sheetName val="96.12"/>
      <sheetName val="직원동원계획"/>
      <sheetName val="REDUCER"/>
      <sheetName val="WE'T"/>
      <sheetName val="Sheet2"/>
      <sheetName val="할증 "/>
      <sheetName val="RENUN"/>
      <sheetName val="개시대사 (2)"/>
      <sheetName val="BM DATA SHEET"/>
      <sheetName val="사업계획"/>
      <sheetName val="2월가격"/>
      <sheetName val="TOEC"/>
      <sheetName val="Define"/>
      <sheetName val="DESIGN"/>
      <sheetName val="OCT.FDN"/>
      <sheetName val="analisa"/>
      <sheetName val="INSPECTOR (EPC-1)"/>
      <sheetName val="Pipe Classes"/>
      <sheetName val="piping"/>
      <sheetName val="투입실적"/>
      <sheetName val="SPEC"/>
      <sheetName val="Cash2"/>
      <sheetName val="Z"/>
      <sheetName val="Base_Data"/>
      <sheetName val="Basic"/>
      <sheetName val="견적기준"/>
      <sheetName val="DATA"/>
      <sheetName val="REINF."/>
      <sheetName val="LOADS"/>
      <sheetName val="CHECK1"/>
      <sheetName val="MAIN"/>
      <sheetName val="PRO_A"/>
      <sheetName val="PRO"/>
      <sheetName val="Rekap A"/>
      <sheetName val="VL"/>
      <sheetName val="일위대가표(DEEP)"/>
      <sheetName val="연돌일위집계"/>
      <sheetName val="ACTDATA"/>
      <sheetName val="영업2"/>
      <sheetName val="Ox-Air"/>
      <sheetName val="3.현장배치"/>
      <sheetName val="인원현황"/>
      <sheetName val="plan&amp;section of foundation"/>
      <sheetName val="Instruction"/>
      <sheetName val="U+SRU 5UG"/>
      <sheetName val="NEWDRAW"/>
      <sheetName val="131COMP"/>
      <sheetName val="ITstk"/>
      <sheetName val="ECC Master Title"/>
      <sheetName val="SE-611"/>
      <sheetName val="steam table"/>
      <sheetName val="개시전표"/>
      <sheetName val="생산계획"/>
      <sheetName val="95삼성급(본사)"/>
      <sheetName val="EQUIP"/>
      <sheetName val="BQMPALOC"/>
      <sheetName val="자동이름-삽입-시트"/>
      <sheetName val="인원동원계획"/>
      <sheetName val="갑지"/>
      <sheetName val="PUMP"/>
      <sheetName val="산근"/>
      <sheetName val="PROCURE"/>
      <sheetName val="nde_request"/>
      <sheetName val="Seals"/>
      <sheetName val="4K - (6a) Non Manual Breakdown"/>
      <sheetName val="Hangers"/>
      <sheetName val="Read Me"/>
      <sheetName val="Tbl"/>
      <sheetName val="투입인력"/>
      <sheetName val="wagerate"/>
      <sheetName val="Lab-Rate"/>
      <sheetName val="SITE EST"/>
      <sheetName val="단중표"/>
      <sheetName val="TABLE2-2 OSBL-(SITE PREP)"/>
      <sheetName val="견적의뢰"/>
      <sheetName val="B"/>
      <sheetName val="TANK"/>
      <sheetName val="Piping(Methanol)"/>
      <sheetName val="토목"/>
      <sheetName val="공사비예산서(토목분)"/>
      <sheetName val="실행내역"/>
      <sheetName val="사업부배부A"/>
      <sheetName val="기준"/>
      <sheetName val="Sheet5"/>
      <sheetName val="9-1차이내역"/>
      <sheetName val="노무비단가"/>
      <sheetName val="배수내역"/>
      <sheetName val="예산M12A"/>
      <sheetName val="RFP009"/>
      <sheetName val="ELEC_MCI"/>
      <sheetName val="INST_MCI"/>
      <sheetName val="MECH_MCI"/>
      <sheetName val="IN"/>
      <sheetName val="Standard Piping MTO"/>
      <sheetName val="Pipe&amp;Valve Coding"/>
      <sheetName val="ITB COST"/>
      <sheetName val="04 - Civil"/>
      <sheetName val="SubSum"/>
      <sheetName val="Table 1"/>
      <sheetName val="제출내역 (2)"/>
      <sheetName val="A LINE"/>
      <sheetName val="부표총괄"/>
      <sheetName val="환율표"/>
      <sheetName val="VXXXXXX"/>
      <sheetName val="표지"/>
      <sheetName val="WorkSheet1"/>
      <sheetName val="실행철강하도"/>
      <sheetName val="OFFER RATE"/>
      <sheetName val="STAND98"/>
      <sheetName val="인사자료총집계"/>
      <sheetName val="T RFA"/>
      <sheetName val="SortedList"/>
      <sheetName val="CVA"/>
      <sheetName val="P1_Bod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사업부배부A"/>
      <sheetName val="영업소실적"/>
      <sheetName val="사업부배부B"/>
      <sheetName val="사업부별실적A"/>
      <sheetName val="사업부별실적B"/>
      <sheetName val="계정별실적"/>
      <sheetName val="분기별계획"/>
      <sheetName val="임대원가"/>
      <sheetName val="관리비 추정"/>
      <sheetName val="예산초과내역"/>
      <sheetName val="해외인원추이"/>
      <sheetName val="배부비교"/>
      <sheetName val="상반기손익차2총괄"/>
      <sheetName val="BEND LOSS"/>
      <sheetName val="부표"/>
      <sheetName val="장비종합부표"/>
      <sheetName val="C급보 "/>
      <sheetName val="도급양식"/>
      <sheetName val="접대비명세서"/>
      <sheetName val="Sheet1"/>
      <sheetName val="환율"/>
      <sheetName val="N賃率-職"/>
      <sheetName val="6호기"/>
      <sheetName val="간접비 총괄표"/>
      <sheetName val="할증 "/>
      <sheetName val="배부961"/>
      <sheetName val="b_balju-단가단가단가"/>
      <sheetName val="패널"/>
      <sheetName val="세금자료"/>
      <sheetName val="주관사업"/>
      <sheetName val="수입"/>
      <sheetName val="노임단가"/>
      <sheetName val="공사내역"/>
      <sheetName val="노무비"/>
      <sheetName val="물가대비표"/>
      <sheetName val="단가산출"/>
      <sheetName val="7단가"/>
      <sheetName val="70%"/>
      <sheetName val="일위대가(건축)"/>
      <sheetName val="공사비_NDE"/>
      <sheetName val="견적서을"/>
      <sheetName val="설계명세서"/>
      <sheetName val="품셈표"/>
      <sheetName val="DATE"/>
      <sheetName val="2.1.1"/>
      <sheetName val="첨1.4"/>
      <sheetName val="첨1.5"/>
      <sheetName val="첨1.3"/>
      <sheetName val="2공구산출내역"/>
      <sheetName val="내역서"/>
      <sheetName val="실행예산SHEET도장재검토"/>
      <sheetName val="C3"/>
      <sheetName val="예산내역"/>
      <sheetName val="총괄수지표"/>
      <sheetName val="Cover"/>
      <sheetName val="매각(6)"/>
      <sheetName val="일위목록"/>
      <sheetName val="요율"/>
      <sheetName val="SIMULATION"/>
      <sheetName val="#REF"/>
      <sheetName val="도장시공집계"/>
      <sheetName val="가로등내역서"/>
      <sheetName val="NPC500"/>
      <sheetName val="잡설비내역"/>
      <sheetName val="부표총괄"/>
      <sheetName val="Sheet2"/>
      <sheetName val="경제지표"/>
      <sheetName val="PI"/>
      <sheetName val="정산표2"/>
      <sheetName val="코드목록(시스템담당용)"/>
      <sheetName val="1호인버트수량"/>
      <sheetName val="외화"/>
      <sheetName val="수주추정"/>
      <sheetName val="품셈"/>
      <sheetName val="노임단가산출근거"/>
      <sheetName val="Back up"/>
      <sheetName val="LOOKUP"/>
      <sheetName val="Bond Fee"/>
      <sheetName val="9-1차이내역"/>
      <sheetName val="eq_data"/>
      <sheetName val="산근"/>
      <sheetName val="97 사업추정(WEKI)"/>
      <sheetName val="DAN"/>
      <sheetName val="백호우계수"/>
      <sheetName val="h-013211-2"/>
      <sheetName val="PumpSpec"/>
      <sheetName val="연돌일위집계"/>
      <sheetName val="입력"/>
      <sheetName val="자재표"/>
      <sheetName val="도기류"/>
      <sheetName val="전선 및 전선관"/>
      <sheetName val="95삼성급(본사)"/>
      <sheetName val="CAT_5"/>
      <sheetName val="노임9월"/>
      <sheetName val="손익차9월2"/>
      <sheetName val="RENUN"/>
      <sheetName val="당초"/>
      <sheetName val="견적서"/>
      <sheetName val="INSTR"/>
      <sheetName val="집계표"/>
      <sheetName val="가도공"/>
      <sheetName val="인건비"/>
      <sheetName val="Piping(Methanol)"/>
      <sheetName val="공사비 내역 (가)"/>
      <sheetName val="ANALYSER"/>
      <sheetName val="ISBL"/>
      <sheetName val="OSBL"/>
      <sheetName val="3.건축(현장안)"/>
      <sheetName val="P.M 별"/>
      <sheetName val="골조시행"/>
      <sheetName val="투입실적"/>
      <sheetName val="CBE-VSL"/>
      <sheetName val="member design"/>
      <sheetName val="working load at the btm ft."/>
      <sheetName val="soil bearing check"/>
      <sheetName val="육상토목 견적대비표-Rev.0(13.07.03).xlsx"/>
      <sheetName val="관리비_추정"/>
      <sheetName val="공사자료입력"/>
      <sheetName val="BEND_LOSS"/>
      <sheetName val="C급보_"/>
      <sheetName val="간접비_총괄표"/>
      <sheetName val="할증_"/>
      <sheetName val="2_1_1"/>
      <sheetName val="첨1_4"/>
      <sheetName val="첨1_5"/>
      <sheetName val="첨1_3"/>
      <sheetName val="Back_up"/>
      <sheetName val="Bond_Fee"/>
      <sheetName val="97_사업추정(WEKI)"/>
      <sheetName val="자재단가"/>
      <sheetName val="전선_및_전선관"/>
      <sheetName val="BM"/>
      <sheetName val="옥외 전력간선공사"/>
      <sheetName val="단가조사"/>
      <sheetName val="ELEC_DCI"/>
      <sheetName val="INST_DCI"/>
      <sheetName val="인원현황"/>
      <sheetName val="수목데이타 "/>
      <sheetName val="사업계획"/>
      <sheetName val="1-11조직표"/>
      <sheetName val="세부내역"/>
      <sheetName val="차량운영비"/>
      <sheetName val="1.설계기준"/>
      <sheetName val="재료비"/>
      <sheetName val="매출vl"/>
      <sheetName val="SS2"/>
      <sheetName val="현장업무"/>
      <sheetName val="일위대가 "/>
      <sheetName val="★도급내역"/>
      <sheetName val="기타경비"/>
      <sheetName val="분개"/>
      <sheetName val="자재"/>
      <sheetName val="장산"/>
      <sheetName val="인산"/>
      <sheetName val="HDEC"/>
      <sheetName val="Mech CIF"/>
      <sheetName val="인원동원계획"/>
      <sheetName val="SE-611"/>
      <sheetName val="간접비총괄"/>
      <sheetName val="Instruction"/>
      <sheetName val="일위대가표(DEEP)"/>
      <sheetName val="Sheet4"/>
      <sheetName val="Sheet3"/>
      <sheetName val="음성방향"/>
      <sheetName val="변경품셈총괄"/>
      <sheetName val="관리비_추정1"/>
      <sheetName val="BEND_LOSS1"/>
      <sheetName val="C급보_1"/>
      <sheetName val="간접비_총괄표1"/>
      <sheetName val="할증_1"/>
      <sheetName val="BULK_1"/>
      <sheetName val="환율CHANGE"/>
      <sheetName val="2.대외공문"/>
      <sheetName val="재집"/>
      <sheetName val="직재"/>
      <sheetName val="기준FACTOR"/>
      <sheetName val="1차 내역서"/>
      <sheetName val="유림골조"/>
      <sheetName val="공사계획서"/>
      <sheetName val="INPUT DATA"/>
      <sheetName val="토목"/>
      <sheetName val="실행집계"/>
      <sheetName val="9811"/>
      <sheetName val="variable"/>
      <sheetName val="Sheet1 (2)"/>
      <sheetName val="설계내역서"/>
      <sheetName val="CON'C"/>
      <sheetName val="전기3.1 단가비교표(분전반)"/>
      <sheetName val="전기1. 단위내역목록"/>
      <sheetName val="전기4. 인건비"/>
      <sheetName val="Eq. Mobilization"/>
      <sheetName val="98수문일위"/>
      <sheetName val="품의양"/>
      <sheetName val="단가"/>
      <sheetName val="안전장치"/>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T-ESTN"/>
      <sheetName val="BQ-GSUM"/>
      <sheetName val="CNST-SCH"/>
      <sheetName val="EQT-SCH1"/>
      <sheetName val="DIR-MNG"/>
      <sheetName val="STF-MNG1"/>
      <sheetName val="CRW-MKUP"/>
      <sheetName val="CST-BDN0"/>
      <sheetName val="CST-SUM0"/>
      <sheetName val="CST-SUM2"/>
      <sheetName val="bm내역서(B공구)"/>
      <sheetName val="변경내역"/>
      <sheetName val="견적조건보고서"/>
      <sheetName val="견적갑지"/>
      <sheetName val="을지"/>
      <sheetName val="EQUIPMENT -2"/>
      <sheetName val="HVAC"/>
      <sheetName val="4000"/>
      <sheetName val="#REF"/>
      <sheetName val="Facturación A"/>
      <sheetName val="TABLAS"/>
      <sheetName val="ResCómpMét"/>
      <sheetName val="Equipments Level IV"/>
      <sheetName val="Table old fILE"/>
      <sheetName val="Lev III"/>
      <sheetName val="4 Piping"/>
      <sheetName val="3&amp;3A Equipments"/>
      <sheetName val="9 Insulation"/>
      <sheetName val="8 Painting"/>
      <sheetName val="10 Pre Commissioning"/>
      <sheetName val="5 Electrical"/>
      <sheetName val="6 Instrument"/>
      <sheetName val="7 Telecom"/>
      <sheetName val="Proc Reg"/>
      <sheetName val="SG"/>
      <sheetName val="산근"/>
      <sheetName val="Summary"/>
      <sheetName val="보온공사비대비표"/>
      <sheetName val="노임단가"/>
      <sheetName val="DG3285"/>
      <sheetName val="노임"/>
      <sheetName val=" ｹ-ﾌﾞﾙ"/>
      <sheetName val="A(Rev.3)"/>
      <sheetName val="1100"/>
      <sheetName val="BQ List"/>
      <sheetName val="CASH"/>
      <sheetName val="BATCH"/>
      <sheetName val="Cover"/>
      <sheetName val="5"/>
      <sheetName val="C1"/>
      <sheetName val="POWER"/>
      <sheetName val="갑지"/>
      <sheetName val="PROGRESS PH2"/>
      <sheetName val="HYDROTEST DIAGRAM"/>
      <sheetName val="공사비 내역 (가)"/>
      <sheetName val="도급양식"/>
      <sheetName val="SS2"/>
      <sheetName val="INPUT DATA"/>
      <sheetName val="영업소실적"/>
      <sheetName val="SUM-AFC02_NP"/>
      <sheetName val="inter"/>
      <sheetName val="차액보증"/>
      <sheetName val="Cover sheet"/>
      <sheetName val="내역서"/>
      <sheetName val="BOQ"/>
      <sheetName val="D-3"/>
      <sheetName val="Cable Data"/>
      <sheetName val="A-12"/>
      <sheetName val="12CGOU"/>
      <sheetName val="Conn. Lib"/>
      <sheetName val="EQUIPMENT_-2"/>
      <sheetName val="Facturación_A"/>
      <sheetName val="PROGRESS_PH2"/>
      <sheetName val="경제지표"/>
      <sheetName val="AILC004"/>
      <sheetName val="집계표(OPTION)"/>
      <sheetName val="EQT_ESTN"/>
      <sheetName val="EP0618"/>
      <sheetName val="PROJ-CST"/>
      <sheetName val="세금자료"/>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간접비(1)"/>
      <sheetName val="사업계획"/>
      <sheetName val="120"/>
      <sheetName val="130"/>
      <sheetName val="100"/>
      <sheetName val="101"/>
      <sheetName val="102"/>
      <sheetName val="103"/>
      <sheetName val="106"/>
      <sheetName val="108"/>
      <sheetName val="109"/>
      <sheetName val="131"/>
      <sheetName val="110"/>
      <sheetName val="111"/>
      <sheetName val="114"/>
      <sheetName val="116"/>
      <sheetName val="132"/>
      <sheetName val="140"/>
      <sheetName val="141"/>
      <sheetName val="142"/>
      <sheetName val="143"/>
      <sheetName val="144"/>
      <sheetName val="145"/>
      <sheetName val="146"/>
      <sheetName val="121"/>
      <sheetName val="147"/>
      <sheetName val="148"/>
      <sheetName val="160"/>
      <sheetName val="164"/>
      <sheetName val="Flaer Area"/>
      <sheetName val="123"/>
      <sheetName val="124"/>
      <sheetName val="125"/>
      <sheetName val="126"/>
      <sheetName val="127"/>
      <sheetName val="128"/>
      <sheetName val="129"/>
      <sheetName val="영업소실적"/>
      <sheetName val="xxxxxx"/>
      <sheetName val="간접비총괄"/>
      <sheetName val="간접비내역서"/>
      <sheetName val="환율"/>
      <sheetName val="간접비변동(Rev.1)"/>
      <sheetName val="간접비 비교표"/>
      <sheetName val="EXTERNAL(BOQ)"/>
      <sheetName val="소화실적"/>
      <sheetName val="direct"/>
      <sheetName val="GeneralNote"/>
      <sheetName val="eq_data"/>
      <sheetName val="기별수량산출서"/>
      <sheetName val="현금"/>
      <sheetName val="Eq. Mobilization"/>
      <sheetName val="간접비Z"/>
      <sheetName val="회사99"/>
      <sheetName val="집계표"/>
      <sheetName val="RENUN"/>
      <sheetName val="유림골조"/>
      <sheetName val="97 사업추정(WEKI)"/>
      <sheetName val="A"/>
      <sheetName val="주관사업"/>
      <sheetName val="기초공"/>
      <sheetName val="기둥(원형)"/>
      <sheetName val="DESIGN CRETERIA"/>
      <sheetName val="15 문제점"/>
      <sheetName val="BRICK"/>
      <sheetName val="as boq list up"/>
      <sheetName val="#REF"/>
      <sheetName val="일위대가목차"/>
    </sheetNames>
    <sheetDataSet>
      <sheetData sheetId="0" refreshError="1">
        <row r="13">
          <cell r="AE13">
            <v>765</v>
          </cell>
        </row>
        <row r="41">
          <cell r="AD41">
            <v>47</v>
          </cell>
          <cell r="AE41">
            <v>43</v>
          </cell>
          <cell r="AF41">
            <v>742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PC"/>
      <sheetName val="Building List"/>
      <sheetName val="h-013211-2"/>
    </sheetNames>
    <sheetDataSet>
      <sheetData sheetId="0"/>
      <sheetData sheetId="1"/>
      <sheetData sheetId="2"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PC"/>
      <sheetName val="Building List"/>
      <sheetName val="h-013211-2"/>
    </sheetNames>
    <sheetDataSet>
      <sheetData sheetId="0"/>
      <sheetData sheetId="1"/>
      <sheetData sheetId="2"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경제지표"/>
      <sheetName val="인원"/>
      <sheetName val="부서면적"/>
      <sheetName val="부서면적1"/>
      <sheetName val="임대면적"/>
      <sheetName val="출장교통"/>
      <sheetName val="세금자료"/>
      <sheetName val="인원계획"/>
      <sheetName val="공사비_NDE"/>
      <sheetName val="POL6차-PIPING"/>
      <sheetName val="정부노임단가"/>
      <sheetName val="h-013211-2"/>
      <sheetName val="산근"/>
      <sheetName val="공사비 내역 (가)"/>
      <sheetName val="Sheet1"/>
      <sheetName val="INPUT DATA"/>
      <sheetName val="BOJUNGGM"/>
      <sheetName val="손익차9월2"/>
      <sheetName val="영업2"/>
      <sheetName val="영업3"/>
      <sheetName val="SPrep_E4TK(R187)"/>
      <sheetName val="U00"/>
      <sheetName val="U01"/>
      <sheetName val="U02"/>
      <sheetName val="U03"/>
      <sheetName val="U06"/>
      <sheetName val="U07"/>
      <sheetName val="U08"/>
      <sheetName val="U09"/>
      <sheetName val="U10"/>
      <sheetName val="U11"/>
      <sheetName val="U13"/>
      <sheetName val="U21"/>
      <sheetName val="U25"/>
      <sheetName val="U26"/>
      <sheetName val="U29"/>
      <sheetName val="U30"/>
      <sheetName val="U31_Base"/>
      <sheetName val="U40"/>
      <sheetName val="U42"/>
      <sheetName val="U43"/>
      <sheetName val="U45"/>
      <sheetName val="U47"/>
      <sheetName val="U48"/>
      <sheetName val="U60"/>
      <sheetName val="출금실적"/>
      <sheetName val="8"/>
      <sheetName val="10"/>
      <sheetName val="12"/>
      <sheetName val="9"/>
      <sheetName val="11"/>
      <sheetName val="2"/>
      <sheetName val="할증 "/>
      <sheetName val="VST재료산출"/>
      <sheetName val="Civil"/>
      <sheetName val="DB@Acess"/>
      <sheetName val="Cover"/>
      <sheetName val="eq_data"/>
      <sheetName val="수입"/>
      <sheetName val="HVAC"/>
      <sheetName val="95삼성급(본사)"/>
      <sheetName val="주관사업"/>
      <sheetName val="소화실적"/>
      <sheetName val="원단위자료2xls"/>
      <sheetName val="정산표2"/>
      <sheetName val="Compressors"/>
      <sheetName val="원가계산서"/>
      <sheetName val="갑지"/>
      <sheetName val="Sheet2"/>
      <sheetName val="영업소실적"/>
      <sheetName val="97 사업추정(WEKI)"/>
      <sheetName val="사업부배부A"/>
      <sheetName val="CondPol"/>
      <sheetName val="5"/>
      <sheetName val="INSTR"/>
      <sheetName val="9-1차이내역"/>
      <sheetName val="ANALYSER"/>
      <sheetName val="Cover Sheet"/>
      <sheetName val="#REF"/>
      <sheetName val="CAT_5"/>
      <sheetName val="w't table"/>
      <sheetName val="설계명세서"/>
      <sheetName val="품셈표"/>
      <sheetName val="PipWT"/>
      <sheetName val="base"/>
      <sheetName val="내역서"/>
      <sheetName val="Sheet4"/>
      <sheetName val="ASCEandUBC"/>
      <sheetName val="CIVIL WORK"/>
      <sheetName val="footing"/>
      <sheetName val="간접비 총괄표"/>
      <sheetName val="설계산출기초"/>
      <sheetName val="도급예산내역서봉투"/>
      <sheetName val="공사원가계산서"/>
      <sheetName val="설계산출표지"/>
      <sheetName val="도급예산내역서총괄표"/>
      <sheetName val="을부담운반비"/>
      <sheetName val="운반비산출"/>
      <sheetName val="BID"/>
      <sheetName val="L V Separator"/>
      <sheetName val="Sheet5"/>
      <sheetName val="공정회의자료(월요일 10시까지)"/>
      <sheetName val="예산"/>
      <sheetName val="수주추정"/>
      <sheetName val="강재"/>
      <sheetName val="가도공"/>
      <sheetName val="2.2 띠장의 설계"/>
      <sheetName val="A(Rev.3)"/>
      <sheetName val="노임"/>
      <sheetName val="본실행경비"/>
      <sheetName val="Sheet3"/>
      <sheetName val="PRO_DCI"/>
      <sheetName val="MH rate"/>
      <sheetName val="기준"/>
      <sheetName val="국내"/>
      <sheetName val="영흥TL(UP,DOWN) "/>
      <sheetName val="costing_CV"/>
      <sheetName val="costing_ESDV"/>
      <sheetName val="costing_FE"/>
      <sheetName val="costing_Misc"/>
      <sheetName val="costing_MOV"/>
      <sheetName val="costing_Press"/>
      <sheetName val="DI-ESTI"/>
      <sheetName val="실행대비"/>
      <sheetName val="SubCon"/>
      <sheetName val="Segment"/>
      <sheetName val="head loss calc"/>
      <sheetName val="Panel제작명세서"/>
      <sheetName val="Summary"/>
      <sheetName val="견적서을"/>
      <sheetName val="SS2"/>
      <sheetName val="본지점중"/>
      <sheetName val="원가근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A3" t="str">
            <v xml:space="preserve"> 예산편성용 세금계산 자료 </v>
          </cell>
        </row>
        <row r="6">
          <cell r="A6" t="str">
            <v>구  분</v>
          </cell>
          <cell r="B6" t="str">
            <v>원 단 위</v>
          </cell>
          <cell r="C6" t="str">
            <v>계      산      근      거</v>
          </cell>
          <cell r="D6" t="str">
            <v>비       고</v>
          </cell>
        </row>
        <row r="7">
          <cell r="C7" t="str">
            <v xml:space="preserve"> ※ 98년도 추정세액 </v>
          </cell>
        </row>
        <row r="8">
          <cell r="A8" t="str">
            <v>건물분</v>
          </cell>
          <cell r="B8" t="str">
            <v>1,636원/㎡</v>
          </cell>
          <cell r="C8" t="str">
            <v xml:space="preserve">    ÷ 과세면적(㎡)</v>
          </cell>
          <cell r="D8" t="str">
            <v xml:space="preserve"> -.97년 자료</v>
          </cell>
        </row>
        <row r="9">
          <cell r="A9" t="str">
            <v>재산세</v>
          </cell>
          <cell r="C9" t="str">
            <v xml:space="preserve"> ＝ (97년도 납부세액 X 105%) </v>
          </cell>
          <cell r="D9" t="str">
            <v xml:space="preserve">   기타 예산편성이</v>
          </cell>
        </row>
        <row r="10">
          <cell r="C10" t="str">
            <v xml:space="preserve">    ÷ 과세면적(㎡)</v>
          </cell>
          <cell r="D10" t="str">
            <v xml:space="preserve">   필요한 세금관련</v>
          </cell>
        </row>
        <row r="11">
          <cell r="C11" t="str">
            <v xml:space="preserve"> ＝ (556,438,700 X 105%) </v>
          </cell>
          <cell r="D11" t="str">
            <v xml:space="preserve">   사항은 추가요망</v>
          </cell>
        </row>
        <row r="12">
          <cell r="C12" t="str">
            <v xml:space="preserve">    ÷ 357,142 </v>
          </cell>
        </row>
        <row r="13">
          <cell r="C13" t="str">
            <v xml:space="preserve"> ＝ 1,636</v>
          </cell>
        </row>
        <row r="14">
          <cell r="A14" t="str">
            <v>재산할</v>
          </cell>
          <cell r="B14" t="str">
            <v>250원/㎡</v>
          </cell>
          <cell r="C14" t="str">
            <v xml:space="preserve"> ※ 지방세법 제248조</v>
          </cell>
        </row>
        <row r="15">
          <cell r="A15" t="str">
            <v>사업소세</v>
          </cell>
        </row>
        <row r="17">
          <cell r="A17" t="str">
            <v>자동차세</v>
          </cell>
          <cell r="C17" t="str">
            <v xml:space="preserve"> ※ 차량별 연세액</v>
          </cell>
        </row>
        <row r="19">
          <cell r="C19" t="str">
            <v xml:space="preserve"> ①승용자동차 연세액</v>
          </cell>
        </row>
        <row r="20">
          <cell r="C20" t="str">
            <v xml:space="preserve">   ＝배기량 X 씨씨당 세액</v>
          </cell>
        </row>
        <row r="21">
          <cell r="C21" t="str">
            <v xml:space="preserve">       800   씨씨이하: 100원</v>
          </cell>
        </row>
        <row r="22">
          <cell r="C22" t="str">
            <v xml:space="preserve">       1,000 씨씨이하: 120원</v>
          </cell>
        </row>
        <row r="23">
          <cell r="C23" t="str">
            <v xml:space="preserve">       1,500 씨씨이하: 160원</v>
          </cell>
        </row>
        <row r="24">
          <cell r="C24" t="str">
            <v xml:space="preserve">       2,000 씨씨이하: 220원</v>
          </cell>
        </row>
        <row r="25">
          <cell r="C25" t="str">
            <v xml:space="preserve">       2,500 씨씨이하: 250원</v>
          </cell>
        </row>
        <row r="26">
          <cell r="C26" t="str">
            <v xml:space="preserve">       3,000 씨씨이하: 410원</v>
          </cell>
        </row>
        <row r="27">
          <cell r="C27" t="str">
            <v xml:space="preserve">       3,000 씨씨초과: 630원</v>
          </cell>
        </row>
        <row r="29">
          <cell r="C29" t="str">
            <v xml:space="preserve"> ②승합자동차 연세액</v>
          </cell>
        </row>
        <row r="30">
          <cell r="C30" t="str">
            <v xml:space="preserve">    대형일반버스: 115,000원</v>
          </cell>
        </row>
        <row r="31">
          <cell r="C31" t="str">
            <v xml:space="preserve">    소형일반버스:  65,000원</v>
          </cell>
        </row>
        <row r="33">
          <cell r="C33" t="str">
            <v xml:space="preserve"> ③화물자동차 연세액</v>
          </cell>
        </row>
        <row r="34">
          <cell r="C34" t="str">
            <v xml:space="preserve">   (적재정량 X 가격)</v>
          </cell>
        </row>
        <row r="35">
          <cell r="C35" t="str">
            <v xml:space="preserve">    1,000킬로그램 이하: 28,500원</v>
          </cell>
        </row>
        <row r="36">
          <cell r="C36" t="str">
            <v xml:space="preserve">    2,000킬로그램 이하: 34,500원</v>
          </cell>
        </row>
        <row r="37">
          <cell r="C37" t="str">
            <v xml:space="preserve">    3,000킬로그램 이하: 48,000원</v>
          </cell>
        </row>
        <row r="38">
          <cell r="C38" t="str">
            <v xml:space="preserve">    4,000킬로그램 이하: 63,000원</v>
          </cell>
        </row>
        <row r="39">
          <cell r="C39" t="str">
            <v xml:space="preserve">    5,000킬로그램 이하: 79,500원</v>
          </cell>
        </row>
        <row r="40">
          <cell r="C40" t="str">
            <v xml:space="preserve">    8,000킬로그램 이하:130,500원</v>
          </cell>
        </row>
        <row r="41">
          <cell r="C41" t="str">
            <v xml:space="preserve">   10,000킬로그램 이하:157,500원</v>
          </cell>
        </row>
        <row r="44">
          <cell r="A44" t="str">
            <v>감가상각비</v>
          </cell>
          <cell r="B44" t="str">
            <v>11,648원/㎡</v>
          </cell>
          <cell r="C44" t="str">
            <v xml:space="preserve">  1.건물</v>
          </cell>
        </row>
        <row r="45">
          <cell r="C45" t="str">
            <v xml:space="preserve">  연간 추정상각비(98년말 추정액)</v>
          </cell>
        </row>
        <row r="46">
          <cell r="C46" t="str">
            <v xml:space="preserve">  ÷건물 연면적</v>
          </cell>
        </row>
        <row r="47">
          <cell r="C47" t="str">
            <v xml:space="preserve">      ＝ 4,008,936,823 ÷ 344,155 </v>
          </cell>
        </row>
        <row r="48">
          <cell r="C48" t="str">
            <v xml:space="preserve">      ≒ 11,648</v>
          </cell>
        </row>
        <row r="49">
          <cell r="D49" t="str">
            <v xml:space="preserve"> 차량/비품/기계</v>
          </cell>
        </row>
        <row r="50">
          <cell r="C50" t="str">
            <v xml:space="preserve">  2.차량/기계장치/비품</v>
          </cell>
          <cell r="D50" t="str">
            <v xml:space="preserve"> 장치 등의 내용</v>
          </cell>
        </row>
        <row r="51">
          <cell r="C51" t="str">
            <v xml:space="preserve">  →  취득가 ÷ 내용연수</v>
          </cell>
          <cell r="D51" t="str">
            <v xml:space="preserve"> 연수는 5년임</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산근"/>
      <sheetName val="w't table"/>
      <sheetName val="Factor"/>
      <sheetName val="공문"/>
      <sheetName val="갑지"/>
      <sheetName val="#2CDU실행"/>
      <sheetName val="合成単価作成表-BLDG"/>
      <sheetName val="jobhist"/>
      <sheetName val="HVAC"/>
      <sheetName val="단가집"/>
      <sheetName val="Sheet1"/>
      <sheetName val="수지표"/>
      <sheetName val="셀명"/>
      <sheetName val="PipWT"/>
      <sheetName val="할증 "/>
      <sheetName val="토목(대안)"/>
      <sheetName val="#REF"/>
      <sheetName val="뜃맟뭁돽띿맟?-BLDG"/>
      <sheetName val="12CGOU"/>
      <sheetName val=" Sum"/>
      <sheetName val="inter"/>
      <sheetName val="해평견적"/>
      <sheetName val="Main"/>
      <sheetName val="AREA"/>
      <sheetName val="공정계획(내부계획25%,내부w.f)"/>
      <sheetName val="EQT-ESTN"/>
      <sheetName val="원가계산"/>
      <sheetName val="재료비"/>
      <sheetName val="Sheet5"/>
      <sheetName val="기계내역서"/>
      <sheetName val="장비종합부표"/>
      <sheetName val="집계표_식재"/>
      <sheetName val="부표"/>
      <sheetName val="내역서"/>
      <sheetName val="단가"/>
      <sheetName val="D"/>
      <sheetName val="h-013211-2"/>
      <sheetName val="BATCH"/>
      <sheetName val="99노임기준"/>
      <sheetName val="일위대가"/>
      <sheetName val="제잡비"/>
      <sheetName val="공내역서"/>
      <sheetName val="식재"/>
      <sheetName val="시설물"/>
      <sheetName val="식재출력용"/>
      <sheetName val="유지관리"/>
      <sheetName val="단가조사"/>
      <sheetName val="계수시트"/>
      <sheetName val="원가계산서"/>
      <sheetName val="대림경상68억"/>
      <sheetName val="시설물일위"/>
      <sheetName val="수목데이타"/>
      <sheetName val="가설공사"/>
      <sheetName val="단가결정"/>
      <sheetName val="내역아"/>
      <sheetName val="울타리"/>
      <sheetName val="Piping(Methanol)"/>
      <sheetName val="HO ENG MH CAL"/>
      <sheetName val="Gia vat tu"/>
      <sheetName val="환율표"/>
      <sheetName val="PIPE"/>
      <sheetName val="FLANGE"/>
      <sheetName val="VALVE"/>
      <sheetName val="cal"/>
      <sheetName val="Piping Design Data"/>
      <sheetName val="2-1. 경관조명 내역총괄표"/>
      <sheetName val="CAT_5"/>
      <sheetName val="뜃맟뭁돽띿맟_-BLDG"/>
      <sheetName val="8"/>
      <sheetName val="10"/>
      <sheetName val="12"/>
      <sheetName val="9"/>
      <sheetName val="11"/>
      <sheetName val="2"/>
      <sheetName val="AA"/>
      <sheetName val="도급"/>
      <sheetName val="Currencies"/>
      <sheetName val="경비"/>
      <sheetName val="Price Summary Sheet (Final BQ)"/>
      <sheetName val="Chi tiet"/>
      <sheetName val="PDS U-1400"/>
      <sheetName val="PROGRESS"/>
      <sheetName val="일위대가표"/>
      <sheetName val="Summary"/>
      <sheetName val="관련부서"/>
      <sheetName val="Report"/>
      <sheetName val="추가예산"/>
      <sheetName val="A01"/>
      <sheetName val="A11"/>
      <sheetName val="A16"/>
      <sheetName val="A02"/>
      <sheetName val="A03"/>
      <sheetName val="A04"/>
      <sheetName val="A05"/>
      <sheetName val="A06"/>
      <sheetName val="A07"/>
      <sheetName val="A08a"/>
      <sheetName val="A08b"/>
      <sheetName val="CE-ORG"/>
      <sheetName val="견적기준"/>
      <sheetName val="SUBCON"/>
      <sheetName val="설계"/>
      <sheetName val="공사_산출"/>
      <sheetName val="산출내역"/>
      <sheetName val="노임이"/>
      <sheetName val="갑지(추정)"/>
      <sheetName val="공통(20-91)"/>
      <sheetName val="DATE"/>
      <sheetName val="Spec1"/>
      <sheetName val="도면자료제출일정"/>
      <sheetName val="MB(LAB_No.2)"/>
      <sheetName val="개산공사비"/>
      <sheetName val="준공조서갑지"/>
      <sheetName val="PSV2701F"/>
      <sheetName val="costing_CV"/>
      <sheetName val="Chiet tinh dz35"/>
      <sheetName val="Chiet tinh dz22"/>
      <sheetName val="CT Thang Mo"/>
      <sheetName val="CT  PL"/>
      <sheetName val="MTP"/>
      <sheetName val="MTP1"/>
      <sheetName val="PBS"/>
      <sheetName val="편성절차"/>
      <sheetName val="AILC004"/>
      <sheetName val="cement"/>
      <sheetName val="TOT-SUM"/>
      <sheetName val="잡비계산"/>
      <sheetName val="cable-data"/>
      <sheetName val="Pile"/>
      <sheetName val="전기"/>
      <sheetName val="C3"/>
      <sheetName val="집계표(OPTION)"/>
      <sheetName val="M"/>
      <sheetName val="예총"/>
      <sheetName val="UNIT PRICES"/>
      <sheetName val="주관사업"/>
      <sheetName val="SS2"/>
      <sheetName val="TRANSFER"/>
      <sheetName val="기자재집계"/>
      <sheetName val="견적대비표"/>
      <sheetName val="토공개요"/>
      <sheetName val="실행내역"/>
      <sheetName val="name"/>
      <sheetName val="BQMPALOC"/>
      <sheetName val="설계명세서"/>
      <sheetName val="품셈표"/>
      <sheetName val="設計条件"/>
      <sheetName val="일위대가목차"/>
      <sheetName val="노임단가"/>
      <sheetName val="BASE DE PERSONAL"/>
      <sheetName val="Facturación A"/>
      <sheetName val="TABLAS"/>
      <sheetName val="RES"/>
      <sheetName val="SILICATE"/>
      <sheetName val="CODE"/>
      <sheetName val="Precall-new"/>
      <sheetName val="TIE-INS"/>
      <sheetName val="98수지배부(수정)"/>
      <sheetName val="총괄표"/>
      <sheetName val="실행철강하도"/>
      <sheetName val="수주추정"/>
      <sheetName val="마감집계(창고)"/>
      <sheetName val="도장면적"/>
      <sheetName val="마감산근(창고)"/>
      <sheetName val="공사비 내역 (가)"/>
      <sheetName val="참고자료"/>
      <sheetName val="MEPS Structural Steel Index 비교"/>
      <sheetName val="MEPS CS Index 비교"/>
      <sheetName val="자금운영"/>
      <sheetName val="골조시행"/>
      <sheetName val="자재단가조사표-수목"/>
      <sheetName val="Total"/>
      <sheetName val="건축명"/>
      <sheetName val="기계명"/>
      <sheetName val="전기명"/>
      <sheetName val="토목명"/>
      <sheetName val="부서코드표"/>
      <sheetName val="각계정원장"/>
      <sheetName val="간접비차이_PJT"/>
      <sheetName val="자바라1"/>
      <sheetName val="Variations"/>
      <sheetName val="DELIVERIES"/>
      <sheetName val="見積条件入力画面"/>
      <sheetName val="性能取り纏め"/>
      <sheetName val="명세서"/>
      <sheetName val="상반기손익차2총괄"/>
      <sheetName val="1100-1200-1300-1910-2140-LEV 2"/>
      <sheetName val="AU"/>
      <sheetName val="wp DESCRIPTION"/>
      <sheetName val="Civil Boq"/>
      <sheetName val="Data"/>
      <sheetName val="자재코드"/>
      <sheetName val="Table"/>
      <sheetName val="기초입력"/>
      <sheetName val="Segment"/>
      <sheetName val="laroux"/>
      <sheetName val="단중표-ST"/>
      <sheetName val="Q5434 EQ LIST"/>
      <sheetName val="Pump"/>
      <sheetName val="2002년12월"/>
      <sheetName val="_REF"/>
      <sheetName val="실행내역서 "/>
      <sheetName val="XLR_NoRangeSheet"/>
      <sheetName val="데이타"/>
      <sheetName val="식재인부"/>
      <sheetName val="Process Piping"/>
      <sheetName val="??-BLDG"/>
      <sheetName val="KP1590_E"/>
      <sheetName val="BOX 설계"/>
      <sheetName val="1.설계조건"/>
      <sheetName val="member design"/>
      <sheetName val="design criteria"/>
      <sheetName val="working load at the btm ft."/>
      <sheetName val="plan&amp;section of foundation"/>
      <sheetName val="soil bearing check"/>
      <sheetName val="SKETCH"/>
      <sheetName val="CAL."/>
      <sheetName val="경비집계"/>
      <sheetName val="차액보증"/>
      <sheetName val="H_param"/>
      <sheetName val="대창(함평)"/>
      <sheetName val="대창(장성)"/>
      <sheetName val="ESTI."/>
      <sheetName val="DI-ESTI"/>
      <sheetName val="96.12"/>
      <sheetName val="영업소실적"/>
      <sheetName val="3514-HV-0201"/>
      <sheetName val="PROJECT"/>
      <sheetName val="eq_data"/>
      <sheetName val="COA-17"/>
      <sheetName val="C-18"/>
      <sheetName val="지수"/>
      <sheetName val="INVOICE_CERT EIV'S"/>
      <sheetName val="w't_table"/>
      <sheetName val="wp_DESCRIPTION"/>
      <sheetName val="할증_"/>
      <sheetName val="INVOICE_CERT_EIV'S"/>
      <sheetName val="2. Project Orgarnization(Site)"/>
      <sheetName val="TENDER PROG."/>
      <sheetName val="Katsayılar"/>
      <sheetName val="CONSTANTES"/>
      <sheetName val="Weights"/>
      <sheetName val="당진1,2호기전선관설치및접지4차공사내역서-을지"/>
      <sheetName val="hGH정제"/>
      <sheetName val="POWER"/>
      <sheetName val="설명서 "/>
      <sheetName val="토목"/>
      <sheetName val="15100"/>
      <sheetName val="BM"/>
      <sheetName val="MEXICO-C"/>
      <sheetName val="PI"/>
      <sheetName val="9-1차이내역"/>
      <sheetName val="Questions to Vendor"/>
      <sheetName val="대비표"/>
      <sheetName val="거래처계좌"/>
      <sheetName val="costing_Misc"/>
      <sheetName val="Civil"/>
      <sheetName val="DB@Acess"/>
      <sheetName val="INDIRECTS"/>
      <sheetName val="Project Details"/>
      <sheetName val="steel data sheet"/>
      <sheetName val="CTEMCOST"/>
      <sheetName val="FAB별"/>
      <sheetName val="Dike(H=0.9m)"/>
      <sheetName val="PIPING_total"/>
      <sheetName val="static.cal"/>
      <sheetName val="가도공"/>
      <sheetName val="P2-Project Data"/>
      <sheetName val="__-BLDG"/>
      <sheetName val="Utility and Fire flange"/>
      <sheetName val="Quantity"/>
      <sheetName val="COST-TZ"/>
      <sheetName val="출금실적"/>
      <sheetName val="X17-TOTAL"/>
      <sheetName val="견"/>
      <sheetName val="Fax"/>
      <sheetName val="Det_IH"/>
      <sheetName val="비주거용"/>
      <sheetName val="Summary Sheets"/>
      <sheetName val="요약배부"/>
      <sheetName val="Final(1)summary"/>
      <sheetName val="_Sum"/>
      <sheetName val="공정계획(내부계획25%,내부w_f)"/>
      <sheetName val="PDS_U-1400"/>
      <sheetName val="HO_ENG_MH_CAL"/>
      <sheetName val="Gia_vat_tu"/>
      <sheetName val="Piping_Design_Data"/>
      <sheetName val="2-1__경관조명_내역총괄표"/>
      <sheetName val="Price_Summary_Sheet_(Final_BQ)"/>
      <sheetName val="Chi_tiet"/>
      <sheetName val="Chiet_tinh_dz35"/>
      <sheetName val="Chiet_tinh_dz22"/>
      <sheetName val="CT_Thang_Mo"/>
      <sheetName val="CT__PL"/>
      <sheetName val="MB(LAB_No_2)"/>
      <sheetName val="UNIT_PRICES"/>
      <sheetName val="BASE_DE_PERSONAL"/>
      <sheetName val="Facturación_A"/>
      <sheetName val="실행내역서_"/>
      <sheetName val="Q5434_EQ_LIST"/>
      <sheetName val="MEPS_Structural_Steel_Index_비교"/>
      <sheetName val="MEPS_CS_Index_비교"/>
      <sheetName val="Civil_Boq"/>
      <sheetName val="공사비_내역_(가)"/>
      <sheetName val="5.) Time Delays"/>
      <sheetName val="Status"/>
      <sheetName val="cover"/>
      <sheetName val="Testing"/>
      <sheetName val="A-12"/>
      <sheetName val="입력"/>
      <sheetName val="구조물철거타공정이월"/>
      <sheetName val="MAN-Sch"/>
      <sheetName val="RING WALL"/>
      <sheetName val="Macro"/>
      <sheetName val="Taux"/>
      <sheetName val="ESTI_"/>
      <sheetName val="96_12"/>
      <sheetName val="Process_Piping"/>
      <sheetName val="BOX_설계"/>
      <sheetName val="1_설계조건"/>
      <sheetName val="member_design"/>
      <sheetName val="design_criteria"/>
      <sheetName val="working_load_at_the_btm_ft_"/>
      <sheetName val="plan&amp;section_of_foundation"/>
      <sheetName val="soil_bearing_check"/>
      <sheetName val="CAL_"/>
      <sheetName val="환율"/>
      <sheetName val="6.현장조직도"/>
      <sheetName val="base"/>
      <sheetName val="ANALYSER"/>
      <sheetName val="왕갑지"/>
      <sheetName val="Sheet2"/>
      <sheetName val="Sheet3"/>
      <sheetName val="Sheet4"/>
      <sheetName val="Sheet6"/>
      <sheetName val="Sheet7"/>
      <sheetName val="Sheet8"/>
      <sheetName val="Sheet9"/>
      <sheetName val="Sheet10"/>
      <sheetName val="Sheet11"/>
      <sheetName val="Sheet12"/>
      <sheetName val="Sheet13"/>
      <sheetName val="Sheet14"/>
      <sheetName val="Sheet15"/>
      <sheetName val="Sheet16"/>
      <sheetName val="상계견적"/>
      <sheetName val="M-EQPT-Z"/>
      <sheetName val="기기리스트"/>
      <sheetName val="정부노임단가"/>
      <sheetName val="PipeLines"/>
      <sheetName val="pvc vent"/>
      <sheetName val="WIP"/>
      <sheetName val="공사개요"/>
      <sheetName val="기준"/>
      <sheetName val="INGENIERÍA"/>
      <sheetName val="당초"/>
      <sheetName val="변경"/>
      <sheetName val="집계표"/>
      <sheetName val="CB"/>
      <sheetName val="cvr"/>
      <sheetName val="sum"/>
      <sheetName val="indirect"/>
      <sheetName val="bm (2)"/>
      <sheetName val="Instrument"/>
      <sheetName val="Junction Box"/>
      <sheetName val="JB_Final checked"/>
      <sheetName val="Equipment"/>
      <sheetName val="F&amp;G System"/>
      <sheetName val="F&amp;G System (Detail)"/>
      <sheetName val="MOTOR"/>
      <sheetName val="동결보온"/>
      <sheetName val="BID"/>
      <sheetName val="금액내역서"/>
      <sheetName val=" 배관자재비-SKEC구매분"/>
      <sheetName val="제경비"/>
      <sheetName val="abc"/>
      <sheetName val="108"/>
      <sheetName val="JCS"/>
      <sheetName val="Working"/>
      <sheetName val="Manpower"/>
      <sheetName val="Datas"/>
      <sheetName val="Int. Pr.-Shell"/>
      <sheetName val="Ext. Pr.-Shell"/>
      <sheetName val="Int. Pr.-D'End"/>
      <sheetName val="Ext. Pr.-D'End"/>
      <sheetName val="Reinforcement Pad"/>
      <sheetName val="Nozzles"/>
      <sheetName val="Painting"/>
      <sheetName val="수입"/>
      <sheetName val="TTL"/>
      <sheetName val="품셈"/>
      <sheetName val="Onerous Terms"/>
      <sheetName val="fitting"/>
      <sheetName val="Erection"/>
      <sheetName val="Proposal"/>
      <sheetName val="WORK-VOL"/>
      <sheetName val="FAB_I"/>
      <sheetName val="적용환율"/>
      <sheetName val="조도계산서 (도서)"/>
      <sheetName val="도급양식"/>
      <sheetName val="입찰안"/>
      <sheetName val="직원동원SCH"/>
      <sheetName val="D-3109"/>
      <sheetName val="기성내역"/>
      <sheetName val="현장지지물물량"/>
      <sheetName val="General Data"/>
      <sheetName val="COST SUMMARY"/>
      <sheetName val="PIPING"/>
      <sheetName val="bm_(2)"/>
      <sheetName val="Junction_Box"/>
      <sheetName val="JB_Final_checked"/>
      <sheetName val="F&amp;G_System"/>
      <sheetName val="F&amp;G_System_(Detail)"/>
      <sheetName val="_배관자재비-SKEC구매분"/>
      <sheetName val="extensions lookup"/>
      <sheetName val="3. Piping"/>
      <sheetName val="EQUIP"/>
      <sheetName val="작성방법"/>
      <sheetName val="자격 땡겨오기"/>
      <sheetName val="연돌일위집계"/>
      <sheetName val="ITEM"/>
      <sheetName val="영업2"/>
      <sheetName val="4300 UTILITY BLDG (2)"/>
      <sheetName val="공정율 기초 Data"/>
      <sheetName val="가격분석@1100(990104)"/>
      <sheetName val="Escalation"/>
      <sheetName val="Rate Analysis"/>
      <sheetName val="wall"/>
      <sheetName val="결재판(삭제하지말아주세요)"/>
      <sheetName val="광통신 견적내역서1"/>
      <sheetName val="BEND LOSS"/>
      <sheetName val="공사비 내역 _가_"/>
      <sheetName val="A1 Thru A11- LUMP SUM CONSTR"/>
      <sheetName val="산출근거#2-3"/>
      <sheetName val="Utility_and_Fire_flange"/>
      <sheetName val="Questions_to_Vendor"/>
      <sheetName val="NIML"/>
      <sheetName val="BGT-00F2907"/>
      <sheetName val="COLUMN"/>
      <sheetName val="DRUM"/>
      <sheetName val="TO_COST_PPS_METRIC"/>
      <sheetName val="NAMES"/>
      <sheetName val="RFP009"/>
      <sheetName val="CASE A1 CPP"/>
      <sheetName val="Sheet1 (2)"/>
      <sheetName val="근거 및 가정"/>
      <sheetName val="Database"/>
      <sheetName val="NEWDRAW"/>
      <sheetName val="수목단가"/>
      <sheetName val="시설수량표"/>
      <sheetName val="식재수량표"/>
      <sheetName val="일위목록"/>
      <sheetName val="자재단가"/>
      <sheetName val="조명시설"/>
      <sheetName val="실행(ALT1)"/>
      <sheetName val="건축"/>
      <sheetName val="PROJECT DATA"/>
      <sheetName val="7-2"/>
      <sheetName val="BP"/>
      <sheetName val="INSTR"/>
      <sheetName val="찍기"/>
      <sheetName val="0110이후"/>
      <sheetName val="보수0831"/>
      <sheetName val="ANALYSIS"/>
      <sheetName val="CoverShawIntl"/>
      <sheetName val="VS배관내역서"/>
      <sheetName val="철거산출근거"/>
      <sheetName val="w't_table1"/>
      <sheetName val="할증_1"/>
      <sheetName val="_Sum1"/>
      <sheetName val="공정계획(내부계획25%,내부w_f)1"/>
      <sheetName val="HO_ENG_MH_CAL1"/>
      <sheetName val="Gia_vat_tu1"/>
      <sheetName val="Piping_Design_Data1"/>
      <sheetName val="2-1__경관조명_내역총괄표1"/>
      <sheetName val="BASE_DE_PERSONAL1"/>
      <sheetName val="Facturación_A1"/>
      <sheetName val="Price_Summary_Sheet_(Final_BQ)1"/>
      <sheetName val="Chi_tiet1"/>
      <sheetName val="PDS_U-14001"/>
      <sheetName val="Chiet_tinh_dz351"/>
      <sheetName val="Chiet_tinh_dz221"/>
      <sheetName val="CT_Thang_Mo1"/>
      <sheetName val="CT__PL1"/>
      <sheetName val="MB(LAB_No_2)1"/>
      <sheetName val="UNIT_PRICES1"/>
      <sheetName val="Q5434_EQ_LIST1"/>
      <sheetName val="공사비_내역_(가)1"/>
      <sheetName val="MEPS_Structural_Steel_Index_비교1"/>
      <sheetName val="MEPS_CS_Index_비교1"/>
      <sheetName val="wp_DESCRIPTION1"/>
      <sheetName val="Civil_Boq1"/>
      <sheetName val="실행내역서_1"/>
      <sheetName val="Process_Piping1"/>
      <sheetName val="BOX_설계1"/>
      <sheetName val="1_설계조건1"/>
      <sheetName val="member_design1"/>
      <sheetName val="design_criteria1"/>
      <sheetName val="working_load_at_the_btm_ft_1"/>
      <sheetName val="plan&amp;section_of_foundation1"/>
      <sheetName val="soil_bearing_check1"/>
      <sheetName val="CAL_1"/>
      <sheetName val="Project_Details"/>
      <sheetName val="steel_data_sheet"/>
      <sheetName val="ESTI_1"/>
      <sheetName val="96_121"/>
      <sheetName val="설명서_"/>
      <sheetName val="5_)_Time_Delays"/>
      <sheetName val="1100-1200-1300-1910-2140-LEV_2"/>
      <sheetName val="P2-Project_Data"/>
      <sheetName val="2__Project_Orgarnization(Site)"/>
      <sheetName val="TENDER_PROG_"/>
      <sheetName val="Summary_Sheets"/>
      <sheetName val="INVOICE_CERT_EIV'S1"/>
      <sheetName val="공사비_내역__가_"/>
      <sheetName val="6_현장조직도"/>
      <sheetName val="w't_table2"/>
      <sheetName val="할증_2"/>
      <sheetName val="_Sum2"/>
      <sheetName val="공정계획(내부계획25%,내부w_f)2"/>
      <sheetName val="HO_ENG_MH_CAL2"/>
      <sheetName val="Gia_vat_tu2"/>
      <sheetName val="Piping_Design_Data2"/>
      <sheetName val="2-1__경관조명_내역총괄표2"/>
      <sheetName val="BASE_DE_PERSONAL2"/>
      <sheetName val="Facturación_A2"/>
      <sheetName val="Price_Summary_Sheet_(Final_BQ)2"/>
      <sheetName val="Chi_tiet2"/>
      <sheetName val="PDS_U-14002"/>
      <sheetName val="Chiet_tinh_dz352"/>
      <sheetName val="Chiet_tinh_dz222"/>
      <sheetName val="CT_Thang_Mo2"/>
      <sheetName val="CT__PL2"/>
      <sheetName val="MB(LAB_No_2)2"/>
      <sheetName val="UNIT_PRICES2"/>
      <sheetName val="Q5434_EQ_LIST2"/>
      <sheetName val="공사비_내역_(가)2"/>
      <sheetName val="MEPS_Structural_Steel_Index_비교2"/>
      <sheetName val="MEPS_CS_Index_비교2"/>
      <sheetName val="wp_DESCRIPTION2"/>
      <sheetName val="Civil_Boq2"/>
      <sheetName val="실행내역서_2"/>
      <sheetName val="Process_Piping2"/>
      <sheetName val="BOX_설계2"/>
      <sheetName val="1_설계조건2"/>
      <sheetName val="member_design2"/>
      <sheetName val="design_criteria2"/>
      <sheetName val="working_load_at_the_btm_ft_2"/>
      <sheetName val="plan&amp;section_of_foundation2"/>
      <sheetName val="soil_bearing_check2"/>
      <sheetName val="CAL_2"/>
      <sheetName val="Project_Details1"/>
      <sheetName val="steel_data_sheet1"/>
      <sheetName val="ESTI_2"/>
      <sheetName val="96_122"/>
      <sheetName val="Questions_to_Vendor1"/>
      <sheetName val="설명서_1"/>
      <sheetName val="5_)_Time_Delays1"/>
      <sheetName val="1100-1200-1300-1910-2140-LEV_21"/>
      <sheetName val="P2-Project_Data1"/>
      <sheetName val="Utility_and_Fire_flange1"/>
      <sheetName val="2__Project_Orgarnization(Site)1"/>
      <sheetName val="TENDER_PROG_1"/>
      <sheetName val="Summary_Sheets1"/>
      <sheetName val="INVOICE_CERT_EIV'S2"/>
      <sheetName val="공사비_내역__가_1"/>
      <sheetName val="6_현장조직도1"/>
      <sheetName val="안전장치"/>
      <sheetName val="vlookup - do not print"/>
      <sheetName val="A(Rev.3)"/>
      <sheetName val="UnitList"/>
      <sheetName val="Macro1"/>
      <sheetName val="Aweer"/>
      <sheetName val="C-850R0.XLS"/>
      <sheetName val="Pittsburge"/>
      <sheetName val="activity"/>
      <sheetName val="1.cs sl(150)"/>
      <sheetName val="steam table"/>
      <sheetName val="GEN PROG"/>
      <sheetName val="TOTAL MHRS"/>
      <sheetName val="대치판정"/>
      <sheetName val="CC16-내역서"/>
      <sheetName val="معد .ث"/>
      <sheetName val="D-623D"/>
      <sheetName val="ASCEandUBC"/>
      <sheetName val="1단계"/>
      <sheetName val="을"/>
      <sheetName val="계약자료"/>
      <sheetName val="Panel제작명세서"/>
      <sheetName val="CA1"/>
      <sheetName val="Contents"/>
      <sheetName val="SYS_DB"/>
      <sheetName val="건축내역"/>
      <sheetName val="소화실적"/>
      <sheetName val="D-3503"/>
      <sheetName val="Eq. Mobilization"/>
      <sheetName val="PROCURE"/>
      <sheetName val="BoQ"/>
      <sheetName val="DESIGN"/>
      <sheetName val="도"/>
      <sheetName val="Graph (LGEN)"/>
      <sheetName val="out_prog"/>
      <sheetName val="선적schedule (2)"/>
      <sheetName val="INDEX"/>
      <sheetName val="Food court "/>
      <sheetName val="부재력정리"/>
      <sheetName val="WIND"/>
      <sheetName val="Rates"/>
      <sheetName val="WITHOUT C&amp;I PROFIT (3)"/>
      <sheetName val="EIs Progress"/>
      <sheetName val="RFP003B"/>
      <sheetName val="KP_List"/>
      <sheetName val="EQUIPMENT ERECTION BREAKDOWN"/>
      <sheetName val="공사내역"/>
      <sheetName val="HP-Steamdrum"/>
      <sheetName val="P-Ph3-F-002"/>
      <sheetName val="pvc_vent"/>
      <sheetName val="RING_WALL"/>
      <sheetName val="bm_(2)1"/>
      <sheetName val="Junction_Box1"/>
      <sheetName val="JB_Final_checked1"/>
      <sheetName val="F&amp;G_System1"/>
      <sheetName val="F&amp;G_System_(Detail)1"/>
      <sheetName val="_배관자재비-SKEC구매분1"/>
      <sheetName val="Int__Pr_-Shell"/>
      <sheetName val="Ext__Pr_-Shell"/>
      <sheetName val="Int__Pr_-D'End"/>
      <sheetName val="Ext__Pr_-D'End"/>
      <sheetName val="Reinforcement_Pad"/>
      <sheetName val="Onerous_Terms"/>
      <sheetName val="조도계산서_(도서)"/>
      <sheetName val="General_Data"/>
      <sheetName val="COST_SUMMARY"/>
      <sheetName val="extensions_lookup"/>
      <sheetName val="3__Piping"/>
      <sheetName val="자격_땡겨오기"/>
      <sheetName val="4300_UTILITY_BLDG_(2)"/>
      <sheetName val="공정율_기초_Data"/>
      <sheetName val="Rate_Analysis"/>
      <sheetName val="광통신_견적내역서1"/>
      <sheetName val="BEND_LOSS"/>
      <sheetName val="A1_Thru_A11-_LUMP_SUM_CONSTR"/>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sheetData sheetId="285"/>
      <sheetData sheetId="286"/>
      <sheetData sheetId="287"/>
      <sheetData sheetId="288"/>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sheetData sheetId="316"/>
      <sheetData sheetId="317"/>
      <sheetData sheetId="318"/>
      <sheetData sheetId="319"/>
      <sheetData sheetId="320"/>
      <sheetData sheetId="321"/>
      <sheetData sheetId="322"/>
      <sheetData sheetId="323"/>
      <sheetData sheetId="324"/>
      <sheetData sheetId="325" refreshError="1"/>
      <sheetData sheetId="326" refreshError="1"/>
      <sheetData sheetId="327" refreshError="1"/>
      <sheetData sheetId="328" refreshError="1"/>
      <sheetData sheetId="329" refreshError="1"/>
      <sheetData sheetId="330"/>
      <sheetData sheetId="331"/>
      <sheetData sheetId="332"/>
      <sheetData sheetId="333"/>
      <sheetData sheetId="334"/>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sheetData sheetId="378"/>
      <sheetData sheetId="379"/>
      <sheetData sheetId="380"/>
      <sheetData sheetId="381"/>
      <sheetData sheetId="382"/>
      <sheetData sheetId="383"/>
      <sheetData sheetId="384"/>
      <sheetData sheetId="385"/>
      <sheetData sheetId="386"/>
      <sheetData sheetId="387"/>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경제지표"/>
      <sheetName val="인원"/>
      <sheetName val="부서면적"/>
      <sheetName val="부서면적1"/>
      <sheetName val="임대면적"/>
      <sheetName val="출장교통"/>
      <sheetName val="세금자료"/>
      <sheetName val="인원계획"/>
      <sheetName val="공사비_NDE"/>
      <sheetName val="POL6차-PIPING"/>
      <sheetName val="정부노임단가"/>
      <sheetName val="h-013211-2"/>
      <sheetName val="산근"/>
      <sheetName val="공사비 내역 (가)"/>
      <sheetName val="Sheet1"/>
      <sheetName val="INPUT DATA"/>
      <sheetName val="BOJUNGGM"/>
      <sheetName val="손익차9월2"/>
      <sheetName val="영업2"/>
      <sheetName val="영업3"/>
      <sheetName val="SPrep_E4TK(R187)"/>
      <sheetName val="U00"/>
      <sheetName val="U01"/>
      <sheetName val="U02"/>
      <sheetName val="U03"/>
      <sheetName val="U06"/>
      <sheetName val="U07"/>
      <sheetName val="U08"/>
      <sheetName val="U09"/>
      <sheetName val="U10"/>
      <sheetName val="U11"/>
      <sheetName val="U13"/>
      <sheetName val="U21"/>
      <sheetName val="U25"/>
      <sheetName val="U26"/>
      <sheetName val="U29"/>
      <sheetName val="U30"/>
      <sheetName val="U31_Base"/>
      <sheetName val="U40"/>
      <sheetName val="U42"/>
      <sheetName val="U43"/>
      <sheetName val="U45"/>
      <sheetName val="U47"/>
      <sheetName val="U48"/>
      <sheetName val="U60"/>
      <sheetName val="출금실적"/>
      <sheetName val="8"/>
      <sheetName val="10"/>
      <sheetName val="12"/>
      <sheetName val="9"/>
      <sheetName val="11"/>
      <sheetName val="2"/>
      <sheetName val="할증 "/>
      <sheetName val="VST재료산출"/>
      <sheetName val="Civil"/>
      <sheetName val="DB@Acess"/>
      <sheetName val="Cover"/>
      <sheetName val="eq_data"/>
      <sheetName val="수입"/>
      <sheetName val="HVAC"/>
      <sheetName val="95삼성급(본사)"/>
      <sheetName val="주관사업"/>
      <sheetName val="소화실적"/>
      <sheetName val="원단위자료2xls"/>
      <sheetName val="정산표2"/>
      <sheetName val="Compressors"/>
      <sheetName val="원가계산서"/>
      <sheetName val="갑지"/>
      <sheetName val="Sheet2"/>
      <sheetName val="영업소실적"/>
      <sheetName val="97 사업추정(WEKI)"/>
      <sheetName val="사업부배부A"/>
      <sheetName val="CondPol"/>
      <sheetName val="5"/>
      <sheetName val="INSTR"/>
      <sheetName val="9-1차이내역"/>
      <sheetName val="ANALYSER"/>
      <sheetName val="Cover Sheet"/>
      <sheetName val="#REF"/>
      <sheetName val="CAT_5"/>
      <sheetName val="w't table"/>
      <sheetName val="설계명세서"/>
      <sheetName val="품셈표"/>
      <sheetName val="PipWT"/>
      <sheetName val="base"/>
      <sheetName val="내역서"/>
      <sheetName val="Sheet4"/>
      <sheetName val="ASCEandUBC"/>
      <sheetName val="CIVIL WORK"/>
      <sheetName val="footing"/>
      <sheetName val="간접비 총괄표"/>
      <sheetName val="설계산출기초"/>
      <sheetName val="도급예산내역서봉투"/>
      <sheetName val="공사원가계산서"/>
      <sheetName val="설계산출표지"/>
      <sheetName val="도급예산내역서총괄표"/>
      <sheetName val="을부담운반비"/>
      <sheetName val="운반비산출"/>
      <sheetName val="BID"/>
      <sheetName val="L V Separator"/>
      <sheetName val="Sheet5"/>
      <sheetName val="공정회의자료(월요일 10시까지)"/>
      <sheetName val="예산"/>
      <sheetName val="수주추정"/>
      <sheetName val="강재"/>
      <sheetName val="가도공"/>
      <sheetName val="2.2 띠장의 설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A3" t="str">
            <v xml:space="preserve"> 예산편성용 세금계산 자료 </v>
          </cell>
        </row>
        <row r="6">
          <cell r="A6" t="str">
            <v>구  분</v>
          </cell>
          <cell r="B6" t="str">
            <v>원 단 위</v>
          </cell>
          <cell r="C6" t="str">
            <v>계      산      근      거</v>
          </cell>
          <cell r="D6" t="str">
            <v>비       고</v>
          </cell>
        </row>
        <row r="7">
          <cell r="C7" t="str">
            <v xml:space="preserve"> ※ 98년도 추정세액 </v>
          </cell>
        </row>
        <row r="8">
          <cell r="A8" t="str">
            <v>건물분</v>
          </cell>
          <cell r="B8" t="str">
            <v>1,636원/㎡</v>
          </cell>
          <cell r="C8" t="str">
            <v xml:space="preserve">    ÷ 과세면적(㎡)</v>
          </cell>
          <cell r="D8" t="str">
            <v xml:space="preserve"> -.97년 자료</v>
          </cell>
        </row>
        <row r="9">
          <cell r="A9" t="str">
            <v>재산세</v>
          </cell>
          <cell r="C9" t="str">
            <v xml:space="preserve"> ＝ (97년도 납부세액 X 105%) </v>
          </cell>
          <cell r="D9" t="str">
            <v xml:space="preserve">   기타 예산편성이</v>
          </cell>
        </row>
        <row r="10">
          <cell r="C10" t="str">
            <v xml:space="preserve">    ÷ 과세면적(㎡)</v>
          </cell>
          <cell r="D10" t="str">
            <v xml:space="preserve">   필요한 세금관련</v>
          </cell>
        </row>
        <row r="11">
          <cell r="C11" t="str">
            <v xml:space="preserve"> ＝ (556,438,700 X 105%) </v>
          </cell>
          <cell r="D11" t="str">
            <v xml:space="preserve">   사항은 추가요망</v>
          </cell>
        </row>
        <row r="12">
          <cell r="C12" t="str">
            <v xml:space="preserve">    ÷ 357,142 </v>
          </cell>
        </row>
        <row r="13">
          <cell r="C13" t="str">
            <v xml:space="preserve"> ＝ 1,636</v>
          </cell>
        </row>
        <row r="14">
          <cell r="A14" t="str">
            <v>재산할</v>
          </cell>
          <cell r="B14" t="str">
            <v>250원/㎡</v>
          </cell>
          <cell r="C14" t="str">
            <v xml:space="preserve"> ※ 지방세법 제248조</v>
          </cell>
        </row>
        <row r="15">
          <cell r="A15" t="str">
            <v>사업소세</v>
          </cell>
        </row>
        <row r="17">
          <cell r="A17" t="str">
            <v>자동차세</v>
          </cell>
          <cell r="C17" t="str">
            <v xml:space="preserve"> ※ 차량별 연세액</v>
          </cell>
        </row>
        <row r="19">
          <cell r="C19" t="str">
            <v xml:space="preserve"> ①승용자동차 연세액</v>
          </cell>
        </row>
        <row r="20">
          <cell r="C20" t="str">
            <v xml:space="preserve">   ＝배기량 X 씨씨당 세액</v>
          </cell>
        </row>
        <row r="21">
          <cell r="C21" t="str">
            <v xml:space="preserve">       800   씨씨이하: 100원</v>
          </cell>
        </row>
        <row r="22">
          <cell r="C22" t="str">
            <v xml:space="preserve">       1,000 씨씨이하: 120원</v>
          </cell>
        </row>
        <row r="23">
          <cell r="C23" t="str">
            <v xml:space="preserve">       1,500 씨씨이하: 160원</v>
          </cell>
        </row>
        <row r="24">
          <cell r="C24" t="str">
            <v xml:space="preserve">       2,000 씨씨이하: 220원</v>
          </cell>
        </row>
        <row r="25">
          <cell r="C25" t="str">
            <v xml:space="preserve">       2,500 씨씨이하: 250원</v>
          </cell>
        </row>
        <row r="26">
          <cell r="C26" t="str">
            <v xml:space="preserve">       3,000 씨씨이하: 410원</v>
          </cell>
        </row>
        <row r="27">
          <cell r="C27" t="str">
            <v xml:space="preserve">       3,000 씨씨초과: 630원</v>
          </cell>
        </row>
        <row r="29">
          <cell r="C29" t="str">
            <v xml:space="preserve"> ②승합자동차 연세액</v>
          </cell>
        </row>
        <row r="30">
          <cell r="C30" t="str">
            <v xml:space="preserve">    대형일반버스: 115,000원</v>
          </cell>
        </row>
        <row r="31">
          <cell r="C31" t="str">
            <v xml:space="preserve">    소형일반버스:  65,000원</v>
          </cell>
        </row>
        <row r="33">
          <cell r="C33" t="str">
            <v xml:space="preserve"> ③화물자동차 연세액</v>
          </cell>
        </row>
        <row r="34">
          <cell r="C34" t="str">
            <v xml:space="preserve">   (적재정량 X 가격)</v>
          </cell>
        </row>
        <row r="35">
          <cell r="C35" t="str">
            <v xml:space="preserve">    1,000킬로그램 이하: 28,500원</v>
          </cell>
        </row>
        <row r="36">
          <cell r="C36" t="str">
            <v xml:space="preserve">    2,000킬로그램 이하: 34,500원</v>
          </cell>
        </row>
        <row r="37">
          <cell r="C37" t="str">
            <v xml:space="preserve">    3,000킬로그램 이하: 48,000원</v>
          </cell>
        </row>
        <row r="38">
          <cell r="C38" t="str">
            <v xml:space="preserve">    4,000킬로그램 이하: 63,000원</v>
          </cell>
        </row>
        <row r="39">
          <cell r="C39" t="str">
            <v xml:space="preserve">    5,000킬로그램 이하: 79,500원</v>
          </cell>
        </row>
        <row r="40">
          <cell r="C40" t="str">
            <v xml:space="preserve">    8,000킬로그램 이하:130,500원</v>
          </cell>
        </row>
        <row r="41">
          <cell r="C41" t="str">
            <v xml:space="preserve">   10,000킬로그램 이하:157,500원</v>
          </cell>
        </row>
        <row r="44">
          <cell r="A44" t="str">
            <v>감가상각비</v>
          </cell>
          <cell r="B44" t="str">
            <v>11,648원/㎡</v>
          </cell>
          <cell r="C44" t="str">
            <v xml:space="preserve">  1.건물</v>
          </cell>
        </row>
        <row r="45">
          <cell r="C45" t="str">
            <v xml:space="preserve">  연간 추정상각비(98년말 추정액)</v>
          </cell>
        </row>
        <row r="46">
          <cell r="C46" t="str">
            <v xml:space="preserve">  ÷건물 연면적</v>
          </cell>
        </row>
        <row r="47">
          <cell r="C47" t="str">
            <v xml:space="preserve">      ＝ 4,008,936,823 ÷ 344,155 </v>
          </cell>
        </row>
        <row r="48">
          <cell r="C48" t="str">
            <v xml:space="preserve">      ≒ 11,648</v>
          </cell>
        </row>
        <row r="49">
          <cell r="D49" t="str">
            <v xml:space="preserve"> 차량/비품/기계</v>
          </cell>
        </row>
        <row r="50">
          <cell r="C50" t="str">
            <v xml:space="preserve">  2.차량/기계장치/비품</v>
          </cell>
          <cell r="D50" t="str">
            <v xml:space="preserve"> 장치 등의 내용</v>
          </cell>
        </row>
        <row r="51">
          <cell r="C51" t="str">
            <v xml:space="preserve">  →  취득가 ÷ 내용연수</v>
          </cell>
          <cell r="D51" t="str">
            <v xml:space="preserve"> 연수는 5년임</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경제지표"/>
      <sheetName val="인원"/>
      <sheetName val="부서면적"/>
      <sheetName val="부서면적1"/>
      <sheetName val="임대면적"/>
      <sheetName val="출장교통"/>
      <sheetName val="세금자료"/>
      <sheetName val="인원계획"/>
      <sheetName val="공사비_NDE"/>
      <sheetName val="POL6차-PIPING"/>
      <sheetName val="정부노임단가"/>
      <sheetName val="h-013211-2"/>
      <sheetName val="산근"/>
      <sheetName val="공사비 내역 (가)"/>
      <sheetName val="Sheet1"/>
      <sheetName val="INPUT DATA"/>
      <sheetName val="BOJUNGGM"/>
      <sheetName val="손익차9월2"/>
      <sheetName val="영업2"/>
      <sheetName val="영업3"/>
      <sheetName val="SPrep_E4TK(R187)"/>
      <sheetName val="U00"/>
      <sheetName val="U01"/>
      <sheetName val="U02"/>
      <sheetName val="U03"/>
      <sheetName val="U06"/>
      <sheetName val="U07"/>
      <sheetName val="U08"/>
      <sheetName val="U09"/>
      <sheetName val="U10"/>
      <sheetName val="U11"/>
      <sheetName val="U13"/>
      <sheetName val="U21"/>
      <sheetName val="U25"/>
      <sheetName val="U26"/>
      <sheetName val="U29"/>
      <sheetName val="U30"/>
      <sheetName val="U31_Base"/>
      <sheetName val="U40"/>
      <sheetName val="U42"/>
      <sheetName val="U43"/>
      <sheetName val="U45"/>
      <sheetName val="U47"/>
      <sheetName val="U48"/>
      <sheetName val="U60"/>
      <sheetName val="출금실적"/>
      <sheetName val="8"/>
      <sheetName val="10"/>
      <sheetName val="12"/>
      <sheetName val="9"/>
      <sheetName val="11"/>
      <sheetName val="2"/>
      <sheetName val="할증 "/>
      <sheetName val="VST재료산출"/>
      <sheetName val="Civil"/>
      <sheetName val="DB@Acess"/>
      <sheetName val="Cover"/>
      <sheetName val="eq_data"/>
      <sheetName val="수입"/>
      <sheetName val="HVAC"/>
      <sheetName val="95삼성급(본사)"/>
      <sheetName val="주관사업"/>
      <sheetName val="소화실적"/>
      <sheetName val="원단위자료2xls"/>
      <sheetName val="정산표2"/>
      <sheetName val="Compressors"/>
      <sheetName val="원가계산서"/>
      <sheetName val="갑지"/>
      <sheetName val="Sheet2"/>
      <sheetName val="영업소실적"/>
      <sheetName val="97 사업추정(WEKI)"/>
      <sheetName val="사업부배부A"/>
      <sheetName val="CondPol"/>
      <sheetName val="5"/>
      <sheetName val="INSTR"/>
      <sheetName val="9-1차이내역"/>
      <sheetName val="ANALYSER"/>
      <sheetName val="Cover Sheet"/>
      <sheetName val="#REF"/>
      <sheetName val="CAT_5"/>
      <sheetName val="w't table"/>
      <sheetName val="설계명세서"/>
      <sheetName val="품셈표"/>
      <sheetName val="PipWT"/>
      <sheetName val="base"/>
      <sheetName val="내역서"/>
      <sheetName val="Sheet4"/>
      <sheetName val="ASCEandUBC"/>
      <sheetName val="CIVIL WORK"/>
      <sheetName val="footing"/>
      <sheetName val="간접비 총괄표"/>
      <sheetName val="설계산출기초"/>
      <sheetName val="도급예산내역서봉투"/>
      <sheetName val="공사원가계산서"/>
      <sheetName val="설계산출표지"/>
      <sheetName val="도급예산내역서총괄표"/>
      <sheetName val="을부담운반비"/>
      <sheetName val="운반비산출"/>
      <sheetName val="BID"/>
      <sheetName val="L V Separator"/>
      <sheetName val="Sheet5"/>
      <sheetName val="공정회의자료(월요일 10시까지)"/>
      <sheetName val="예산"/>
      <sheetName val="수주추정"/>
      <sheetName val="강재"/>
      <sheetName val="가도공"/>
      <sheetName val="2.2 띠장의 설계"/>
      <sheetName val="A(Rev.3)"/>
      <sheetName val="노임"/>
      <sheetName val="본실행경비"/>
      <sheetName val="Sheet3"/>
      <sheetName val="PRO_DCI"/>
      <sheetName val="MH rate"/>
      <sheetName val="기준"/>
      <sheetName val="국내"/>
      <sheetName val="영흥TL(UP,DOWN) "/>
      <sheetName val="costing_CV"/>
      <sheetName val="costing_ESDV"/>
      <sheetName val="costing_FE"/>
      <sheetName val="costing_Misc"/>
      <sheetName val="costing_MOV"/>
      <sheetName val="costing_Press"/>
      <sheetName val="DI-ESTI"/>
      <sheetName val="실행대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A3" t="str">
            <v xml:space="preserve"> 예산편성용 세금계산 자료 </v>
          </cell>
        </row>
        <row r="6">
          <cell r="A6" t="str">
            <v>구  분</v>
          </cell>
          <cell r="B6" t="str">
            <v>원 단 위</v>
          </cell>
          <cell r="C6" t="str">
            <v>계      산      근      거</v>
          </cell>
          <cell r="D6" t="str">
            <v>비       고</v>
          </cell>
        </row>
        <row r="7">
          <cell r="C7" t="str">
            <v xml:space="preserve"> ※ 98년도 추정세액 </v>
          </cell>
        </row>
        <row r="8">
          <cell r="A8" t="str">
            <v>건물분</v>
          </cell>
          <cell r="B8" t="str">
            <v>1,636원/㎡</v>
          </cell>
          <cell r="C8" t="str">
            <v xml:space="preserve">    ÷ 과세면적(㎡)</v>
          </cell>
          <cell r="D8" t="str">
            <v xml:space="preserve"> -.97년 자료</v>
          </cell>
        </row>
        <row r="9">
          <cell r="A9" t="str">
            <v>재산세</v>
          </cell>
          <cell r="C9" t="str">
            <v xml:space="preserve"> ＝ (97년도 납부세액 X 105%) </v>
          </cell>
          <cell r="D9" t="str">
            <v xml:space="preserve">   기타 예산편성이</v>
          </cell>
        </row>
        <row r="10">
          <cell r="C10" t="str">
            <v xml:space="preserve">    ÷ 과세면적(㎡)</v>
          </cell>
          <cell r="D10" t="str">
            <v xml:space="preserve">   필요한 세금관련</v>
          </cell>
        </row>
        <row r="11">
          <cell r="C11" t="str">
            <v xml:space="preserve"> ＝ (556,438,700 X 105%) </v>
          </cell>
          <cell r="D11" t="str">
            <v xml:space="preserve">   사항은 추가요망</v>
          </cell>
        </row>
        <row r="12">
          <cell r="C12" t="str">
            <v xml:space="preserve">    ÷ 357,142 </v>
          </cell>
        </row>
        <row r="13">
          <cell r="C13" t="str">
            <v xml:space="preserve"> ＝ 1,636</v>
          </cell>
        </row>
        <row r="14">
          <cell r="A14" t="str">
            <v>재산할</v>
          </cell>
          <cell r="B14" t="str">
            <v>250원/㎡</v>
          </cell>
          <cell r="C14" t="str">
            <v xml:space="preserve"> ※ 지방세법 제248조</v>
          </cell>
        </row>
        <row r="15">
          <cell r="A15" t="str">
            <v>사업소세</v>
          </cell>
        </row>
        <row r="17">
          <cell r="A17" t="str">
            <v>자동차세</v>
          </cell>
          <cell r="C17" t="str">
            <v xml:space="preserve"> ※ 차량별 연세액</v>
          </cell>
        </row>
        <row r="19">
          <cell r="C19" t="str">
            <v xml:space="preserve"> ①승용자동차 연세액</v>
          </cell>
        </row>
        <row r="20">
          <cell r="C20" t="str">
            <v xml:space="preserve">   ＝배기량 X 씨씨당 세액</v>
          </cell>
        </row>
        <row r="21">
          <cell r="C21" t="str">
            <v xml:space="preserve">       800   씨씨이하: 100원</v>
          </cell>
        </row>
        <row r="22">
          <cell r="C22" t="str">
            <v xml:space="preserve">       1,000 씨씨이하: 120원</v>
          </cell>
        </row>
        <row r="23">
          <cell r="C23" t="str">
            <v xml:space="preserve">       1,500 씨씨이하: 160원</v>
          </cell>
        </row>
        <row r="24">
          <cell r="C24" t="str">
            <v xml:space="preserve">       2,000 씨씨이하: 220원</v>
          </cell>
        </row>
        <row r="25">
          <cell r="C25" t="str">
            <v xml:space="preserve">       2,500 씨씨이하: 250원</v>
          </cell>
        </row>
        <row r="26">
          <cell r="C26" t="str">
            <v xml:space="preserve">       3,000 씨씨이하: 410원</v>
          </cell>
        </row>
        <row r="27">
          <cell r="C27" t="str">
            <v xml:space="preserve">       3,000 씨씨초과: 630원</v>
          </cell>
        </row>
        <row r="29">
          <cell r="C29" t="str">
            <v xml:space="preserve"> ②승합자동차 연세액</v>
          </cell>
        </row>
        <row r="30">
          <cell r="C30" t="str">
            <v xml:space="preserve">    대형일반버스: 115,000원</v>
          </cell>
        </row>
        <row r="31">
          <cell r="C31" t="str">
            <v xml:space="preserve">    소형일반버스:  65,000원</v>
          </cell>
        </row>
        <row r="33">
          <cell r="C33" t="str">
            <v xml:space="preserve"> ③화물자동차 연세액</v>
          </cell>
        </row>
        <row r="34">
          <cell r="C34" t="str">
            <v xml:space="preserve">   (적재정량 X 가격)</v>
          </cell>
        </row>
        <row r="35">
          <cell r="C35" t="str">
            <v xml:space="preserve">    1,000킬로그램 이하: 28,500원</v>
          </cell>
        </row>
        <row r="36">
          <cell r="C36" t="str">
            <v xml:space="preserve">    2,000킬로그램 이하: 34,500원</v>
          </cell>
        </row>
        <row r="37">
          <cell r="C37" t="str">
            <v xml:space="preserve">    3,000킬로그램 이하: 48,000원</v>
          </cell>
        </row>
        <row r="38">
          <cell r="C38" t="str">
            <v xml:space="preserve">    4,000킬로그램 이하: 63,000원</v>
          </cell>
        </row>
        <row r="39">
          <cell r="C39" t="str">
            <v xml:space="preserve">    5,000킬로그램 이하: 79,500원</v>
          </cell>
        </row>
        <row r="40">
          <cell r="C40" t="str">
            <v xml:space="preserve">    8,000킬로그램 이하:130,500원</v>
          </cell>
        </row>
        <row r="41">
          <cell r="C41" t="str">
            <v xml:space="preserve">   10,000킬로그램 이하:157,500원</v>
          </cell>
        </row>
        <row r="44">
          <cell r="A44" t="str">
            <v>감가상각비</v>
          </cell>
          <cell r="B44" t="str">
            <v>11,648원/㎡</v>
          </cell>
          <cell r="C44" t="str">
            <v xml:space="preserve">  1.건물</v>
          </cell>
        </row>
        <row r="45">
          <cell r="C45" t="str">
            <v xml:space="preserve">  연간 추정상각비(98년말 추정액)</v>
          </cell>
        </row>
        <row r="46">
          <cell r="C46" t="str">
            <v xml:space="preserve">  ÷건물 연면적</v>
          </cell>
        </row>
        <row r="47">
          <cell r="C47" t="str">
            <v xml:space="preserve">      ＝ 4,008,936,823 ÷ 344,155 </v>
          </cell>
        </row>
        <row r="48">
          <cell r="C48" t="str">
            <v xml:space="preserve">      ≒ 11,648</v>
          </cell>
        </row>
        <row r="49">
          <cell r="D49" t="str">
            <v xml:space="preserve"> 차량/비품/기계</v>
          </cell>
        </row>
        <row r="50">
          <cell r="C50" t="str">
            <v xml:space="preserve">  2.차량/기계장치/비품</v>
          </cell>
          <cell r="D50" t="str">
            <v xml:space="preserve"> 장치 등의 내용</v>
          </cell>
        </row>
        <row r="51">
          <cell r="C51" t="str">
            <v xml:space="preserve">  →  취득가 ÷ 내용연수</v>
          </cell>
          <cell r="D51" t="str">
            <v xml:space="preserve"> 연수는 5년임</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3)"/>
      <sheetName val="7.3.1A(INPUT)"/>
      <sheetName val="7.3.1.B(BREAKDN)"/>
      <sheetName val="7.3.1.C(SCOPE)"/>
      <sheetName val="7.3.1.D(TECH)"/>
      <sheetName val="7.3.1.E(ALLOW)"/>
      <sheetName val="7.3.2.1(SUMARY)"/>
      <sheetName val="7.3.2.2(SUMARY)"/>
      <sheetName val="7.3.3.BOQ"/>
      <sheetName val="7.3.3.A BOQ TOTAIL (SUMARY) "/>
      <sheetName val="7.3.3.B BOQ OF UNIT 500 "/>
      <sheetName val="7.3.3.C BOQ OF UNIT 501"/>
      <sheetName val="7.3.3.D BOQ OF UNIT 502 "/>
      <sheetName val="7.3.3.E BOQ OF UNIT 503"/>
      <sheetName val="7.3.3.F BOQ OF UNIT 506 "/>
      <sheetName val="7.3.3.G BOQ OF UNIT 508 "/>
      <sheetName val="7.3.3.H BOQ OF UNIT 521 "/>
      <sheetName val="7.3.3.I BOQ OF UNIT 525"/>
      <sheetName val="7.3.3.J BOQ OF UNIT 526 "/>
      <sheetName val="7.3.3.K BOQ OF UNIT 560 "/>
      <sheetName val="7.3.3.L BOQ OF PR500 "/>
      <sheetName val="7.3.3.M BOQ OF OFF-SITE"/>
      <sheetName val="7.3.4.A(REF-INTER)"/>
      <sheetName val="1) INCOMING "/>
      <sheetName val="2) OUTGOING "/>
      <sheetName val="7.3.4.B(REF-BOQ)"/>
      <sheetName val="7.3.4.C(REF-SHIP)"/>
      <sheetName val="7.3.5(CHECK)"/>
      <sheetName val="#REF!"/>
      <sheetName val="eq_data"/>
      <sheetName val="#REF"/>
      <sheetName val="INSTR"/>
      <sheetName val="BM"/>
      <sheetName val="h-013211-2"/>
      <sheetName val="공사비_NDE"/>
      <sheetName val="상반기손익차2총괄"/>
      <sheetName val="내역서"/>
      <sheetName val="주관사업"/>
      <sheetName val="세금자료"/>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Master"/>
      <sheetName val="표지"/>
      <sheetName val="Summary"/>
      <sheetName val="요약"/>
      <sheetName val="품의서"/>
      <sheetName val="목차"/>
      <sheetName val="1."/>
      <sheetName val="1.1"/>
      <sheetName val="1.2"/>
      <sheetName val="2."/>
      <sheetName val="2.0"/>
      <sheetName val="2.1"/>
      <sheetName val="2.2"/>
      <sheetName val="MH rate"/>
      <sheetName val="2.3"/>
      <sheetName val="3-1"/>
      <sheetName val="CBE"/>
      <sheetName val="3-2"/>
      <sheetName val="4."/>
      <sheetName val="시공CBE"/>
      <sheetName val="5."/>
      <sheetName val="5.1"/>
      <sheetName val="5.2"/>
      <sheetName val="5.2.1"/>
      <sheetName val="5.2.2"/>
      <sheetName val="5.2.3"/>
      <sheetName val="6"/>
      <sheetName val="7"/>
      <sheetName val="첨1.1"/>
      <sheetName val="첨1.2"/>
      <sheetName val="첨2.1"/>
      <sheetName val="첨2.2"/>
      <sheetName val="첨2.3"/>
      <sheetName val="첨3"/>
      <sheetName val="첨4.1"/>
      <sheetName val="첨4.2"/>
      <sheetName val="첨5"/>
      <sheetName val="첨5.1"/>
      <sheetName val="첨6"/>
      <sheetName val="운용계획"/>
      <sheetName val="MH비교"/>
      <sheetName val="월별"/>
      <sheetName val="T&amp;C"/>
      <sheetName val="P_monthly"/>
      <sheetName val="E"/>
      <sheetName val="P"/>
      <sheetName val="C"/>
      <sheetName val="Comm"/>
      <sheetName val="Total"/>
      <sheetName val="간접비"/>
      <sheetName val="항공"/>
      <sheetName val="파견규칙"/>
      <sheetName val="5.2.4"/>
      <sheetName val="2"/>
      <sheetName val="세금자료"/>
      <sheetName val="Variation Work"/>
      <sheetName val="Provisional 용 인력계획"/>
      <sheetName val="환율 적용기준"/>
      <sheetName val="Euro Summary"/>
      <sheetName val="Summary (마덴)"/>
      <sheetName val="입찰내역서"/>
      <sheetName val="2 용역비"/>
      <sheetName val="2.1.1MH 단가"/>
      <sheetName val="3 자재비"/>
      <sheetName val="Novated LLI Price"/>
      <sheetName val="운송비"/>
      <sheetName val="4 시공비"/>
      <sheetName val="시공Lv3"/>
      <sheetName val="5 경비"/>
      <sheetName val="5.3"/>
      <sheetName val="5.3.1"/>
      <sheetName val="5.3.2"/>
      <sheetName val="5.4"/>
      <sheetName val="5.4.1"/>
      <sheetName val="첨1 인력동원"/>
      <sheetName val="첨5 "/>
      <sheetName val="이후 출력금지"/>
      <sheetName val="Sheet1"/>
      <sheetName val="해외수당"/>
      <sheetName val="Payment Milestone Schedule"/>
      <sheetName val="Overall"/>
      <sheetName val="Engineering"/>
      <sheetName val="Procurement"/>
      <sheetName val="Construction"/>
      <sheetName val="Commissioning &amp; Start-up"/>
      <sheetName val="TOTAL (2)"/>
      <sheetName val="PM"/>
      <sheetName val="ENG"/>
      <sheetName val="PRO"/>
      <sheetName val="CON"/>
      <sheetName val="SubCon-Rev"/>
      <sheetName val="SubCon"/>
      <sheetName val="Cover"/>
    </sheetNames>
    <sheetDataSet>
      <sheetData sheetId="0" refreshError="1"/>
      <sheetData sheetId="1" refreshError="1"/>
      <sheetData sheetId="2" refreshError="1"/>
      <sheetData sheetId="3" refreshError="1"/>
      <sheetData sheetId="4" refreshError="1">
        <row r="10">
          <cell r="Q10">
            <v>1100</v>
          </cell>
        </row>
        <row r="49">
          <cell r="K49">
            <v>77224.899101565432</v>
          </cell>
        </row>
      </sheetData>
      <sheetData sheetId="5" refreshError="1"/>
      <sheetData sheetId="6" refreshError="1"/>
      <sheetData sheetId="7">
        <row r="7">
          <cell r="C7" t="str">
            <v>IRPC Propylene Plant Project, Thailand</v>
          </cell>
        </row>
      </sheetData>
      <sheetData sheetId="8" refreshError="1"/>
      <sheetData sheetId="9" refreshError="1"/>
      <sheetData sheetId="10">
        <row r="3">
          <cell r="K3">
            <v>178.5</v>
          </cell>
        </row>
      </sheetData>
      <sheetData sheetId="11" refreshError="1"/>
      <sheetData sheetId="12" refreshError="1"/>
      <sheetData sheetId="13" refreshError="1"/>
      <sheetData sheetId="14" refreshError="1"/>
      <sheetData sheetId="15" refreshError="1"/>
      <sheetData sheetId="16" refreshError="1"/>
      <sheetData sheetId="17">
        <row r="13">
          <cell r="Q13">
            <v>85645435.050033465</v>
          </cell>
        </row>
      </sheetData>
      <sheetData sheetId="18" refreshError="1"/>
      <sheetData sheetId="19">
        <row r="6">
          <cell r="B6" t="str">
            <v>가설건축물공사 (Temporary Facility)</v>
          </cell>
        </row>
      </sheetData>
      <sheetData sheetId="20">
        <row r="13">
          <cell r="Q13">
            <v>85645435.050033465</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ow r="9">
          <cell r="B9">
            <v>0.27557122027908998</v>
          </cell>
        </row>
      </sheetData>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사비_NDE"/>
      <sheetName val="공사비_BULK"/>
      <sheetName val="공사비_INSUL"/>
      <sheetName val="BULK"/>
      <sheetName val="INSULATION"/>
      <sheetName val="PAINT"/>
      <sheetName val="NDE"/>
      <sheetName val="h-013211-2"/>
      <sheetName val="공사내역"/>
      <sheetName val="jobhist"/>
      <sheetName val="DATE"/>
      <sheetName val="전체"/>
      <sheetName val="청천내"/>
      <sheetName val="B"/>
      <sheetName val="세금자료"/>
      <sheetName val="노임단가"/>
      <sheetName val="공사계획서"/>
      <sheetName val="품셈표"/>
      <sheetName val="현장업무"/>
      <sheetName val="접대비명세서"/>
      <sheetName val="VA_code"/>
      <sheetName val="산근"/>
      <sheetName val="경제지표"/>
      <sheetName val="수입"/>
      <sheetName val="CAT_5"/>
      <sheetName val="GeneralNote"/>
      <sheetName val="3.내역서"/>
      <sheetName val="내역서"/>
      <sheetName val="FILTER"/>
      <sheetName val="설계명세서-2"/>
      <sheetName val="eq_data"/>
      <sheetName val="품셈 "/>
      <sheetName val="노임"/>
      <sheetName val="Cash2"/>
      <sheetName val="Z"/>
      <sheetName val="A"/>
      <sheetName val="INSTR"/>
      <sheetName val="cable-data"/>
      <sheetName val="Panel제작명세서"/>
      <sheetName val="Pivot"/>
      <sheetName val="UnitList"/>
      <sheetName val="data_dci"/>
      <sheetName val="data_mci"/>
      <sheetName val="behind"/>
      <sheetName val="Main"/>
      <sheetName val="BREAKDOWN"/>
      <sheetName val="BUSINESS TRIP-TRAVELING EXPENSE"/>
      <sheetName val="LIST OF AIR FARE"/>
      <sheetName val="CAMP - RENTAL"/>
      <sheetName val="CAMP - COMMON FACILITIES"/>
      <sheetName val="ELECTRIC POWER CONSUMPTION"/>
      <sheetName val="INDIRECT SALARY"/>
      <sheetName val="EUR, TCN &amp; LOC STAFF SALARY"/>
      <sheetName val="INDIRECT MOBILIZATION PLAN"/>
      <sheetName val="MANPOWER MOBILIZATION"/>
      <sheetName val="STAFF MOBILIZATION PLAN"/>
      <sheetName val="LABOR MOBILIZATION PLAN"/>
      <sheetName val="LIST OF OFFICE EQUIPMENT"/>
      <sheetName val="PERSONNEL SETUP"/>
      <sheetName val="KOREAN STAFF SALARY - BRANCH"/>
      <sheetName val="TEMPORARY FACILITIES"/>
      <sheetName val="WATER SUPPLY"/>
      <sheetName val="공사비 내역 (가)"/>
      <sheetName val="데이타"/>
      <sheetName val="PDS U-1400"/>
      <sheetName val="INPUT DATA"/>
      <sheetName val="설계내역서"/>
      <sheetName val="1100-1200-1300-1910-2140-LEV 2"/>
      <sheetName val="TOTAL"/>
      <sheetName val="base"/>
      <sheetName val="ANALYSER"/>
      <sheetName val="3.공통공사대비"/>
      <sheetName val="costing_CV"/>
      <sheetName val="CondPol"/>
      <sheetName val="NEWCPS"/>
      <sheetName val="설계명세서"/>
      <sheetName val="BQ"/>
      <sheetName val="w't table"/>
      <sheetName val="Ind"/>
      <sheetName val="mhrrate"/>
      <sheetName val="A01"/>
      <sheetName val="A11"/>
      <sheetName val="A16"/>
      <sheetName val="A02"/>
      <sheetName val="A03"/>
      <sheetName val="A04"/>
      <sheetName val="A05"/>
      <sheetName val="A06"/>
      <sheetName val="A07"/>
      <sheetName val="A08a"/>
      <sheetName val="A08b"/>
      <sheetName val="Sheet1"/>
      <sheetName val="정부노임단가"/>
      <sheetName val="Cover"/>
      <sheetName val="Currencies"/>
      <sheetName val="02-10 (실행)"/>
      <sheetName val="영업2"/>
      <sheetName val="영업3"/>
      <sheetName val="#REF"/>
      <sheetName val="cable"/>
      <sheetName val="3_내역서"/>
      <sheetName val="Unit_Name"/>
      <sheetName val="3_내역서1"/>
      <sheetName val="cal"/>
      <sheetName val="인원계획"/>
      <sheetName val="3)단가산출 가)관종별접합및부설"/>
      <sheetName val="다)~아)"/>
      <sheetName val="P-Ph3-F-002"/>
      <sheetName val="CODE"/>
      <sheetName val="동아합의"/>
      <sheetName val="주관사업"/>
      <sheetName val="M-EQPT-Z"/>
      <sheetName val="손익차총괄2"/>
      <sheetName val="97 사업추정(WEKI)"/>
      <sheetName val="Gia vat tu"/>
      <sheetName val="실행철강하도"/>
      <sheetName val="견적주요현황"/>
      <sheetName val="입력SHEET"/>
      <sheetName val="참고"/>
      <sheetName val="영업소실적"/>
      <sheetName val="B31.1"/>
      <sheetName val="PSIZE"/>
      <sheetName val="Project overview"/>
      <sheetName val="Data Pembukaan_1.1"/>
      <sheetName val="HVAC"/>
      <sheetName val="wordsdata"/>
      <sheetName val="Sheet4"/>
      <sheetName val="내역(원안-대안)"/>
      <sheetName val="금액"/>
      <sheetName val="Pump"/>
      <sheetName val="12CGOU"/>
      <sheetName val="VST재료산출"/>
      <sheetName val="Basic"/>
      <sheetName val="7.6.3(B) UG Piping"/>
      <sheetName val="TDC_ADMIN"/>
      <sheetName val="Requisitions"/>
      <sheetName val="ICDS"/>
      <sheetName val="Compressors"/>
      <sheetName val="SS2"/>
      <sheetName val="견적내역서"/>
      <sheetName val="일위대가 "/>
      <sheetName val="출금실적"/>
      <sheetName val="자재코드"/>
      <sheetName val="Table"/>
      <sheetName val="기초입력"/>
      <sheetName val="견적기준"/>
      <sheetName val="Marsh. FGS (Hours)"/>
      <sheetName val="Marsh. ESD (Materials)"/>
      <sheetName val="Marsh. FGS (Materials)"/>
      <sheetName val="Project Price Summary"/>
      <sheetName val="4002"/>
      <sheetName val="4-3LEVEL-5 epic.4"/>
      <sheetName val="잡비계산"/>
      <sheetName val="sum"/>
      <sheetName val="설계예산서"/>
      <sheetName val="예산내역서"/>
      <sheetName val="현장경비"/>
      <sheetName val=" Sum"/>
      <sheetName val="철거산출근거"/>
      <sheetName val="working load at the btm ft."/>
      <sheetName val="DATA1"/>
      <sheetName val="CoverShawIntl"/>
      <sheetName val="DropDown"/>
      <sheetName val="자재단가"/>
      <sheetName val="자재비"/>
      <sheetName val="동원인원"/>
      <sheetName val="calc"/>
      <sheetName val="DTCT"/>
      <sheetName val="SPrep_E4TK(R187)"/>
      <sheetName val="U00"/>
      <sheetName val="U01"/>
      <sheetName val="U02"/>
      <sheetName val="U03"/>
      <sheetName val="U06"/>
      <sheetName val="U07"/>
      <sheetName val="U08"/>
      <sheetName val="U09"/>
      <sheetName val="U10"/>
      <sheetName val="U11"/>
      <sheetName val="U13"/>
      <sheetName val="U21"/>
      <sheetName val="U25"/>
      <sheetName val="U26"/>
      <sheetName val="U29"/>
      <sheetName val="U30"/>
      <sheetName val="U31_Base"/>
      <sheetName val="U40"/>
      <sheetName val="U42"/>
      <sheetName val="U43"/>
      <sheetName val="U45"/>
      <sheetName val="U47"/>
      <sheetName val="U48"/>
      <sheetName val="U60"/>
      <sheetName val="SortedList"/>
      <sheetName val="Foglio1"/>
      <sheetName val="vendors"/>
      <sheetName val="tower 10ton"/>
      <sheetName val="tower 12ton"/>
      <sheetName val="JIB CRANE,HOIST"/>
      <sheetName val="상반기손익차2총괄"/>
      <sheetName val="수주추정"/>
      <sheetName val="도급예산내역서봉투"/>
      <sheetName val="공사원가계산서"/>
      <sheetName val="기계경비(시간당)"/>
      <sheetName val="설계산출표지"/>
      <sheetName val="도급예산내역서총괄표"/>
      <sheetName val="램머"/>
      <sheetName val="을부담운반비"/>
      <sheetName val="운반비산출"/>
      <sheetName val="입찰내역서"/>
      <sheetName val="계약고별 차등단가"/>
      <sheetName val="w't_table"/>
      <sheetName val="3)단가산출_가)관종별접합및부설"/>
      <sheetName val="PDS_U-1400"/>
      <sheetName val="INPUT_DATA"/>
      <sheetName val="품셈_"/>
      <sheetName val="BUSINESS_TRIP-TRAVELING_EXPENSE"/>
      <sheetName val="LIST_OF_AIR_FARE"/>
      <sheetName val="CAMP_-_RENTAL"/>
      <sheetName val="CAMP_-_COMMON_FACILITIES"/>
      <sheetName val="ELECTRIC_POWER_CONSUMPTION"/>
      <sheetName val="INDIRECT_SALARY"/>
      <sheetName val="EUR,_TCN_&amp;_LOC_STAFF_SALARY"/>
      <sheetName val="INDIRECT_MOBILIZATION_PLAN"/>
      <sheetName val="MANPOWER_MOBILIZATION"/>
      <sheetName val="STAFF_MOBILIZATION_PLAN"/>
      <sheetName val="LABOR_MOBILIZATION_PLAN"/>
      <sheetName val="LIST_OF_OFFICE_EQUIPMENT"/>
      <sheetName val="PERSONNEL_SETUP"/>
      <sheetName val="KOREAN_STAFF_SALARY_-_BRANCH"/>
      <sheetName val="TEMPORARY_FACILITIES"/>
      <sheetName val="WATER_SUPPLY"/>
      <sheetName val="이름정의"/>
      <sheetName val="INPUT"/>
    </sheetNames>
    <sheetDataSet>
      <sheetData sheetId="0" refreshError="1">
        <row r="1">
          <cell r="A1" t="str">
            <v>AREA</v>
          </cell>
          <cell r="B1" t="str">
            <v>SPC1</v>
          </cell>
          <cell r="C1" t="str">
            <v>SERCOD</v>
          </cell>
          <cell r="D1" t="str">
            <v>LINO</v>
          </cell>
          <cell r="E1" t="str">
            <v>ITNM</v>
          </cell>
          <cell r="F1" t="str">
            <v>GROUP</v>
          </cell>
          <cell r="G1" t="str">
            <v>MAT_CODE</v>
          </cell>
          <cell r="H1" t="str">
            <v>SIZ1</v>
          </cell>
          <cell r="I1" t="str">
            <v>SIZ2</v>
          </cell>
          <cell r="J1" t="str">
            <v>QTY</v>
          </cell>
          <cell r="K1" t="str">
            <v>QTY</v>
          </cell>
        </row>
        <row r="2">
          <cell r="A2" t="str">
            <v>M1</v>
          </cell>
          <cell r="B2" t="str">
            <v>B2C</v>
          </cell>
          <cell r="C2" t="str">
            <v>SH</v>
          </cell>
          <cell r="D2" t="str">
            <v>22611</v>
          </cell>
          <cell r="E2" t="str">
            <v>PIPE</v>
          </cell>
          <cell r="F2">
            <v>1</v>
          </cell>
          <cell r="G2" t="str">
            <v>CB100508000H00</v>
          </cell>
          <cell r="H2">
            <v>0.5</v>
          </cell>
          <cell r="I2" t="str">
            <v>--</v>
          </cell>
          <cell r="J2">
            <v>0.3</v>
          </cell>
          <cell r="K2">
            <v>0.3</v>
          </cell>
        </row>
        <row r="3">
          <cell r="A3" t="str">
            <v>M1</v>
          </cell>
          <cell r="B3" t="str">
            <v>A5C</v>
          </cell>
          <cell r="C3" t="str">
            <v>P</v>
          </cell>
          <cell r="D3" t="str">
            <v>22065</v>
          </cell>
          <cell r="E3" t="str">
            <v>PIPE</v>
          </cell>
          <cell r="F3">
            <v>1</v>
          </cell>
          <cell r="G3" t="str">
            <v>CB100508000H00</v>
          </cell>
          <cell r="H3">
            <v>0.5</v>
          </cell>
          <cell r="I3" t="str">
            <v>--</v>
          </cell>
          <cell r="J3">
            <v>0.5</v>
          </cell>
          <cell r="K3">
            <v>0.5</v>
          </cell>
        </row>
        <row r="4">
          <cell r="A4" t="str">
            <v>M1</v>
          </cell>
          <cell r="B4" t="str">
            <v>A5C</v>
          </cell>
          <cell r="C4" t="str">
            <v>P</v>
          </cell>
          <cell r="D4" t="str">
            <v>22157</v>
          </cell>
          <cell r="E4" t="str">
            <v>PIPE</v>
          </cell>
          <cell r="F4">
            <v>1</v>
          </cell>
          <cell r="G4" t="str">
            <v>CB100508000H00</v>
          </cell>
          <cell r="H4">
            <v>0.5</v>
          </cell>
          <cell r="I4" t="str">
            <v>--</v>
          </cell>
          <cell r="J4">
            <v>0.8</v>
          </cell>
          <cell r="K4">
            <v>0.8</v>
          </cell>
        </row>
        <row r="5">
          <cell r="A5" t="str">
            <v>M1</v>
          </cell>
          <cell r="B5" t="str">
            <v>A5C</v>
          </cell>
          <cell r="C5" t="str">
            <v>P</v>
          </cell>
          <cell r="D5" t="str">
            <v>22158</v>
          </cell>
          <cell r="E5" t="str">
            <v>PIPE</v>
          </cell>
          <cell r="F5">
            <v>1</v>
          </cell>
          <cell r="G5" t="str">
            <v>CB100508000H00</v>
          </cell>
          <cell r="H5">
            <v>0.5</v>
          </cell>
          <cell r="I5" t="str">
            <v>--</v>
          </cell>
          <cell r="J5">
            <v>0.8</v>
          </cell>
          <cell r="K5">
            <v>0.8</v>
          </cell>
        </row>
        <row r="6">
          <cell r="A6" t="str">
            <v>M1</v>
          </cell>
          <cell r="B6" t="str">
            <v>A5C</v>
          </cell>
          <cell r="C6" t="str">
            <v>P</v>
          </cell>
          <cell r="D6" t="str">
            <v>22040</v>
          </cell>
          <cell r="E6" t="str">
            <v>PIPE</v>
          </cell>
          <cell r="F6">
            <v>1</v>
          </cell>
          <cell r="G6" t="str">
            <v>CB100508000H00</v>
          </cell>
          <cell r="H6">
            <v>0.5</v>
          </cell>
          <cell r="I6" t="str">
            <v>--</v>
          </cell>
          <cell r="J6">
            <v>0.8</v>
          </cell>
          <cell r="K6">
            <v>0.8</v>
          </cell>
        </row>
        <row r="7">
          <cell r="A7" t="str">
            <v>M1</v>
          </cell>
          <cell r="B7" t="str">
            <v>A5C</v>
          </cell>
          <cell r="C7" t="str">
            <v>P</v>
          </cell>
          <cell r="D7" t="str">
            <v>22039</v>
          </cell>
          <cell r="E7" t="str">
            <v>PIPE</v>
          </cell>
          <cell r="F7">
            <v>1</v>
          </cell>
          <cell r="G7" t="str">
            <v>CB100508000H00</v>
          </cell>
          <cell r="H7">
            <v>0.5</v>
          </cell>
          <cell r="I7" t="str">
            <v>--</v>
          </cell>
          <cell r="J7">
            <v>0.8</v>
          </cell>
          <cell r="K7">
            <v>0.8</v>
          </cell>
        </row>
        <row r="8">
          <cell r="A8" t="str">
            <v>M1</v>
          </cell>
          <cell r="B8" t="str">
            <v>A5C</v>
          </cell>
          <cell r="C8" t="str">
            <v>P</v>
          </cell>
          <cell r="D8" t="str">
            <v>22041</v>
          </cell>
          <cell r="E8" t="str">
            <v>PIPE</v>
          </cell>
          <cell r="F8">
            <v>1</v>
          </cell>
          <cell r="G8" t="str">
            <v>CB100508000H00</v>
          </cell>
          <cell r="H8">
            <v>0.5</v>
          </cell>
          <cell r="I8" t="str">
            <v>--</v>
          </cell>
          <cell r="J8">
            <v>0.8</v>
          </cell>
          <cell r="K8">
            <v>0.8</v>
          </cell>
        </row>
        <row r="9">
          <cell r="A9" t="str">
            <v>M1</v>
          </cell>
          <cell r="B9" t="str">
            <v>A5C</v>
          </cell>
          <cell r="C9" t="str">
            <v>N</v>
          </cell>
          <cell r="D9" t="str">
            <v>22670</v>
          </cell>
          <cell r="E9" t="str">
            <v>PIPE</v>
          </cell>
          <cell r="F9">
            <v>1</v>
          </cell>
          <cell r="G9" t="str">
            <v>CB100508000H00</v>
          </cell>
          <cell r="H9">
            <v>0.5</v>
          </cell>
          <cell r="I9" t="str">
            <v>--</v>
          </cell>
          <cell r="J9">
            <v>1</v>
          </cell>
          <cell r="K9">
            <v>1</v>
          </cell>
        </row>
        <row r="10">
          <cell r="A10" t="str">
            <v>M1</v>
          </cell>
          <cell r="B10" t="str">
            <v>A4C</v>
          </cell>
          <cell r="C10" t="str">
            <v>P</v>
          </cell>
          <cell r="D10" t="str">
            <v>22031</v>
          </cell>
          <cell r="E10" t="str">
            <v>PIPE</v>
          </cell>
          <cell r="F10">
            <v>1</v>
          </cell>
          <cell r="G10" t="str">
            <v>CB110508000H00</v>
          </cell>
          <cell r="H10">
            <v>0.5</v>
          </cell>
          <cell r="I10" t="str">
            <v>--</v>
          </cell>
          <cell r="J10">
            <v>3</v>
          </cell>
          <cell r="K10">
            <v>3</v>
          </cell>
        </row>
        <row r="11">
          <cell r="A11" t="str">
            <v>M1</v>
          </cell>
          <cell r="B11" t="str">
            <v>A5C</v>
          </cell>
          <cell r="C11" t="str">
            <v>SCD</v>
          </cell>
          <cell r="D11" t="str">
            <v>HOLD1</v>
          </cell>
          <cell r="E11" t="str">
            <v>PIPE</v>
          </cell>
          <cell r="F11">
            <v>1</v>
          </cell>
          <cell r="G11" t="str">
            <v>CB100508000H00</v>
          </cell>
          <cell r="H11">
            <v>0.5</v>
          </cell>
          <cell r="I11" t="str">
            <v>--</v>
          </cell>
          <cell r="J11">
            <v>4</v>
          </cell>
          <cell r="K11">
            <v>4</v>
          </cell>
        </row>
        <row r="12">
          <cell r="A12" t="str">
            <v>M1</v>
          </cell>
          <cell r="B12" t="str">
            <v>A5C</v>
          </cell>
          <cell r="C12" t="str">
            <v>SCC</v>
          </cell>
          <cell r="D12" t="str">
            <v>HOLD1</v>
          </cell>
          <cell r="E12" t="str">
            <v>PIPE</v>
          </cell>
          <cell r="F12">
            <v>1</v>
          </cell>
          <cell r="G12" t="str">
            <v>CB100508000H00</v>
          </cell>
          <cell r="H12">
            <v>0.5</v>
          </cell>
          <cell r="I12" t="str">
            <v>--</v>
          </cell>
          <cell r="J12">
            <v>5</v>
          </cell>
          <cell r="K12">
            <v>5</v>
          </cell>
        </row>
        <row r="13">
          <cell r="A13" t="str">
            <v>M1</v>
          </cell>
          <cell r="B13" t="str">
            <v>A5C</v>
          </cell>
          <cell r="C13" t="str">
            <v>P</v>
          </cell>
          <cell r="D13" t="str">
            <v>22107</v>
          </cell>
          <cell r="E13" t="str">
            <v>PIPE</v>
          </cell>
          <cell r="F13">
            <v>1</v>
          </cell>
          <cell r="G13" t="str">
            <v>CB100508000H00</v>
          </cell>
          <cell r="H13">
            <v>0.5</v>
          </cell>
          <cell r="I13" t="str">
            <v>--</v>
          </cell>
          <cell r="J13">
            <v>19.600000000000001</v>
          </cell>
          <cell r="K13">
            <v>19.600000000000001</v>
          </cell>
        </row>
        <row r="14">
          <cell r="A14" t="str">
            <v>M1</v>
          </cell>
          <cell r="B14" t="str">
            <v>A5C</v>
          </cell>
          <cell r="C14" t="str">
            <v>COMP</v>
          </cell>
          <cell r="D14" t="str">
            <v>006</v>
          </cell>
          <cell r="E14" t="str">
            <v>PIPE</v>
          </cell>
          <cell r="F14">
            <v>1</v>
          </cell>
          <cell r="G14" t="str">
            <v>CB100508000H00</v>
          </cell>
          <cell r="H14">
            <v>0.5</v>
          </cell>
          <cell r="I14" t="str">
            <v>--</v>
          </cell>
          <cell r="J14">
            <v>36</v>
          </cell>
          <cell r="K14">
            <v>36</v>
          </cell>
        </row>
        <row r="15">
          <cell r="A15" t="str">
            <v>M1</v>
          </cell>
          <cell r="B15" t="str">
            <v>B2C</v>
          </cell>
          <cell r="C15" t="str">
            <v>SH</v>
          </cell>
          <cell r="D15" t="str">
            <v>22601</v>
          </cell>
          <cell r="E15" t="str">
            <v>PIPE</v>
          </cell>
          <cell r="F15">
            <v>1</v>
          </cell>
          <cell r="G15" t="str">
            <v>CB100508000T00</v>
          </cell>
          <cell r="H15">
            <v>0.75</v>
          </cell>
          <cell r="I15" t="str">
            <v>--</v>
          </cell>
          <cell r="J15">
            <v>0.2</v>
          </cell>
          <cell r="K15">
            <v>0.2</v>
          </cell>
        </row>
        <row r="16">
          <cell r="A16" t="str">
            <v>M1</v>
          </cell>
          <cell r="B16" t="str">
            <v>A5C</v>
          </cell>
          <cell r="C16" t="str">
            <v>N</v>
          </cell>
          <cell r="D16" t="str">
            <v>25613</v>
          </cell>
          <cell r="E16" t="str">
            <v>PIPE</v>
          </cell>
          <cell r="F16">
            <v>1</v>
          </cell>
          <cell r="G16" t="str">
            <v>CB100508000T00</v>
          </cell>
          <cell r="H16">
            <v>0.75</v>
          </cell>
          <cell r="I16" t="str">
            <v>--</v>
          </cell>
          <cell r="J16">
            <v>0.2</v>
          </cell>
          <cell r="K16">
            <v>0.2</v>
          </cell>
        </row>
        <row r="17">
          <cell r="A17" t="str">
            <v>M1</v>
          </cell>
          <cell r="B17" t="str">
            <v>B1C</v>
          </cell>
          <cell r="C17" t="str">
            <v>P</v>
          </cell>
          <cell r="D17" t="str">
            <v>22029</v>
          </cell>
          <cell r="E17" t="str">
            <v>PIPE</v>
          </cell>
          <cell r="F17">
            <v>1</v>
          </cell>
          <cell r="G17" t="str">
            <v>CB100508000T00</v>
          </cell>
          <cell r="H17">
            <v>0.75</v>
          </cell>
          <cell r="I17" t="str">
            <v>--</v>
          </cell>
          <cell r="J17">
            <v>0.2</v>
          </cell>
          <cell r="K17">
            <v>0.2</v>
          </cell>
        </row>
        <row r="18">
          <cell r="A18" t="str">
            <v>M1</v>
          </cell>
          <cell r="B18" t="str">
            <v>A5C</v>
          </cell>
          <cell r="C18" t="str">
            <v>N</v>
          </cell>
          <cell r="D18" t="str">
            <v>25618</v>
          </cell>
          <cell r="E18" t="str">
            <v>PIPE</v>
          </cell>
          <cell r="F18">
            <v>1</v>
          </cell>
          <cell r="G18" t="str">
            <v>CB100508000T00</v>
          </cell>
          <cell r="H18">
            <v>0.75</v>
          </cell>
          <cell r="I18" t="str">
            <v>--</v>
          </cell>
          <cell r="J18">
            <v>0.3</v>
          </cell>
          <cell r="K18">
            <v>0.3</v>
          </cell>
        </row>
        <row r="19">
          <cell r="A19" t="str">
            <v>M1</v>
          </cell>
          <cell r="B19" t="str">
            <v>A6C</v>
          </cell>
          <cell r="C19" t="str">
            <v>HOR</v>
          </cell>
          <cell r="D19" t="str">
            <v>65622</v>
          </cell>
          <cell r="E19" t="str">
            <v>PIPE</v>
          </cell>
          <cell r="F19">
            <v>1</v>
          </cell>
          <cell r="G19" t="str">
            <v>CB100508000T00</v>
          </cell>
          <cell r="H19">
            <v>0.75</v>
          </cell>
          <cell r="I19" t="str">
            <v>--</v>
          </cell>
          <cell r="J19">
            <v>0.4</v>
          </cell>
          <cell r="K19">
            <v>0.4</v>
          </cell>
        </row>
        <row r="20">
          <cell r="A20" t="str">
            <v>M1</v>
          </cell>
          <cell r="B20" t="str">
            <v>B1X</v>
          </cell>
          <cell r="C20" t="str">
            <v>P</v>
          </cell>
          <cell r="D20" t="str">
            <v>22042</v>
          </cell>
          <cell r="E20" t="str">
            <v>PIPE</v>
          </cell>
          <cell r="F20">
            <v>1</v>
          </cell>
          <cell r="G20" t="str">
            <v>CB100508000T00</v>
          </cell>
          <cell r="H20">
            <v>0.75</v>
          </cell>
          <cell r="I20" t="str">
            <v>--</v>
          </cell>
          <cell r="J20">
            <v>0.4</v>
          </cell>
          <cell r="K20">
            <v>0.4</v>
          </cell>
        </row>
        <row r="21">
          <cell r="A21" t="str">
            <v>M1</v>
          </cell>
          <cell r="B21" t="str">
            <v>A6C</v>
          </cell>
          <cell r="C21" t="str">
            <v>TRIM</v>
          </cell>
          <cell r="D21" t="str">
            <v>H-6501</v>
          </cell>
          <cell r="E21" t="str">
            <v>PIPE</v>
          </cell>
          <cell r="F21">
            <v>1</v>
          </cell>
          <cell r="G21" t="str">
            <v>CB100508000T00</v>
          </cell>
          <cell r="H21">
            <v>0.75</v>
          </cell>
          <cell r="I21" t="str">
            <v>--</v>
          </cell>
          <cell r="J21">
            <v>0.5</v>
          </cell>
          <cell r="K21">
            <v>0.5</v>
          </cell>
        </row>
        <row r="22">
          <cell r="A22" t="str">
            <v>M1</v>
          </cell>
          <cell r="B22" t="str">
            <v>A5C</v>
          </cell>
          <cell r="C22" t="str">
            <v>WW</v>
          </cell>
          <cell r="D22" t="str">
            <v>22601</v>
          </cell>
          <cell r="E22" t="str">
            <v>PIPE</v>
          </cell>
          <cell r="F22">
            <v>1</v>
          </cell>
          <cell r="G22" t="str">
            <v>CB100508000T00</v>
          </cell>
          <cell r="H22">
            <v>0.75</v>
          </cell>
          <cell r="I22" t="str">
            <v>--</v>
          </cell>
          <cell r="J22">
            <v>1</v>
          </cell>
          <cell r="K22">
            <v>1</v>
          </cell>
        </row>
        <row r="23">
          <cell r="A23" t="str">
            <v>M1</v>
          </cell>
          <cell r="B23" t="str">
            <v>A5C</v>
          </cell>
          <cell r="C23" t="str">
            <v>N</v>
          </cell>
          <cell r="D23" t="str">
            <v>22617</v>
          </cell>
          <cell r="E23" t="str">
            <v>PIPE</v>
          </cell>
          <cell r="F23">
            <v>1</v>
          </cell>
          <cell r="G23" t="str">
            <v>CB100508000T00</v>
          </cell>
          <cell r="H23">
            <v>0.75</v>
          </cell>
          <cell r="I23" t="str">
            <v>--</v>
          </cell>
          <cell r="J23">
            <v>1.3</v>
          </cell>
          <cell r="K23">
            <v>1.3</v>
          </cell>
        </row>
        <row r="24">
          <cell r="A24" t="str">
            <v>M1</v>
          </cell>
          <cell r="B24" t="str">
            <v>A5C</v>
          </cell>
          <cell r="C24" t="str">
            <v>N</v>
          </cell>
          <cell r="D24" t="str">
            <v>22670</v>
          </cell>
          <cell r="E24" t="str">
            <v>PIPE</v>
          </cell>
          <cell r="F24">
            <v>1</v>
          </cell>
          <cell r="G24" t="str">
            <v>CB100508000T00</v>
          </cell>
          <cell r="H24">
            <v>0.75</v>
          </cell>
          <cell r="I24" t="str">
            <v>--</v>
          </cell>
          <cell r="J24">
            <v>1.3</v>
          </cell>
          <cell r="K24">
            <v>1.3</v>
          </cell>
        </row>
        <row r="25">
          <cell r="A25" t="str">
            <v>M1</v>
          </cell>
          <cell r="B25" t="str">
            <v>A6C</v>
          </cell>
          <cell r="C25" t="str">
            <v>TRIM</v>
          </cell>
          <cell r="D25" t="str">
            <v>V-6502</v>
          </cell>
          <cell r="E25" t="str">
            <v>PIPE</v>
          </cell>
          <cell r="F25">
            <v>1</v>
          </cell>
          <cell r="G25" t="str">
            <v>CB100508000T00</v>
          </cell>
          <cell r="H25">
            <v>0.75</v>
          </cell>
          <cell r="I25" t="str">
            <v>--</v>
          </cell>
          <cell r="J25">
            <v>1.6</v>
          </cell>
          <cell r="K25">
            <v>1.6</v>
          </cell>
        </row>
        <row r="26">
          <cell r="A26" t="str">
            <v>M1</v>
          </cell>
          <cell r="B26" t="str">
            <v>A6C</v>
          </cell>
          <cell r="C26" t="str">
            <v>HOR</v>
          </cell>
          <cell r="D26" t="str">
            <v>65612</v>
          </cell>
          <cell r="E26" t="str">
            <v>PIPE</v>
          </cell>
          <cell r="F26">
            <v>1</v>
          </cell>
          <cell r="G26" t="str">
            <v>CB100508000T00</v>
          </cell>
          <cell r="H26">
            <v>0.75</v>
          </cell>
          <cell r="I26" t="str">
            <v>--</v>
          </cell>
          <cell r="J26">
            <v>2</v>
          </cell>
          <cell r="K26">
            <v>2</v>
          </cell>
        </row>
        <row r="27">
          <cell r="A27" t="str">
            <v>M1</v>
          </cell>
          <cell r="B27" t="str">
            <v>A6C</v>
          </cell>
          <cell r="C27" t="str">
            <v>HOS</v>
          </cell>
          <cell r="D27" t="str">
            <v>65634</v>
          </cell>
          <cell r="E27" t="str">
            <v>PIPE</v>
          </cell>
          <cell r="F27">
            <v>1</v>
          </cell>
          <cell r="G27" t="str">
            <v>CB100508000T00</v>
          </cell>
          <cell r="H27">
            <v>0.75</v>
          </cell>
          <cell r="I27" t="str">
            <v>--</v>
          </cell>
          <cell r="J27">
            <v>5.8</v>
          </cell>
          <cell r="K27">
            <v>5.8</v>
          </cell>
        </row>
        <row r="28">
          <cell r="A28" t="str">
            <v>M1</v>
          </cell>
          <cell r="B28" t="str">
            <v>A6C</v>
          </cell>
          <cell r="C28" t="str">
            <v>HOR</v>
          </cell>
          <cell r="D28" t="str">
            <v>65620</v>
          </cell>
          <cell r="E28" t="str">
            <v>PIPE</v>
          </cell>
          <cell r="F28">
            <v>1</v>
          </cell>
          <cell r="G28" t="str">
            <v>CB100508000T00</v>
          </cell>
          <cell r="H28">
            <v>0.75</v>
          </cell>
          <cell r="I28" t="str">
            <v>--</v>
          </cell>
          <cell r="J28">
            <v>7.7</v>
          </cell>
          <cell r="K28">
            <v>7.7</v>
          </cell>
        </row>
        <row r="29">
          <cell r="A29" t="str">
            <v>M1</v>
          </cell>
          <cell r="B29" t="str">
            <v>A6C</v>
          </cell>
          <cell r="C29" t="str">
            <v>HOR</v>
          </cell>
          <cell r="D29" t="str">
            <v>65612</v>
          </cell>
          <cell r="E29" t="str">
            <v>PIPE</v>
          </cell>
          <cell r="F29">
            <v>1</v>
          </cell>
          <cell r="G29" t="str">
            <v>CB100508000T00</v>
          </cell>
          <cell r="H29">
            <v>0.75</v>
          </cell>
          <cell r="I29" t="str">
            <v>--</v>
          </cell>
          <cell r="J29">
            <v>10.6</v>
          </cell>
          <cell r="K29">
            <v>10.6</v>
          </cell>
        </row>
        <row r="30">
          <cell r="A30" t="str">
            <v>M1</v>
          </cell>
          <cell r="B30" t="str">
            <v>A5C</v>
          </cell>
          <cell r="C30" t="str">
            <v>P</v>
          </cell>
          <cell r="D30" t="str">
            <v>22065</v>
          </cell>
          <cell r="E30" t="str">
            <v>PIPE</v>
          </cell>
          <cell r="F30">
            <v>1</v>
          </cell>
          <cell r="G30" t="str">
            <v>CB100508000T00</v>
          </cell>
          <cell r="H30">
            <v>0.75</v>
          </cell>
          <cell r="I30" t="str">
            <v>--</v>
          </cell>
          <cell r="J30">
            <v>17.5</v>
          </cell>
          <cell r="K30">
            <v>17.5</v>
          </cell>
        </row>
        <row r="31">
          <cell r="A31" t="str">
            <v>M1</v>
          </cell>
          <cell r="B31" t="str">
            <v>A6C</v>
          </cell>
          <cell r="C31" t="str">
            <v>HOS</v>
          </cell>
          <cell r="D31" t="str">
            <v>65629</v>
          </cell>
          <cell r="E31" t="str">
            <v>PIPE</v>
          </cell>
          <cell r="F31">
            <v>1</v>
          </cell>
          <cell r="G31" t="str">
            <v>CB100508000T00</v>
          </cell>
          <cell r="H31">
            <v>0.75</v>
          </cell>
          <cell r="I31" t="str">
            <v>--</v>
          </cell>
          <cell r="J31">
            <v>24.5</v>
          </cell>
          <cell r="K31">
            <v>24.5</v>
          </cell>
        </row>
        <row r="32">
          <cell r="A32" t="str">
            <v>M1</v>
          </cell>
          <cell r="B32" t="str">
            <v>A5C</v>
          </cell>
          <cell r="C32" t="str">
            <v>SCD</v>
          </cell>
          <cell r="D32" t="str">
            <v>HOLD1</v>
          </cell>
          <cell r="E32" t="str">
            <v>PIPE</v>
          </cell>
          <cell r="F32">
            <v>1</v>
          </cell>
          <cell r="G32" t="str">
            <v>CB100508000T00</v>
          </cell>
          <cell r="H32">
            <v>0.75</v>
          </cell>
          <cell r="I32" t="str">
            <v>--</v>
          </cell>
          <cell r="J32">
            <v>25</v>
          </cell>
          <cell r="K32">
            <v>25</v>
          </cell>
        </row>
        <row r="33">
          <cell r="A33" t="str">
            <v>M1</v>
          </cell>
          <cell r="B33" t="str">
            <v>A5C</v>
          </cell>
          <cell r="C33" t="str">
            <v>P</v>
          </cell>
          <cell r="D33" t="str">
            <v>24029</v>
          </cell>
          <cell r="E33" t="str">
            <v>PIPE</v>
          </cell>
          <cell r="F33">
            <v>1</v>
          </cell>
          <cell r="G33" t="str">
            <v>CB100508000T00</v>
          </cell>
          <cell r="H33">
            <v>0.75</v>
          </cell>
          <cell r="I33" t="str">
            <v>--</v>
          </cell>
          <cell r="J33">
            <v>36</v>
          </cell>
          <cell r="K33">
            <v>36</v>
          </cell>
        </row>
        <row r="34">
          <cell r="A34" t="str">
            <v>M1</v>
          </cell>
          <cell r="B34" t="str">
            <v>A5C</v>
          </cell>
          <cell r="C34" t="str">
            <v>SCC</v>
          </cell>
          <cell r="D34" t="str">
            <v>HOLD1</v>
          </cell>
          <cell r="E34" t="str">
            <v>PIPE</v>
          </cell>
          <cell r="F34">
            <v>1</v>
          </cell>
          <cell r="G34" t="str">
            <v>CB100508000T00</v>
          </cell>
          <cell r="H34">
            <v>0.75</v>
          </cell>
          <cell r="I34" t="str">
            <v>--</v>
          </cell>
          <cell r="J34">
            <v>41</v>
          </cell>
          <cell r="K34">
            <v>41</v>
          </cell>
        </row>
        <row r="35">
          <cell r="A35" t="str">
            <v>M1</v>
          </cell>
          <cell r="B35" t="str">
            <v>B2C</v>
          </cell>
          <cell r="C35" t="str">
            <v>SH</v>
          </cell>
          <cell r="D35" t="str">
            <v>22611</v>
          </cell>
          <cell r="E35" t="str">
            <v>PIPE</v>
          </cell>
          <cell r="F35">
            <v>1</v>
          </cell>
          <cell r="G35" t="str">
            <v>CB100508000100</v>
          </cell>
          <cell r="H35">
            <v>1</v>
          </cell>
          <cell r="I35" t="str">
            <v>--</v>
          </cell>
          <cell r="J35">
            <v>0.2</v>
          </cell>
          <cell r="K35">
            <v>0.2</v>
          </cell>
        </row>
        <row r="36">
          <cell r="A36" t="str">
            <v>M1</v>
          </cell>
          <cell r="B36" t="str">
            <v>A5C</v>
          </cell>
          <cell r="C36" t="str">
            <v>P</v>
          </cell>
          <cell r="D36" t="str">
            <v>22130</v>
          </cell>
          <cell r="E36" t="str">
            <v>PIPE</v>
          </cell>
          <cell r="F36">
            <v>1</v>
          </cell>
          <cell r="G36" t="str">
            <v>CB100508000100</v>
          </cell>
          <cell r="H36">
            <v>1</v>
          </cell>
          <cell r="I36" t="str">
            <v>--</v>
          </cell>
          <cell r="J36">
            <v>0.2</v>
          </cell>
          <cell r="K36">
            <v>0.2</v>
          </cell>
        </row>
        <row r="37">
          <cell r="A37" t="str">
            <v>M1</v>
          </cell>
          <cell r="B37" t="str">
            <v>A5C</v>
          </cell>
          <cell r="C37" t="str">
            <v>P</v>
          </cell>
          <cell r="D37" t="str">
            <v>22140</v>
          </cell>
          <cell r="E37" t="str">
            <v>PIPE</v>
          </cell>
          <cell r="F37">
            <v>1</v>
          </cell>
          <cell r="G37" t="str">
            <v>CB100508000100</v>
          </cell>
          <cell r="H37">
            <v>1</v>
          </cell>
          <cell r="I37" t="str">
            <v>--</v>
          </cell>
          <cell r="J37">
            <v>0.2</v>
          </cell>
          <cell r="K37">
            <v>0.2</v>
          </cell>
        </row>
        <row r="38">
          <cell r="A38" t="str">
            <v>M1</v>
          </cell>
          <cell r="B38" t="str">
            <v>A5C</v>
          </cell>
          <cell r="C38" t="str">
            <v>P</v>
          </cell>
          <cell r="D38" t="str">
            <v>22100</v>
          </cell>
          <cell r="E38" t="str">
            <v>PIPE</v>
          </cell>
          <cell r="F38">
            <v>1</v>
          </cell>
          <cell r="G38" t="str">
            <v>CB100508000100</v>
          </cell>
          <cell r="H38">
            <v>1</v>
          </cell>
          <cell r="I38" t="str">
            <v>--</v>
          </cell>
          <cell r="J38">
            <v>0.2</v>
          </cell>
          <cell r="K38">
            <v>0.2</v>
          </cell>
        </row>
        <row r="39">
          <cell r="A39" t="str">
            <v>M1</v>
          </cell>
          <cell r="B39" t="str">
            <v>A5C</v>
          </cell>
          <cell r="C39" t="str">
            <v>N</v>
          </cell>
          <cell r="D39" t="str">
            <v>22670</v>
          </cell>
          <cell r="E39" t="str">
            <v>PIPE</v>
          </cell>
          <cell r="F39">
            <v>1</v>
          </cell>
          <cell r="G39" t="str">
            <v>CB100508000100</v>
          </cell>
          <cell r="H39">
            <v>1</v>
          </cell>
          <cell r="I39" t="str">
            <v>--</v>
          </cell>
          <cell r="J39">
            <v>0.5</v>
          </cell>
          <cell r="K39">
            <v>0.5</v>
          </cell>
        </row>
        <row r="40">
          <cell r="A40" t="str">
            <v>M1</v>
          </cell>
          <cell r="B40" t="str">
            <v>A5C</v>
          </cell>
          <cell r="C40" t="str">
            <v>N</v>
          </cell>
          <cell r="D40" t="str">
            <v>22731</v>
          </cell>
          <cell r="E40" t="str">
            <v>PIPE</v>
          </cell>
          <cell r="F40">
            <v>1</v>
          </cell>
          <cell r="G40" t="str">
            <v>CB100508000100</v>
          </cell>
          <cell r="H40">
            <v>1</v>
          </cell>
          <cell r="I40" t="str">
            <v>--</v>
          </cell>
          <cell r="J40">
            <v>0.6</v>
          </cell>
          <cell r="K40">
            <v>0.6</v>
          </cell>
        </row>
        <row r="41">
          <cell r="A41" t="str">
            <v>M1</v>
          </cell>
          <cell r="B41" t="str">
            <v>A5C</v>
          </cell>
          <cell r="C41" t="str">
            <v>P</v>
          </cell>
          <cell r="D41" t="str">
            <v>22066</v>
          </cell>
          <cell r="E41" t="str">
            <v>PIPE</v>
          </cell>
          <cell r="F41">
            <v>1</v>
          </cell>
          <cell r="G41" t="str">
            <v>CB100508000100</v>
          </cell>
          <cell r="H41">
            <v>1</v>
          </cell>
          <cell r="I41" t="str">
            <v>--</v>
          </cell>
          <cell r="J41">
            <v>0.6</v>
          </cell>
          <cell r="K41">
            <v>0.6</v>
          </cell>
        </row>
        <row r="42">
          <cell r="A42" t="str">
            <v>M1</v>
          </cell>
          <cell r="B42" t="str">
            <v>A5C</v>
          </cell>
          <cell r="C42" t="str">
            <v>N</v>
          </cell>
          <cell r="D42" t="str">
            <v>22682</v>
          </cell>
          <cell r="E42" t="str">
            <v>PIPE</v>
          </cell>
          <cell r="F42">
            <v>1</v>
          </cell>
          <cell r="G42" t="str">
            <v>CB100508000100</v>
          </cell>
          <cell r="H42">
            <v>1</v>
          </cell>
          <cell r="I42" t="str">
            <v>--</v>
          </cell>
          <cell r="J42">
            <v>0.8</v>
          </cell>
          <cell r="K42">
            <v>0.8</v>
          </cell>
        </row>
        <row r="43">
          <cell r="A43" t="str">
            <v>M1</v>
          </cell>
          <cell r="B43" t="str">
            <v>A5C</v>
          </cell>
          <cell r="C43" t="str">
            <v>N</v>
          </cell>
          <cell r="D43" t="str">
            <v>22685</v>
          </cell>
          <cell r="E43" t="str">
            <v>PIPE</v>
          </cell>
          <cell r="F43">
            <v>1</v>
          </cell>
          <cell r="G43" t="str">
            <v>CB100508000100</v>
          </cell>
          <cell r="H43">
            <v>1</v>
          </cell>
          <cell r="I43" t="str">
            <v>--</v>
          </cell>
          <cell r="J43">
            <v>0.8</v>
          </cell>
          <cell r="K43">
            <v>0.8</v>
          </cell>
        </row>
        <row r="44">
          <cell r="A44" t="str">
            <v>M1</v>
          </cell>
          <cell r="B44" t="str">
            <v>A5C</v>
          </cell>
          <cell r="C44" t="str">
            <v>N</v>
          </cell>
          <cell r="D44" t="str">
            <v>22686</v>
          </cell>
          <cell r="E44" t="str">
            <v>PIPE</v>
          </cell>
          <cell r="F44">
            <v>1</v>
          </cell>
          <cell r="G44" t="str">
            <v>CB100508000100</v>
          </cell>
          <cell r="H44">
            <v>1</v>
          </cell>
          <cell r="I44" t="str">
            <v>--</v>
          </cell>
          <cell r="J44">
            <v>0.8</v>
          </cell>
          <cell r="K44">
            <v>0.8</v>
          </cell>
        </row>
        <row r="45">
          <cell r="A45" t="str">
            <v>M1</v>
          </cell>
          <cell r="B45" t="str">
            <v>A5C</v>
          </cell>
          <cell r="C45" t="str">
            <v>N</v>
          </cell>
          <cell r="D45" t="str">
            <v>22681</v>
          </cell>
          <cell r="E45" t="str">
            <v>PIPE</v>
          </cell>
          <cell r="F45">
            <v>1</v>
          </cell>
          <cell r="G45" t="str">
            <v>CB100508000100</v>
          </cell>
          <cell r="H45">
            <v>1</v>
          </cell>
          <cell r="I45" t="str">
            <v>--</v>
          </cell>
          <cell r="J45">
            <v>0.8</v>
          </cell>
          <cell r="K45">
            <v>0.8</v>
          </cell>
        </row>
        <row r="46">
          <cell r="A46" t="str">
            <v>M1</v>
          </cell>
          <cell r="B46" t="str">
            <v>A5C</v>
          </cell>
          <cell r="C46" t="str">
            <v>N</v>
          </cell>
          <cell r="D46" t="str">
            <v>22670</v>
          </cell>
          <cell r="E46" t="str">
            <v>PIPE</v>
          </cell>
          <cell r="F46">
            <v>1</v>
          </cell>
          <cell r="G46" t="str">
            <v>CB100508000100</v>
          </cell>
          <cell r="H46">
            <v>1</v>
          </cell>
          <cell r="I46" t="str">
            <v>--</v>
          </cell>
          <cell r="J46">
            <v>1</v>
          </cell>
          <cell r="K46">
            <v>1</v>
          </cell>
        </row>
        <row r="47">
          <cell r="A47" t="str">
            <v>M1</v>
          </cell>
          <cell r="B47" t="str">
            <v>A5C</v>
          </cell>
          <cell r="C47" t="str">
            <v>N</v>
          </cell>
          <cell r="D47" t="str">
            <v>25611</v>
          </cell>
          <cell r="E47" t="str">
            <v>PIPE</v>
          </cell>
          <cell r="F47">
            <v>1</v>
          </cell>
          <cell r="G47" t="str">
            <v>CB100508000100</v>
          </cell>
          <cell r="H47">
            <v>1</v>
          </cell>
          <cell r="I47" t="str">
            <v>--</v>
          </cell>
          <cell r="J47">
            <v>1</v>
          </cell>
          <cell r="K47">
            <v>1</v>
          </cell>
        </row>
        <row r="48">
          <cell r="A48" t="str">
            <v>M1</v>
          </cell>
          <cell r="B48" t="str">
            <v>A5C</v>
          </cell>
          <cell r="C48" t="str">
            <v>P</v>
          </cell>
          <cell r="D48" t="str">
            <v>24029</v>
          </cell>
          <cell r="E48" t="str">
            <v>PIPE</v>
          </cell>
          <cell r="F48">
            <v>1</v>
          </cell>
          <cell r="G48" t="str">
            <v>CB100508000100</v>
          </cell>
          <cell r="H48">
            <v>1</v>
          </cell>
          <cell r="I48" t="str">
            <v>--</v>
          </cell>
          <cell r="J48">
            <v>1</v>
          </cell>
          <cell r="K48">
            <v>1</v>
          </cell>
        </row>
        <row r="49">
          <cell r="A49" t="str">
            <v>M1</v>
          </cell>
          <cell r="B49" t="str">
            <v>B2C</v>
          </cell>
          <cell r="C49" t="str">
            <v>SH</v>
          </cell>
          <cell r="D49" t="str">
            <v>22614</v>
          </cell>
          <cell r="E49" t="str">
            <v>PIPE</v>
          </cell>
          <cell r="F49">
            <v>1</v>
          </cell>
          <cell r="G49" t="str">
            <v>CB100508000100</v>
          </cell>
          <cell r="H49">
            <v>1</v>
          </cell>
          <cell r="I49" t="str">
            <v>--</v>
          </cell>
          <cell r="J49">
            <v>2</v>
          </cell>
          <cell r="K49">
            <v>2</v>
          </cell>
        </row>
        <row r="50">
          <cell r="A50" t="str">
            <v>M1</v>
          </cell>
          <cell r="B50" t="str">
            <v>A5C</v>
          </cell>
          <cell r="C50" t="str">
            <v>TRIM</v>
          </cell>
          <cell r="D50" t="str">
            <v>V-2202</v>
          </cell>
          <cell r="E50" t="str">
            <v>PIPE</v>
          </cell>
          <cell r="F50">
            <v>1</v>
          </cell>
          <cell r="G50" t="str">
            <v>CB100508000100</v>
          </cell>
          <cell r="H50">
            <v>1</v>
          </cell>
          <cell r="I50" t="str">
            <v>--</v>
          </cell>
          <cell r="J50">
            <v>2</v>
          </cell>
          <cell r="K50">
            <v>2</v>
          </cell>
        </row>
        <row r="51">
          <cell r="A51" t="str">
            <v>M1</v>
          </cell>
          <cell r="B51" t="str">
            <v>A6C</v>
          </cell>
          <cell r="C51" t="str">
            <v>HOS</v>
          </cell>
          <cell r="D51" t="str">
            <v>65621</v>
          </cell>
          <cell r="E51" t="str">
            <v>PIPE</v>
          </cell>
          <cell r="F51">
            <v>1</v>
          </cell>
          <cell r="G51" t="str">
            <v>CB100508000100</v>
          </cell>
          <cell r="H51">
            <v>1</v>
          </cell>
          <cell r="I51" t="str">
            <v>--</v>
          </cell>
          <cell r="J51">
            <v>2</v>
          </cell>
          <cell r="K51">
            <v>2</v>
          </cell>
        </row>
        <row r="52">
          <cell r="A52" t="str">
            <v>M1</v>
          </cell>
          <cell r="B52" t="str">
            <v>A5C</v>
          </cell>
          <cell r="C52" t="str">
            <v>P</v>
          </cell>
          <cell r="D52" t="str">
            <v>22063</v>
          </cell>
          <cell r="E52" t="str">
            <v>PIPE</v>
          </cell>
          <cell r="F52">
            <v>1</v>
          </cell>
          <cell r="G52" t="str">
            <v>CB100508000100</v>
          </cell>
          <cell r="H52">
            <v>1</v>
          </cell>
          <cell r="I52" t="str">
            <v>--</v>
          </cell>
          <cell r="J52">
            <v>2.2000000000000002</v>
          </cell>
          <cell r="K52">
            <v>2.2000000000000002</v>
          </cell>
        </row>
        <row r="53">
          <cell r="A53" t="str">
            <v>M1</v>
          </cell>
          <cell r="B53" t="str">
            <v>A5C</v>
          </cell>
          <cell r="C53" t="str">
            <v>N</v>
          </cell>
          <cell r="D53" t="str">
            <v>22679</v>
          </cell>
          <cell r="E53" t="str">
            <v>PIPE</v>
          </cell>
          <cell r="F53">
            <v>1</v>
          </cell>
          <cell r="G53" t="str">
            <v>CB100508000100</v>
          </cell>
          <cell r="H53">
            <v>1</v>
          </cell>
          <cell r="I53" t="str">
            <v>--</v>
          </cell>
          <cell r="J53">
            <v>2.2000000000000002</v>
          </cell>
          <cell r="K53">
            <v>2.2000000000000002</v>
          </cell>
        </row>
        <row r="54">
          <cell r="A54" t="str">
            <v>M1</v>
          </cell>
          <cell r="B54" t="str">
            <v>A5C</v>
          </cell>
          <cell r="C54" t="str">
            <v>N</v>
          </cell>
          <cell r="D54" t="str">
            <v>25614</v>
          </cell>
          <cell r="E54" t="str">
            <v>PIPE</v>
          </cell>
          <cell r="F54">
            <v>1</v>
          </cell>
          <cell r="G54" t="str">
            <v>CB100508000100</v>
          </cell>
          <cell r="H54">
            <v>1</v>
          </cell>
          <cell r="I54" t="str">
            <v>--</v>
          </cell>
          <cell r="J54">
            <v>2.2000000000000002</v>
          </cell>
          <cell r="K54">
            <v>2.2000000000000002</v>
          </cell>
        </row>
        <row r="55">
          <cell r="A55" t="str">
            <v>M1</v>
          </cell>
          <cell r="B55" t="str">
            <v>A5C</v>
          </cell>
          <cell r="C55" t="str">
            <v>N</v>
          </cell>
          <cell r="D55" t="str">
            <v>22684</v>
          </cell>
          <cell r="E55" t="str">
            <v>PIPE</v>
          </cell>
          <cell r="F55">
            <v>1</v>
          </cell>
          <cell r="G55" t="str">
            <v>CB100508000100</v>
          </cell>
          <cell r="H55">
            <v>1</v>
          </cell>
          <cell r="I55" t="str">
            <v>--</v>
          </cell>
          <cell r="J55">
            <v>2.5</v>
          </cell>
          <cell r="K55">
            <v>2.5</v>
          </cell>
        </row>
        <row r="56">
          <cell r="A56" t="str">
            <v>M1</v>
          </cell>
          <cell r="B56" t="str">
            <v>A5C</v>
          </cell>
          <cell r="C56" t="str">
            <v>N</v>
          </cell>
          <cell r="D56" t="str">
            <v>22683</v>
          </cell>
          <cell r="E56" t="str">
            <v>PIPE</v>
          </cell>
          <cell r="F56">
            <v>1</v>
          </cell>
          <cell r="G56" t="str">
            <v>CB100508000100</v>
          </cell>
          <cell r="H56">
            <v>1</v>
          </cell>
          <cell r="I56" t="str">
            <v>--</v>
          </cell>
          <cell r="J56">
            <v>2.5</v>
          </cell>
          <cell r="K56">
            <v>2.5</v>
          </cell>
        </row>
        <row r="57">
          <cell r="A57" t="str">
            <v>M1</v>
          </cell>
          <cell r="B57" t="str">
            <v>A6C</v>
          </cell>
          <cell r="C57" t="str">
            <v>HOR</v>
          </cell>
          <cell r="D57" t="str">
            <v>65622</v>
          </cell>
          <cell r="E57" t="str">
            <v>PIPE</v>
          </cell>
          <cell r="F57">
            <v>1</v>
          </cell>
          <cell r="G57" t="str">
            <v>CB100508000100</v>
          </cell>
          <cell r="H57">
            <v>1</v>
          </cell>
          <cell r="I57" t="str">
            <v>--</v>
          </cell>
          <cell r="J57">
            <v>2.8</v>
          </cell>
          <cell r="K57">
            <v>2.8</v>
          </cell>
        </row>
        <row r="58">
          <cell r="A58" t="str">
            <v>M1</v>
          </cell>
          <cell r="B58" t="str">
            <v>A6C</v>
          </cell>
          <cell r="C58" t="str">
            <v>HOS</v>
          </cell>
          <cell r="D58" t="str">
            <v>65613</v>
          </cell>
          <cell r="E58" t="str">
            <v>PIPE</v>
          </cell>
          <cell r="F58">
            <v>1</v>
          </cell>
          <cell r="G58" t="str">
            <v>CB100508000100</v>
          </cell>
          <cell r="H58">
            <v>1</v>
          </cell>
          <cell r="I58" t="str">
            <v>--</v>
          </cell>
          <cell r="J58">
            <v>3</v>
          </cell>
          <cell r="K58">
            <v>3</v>
          </cell>
        </row>
        <row r="59">
          <cell r="A59" t="str">
            <v>M1</v>
          </cell>
          <cell r="B59" t="str">
            <v>A4C</v>
          </cell>
          <cell r="C59" t="str">
            <v>N</v>
          </cell>
          <cell r="D59" t="str">
            <v>22661</v>
          </cell>
          <cell r="E59" t="str">
            <v>PIPE</v>
          </cell>
          <cell r="F59">
            <v>1</v>
          </cell>
          <cell r="G59" t="str">
            <v>CB110508000100</v>
          </cell>
          <cell r="H59">
            <v>1</v>
          </cell>
          <cell r="I59" t="str">
            <v>--</v>
          </cell>
          <cell r="J59">
            <v>3.5</v>
          </cell>
          <cell r="K59">
            <v>3.5</v>
          </cell>
        </row>
        <row r="60">
          <cell r="A60" t="str">
            <v>M1</v>
          </cell>
          <cell r="B60" t="str">
            <v>A6C</v>
          </cell>
          <cell r="C60" t="str">
            <v>HOS</v>
          </cell>
          <cell r="D60" t="str">
            <v>65616</v>
          </cell>
          <cell r="E60" t="str">
            <v>PIPE</v>
          </cell>
          <cell r="F60">
            <v>1</v>
          </cell>
          <cell r="G60" t="str">
            <v>CB100508000100</v>
          </cell>
          <cell r="H60">
            <v>1</v>
          </cell>
          <cell r="I60" t="str">
            <v>--</v>
          </cell>
          <cell r="J60">
            <v>3.5</v>
          </cell>
          <cell r="K60">
            <v>3.5</v>
          </cell>
        </row>
        <row r="61">
          <cell r="A61" t="str">
            <v>M1</v>
          </cell>
          <cell r="B61" t="str">
            <v>A5C</v>
          </cell>
          <cell r="C61" t="str">
            <v>P</v>
          </cell>
          <cell r="D61" t="str">
            <v>22157</v>
          </cell>
          <cell r="E61" t="str">
            <v>PIPE</v>
          </cell>
          <cell r="F61">
            <v>1</v>
          </cell>
          <cell r="G61" t="str">
            <v>CB100508000100</v>
          </cell>
          <cell r="H61">
            <v>1</v>
          </cell>
          <cell r="I61" t="str">
            <v>--</v>
          </cell>
          <cell r="J61">
            <v>4</v>
          </cell>
          <cell r="K61">
            <v>4</v>
          </cell>
        </row>
        <row r="62">
          <cell r="A62" t="str">
            <v>M1</v>
          </cell>
          <cell r="B62" t="str">
            <v>A5C</v>
          </cell>
          <cell r="C62" t="str">
            <v>P</v>
          </cell>
          <cell r="D62" t="str">
            <v>22158</v>
          </cell>
          <cell r="E62" t="str">
            <v>PIPE</v>
          </cell>
          <cell r="F62">
            <v>1</v>
          </cell>
          <cell r="G62" t="str">
            <v>CB100508000100</v>
          </cell>
          <cell r="H62">
            <v>1</v>
          </cell>
          <cell r="I62" t="str">
            <v>--</v>
          </cell>
          <cell r="J62">
            <v>4</v>
          </cell>
          <cell r="K62">
            <v>4</v>
          </cell>
        </row>
        <row r="63">
          <cell r="A63" t="str">
            <v>M1</v>
          </cell>
          <cell r="B63" t="str">
            <v>A5C</v>
          </cell>
          <cell r="C63" t="str">
            <v>P</v>
          </cell>
          <cell r="D63" t="str">
            <v>22039</v>
          </cell>
          <cell r="E63" t="str">
            <v>PIPE</v>
          </cell>
          <cell r="F63">
            <v>1</v>
          </cell>
          <cell r="G63" t="str">
            <v>CB100508000100</v>
          </cell>
          <cell r="H63">
            <v>1</v>
          </cell>
          <cell r="I63" t="str">
            <v>--</v>
          </cell>
          <cell r="J63">
            <v>4</v>
          </cell>
          <cell r="K63">
            <v>4</v>
          </cell>
        </row>
        <row r="64">
          <cell r="A64" t="str">
            <v>M1</v>
          </cell>
          <cell r="B64" t="str">
            <v>A5C</v>
          </cell>
          <cell r="C64" t="str">
            <v>P</v>
          </cell>
          <cell r="D64" t="str">
            <v>22040</v>
          </cell>
          <cell r="E64" t="str">
            <v>PIPE</v>
          </cell>
          <cell r="F64">
            <v>1</v>
          </cell>
          <cell r="G64" t="str">
            <v>CB100508000100</v>
          </cell>
          <cell r="H64">
            <v>1</v>
          </cell>
          <cell r="I64" t="str">
            <v>--</v>
          </cell>
          <cell r="J64">
            <v>4</v>
          </cell>
          <cell r="K64">
            <v>4</v>
          </cell>
        </row>
        <row r="65">
          <cell r="A65" t="str">
            <v>M1</v>
          </cell>
          <cell r="B65" t="str">
            <v>A5C</v>
          </cell>
          <cell r="C65" t="str">
            <v>P</v>
          </cell>
          <cell r="D65" t="str">
            <v>22041</v>
          </cell>
          <cell r="E65" t="str">
            <v>PIPE</v>
          </cell>
          <cell r="F65">
            <v>1</v>
          </cell>
          <cell r="G65" t="str">
            <v>CB100508000100</v>
          </cell>
          <cell r="H65">
            <v>1</v>
          </cell>
          <cell r="I65" t="str">
            <v>--</v>
          </cell>
          <cell r="J65">
            <v>4</v>
          </cell>
          <cell r="K65">
            <v>4</v>
          </cell>
        </row>
        <row r="66">
          <cell r="A66" t="str">
            <v>M1</v>
          </cell>
          <cell r="B66" t="str">
            <v>A5C</v>
          </cell>
          <cell r="C66" t="str">
            <v>N</v>
          </cell>
          <cell r="D66" t="str">
            <v>22630</v>
          </cell>
          <cell r="E66" t="str">
            <v>PIPE</v>
          </cell>
          <cell r="F66">
            <v>1</v>
          </cell>
          <cell r="G66" t="str">
            <v>CB100508000100</v>
          </cell>
          <cell r="H66">
            <v>1</v>
          </cell>
          <cell r="I66" t="str">
            <v>--</v>
          </cell>
          <cell r="J66">
            <v>4.5</v>
          </cell>
          <cell r="K66">
            <v>4.5</v>
          </cell>
        </row>
        <row r="67">
          <cell r="A67" t="str">
            <v>M1</v>
          </cell>
          <cell r="B67" t="str">
            <v>A5C</v>
          </cell>
          <cell r="C67" t="str">
            <v>P</v>
          </cell>
          <cell r="D67" t="str">
            <v>22105</v>
          </cell>
          <cell r="E67" t="str">
            <v>PIPE</v>
          </cell>
          <cell r="F67">
            <v>1</v>
          </cell>
          <cell r="G67" t="str">
            <v>CB100508000100</v>
          </cell>
          <cell r="H67">
            <v>1</v>
          </cell>
          <cell r="I67" t="str">
            <v>--</v>
          </cell>
          <cell r="J67">
            <v>5.8</v>
          </cell>
          <cell r="K67">
            <v>5.8</v>
          </cell>
        </row>
        <row r="68">
          <cell r="A68" t="str">
            <v>M1</v>
          </cell>
          <cell r="B68" t="str">
            <v>A5C</v>
          </cell>
          <cell r="C68" t="str">
            <v>P</v>
          </cell>
          <cell r="D68" t="str">
            <v>22103</v>
          </cell>
          <cell r="E68" t="str">
            <v>PIPE</v>
          </cell>
          <cell r="F68">
            <v>1</v>
          </cell>
          <cell r="G68" t="str">
            <v>CB100508000100</v>
          </cell>
          <cell r="H68">
            <v>1</v>
          </cell>
          <cell r="I68" t="str">
            <v>--</v>
          </cell>
          <cell r="J68">
            <v>9</v>
          </cell>
          <cell r="K68">
            <v>9</v>
          </cell>
        </row>
        <row r="69">
          <cell r="A69" t="str">
            <v>M1</v>
          </cell>
          <cell r="B69" t="str">
            <v>A5C</v>
          </cell>
          <cell r="C69" t="str">
            <v>P</v>
          </cell>
          <cell r="D69" t="str">
            <v>22106</v>
          </cell>
          <cell r="E69" t="str">
            <v>PIPE</v>
          </cell>
          <cell r="F69">
            <v>1</v>
          </cell>
          <cell r="G69" t="str">
            <v>CB100508000100</v>
          </cell>
          <cell r="H69">
            <v>1</v>
          </cell>
          <cell r="I69" t="str">
            <v>--</v>
          </cell>
          <cell r="J69">
            <v>11</v>
          </cell>
          <cell r="K69">
            <v>11</v>
          </cell>
        </row>
        <row r="70">
          <cell r="A70" t="str">
            <v>M1</v>
          </cell>
          <cell r="B70" t="str">
            <v>A5C</v>
          </cell>
          <cell r="C70" t="str">
            <v>P</v>
          </cell>
          <cell r="D70" t="str">
            <v>21004</v>
          </cell>
          <cell r="E70" t="str">
            <v>PIPE</v>
          </cell>
          <cell r="F70">
            <v>1</v>
          </cell>
          <cell r="G70" t="str">
            <v>CB100508000100</v>
          </cell>
          <cell r="H70">
            <v>1</v>
          </cell>
          <cell r="I70" t="str">
            <v>--</v>
          </cell>
          <cell r="J70">
            <v>11.5</v>
          </cell>
          <cell r="K70">
            <v>11.5</v>
          </cell>
        </row>
        <row r="71">
          <cell r="A71" t="str">
            <v>M1</v>
          </cell>
          <cell r="B71" t="str">
            <v>A5C</v>
          </cell>
          <cell r="C71" t="str">
            <v>P</v>
          </cell>
          <cell r="D71" t="str">
            <v>99002</v>
          </cell>
          <cell r="E71" t="str">
            <v>PIPE</v>
          </cell>
          <cell r="F71">
            <v>1</v>
          </cell>
          <cell r="G71" t="str">
            <v>CB100508000100</v>
          </cell>
          <cell r="H71">
            <v>1</v>
          </cell>
          <cell r="I71" t="str">
            <v>--</v>
          </cell>
          <cell r="J71">
            <v>16.3</v>
          </cell>
          <cell r="K71">
            <v>16.3</v>
          </cell>
        </row>
        <row r="72">
          <cell r="A72" t="str">
            <v>M1</v>
          </cell>
          <cell r="B72" t="str">
            <v>A6C</v>
          </cell>
          <cell r="C72" t="str">
            <v>HOR</v>
          </cell>
          <cell r="D72" t="str">
            <v>65612</v>
          </cell>
          <cell r="E72" t="str">
            <v>PIPE</v>
          </cell>
          <cell r="F72">
            <v>1</v>
          </cell>
          <cell r="G72" t="str">
            <v>CB100508000100</v>
          </cell>
          <cell r="H72">
            <v>1</v>
          </cell>
          <cell r="I72" t="str">
            <v>--</v>
          </cell>
          <cell r="J72">
            <v>23.6</v>
          </cell>
          <cell r="K72">
            <v>23.6</v>
          </cell>
        </row>
        <row r="73">
          <cell r="A73" t="str">
            <v>M1</v>
          </cell>
          <cell r="B73" t="str">
            <v>A5C</v>
          </cell>
          <cell r="C73" t="str">
            <v>P</v>
          </cell>
          <cell r="D73" t="str">
            <v>22117</v>
          </cell>
          <cell r="E73" t="str">
            <v>PIPE</v>
          </cell>
          <cell r="F73">
            <v>1</v>
          </cell>
          <cell r="G73" t="str">
            <v>CB100508001H00</v>
          </cell>
          <cell r="H73">
            <v>1.5</v>
          </cell>
          <cell r="I73" t="str">
            <v>--</v>
          </cell>
          <cell r="J73">
            <v>0.1</v>
          </cell>
          <cell r="K73">
            <v>0.1</v>
          </cell>
        </row>
        <row r="74">
          <cell r="A74" t="str">
            <v>M1</v>
          </cell>
          <cell r="B74" t="str">
            <v>A5C</v>
          </cell>
          <cell r="C74" t="str">
            <v>P</v>
          </cell>
          <cell r="D74" t="str">
            <v>22004</v>
          </cell>
          <cell r="E74" t="str">
            <v>PIPE</v>
          </cell>
          <cell r="F74">
            <v>1</v>
          </cell>
          <cell r="G74" t="str">
            <v>CB100508001H00</v>
          </cell>
          <cell r="H74">
            <v>1.5</v>
          </cell>
          <cell r="I74" t="str">
            <v>--</v>
          </cell>
          <cell r="J74">
            <v>0.1</v>
          </cell>
          <cell r="K74">
            <v>0.1</v>
          </cell>
        </row>
        <row r="75">
          <cell r="A75" t="str">
            <v>M1</v>
          </cell>
          <cell r="B75" t="str">
            <v>B2C</v>
          </cell>
          <cell r="C75" t="str">
            <v>SH</v>
          </cell>
          <cell r="D75" t="str">
            <v>22614</v>
          </cell>
          <cell r="E75" t="str">
            <v>PIPE</v>
          </cell>
          <cell r="F75">
            <v>1</v>
          </cell>
          <cell r="G75" t="str">
            <v>CB100508001H00</v>
          </cell>
          <cell r="H75">
            <v>1.5</v>
          </cell>
          <cell r="I75" t="str">
            <v>--</v>
          </cell>
          <cell r="J75">
            <v>0.2</v>
          </cell>
          <cell r="K75">
            <v>0.2</v>
          </cell>
        </row>
        <row r="76">
          <cell r="A76" t="str">
            <v>M1</v>
          </cell>
          <cell r="B76" t="str">
            <v>A4C</v>
          </cell>
          <cell r="C76" t="str">
            <v>N</v>
          </cell>
          <cell r="D76" t="str">
            <v>22662</v>
          </cell>
          <cell r="E76" t="str">
            <v>PIPE</v>
          </cell>
          <cell r="F76">
            <v>1</v>
          </cell>
          <cell r="G76" t="str">
            <v>CB110508001H00</v>
          </cell>
          <cell r="H76">
            <v>1.5</v>
          </cell>
          <cell r="I76" t="str">
            <v>--</v>
          </cell>
          <cell r="J76">
            <v>1</v>
          </cell>
          <cell r="K76">
            <v>1</v>
          </cell>
        </row>
        <row r="77">
          <cell r="A77" t="str">
            <v>M1</v>
          </cell>
          <cell r="B77" t="str">
            <v>A6C</v>
          </cell>
          <cell r="C77" t="str">
            <v>HOS</v>
          </cell>
          <cell r="D77" t="str">
            <v>65618</v>
          </cell>
          <cell r="E77" t="str">
            <v>PIPE</v>
          </cell>
          <cell r="F77">
            <v>1</v>
          </cell>
          <cell r="G77" t="str">
            <v>CB100508001H00</v>
          </cell>
          <cell r="H77">
            <v>1.5</v>
          </cell>
          <cell r="I77" t="str">
            <v>--</v>
          </cell>
          <cell r="J77">
            <v>1.5</v>
          </cell>
          <cell r="K77">
            <v>1.5</v>
          </cell>
        </row>
        <row r="78">
          <cell r="A78" t="str">
            <v>M1</v>
          </cell>
          <cell r="B78" t="str">
            <v>A5C</v>
          </cell>
          <cell r="C78" t="str">
            <v>P</v>
          </cell>
          <cell r="D78" t="str">
            <v>22158</v>
          </cell>
          <cell r="E78" t="str">
            <v>PIPE</v>
          </cell>
          <cell r="F78">
            <v>1</v>
          </cell>
          <cell r="G78" t="str">
            <v>CB100508001H00</v>
          </cell>
          <cell r="H78">
            <v>1.5</v>
          </cell>
          <cell r="I78" t="str">
            <v>--</v>
          </cell>
          <cell r="J78">
            <v>2</v>
          </cell>
          <cell r="K78">
            <v>2</v>
          </cell>
        </row>
        <row r="79">
          <cell r="A79" t="str">
            <v>M1</v>
          </cell>
          <cell r="B79" t="str">
            <v>A5C</v>
          </cell>
          <cell r="C79" t="str">
            <v>P</v>
          </cell>
          <cell r="D79" t="str">
            <v>22039</v>
          </cell>
          <cell r="E79" t="str">
            <v>PIPE</v>
          </cell>
          <cell r="F79">
            <v>1</v>
          </cell>
          <cell r="G79" t="str">
            <v>CB100508001H00</v>
          </cell>
          <cell r="H79">
            <v>1.5</v>
          </cell>
          <cell r="I79" t="str">
            <v>--</v>
          </cell>
          <cell r="J79">
            <v>2</v>
          </cell>
          <cell r="K79">
            <v>2</v>
          </cell>
        </row>
        <row r="80">
          <cell r="A80" t="str">
            <v>M1</v>
          </cell>
          <cell r="B80" t="str">
            <v>A5C</v>
          </cell>
          <cell r="C80" t="str">
            <v>P</v>
          </cell>
          <cell r="D80" t="str">
            <v>22040</v>
          </cell>
          <cell r="E80" t="str">
            <v>PIPE</v>
          </cell>
          <cell r="F80">
            <v>1</v>
          </cell>
          <cell r="G80" t="str">
            <v>CB100508001H00</v>
          </cell>
          <cell r="H80">
            <v>1.5</v>
          </cell>
          <cell r="I80" t="str">
            <v>--</v>
          </cell>
          <cell r="J80">
            <v>2</v>
          </cell>
          <cell r="K80">
            <v>2</v>
          </cell>
        </row>
        <row r="81">
          <cell r="A81" t="str">
            <v>M1</v>
          </cell>
          <cell r="B81" t="str">
            <v>A5C</v>
          </cell>
          <cell r="C81" t="str">
            <v>P</v>
          </cell>
          <cell r="D81" t="str">
            <v>22041</v>
          </cell>
          <cell r="E81" t="str">
            <v>PIPE</v>
          </cell>
          <cell r="F81">
            <v>1</v>
          </cell>
          <cell r="G81" t="str">
            <v>CB100508001H00</v>
          </cell>
          <cell r="H81">
            <v>1.5</v>
          </cell>
          <cell r="I81" t="str">
            <v>--</v>
          </cell>
          <cell r="J81">
            <v>2</v>
          </cell>
          <cell r="K81">
            <v>2</v>
          </cell>
        </row>
        <row r="82">
          <cell r="A82" t="str">
            <v>M1</v>
          </cell>
          <cell r="B82" t="str">
            <v>A6C</v>
          </cell>
          <cell r="C82" t="str">
            <v>HOS</v>
          </cell>
          <cell r="D82" t="str">
            <v>65622</v>
          </cell>
          <cell r="E82" t="str">
            <v>PIPE</v>
          </cell>
          <cell r="F82">
            <v>1</v>
          </cell>
          <cell r="G82" t="str">
            <v>CB100508001H00</v>
          </cell>
          <cell r="H82">
            <v>1.5</v>
          </cell>
          <cell r="I82" t="str">
            <v>--</v>
          </cell>
          <cell r="J82">
            <v>3.7</v>
          </cell>
          <cell r="K82">
            <v>3.7</v>
          </cell>
        </row>
        <row r="83">
          <cell r="A83" t="str">
            <v>M1</v>
          </cell>
          <cell r="B83" t="str">
            <v>A5C</v>
          </cell>
          <cell r="C83" t="str">
            <v>P</v>
          </cell>
          <cell r="D83" t="str">
            <v>22064</v>
          </cell>
          <cell r="E83" t="str">
            <v>PIPE</v>
          </cell>
          <cell r="F83">
            <v>1</v>
          </cell>
          <cell r="G83" t="str">
            <v>CB100508001H00</v>
          </cell>
          <cell r="H83">
            <v>1.5</v>
          </cell>
          <cell r="I83" t="str">
            <v>--</v>
          </cell>
          <cell r="J83">
            <v>3.8</v>
          </cell>
          <cell r="K83">
            <v>3.8</v>
          </cell>
        </row>
        <row r="84">
          <cell r="A84" t="str">
            <v>M1</v>
          </cell>
          <cell r="B84" t="str">
            <v>A5C</v>
          </cell>
          <cell r="C84" t="str">
            <v>P</v>
          </cell>
          <cell r="D84" t="str">
            <v>22085</v>
          </cell>
          <cell r="E84" t="str">
            <v>PIPE</v>
          </cell>
          <cell r="F84">
            <v>1</v>
          </cell>
          <cell r="G84" t="str">
            <v>CB100508001H00</v>
          </cell>
          <cell r="H84">
            <v>1.5</v>
          </cell>
          <cell r="I84" t="str">
            <v>--</v>
          </cell>
          <cell r="J84">
            <v>4</v>
          </cell>
          <cell r="K84">
            <v>4</v>
          </cell>
        </row>
        <row r="85">
          <cell r="A85" t="str">
            <v>M1</v>
          </cell>
          <cell r="B85" t="str">
            <v>A6C</v>
          </cell>
          <cell r="C85" t="str">
            <v>HOR</v>
          </cell>
          <cell r="D85" t="str">
            <v>65618</v>
          </cell>
          <cell r="E85" t="str">
            <v>PIPE</v>
          </cell>
          <cell r="F85">
            <v>1</v>
          </cell>
          <cell r="G85" t="str">
            <v>CB100508001H00</v>
          </cell>
          <cell r="H85">
            <v>1.5</v>
          </cell>
          <cell r="I85" t="str">
            <v>--</v>
          </cell>
          <cell r="J85">
            <v>5.5</v>
          </cell>
          <cell r="K85">
            <v>5.5</v>
          </cell>
        </row>
        <row r="86">
          <cell r="A86" t="str">
            <v>M1</v>
          </cell>
          <cell r="B86" t="str">
            <v>A5C</v>
          </cell>
          <cell r="C86" t="str">
            <v>P</v>
          </cell>
          <cell r="D86" t="str">
            <v>22113</v>
          </cell>
          <cell r="E86" t="str">
            <v>PIPE</v>
          </cell>
          <cell r="F86">
            <v>1</v>
          </cell>
          <cell r="G86" t="str">
            <v>CB100508001H00</v>
          </cell>
          <cell r="H86">
            <v>1.5</v>
          </cell>
          <cell r="I86" t="str">
            <v>--</v>
          </cell>
          <cell r="J86">
            <v>5.8</v>
          </cell>
          <cell r="K86">
            <v>5.8</v>
          </cell>
        </row>
        <row r="87">
          <cell r="A87" t="str">
            <v>M1</v>
          </cell>
          <cell r="B87" t="str">
            <v>A4C</v>
          </cell>
          <cell r="C87" t="str">
            <v>P</v>
          </cell>
          <cell r="D87" t="str">
            <v>22031</v>
          </cell>
          <cell r="E87" t="str">
            <v>PIPE</v>
          </cell>
          <cell r="F87">
            <v>1</v>
          </cell>
          <cell r="G87" t="str">
            <v>CB110508001H00</v>
          </cell>
          <cell r="H87">
            <v>1.5</v>
          </cell>
          <cell r="I87" t="str">
            <v>--</v>
          </cell>
          <cell r="J87">
            <v>6</v>
          </cell>
          <cell r="K87">
            <v>6</v>
          </cell>
        </row>
        <row r="88">
          <cell r="A88" t="str">
            <v>M1</v>
          </cell>
          <cell r="B88" t="str">
            <v>A5C</v>
          </cell>
          <cell r="C88" t="str">
            <v>P</v>
          </cell>
          <cell r="D88" t="str">
            <v>22071</v>
          </cell>
          <cell r="E88" t="str">
            <v>PIPE</v>
          </cell>
          <cell r="F88">
            <v>1</v>
          </cell>
          <cell r="G88" t="str">
            <v>CB100508001H00</v>
          </cell>
          <cell r="H88">
            <v>1.5</v>
          </cell>
          <cell r="I88" t="str">
            <v>--</v>
          </cell>
          <cell r="J88">
            <v>6.5</v>
          </cell>
          <cell r="K88">
            <v>6.5</v>
          </cell>
        </row>
        <row r="89">
          <cell r="A89" t="str">
            <v>M1</v>
          </cell>
          <cell r="B89" t="str">
            <v>A5C</v>
          </cell>
          <cell r="C89" t="str">
            <v>P</v>
          </cell>
          <cell r="D89" t="str">
            <v>22087</v>
          </cell>
          <cell r="E89" t="str">
            <v>PIPE</v>
          </cell>
          <cell r="F89">
            <v>1</v>
          </cell>
          <cell r="G89" t="str">
            <v>CB100508001H00</v>
          </cell>
          <cell r="H89">
            <v>1.5</v>
          </cell>
          <cell r="I89" t="str">
            <v>--</v>
          </cell>
          <cell r="J89">
            <v>6.6</v>
          </cell>
          <cell r="K89">
            <v>6.6</v>
          </cell>
        </row>
        <row r="90">
          <cell r="A90" t="str">
            <v>M1</v>
          </cell>
          <cell r="B90" t="str">
            <v>A5C</v>
          </cell>
          <cell r="C90" t="str">
            <v>RW</v>
          </cell>
          <cell r="D90" t="str">
            <v>25611</v>
          </cell>
          <cell r="E90" t="str">
            <v>PIPE</v>
          </cell>
          <cell r="F90">
            <v>1</v>
          </cell>
          <cell r="G90" t="str">
            <v>CB100508001H00</v>
          </cell>
          <cell r="H90">
            <v>1.5</v>
          </cell>
          <cell r="I90" t="str">
            <v>--</v>
          </cell>
          <cell r="J90">
            <v>7</v>
          </cell>
          <cell r="K90">
            <v>7</v>
          </cell>
        </row>
        <row r="91">
          <cell r="A91" t="str">
            <v>M1</v>
          </cell>
          <cell r="B91" t="str">
            <v>A6C</v>
          </cell>
          <cell r="C91" t="str">
            <v>HOS</v>
          </cell>
          <cell r="D91" t="str">
            <v>65611</v>
          </cell>
          <cell r="E91" t="str">
            <v>PIPE</v>
          </cell>
          <cell r="F91">
            <v>1</v>
          </cell>
          <cell r="G91" t="str">
            <v>CB100508001H00</v>
          </cell>
          <cell r="H91">
            <v>1.5</v>
          </cell>
          <cell r="I91" t="str">
            <v>--</v>
          </cell>
          <cell r="J91">
            <v>7.3</v>
          </cell>
          <cell r="K91">
            <v>7.3</v>
          </cell>
        </row>
        <row r="92">
          <cell r="A92" t="str">
            <v>M1</v>
          </cell>
          <cell r="B92" t="str">
            <v>A5C</v>
          </cell>
          <cell r="C92" t="str">
            <v>P</v>
          </cell>
          <cell r="D92" t="str">
            <v>22114</v>
          </cell>
          <cell r="E92" t="str">
            <v>PIPE</v>
          </cell>
          <cell r="F92">
            <v>1</v>
          </cell>
          <cell r="G92" t="str">
            <v>CB100508001H00</v>
          </cell>
          <cell r="H92">
            <v>1.5</v>
          </cell>
          <cell r="I92" t="str">
            <v>--</v>
          </cell>
          <cell r="J92">
            <v>7.4</v>
          </cell>
          <cell r="K92">
            <v>7.4</v>
          </cell>
        </row>
        <row r="93">
          <cell r="A93" t="str">
            <v>M1</v>
          </cell>
          <cell r="B93" t="str">
            <v>A6C</v>
          </cell>
          <cell r="C93" t="str">
            <v>HOS</v>
          </cell>
          <cell r="D93" t="str">
            <v>65623</v>
          </cell>
          <cell r="E93" t="str">
            <v>PIPE</v>
          </cell>
          <cell r="F93">
            <v>1</v>
          </cell>
          <cell r="G93" t="str">
            <v>CB100508001H00</v>
          </cell>
          <cell r="H93">
            <v>1.5</v>
          </cell>
          <cell r="I93" t="str">
            <v>--</v>
          </cell>
          <cell r="J93">
            <v>7.5</v>
          </cell>
          <cell r="K93">
            <v>7.5</v>
          </cell>
        </row>
        <row r="94">
          <cell r="A94" t="str">
            <v>M1</v>
          </cell>
          <cell r="B94" t="str">
            <v>A6C</v>
          </cell>
          <cell r="C94" t="str">
            <v>HOS</v>
          </cell>
          <cell r="D94" t="str">
            <v>65632</v>
          </cell>
          <cell r="E94" t="str">
            <v>PIPE</v>
          </cell>
          <cell r="F94">
            <v>1</v>
          </cell>
          <cell r="G94" t="str">
            <v>CB100508001H00</v>
          </cell>
          <cell r="H94">
            <v>1.5</v>
          </cell>
          <cell r="I94" t="str">
            <v>--</v>
          </cell>
          <cell r="J94">
            <v>10.5</v>
          </cell>
          <cell r="K94">
            <v>10.5</v>
          </cell>
        </row>
        <row r="95">
          <cell r="A95" t="str">
            <v>M1</v>
          </cell>
          <cell r="B95" t="str">
            <v>A5C</v>
          </cell>
          <cell r="C95" t="str">
            <v>P</v>
          </cell>
          <cell r="D95" t="str">
            <v>22109</v>
          </cell>
          <cell r="E95" t="str">
            <v>PIPE</v>
          </cell>
          <cell r="F95">
            <v>1</v>
          </cell>
          <cell r="G95" t="str">
            <v>CB100508001H00</v>
          </cell>
          <cell r="H95">
            <v>1.5</v>
          </cell>
          <cell r="I95" t="str">
            <v>--</v>
          </cell>
          <cell r="J95">
            <v>11</v>
          </cell>
          <cell r="K95">
            <v>11</v>
          </cell>
        </row>
        <row r="96">
          <cell r="A96" t="str">
            <v>M1</v>
          </cell>
          <cell r="B96" t="str">
            <v>A5C</v>
          </cell>
          <cell r="C96" t="str">
            <v>P</v>
          </cell>
          <cell r="D96" t="str">
            <v>22002</v>
          </cell>
          <cell r="E96" t="str">
            <v>PIPE</v>
          </cell>
          <cell r="F96">
            <v>1</v>
          </cell>
          <cell r="G96" t="str">
            <v>CB100508001H00</v>
          </cell>
          <cell r="H96">
            <v>1.5</v>
          </cell>
          <cell r="I96" t="str">
            <v>--</v>
          </cell>
          <cell r="J96">
            <v>13.3</v>
          </cell>
          <cell r="K96">
            <v>13.3</v>
          </cell>
        </row>
        <row r="97">
          <cell r="A97" t="str">
            <v>M1</v>
          </cell>
          <cell r="B97" t="str">
            <v>A5C</v>
          </cell>
          <cell r="C97" t="str">
            <v>P</v>
          </cell>
          <cell r="D97" t="str">
            <v>22070</v>
          </cell>
          <cell r="E97" t="str">
            <v>PIPE</v>
          </cell>
          <cell r="F97">
            <v>1</v>
          </cell>
          <cell r="G97" t="str">
            <v>CB100508001H00</v>
          </cell>
          <cell r="H97">
            <v>1.5</v>
          </cell>
          <cell r="I97" t="str">
            <v>--</v>
          </cell>
          <cell r="J97">
            <v>13.4</v>
          </cell>
          <cell r="K97">
            <v>13.4</v>
          </cell>
        </row>
        <row r="98">
          <cell r="A98" t="str">
            <v>M1</v>
          </cell>
          <cell r="B98" t="str">
            <v>A6C</v>
          </cell>
          <cell r="C98" t="str">
            <v>HOR</v>
          </cell>
          <cell r="D98" t="str">
            <v>65612</v>
          </cell>
          <cell r="E98" t="str">
            <v>PIPE</v>
          </cell>
          <cell r="F98">
            <v>1</v>
          </cell>
          <cell r="G98" t="str">
            <v>CB100508001H00</v>
          </cell>
          <cell r="H98">
            <v>1.5</v>
          </cell>
          <cell r="I98" t="str">
            <v>--</v>
          </cell>
          <cell r="J98">
            <v>13.9</v>
          </cell>
          <cell r="K98">
            <v>13.9</v>
          </cell>
        </row>
        <row r="99">
          <cell r="A99" t="str">
            <v>M1</v>
          </cell>
          <cell r="B99" t="str">
            <v>A5C</v>
          </cell>
          <cell r="C99" t="str">
            <v>P</v>
          </cell>
          <cell r="D99" t="str">
            <v>22078</v>
          </cell>
          <cell r="E99" t="str">
            <v>PIPE</v>
          </cell>
          <cell r="F99">
            <v>1</v>
          </cell>
          <cell r="G99" t="str">
            <v>CB100508001H00</v>
          </cell>
          <cell r="H99">
            <v>1.5</v>
          </cell>
          <cell r="I99" t="str">
            <v>--</v>
          </cell>
          <cell r="J99">
            <v>14</v>
          </cell>
          <cell r="K99">
            <v>14</v>
          </cell>
        </row>
        <row r="100">
          <cell r="A100" t="str">
            <v>M1</v>
          </cell>
          <cell r="B100" t="str">
            <v>A6C</v>
          </cell>
          <cell r="C100" t="str">
            <v>HOS</v>
          </cell>
          <cell r="D100" t="str">
            <v>65633</v>
          </cell>
          <cell r="E100" t="str">
            <v>PIPE</v>
          </cell>
          <cell r="F100">
            <v>1</v>
          </cell>
          <cell r="G100" t="str">
            <v>CB100508001H00</v>
          </cell>
          <cell r="H100">
            <v>1.5</v>
          </cell>
          <cell r="I100" t="str">
            <v>--</v>
          </cell>
          <cell r="J100">
            <v>14.7</v>
          </cell>
          <cell r="K100">
            <v>14.7</v>
          </cell>
        </row>
        <row r="101">
          <cell r="A101" t="str">
            <v>M1</v>
          </cell>
          <cell r="B101" t="str">
            <v>A6C</v>
          </cell>
          <cell r="C101" t="str">
            <v>HOR</v>
          </cell>
          <cell r="D101" t="str">
            <v>65612</v>
          </cell>
          <cell r="E101" t="str">
            <v>PIPE</v>
          </cell>
          <cell r="F101">
            <v>1</v>
          </cell>
          <cell r="G101" t="str">
            <v>CB100508001H00</v>
          </cell>
          <cell r="H101">
            <v>1.5</v>
          </cell>
          <cell r="I101" t="str">
            <v>--</v>
          </cell>
          <cell r="J101">
            <v>16.2</v>
          </cell>
          <cell r="K101">
            <v>16.2</v>
          </cell>
        </row>
        <row r="102">
          <cell r="A102" t="str">
            <v>M1</v>
          </cell>
          <cell r="B102" t="str">
            <v>A5C</v>
          </cell>
          <cell r="C102" t="str">
            <v>P</v>
          </cell>
          <cell r="D102" t="str">
            <v>22157</v>
          </cell>
          <cell r="E102" t="str">
            <v>PIPE</v>
          </cell>
          <cell r="F102">
            <v>1</v>
          </cell>
          <cell r="G102" t="str">
            <v>CB100508001H00</v>
          </cell>
          <cell r="H102">
            <v>1.5</v>
          </cell>
          <cell r="I102" t="str">
            <v>--</v>
          </cell>
          <cell r="J102">
            <v>17</v>
          </cell>
          <cell r="K102">
            <v>17</v>
          </cell>
        </row>
        <row r="103">
          <cell r="A103" t="str">
            <v>M1</v>
          </cell>
          <cell r="B103" t="str">
            <v>A5C</v>
          </cell>
          <cell r="C103" t="str">
            <v>P</v>
          </cell>
          <cell r="D103" t="str">
            <v>22071</v>
          </cell>
          <cell r="E103" t="str">
            <v>PIPE</v>
          </cell>
          <cell r="F103">
            <v>1</v>
          </cell>
          <cell r="G103" t="str">
            <v>CB100508001H00</v>
          </cell>
          <cell r="H103">
            <v>1.5</v>
          </cell>
          <cell r="I103" t="str">
            <v>--</v>
          </cell>
          <cell r="J103">
            <v>18.399999999999999</v>
          </cell>
          <cell r="K103">
            <v>18.399999999999999</v>
          </cell>
        </row>
        <row r="104">
          <cell r="A104" t="str">
            <v>M1</v>
          </cell>
          <cell r="B104" t="str">
            <v>A5C</v>
          </cell>
          <cell r="C104" t="str">
            <v>P</v>
          </cell>
          <cell r="D104" t="str">
            <v>22036</v>
          </cell>
          <cell r="E104" t="str">
            <v>PIPE</v>
          </cell>
          <cell r="F104">
            <v>1</v>
          </cell>
          <cell r="G104" t="str">
            <v>CB100508001H00</v>
          </cell>
          <cell r="H104">
            <v>1.5</v>
          </cell>
          <cell r="I104" t="str">
            <v>--</v>
          </cell>
          <cell r="J104">
            <v>18.5</v>
          </cell>
          <cell r="K104">
            <v>18.5</v>
          </cell>
        </row>
        <row r="105">
          <cell r="A105" t="str">
            <v>M1</v>
          </cell>
          <cell r="B105" t="str">
            <v>A5C</v>
          </cell>
          <cell r="C105" t="str">
            <v>P</v>
          </cell>
          <cell r="D105" t="str">
            <v>22102</v>
          </cell>
          <cell r="E105" t="str">
            <v>PIPE</v>
          </cell>
          <cell r="F105">
            <v>1</v>
          </cell>
          <cell r="G105" t="str">
            <v>CB100508001H00</v>
          </cell>
          <cell r="H105">
            <v>1.5</v>
          </cell>
          <cell r="I105" t="str">
            <v>--</v>
          </cell>
          <cell r="J105">
            <v>19</v>
          </cell>
          <cell r="K105">
            <v>19</v>
          </cell>
        </row>
        <row r="106">
          <cell r="A106" t="str">
            <v>M1</v>
          </cell>
          <cell r="B106" t="str">
            <v>A4C</v>
          </cell>
          <cell r="C106" t="str">
            <v>P</v>
          </cell>
          <cell r="D106" t="str">
            <v>22031</v>
          </cell>
          <cell r="E106" t="str">
            <v>PIPE</v>
          </cell>
          <cell r="F106">
            <v>1</v>
          </cell>
          <cell r="G106" t="str">
            <v>CB110508001H00</v>
          </cell>
          <cell r="H106">
            <v>1.5</v>
          </cell>
          <cell r="I106" t="str">
            <v>--</v>
          </cell>
          <cell r="J106">
            <v>21.1</v>
          </cell>
          <cell r="K106">
            <v>21.1</v>
          </cell>
        </row>
        <row r="107">
          <cell r="A107" t="str">
            <v>M1</v>
          </cell>
          <cell r="B107" t="str">
            <v>A5C</v>
          </cell>
          <cell r="C107" t="str">
            <v>P</v>
          </cell>
          <cell r="D107" t="str">
            <v>22045</v>
          </cell>
          <cell r="E107" t="str">
            <v>PIPE</v>
          </cell>
          <cell r="F107">
            <v>1</v>
          </cell>
          <cell r="G107" t="str">
            <v>CB100508001H00</v>
          </cell>
          <cell r="H107">
            <v>1.5</v>
          </cell>
          <cell r="I107" t="str">
            <v>--</v>
          </cell>
          <cell r="J107">
            <v>21.4</v>
          </cell>
          <cell r="K107">
            <v>21.4</v>
          </cell>
        </row>
        <row r="108">
          <cell r="A108" t="str">
            <v>M1</v>
          </cell>
          <cell r="B108" t="str">
            <v>A5C</v>
          </cell>
          <cell r="C108" t="str">
            <v>P</v>
          </cell>
          <cell r="D108" t="str">
            <v>22079</v>
          </cell>
          <cell r="E108" t="str">
            <v>PIPE</v>
          </cell>
          <cell r="F108">
            <v>1</v>
          </cell>
          <cell r="G108" t="str">
            <v>CB100508001H00</v>
          </cell>
          <cell r="H108">
            <v>1.5</v>
          </cell>
          <cell r="I108" t="str">
            <v>--</v>
          </cell>
          <cell r="J108">
            <v>21.6</v>
          </cell>
          <cell r="K108">
            <v>21.6</v>
          </cell>
        </row>
        <row r="109">
          <cell r="A109" t="str">
            <v>M1</v>
          </cell>
          <cell r="B109" t="str">
            <v>A5C</v>
          </cell>
          <cell r="C109" t="str">
            <v>P</v>
          </cell>
          <cell r="D109" t="str">
            <v>22111</v>
          </cell>
          <cell r="E109" t="str">
            <v>PIPE</v>
          </cell>
          <cell r="F109">
            <v>1</v>
          </cell>
          <cell r="G109" t="str">
            <v>CB100508001H00</v>
          </cell>
          <cell r="H109">
            <v>1.5</v>
          </cell>
          <cell r="I109" t="str">
            <v>--</v>
          </cell>
          <cell r="J109">
            <v>24.8</v>
          </cell>
          <cell r="K109">
            <v>24.8</v>
          </cell>
        </row>
        <row r="110">
          <cell r="A110" t="str">
            <v>M1</v>
          </cell>
          <cell r="B110" t="str">
            <v>A6C</v>
          </cell>
          <cell r="C110" t="str">
            <v>HOS</v>
          </cell>
          <cell r="D110" t="str">
            <v>65633</v>
          </cell>
          <cell r="E110" t="str">
            <v>PIPE</v>
          </cell>
          <cell r="F110">
            <v>1</v>
          </cell>
          <cell r="G110" t="str">
            <v>CB100508001H00</v>
          </cell>
          <cell r="H110">
            <v>1.5</v>
          </cell>
          <cell r="I110" t="str">
            <v>--</v>
          </cell>
          <cell r="J110">
            <v>32.299999999999997</v>
          </cell>
          <cell r="K110">
            <v>32.299999999999997</v>
          </cell>
        </row>
        <row r="111">
          <cell r="A111" t="str">
            <v>M1</v>
          </cell>
          <cell r="B111" t="str">
            <v>A5C</v>
          </cell>
          <cell r="C111" t="str">
            <v>P</v>
          </cell>
          <cell r="D111" t="str">
            <v>22102</v>
          </cell>
          <cell r="E111" t="str">
            <v>PIPE</v>
          </cell>
          <cell r="F111">
            <v>1</v>
          </cell>
          <cell r="G111" t="str">
            <v>CB100508001H00</v>
          </cell>
          <cell r="H111">
            <v>1.5</v>
          </cell>
          <cell r="I111" t="str">
            <v>--</v>
          </cell>
          <cell r="J111">
            <v>33</v>
          </cell>
          <cell r="K111">
            <v>33</v>
          </cell>
        </row>
        <row r="112">
          <cell r="A112" t="str">
            <v>M1</v>
          </cell>
          <cell r="B112" t="str">
            <v>A5C</v>
          </cell>
          <cell r="C112" t="str">
            <v>P</v>
          </cell>
          <cell r="D112" t="str">
            <v>22108</v>
          </cell>
          <cell r="E112" t="str">
            <v>PIPE</v>
          </cell>
          <cell r="F112">
            <v>1</v>
          </cell>
          <cell r="G112" t="str">
            <v>CB100508001H00</v>
          </cell>
          <cell r="H112">
            <v>1.5</v>
          </cell>
          <cell r="I112" t="str">
            <v>--</v>
          </cell>
          <cell r="J112">
            <v>33.299999999999997</v>
          </cell>
          <cell r="K112">
            <v>33.299999999999997</v>
          </cell>
        </row>
        <row r="113">
          <cell r="A113" t="str">
            <v>M1</v>
          </cell>
          <cell r="B113" t="str">
            <v>A5C</v>
          </cell>
          <cell r="C113" t="str">
            <v>P</v>
          </cell>
          <cell r="D113" t="str">
            <v>22104</v>
          </cell>
          <cell r="E113" t="str">
            <v>PIPE</v>
          </cell>
          <cell r="F113">
            <v>1</v>
          </cell>
          <cell r="G113" t="str">
            <v>CB100508001H00</v>
          </cell>
          <cell r="H113">
            <v>1.5</v>
          </cell>
          <cell r="I113" t="str">
            <v>--</v>
          </cell>
          <cell r="J113">
            <v>36</v>
          </cell>
          <cell r="K113">
            <v>36</v>
          </cell>
        </row>
        <row r="114">
          <cell r="A114" t="str">
            <v>M1</v>
          </cell>
          <cell r="B114" t="str">
            <v>A5C</v>
          </cell>
          <cell r="C114" t="str">
            <v>P</v>
          </cell>
          <cell r="D114" t="str">
            <v>22071</v>
          </cell>
          <cell r="E114" t="str">
            <v>PIPE</v>
          </cell>
          <cell r="F114">
            <v>1</v>
          </cell>
          <cell r="G114" t="str">
            <v>CB100508001H00</v>
          </cell>
          <cell r="H114">
            <v>1.5</v>
          </cell>
          <cell r="I114" t="str">
            <v>--</v>
          </cell>
          <cell r="J114">
            <v>38</v>
          </cell>
          <cell r="K114">
            <v>38</v>
          </cell>
        </row>
        <row r="115">
          <cell r="A115" t="str">
            <v>M1</v>
          </cell>
          <cell r="B115" t="str">
            <v>A5C</v>
          </cell>
          <cell r="C115" t="str">
            <v>P</v>
          </cell>
          <cell r="D115" t="str">
            <v>22069</v>
          </cell>
          <cell r="E115" t="str">
            <v>PIPE</v>
          </cell>
          <cell r="F115">
            <v>1</v>
          </cell>
          <cell r="G115" t="str">
            <v>CB100408000200</v>
          </cell>
          <cell r="H115">
            <v>2</v>
          </cell>
          <cell r="I115" t="str">
            <v>--</v>
          </cell>
          <cell r="J115">
            <v>0.5</v>
          </cell>
          <cell r="K115">
            <v>0.6</v>
          </cell>
        </row>
        <row r="116">
          <cell r="A116" t="str">
            <v>M1</v>
          </cell>
          <cell r="B116" t="str">
            <v>B2C</v>
          </cell>
          <cell r="C116" t="str">
            <v>CWR</v>
          </cell>
          <cell r="D116" t="str">
            <v>22620</v>
          </cell>
          <cell r="E116" t="str">
            <v>PIPE</v>
          </cell>
          <cell r="F116">
            <v>1</v>
          </cell>
          <cell r="G116" t="str">
            <v>CB100408000200</v>
          </cell>
          <cell r="H116">
            <v>2</v>
          </cell>
          <cell r="I116" t="str">
            <v>--</v>
          </cell>
          <cell r="J116">
            <v>1</v>
          </cell>
          <cell r="K116">
            <v>1.1000000000000001</v>
          </cell>
        </row>
        <row r="117">
          <cell r="A117" t="str">
            <v>M1</v>
          </cell>
          <cell r="B117" t="str">
            <v>B2C</v>
          </cell>
          <cell r="C117" t="str">
            <v>CWR</v>
          </cell>
          <cell r="D117" t="str">
            <v>22619</v>
          </cell>
          <cell r="E117" t="str">
            <v>PIPE</v>
          </cell>
          <cell r="F117">
            <v>1</v>
          </cell>
          <cell r="G117" t="str">
            <v>CB100408000200</v>
          </cell>
          <cell r="H117">
            <v>2</v>
          </cell>
          <cell r="I117" t="str">
            <v>--</v>
          </cell>
          <cell r="J117">
            <v>1</v>
          </cell>
          <cell r="K117">
            <v>1.1000000000000001</v>
          </cell>
        </row>
        <row r="118">
          <cell r="A118" t="str">
            <v>M1</v>
          </cell>
          <cell r="B118" t="str">
            <v>A5C</v>
          </cell>
          <cell r="C118" t="str">
            <v>P</v>
          </cell>
          <cell r="D118" t="str">
            <v>22153</v>
          </cell>
          <cell r="E118" t="str">
            <v>PIPE</v>
          </cell>
          <cell r="F118">
            <v>1</v>
          </cell>
          <cell r="G118" t="str">
            <v>CB100408000200</v>
          </cell>
          <cell r="H118">
            <v>2</v>
          </cell>
          <cell r="I118" t="str">
            <v>--</v>
          </cell>
          <cell r="J118">
            <v>1</v>
          </cell>
          <cell r="K118">
            <v>1.1000000000000001</v>
          </cell>
        </row>
        <row r="119">
          <cell r="A119" t="str">
            <v>M1</v>
          </cell>
          <cell r="B119" t="str">
            <v>A5C</v>
          </cell>
          <cell r="C119" t="str">
            <v>TRIM</v>
          </cell>
          <cell r="D119" t="str">
            <v>F-2213A</v>
          </cell>
          <cell r="E119" t="str">
            <v>PIPE</v>
          </cell>
          <cell r="F119">
            <v>1</v>
          </cell>
          <cell r="G119" t="str">
            <v>CB100408000200</v>
          </cell>
          <cell r="H119">
            <v>2</v>
          </cell>
          <cell r="I119" t="str">
            <v>--</v>
          </cell>
          <cell r="J119">
            <v>1</v>
          </cell>
          <cell r="K119">
            <v>1.1000000000000001</v>
          </cell>
        </row>
        <row r="120">
          <cell r="A120" t="str">
            <v>M1</v>
          </cell>
          <cell r="B120" t="str">
            <v>A5C</v>
          </cell>
          <cell r="C120" t="str">
            <v>TRIM</v>
          </cell>
          <cell r="D120" t="str">
            <v>F-2213B</v>
          </cell>
          <cell r="E120" t="str">
            <v>PIPE</v>
          </cell>
          <cell r="F120">
            <v>1</v>
          </cell>
          <cell r="G120" t="str">
            <v>CB100408000200</v>
          </cell>
          <cell r="H120">
            <v>2</v>
          </cell>
          <cell r="I120" t="str">
            <v>--</v>
          </cell>
          <cell r="J120">
            <v>1</v>
          </cell>
          <cell r="K120">
            <v>1.1000000000000001</v>
          </cell>
        </row>
        <row r="121">
          <cell r="A121" t="str">
            <v>M1</v>
          </cell>
          <cell r="B121" t="str">
            <v>A5C</v>
          </cell>
          <cell r="C121" t="str">
            <v>COMP</v>
          </cell>
          <cell r="D121" t="str">
            <v>005</v>
          </cell>
          <cell r="E121" t="str">
            <v>PIPE</v>
          </cell>
          <cell r="F121">
            <v>1</v>
          </cell>
          <cell r="G121" t="str">
            <v>CB100408000200</v>
          </cell>
          <cell r="H121">
            <v>2</v>
          </cell>
          <cell r="I121" t="str">
            <v>--</v>
          </cell>
          <cell r="J121">
            <v>1.5</v>
          </cell>
          <cell r="K121">
            <v>1.7</v>
          </cell>
        </row>
        <row r="122">
          <cell r="A122" t="str">
            <v>M1</v>
          </cell>
          <cell r="B122" t="str">
            <v>B2C</v>
          </cell>
          <cell r="C122" t="str">
            <v>TRIM</v>
          </cell>
          <cell r="D122" t="str">
            <v>V-2218</v>
          </cell>
          <cell r="E122" t="str">
            <v>PIPE</v>
          </cell>
          <cell r="F122">
            <v>1</v>
          </cell>
          <cell r="G122" t="str">
            <v>CB100408000200</v>
          </cell>
          <cell r="H122">
            <v>2</v>
          </cell>
          <cell r="I122" t="str">
            <v>--</v>
          </cell>
          <cell r="J122">
            <v>1.6</v>
          </cell>
          <cell r="K122">
            <v>1.8</v>
          </cell>
        </row>
        <row r="123">
          <cell r="A123" t="str">
            <v>M1</v>
          </cell>
          <cell r="B123" t="str">
            <v>A5C</v>
          </cell>
          <cell r="C123" t="str">
            <v>TRIM</v>
          </cell>
          <cell r="D123" t="str">
            <v>C-2201</v>
          </cell>
          <cell r="E123" t="str">
            <v>PIPE</v>
          </cell>
          <cell r="F123">
            <v>1</v>
          </cell>
          <cell r="G123" t="str">
            <v>CB100408000200</v>
          </cell>
          <cell r="H123">
            <v>2</v>
          </cell>
          <cell r="I123" t="str">
            <v>--</v>
          </cell>
          <cell r="J123">
            <v>1.6</v>
          </cell>
          <cell r="K123">
            <v>1.8</v>
          </cell>
        </row>
        <row r="124">
          <cell r="A124" t="str">
            <v>M1</v>
          </cell>
          <cell r="B124" t="str">
            <v>A5C</v>
          </cell>
          <cell r="C124" t="str">
            <v>P</v>
          </cell>
          <cell r="D124" t="str">
            <v>22096</v>
          </cell>
          <cell r="E124" t="str">
            <v>PIPE</v>
          </cell>
          <cell r="F124">
            <v>1</v>
          </cell>
          <cell r="G124" t="str">
            <v>CB100408000200</v>
          </cell>
          <cell r="H124">
            <v>2</v>
          </cell>
          <cell r="I124" t="str">
            <v>--</v>
          </cell>
          <cell r="J124">
            <v>2.7</v>
          </cell>
          <cell r="K124">
            <v>3</v>
          </cell>
        </row>
        <row r="125">
          <cell r="A125" t="str">
            <v>M1</v>
          </cell>
          <cell r="B125" t="str">
            <v>A5C</v>
          </cell>
          <cell r="C125" t="str">
            <v>P</v>
          </cell>
          <cell r="D125" t="str">
            <v>22004</v>
          </cell>
          <cell r="E125" t="str">
            <v>PIPE</v>
          </cell>
          <cell r="F125">
            <v>1</v>
          </cell>
          <cell r="G125" t="str">
            <v>CB100408000200</v>
          </cell>
          <cell r="H125">
            <v>2</v>
          </cell>
          <cell r="I125" t="str">
            <v>--</v>
          </cell>
          <cell r="J125">
            <v>3</v>
          </cell>
          <cell r="K125">
            <v>3.3</v>
          </cell>
        </row>
        <row r="126">
          <cell r="A126" t="str">
            <v>M1</v>
          </cell>
          <cell r="B126" t="str">
            <v>A6C</v>
          </cell>
          <cell r="C126" t="str">
            <v>TRIM</v>
          </cell>
          <cell r="D126" t="str">
            <v>V-6501</v>
          </cell>
          <cell r="E126" t="str">
            <v>PIPE</v>
          </cell>
          <cell r="F126">
            <v>1</v>
          </cell>
          <cell r="G126" t="str">
            <v>CB100408000200</v>
          </cell>
          <cell r="H126">
            <v>2</v>
          </cell>
          <cell r="I126" t="str">
            <v>--</v>
          </cell>
          <cell r="J126">
            <v>3</v>
          </cell>
          <cell r="K126">
            <v>3.3</v>
          </cell>
        </row>
        <row r="127">
          <cell r="A127" t="str">
            <v>M1</v>
          </cell>
          <cell r="B127" t="str">
            <v>A5C</v>
          </cell>
          <cell r="C127" t="str">
            <v>P</v>
          </cell>
          <cell r="D127" t="str">
            <v>22097</v>
          </cell>
          <cell r="E127" t="str">
            <v>PIPE</v>
          </cell>
          <cell r="F127">
            <v>1</v>
          </cell>
          <cell r="G127" t="str">
            <v>CB100408000200</v>
          </cell>
          <cell r="H127">
            <v>2</v>
          </cell>
          <cell r="I127" t="str">
            <v>--</v>
          </cell>
          <cell r="J127">
            <v>3.3</v>
          </cell>
          <cell r="K127">
            <v>3.7</v>
          </cell>
        </row>
        <row r="128">
          <cell r="A128" t="str">
            <v>M1</v>
          </cell>
          <cell r="B128" t="str">
            <v>A5C</v>
          </cell>
          <cell r="C128" t="str">
            <v>P</v>
          </cell>
          <cell r="D128" t="str">
            <v>22115</v>
          </cell>
          <cell r="E128" t="str">
            <v>PIPE</v>
          </cell>
          <cell r="F128">
            <v>1</v>
          </cell>
          <cell r="G128" t="str">
            <v>CB100408000200</v>
          </cell>
          <cell r="H128">
            <v>2</v>
          </cell>
          <cell r="I128" t="str">
            <v>--</v>
          </cell>
          <cell r="J128">
            <v>3.5</v>
          </cell>
          <cell r="K128">
            <v>3.9</v>
          </cell>
        </row>
        <row r="129">
          <cell r="A129" t="str">
            <v>M1</v>
          </cell>
          <cell r="B129" t="str">
            <v>A5C</v>
          </cell>
          <cell r="C129" t="str">
            <v>P</v>
          </cell>
          <cell r="D129" t="str">
            <v>22101</v>
          </cell>
          <cell r="E129" t="str">
            <v>PIPE</v>
          </cell>
          <cell r="F129">
            <v>1</v>
          </cell>
          <cell r="G129" t="str">
            <v>CB100408000200</v>
          </cell>
          <cell r="H129">
            <v>2</v>
          </cell>
          <cell r="I129" t="str">
            <v>--</v>
          </cell>
          <cell r="J129">
            <v>4.8</v>
          </cell>
          <cell r="K129">
            <v>5.3</v>
          </cell>
        </row>
        <row r="130">
          <cell r="A130" t="str">
            <v>M1</v>
          </cell>
          <cell r="B130" t="str">
            <v>A5C</v>
          </cell>
          <cell r="C130" t="str">
            <v>P</v>
          </cell>
          <cell r="D130" t="str">
            <v>22100</v>
          </cell>
          <cell r="E130" t="str">
            <v>PIPE</v>
          </cell>
          <cell r="F130">
            <v>1</v>
          </cell>
          <cell r="G130" t="str">
            <v>CB100408000200</v>
          </cell>
          <cell r="H130">
            <v>2</v>
          </cell>
          <cell r="I130" t="str">
            <v>--</v>
          </cell>
          <cell r="J130">
            <v>4.8</v>
          </cell>
          <cell r="K130">
            <v>5.3</v>
          </cell>
        </row>
        <row r="131">
          <cell r="A131" t="str">
            <v>M1</v>
          </cell>
          <cell r="B131" t="str">
            <v>A5C</v>
          </cell>
          <cell r="C131" t="str">
            <v>N</v>
          </cell>
          <cell r="D131" t="str">
            <v>25611</v>
          </cell>
          <cell r="E131" t="str">
            <v>PIPE</v>
          </cell>
          <cell r="F131">
            <v>1</v>
          </cell>
          <cell r="G131" t="str">
            <v>CB100408000200</v>
          </cell>
          <cell r="H131">
            <v>2</v>
          </cell>
          <cell r="I131" t="str">
            <v>--</v>
          </cell>
          <cell r="J131">
            <v>5</v>
          </cell>
          <cell r="K131">
            <v>5.5</v>
          </cell>
        </row>
        <row r="132">
          <cell r="A132" t="str">
            <v>M1</v>
          </cell>
          <cell r="B132" t="str">
            <v>A5C</v>
          </cell>
          <cell r="C132" t="str">
            <v>P</v>
          </cell>
          <cell r="D132" t="str">
            <v>22117</v>
          </cell>
          <cell r="E132" t="str">
            <v>PIPE</v>
          </cell>
          <cell r="F132">
            <v>1</v>
          </cell>
          <cell r="G132" t="str">
            <v>CB100408000200</v>
          </cell>
          <cell r="H132">
            <v>2</v>
          </cell>
          <cell r="I132" t="str">
            <v>--</v>
          </cell>
          <cell r="J132">
            <v>5</v>
          </cell>
          <cell r="K132">
            <v>5.5</v>
          </cell>
        </row>
        <row r="133">
          <cell r="A133" t="str">
            <v>M1</v>
          </cell>
          <cell r="B133" t="str">
            <v>A5C</v>
          </cell>
          <cell r="C133" t="str">
            <v>P</v>
          </cell>
          <cell r="D133" t="str">
            <v>22130</v>
          </cell>
          <cell r="E133" t="str">
            <v>PIPE</v>
          </cell>
          <cell r="F133">
            <v>1</v>
          </cell>
          <cell r="G133" t="str">
            <v>CB100408000200</v>
          </cell>
          <cell r="H133">
            <v>2</v>
          </cell>
          <cell r="I133" t="str">
            <v>--</v>
          </cell>
          <cell r="J133">
            <v>5</v>
          </cell>
          <cell r="K133">
            <v>5.5</v>
          </cell>
        </row>
        <row r="134">
          <cell r="A134" t="str">
            <v>M1</v>
          </cell>
          <cell r="B134" t="str">
            <v>A5C</v>
          </cell>
          <cell r="C134" t="str">
            <v>P</v>
          </cell>
          <cell r="D134" t="str">
            <v>22140</v>
          </cell>
          <cell r="E134" t="str">
            <v>PIPE</v>
          </cell>
          <cell r="F134">
            <v>1</v>
          </cell>
          <cell r="G134" t="str">
            <v>CB100408000200</v>
          </cell>
          <cell r="H134">
            <v>2</v>
          </cell>
          <cell r="I134" t="str">
            <v>--</v>
          </cell>
          <cell r="J134">
            <v>5</v>
          </cell>
          <cell r="K134">
            <v>5.5</v>
          </cell>
        </row>
        <row r="135">
          <cell r="A135" t="str">
            <v>M1</v>
          </cell>
          <cell r="B135" t="str">
            <v>B2C</v>
          </cell>
          <cell r="C135" t="str">
            <v>SH</v>
          </cell>
          <cell r="D135" t="str">
            <v>22611</v>
          </cell>
          <cell r="E135" t="str">
            <v>PIPE</v>
          </cell>
          <cell r="F135">
            <v>1</v>
          </cell>
          <cell r="G135" t="str">
            <v>CB100408000200</v>
          </cell>
          <cell r="H135">
            <v>2</v>
          </cell>
          <cell r="I135" t="str">
            <v>--</v>
          </cell>
          <cell r="J135">
            <v>6.5</v>
          </cell>
          <cell r="K135">
            <v>7.2</v>
          </cell>
        </row>
        <row r="136">
          <cell r="A136" t="str">
            <v>M1</v>
          </cell>
          <cell r="B136" t="str">
            <v>A5C</v>
          </cell>
          <cell r="C136" t="str">
            <v>P</v>
          </cell>
          <cell r="D136" t="str">
            <v>22110</v>
          </cell>
          <cell r="E136" t="str">
            <v>PIPE</v>
          </cell>
          <cell r="F136">
            <v>1</v>
          </cell>
          <cell r="G136" t="str">
            <v>CB100408000200</v>
          </cell>
          <cell r="H136">
            <v>2</v>
          </cell>
          <cell r="I136" t="str">
            <v>--</v>
          </cell>
          <cell r="J136">
            <v>7.2</v>
          </cell>
          <cell r="K136">
            <v>8</v>
          </cell>
        </row>
        <row r="137">
          <cell r="A137" t="str">
            <v>M1</v>
          </cell>
          <cell r="B137" t="str">
            <v>B2C</v>
          </cell>
          <cell r="C137" t="str">
            <v>SH</v>
          </cell>
          <cell r="D137" t="str">
            <v>22611</v>
          </cell>
          <cell r="E137" t="str">
            <v>PIPE</v>
          </cell>
          <cell r="F137">
            <v>1</v>
          </cell>
          <cell r="G137" t="str">
            <v>CB100408000200</v>
          </cell>
          <cell r="H137">
            <v>2</v>
          </cell>
          <cell r="I137" t="str">
            <v>--</v>
          </cell>
          <cell r="J137">
            <v>8.5</v>
          </cell>
          <cell r="K137">
            <v>9.4</v>
          </cell>
        </row>
        <row r="138">
          <cell r="A138" t="str">
            <v>M1</v>
          </cell>
          <cell r="B138" t="str">
            <v>A5C</v>
          </cell>
          <cell r="C138" t="str">
            <v>P</v>
          </cell>
          <cell r="D138" t="str">
            <v>22066</v>
          </cell>
          <cell r="E138" t="str">
            <v>PIPE</v>
          </cell>
          <cell r="F138">
            <v>1</v>
          </cell>
          <cell r="G138" t="str">
            <v>CB100408000200</v>
          </cell>
          <cell r="H138">
            <v>2</v>
          </cell>
          <cell r="I138" t="str">
            <v>--</v>
          </cell>
          <cell r="J138">
            <v>9.1999999999999993</v>
          </cell>
          <cell r="K138">
            <v>10.199999999999999</v>
          </cell>
        </row>
        <row r="139">
          <cell r="A139" t="str">
            <v>M1</v>
          </cell>
          <cell r="B139" t="str">
            <v>A5C</v>
          </cell>
          <cell r="C139" t="str">
            <v>P</v>
          </cell>
          <cell r="D139" t="str">
            <v>22068</v>
          </cell>
          <cell r="E139" t="str">
            <v>PIPE</v>
          </cell>
          <cell r="F139">
            <v>1</v>
          </cell>
          <cell r="G139" t="str">
            <v>CB100408000200</v>
          </cell>
          <cell r="H139">
            <v>2</v>
          </cell>
          <cell r="I139" t="str">
            <v>--</v>
          </cell>
          <cell r="J139">
            <v>9.6</v>
          </cell>
          <cell r="K139">
            <v>10.6</v>
          </cell>
        </row>
        <row r="140">
          <cell r="A140" t="str">
            <v>M1</v>
          </cell>
          <cell r="B140" t="str">
            <v>B2C</v>
          </cell>
          <cell r="C140" t="str">
            <v>SH</v>
          </cell>
          <cell r="D140" t="str">
            <v>22613</v>
          </cell>
          <cell r="E140" t="str">
            <v>PIPE</v>
          </cell>
          <cell r="F140">
            <v>1</v>
          </cell>
          <cell r="G140" t="str">
            <v>CB100408000200</v>
          </cell>
          <cell r="H140">
            <v>2</v>
          </cell>
          <cell r="I140" t="str">
            <v>--</v>
          </cell>
          <cell r="J140">
            <v>13.4</v>
          </cell>
          <cell r="K140">
            <v>14.8</v>
          </cell>
        </row>
        <row r="141">
          <cell r="A141" t="str">
            <v>M1</v>
          </cell>
          <cell r="B141" t="str">
            <v>A5C</v>
          </cell>
          <cell r="C141" t="str">
            <v>P</v>
          </cell>
          <cell r="D141" t="str">
            <v>21006</v>
          </cell>
          <cell r="E141" t="str">
            <v>PIPE</v>
          </cell>
          <cell r="F141">
            <v>1</v>
          </cell>
          <cell r="G141" t="str">
            <v>CB100408000200</v>
          </cell>
          <cell r="H141">
            <v>2</v>
          </cell>
          <cell r="I141" t="str">
            <v>--</v>
          </cell>
          <cell r="J141">
            <v>14</v>
          </cell>
          <cell r="K141">
            <v>15.4</v>
          </cell>
        </row>
        <row r="142">
          <cell r="A142" t="str">
            <v>M1</v>
          </cell>
          <cell r="B142" t="str">
            <v>B2C</v>
          </cell>
          <cell r="C142" t="str">
            <v>SH</v>
          </cell>
          <cell r="D142" t="str">
            <v>22614</v>
          </cell>
          <cell r="E142" t="str">
            <v>PIPE</v>
          </cell>
          <cell r="F142">
            <v>1</v>
          </cell>
          <cell r="G142" t="str">
            <v>CB100408000200</v>
          </cell>
          <cell r="H142">
            <v>2</v>
          </cell>
          <cell r="I142" t="str">
            <v>--</v>
          </cell>
          <cell r="J142">
            <v>15.3</v>
          </cell>
          <cell r="K142">
            <v>16.899999999999999</v>
          </cell>
        </row>
        <row r="143">
          <cell r="A143" t="str">
            <v>M1</v>
          </cell>
          <cell r="B143" t="str">
            <v>A5C</v>
          </cell>
          <cell r="C143" t="str">
            <v>P</v>
          </cell>
          <cell r="D143" t="str">
            <v>22004</v>
          </cell>
          <cell r="E143" t="str">
            <v>PIPE</v>
          </cell>
          <cell r="F143">
            <v>1</v>
          </cell>
          <cell r="G143" t="str">
            <v>CB100408000200</v>
          </cell>
          <cell r="H143">
            <v>2</v>
          </cell>
          <cell r="I143" t="str">
            <v>--</v>
          </cell>
          <cell r="J143">
            <v>16.899999999999999</v>
          </cell>
          <cell r="K143">
            <v>18.600000000000001</v>
          </cell>
        </row>
        <row r="144">
          <cell r="A144" t="str">
            <v>M1</v>
          </cell>
          <cell r="B144" t="str">
            <v>A5C</v>
          </cell>
          <cell r="C144" t="str">
            <v>P</v>
          </cell>
          <cell r="D144" t="str">
            <v>22004</v>
          </cell>
          <cell r="E144" t="str">
            <v>PIPE</v>
          </cell>
          <cell r="F144">
            <v>1</v>
          </cell>
          <cell r="G144" t="str">
            <v>CB100408000200</v>
          </cell>
          <cell r="H144">
            <v>2</v>
          </cell>
          <cell r="I144" t="str">
            <v>--</v>
          </cell>
          <cell r="J144">
            <v>17.899999999999999</v>
          </cell>
          <cell r="K144">
            <v>19.7</v>
          </cell>
        </row>
        <row r="145">
          <cell r="A145" t="str">
            <v>M1</v>
          </cell>
          <cell r="B145" t="str">
            <v>A5C</v>
          </cell>
          <cell r="C145" t="str">
            <v>N</v>
          </cell>
          <cell r="D145" t="str">
            <v>25617</v>
          </cell>
          <cell r="E145" t="str">
            <v>PIPE</v>
          </cell>
          <cell r="F145">
            <v>1</v>
          </cell>
          <cell r="G145" t="str">
            <v>CB100408000200</v>
          </cell>
          <cell r="H145">
            <v>2</v>
          </cell>
          <cell r="I145" t="str">
            <v>--</v>
          </cell>
          <cell r="J145">
            <v>18</v>
          </cell>
          <cell r="K145">
            <v>19.8</v>
          </cell>
        </row>
        <row r="146">
          <cell r="A146" t="str">
            <v>M1</v>
          </cell>
          <cell r="B146" t="str">
            <v>B2C</v>
          </cell>
          <cell r="C146" t="str">
            <v>SH</v>
          </cell>
          <cell r="D146" t="str">
            <v>22612</v>
          </cell>
          <cell r="E146" t="str">
            <v>PIPE</v>
          </cell>
          <cell r="F146">
            <v>1</v>
          </cell>
          <cell r="G146" t="str">
            <v>CB100408000200</v>
          </cell>
          <cell r="H146">
            <v>2</v>
          </cell>
          <cell r="I146" t="str">
            <v>--</v>
          </cell>
          <cell r="J146">
            <v>27.7</v>
          </cell>
          <cell r="K146">
            <v>30.5</v>
          </cell>
        </row>
        <row r="147">
          <cell r="A147" t="str">
            <v>M1</v>
          </cell>
          <cell r="B147" t="str">
            <v>A6C</v>
          </cell>
          <cell r="C147" t="str">
            <v>HOS</v>
          </cell>
          <cell r="D147" t="str">
            <v>65624</v>
          </cell>
          <cell r="E147" t="str">
            <v>PIPE</v>
          </cell>
          <cell r="F147">
            <v>1</v>
          </cell>
          <cell r="G147" t="str">
            <v>CB100408000200</v>
          </cell>
          <cell r="H147">
            <v>2</v>
          </cell>
          <cell r="I147" t="str">
            <v>--</v>
          </cell>
          <cell r="J147">
            <v>28</v>
          </cell>
          <cell r="K147">
            <v>30.8</v>
          </cell>
        </row>
        <row r="148">
          <cell r="A148" t="str">
            <v>M1</v>
          </cell>
          <cell r="B148" t="str">
            <v>A6C</v>
          </cell>
          <cell r="C148" t="str">
            <v>HOS</v>
          </cell>
          <cell r="D148" t="str">
            <v>65624</v>
          </cell>
          <cell r="E148" t="str">
            <v>PIPE</v>
          </cell>
          <cell r="F148">
            <v>1</v>
          </cell>
          <cell r="G148" t="str">
            <v>CB100408000200</v>
          </cell>
          <cell r="H148">
            <v>2</v>
          </cell>
          <cell r="I148" t="str">
            <v>--</v>
          </cell>
          <cell r="J148">
            <v>28</v>
          </cell>
          <cell r="K148">
            <v>30.8</v>
          </cell>
        </row>
        <row r="149">
          <cell r="A149" t="str">
            <v>M1</v>
          </cell>
          <cell r="B149" t="str">
            <v>A6C</v>
          </cell>
          <cell r="C149" t="str">
            <v>HOR</v>
          </cell>
          <cell r="D149" t="str">
            <v>65611</v>
          </cell>
          <cell r="E149" t="str">
            <v>PIPE</v>
          </cell>
          <cell r="F149">
            <v>1</v>
          </cell>
          <cell r="G149" t="str">
            <v>CB100408000200</v>
          </cell>
          <cell r="H149">
            <v>2</v>
          </cell>
          <cell r="I149" t="str">
            <v>--</v>
          </cell>
          <cell r="J149">
            <v>28</v>
          </cell>
          <cell r="K149">
            <v>30.8</v>
          </cell>
        </row>
        <row r="150">
          <cell r="A150" t="str">
            <v>M1</v>
          </cell>
          <cell r="B150" t="str">
            <v>A6C</v>
          </cell>
          <cell r="C150" t="str">
            <v>HOR</v>
          </cell>
          <cell r="D150" t="str">
            <v>65611</v>
          </cell>
          <cell r="E150" t="str">
            <v>PIPE</v>
          </cell>
          <cell r="F150">
            <v>1</v>
          </cell>
          <cell r="G150" t="str">
            <v>CB100408000200</v>
          </cell>
          <cell r="H150">
            <v>2</v>
          </cell>
          <cell r="I150" t="str">
            <v>--</v>
          </cell>
          <cell r="J150">
            <v>28</v>
          </cell>
          <cell r="K150">
            <v>30.8</v>
          </cell>
        </row>
        <row r="151">
          <cell r="A151" t="str">
            <v>M1</v>
          </cell>
          <cell r="B151" t="str">
            <v>A6C</v>
          </cell>
          <cell r="C151" t="str">
            <v>HOS</v>
          </cell>
          <cell r="D151" t="str">
            <v>65620</v>
          </cell>
          <cell r="E151" t="str">
            <v>PIPE</v>
          </cell>
          <cell r="F151">
            <v>1</v>
          </cell>
          <cell r="G151" t="str">
            <v>CB100408000200</v>
          </cell>
          <cell r="H151">
            <v>2</v>
          </cell>
          <cell r="I151" t="str">
            <v>--</v>
          </cell>
          <cell r="J151">
            <v>29.9</v>
          </cell>
          <cell r="K151">
            <v>32.9</v>
          </cell>
        </row>
        <row r="152">
          <cell r="A152" t="str">
            <v>M1</v>
          </cell>
          <cell r="B152" t="str">
            <v>CA304</v>
          </cell>
          <cell r="C152" t="str">
            <v>MC</v>
          </cell>
          <cell r="D152" t="str">
            <v>12014</v>
          </cell>
          <cell r="E152" t="str">
            <v>PIPE</v>
          </cell>
          <cell r="F152">
            <v>1</v>
          </cell>
          <cell r="G152" t="str">
            <v>CB100405000200</v>
          </cell>
          <cell r="H152">
            <v>2</v>
          </cell>
          <cell r="I152" t="str">
            <v>--</v>
          </cell>
          <cell r="J152">
            <v>49.5</v>
          </cell>
          <cell r="K152">
            <v>54.5</v>
          </cell>
        </row>
        <row r="153">
          <cell r="A153" t="str">
            <v>M1</v>
          </cell>
          <cell r="B153" t="str">
            <v>A5C</v>
          </cell>
          <cell r="C153" t="str">
            <v>P</v>
          </cell>
          <cell r="D153" t="str">
            <v>22062</v>
          </cell>
          <cell r="E153" t="str">
            <v>PIPE</v>
          </cell>
          <cell r="F153">
            <v>1</v>
          </cell>
          <cell r="G153" t="str">
            <v>CB100404000300</v>
          </cell>
          <cell r="H153">
            <v>3</v>
          </cell>
          <cell r="I153" t="str">
            <v>--</v>
          </cell>
          <cell r="J153">
            <v>0.1</v>
          </cell>
          <cell r="K153">
            <v>0.2</v>
          </cell>
        </row>
        <row r="154">
          <cell r="A154" t="str">
            <v>M1</v>
          </cell>
          <cell r="B154" t="str">
            <v>A5C</v>
          </cell>
          <cell r="C154" t="str">
            <v>P</v>
          </cell>
          <cell r="D154" t="str">
            <v>22073</v>
          </cell>
          <cell r="E154" t="str">
            <v>PIPE</v>
          </cell>
          <cell r="F154">
            <v>1</v>
          </cell>
          <cell r="G154" t="str">
            <v>CB100404000300</v>
          </cell>
          <cell r="H154">
            <v>3</v>
          </cell>
          <cell r="I154" t="str">
            <v>--</v>
          </cell>
          <cell r="J154">
            <v>0.1</v>
          </cell>
          <cell r="K154">
            <v>0.2</v>
          </cell>
        </row>
        <row r="155">
          <cell r="A155" t="str">
            <v>M1</v>
          </cell>
          <cell r="B155" t="str">
            <v>B2C</v>
          </cell>
          <cell r="C155" t="str">
            <v>SH</v>
          </cell>
          <cell r="D155" t="str">
            <v>22612</v>
          </cell>
          <cell r="E155" t="str">
            <v>PIPE</v>
          </cell>
          <cell r="F155">
            <v>1</v>
          </cell>
          <cell r="G155" t="str">
            <v>CB100404000300</v>
          </cell>
          <cell r="H155">
            <v>3</v>
          </cell>
          <cell r="I155" t="str">
            <v>--</v>
          </cell>
          <cell r="J155">
            <v>0.5</v>
          </cell>
          <cell r="K155">
            <v>0.6</v>
          </cell>
        </row>
        <row r="156">
          <cell r="A156" t="str">
            <v>M1</v>
          </cell>
          <cell r="B156" t="str">
            <v>A5C</v>
          </cell>
          <cell r="C156" t="str">
            <v>TRIM</v>
          </cell>
          <cell r="D156" t="str">
            <v>V-2216B</v>
          </cell>
          <cell r="E156" t="str">
            <v>PIPE</v>
          </cell>
          <cell r="F156">
            <v>1</v>
          </cell>
          <cell r="G156" t="str">
            <v>CB100404000300</v>
          </cell>
          <cell r="H156">
            <v>3</v>
          </cell>
          <cell r="I156" t="str">
            <v>--</v>
          </cell>
          <cell r="J156">
            <v>0.5</v>
          </cell>
          <cell r="K156">
            <v>0.6</v>
          </cell>
        </row>
        <row r="157">
          <cell r="A157" t="str">
            <v>M1</v>
          </cell>
          <cell r="B157" t="str">
            <v>A5C</v>
          </cell>
          <cell r="C157" t="str">
            <v>TRIM</v>
          </cell>
          <cell r="D157" t="str">
            <v>V-2216A</v>
          </cell>
          <cell r="E157" t="str">
            <v>PIPE</v>
          </cell>
          <cell r="F157">
            <v>1</v>
          </cell>
          <cell r="G157" t="str">
            <v>CB100404000300</v>
          </cell>
          <cell r="H157">
            <v>3</v>
          </cell>
          <cell r="I157" t="str">
            <v>--</v>
          </cell>
          <cell r="J157">
            <v>0.5</v>
          </cell>
          <cell r="K157">
            <v>0.6</v>
          </cell>
        </row>
        <row r="158">
          <cell r="A158" t="str">
            <v>M1</v>
          </cell>
          <cell r="B158" t="str">
            <v>A5C</v>
          </cell>
          <cell r="C158" t="str">
            <v>P</v>
          </cell>
          <cell r="D158" t="str">
            <v>25002</v>
          </cell>
          <cell r="E158" t="str">
            <v>PIPE</v>
          </cell>
          <cell r="F158">
            <v>1</v>
          </cell>
          <cell r="G158" t="str">
            <v>CB100404000300</v>
          </cell>
          <cell r="H158">
            <v>3</v>
          </cell>
          <cell r="I158" t="str">
            <v>--</v>
          </cell>
          <cell r="J158">
            <v>1</v>
          </cell>
          <cell r="K158">
            <v>1.1000000000000001</v>
          </cell>
        </row>
        <row r="159">
          <cell r="A159" t="str">
            <v>M1</v>
          </cell>
          <cell r="B159" t="str">
            <v>A6C</v>
          </cell>
          <cell r="C159" t="str">
            <v>HOR</v>
          </cell>
          <cell r="D159" t="str">
            <v>65621</v>
          </cell>
          <cell r="E159" t="str">
            <v>PIPE</v>
          </cell>
          <cell r="F159">
            <v>1</v>
          </cell>
          <cell r="G159" t="str">
            <v>CB100404000300</v>
          </cell>
          <cell r="H159">
            <v>3</v>
          </cell>
          <cell r="I159" t="str">
            <v>--</v>
          </cell>
          <cell r="J159">
            <v>1.5</v>
          </cell>
          <cell r="K159">
            <v>1.7</v>
          </cell>
        </row>
        <row r="160">
          <cell r="A160" t="str">
            <v>M1</v>
          </cell>
          <cell r="B160" t="str">
            <v>A5C</v>
          </cell>
          <cell r="C160" t="str">
            <v>P</v>
          </cell>
          <cell r="D160" t="str">
            <v>22133</v>
          </cell>
          <cell r="E160" t="str">
            <v>PIPE</v>
          </cell>
          <cell r="F160">
            <v>1</v>
          </cell>
          <cell r="G160" t="str">
            <v>CB100404000300</v>
          </cell>
          <cell r="H160">
            <v>3</v>
          </cell>
          <cell r="I160" t="str">
            <v>--</v>
          </cell>
          <cell r="J160">
            <v>1.8</v>
          </cell>
          <cell r="K160">
            <v>2</v>
          </cell>
        </row>
        <row r="161">
          <cell r="A161" t="str">
            <v>M1</v>
          </cell>
          <cell r="B161" t="str">
            <v>A5C</v>
          </cell>
          <cell r="C161" t="str">
            <v>P</v>
          </cell>
          <cell r="D161" t="str">
            <v>22096</v>
          </cell>
          <cell r="E161" t="str">
            <v>PIPE</v>
          </cell>
          <cell r="F161">
            <v>1</v>
          </cell>
          <cell r="G161" t="str">
            <v>CB100404000300</v>
          </cell>
          <cell r="H161">
            <v>3</v>
          </cell>
          <cell r="I161" t="str">
            <v>--</v>
          </cell>
          <cell r="J161">
            <v>1.9</v>
          </cell>
          <cell r="K161">
            <v>2.1</v>
          </cell>
        </row>
        <row r="162">
          <cell r="A162" t="str">
            <v>M1</v>
          </cell>
          <cell r="B162" t="str">
            <v>A5C</v>
          </cell>
          <cell r="C162" t="str">
            <v>P</v>
          </cell>
          <cell r="D162" t="str">
            <v>22090</v>
          </cell>
          <cell r="E162" t="str">
            <v>PIPE</v>
          </cell>
          <cell r="F162">
            <v>1</v>
          </cell>
          <cell r="G162" t="str">
            <v>CB100404000300</v>
          </cell>
          <cell r="H162">
            <v>3</v>
          </cell>
          <cell r="I162" t="str">
            <v>--</v>
          </cell>
          <cell r="J162">
            <v>2.5</v>
          </cell>
          <cell r="K162">
            <v>2.8</v>
          </cell>
        </row>
        <row r="163">
          <cell r="A163" t="str">
            <v>M1</v>
          </cell>
          <cell r="B163" t="str">
            <v>A6C</v>
          </cell>
          <cell r="C163" t="str">
            <v>TRIM</v>
          </cell>
          <cell r="D163" t="str">
            <v>V-6501</v>
          </cell>
          <cell r="E163" t="str">
            <v>PIPE</v>
          </cell>
          <cell r="F163">
            <v>1</v>
          </cell>
          <cell r="G163" t="str">
            <v>CB100404000300</v>
          </cell>
          <cell r="H163">
            <v>3</v>
          </cell>
          <cell r="I163" t="str">
            <v>--</v>
          </cell>
          <cell r="J163">
            <v>2.5</v>
          </cell>
          <cell r="K163">
            <v>2.8</v>
          </cell>
        </row>
        <row r="164">
          <cell r="A164" t="str">
            <v>M1</v>
          </cell>
          <cell r="B164" t="str">
            <v>A5C</v>
          </cell>
          <cell r="C164" t="str">
            <v>TRIM</v>
          </cell>
          <cell r="D164" t="str">
            <v>C-2201</v>
          </cell>
          <cell r="E164" t="str">
            <v>PIPE</v>
          </cell>
          <cell r="F164">
            <v>1</v>
          </cell>
          <cell r="G164" t="str">
            <v>CB100404000300</v>
          </cell>
          <cell r="H164">
            <v>3</v>
          </cell>
          <cell r="I164" t="str">
            <v>--</v>
          </cell>
          <cell r="J164">
            <v>2.5</v>
          </cell>
          <cell r="K164">
            <v>2.8</v>
          </cell>
        </row>
        <row r="165">
          <cell r="A165" t="str">
            <v>M1</v>
          </cell>
          <cell r="B165" t="str">
            <v>A5C</v>
          </cell>
          <cell r="C165" t="str">
            <v>P</v>
          </cell>
          <cell r="D165" t="str">
            <v>22153</v>
          </cell>
          <cell r="E165" t="str">
            <v>PIPE</v>
          </cell>
          <cell r="F165">
            <v>1</v>
          </cell>
          <cell r="G165" t="str">
            <v>CB100404000300</v>
          </cell>
          <cell r="H165">
            <v>3</v>
          </cell>
          <cell r="I165" t="str">
            <v>--</v>
          </cell>
          <cell r="J165">
            <v>3.2</v>
          </cell>
          <cell r="K165">
            <v>3.6</v>
          </cell>
        </row>
        <row r="166">
          <cell r="A166" t="str">
            <v>M1</v>
          </cell>
          <cell r="B166" t="str">
            <v>A5C</v>
          </cell>
          <cell r="C166" t="str">
            <v>P</v>
          </cell>
          <cell r="D166" t="str">
            <v>22118</v>
          </cell>
          <cell r="E166" t="str">
            <v>PIPE</v>
          </cell>
          <cell r="F166">
            <v>1</v>
          </cell>
          <cell r="G166" t="str">
            <v>CB100404000300</v>
          </cell>
          <cell r="H166">
            <v>3</v>
          </cell>
          <cell r="I166" t="str">
            <v>--</v>
          </cell>
          <cell r="J166">
            <v>3.5</v>
          </cell>
          <cell r="K166">
            <v>3.9</v>
          </cell>
        </row>
        <row r="167">
          <cell r="A167" t="str">
            <v>M1</v>
          </cell>
          <cell r="B167" t="str">
            <v>B2C</v>
          </cell>
          <cell r="C167" t="str">
            <v>TRIM</v>
          </cell>
          <cell r="D167" t="str">
            <v>V-2218</v>
          </cell>
          <cell r="E167" t="str">
            <v>PIPE</v>
          </cell>
          <cell r="F167">
            <v>1</v>
          </cell>
          <cell r="G167" t="str">
            <v>CB100404000300</v>
          </cell>
          <cell r="H167">
            <v>3</v>
          </cell>
          <cell r="I167" t="str">
            <v>--</v>
          </cell>
          <cell r="J167">
            <v>4</v>
          </cell>
          <cell r="K167">
            <v>4.4000000000000004</v>
          </cell>
        </row>
        <row r="168">
          <cell r="A168" t="str">
            <v>M1</v>
          </cell>
          <cell r="B168" t="str">
            <v>A5C</v>
          </cell>
          <cell r="C168" t="str">
            <v>P</v>
          </cell>
          <cell r="D168" t="str">
            <v>22025</v>
          </cell>
          <cell r="E168" t="str">
            <v>PIPE</v>
          </cell>
          <cell r="F168">
            <v>1</v>
          </cell>
          <cell r="G168" t="str">
            <v>CB100404000300</v>
          </cell>
          <cell r="H168">
            <v>3</v>
          </cell>
          <cell r="I168" t="str">
            <v>--</v>
          </cell>
          <cell r="J168">
            <v>4</v>
          </cell>
          <cell r="K168">
            <v>4.4000000000000004</v>
          </cell>
        </row>
        <row r="169">
          <cell r="A169" t="str">
            <v>M1</v>
          </cell>
          <cell r="B169" t="str">
            <v>A5C</v>
          </cell>
          <cell r="C169" t="str">
            <v>P</v>
          </cell>
          <cell r="D169" t="str">
            <v>22130</v>
          </cell>
          <cell r="E169" t="str">
            <v>PIPE</v>
          </cell>
          <cell r="F169">
            <v>1</v>
          </cell>
          <cell r="G169" t="str">
            <v>CB100404000300</v>
          </cell>
          <cell r="H169">
            <v>3</v>
          </cell>
          <cell r="I169" t="str">
            <v>--</v>
          </cell>
          <cell r="J169">
            <v>4</v>
          </cell>
          <cell r="K169">
            <v>4.4000000000000004</v>
          </cell>
        </row>
        <row r="170">
          <cell r="A170" t="str">
            <v>M1</v>
          </cell>
          <cell r="B170" t="str">
            <v>A5C</v>
          </cell>
          <cell r="C170" t="str">
            <v>P</v>
          </cell>
          <cell r="D170" t="str">
            <v>22140</v>
          </cell>
          <cell r="E170" t="str">
            <v>PIPE</v>
          </cell>
          <cell r="F170">
            <v>1</v>
          </cell>
          <cell r="G170" t="str">
            <v>CB100404000300</v>
          </cell>
          <cell r="H170">
            <v>3</v>
          </cell>
          <cell r="I170" t="str">
            <v>--</v>
          </cell>
          <cell r="J170">
            <v>4</v>
          </cell>
          <cell r="K170">
            <v>4.4000000000000004</v>
          </cell>
        </row>
        <row r="171">
          <cell r="A171" t="str">
            <v>M1</v>
          </cell>
          <cell r="B171" t="str">
            <v>A5C</v>
          </cell>
          <cell r="C171" t="str">
            <v>P</v>
          </cell>
          <cell r="D171" t="str">
            <v>22134</v>
          </cell>
          <cell r="E171" t="str">
            <v>PIPE</v>
          </cell>
          <cell r="F171">
            <v>1</v>
          </cell>
          <cell r="G171" t="str">
            <v>CB100404000300</v>
          </cell>
          <cell r="H171">
            <v>3</v>
          </cell>
          <cell r="I171" t="str">
            <v>--</v>
          </cell>
          <cell r="J171">
            <v>4</v>
          </cell>
          <cell r="K171">
            <v>4.4000000000000004</v>
          </cell>
        </row>
        <row r="172">
          <cell r="A172" t="str">
            <v>M1</v>
          </cell>
          <cell r="B172" t="str">
            <v>A5C</v>
          </cell>
          <cell r="C172" t="str">
            <v>P</v>
          </cell>
          <cell r="D172" t="str">
            <v>22061</v>
          </cell>
          <cell r="E172" t="str">
            <v>PIPE</v>
          </cell>
          <cell r="F172">
            <v>1</v>
          </cell>
          <cell r="G172" t="str">
            <v>CB100404000300</v>
          </cell>
          <cell r="H172">
            <v>3</v>
          </cell>
          <cell r="I172" t="str">
            <v>--</v>
          </cell>
          <cell r="J172">
            <v>4</v>
          </cell>
          <cell r="K172">
            <v>4.4000000000000004</v>
          </cell>
        </row>
        <row r="173">
          <cell r="A173" t="str">
            <v>M1</v>
          </cell>
          <cell r="B173" t="str">
            <v>A5C</v>
          </cell>
          <cell r="C173" t="str">
            <v>TRIM</v>
          </cell>
          <cell r="D173" t="str">
            <v>V-2211</v>
          </cell>
          <cell r="E173" t="str">
            <v>PIPE</v>
          </cell>
          <cell r="F173">
            <v>1</v>
          </cell>
          <cell r="G173" t="str">
            <v>CB100404000300</v>
          </cell>
          <cell r="H173">
            <v>3</v>
          </cell>
          <cell r="I173" t="str">
            <v>--</v>
          </cell>
          <cell r="J173">
            <v>4.5</v>
          </cell>
          <cell r="K173">
            <v>5</v>
          </cell>
        </row>
        <row r="174">
          <cell r="A174" t="str">
            <v>M1</v>
          </cell>
          <cell r="B174" t="str">
            <v>A6C</v>
          </cell>
          <cell r="C174" t="str">
            <v>HOR</v>
          </cell>
          <cell r="D174" t="str">
            <v>65813</v>
          </cell>
          <cell r="E174" t="str">
            <v>PIPE</v>
          </cell>
          <cell r="F174">
            <v>1</v>
          </cell>
          <cell r="G174" t="str">
            <v>CB100404000300</v>
          </cell>
          <cell r="H174">
            <v>3</v>
          </cell>
          <cell r="I174" t="str">
            <v>--</v>
          </cell>
          <cell r="J174">
            <v>6</v>
          </cell>
          <cell r="K174">
            <v>6.6</v>
          </cell>
        </row>
        <row r="175">
          <cell r="A175" t="str">
            <v>M1</v>
          </cell>
          <cell r="B175" t="str">
            <v>A6C</v>
          </cell>
          <cell r="C175" t="str">
            <v>HOS</v>
          </cell>
          <cell r="D175" t="str">
            <v>65634</v>
          </cell>
          <cell r="E175" t="str">
            <v>PIPE</v>
          </cell>
          <cell r="F175">
            <v>1</v>
          </cell>
          <cell r="G175" t="str">
            <v>CB100404000300</v>
          </cell>
          <cell r="H175">
            <v>3</v>
          </cell>
          <cell r="I175" t="str">
            <v>--</v>
          </cell>
          <cell r="J175">
            <v>6</v>
          </cell>
          <cell r="K175">
            <v>6.6</v>
          </cell>
        </row>
        <row r="176">
          <cell r="A176" t="str">
            <v>M1</v>
          </cell>
          <cell r="B176" t="str">
            <v>A5C</v>
          </cell>
          <cell r="C176" t="str">
            <v>P</v>
          </cell>
          <cell r="D176" t="str">
            <v>22092</v>
          </cell>
          <cell r="E176" t="str">
            <v>PIPE</v>
          </cell>
          <cell r="F176">
            <v>1</v>
          </cell>
          <cell r="G176" t="str">
            <v>CB100404000300</v>
          </cell>
          <cell r="H176">
            <v>3</v>
          </cell>
          <cell r="I176" t="str">
            <v>--</v>
          </cell>
          <cell r="J176">
            <v>6.5</v>
          </cell>
          <cell r="K176">
            <v>7.2</v>
          </cell>
        </row>
        <row r="177">
          <cell r="A177" t="str">
            <v>M1</v>
          </cell>
          <cell r="B177" t="str">
            <v>A5C</v>
          </cell>
          <cell r="C177" t="str">
            <v>P</v>
          </cell>
          <cell r="D177" t="str">
            <v>22095</v>
          </cell>
          <cell r="E177" t="str">
            <v>PIPE</v>
          </cell>
          <cell r="F177">
            <v>1</v>
          </cell>
          <cell r="G177" t="str">
            <v>CB100404000300</v>
          </cell>
          <cell r="H177">
            <v>3</v>
          </cell>
          <cell r="I177" t="str">
            <v>--</v>
          </cell>
          <cell r="J177">
            <v>6.8</v>
          </cell>
          <cell r="K177">
            <v>7.5</v>
          </cell>
        </row>
        <row r="178">
          <cell r="A178" t="str">
            <v>M1</v>
          </cell>
          <cell r="B178" t="str">
            <v>A5C</v>
          </cell>
          <cell r="C178" t="str">
            <v>P</v>
          </cell>
          <cell r="D178" t="str">
            <v>22094</v>
          </cell>
          <cell r="E178" t="str">
            <v>PIPE</v>
          </cell>
          <cell r="F178">
            <v>1</v>
          </cell>
          <cell r="G178" t="str">
            <v>CB100404000300</v>
          </cell>
          <cell r="H178">
            <v>3</v>
          </cell>
          <cell r="I178" t="str">
            <v>--</v>
          </cell>
          <cell r="J178">
            <v>6.8</v>
          </cell>
          <cell r="K178">
            <v>7.5</v>
          </cell>
        </row>
        <row r="179">
          <cell r="A179" t="str">
            <v>M1</v>
          </cell>
          <cell r="B179" t="str">
            <v>A5C</v>
          </cell>
          <cell r="C179" t="str">
            <v>P</v>
          </cell>
          <cell r="D179" t="str">
            <v>22089</v>
          </cell>
          <cell r="E179" t="str">
            <v>PIPE</v>
          </cell>
          <cell r="F179">
            <v>1</v>
          </cell>
          <cell r="G179" t="str">
            <v>CB100404000300</v>
          </cell>
          <cell r="H179">
            <v>3</v>
          </cell>
          <cell r="I179" t="str">
            <v>--</v>
          </cell>
          <cell r="J179">
            <v>6.8</v>
          </cell>
          <cell r="K179">
            <v>7.5</v>
          </cell>
        </row>
        <row r="180">
          <cell r="A180" t="str">
            <v>M1</v>
          </cell>
          <cell r="B180" t="str">
            <v>A5C</v>
          </cell>
          <cell r="C180" t="str">
            <v>P</v>
          </cell>
          <cell r="D180" t="str">
            <v>22091</v>
          </cell>
          <cell r="E180" t="str">
            <v>PIPE</v>
          </cell>
          <cell r="F180">
            <v>1</v>
          </cell>
          <cell r="G180" t="str">
            <v>CB100404000300</v>
          </cell>
          <cell r="H180">
            <v>3</v>
          </cell>
          <cell r="I180" t="str">
            <v>--</v>
          </cell>
          <cell r="J180">
            <v>7.7</v>
          </cell>
          <cell r="K180">
            <v>8.5</v>
          </cell>
        </row>
        <row r="181">
          <cell r="A181" t="str">
            <v>M1</v>
          </cell>
          <cell r="B181" t="str">
            <v>A5C</v>
          </cell>
          <cell r="C181" t="str">
            <v>P</v>
          </cell>
          <cell r="D181" t="str">
            <v>22090</v>
          </cell>
          <cell r="E181" t="str">
            <v>PIPE</v>
          </cell>
          <cell r="F181">
            <v>1</v>
          </cell>
          <cell r="G181" t="str">
            <v>CB100404000300</v>
          </cell>
          <cell r="H181">
            <v>3</v>
          </cell>
          <cell r="I181" t="str">
            <v>--</v>
          </cell>
          <cell r="J181">
            <v>8.1999999999999993</v>
          </cell>
          <cell r="K181">
            <v>9.1</v>
          </cell>
        </row>
        <row r="182">
          <cell r="A182" t="str">
            <v>M1</v>
          </cell>
          <cell r="B182" t="str">
            <v>A5C</v>
          </cell>
          <cell r="C182" t="str">
            <v>P</v>
          </cell>
          <cell r="D182" t="str">
            <v>22004</v>
          </cell>
          <cell r="E182" t="str">
            <v>PIPE</v>
          </cell>
          <cell r="F182">
            <v>1</v>
          </cell>
          <cell r="G182" t="str">
            <v>CB100404000300</v>
          </cell>
          <cell r="H182">
            <v>3</v>
          </cell>
          <cell r="I182" t="str">
            <v>--</v>
          </cell>
          <cell r="J182">
            <v>8.5</v>
          </cell>
          <cell r="K182">
            <v>9.4</v>
          </cell>
        </row>
        <row r="183">
          <cell r="A183" t="str">
            <v>M1</v>
          </cell>
          <cell r="B183" t="str">
            <v>A5C</v>
          </cell>
          <cell r="C183" t="str">
            <v>P</v>
          </cell>
          <cell r="D183" t="str">
            <v>22005</v>
          </cell>
          <cell r="E183" t="str">
            <v>PIPE</v>
          </cell>
          <cell r="F183">
            <v>1</v>
          </cell>
          <cell r="G183" t="str">
            <v>CB100404000300</v>
          </cell>
          <cell r="H183">
            <v>3</v>
          </cell>
          <cell r="I183" t="str">
            <v>--</v>
          </cell>
          <cell r="J183">
            <v>8.6</v>
          </cell>
          <cell r="K183">
            <v>9.5</v>
          </cell>
        </row>
        <row r="184">
          <cell r="A184" t="str">
            <v>M1</v>
          </cell>
          <cell r="B184" t="str">
            <v>A5C</v>
          </cell>
          <cell r="C184" t="str">
            <v>P</v>
          </cell>
          <cell r="D184" t="str">
            <v>22093</v>
          </cell>
          <cell r="E184" t="str">
            <v>PIPE</v>
          </cell>
          <cell r="F184">
            <v>1</v>
          </cell>
          <cell r="G184" t="str">
            <v>CB100404000300</v>
          </cell>
          <cell r="H184">
            <v>3</v>
          </cell>
          <cell r="I184" t="str">
            <v>--</v>
          </cell>
          <cell r="J184">
            <v>9</v>
          </cell>
          <cell r="K184">
            <v>9.9</v>
          </cell>
        </row>
        <row r="185">
          <cell r="A185" t="str">
            <v>M1</v>
          </cell>
          <cell r="B185" t="str">
            <v>A6C</v>
          </cell>
          <cell r="C185" t="str">
            <v>HOS</v>
          </cell>
          <cell r="D185" t="str">
            <v>65612</v>
          </cell>
          <cell r="E185" t="str">
            <v>PIPE</v>
          </cell>
          <cell r="F185">
            <v>1</v>
          </cell>
          <cell r="G185" t="str">
            <v>CB100404000300</v>
          </cell>
          <cell r="H185">
            <v>3</v>
          </cell>
          <cell r="I185" t="str">
            <v>--</v>
          </cell>
          <cell r="J185">
            <v>9</v>
          </cell>
          <cell r="K185">
            <v>9.9</v>
          </cell>
        </row>
        <row r="186">
          <cell r="A186" t="str">
            <v>M1</v>
          </cell>
          <cell r="B186" t="str">
            <v>A5C</v>
          </cell>
          <cell r="C186" t="str">
            <v>P</v>
          </cell>
          <cell r="D186" t="str">
            <v>22003</v>
          </cell>
          <cell r="E186" t="str">
            <v>PIPE</v>
          </cell>
          <cell r="F186">
            <v>1</v>
          </cell>
          <cell r="G186" t="str">
            <v>CB100404000300</v>
          </cell>
          <cell r="H186">
            <v>3</v>
          </cell>
          <cell r="I186" t="str">
            <v>--</v>
          </cell>
          <cell r="J186">
            <v>11</v>
          </cell>
          <cell r="K186">
            <v>12.1</v>
          </cell>
        </row>
        <row r="187">
          <cell r="A187" t="str">
            <v>M1</v>
          </cell>
          <cell r="B187" t="str">
            <v>A4C</v>
          </cell>
          <cell r="C187" t="str">
            <v>P</v>
          </cell>
          <cell r="D187" t="str">
            <v>22003</v>
          </cell>
          <cell r="E187" t="str">
            <v>PIPE</v>
          </cell>
          <cell r="F187">
            <v>1</v>
          </cell>
          <cell r="G187" t="str">
            <v>CB110404000300</v>
          </cell>
          <cell r="H187">
            <v>3</v>
          </cell>
          <cell r="I187" t="str">
            <v>--</v>
          </cell>
          <cell r="J187">
            <v>11.1</v>
          </cell>
          <cell r="K187">
            <v>12.3</v>
          </cell>
        </row>
        <row r="188">
          <cell r="A188" t="str">
            <v>M1</v>
          </cell>
          <cell r="B188" t="str">
            <v>A5C</v>
          </cell>
          <cell r="C188" t="str">
            <v>P</v>
          </cell>
          <cell r="D188" t="str">
            <v>22004</v>
          </cell>
          <cell r="E188" t="str">
            <v>PIPE</v>
          </cell>
          <cell r="F188">
            <v>1</v>
          </cell>
          <cell r="G188" t="str">
            <v>CB100404000300</v>
          </cell>
          <cell r="H188">
            <v>3</v>
          </cell>
          <cell r="I188" t="str">
            <v>--</v>
          </cell>
          <cell r="J188">
            <v>11.5</v>
          </cell>
          <cell r="K188">
            <v>12.7</v>
          </cell>
        </row>
        <row r="189">
          <cell r="A189" t="str">
            <v>M1</v>
          </cell>
          <cell r="B189" t="str">
            <v>B2C</v>
          </cell>
          <cell r="C189" t="str">
            <v>SH</v>
          </cell>
          <cell r="D189" t="str">
            <v>22625</v>
          </cell>
          <cell r="E189" t="str">
            <v>PIPE</v>
          </cell>
          <cell r="F189">
            <v>1</v>
          </cell>
          <cell r="G189" t="str">
            <v>CB100404000300</v>
          </cell>
          <cell r="H189">
            <v>3</v>
          </cell>
          <cell r="I189" t="str">
            <v>--</v>
          </cell>
          <cell r="J189">
            <v>12.5</v>
          </cell>
          <cell r="K189">
            <v>13.8</v>
          </cell>
        </row>
        <row r="190">
          <cell r="A190" t="str">
            <v>M1</v>
          </cell>
          <cell r="B190" t="str">
            <v>A5C</v>
          </cell>
          <cell r="C190" t="str">
            <v>P</v>
          </cell>
          <cell r="D190" t="str">
            <v>22026</v>
          </cell>
          <cell r="E190" t="str">
            <v>PIPE</v>
          </cell>
          <cell r="F190">
            <v>1</v>
          </cell>
          <cell r="G190" t="str">
            <v>CB100404000300</v>
          </cell>
          <cell r="H190">
            <v>3</v>
          </cell>
          <cell r="I190" t="str">
            <v>--</v>
          </cell>
          <cell r="J190">
            <v>14.1</v>
          </cell>
          <cell r="K190">
            <v>15.6</v>
          </cell>
        </row>
        <row r="191">
          <cell r="A191" t="str">
            <v>M1</v>
          </cell>
          <cell r="B191" t="str">
            <v>A5C</v>
          </cell>
          <cell r="C191" t="str">
            <v>P</v>
          </cell>
          <cell r="D191" t="str">
            <v>22088</v>
          </cell>
          <cell r="E191" t="str">
            <v>PIPE</v>
          </cell>
          <cell r="F191">
            <v>1</v>
          </cell>
          <cell r="G191" t="str">
            <v>CB100404000300</v>
          </cell>
          <cell r="H191">
            <v>3</v>
          </cell>
          <cell r="I191" t="str">
            <v>--</v>
          </cell>
          <cell r="J191">
            <v>15.1</v>
          </cell>
          <cell r="K191">
            <v>16.7</v>
          </cell>
        </row>
        <row r="192">
          <cell r="A192" t="str">
            <v>M1</v>
          </cell>
          <cell r="B192" t="str">
            <v>A5C</v>
          </cell>
          <cell r="C192" t="str">
            <v>P</v>
          </cell>
          <cell r="D192" t="str">
            <v>22081</v>
          </cell>
          <cell r="E192" t="str">
            <v>PIPE</v>
          </cell>
          <cell r="F192">
            <v>1</v>
          </cell>
          <cell r="G192" t="str">
            <v>CB100404000300</v>
          </cell>
          <cell r="H192">
            <v>3</v>
          </cell>
          <cell r="I192" t="str">
            <v>--</v>
          </cell>
          <cell r="J192">
            <v>15.2</v>
          </cell>
          <cell r="K192">
            <v>16.8</v>
          </cell>
        </row>
        <row r="193">
          <cell r="A193" t="str">
            <v>M1</v>
          </cell>
          <cell r="B193" t="str">
            <v>A5C</v>
          </cell>
          <cell r="C193" t="str">
            <v>P</v>
          </cell>
          <cell r="D193" t="str">
            <v>22100</v>
          </cell>
          <cell r="E193" t="str">
            <v>PIPE</v>
          </cell>
          <cell r="F193">
            <v>1</v>
          </cell>
          <cell r="G193" t="str">
            <v>CB100404000300</v>
          </cell>
          <cell r="H193">
            <v>3</v>
          </cell>
          <cell r="I193" t="str">
            <v>--</v>
          </cell>
          <cell r="J193">
            <v>15.5</v>
          </cell>
          <cell r="K193">
            <v>17.100000000000001</v>
          </cell>
        </row>
        <row r="194">
          <cell r="A194" t="str">
            <v>M1</v>
          </cell>
          <cell r="B194" t="str">
            <v>A5C</v>
          </cell>
          <cell r="C194" t="str">
            <v>P</v>
          </cell>
          <cell r="D194" t="str">
            <v>22001</v>
          </cell>
          <cell r="E194" t="str">
            <v>PIPE</v>
          </cell>
          <cell r="F194">
            <v>1</v>
          </cell>
          <cell r="G194" t="str">
            <v>CB100404000300</v>
          </cell>
          <cell r="H194">
            <v>3</v>
          </cell>
          <cell r="I194" t="str">
            <v>--</v>
          </cell>
          <cell r="J194">
            <v>37.200000000000003</v>
          </cell>
          <cell r="K194">
            <v>41</v>
          </cell>
        </row>
        <row r="195">
          <cell r="A195" t="str">
            <v>M1</v>
          </cell>
          <cell r="B195" t="str">
            <v>B2C</v>
          </cell>
          <cell r="C195" t="str">
            <v>SH</v>
          </cell>
          <cell r="D195" t="str">
            <v>22601</v>
          </cell>
          <cell r="E195" t="str">
            <v>PIPE</v>
          </cell>
          <cell r="F195">
            <v>1</v>
          </cell>
          <cell r="G195" t="str">
            <v>CB100404000300</v>
          </cell>
          <cell r="H195">
            <v>3</v>
          </cell>
          <cell r="I195" t="str">
            <v>--</v>
          </cell>
          <cell r="J195">
            <v>60.5</v>
          </cell>
          <cell r="K195">
            <v>66.599999999999994</v>
          </cell>
        </row>
        <row r="196">
          <cell r="A196" t="str">
            <v>M1</v>
          </cell>
          <cell r="B196" t="str">
            <v>A5C</v>
          </cell>
          <cell r="C196" t="str">
            <v>P</v>
          </cell>
          <cell r="D196" t="str">
            <v>22003</v>
          </cell>
          <cell r="E196" t="str">
            <v>PIPE</v>
          </cell>
          <cell r="F196">
            <v>1</v>
          </cell>
          <cell r="G196" t="str">
            <v>CB100404000400</v>
          </cell>
          <cell r="H196">
            <v>4</v>
          </cell>
          <cell r="I196" t="str">
            <v>--</v>
          </cell>
          <cell r="J196">
            <v>0.2</v>
          </cell>
          <cell r="K196">
            <v>0.3</v>
          </cell>
        </row>
        <row r="197">
          <cell r="A197" t="str">
            <v>M1</v>
          </cell>
          <cell r="B197" t="str">
            <v>A4C</v>
          </cell>
          <cell r="C197" t="str">
            <v>N</v>
          </cell>
          <cell r="D197" t="str">
            <v>22611</v>
          </cell>
          <cell r="E197" t="str">
            <v>PIPE</v>
          </cell>
          <cell r="F197">
            <v>1</v>
          </cell>
          <cell r="G197" t="str">
            <v>CB110404000400</v>
          </cell>
          <cell r="H197">
            <v>4</v>
          </cell>
          <cell r="I197" t="str">
            <v>--</v>
          </cell>
          <cell r="J197">
            <v>0.3</v>
          </cell>
          <cell r="K197">
            <v>0.4</v>
          </cell>
        </row>
        <row r="198">
          <cell r="A198" t="str">
            <v>M1</v>
          </cell>
          <cell r="B198" t="str">
            <v>A5C</v>
          </cell>
          <cell r="C198" t="str">
            <v>P</v>
          </cell>
          <cell r="D198" t="str">
            <v>22109</v>
          </cell>
          <cell r="E198" t="str">
            <v>PIPE</v>
          </cell>
          <cell r="F198">
            <v>1</v>
          </cell>
          <cell r="G198" t="str">
            <v>CB100404000400</v>
          </cell>
          <cell r="H198">
            <v>4</v>
          </cell>
          <cell r="I198" t="str">
            <v>--</v>
          </cell>
          <cell r="J198">
            <v>0.3</v>
          </cell>
          <cell r="K198">
            <v>0.4</v>
          </cell>
        </row>
        <row r="199">
          <cell r="A199" t="str">
            <v>M1</v>
          </cell>
          <cell r="B199" t="str">
            <v>A5C</v>
          </cell>
          <cell r="C199" t="str">
            <v>P</v>
          </cell>
          <cell r="D199" t="str">
            <v>22102</v>
          </cell>
          <cell r="E199" t="str">
            <v>PIPE</v>
          </cell>
          <cell r="F199">
            <v>1</v>
          </cell>
          <cell r="G199" t="str">
            <v>CB100404000400</v>
          </cell>
          <cell r="H199">
            <v>4</v>
          </cell>
          <cell r="I199" t="str">
            <v>--</v>
          </cell>
          <cell r="J199">
            <v>0.3</v>
          </cell>
          <cell r="K199">
            <v>0.4</v>
          </cell>
        </row>
        <row r="200">
          <cell r="A200" t="str">
            <v>M1</v>
          </cell>
          <cell r="B200" t="str">
            <v>A5C</v>
          </cell>
          <cell r="C200" t="str">
            <v>TRIM</v>
          </cell>
          <cell r="D200" t="str">
            <v>V-2211</v>
          </cell>
          <cell r="E200" t="str">
            <v>PIPE</v>
          </cell>
          <cell r="F200">
            <v>1</v>
          </cell>
          <cell r="G200" t="str">
            <v>CB100404000400</v>
          </cell>
          <cell r="H200">
            <v>4</v>
          </cell>
          <cell r="I200" t="str">
            <v>--</v>
          </cell>
          <cell r="J200">
            <v>1.5</v>
          </cell>
          <cell r="K200">
            <v>1.8</v>
          </cell>
        </row>
        <row r="201">
          <cell r="A201" t="str">
            <v>M1</v>
          </cell>
          <cell r="B201" t="str">
            <v>A5C</v>
          </cell>
          <cell r="C201" t="str">
            <v>TRIM</v>
          </cell>
          <cell r="D201" t="str">
            <v>X-2220</v>
          </cell>
          <cell r="E201" t="str">
            <v>PIPE</v>
          </cell>
          <cell r="F201">
            <v>1</v>
          </cell>
          <cell r="G201" t="str">
            <v>CB100404000400</v>
          </cell>
          <cell r="H201">
            <v>4</v>
          </cell>
          <cell r="I201" t="str">
            <v>--</v>
          </cell>
          <cell r="J201">
            <v>2.5</v>
          </cell>
          <cell r="K201">
            <v>3</v>
          </cell>
        </row>
        <row r="202">
          <cell r="A202" t="str">
            <v>M1</v>
          </cell>
          <cell r="B202" t="str">
            <v>A5C</v>
          </cell>
          <cell r="C202" t="str">
            <v>P</v>
          </cell>
          <cell r="D202" t="str">
            <v>22139</v>
          </cell>
          <cell r="E202" t="str">
            <v>PIPE</v>
          </cell>
          <cell r="F202">
            <v>1</v>
          </cell>
          <cell r="G202" t="str">
            <v>CB100404000400</v>
          </cell>
          <cell r="H202">
            <v>4</v>
          </cell>
          <cell r="I202" t="str">
            <v>--</v>
          </cell>
          <cell r="J202">
            <v>2.7</v>
          </cell>
          <cell r="K202">
            <v>3.3</v>
          </cell>
        </row>
        <row r="203">
          <cell r="A203" t="str">
            <v>M1</v>
          </cell>
          <cell r="B203" t="str">
            <v>A5C</v>
          </cell>
          <cell r="C203" t="str">
            <v>P</v>
          </cell>
          <cell r="D203" t="str">
            <v>22021</v>
          </cell>
          <cell r="E203" t="str">
            <v>PIPE</v>
          </cell>
          <cell r="F203">
            <v>1</v>
          </cell>
          <cell r="G203" t="str">
            <v>CB100404000400</v>
          </cell>
          <cell r="H203">
            <v>4</v>
          </cell>
          <cell r="I203" t="str">
            <v>--</v>
          </cell>
          <cell r="J203">
            <v>3</v>
          </cell>
          <cell r="K203">
            <v>3.6</v>
          </cell>
        </row>
        <row r="204">
          <cell r="A204" t="str">
            <v>M1</v>
          </cell>
          <cell r="B204" t="str">
            <v>A5C</v>
          </cell>
          <cell r="C204" t="str">
            <v>P</v>
          </cell>
          <cell r="D204" t="str">
            <v>22059</v>
          </cell>
          <cell r="E204" t="str">
            <v>PIPE</v>
          </cell>
          <cell r="F204">
            <v>1</v>
          </cell>
          <cell r="G204" t="str">
            <v>CB100404000400</v>
          </cell>
          <cell r="H204">
            <v>4</v>
          </cell>
          <cell r="I204" t="str">
            <v>--</v>
          </cell>
          <cell r="J204">
            <v>3</v>
          </cell>
          <cell r="K204">
            <v>3.6</v>
          </cell>
        </row>
        <row r="205">
          <cell r="A205" t="str">
            <v>M1</v>
          </cell>
          <cell r="B205" t="str">
            <v>A5C</v>
          </cell>
          <cell r="C205" t="str">
            <v>P</v>
          </cell>
          <cell r="D205" t="str">
            <v>22024</v>
          </cell>
          <cell r="E205" t="str">
            <v>PIPE</v>
          </cell>
          <cell r="F205">
            <v>1</v>
          </cell>
          <cell r="G205" t="str">
            <v>CB100404000400</v>
          </cell>
          <cell r="H205">
            <v>4</v>
          </cell>
          <cell r="I205" t="str">
            <v>--</v>
          </cell>
          <cell r="J205">
            <v>3.5</v>
          </cell>
          <cell r="K205">
            <v>4.2</v>
          </cell>
        </row>
        <row r="206">
          <cell r="A206" t="str">
            <v>M1</v>
          </cell>
          <cell r="B206" t="str">
            <v>A5C</v>
          </cell>
          <cell r="C206" t="str">
            <v>P</v>
          </cell>
          <cell r="D206" t="str">
            <v>22057</v>
          </cell>
          <cell r="E206" t="str">
            <v>PIPE</v>
          </cell>
          <cell r="F206">
            <v>1</v>
          </cell>
          <cell r="G206" t="str">
            <v>CB100404000400</v>
          </cell>
          <cell r="H206">
            <v>4</v>
          </cell>
          <cell r="I206" t="str">
            <v>--</v>
          </cell>
          <cell r="J206">
            <v>4.2</v>
          </cell>
          <cell r="K206">
            <v>5.0999999999999996</v>
          </cell>
        </row>
        <row r="207">
          <cell r="A207" t="str">
            <v>M1</v>
          </cell>
          <cell r="B207" t="str">
            <v>A5C</v>
          </cell>
          <cell r="C207" t="str">
            <v>WW</v>
          </cell>
          <cell r="D207" t="str">
            <v>22601</v>
          </cell>
          <cell r="E207" t="str">
            <v>PIPE</v>
          </cell>
          <cell r="F207">
            <v>1</v>
          </cell>
          <cell r="G207" t="str">
            <v>CB100404000400</v>
          </cell>
          <cell r="H207">
            <v>4</v>
          </cell>
          <cell r="I207" t="str">
            <v>--</v>
          </cell>
          <cell r="J207">
            <v>4.5999999999999996</v>
          </cell>
          <cell r="K207">
            <v>5.6</v>
          </cell>
        </row>
        <row r="208">
          <cell r="A208" t="str">
            <v>M1</v>
          </cell>
          <cell r="B208" t="str">
            <v>A5C</v>
          </cell>
          <cell r="C208" t="str">
            <v>P</v>
          </cell>
          <cell r="D208" t="str">
            <v>22098</v>
          </cell>
          <cell r="E208" t="str">
            <v>PIPE</v>
          </cell>
          <cell r="F208">
            <v>1</v>
          </cell>
          <cell r="G208" t="str">
            <v>CB100404000400</v>
          </cell>
          <cell r="H208">
            <v>4</v>
          </cell>
          <cell r="I208" t="str">
            <v>--</v>
          </cell>
          <cell r="J208">
            <v>5</v>
          </cell>
          <cell r="K208">
            <v>6</v>
          </cell>
        </row>
        <row r="209">
          <cell r="A209" t="str">
            <v>M1</v>
          </cell>
          <cell r="B209" t="str">
            <v>A5C</v>
          </cell>
          <cell r="C209" t="str">
            <v>COMP</v>
          </cell>
          <cell r="D209" t="str">
            <v>005</v>
          </cell>
          <cell r="E209" t="str">
            <v>PIPE</v>
          </cell>
          <cell r="F209">
            <v>1</v>
          </cell>
          <cell r="G209" t="str">
            <v>CB100404000400</v>
          </cell>
          <cell r="H209">
            <v>4</v>
          </cell>
          <cell r="I209" t="str">
            <v>--</v>
          </cell>
          <cell r="J209">
            <v>8</v>
          </cell>
          <cell r="K209">
            <v>9.6</v>
          </cell>
        </row>
        <row r="210">
          <cell r="A210" t="str">
            <v>M1</v>
          </cell>
          <cell r="B210" t="str">
            <v>B1C</v>
          </cell>
          <cell r="C210" t="str">
            <v>P</v>
          </cell>
          <cell r="D210" t="str">
            <v>22029</v>
          </cell>
          <cell r="E210" t="str">
            <v>PIPE</v>
          </cell>
          <cell r="F210">
            <v>1</v>
          </cell>
          <cell r="G210" t="str">
            <v>CB100404000400</v>
          </cell>
          <cell r="H210">
            <v>4</v>
          </cell>
          <cell r="I210" t="str">
            <v>--</v>
          </cell>
          <cell r="J210">
            <v>8.1999999999999993</v>
          </cell>
          <cell r="K210">
            <v>9.9</v>
          </cell>
        </row>
        <row r="211">
          <cell r="A211" t="str">
            <v>M1</v>
          </cell>
          <cell r="B211" t="str">
            <v>A5C</v>
          </cell>
          <cell r="C211" t="str">
            <v>P</v>
          </cell>
          <cell r="D211" t="str">
            <v>22099</v>
          </cell>
          <cell r="E211" t="str">
            <v>PIPE</v>
          </cell>
          <cell r="F211">
            <v>1</v>
          </cell>
          <cell r="G211" t="str">
            <v>CB100404000400</v>
          </cell>
          <cell r="H211">
            <v>4</v>
          </cell>
          <cell r="I211" t="str">
            <v>--</v>
          </cell>
          <cell r="J211">
            <v>9</v>
          </cell>
          <cell r="K211">
            <v>10.8</v>
          </cell>
        </row>
        <row r="212">
          <cell r="A212" t="str">
            <v>M1</v>
          </cell>
          <cell r="B212" t="str">
            <v>A6C</v>
          </cell>
          <cell r="C212" t="str">
            <v>HOS</v>
          </cell>
          <cell r="D212" t="str">
            <v>65634</v>
          </cell>
          <cell r="E212" t="str">
            <v>PIPE</v>
          </cell>
          <cell r="F212">
            <v>1</v>
          </cell>
          <cell r="G212" t="str">
            <v>CB100404000400</v>
          </cell>
          <cell r="H212">
            <v>4</v>
          </cell>
          <cell r="I212" t="str">
            <v>--</v>
          </cell>
          <cell r="J212">
            <v>10.3</v>
          </cell>
          <cell r="K212">
            <v>12.4</v>
          </cell>
        </row>
        <row r="213">
          <cell r="A213" t="str">
            <v>M1</v>
          </cell>
          <cell r="B213" t="str">
            <v>A6C</v>
          </cell>
          <cell r="C213" t="str">
            <v>HOR</v>
          </cell>
          <cell r="D213" t="str">
            <v>65813</v>
          </cell>
          <cell r="E213" t="str">
            <v>PIPE</v>
          </cell>
          <cell r="F213">
            <v>1</v>
          </cell>
          <cell r="G213" t="str">
            <v>CB100404000400</v>
          </cell>
          <cell r="H213">
            <v>4</v>
          </cell>
          <cell r="I213" t="str">
            <v>--</v>
          </cell>
          <cell r="J213">
            <v>10.3</v>
          </cell>
          <cell r="K213">
            <v>12.4</v>
          </cell>
        </row>
        <row r="214">
          <cell r="A214" t="str">
            <v>M1</v>
          </cell>
          <cell r="B214" t="str">
            <v>A6C</v>
          </cell>
          <cell r="C214" t="str">
            <v>HOS</v>
          </cell>
          <cell r="D214" t="str">
            <v>65614</v>
          </cell>
          <cell r="E214" t="str">
            <v>PIPE</v>
          </cell>
          <cell r="F214">
            <v>1</v>
          </cell>
          <cell r="G214" t="str">
            <v>CB100404000400</v>
          </cell>
          <cell r="H214">
            <v>4</v>
          </cell>
          <cell r="I214" t="str">
            <v>--</v>
          </cell>
          <cell r="J214">
            <v>10.3</v>
          </cell>
          <cell r="K214">
            <v>12.4</v>
          </cell>
        </row>
        <row r="215">
          <cell r="A215" t="str">
            <v>M1</v>
          </cell>
          <cell r="B215" t="str">
            <v>A5C</v>
          </cell>
          <cell r="C215" t="str">
            <v>P</v>
          </cell>
          <cell r="D215" t="str">
            <v>22082</v>
          </cell>
          <cell r="E215" t="str">
            <v>PIPE</v>
          </cell>
          <cell r="F215">
            <v>1</v>
          </cell>
          <cell r="G215" t="str">
            <v>CB100404000400</v>
          </cell>
          <cell r="H215">
            <v>4</v>
          </cell>
          <cell r="I215" t="str">
            <v>--</v>
          </cell>
          <cell r="J215">
            <v>11.3</v>
          </cell>
          <cell r="K215">
            <v>13.6</v>
          </cell>
        </row>
        <row r="216">
          <cell r="A216" t="str">
            <v>M1</v>
          </cell>
          <cell r="B216" t="str">
            <v>A5C</v>
          </cell>
          <cell r="C216" t="str">
            <v>P</v>
          </cell>
          <cell r="D216" t="str">
            <v>22069</v>
          </cell>
          <cell r="E216" t="str">
            <v>PIPE</v>
          </cell>
          <cell r="F216">
            <v>1</v>
          </cell>
          <cell r="G216" t="str">
            <v>CB100404000400</v>
          </cell>
          <cell r="H216">
            <v>4</v>
          </cell>
          <cell r="I216" t="str">
            <v>--</v>
          </cell>
          <cell r="J216">
            <v>12</v>
          </cell>
          <cell r="K216">
            <v>14.4</v>
          </cell>
        </row>
        <row r="217">
          <cell r="A217" t="str">
            <v>M1</v>
          </cell>
          <cell r="B217" t="str">
            <v>A4C</v>
          </cell>
          <cell r="C217" t="str">
            <v>P</v>
          </cell>
          <cell r="D217" t="str">
            <v>22009</v>
          </cell>
          <cell r="E217" t="str">
            <v>PIPE</v>
          </cell>
          <cell r="F217">
            <v>1</v>
          </cell>
          <cell r="G217" t="str">
            <v>CB110404000400</v>
          </cell>
          <cell r="H217">
            <v>4</v>
          </cell>
          <cell r="I217" t="str">
            <v>--</v>
          </cell>
          <cell r="J217">
            <v>19.8</v>
          </cell>
          <cell r="K217">
            <v>23.8</v>
          </cell>
        </row>
        <row r="218">
          <cell r="A218" t="str">
            <v>M1</v>
          </cell>
          <cell r="B218" t="str">
            <v>A5C</v>
          </cell>
          <cell r="C218" t="str">
            <v>WW</v>
          </cell>
          <cell r="D218" t="str">
            <v>22613</v>
          </cell>
          <cell r="E218" t="str">
            <v>PIPE</v>
          </cell>
          <cell r="F218">
            <v>1</v>
          </cell>
          <cell r="G218" t="str">
            <v>CB100404000400</v>
          </cell>
          <cell r="H218">
            <v>4</v>
          </cell>
          <cell r="I218" t="str">
            <v>--</v>
          </cell>
          <cell r="J218">
            <v>22</v>
          </cell>
          <cell r="K218">
            <v>26.4</v>
          </cell>
        </row>
        <row r="219">
          <cell r="A219" t="str">
            <v>M1</v>
          </cell>
          <cell r="B219" t="str">
            <v>A5C</v>
          </cell>
          <cell r="C219" t="str">
            <v>P</v>
          </cell>
          <cell r="D219" t="str">
            <v>22094</v>
          </cell>
          <cell r="E219" t="str">
            <v>PIPE</v>
          </cell>
          <cell r="F219">
            <v>1</v>
          </cell>
          <cell r="G219" t="str">
            <v>CB100404000400</v>
          </cell>
          <cell r="H219">
            <v>4</v>
          </cell>
          <cell r="I219" t="str">
            <v>--</v>
          </cell>
          <cell r="J219">
            <v>22.5</v>
          </cell>
          <cell r="K219">
            <v>27</v>
          </cell>
        </row>
        <row r="220">
          <cell r="A220" t="str">
            <v>M1</v>
          </cell>
          <cell r="B220" t="str">
            <v>A5C</v>
          </cell>
          <cell r="C220" t="str">
            <v>P</v>
          </cell>
          <cell r="D220" t="str">
            <v>22095</v>
          </cell>
          <cell r="E220" t="str">
            <v>PIPE</v>
          </cell>
          <cell r="F220">
            <v>1</v>
          </cell>
          <cell r="G220" t="str">
            <v>CB100404000400</v>
          </cell>
          <cell r="H220">
            <v>4</v>
          </cell>
          <cell r="I220" t="str">
            <v>--</v>
          </cell>
          <cell r="J220">
            <v>22.5</v>
          </cell>
          <cell r="K220">
            <v>27</v>
          </cell>
        </row>
        <row r="221">
          <cell r="A221" t="str">
            <v>M1</v>
          </cell>
          <cell r="B221" t="str">
            <v>A5C</v>
          </cell>
          <cell r="C221" t="str">
            <v>P</v>
          </cell>
          <cell r="D221" t="str">
            <v>22069</v>
          </cell>
          <cell r="E221" t="str">
            <v>PIPE</v>
          </cell>
          <cell r="F221">
            <v>1</v>
          </cell>
          <cell r="G221" t="str">
            <v>CB100404000400</v>
          </cell>
          <cell r="H221">
            <v>4</v>
          </cell>
          <cell r="I221" t="str">
            <v>--</v>
          </cell>
          <cell r="J221">
            <v>23.3</v>
          </cell>
          <cell r="K221">
            <v>28</v>
          </cell>
        </row>
        <row r="222">
          <cell r="A222" t="str">
            <v>M1</v>
          </cell>
          <cell r="B222" t="str">
            <v>A6C</v>
          </cell>
          <cell r="C222" t="str">
            <v>HOS</v>
          </cell>
          <cell r="D222" t="str">
            <v>65628</v>
          </cell>
          <cell r="E222" t="str">
            <v>PIPE</v>
          </cell>
          <cell r="F222">
            <v>1</v>
          </cell>
          <cell r="G222" t="str">
            <v>CB100404000400</v>
          </cell>
          <cell r="H222">
            <v>4</v>
          </cell>
          <cell r="I222" t="str">
            <v>--</v>
          </cell>
          <cell r="J222">
            <v>26.2</v>
          </cell>
          <cell r="K222">
            <v>31.5</v>
          </cell>
        </row>
        <row r="223">
          <cell r="A223" t="str">
            <v>M1</v>
          </cell>
          <cell r="B223" t="str">
            <v>A5C</v>
          </cell>
          <cell r="C223" t="str">
            <v>P</v>
          </cell>
          <cell r="D223" t="str">
            <v>21005</v>
          </cell>
          <cell r="E223" t="str">
            <v>PIPE</v>
          </cell>
          <cell r="F223">
            <v>1</v>
          </cell>
          <cell r="G223" t="str">
            <v>CB1004040004000400</v>
          </cell>
          <cell r="H223">
            <v>4</v>
          </cell>
          <cell r="I223" t="str">
            <v>--</v>
          </cell>
          <cell r="J223">
            <v>33.4</v>
          </cell>
          <cell r="K223">
            <v>40.1</v>
          </cell>
        </row>
        <row r="224">
          <cell r="A224" t="str">
            <v>M1</v>
          </cell>
          <cell r="B224" t="str">
            <v>A5C</v>
          </cell>
          <cell r="C224" t="str">
            <v>P</v>
          </cell>
          <cell r="D224" t="str">
            <v>22022</v>
          </cell>
          <cell r="E224" t="str">
            <v>PIPE</v>
          </cell>
          <cell r="F224">
            <v>1</v>
          </cell>
          <cell r="G224" t="str">
            <v>CB100404000600</v>
          </cell>
          <cell r="H224">
            <v>6</v>
          </cell>
          <cell r="I224" t="str">
            <v>--</v>
          </cell>
          <cell r="J224">
            <v>0.2</v>
          </cell>
          <cell r="K224">
            <v>0.3</v>
          </cell>
        </row>
        <row r="225">
          <cell r="A225" t="str">
            <v>M1</v>
          </cell>
          <cell r="B225" t="str">
            <v>A6C</v>
          </cell>
          <cell r="C225" t="str">
            <v>HOR</v>
          </cell>
          <cell r="D225" t="str">
            <v>65635</v>
          </cell>
          <cell r="E225" t="str">
            <v>PIPE</v>
          </cell>
          <cell r="F225">
            <v>1</v>
          </cell>
          <cell r="G225" t="str">
            <v>CB100404000600</v>
          </cell>
          <cell r="H225">
            <v>6</v>
          </cell>
          <cell r="I225" t="str">
            <v>--</v>
          </cell>
          <cell r="J225">
            <v>1</v>
          </cell>
          <cell r="K225">
            <v>1.2</v>
          </cell>
        </row>
        <row r="226">
          <cell r="A226" t="str">
            <v>M1</v>
          </cell>
          <cell r="B226" t="str">
            <v>A5C</v>
          </cell>
          <cell r="C226" t="str">
            <v>P</v>
          </cell>
          <cell r="D226" t="str">
            <v>22034</v>
          </cell>
          <cell r="E226" t="str">
            <v>PIPE</v>
          </cell>
          <cell r="F226">
            <v>1</v>
          </cell>
          <cell r="G226" t="str">
            <v>CB1004040006000600</v>
          </cell>
          <cell r="H226">
            <v>6</v>
          </cell>
          <cell r="I226" t="str">
            <v>--</v>
          </cell>
          <cell r="J226">
            <v>2.5</v>
          </cell>
          <cell r="K226">
            <v>3</v>
          </cell>
        </row>
        <row r="227">
          <cell r="A227" t="str">
            <v>M1</v>
          </cell>
          <cell r="B227" t="str">
            <v>A6C</v>
          </cell>
          <cell r="C227" t="str">
            <v>HOS</v>
          </cell>
          <cell r="D227" t="str">
            <v>65624</v>
          </cell>
          <cell r="E227" t="str">
            <v>PIPE</v>
          </cell>
          <cell r="F227">
            <v>1</v>
          </cell>
          <cell r="G227" t="str">
            <v>CB100404000600</v>
          </cell>
          <cell r="H227">
            <v>6</v>
          </cell>
          <cell r="I227" t="str">
            <v>--</v>
          </cell>
          <cell r="J227">
            <v>6.4</v>
          </cell>
          <cell r="K227">
            <v>7.7</v>
          </cell>
        </row>
        <row r="228">
          <cell r="A228" t="str">
            <v>M1</v>
          </cell>
          <cell r="B228" t="str">
            <v>A6C</v>
          </cell>
          <cell r="C228" t="str">
            <v>HOS</v>
          </cell>
          <cell r="D228" t="str">
            <v>65624</v>
          </cell>
          <cell r="E228" t="str">
            <v>PIPE</v>
          </cell>
          <cell r="F228">
            <v>1</v>
          </cell>
          <cell r="G228" t="str">
            <v>CB100404000600</v>
          </cell>
          <cell r="H228">
            <v>6</v>
          </cell>
          <cell r="I228" t="str">
            <v>--</v>
          </cell>
          <cell r="J228">
            <v>6.4</v>
          </cell>
          <cell r="K228">
            <v>7.7</v>
          </cell>
        </row>
        <row r="229">
          <cell r="A229" t="str">
            <v>M1</v>
          </cell>
          <cell r="B229" t="str">
            <v>A6C</v>
          </cell>
          <cell r="C229" t="str">
            <v>HOR</v>
          </cell>
          <cell r="D229" t="str">
            <v>65611</v>
          </cell>
          <cell r="E229" t="str">
            <v>PIPE</v>
          </cell>
          <cell r="F229">
            <v>1</v>
          </cell>
          <cell r="G229" t="str">
            <v>CB100404000600</v>
          </cell>
          <cell r="H229">
            <v>6</v>
          </cell>
          <cell r="I229" t="str">
            <v>--</v>
          </cell>
          <cell r="J229">
            <v>6.4</v>
          </cell>
          <cell r="K229">
            <v>7.7</v>
          </cell>
        </row>
        <row r="230">
          <cell r="A230" t="str">
            <v>M1</v>
          </cell>
          <cell r="B230" t="str">
            <v>A6C</v>
          </cell>
          <cell r="C230" t="str">
            <v>HOR</v>
          </cell>
          <cell r="D230" t="str">
            <v>65611</v>
          </cell>
          <cell r="E230" t="str">
            <v>PIPE</v>
          </cell>
          <cell r="F230">
            <v>1</v>
          </cell>
          <cell r="G230" t="str">
            <v>CB100404000600</v>
          </cell>
          <cell r="H230">
            <v>6</v>
          </cell>
          <cell r="I230" t="str">
            <v>--</v>
          </cell>
          <cell r="J230">
            <v>6.4</v>
          </cell>
          <cell r="K230">
            <v>7.7</v>
          </cell>
        </row>
        <row r="231">
          <cell r="A231" t="str">
            <v>M1</v>
          </cell>
          <cell r="B231" t="str">
            <v>A5C</v>
          </cell>
          <cell r="C231" t="str">
            <v>COMP</v>
          </cell>
          <cell r="D231" t="str">
            <v>003</v>
          </cell>
          <cell r="E231" t="str">
            <v>PIPE</v>
          </cell>
          <cell r="F231">
            <v>1</v>
          </cell>
          <cell r="G231" t="str">
            <v>CB100404000600</v>
          </cell>
          <cell r="H231">
            <v>6</v>
          </cell>
          <cell r="I231" t="str">
            <v>--</v>
          </cell>
          <cell r="J231">
            <v>6.5</v>
          </cell>
          <cell r="K231">
            <v>7.8</v>
          </cell>
        </row>
        <row r="232">
          <cell r="A232" t="str">
            <v>M1</v>
          </cell>
          <cell r="B232" t="str">
            <v>A5C</v>
          </cell>
          <cell r="C232" t="str">
            <v>P</v>
          </cell>
          <cell r="D232" t="str">
            <v>22055</v>
          </cell>
          <cell r="E232" t="str">
            <v>PIPE</v>
          </cell>
          <cell r="F232">
            <v>1</v>
          </cell>
          <cell r="G232" t="str">
            <v>CB100404000600</v>
          </cell>
          <cell r="H232">
            <v>6</v>
          </cell>
          <cell r="I232" t="str">
            <v>--</v>
          </cell>
          <cell r="J232">
            <v>8</v>
          </cell>
          <cell r="K232">
            <v>9.6</v>
          </cell>
        </row>
        <row r="233">
          <cell r="A233" t="str">
            <v>M1</v>
          </cell>
          <cell r="B233" t="str">
            <v>A5C</v>
          </cell>
          <cell r="C233" t="str">
            <v>P</v>
          </cell>
          <cell r="D233" t="str">
            <v>22035</v>
          </cell>
          <cell r="E233" t="str">
            <v>PIPE</v>
          </cell>
          <cell r="F233">
            <v>1</v>
          </cell>
          <cell r="G233" t="str">
            <v>CB100404000600</v>
          </cell>
          <cell r="H233">
            <v>6</v>
          </cell>
          <cell r="I233" t="str">
            <v>--</v>
          </cell>
          <cell r="J233">
            <v>8.8000000000000007</v>
          </cell>
          <cell r="K233">
            <v>10.6</v>
          </cell>
        </row>
        <row r="234">
          <cell r="A234" t="str">
            <v>M1</v>
          </cell>
          <cell r="B234" t="str">
            <v>A5C</v>
          </cell>
          <cell r="C234" t="str">
            <v>P</v>
          </cell>
          <cell r="D234" t="str">
            <v>22023</v>
          </cell>
          <cell r="E234" t="str">
            <v>PIPE</v>
          </cell>
          <cell r="F234">
            <v>1</v>
          </cell>
          <cell r="G234" t="str">
            <v>CB100404000600</v>
          </cell>
          <cell r="H234">
            <v>6</v>
          </cell>
          <cell r="I234" t="str">
            <v>--</v>
          </cell>
          <cell r="J234">
            <v>12.1</v>
          </cell>
          <cell r="K234">
            <v>14.6</v>
          </cell>
        </row>
        <row r="235">
          <cell r="A235" t="str">
            <v>M1</v>
          </cell>
          <cell r="B235" t="str">
            <v>A5C</v>
          </cell>
          <cell r="C235" t="str">
            <v>P</v>
          </cell>
          <cell r="D235" t="str">
            <v>22028</v>
          </cell>
          <cell r="E235" t="str">
            <v>PIPE</v>
          </cell>
          <cell r="F235">
            <v>1</v>
          </cell>
          <cell r="G235" t="str">
            <v>CB100404000600</v>
          </cell>
          <cell r="H235">
            <v>6</v>
          </cell>
          <cell r="I235" t="str">
            <v>--</v>
          </cell>
          <cell r="J235">
            <v>12.8</v>
          </cell>
          <cell r="K235">
            <v>15.4</v>
          </cell>
        </row>
        <row r="236">
          <cell r="A236" t="str">
            <v>M1</v>
          </cell>
          <cell r="B236" t="str">
            <v>A5C</v>
          </cell>
          <cell r="C236" t="str">
            <v>P</v>
          </cell>
          <cell r="D236" t="str">
            <v>22065</v>
          </cell>
          <cell r="E236" t="str">
            <v>PIPE</v>
          </cell>
          <cell r="F236">
            <v>1</v>
          </cell>
          <cell r="G236" t="str">
            <v>CB100404000600</v>
          </cell>
          <cell r="H236">
            <v>6</v>
          </cell>
          <cell r="I236" t="str">
            <v>--</v>
          </cell>
          <cell r="J236">
            <v>13.9</v>
          </cell>
          <cell r="K236">
            <v>16.7</v>
          </cell>
        </row>
        <row r="237">
          <cell r="A237" t="str">
            <v>M1</v>
          </cell>
          <cell r="B237" t="str">
            <v>A5C</v>
          </cell>
          <cell r="C237" t="str">
            <v>P</v>
          </cell>
          <cell r="D237" t="str">
            <v>22139</v>
          </cell>
          <cell r="E237" t="str">
            <v>PIPE</v>
          </cell>
          <cell r="F237">
            <v>1</v>
          </cell>
          <cell r="G237" t="str">
            <v>CB100404000600</v>
          </cell>
          <cell r="H237">
            <v>6</v>
          </cell>
          <cell r="I237" t="str">
            <v>--</v>
          </cell>
          <cell r="J237">
            <v>14.7</v>
          </cell>
          <cell r="K237">
            <v>17.7</v>
          </cell>
        </row>
        <row r="238">
          <cell r="A238" t="str">
            <v>M1</v>
          </cell>
          <cell r="B238" t="str">
            <v>B1C</v>
          </cell>
          <cell r="C238" t="str">
            <v>P</v>
          </cell>
          <cell r="D238" t="str">
            <v>22029</v>
          </cell>
          <cell r="E238" t="str">
            <v>PIPE</v>
          </cell>
          <cell r="F238">
            <v>1</v>
          </cell>
          <cell r="G238" t="str">
            <v>CB100404000600</v>
          </cell>
          <cell r="H238">
            <v>6</v>
          </cell>
          <cell r="I238" t="str">
            <v>--</v>
          </cell>
          <cell r="J238">
            <v>14.7</v>
          </cell>
          <cell r="K238">
            <v>17.7</v>
          </cell>
        </row>
        <row r="239">
          <cell r="A239" t="str">
            <v>M1</v>
          </cell>
          <cell r="B239" t="str">
            <v>A5C</v>
          </cell>
          <cell r="C239" t="str">
            <v>WW</v>
          </cell>
          <cell r="D239" t="str">
            <v>22601</v>
          </cell>
          <cell r="E239" t="str">
            <v>PIPE</v>
          </cell>
          <cell r="F239">
            <v>1</v>
          </cell>
          <cell r="G239" t="str">
            <v>CB100404000600</v>
          </cell>
          <cell r="H239">
            <v>6</v>
          </cell>
          <cell r="I239" t="str">
            <v>--</v>
          </cell>
          <cell r="J239">
            <v>15</v>
          </cell>
          <cell r="K239">
            <v>18</v>
          </cell>
        </row>
        <row r="240">
          <cell r="A240" t="str">
            <v>M1</v>
          </cell>
          <cell r="B240" t="str">
            <v>A5C</v>
          </cell>
          <cell r="C240" t="str">
            <v>P</v>
          </cell>
          <cell r="D240" t="str">
            <v>22019</v>
          </cell>
          <cell r="E240" t="str">
            <v>PIPE</v>
          </cell>
          <cell r="F240">
            <v>1</v>
          </cell>
          <cell r="G240" t="str">
            <v>CB1004040006000600</v>
          </cell>
          <cell r="H240">
            <v>6</v>
          </cell>
          <cell r="I240" t="str">
            <v>--</v>
          </cell>
          <cell r="J240">
            <v>17</v>
          </cell>
          <cell r="K240">
            <v>20.399999999999999</v>
          </cell>
        </row>
        <row r="241">
          <cell r="A241" t="str">
            <v>M1</v>
          </cell>
          <cell r="B241" t="str">
            <v>A5C</v>
          </cell>
          <cell r="C241" t="str">
            <v>P</v>
          </cell>
          <cell r="D241" t="str">
            <v>22048</v>
          </cell>
          <cell r="E241" t="str">
            <v>PIPE</v>
          </cell>
          <cell r="F241">
            <v>1</v>
          </cell>
          <cell r="G241" t="str">
            <v>CB1004040006000600</v>
          </cell>
          <cell r="H241">
            <v>6</v>
          </cell>
          <cell r="I241" t="str">
            <v>--</v>
          </cell>
          <cell r="J241">
            <v>17.5</v>
          </cell>
          <cell r="K241">
            <v>21</v>
          </cell>
        </row>
        <row r="242">
          <cell r="A242" t="str">
            <v>M1</v>
          </cell>
          <cell r="B242" t="str">
            <v>A5C</v>
          </cell>
          <cell r="C242" t="str">
            <v>P</v>
          </cell>
          <cell r="D242" t="str">
            <v>22048</v>
          </cell>
          <cell r="E242" t="str">
            <v>PIPE</v>
          </cell>
          <cell r="F242">
            <v>1</v>
          </cell>
          <cell r="G242" t="str">
            <v>CB1004040006000600</v>
          </cell>
          <cell r="H242">
            <v>6</v>
          </cell>
          <cell r="I242" t="str">
            <v>--</v>
          </cell>
          <cell r="J242">
            <v>19.5</v>
          </cell>
          <cell r="K242">
            <v>23.4</v>
          </cell>
        </row>
        <row r="243">
          <cell r="A243" t="str">
            <v>M1</v>
          </cell>
          <cell r="B243" t="str">
            <v>A5C</v>
          </cell>
          <cell r="C243" t="str">
            <v>P</v>
          </cell>
          <cell r="D243" t="str">
            <v>22020</v>
          </cell>
          <cell r="E243" t="str">
            <v>PIPE</v>
          </cell>
          <cell r="F243">
            <v>1</v>
          </cell>
          <cell r="G243" t="str">
            <v>CB1004040006000600</v>
          </cell>
          <cell r="H243">
            <v>6</v>
          </cell>
          <cell r="I243" t="str">
            <v>--</v>
          </cell>
          <cell r="J243">
            <v>45.9</v>
          </cell>
          <cell r="K243">
            <v>55.1</v>
          </cell>
        </row>
        <row r="244">
          <cell r="A244" t="str">
            <v>M1</v>
          </cell>
          <cell r="B244" t="str">
            <v>A5C</v>
          </cell>
          <cell r="C244" t="str">
            <v>WW</v>
          </cell>
          <cell r="D244" t="str">
            <v>22601</v>
          </cell>
          <cell r="E244" t="str">
            <v>PIPE</v>
          </cell>
          <cell r="F244">
            <v>1</v>
          </cell>
          <cell r="G244" t="str">
            <v>CB100404000600</v>
          </cell>
          <cell r="H244">
            <v>6</v>
          </cell>
          <cell r="I244" t="str">
            <v>--</v>
          </cell>
          <cell r="J244">
            <v>49</v>
          </cell>
          <cell r="K244">
            <v>58.8</v>
          </cell>
        </row>
        <row r="245">
          <cell r="A245" t="str">
            <v>M1</v>
          </cell>
          <cell r="B245" t="str">
            <v>A6C</v>
          </cell>
          <cell r="C245" t="str">
            <v>HOS</v>
          </cell>
          <cell r="D245" t="str">
            <v>65631</v>
          </cell>
          <cell r="E245" t="str">
            <v>PIPE</v>
          </cell>
          <cell r="F245">
            <v>1</v>
          </cell>
          <cell r="G245" t="str">
            <v>CB100404000800</v>
          </cell>
          <cell r="H245">
            <v>8</v>
          </cell>
          <cell r="I245" t="str">
            <v>--</v>
          </cell>
          <cell r="J245">
            <v>0.9</v>
          </cell>
          <cell r="K245">
            <v>1.1000000000000001</v>
          </cell>
        </row>
        <row r="246">
          <cell r="A246" t="str">
            <v>M1</v>
          </cell>
          <cell r="B246" t="str">
            <v>A6C</v>
          </cell>
          <cell r="C246" t="str">
            <v>HOR</v>
          </cell>
          <cell r="D246" t="str">
            <v>65615</v>
          </cell>
          <cell r="E246" t="str">
            <v>PIPE</v>
          </cell>
          <cell r="F246">
            <v>1</v>
          </cell>
          <cell r="G246" t="str">
            <v>CB100404000800</v>
          </cell>
          <cell r="H246">
            <v>8</v>
          </cell>
          <cell r="I246" t="str">
            <v>--</v>
          </cell>
          <cell r="J246">
            <v>1.6</v>
          </cell>
          <cell r="K246">
            <v>2</v>
          </cell>
        </row>
        <row r="247">
          <cell r="A247" t="str">
            <v>M1</v>
          </cell>
          <cell r="B247" t="str">
            <v>A5C</v>
          </cell>
          <cell r="C247" t="str">
            <v>P</v>
          </cell>
          <cell r="D247" t="str">
            <v>22074</v>
          </cell>
          <cell r="E247" t="str">
            <v>PIPE</v>
          </cell>
          <cell r="F247">
            <v>1</v>
          </cell>
          <cell r="G247" t="str">
            <v>CB100404000800</v>
          </cell>
          <cell r="H247">
            <v>8</v>
          </cell>
          <cell r="I247" t="str">
            <v>--</v>
          </cell>
          <cell r="J247">
            <v>1.8</v>
          </cell>
          <cell r="K247">
            <v>2.2000000000000002</v>
          </cell>
        </row>
        <row r="248">
          <cell r="A248" t="str">
            <v>M1</v>
          </cell>
          <cell r="B248" t="str">
            <v>A6C</v>
          </cell>
          <cell r="C248" t="str">
            <v>HOR</v>
          </cell>
          <cell r="D248" t="str">
            <v>65621</v>
          </cell>
          <cell r="E248" t="str">
            <v>PIPE</v>
          </cell>
          <cell r="F248">
            <v>1</v>
          </cell>
          <cell r="G248" t="str">
            <v>CB100404000800</v>
          </cell>
          <cell r="H248">
            <v>8</v>
          </cell>
          <cell r="I248" t="str">
            <v>--</v>
          </cell>
          <cell r="J248">
            <v>2.2000000000000002</v>
          </cell>
          <cell r="K248">
            <v>2.7</v>
          </cell>
        </row>
        <row r="249">
          <cell r="A249" t="str">
            <v>M1</v>
          </cell>
          <cell r="B249" t="str">
            <v>A6C</v>
          </cell>
          <cell r="C249" t="str">
            <v>HOS</v>
          </cell>
          <cell r="D249" t="str">
            <v>65619</v>
          </cell>
          <cell r="E249" t="str">
            <v>PIPE</v>
          </cell>
          <cell r="F249">
            <v>1</v>
          </cell>
          <cell r="G249" t="str">
            <v>CB100404000800</v>
          </cell>
          <cell r="H249">
            <v>8</v>
          </cell>
          <cell r="I249" t="str">
            <v>--</v>
          </cell>
          <cell r="J249">
            <v>2.7</v>
          </cell>
          <cell r="K249">
            <v>3.3</v>
          </cell>
        </row>
        <row r="250">
          <cell r="A250" t="str">
            <v>M1</v>
          </cell>
          <cell r="B250" t="str">
            <v>A5C</v>
          </cell>
          <cell r="C250" t="str">
            <v>P</v>
          </cell>
          <cell r="D250" t="str">
            <v>22044</v>
          </cell>
          <cell r="E250" t="str">
            <v>PIPE</v>
          </cell>
          <cell r="F250">
            <v>1</v>
          </cell>
          <cell r="G250" t="str">
            <v>CB100404000800</v>
          </cell>
          <cell r="H250">
            <v>8</v>
          </cell>
          <cell r="I250" t="str">
            <v>--</v>
          </cell>
          <cell r="J250">
            <v>3.6</v>
          </cell>
          <cell r="K250">
            <v>4.4000000000000004</v>
          </cell>
        </row>
        <row r="251">
          <cell r="A251" t="str">
            <v>M1</v>
          </cell>
          <cell r="B251" t="str">
            <v>A6C</v>
          </cell>
          <cell r="C251" t="str">
            <v>HOS</v>
          </cell>
          <cell r="D251" t="str">
            <v>65613</v>
          </cell>
          <cell r="E251" t="str">
            <v>PIPE</v>
          </cell>
          <cell r="F251">
            <v>1</v>
          </cell>
          <cell r="G251" t="str">
            <v>CB100404000800</v>
          </cell>
          <cell r="H251">
            <v>8</v>
          </cell>
          <cell r="I251" t="str">
            <v>--</v>
          </cell>
          <cell r="J251">
            <v>3.6</v>
          </cell>
          <cell r="K251">
            <v>4.4000000000000004</v>
          </cell>
        </row>
        <row r="252">
          <cell r="A252" t="str">
            <v>M1</v>
          </cell>
          <cell r="B252" t="str">
            <v>A6C</v>
          </cell>
          <cell r="C252" t="str">
            <v>HOS</v>
          </cell>
          <cell r="D252" t="str">
            <v>65624</v>
          </cell>
          <cell r="E252" t="str">
            <v>PIPE</v>
          </cell>
          <cell r="F252">
            <v>1</v>
          </cell>
          <cell r="G252" t="str">
            <v>CB100404000800</v>
          </cell>
          <cell r="H252">
            <v>8</v>
          </cell>
          <cell r="I252" t="str">
            <v>--</v>
          </cell>
          <cell r="J252">
            <v>3.7</v>
          </cell>
          <cell r="K252">
            <v>4.5</v>
          </cell>
        </row>
        <row r="253">
          <cell r="A253" t="str">
            <v>M1</v>
          </cell>
          <cell r="B253" t="str">
            <v>A6C</v>
          </cell>
          <cell r="C253" t="str">
            <v>HOS</v>
          </cell>
          <cell r="D253" t="str">
            <v>65617</v>
          </cell>
          <cell r="E253" t="str">
            <v>PIPE</v>
          </cell>
          <cell r="F253">
            <v>1</v>
          </cell>
          <cell r="G253" t="str">
            <v>CB100404000800</v>
          </cell>
          <cell r="H253">
            <v>8</v>
          </cell>
          <cell r="I253" t="str">
            <v>--</v>
          </cell>
          <cell r="J253">
            <v>4</v>
          </cell>
          <cell r="K253">
            <v>4.8</v>
          </cell>
        </row>
        <row r="254">
          <cell r="A254" t="str">
            <v>M1</v>
          </cell>
          <cell r="B254" t="str">
            <v>A6C</v>
          </cell>
          <cell r="C254" t="str">
            <v>HOR</v>
          </cell>
          <cell r="D254" t="str">
            <v>65619</v>
          </cell>
          <cell r="E254" t="str">
            <v>PIPE</v>
          </cell>
          <cell r="F254">
            <v>1</v>
          </cell>
          <cell r="G254" t="str">
            <v>CB100404000800</v>
          </cell>
          <cell r="H254">
            <v>8</v>
          </cell>
          <cell r="I254" t="str">
            <v>--</v>
          </cell>
          <cell r="J254">
            <v>4.4000000000000004</v>
          </cell>
          <cell r="K254">
            <v>5.3</v>
          </cell>
        </row>
        <row r="255">
          <cell r="A255" t="str">
            <v>M1</v>
          </cell>
          <cell r="B255" t="str">
            <v>A6C</v>
          </cell>
          <cell r="C255" t="str">
            <v>HOS</v>
          </cell>
          <cell r="D255" t="str">
            <v>65624</v>
          </cell>
          <cell r="E255" t="str">
            <v>PIPE</v>
          </cell>
          <cell r="F255">
            <v>1</v>
          </cell>
          <cell r="G255" t="str">
            <v>CB100404000800</v>
          </cell>
          <cell r="H255">
            <v>8</v>
          </cell>
          <cell r="I255" t="str">
            <v>--</v>
          </cell>
          <cell r="J255">
            <v>6</v>
          </cell>
          <cell r="K255">
            <v>7.2</v>
          </cell>
        </row>
        <row r="256">
          <cell r="A256" t="str">
            <v>M1</v>
          </cell>
          <cell r="B256" t="str">
            <v>A6C</v>
          </cell>
          <cell r="C256" t="str">
            <v>HOS</v>
          </cell>
          <cell r="D256" t="str">
            <v>65613</v>
          </cell>
          <cell r="E256" t="str">
            <v>PIPE</v>
          </cell>
          <cell r="F256">
            <v>1</v>
          </cell>
          <cell r="G256" t="str">
            <v>CB100404000800</v>
          </cell>
          <cell r="H256">
            <v>8</v>
          </cell>
          <cell r="I256" t="str">
            <v>--</v>
          </cell>
          <cell r="J256">
            <v>6.5</v>
          </cell>
          <cell r="K256">
            <v>7.8</v>
          </cell>
        </row>
        <row r="257">
          <cell r="A257" t="str">
            <v>M1</v>
          </cell>
          <cell r="B257" t="str">
            <v>A6C</v>
          </cell>
          <cell r="C257" t="str">
            <v>HOS</v>
          </cell>
          <cell r="D257" t="str">
            <v>65624</v>
          </cell>
          <cell r="E257" t="str">
            <v>PIPE</v>
          </cell>
          <cell r="F257">
            <v>1</v>
          </cell>
          <cell r="G257" t="str">
            <v>CB100404000800</v>
          </cell>
          <cell r="H257">
            <v>8</v>
          </cell>
          <cell r="I257" t="str">
            <v>--</v>
          </cell>
          <cell r="J257">
            <v>7</v>
          </cell>
          <cell r="K257">
            <v>8.4</v>
          </cell>
        </row>
        <row r="258">
          <cell r="A258" t="str">
            <v>M1</v>
          </cell>
          <cell r="B258" t="str">
            <v>A6C</v>
          </cell>
          <cell r="C258" t="str">
            <v>HOS</v>
          </cell>
          <cell r="D258" t="str">
            <v>65624</v>
          </cell>
          <cell r="E258" t="str">
            <v>PIPE</v>
          </cell>
          <cell r="F258">
            <v>1</v>
          </cell>
          <cell r="G258" t="str">
            <v>CB100404000800</v>
          </cell>
          <cell r="H258">
            <v>8</v>
          </cell>
          <cell r="I258" t="str">
            <v>--</v>
          </cell>
          <cell r="J258">
            <v>7.1</v>
          </cell>
          <cell r="K258">
            <v>8.6</v>
          </cell>
        </row>
        <row r="259">
          <cell r="A259" t="str">
            <v>M1</v>
          </cell>
          <cell r="B259" t="str">
            <v>A6C</v>
          </cell>
          <cell r="C259" t="str">
            <v>HOS</v>
          </cell>
          <cell r="D259" t="str">
            <v>65615</v>
          </cell>
          <cell r="E259" t="str">
            <v>PIPE</v>
          </cell>
          <cell r="F259">
            <v>1</v>
          </cell>
          <cell r="G259" t="str">
            <v>CB100404000800</v>
          </cell>
          <cell r="H259">
            <v>8</v>
          </cell>
          <cell r="I259" t="str">
            <v>--</v>
          </cell>
          <cell r="J259">
            <v>7.4</v>
          </cell>
          <cell r="K259">
            <v>8.9</v>
          </cell>
        </row>
        <row r="260">
          <cell r="A260" t="str">
            <v>M1</v>
          </cell>
          <cell r="B260" t="str">
            <v>A5C</v>
          </cell>
          <cell r="C260" t="str">
            <v>COMP</v>
          </cell>
          <cell r="D260" t="str">
            <v>004</v>
          </cell>
          <cell r="E260" t="str">
            <v>PIPE</v>
          </cell>
          <cell r="F260">
            <v>1</v>
          </cell>
          <cell r="G260" t="str">
            <v>CB100404000800</v>
          </cell>
          <cell r="H260">
            <v>8</v>
          </cell>
          <cell r="I260" t="str">
            <v>--</v>
          </cell>
          <cell r="J260">
            <v>8</v>
          </cell>
          <cell r="K260">
            <v>9.6</v>
          </cell>
        </row>
        <row r="261">
          <cell r="A261" t="str">
            <v>M1</v>
          </cell>
          <cell r="B261" t="str">
            <v>A5C</v>
          </cell>
          <cell r="C261" t="str">
            <v>P</v>
          </cell>
          <cell r="D261" t="str">
            <v>22011</v>
          </cell>
          <cell r="E261" t="str">
            <v>PIPE</v>
          </cell>
          <cell r="F261">
            <v>1</v>
          </cell>
          <cell r="G261" t="str">
            <v>CB100404000800</v>
          </cell>
          <cell r="H261">
            <v>8</v>
          </cell>
          <cell r="I261" t="str">
            <v>--</v>
          </cell>
          <cell r="J261">
            <v>8</v>
          </cell>
          <cell r="K261">
            <v>9.6</v>
          </cell>
        </row>
        <row r="262">
          <cell r="A262" t="str">
            <v>M1</v>
          </cell>
          <cell r="B262" t="str">
            <v>A6C</v>
          </cell>
          <cell r="C262" t="str">
            <v>HOR</v>
          </cell>
          <cell r="D262" t="str">
            <v>65611</v>
          </cell>
          <cell r="E262" t="str">
            <v>PIPE</v>
          </cell>
          <cell r="F262">
            <v>1</v>
          </cell>
          <cell r="G262" t="str">
            <v>CB100404000800</v>
          </cell>
          <cell r="H262">
            <v>8</v>
          </cell>
          <cell r="I262" t="str">
            <v>--</v>
          </cell>
          <cell r="J262">
            <v>8.1999999999999993</v>
          </cell>
          <cell r="K262">
            <v>9.9</v>
          </cell>
        </row>
        <row r="263">
          <cell r="A263" t="str">
            <v>M1</v>
          </cell>
          <cell r="B263" t="str">
            <v>A6C</v>
          </cell>
          <cell r="C263" t="str">
            <v>HOR</v>
          </cell>
          <cell r="D263" t="str">
            <v>65611</v>
          </cell>
          <cell r="E263" t="str">
            <v>PIPE</v>
          </cell>
          <cell r="F263">
            <v>1</v>
          </cell>
          <cell r="G263" t="str">
            <v>CB100404000800</v>
          </cell>
          <cell r="H263">
            <v>8</v>
          </cell>
          <cell r="I263" t="str">
            <v>--</v>
          </cell>
          <cell r="J263">
            <v>8.5</v>
          </cell>
          <cell r="K263">
            <v>10.199999999999999</v>
          </cell>
        </row>
        <row r="264">
          <cell r="A264" t="str">
            <v>M1</v>
          </cell>
          <cell r="B264" t="str">
            <v>A6C</v>
          </cell>
          <cell r="C264" t="str">
            <v>HOS</v>
          </cell>
          <cell r="D264" t="str">
            <v>65613</v>
          </cell>
          <cell r="E264" t="str">
            <v>PIPE</v>
          </cell>
          <cell r="F264">
            <v>1</v>
          </cell>
          <cell r="G264" t="str">
            <v>CB100404000800</v>
          </cell>
          <cell r="H264">
            <v>8</v>
          </cell>
          <cell r="I264" t="str">
            <v>--</v>
          </cell>
          <cell r="J264">
            <v>9.1</v>
          </cell>
          <cell r="K264">
            <v>11</v>
          </cell>
        </row>
        <row r="265">
          <cell r="A265" t="str">
            <v>M1</v>
          </cell>
          <cell r="B265" t="str">
            <v>A6C</v>
          </cell>
          <cell r="C265" t="str">
            <v>HOS</v>
          </cell>
          <cell r="D265" t="str">
            <v>65625</v>
          </cell>
          <cell r="E265" t="str">
            <v>PIPE</v>
          </cell>
          <cell r="F265">
            <v>1</v>
          </cell>
          <cell r="G265" t="str">
            <v>CB100404000800</v>
          </cell>
          <cell r="H265">
            <v>8</v>
          </cell>
          <cell r="I265" t="str">
            <v>--</v>
          </cell>
          <cell r="J265">
            <v>9.5</v>
          </cell>
          <cell r="K265">
            <v>11.4</v>
          </cell>
        </row>
        <row r="266">
          <cell r="A266" t="str">
            <v>M1</v>
          </cell>
          <cell r="B266" t="str">
            <v>A6C</v>
          </cell>
          <cell r="C266" t="str">
            <v>HOR</v>
          </cell>
          <cell r="D266" t="str">
            <v>65611</v>
          </cell>
          <cell r="E266" t="str">
            <v>PIPE</v>
          </cell>
          <cell r="F266">
            <v>1</v>
          </cell>
          <cell r="G266" t="str">
            <v>CB100404000800</v>
          </cell>
          <cell r="H266">
            <v>8</v>
          </cell>
          <cell r="I266" t="str">
            <v>--</v>
          </cell>
          <cell r="J266">
            <v>14.2</v>
          </cell>
          <cell r="K266">
            <v>17.100000000000001</v>
          </cell>
        </row>
        <row r="267">
          <cell r="A267" t="str">
            <v>M1</v>
          </cell>
          <cell r="B267" t="str">
            <v>A6C</v>
          </cell>
          <cell r="C267" t="str">
            <v>HOR</v>
          </cell>
          <cell r="D267" t="str">
            <v>65619</v>
          </cell>
          <cell r="E267" t="str">
            <v>PIPE</v>
          </cell>
          <cell r="F267">
            <v>1</v>
          </cell>
          <cell r="G267" t="str">
            <v>CB100404000800</v>
          </cell>
          <cell r="H267">
            <v>8</v>
          </cell>
          <cell r="I267" t="str">
            <v>--</v>
          </cell>
          <cell r="J267">
            <v>19.5</v>
          </cell>
          <cell r="K267">
            <v>23.4</v>
          </cell>
        </row>
        <row r="268">
          <cell r="A268" t="str">
            <v>M1</v>
          </cell>
          <cell r="B268" t="str">
            <v>A6C</v>
          </cell>
          <cell r="C268" t="str">
            <v>HOS</v>
          </cell>
          <cell r="D268" t="str">
            <v>65627</v>
          </cell>
          <cell r="E268" t="str">
            <v>PIPE</v>
          </cell>
          <cell r="F268">
            <v>1</v>
          </cell>
          <cell r="G268" t="str">
            <v>CB100404000800</v>
          </cell>
          <cell r="H268">
            <v>8</v>
          </cell>
          <cell r="I268" t="str">
            <v>--</v>
          </cell>
          <cell r="J268">
            <v>25.8</v>
          </cell>
          <cell r="K268">
            <v>31</v>
          </cell>
        </row>
        <row r="269">
          <cell r="A269" t="str">
            <v>M1</v>
          </cell>
          <cell r="B269" t="str">
            <v>A6C</v>
          </cell>
          <cell r="C269" t="str">
            <v>HOS</v>
          </cell>
          <cell r="D269" t="str">
            <v>65624</v>
          </cell>
          <cell r="E269" t="str">
            <v>PIPE</v>
          </cell>
          <cell r="F269">
            <v>1</v>
          </cell>
          <cell r="G269" t="str">
            <v>CB100404000800</v>
          </cell>
          <cell r="H269">
            <v>8</v>
          </cell>
          <cell r="I269" t="str">
            <v>--</v>
          </cell>
          <cell r="J269">
            <v>33.4</v>
          </cell>
          <cell r="K269">
            <v>40.1</v>
          </cell>
        </row>
        <row r="270">
          <cell r="A270" t="str">
            <v>M1</v>
          </cell>
          <cell r="B270" t="str">
            <v>A6C</v>
          </cell>
          <cell r="C270" t="str">
            <v>HOR</v>
          </cell>
          <cell r="D270" t="str">
            <v>65621</v>
          </cell>
          <cell r="E270" t="str">
            <v>PIPE</v>
          </cell>
          <cell r="F270">
            <v>1</v>
          </cell>
          <cell r="G270" t="str">
            <v>CB100404000800</v>
          </cell>
          <cell r="H270">
            <v>8</v>
          </cell>
          <cell r="I270" t="str">
            <v>--</v>
          </cell>
          <cell r="J270">
            <v>34.799999999999997</v>
          </cell>
          <cell r="K270">
            <v>41.8</v>
          </cell>
        </row>
        <row r="271">
          <cell r="A271" t="str">
            <v>M1</v>
          </cell>
          <cell r="B271" t="str">
            <v>A6C</v>
          </cell>
          <cell r="C271" t="str">
            <v>HOR</v>
          </cell>
          <cell r="D271" t="str">
            <v>65615</v>
          </cell>
          <cell r="E271" t="str">
            <v>PIPE</v>
          </cell>
          <cell r="F271">
            <v>1</v>
          </cell>
          <cell r="G271" t="str">
            <v>CB100404000800</v>
          </cell>
          <cell r="H271">
            <v>8</v>
          </cell>
          <cell r="I271" t="str">
            <v>--</v>
          </cell>
          <cell r="J271">
            <v>37.200000000000003</v>
          </cell>
          <cell r="K271">
            <v>44.7</v>
          </cell>
        </row>
        <row r="272">
          <cell r="A272" t="str">
            <v>M1</v>
          </cell>
          <cell r="B272" t="str">
            <v>A4C</v>
          </cell>
          <cell r="C272" t="str">
            <v>P</v>
          </cell>
          <cell r="D272" t="str">
            <v>22008</v>
          </cell>
          <cell r="E272" t="str">
            <v>PIPE</v>
          </cell>
          <cell r="F272">
            <v>1</v>
          </cell>
          <cell r="G272" t="str">
            <v>CB110404001000</v>
          </cell>
          <cell r="H272">
            <v>10</v>
          </cell>
          <cell r="I272" t="str">
            <v>--</v>
          </cell>
          <cell r="J272">
            <v>5.9</v>
          </cell>
          <cell r="K272">
            <v>6.5</v>
          </cell>
        </row>
        <row r="273">
          <cell r="A273" t="str">
            <v>M1</v>
          </cell>
          <cell r="B273" t="str">
            <v>A5C</v>
          </cell>
          <cell r="C273" t="str">
            <v>P</v>
          </cell>
          <cell r="D273" t="str">
            <v>22073</v>
          </cell>
          <cell r="E273" t="str">
            <v>PIPE</v>
          </cell>
          <cell r="F273">
            <v>1</v>
          </cell>
          <cell r="G273" t="str">
            <v>CB100404001000</v>
          </cell>
          <cell r="H273">
            <v>10</v>
          </cell>
          <cell r="I273" t="str">
            <v>--</v>
          </cell>
          <cell r="J273">
            <v>6.8</v>
          </cell>
          <cell r="K273">
            <v>7.5</v>
          </cell>
        </row>
        <row r="274">
          <cell r="A274" t="str">
            <v>M1</v>
          </cell>
          <cell r="B274" t="str">
            <v>A5C</v>
          </cell>
          <cell r="C274" t="str">
            <v>P</v>
          </cell>
          <cell r="D274" t="str">
            <v>22074</v>
          </cell>
          <cell r="E274" t="str">
            <v>PIPE</v>
          </cell>
          <cell r="F274">
            <v>1</v>
          </cell>
          <cell r="G274" t="str">
            <v>CB100404001000</v>
          </cell>
          <cell r="H274">
            <v>10</v>
          </cell>
          <cell r="I274" t="str">
            <v>--</v>
          </cell>
          <cell r="J274">
            <v>7.9</v>
          </cell>
          <cell r="K274">
            <v>8.6999999999999993</v>
          </cell>
        </row>
        <row r="275">
          <cell r="A275" t="str">
            <v>M1</v>
          </cell>
          <cell r="B275" t="str">
            <v>A5C</v>
          </cell>
          <cell r="C275" t="str">
            <v>P</v>
          </cell>
          <cell r="D275" t="str">
            <v>22075</v>
          </cell>
          <cell r="E275" t="str">
            <v>PIPE</v>
          </cell>
          <cell r="F275">
            <v>1</v>
          </cell>
          <cell r="G275" t="str">
            <v>CB100404001000</v>
          </cell>
          <cell r="H275">
            <v>10</v>
          </cell>
          <cell r="I275" t="str">
            <v>--</v>
          </cell>
          <cell r="J275">
            <v>8.3000000000000007</v>
          </cell>
          <cell r="K275">
            <v>9.1999999999999993</v>
          </cell>
        </row>
        <row r="276">
          <cell r="A276" t="str">
            <v>M1</v>
          </cell>
          <cell r="B276" t="str">
            <v>A5C</v>
          </cell>
          <cell r="C276" t="str">
            <v>P</v>
          </cell>
          <cell r="D276" t="str">
            <v>22062</v>
          </cell>
          <cell r="E276" t="str">
            <v>PIPE</v>
          </cell>
          <cell r="F276">
            <v>1</v>
          </cell>
          <cell r="G276" t="str">
            <v>CB100404001000</v>
          </cell>
          <cell r="H276">
            <v>10</v>
          </cell>
          <cell r="I276" t="str">
            <v>--</v>
          </cell>
          <cell r="J276">
            <v>9.3000000000000007</v>
          </cell>
          <cell r="K276">
            <v>10.3</v>
          </cell>
        </row>
        <row r="277">
          <cell r="A277" t="str">
            <v>M1</v>
          </cell>
          <cell r="B277" t="str">
            <v>A4C</v>
          </cell>
          <cell r="C277" t="str">
            <v>P</v>
          </cell>
          <cell r="D277" t="str">
            <v>22080</v>
          </cell>
          <cell r="E277" t="str">
            <v>PIPE</v>
          </cell>
          <cell r="F277">
            <v>1</v>
          </cell>
          <cell r="G277" t="str">
            <v>CB110404001000</v>
          </cell>
          <cell r="H277">
            <v>10</v>
          </cell>
          <cell r="I277" t="str">
            <v>--</v>
          </cell>
          <cell r="J277">
            <v>9.3000000000000007</v>
          </cell>
          <cell r="K277">
            <v>10.3</v>
          </cell>
        </row>
        <row r="278">
          <cell r="A278" t="str">
            <v>M1</v>
          </cell>
          <cell r="B278" t="str">
            <v>A5C</v>
          </cell>
          <cell r="C278" t="str">
            <v>P</v>
          </cell>
          <cell r="D278" t="str">
            <v>22060</v>
          </cell>
          <cell r="E278" t="str">
            <v>PIPE</v>
          </cell>
          <cell r="F278">
            <v>1</v>
          </cell>
          <cell r="G278" t="str">
            <v>CB100404001000</v>
          </cell>
          <cell r="H278">
            <v>10</v>
          </cell>
          <cell r="I278" t="str">
            <v>--</v>
          </cell>
          <cell r="J278">
            <v>9.4</v>
          </cell>
          <cell r="K278">
            <v>10.4</v>
          </cell>
        </row>
        <row r="279">
          <cell r="A279" t="str">
            <v>M1</v>
          </cell>
          <cell r="B279" t="str">
            <v>A5C</v>
          </cell>
          <cell r="C279" t="str">
            <v>P</v>
          </cell>
          <cell r="D279" t="str">
            <v>22077</v>
          </cell>
          <cell r="E279" t="str">
            <v>PIPE</v>
          </cell>
          <cell r="F279">
            <v>1</v>
          </cell>
          <cell r="G279" t="str">
            <v>CB100404001000</v>
          </cell>
          <cell r="H279">
            <v>10</v>
          </cell>
          <cell r="I279" t="str">
            <v>--</v>
          </cell>
          <cell r="J279">
            <v>13.4</v>
          </cell>
          <cell r="K279">
            <v>14.8</v>
          </cell>
        </row>
        <row r="280">
          <cell r="A280" t="str">
            <v>M1</v>
          </cell>
          <cell r="B280" t="str">
            <v>A4C</v>
          </cell>
          <cell r="C280" t="str">
            <v>P</v>
          </cell>
          <cell r="D280" t="str">
            <v>22008</v>
          </cell>
          <cell r="E280" t="str">
            <v>PIPE</v>
          </cell>
          <cell r="F280">
            <v>1</v>
          </cell>
          <cell r="G280" t="str">
            <v>CB110404001000</v>
          </cell>
          <cell r="H280">
            <v>10</v>
          </cell>
          <cell r="I280" t="str">
            <v>--</v>
          </cell>
          <cell r="J280">
            <v>22.7</v>
          </cell>
          <cell r="K280">
            <v>25</v>
          </cell>
        </row>
        <row r="281">
          <cell r="A281" t="str">
            <v>M1</v>
          </cell>
          <cell r="B281" t="str">
            <v>A4C</v>
          </cell>
          <cell r="C281" t="str">
            <v>P</v>
          </cell>
          <cell r="D281" t="str">
            <v>22008</v>
          </cell>
          <cell r="E281" t="str">
            <v>PIPE</v>
          </cell>
          <cell r="F281">
            <v>1</v>
          </cell>
          <cell r="G281" t="str">
            <v>CB110404001000</v>
          </cell>
          <cell r="H281">
            <v>10</v>
          </cell>
          <cell r="I281" t="str">
            <v>--</v>
          </cell>
          <cell r="J281">
            <v>25.4</v>
          </cell>
          <cell r="K281">
            <v>28</v>
          </cell>
        </row>
        <row r="282">
          <cell r="A282" t="str">
            <v>M1</v>
          </cell>
          <cell r="B282" t="str">
            <v>A5C</v>
          </cell>
          <cell r="C282" t="str">
            <v>P</v>
          </cell>
          <cell r="D282" t="str">
            <v>22062</v>
          </cell>
          <cell r="E282" t="str">
            <v>PIPE</v>
          </cell>
          <cell r="F282">
            <v>1</v>
          </cell>
          <cell r="G282" t="str">
            <v>CB100404001000</v>
          </cell>
          <cell r="H282">
            <v>10</v>
          </cell>
          <cell r="I282" t="str">
            <v>--</v>
          </cell>
          <cell r="J282">
            <v>34.1</v>
          </cell>
          <cell r="K282">
            <v>37.6</v>
          </cell>
        </row>
        <row r="283">
          <cell r="A283" t="str">
            <v>M1</v>
          </cell>
          <cell r="B283" t="str">
            <v>A5C</v>
          </cell>
          <cell r="C283" t="str">
            <v>P</v>
          </cell>
          <cell r="D283" t="str">
            <v>22077</v>
          </cell>
          <cell r="E283" t="str">
            <v>PIPE</v>
          </cell>
          <cell r="F283">
            <v>1</v>
          </cell>
          <cell r="G283" t="str">
            <v>CB100404001000</v>
          </cell>
          <cell r="H283">
            <v>10</v>
          </cell>
          <cell r="I283" t="str">
            <v>--</v>
          </cell>
          <cell r="J283">
            <v>38.6</v>
          </cell>
          <cell r="K283">
            <v>42.5</v>
          </cell>
        </row>
        <row r="284">
          <cell r="A284" t="str">
            <v>M1</v>
          </cell>
          <cell r="B284" t="str">
            <v>B1X</v>
          </cell>
          <cell r="C284" t="str">
            <v>P</v>
          </cell>
          <cell r="D284" t="str">
            <v>22042</v>
          </cell>
          <cell r="E284" t="str">
            <v>PIPE</v>
          </cell>
          <cell r="F284">
            <v>1</v>
          </cell>
          <cell r="G284" t="str">
            <v>LN100404001200</v>
          </cell>
          <cell r="H284">
            <v>12</v>
          </cell>
          <cell r="I284" t="str">
            <v>--</v>
          </cell>
          <cell r="J284">
            <v>2</v>
          </cell>
          <cell r="K284">
            <v>2.2000000000000002</v>
          </cell>
        </row>
        <row r="285">
          <cell r="A285" t="str">
            <v>M1</v>
          </cell>
          <cell r="B285" t="str">
            <v>A5C</v>
          </cell>
          <cell r="C285" t="str">
            <v>COMP</v>
          </cell>
          <cell r="D285" t="str">
            <v>001</v>
          </cell>
          <cell r="E285" t="str">
            <v>PIPE</v>
          </cell>
          <cell r="F285">
            <v>1</v>
          </cell>
          <cell r="G285" t="str">
            <v>CB100404001200</v>
          </cell>
          <cell r="H285">
            <v>12</v>
          </cell>
          <cell r="I285" t="str">
            <v>--</v>
          </cell>
          <cell r="J285">
            <v>6.5</v>
          </cell>
          <cell r="K285">
            <v>7.2</v>
          </cell>
        </row>
        <row r="286">
          <cell r="A286" t="str">
            <v>M1</v>
          </cell>
          <cell r="B286" t="str">
            <v>A5C</v>
          </cell>
          <cell r="C286" t="str">
            <v>COMP</v>
          </cell>
          <cell r="D286" t="str">
            <v>002</v>
          </cell>
          <cell r="E286" t="str">
            <v>PIPE</v>
          </cell>
          <cell r="F286">
            <v>1</v>
          </cell>
          <cell r="G286" t="str">
            <v>CB100404001200</v>
          </cell>
          <cell r="H286">
            <v>12</v>
          </cell>
          <cell r="I286" t="str">
            <v>--</v>
          </cell>
          <cell r="J286">
            <v>6.5</v>
          </cell>
          <cell r="K286">
            <v>7.2</v>
          </cell>
        </row>
        <row r="287">
          <cell r="A287" t="str">
            <v>M1</v>
          </cell>
          <cell r="B287" t="str">
            <v>B1C</v>
          </cell>
          <cell r="C287" t="str">
            <v>P</v>
          </cell>
          <cell r="D287" t="str">
            <v>22027</v>
          </cell>
          <cell r="E287" t="str">
            <v>PIPE</v>
          </cell>
          <cell r="F287">
            <v>1</v>
          </cell>
          <cell r="G287" t="str">
            <v>CB100404001400</v>
          </cell>
          <cell r="H287">
            <v>14</v>
          </cell>
          <cell r="I287" t="str">
            <v>--</v>
          </cell>
          <cell r="J287">
            <v>1</v>
          </cell>
          <cell r="K287">
            <v>1</v>
          </cell>
        </row>
        <row r="288">
          <cell r="A288" t="str">
            <v>M1</v>
          </cell>
          <cell r="B288" t="str">
            <v>A5C</v>
          </cell>
          <cell r="C288" t="str">
            <v>P</v>
          </cell>
          <cell r="D288" t="str">
            <v>22056</v>
          </cell>
          <cell r="E288" t="str">
            <v>PIPE</v>
          </cell>
          <cell r="F288">
            <v>1</v>
          </cell>
          <cell r="G288" t="str">
            <v>CB100404001400</v>
          </cell>
          <cell r="H288">
            <v>14</v>
          </cell>
          <cell r="I288" t="str">
            <v>--</v>
          </cell>
          <cell r="J288">
            <v>5.9</v>
          </cell>
          <cell r="K288">
            <v>5.9</v>
          </cell>
        </row>
        <row r="289">
          <cell r="A289" t="str">
            <v>M1</v>
          </cell>
          <cell r="B289" t="str">
            <v>A5C</v>
          </cell>
          <cell r="C289" t="str">
            <v>P</v>
          </cell>
          <cell r="D289" t="str">
            <v>22058</v>
          </cell>
          <cell r="E289" t="str">
            <v>PIPE</v>
          </cell>
          <cell r="F289">
            <v>1</v>
          </cell>
          <cell r="G289" t="str">
            <v>CB100404001400</v>
          </cell>
          <cell r="H289">
            <v>14</v>
          </cell>
          <cell r="I289" t="str">
            <v>--</v>
          </cell>
          <cell r="J289">
            <v>5.9</v>
          </cell>
          <cell r="K289">
            <v>5.9</v>
          </cell>
        </row>
        <row r="290">
          <cell r="A290" t="str">
            <v>M1</v>
          </cell>
          <cell r="B290" t="str">
            <v>A5C</v>
          </cell>
          <cell r="C290" t="str">
            <v>P</v>
          </cell>
          <cell r="D290" t="str">
            <v>22054</v>
          </cell>
          <cell r="E290" t="str">
            <v>PIPE</v>
          </cell>
          <cell r="F290">
            <v>1</v>
          </cell>
          <cell r="G290" t="str">
            <v>CB100404001400</v>
          </cell>
          <cell r="H290">
            <v>14</v>
          </cell>
          <cell r="I290" t="str">
            <v>--</v>
          </cell>
          <cell r="J290">
            <v>7.1</v>
          </cell>
          <cell r="K290">
            <v>7.1</v>
          </cell>
        </row>
        <row r="291">
          <cell r="A291" t="str">
            <v>M1</v>
          </cell>
          <cell r="B291" t="str">
            <v>A5C</v>
          </cell>
          <cell r="C291" t="str">
            <v>P</v>
          </cell>
          <cell r="D291" t="str">
            <v>22074</v>
          </cell>
          <cell r="E291" t="str">
            <v>PIPE</v>
          </cell>
          <cell r="F291">
            <v>1</v>
          </cell>
          <cell r="G291" t="str">
            <v>CB100404001600</v>
          </cell>
          <cell r="H291">
            <v>16</v>
          </cell>
          <cell r="I291" t="str">
            <v>--</v>
          </cell>
          <cell r="J291">
            <v>4</v>
          </cell>
          <cell r="K291">
            <v>4</v>
          </cell>
        </row>
        <row r="292">
          <cell r="A292" t="str">
            <v>M1</v>
          </cell>
          <cell r="B292" t="str">
            <v>A5C</v>
          </cell>
          <cell r="C292" t="str">
            <v>P</v>
          </cell>
          <cell r="D292" t="str">
            <v>22034</v>
          </cell>
          <cell r="E292" t="str">
            <v>PIPE</v>
          </cell>
          <cell r="F292">
            <v>1</v>
          </cell>
          <cell r="G292" t="str">
            <v>CB1005080001000100</v>
          </cell>
          <cell r="H292">
            <v>1</v>
          </cell>
          <cell r="I292" t="str">
            <v>--</v>
          </cell>
          <cell r="J292">
            <v>0.5</v>
          </cell>
          <cell r="K292">
            <v>0.5</v>
          </cell>
        </row>
        <row r="293">
          <cell r="A293" t="str">
            <v>M1</v>
          </cell>
          <cell r="B293" t="str">
            <v>A5C</v>
          </cell>
          <cell r="C293" t="str">
            <v>P</v>
          </cell>
          <cell r="D293" t="str">
            <v>21002</v>
          </cell>
          <cell r="E293" t="str">
            <v>PIPE</v>
          </cell>
          <cell r="F293">
            <v>1</v>
          </cell>
          <cell r="G293" t="str">
            <v>CB1004040010001000</v>
          </cell>
          <cell r="H293">
            <v>10</v>
          </cell>
          <cell r="I293" t="str">
            <v>--</v>
          </cell>
          <cell r="J293">
            <v>1</v>
          </cell>
          <cell r="K293">
            <v>1.1000000000000001</v>
          </cell>
        </row>
        <row r="294">
          <cell r="A294" t="str">
            <v>M1</v>
          </cell>
          <cell r="B294" t="str">
            <v>A5C</v>
          </cell>
          <cell r="C294" t="str">
            <v>P</v>
          </cell>
          <cell r="D294" t="str">
            <v>22046</v>
          </cell>
          <cell r="E294" t="str">
            <v>PIPE</v>
          </cell>
          <cell r="F294">
            <v>1</v>
          </cell>
          <cell r="G294" t="str">
            <v>CB1004040010001000</v>
          </cell>
          <cell r="H294">
            <v>10</v>
          </cell>
          <cell r="I294" t="str">
            <v>--</v>
          </cell>
          <cell r="J294">
            <v>3.1</v>
          </cell>
          <cell r="K294">
            <v>3.5</v>
          </cell>
        </row>
        <row r="295">
          <cell r="A295" t="str">
            <v>M1</v>
          </cell>
          <cell r="B295" t="str">
            <v>B2C</v>
          </cell>
          <cell r="C295" t="str">
            <v>SH</v>
          </cell>
          <cell r="D295" t="str">
            <v>22601</v>
          </cell>
          <cell r="E295" t="str">
            <v>NPL</v>
          </cell>
          <cell r="F295">
            <v>2</v>
          </cell>
          <cell r="G295" t="str">
            <v>CB132108000HVR</v>
          </cell>
          <cell r="H295">
            <v>0.5</v>
          </cell>
          <cell r="I295" t="str">
            <v>75mm</v>
          </cell>
          <cell r="J295">
            <v>2</v>
          </cell>
          <cell r="K295">
            <v>2</v>
          </cell>
        </row>
        <row r="296">
          <cell r="A296" t="str">
            <v>M1</v>
          </cell>
          <cell r="B296" t="str">
            <v>B2C</v>
          </cell>
          <cell r="C296" t="str">
            <v>SH</v>
          </cell>
          <cell r="D296" t="str">
            <v>22614</v>
          </cell>
          <cell r="E296" t="str">
            <v>NPL</v>
          </cell>
          <cell r="F296">
            <v>2</v>
          </cell>
          <cell r="G296" t="str">
            <v>CB132108000HVR</v>
          </cell>
          <cell r="H296">
            <v>0.5</v>
          </cell>
          <cell r="I296" t="str">
            <v>75mm</v>
          </cell>
          <cell r="J296">
            <v>1</v>
          </cell>
          <cell r="K296">
            <v>1</v>
          </cell>
        </row>
        <row r="297">
          <cell r="A297" t="str">
            <v>M1</v>
          </cell>
          <cell r="B297" t="str">
            <v>B2C</v>
          </cell>
          <cell r="C297" t="str">
            <v>SH</v>
          </cell>
          <cell r="D297" t="str">
            <v>22614</v>
          </cell>
          <cell r="E297" t="str">
            <v>NPL</v>
          </cell>
          <cell r="F297">
            <v>2</v>
          </cell>
          <cell r="G297" t="str">
            <v>CB132108000HWL</v>
          </cell>
          <cell r="H297">
            <v>0.5</v>
          </cell>
          <cell r="I297" t="str">
            <v>150mm</v>
          </cell>
          <cell r="J297">
            <v>1</v>
          </cell>
          <cell r="K297">
            <v>1</v>
          </cell>
        </row>
        <row r="298">
          <cell r="A298" t="str">
            <v>M1</v>
          </cell>
          <cell r="B298" t="str">
            <v>A5C</v>
          </cell>
          <cell r="C298" t="str">
            <v>COMP</v>
          </cell>
          <cell r="D298" t="str">
            <v>006</v>
          </cell>
          <cell r="E298" t="str">
            <v>90 ELL</v>
          </cell>
          <cell r="F298">
            <v>2</v>
          </cell>
          <cell r="G298" t="str">
            <v>CB400100001000</v>
          </cell>
          <cell r="H298">
            <v>0.5</v>
          </cell>
          <cell r="I298" t="str">
            <v>--</v>
          </cell>
          <cell r="J298">
            <v>8</v>
          </cell>
          <cell r="K298">
            <v>8</v>
          </cell>
        </row>
        <row r="299">
          <cell r="A299" t="str">
            <v>M1</v>
          </cell>
          <cell r="B299" t="str">
            <v>A5C</v>
          </cell>
          <cell r="C299" t="str">
            <v>P</v>
          </cell>
          <cell r="D299" t="str">
            <v>22107</v>
          </cell>
          <cell r="E299" t="str">
            <v>90 ELL</v>
          </cell>
          <cell r="F299">
            <v>2</v>
          </cell>
          <cell r="G299" t="str">
            <v>CB400100001000</v>
          </cell>
          <cell r="H299">
            <v>0.5</v>
          </cell>
          <cell r="I299" t="str">
            <v>--</v>
          </cell>
          <cell r="J299">
            <v>20</v>
          </cell>
          <cell r="K299">
            <v>20</v>
          </cell>
        </row>
        <row r="300">
          <cell r="A300" t="str">
            <v>M1</v>
          </cell>
          <cell r="B300" t="str">
            <v>A5C</v>
          </cell>
          <cell r="C300" t="str">
            <v>P</v>
          </cell>
          <cell r="D300" t="str">
            <v>22157</v>
          </cell>
          <cell r="E300" t="str">
            <v>90 ELL</v>
          </cell>
          <cell r="F300">
            <v>2</v>
          </cell>
          <cell r="G300" t="str">
            <v>CB400100001000</v>
          </cell>
          <cell r="H300">
            <v>0.5</v>
          </cell>
          <cell r="I300" t="str">
            <v>--</v>
          </cell>
          <cell r="J300">
            <v>1</v>
          </cell>
          <cell r="K300">
            <v>1</v>
          </cell>
        </row>
        <row r="301">
          <cell r="A301" t="str">
            <v>M1</v>
          </cell>
          <cell r="B301" t="str">
            <v>A5C</v>
          </cell>
          <cell r="C301" t="str">
            <v>P</v>
          </cell>
          <cell r="D301" t="str">
            <v>22158</v>
          </cell>
          <cell r="E301" t="str">
            <v>90 ELL</v>
          </cell>
          <cell r="F301">
            <v>2</v>
          </cell>
          <cell r="G301" t="str">
            <v>CB400100001000</v>
          </cell>
          <cell r="H301">
            <v>0.5</v>
          </cell>
          <cell r="I301" t="str">
            <v>--</v>
          </cell>
          <cell r="J301">
            <v>1</v>
          </cell>
          <cell r="K301">
            <v>1</v>
          </cell>
        </row>
        <row r="302">
          <cell r="A302" t="str">
            <v>M1</v>
          </cell>
          <cell r="B302" t="str">
            <v>A5C</v>
          </cell>
          <cell r="C302" t="str">
            <v>SCD</v>
          </cell>
          <cell r="D302" t="str">
            <v>HOLD1</v>
          </cell>
          <cell r="E302" t="str">
            <v>C SWG</v>
          </cell>
          <cell r="F302">
            <v>2</v>
          </cell>
          <cell r="G302" t="str">
            <v>CB161308080H0Q</v>
          </cell>
          <cell r="H302">
            <v>0.5</v>
          </cell>
          <cell r="I302">
            <v>0.25</v>
          </cell>
          <cell r="J302">
            <v>2</v>
          </cell>
          <cell r="K302">
            <v>2</v>
          </cell>
        </row>
        <row r="303">
          <cell r="A303" t="str">
            <v>M1</v>
          </cell>
          <cell r="B303" t="str">
            <v>A5C</v>
          </cell>
          <cell r="C303" t="str">
            <v>SCC</v>
          </cell>
          <cell r="D303" t="str">
            <v>HOLD1</v>
          </cell>
          <cell r="E303" t="str">
            <v>C SWG</v>
          </cell>
          <cell r="F303">
            <v>2</v>
          </cell>
          <cell r="G303" t="str">
            <v>CB161308080H0Q</v>
          </cell>
          <cell r="H303">
            <v>0.5</v>
          </cell>
          <cell r="I303">
            <v>0.25</v>
          </cell>
          <cell r="J303">
            <v>3</v>
          </cell>
          <cell r="K303">
            <v>3</v>
          </cell>
        </row>
        <row r="304">
          <cell r="A304" t="str">
            <v>M1</v>
          </cell>
          <cell r="B304" t="str">
            <v>A5C</v>
          </cell>
          <cell r="C304" t="str">
            <v>P</v>
          </cell>
          <cell r="D304" t="str">
            <v>22107</v>
          </cell>
          <cell r="E304" t="str">
            <v>CAP</v>
          </cell>
          <cell r="F304">
            <v>2</v>
          </cell>
          <cell r="G304" t="str">
            <v>CB520700000H00</v>
          </cell>
          <cell r="H304">
            <v>0.5</v>
          </cell>
          <cell r="I304" t="str">
            <v>--</v>
          </cell>
          <cell r="J304">
            <v>4</v>
          </cell>
          <cell r="K304">
            <v>4</v>
          </cell>
        </row>
        <row r="305">
          <cell r="A305" t="str">
            <v>M1</v>
          </cell>
          <cell r="B305" t="str">
            <v>A5C</v>
          </cell>
          <cell r="C305" t="str">
            <v>P</v>
          </cell>
          <cell r="D305" t="str">
            <v>22065</v>
          </cell>
          <cell r="E305" t="str">
            <v>CPLG</v>
          </cell>
          <cell r="F305">
            <v>2</v>
          </cell>
          <cell r="G305" t="str">
            <v>CB400500000H00</v>
          </cell>
          <cell r="H305">
            <v>0.5</v>
          </cell>
          <cell r="I305" t="str">
            <v>--</v>
          </cell>
          <cell r="J305">
            <v>1</v>
          </cell>
          <cell r="K305">
            <v>1</v>
          </cell>
        </row>
        <row r="306">
          <cell r="A306" t="str">
            <v>M1</v>
          </cell>
          <cell r="B306" t="str">
            <v>A5C</v>
          </cell>
          <cell r="C306" t="str">
            <v>P</v>
          </cell>
          <cell r="D306" t="str">
            <v>22104</v>
          </cell>
          <cell r="E306" t="str">
            <v>CPLG</v>
          </cell>
          <cell r="F306">
            <v>2</v>
          </cell>
          <cell r="G306" t="str">
            <v>CB400500000H00</v>
          </cell>
          <cell r="H306">
            <v>0.5</v>
          </cell>
          <cell r="I306" t="str">
            <v>--</v>
          </cell>
          <cell r="J306">
            <v>2</v>
          </cell>
          <cell r="K306">
            <v>2</v>
          </cell>
        </row>
        <row r="307">
          <cell r="A307" t="str">
            <v>M1</v>
          </cell>
          <cell r="B307" t="str">
            <v>A5C</v>
          </cell>
          <cell r="C307" t="str">
            <v>COMP</v>
          </cell>
          <cell r="D307" t="str">
            <v>006</v>
          </cell>
          <cell r="E307" t="str">
            <v>TEE</v>
          </cell>
          <cell r="F307">
            <v>2</v>
          </cell>
          <cell r="G307" t="str">
            <v>CB400300000H00</v>
          </cell>
          <cell r="H307">
            <v>0.5</v>
          </cell>
          <cell r="I307" t="str">
            <v>--</v>
          </cell>
          <cell r="J307">
            <v>4</v>
          </cell>
          <cell r="K307">
            <v>4</v>
          </cell>
        </row>
        <row r="308">
          <cell r="A308" t="str">
            <v>M1</v>
          </cell>
          <cell r="B308" t="str">
            <v>A5C</v>
          </cell>
          <cell r="C308" t="str">
            <v>P</v>
          </cell>
          <cell r="D308" t="str">
            <v>22065</v>
          </cell>
          <cell r="E308" t="str">
            <v>TEE</v>
          </cell>
          <cell r="F308">
            <v>2</v>
          </cell>
          <cell r="G308" t="str">
            <v>CB400300000H00</v>
          </cell>
          <cell r="H308">
            <v>0.5</v>
          </cell>
          <cell r="I308" t="str">
            <v>--</v>
          </cell>
          <cell r="J308">
            <v>1</v>
          </cell>
          <cell r="K308">
            <v>1</v>
          </cell>
        </row>
        <row r="309">
          <cell r="A309" t="str">
            <v>M1</v>
          </cell>
          <cell r="B309" t="str">
            <v>A5C</v>
          </cell>
          <cell r="C309" t="str">
            <v>SCC</v>
          </cell>
          <cell r="D309" t="str">
            <v>HOLD1</v>
          </cell>
          <cell r="E309" t="str">
            <v>TEE</v>
          </cell>
          <cell r="F309">
            <v>2</v>
          </cell>
          <cell r="G309" t="str">
            <v>CB400300000H00</v>
          </cell>
          <cell r="H309">
            <v>0.5</v>
          </cell>
          <cell r="I309" t="str">
            <v>--</v>
          </cell>
          <cell r="J309">
            <v>3</v>
          </cell>
          <cell r="K309">
            <v>3</v>
          </cell>
        </row>
        <row r="310">
          <cell r="A310" t="str">
            <v>M1</v>
          </cell>
          <cell r="B310" t="str">
            <v>A5C</v>
          </cell>
          <cell r="C310" t="str">
            <v>P</v>
          </cell>
          <cell r="D310" t="str">
            <v>22107</v>
          </cell>
          <cell r="E310" t="str">
            <v>TEE</v>
          </cell>
          <cell r="F310">
            <v>2</v>
          </cell>
          <cell r="G310" t="str">
            <v>CB400300000H00</v>
          </cell>
          <cell r="H310">
            <v>0.5</v>
          </cell>
          <cell r="I310" t="str">
            <v>--</v>
          </cell>
          <cell r="J310">
            <v>8</v>
          </cell>
          <cell r="K310">
            <v>8</v>
          </cell>
        </row>
        <row r="311">
          <cell r="A311" t="str">
            <v>M1</v>
          </cell>
          <cell r="B311" t="str">
            <v>A5C</v>
          </cell>
          <cell r="C311" t="str">
            <v>SCD</v>
          </cell>
          <cell r="D311" t="str">
            <v>HOLD1</v>
          </cell>
          <cell r="E311" t="str">
            <v>TEE</v>
          </cell>
          <cell r="F311">
            <v>2</v>
          </cell>
          <cell r="G311" t="str">
            <v>CB400300000H00</v>
          </cell>
          <cell r="H311">
            <v>0.5</v>
          </cell>
          <cell r="I311" t="str">
            <v>--</v>
          </cell>
          <cell r="J311">
            <v>2</v>
          </cell>
          <cell r="K311">
            <v>2</v>
          </cell>
        </row>
        <row r="312">
          <cell r="A312" t="str">
            <v>M1</v>
          </cell>
          <cell r="B312" t="str">
            <v>A5C</v>
          </cell>
          <cell r="C312" t="str">
            <v>P</v>
          </cell>
          <cell r="D312" t="str">
            <v>22041</v>
          </cell>
          <cell r="E312" t="str">
            <v>CPLG</v>
          </cell>
          <cell r="F312">
            <v>2</v>
          </cell>
          <cell r="G312" t="str">
            <v>CB400500000H00</v>
          </cell>
          <cell r="H312">
            <v>0.5</v>
          </cell>
          <cell r="I312" t="str">
            <v>--</v>
          </cell>
          <cell r="J312">
            <v>1</v>
          </cell>
          <cell r="K312">
            <v>1</v>
          </cell>
        </row>
        <row r="313">
          <cell r="A313" t="str">
            <v>M1</v>
          </cell>
          <cell r="B313" t="str">
            <v>A6C</v>
          </cell>
          <cell r="C313" t="str">
            <v>HOS</v>
          </cell>
          <cell r="D313" t="str">
            <v>65624</v>
          </cell>
          <cell r="E313" t="str">
            <v>NPL</v>
          </cell>
          <cell r="F313">
            <v>2</v>
          </cell>
          <cell r="G313" t="str">
            <v>CB132308000HVR</v>
          </cell>
          <cell r="H313">
            <v>0.5</v>
          </cell>
          <cell r="I313" t="str">
            <v>75mm</v>
          </cell>
          <cell r="J313">
            <v>2</v>
          </cell>
          <cell r="K313">
            <v>2</v>
          </cell>
        </row>
        <row r="314">
          <cell r="A314" t="str">
            <v>M1</v>
          </cell>
          <cell r="B314" t="str">
            <v>A6C</v>
          </cell>
          <cell r="C314" t="str">
            <v>HOS</v>
          </cell>
          <cell r="D314" t="str">
            <v>65615</v>
          </cell>
          <cell r="E314" t="str">
            <v>NPL</v>
          </cell>
          <cell r="F314">
            <v>2</v>
          </cell>
          <cell r="G314" t="str">
            <v>CB132308000HVR</v>
          </cell>
          <cell r="H314">
            <v>0.5</v>
          </cell>
          <cell r="I314" t="str">
            <v>75mm</v>
          </cell>
          <cell r="J314">
            <v>2</v>
          </cell>
          <cell r="K314">
            <v>2</v>
          </cell>
        </row>
        <row r="315">
          <cell r="A315" t="str">
            <v>M1</v>
          </cell>
          <cell r="B315" t="str">
            <v>A6C</v>
          </cell>
          <cell r="C315" t="str">
            <v>HOS</v>
          </cell>
          <cell r="D315" t="str">
            <v>65628</v>
          </cell>
          <cell r="E315" t="str">
            <v>NPL</v>
          </cell>
          <cell r="F315">
            <v>2</v>
          </cell>
          <cell r="G315" t="str">
            <v>CB132308000HVR</v>
          </cell>
          <cell r="H315">
            <v>0.5</v>
          </cell>
          <cell r="I315" t="str">
            <v>75mm</v>
          </cell>
          <cell r="J315">
            <v>2</v>
          </cell>
          <cell r="K315">
            <v>2</v>
          </cell>
        </row>
        <row r="316">
          <cell r="A316" t="str">
            <v>M1</v>
          </cell>
          <cell r="B316" t="str">
            <v>B2C</v>
          </cell>
          <cell r="C316" t="str">
            <v>SH</v>
          </cell>
          <cell r="D316" t="str">
            <v>22601</v>
          </cell>
          <cell r="E316" t="str">
            <v>CAP</v>
          </cell>
          <cell r="F316">
            <v>2</v>
          </cell>
          <cell r="G316" t="str">
            <v>CB520700000T00</v>
          </cell>
          <cell r="H316">
            <v>0.75</v>
          </cell>
          <cell r="I316" t="str">
            <v>--</v>
          </cell>
          <cell r="J316">
            <v>1</v>
          </cell>
          <cell r="K316">
            <v>1</v>
          </cell>
        </row>
        <row r="317">
          <cell r="A317" t="str">
            <v>M1</v>
          </cell>
          <cell r="B317" t="str">
            <v>B2C</v>
          </cell>
          <cell r="C317" t="str">
            <v>SH</v>
          </cell>
          <cell r="D317" t="str">
            <v>22612</v>
          </cell>
          <cell r="E317" t="str">
            <v>CAP</v>
          </cell>
          <cell r="F317">
            <v>2</v>
          </cell>
          <cell r="G317" t="str">
            <v>CB520700000T00</v>
          </cell>
          <cell r="H317">
            <v>0.75</v>
          </cell>
          <cell r="I317" t="str">
            <v>--</v>
          </cell>
          <cell r="J317">
            <v>1</v>
          </cell>
          <cell r="K317">
            <v>1</v>
          </cell>
        </row>
        <row r="318">
          <cell r="A318" t="str">
            <v>M1</v>
          </cell>
          <cell r="B318" t="str">
            <v>B2C</v>
          </cell>
          <cell r="C318" t="str">
            <v>SH</v>
          </cell>
          <cell r="D318" t="str">
            <v>22613</v>
          </cell>
          <cell r="E318" t="str">
            <v>CAP</v>
          </cell>
          <cell r="F318">
            <v>2</v>
          </cell>
          <cell r="G318" t="str">
            <v>CB520700000T00</v>
          </cell>
          <cell r="H318">
            <v>0.75</v>
          </cell>
          <cell r="I318" t="str">
            <v>--</v>
          </cell>
          <cell r="J318">
            <v>1</v>
          </cell>
          <cell r="K318">
            <v>1</v>
          </cell>
        </row>
        <row r="319">
          <cell r="A319" t="str">
            <v>M1</v>
          </cell>
          <cell r="B319" t="str">
            <v>B2C</v>
          </cell>
          <cell r="C319" t="str">
            <v>TRIM</v>
          </cell>
          <cell r="D319" t="str">
            <v>V-2218</v>
          </cell>
          <cell r="E319" t="str">
            <v>CAP</v>
          </cell>
          <cell r="F319">
            <v>2</v>
          </cell>
          <cell r="G319" t="str">
            <v>CB520700000T00</v>
          </cell>
          <cell r="H319">
            <v>0.75</v>
          </cell>
          <cell r="I319" t="str">
            <v>--</v>
          </cell>
          <cell r="J319">
            <v>2</v>
          </cell>
          <cell r="K319">
            <v>2</v>
          </cell>
        </row>
        <row r="320">
          <cell r="A320" t="str">
            <v>M1</v>
          </cell>
          <cell r="B320" t="str">
            <v>B2C</v>
          </cell>
          <cell r="C320" t="str">
            <v>SH</v>
          </cell>
          <cell r="D320" t="str">
            <v>22612</v>
          </cell>
          <cell r="E320" t="str">
            <v>NPL</v>
          </cell>
          <cell r="F320">
            <v>2</v>
          </cell>
          <cell r="G320" t="str">
            <v>CB132308000TVR</v>
          </cell>
          <cell r="H320">
            <v>0.75</v>
          </cell>
          <cell r="I320" t="str">
            <v>75mm</v>
          </cell>
          <cell r="J320">
            <v>1</v>
          </cell>
          <cell r="K320">
            <v>1</v>
          </cell>
        </row>
        <row r="321">
          <cell r="A321" t="str">
            <v>M1</v>
          </cell>
          <cell r="B321" t="str">
            <v>B2C</v>
          </cell>
          <cell r="C321" t="str">
            <v>SH</v>
          </cell>
          <cell r="D321" t="str">
            <v>22612</v>
          </cell>
          <cell r="E321" t="str">
            <v>NPL</v>
          </cell>
          <cell r="F321">
            <v>2</v>
          </cell>
          <cell r="G321" t="str">
            <v>CB132108000TVR</v>
          </cell>
          <cell r="H321">
            <v>0.75</v>
          </cell>
          <cell r="I321" t="str">
            <v>75mm</v>
          </cell>
          <cell r="J321">
            <v>2</v>
          </cell>
          <cell r="K321">
            <v>2</v>
          </cell>
        </row>
        <row r="322">
          <cell r="A322" t="str">
            <v>M1</v>
          </cell>
          <cell r="B322" t="str">
            <v>B2C</v>
          </cell>
          <cell r="C322" t="str">
            <v>SH</v>
          </cell>
          <cell r="D322" t="str">
            <v>22601</v>
          </cell>
          <cell r="E322" t="str">
            <v>NPL</v>
          </cell>
          <cell r="F322">
            <v>2</v>
          </cell>
          <cell r="G322" t="str">
            <v>CB132308000TVR</v>
          </cell>
          <cell r="H322">
            <v>0.75</v>
          </cell>
          <cell r="I322" t="str">
            <v>75mm</v>
          </cell>
          <cell r="J322">
            <v>1</v>
          </cell>
          <cell r="K322">
            <v>1</v>
          </cell>
        </row>
        <row r="323">
          <cell r="A323" t="str">
            <v>M1</v>
          </cell>
          <cell r="B323" t="str">
            <v>B2C</v>
          </cell>
          <cell r="C323" t="str">
            <v>SH</v>
          </cell>
          <cell r="D323" t="str">
            <v>22613</v>
          </cell>
          <cell r="E323" t="str">
            <v>NPL</v>
          </cell>
          <cell r="F323">
            <v>2</v>
          </cell>
          <cell r="G323" t="str">
            <v>CB132108000TVR</v>
          </cell>
          <cell r="H323">
            <v>0.75</v>
          </cell>
          <cell r="I323" t="str">
            <v>75mm</v>
          </cell>
          <cell r="J323">
            <v>2</v>
          </cell>
          <cell r="K323">
            <v>2</v>
          </cell>
        </row>
        <row r="324">
          <cell r="A324" t="str">
            <v>M1</v>
          </cell>
          <cell r="B324" t="str">
            <v>B2C</v>
          </cell>
          <cell r="C324" t="str">
            <v>SH</v>
          </cell>
          <cell r="D324" t="str">
            <v>22613</v>
          </cell>
          <cell r="E324" t="str">
            <v>NPL</v>
          </cell>
          <cell r="F324">
            <v>2</v>
          </cell>
          <cell r="G324" t="str">
            <v>CB132208000TVR</v>
          </cell>
          <cell r="H324">
            <v>0.75</v>
          </cell>
          <cell r="I324" t="str">
            <v>75mm</v>
          </cell>
          <cell r="J324">
            <v>1</v>
          </cell>
          <cell r="K324">
            <v>1</v>
          </cell>
        </row>
        <row r="325">
          <cell r="A325" t="str">
            <v>M1</v>
          </cell>
          <cell r="B325" t="str">
            <v>B2C</v>
          </cell>
          <cell r="C325" t="str">
            <v>TRIM</v>
          </cell>
          <cell r="D325" t="str">
            <v>V-2218</v>
          </cell>
          <cell r="E325" t="str">
            <v>NPL</v>
          </cell>
          <cell r="F325">
            <v>2</v>
          </cell>
          <cell r="G325" t="str">
            <v>CB132108000TVR</v>
          </cell>
          <cell r="H325">
            <v>0.75</v>
          </cell>
          <cell r="I325" t="str">
            <v>75mm</v>
          </cell>
          <cell r="J325">
            <v>4</v>
          </cell>
          <cell r="K325">
            <v>4</v>
          </cell>
        </row>
        <row r="326">
          <cell r="A326" t="str">
            <v>M1</v>
          </cell>
          <cell r="B326" t="str">
            <v>B2C</v>
          </cell>
          <cell r="C326" t="str">
            <v>TRIM</v>
          </cell>
          <cell r="D326" t="str">
            <v>V-2218</v>
          </cell>
          <cell r="E326" t="str">
            <v>NPL</v>
          </cell>
          <cell r="F326">
            <v>2</v>
          </cell>
          <cell r="G326" t="str">
            <v>CB132308000TVR</v>
          </cell>
          <cell r="H326">
            <v>0.75</v>
          </cell>
          <cell r="I326" t="str">
            <v>75mm</v>
          </cell>
          <cell r="J326">
            <v>2</v>
          </cell>
          <cell r="K326">
            <v>2</v>
          </cell>
        </row>
        <row r="327">
          <cell r="A327" t="str">
            <v>M1</v>
          </cell>
          <cell r="B327" t="str">
            <v>B2C</v>
          </cell>
          <cell r="C327" t="str">
            <v>SH</v>
          </cell>
          <cell r="D327" t="str">
            <v>22614</v>
          </cell>
          <cell r="E327" t="str">
            <v>NPL</v>
          </cell>
          <cell r="F327">
            <v>2</v>
          </cell>
          <cell r="G327" t="str">
            <v>CB132108000TVR</v>
          </cell>
          <cell r="H327">
            <v>0.75</v>
          </cell>
          <cell r="I327" t="str">
            <v>75mm</v>
          </cell>
          <cell r="J327">
            <v>1</v>
          </cell>
          <cell r="K327">
            <v>1</v>
          </cell>
        </row>
        <row r="328">
          <cell r="A328" t="str">
            <v>M1</v>
          </cell>
          <cell r="B328" t="str">
            <v>A5C</v>
          </cell>
          <cell r="C328" t="str">
            <v>N</v>
          </cell>
          <cell r="D328" t="str">
            <v>22617</v>
          </cell>
          <cell r="E328" t="str">
            <v>90 ELL</v>
          </cell>
          <cell r="F328">
            <v>2</v>
          </cell>
          <cell r="G328" t="str">
            <v>CB400100001000</v>
          </cell>
          <cell r="H328">
            <v>0.75</v>
          </cell>
          <cell r="I328" t="str">
            <v>--</v>
          </cell>
          <cell r="J328">
            <v>2</v>
          </cell>
          <cell r="K328">
            <v>2</v>
          </cell>
        </row>
        <row r="329">
          <cell r="A329" t="str">
            <v>M1</v>
          </cell>
          <cell r="B329" t="str">
            <v>A5C</v>
          </cell>
          <cell r="C329" t="str">
            <v>P</v>
          </cell>
          <cell r="D329" t="str">
            <v>22069</v>
          </cell>
          <cell r="E329" t="str">
            <v>90 ELL</v>
          </cell>
          <cell r="F329">
            <v>2</v>
          </cell>
          <cell r="G329" t="str">
            <v>CB400100001000</v>
          </cell>
          <cell r="H329">
            <v>0.75</v>
          </cell>
          <cell r="I329" t="str">
            <v>--</v>
          </cell>
          <cell r="J329">
            <v>4</v>
          </cell>
          <cell r="K329">
            <v>4</v>
          </cell>
        </row>
        <row r="330">
          <cell r="A330" t="str">
            <v>M1</v>
          </cell>
          <cell r="B330" t="str">
            <v>A5C</v>
          </cell>
          <cell r="C330" t="str">
            <v>P</v>
          </cell>
          <cell r="D330" t="str">
            <v>22071</v>
          </cell>
          <cell r="E330" t="str">
            <v>90 ELL</v>
          </cell>
          <cell r="F330">
            <v>2</v>
          </cell>
          <cell r="G330" t="str">
            <v>CB400100001000</v>
          </cell>
          <cell r="H330">
            <v>0.75</v>
          </cell>
          <cell r="I330" t="str">
            <v>--</v>
          </cell>
          <cell r="J330">
            <v>1</v>
          </cell>
          <cell r="K330">
            <v>1</v>
          </cell>
        </row>
        <row r="331">
          <cell r="A331" t="str">
            <v>M1</v>
          </cell>
          <cell r="B331" t="str">
            <v>A5C</v>
          </cell>
          <cell r="C331" t="str">
            <v>P</v>
          </cell>
          <cell r="D331" t="str">
            <v>22102</v>
          </cell>
          <cell r="E331" t="str">
            <v>90 ELL</v>
          </cell>
          <cell r="F331">
            <v>2</v>
          </cell>
          <cell r="G331" t="str">
            <v>CB400100001000</v>
          </cell>
          <cell r="H331">
            <v>0.75</v>
          </cell>
          <cell r="I331" t="str">
            <v>--</v>
          </cell>
          <cell r="J331">
            <v>2</v>
          </cell>
          <cell r="K331">
            <v>2</v>
          </cell>
        </row>
        <row r="332">
          <cell r="A332" t="str">
            <v>M1</v>
          </cell>
          <cell r="B332" t="str">
            <v>A5C</v>
          </cell>
          <cell r="C332" t="str">
            <v>P</v>
          </cell>
          <cell r="D332" t="str">
            <v>22130</v>
          </cell>
          <cell r="E332" t="str">
            <v>90 ELL</v>
          </cell>
          <cell r="F332">
            <v>2</v>
          </cell>
          <cell r="G332" t="str">
            <v>CB400100001000</v>
          </cell>
          <cell r="H332">
            <v>0.75</v>
          </cell>
          <cell r="I332" t="str">
            <v>--</v>
          </cell>
          <cell r="J332">
            <v>2</v>
          </cell>
          <cell r="K332">
            <v>2</v>
          </cell>
        </row>
        <row r="333">
          <cell r="A333" t="str">
            <v>M1</v>
          </cell>
          <cell r="B333" t="str">
            <v>A5C</v>
          </cell>
          <cell r="C333" t="str">
            <v>P</v>
          </cell>
          <cell r="D333" t="str">
            <v>22139</v>
          </cell>
          <cell r="E333" t="str">
            <v>90 ELL</v>
          </cell>
          <cell r="F333">
            <v>2</v>
          </cell>
          <cell r="G333" t="str">
            <v>CB400100001000</v>
          </cell>
          <cell r="H333">
            <v>0.75</v>
          </cell>
          <cell r="I333" t="str">
            <v>--</v>
          </cell>
          <cell r="J333">
            <v>2</v>
          </cell>
          <cell r="K333">
            <v>2</v>
          </cell>
        </row>
        <row r="334">
          <cell r="A334" t="str">
            <v>M1</v>
          </cell>
          <cell r="B334" t="str">
            <v>A5C</v>
          </cell>
          <cell r="C334" t="str">
            <v>P</v>
          </cell>
          <cell r="D334" t="str">
            <v>22140</v>
          </cell>
          <cell r="E334" t="str">
            <v>90 ELL</v>
          </cell>
          <cell r="F334">
            <v>2</v>
          </cell>
          <cell r="G334" t="str">
            <v>CB400100001000</v>
          </cell>
          <cell r="H334">
            <v>0.75</v>
          </cell>
          <cell r="I334" t="str">
            <v>--</v>
          </cell>
          <cell r="J334">
            <v>2</v>
          </cell>
          <cell r="K334">
            <v>2</v>
          </cell>
        </row>
        <row r="335">
          <cell r="A335" t="str">
            <v>M1</v>
          </cell>
          <cell r="B335" t="str">
            <v>A5C</v>
          </cell>
          <cell r="C335" t="str">
            <v>P</v>
          </cell>
          <cell r="D335" t="str">
            <v>24029</v>
          </cell>
          <cell r="E335" t="str">
            <v>90 ELL</v>
          </cell>
          <cell r="F335">
            <v>2</v>
          </cell>
          <cell r="G335" t="str">
            <v>CB400100001000</v>
          </cell>
          <cell r="H335">
            <v>0.75</v>
          </cell>
          <cell r="I335" t="str">
            <v>--</v>
          </cell>
          <cell r="J335">
            <v>5</v>
          </cell>
          <cell r="K335">
            <v>5</v>
          </cell>
        </row>
        <row r="336">
          <cell r="A336" t="str">
            <v>M1</v>
          </cell>
          <cell r="B336" t="str">
            <v>A5C</v>
          </cell>
          <cell r="C336" t="str">
            <v>SCC</v>
          </cell>
          <cell r="D336" t="str">
            <v>HOLD1</v>
          </cell>
          <cell r="E336" t="str">
            <v>90 ELL</v>
          </cell>
          <cell r="F336">
            <v>2</v>
          </cell>
          <cell r="G336" t="str">
            <v>CB400100001000</v>
          </cell>
          <cell r="H336">
            <v>0.75</v>
          </cell>
          <cell r="I336" t="str">
            <v>--</v>
          </cell>
          <cell r="J336">
            <v>18</v>
          </cell>
          <cell r="K336">
            <v>18</v>
          </cell>
        </row>
        <row r="337">
          <cell r="A337" t="str">
            <v>M1</v>
          </cell>
          <cell r="B337" t="str">
            <v>A5C</v>
          </cell>
          <cell r="C337" t="str">
            <v>SCD</v>
          </cell>
          <cell r="D337" t="str">
            <v>HOLD1</v>
          </cell>
          <cell r="E337" t="str">
            <v>90 ELL</v>
          </cell>
          <cell r="F337">
            <v>2</v>
          </cell>
          <cell r="G337" t="str">
            <v>CB400100001000</v>
          </cell>
          <cell r="H337">
            <v>0.75</v>
          </cell>
          <cell r="I337" t="str">
            <v>--</v>
          </cell>
          <cell r="J337">
            <v>8</v>
          </cell>
          <cell r="K337">
            <v>8</v>
          </cell>
        </row>
        <row r="338">
          <cell r="A338" t="str">
            <v>M1</v>
          </cell>
          <cell r="B338" t="str">
            <v>A5C</v>
          </cell>
          <cell r="C338" t="str">
            <v>TRIM</v>
          </cell>
          <cell r="D338" t="str">
            <v>V-2206</v>
          </cell>
          <cell r="E338" t="str">
            <v>90 ELL</v>
          </cell>
          <cell r="F338">
            <v>2</v>
          </cell>
          <cell r="G338" t="str">
            <v>CB400100001000</v>
          </cell>
          <cell r="H338">
            <v>0.75</v>
          </cell>
          <cell r="I338" t="str">
            <v>--</v>
          </cell>
          <cell r="J338">
            <v>1</v>
          </cell>
          <cell r="K338">
            <v>1</v>
          </cell>
        </row>
        <row r="339">
          <cell r="A339" t="str">
            <v>M1</v>
          </cell>
          <cell r="B339" t="str">
            <v>A5C</v>
          </cell>
          <cell r="C339" t="str">
            <v>N</v>
          </cell>
          <cell r="D339" t="str">
            <v>22670</v>
          </cell>
          <cell r="E339" t="str">
            <v>90 ELL</v>
          </cell>
          <cell r="F339">
            <v>2</v>
          </cell>
          <cell r="G339" t="str">
            <v>CB400100001000</v>
          </cell>
          <cell r="H339">
            <v>0.75</v>
          </cell>
          <cell r="I339" t="str">
            <v>--</v>
          </cell>
          <cell r="J339">
            <v>1</v>
          </cell>
          <cell r="K339">
            <v>1</v>
          </cell>
        </row>
        <row r="340">
          <cell r="A340" t="str">
            <v>M1</v>
          </cell>
          <cell r="B340" t="str">
            <v>A5C</v>
          </cell>
          <cell r="C340" t="str">
            <v>P</v>
          </cell>
          <cell r="D340" t="str">
            <v>22065</v>
          </cell>
          <cell r="E340" t="str">
            <v>90 ELL</v>
          </cell>
          <cell r="F340">
            <v>2</v>
          </cell>
          <cell r="G340" t="str">
            <v>CB400100001000</v>
          </cell>
          <cell r="H340">
            <v>0.75</v>
          </cell>
          <cell r="I340" t="str">
            <v>--</v>
          </cell>
          <cell r="J340">
            <v>5</v>
          </cell>
          <cell r="K340">
            <v>5</v>
          </cell>
        </row>
        <row r="341">
          <cell r="A341" t="str">
            <v>M1</v>
          </cell>
          <cell r="B341" t="str">
            <v>A5C</v>
          </cell>
          <cell r="C341" t="str">
            <v>P</v>
          </cell>
          <cell r="D341" t="str">
            <v>22071</v>
          </cell>
          <cell r="E341" t="str">
            <v>90 ELL</v>
          </cell>
          <cell r="F341">
            <v>2</v>
          </cell>
          <cell r="G341" t="str">
            <v>CB400100001000</v>
          </cell>
          <cell r="H341">
            <v>0.75</v>
          </cell>
          <cell r="I341" t="str">
            <v>--</v>
          </cell>
          <cell r="J341">
            <v>4</v>
          </cell>
          <cell r="K341">
            <v>4</v>
          </cell>
        </row>
        <row r="342">
          <cell r="A342" t="str">
            <v>M1</v>
          </cell>
          <cell r="B342" t="str">
            <v>A5C</v>
          </cell>
          <cell r="C342" t="str">
            <v>P</v>
          </cell>
          <cell r="D342" t="str">
            <v>22065</v>
          </cell>
          <cell r="E342" t="str">
            <v>C SWG</v>
          </cell>
          <cell r="F342">
            <v>2</v>
          </cell>
          <cell r="G342" t="str">
            <v>CB161108080T0H</v>
          </cell>
          <cell r="H342">
            <v>0.75</v>
          </cell>
          <cell r="I342">
            <v>0.5</v>
          </cell>
          <cell r="J342">
            <v>1</v>
          </cell>
          <cell r="K342">
            <v>1</v>
          </cell>
        </row>
        <row r="343">
          <cell r="A343" t="str">
            <v>M1</v>
          </cell>
          <cell r="B343" t="str">
            <v>A5C</v>
          </cell>
          <cell r="C343" t="str">
            <v>SCD</v>
          </cell>
          <cell r="D343" t="str">
            <v>HOLD1</v>
          </cell>
          <cell r="E343" t="str">
            <v>C SWG</v>
          </cell>
          <cell r="F343">
            <v>2</v>
          </cell>
          <cell r="G343" t="str">
            <v>CB161308080T0Q</v>
          </cell>
          <cell r="H343">
            <v>0.75</v>
          </cell>
          <cell r="I343">
            <v>0.25</v>
          </cell>
          <cell r="J343">
            <v>2</v>
          </cell>
          <cell r="K343">
            <v>2</v>
          </cell>
        </row>
        <row r="344">
          <cell r="A344" t="str">
            <v>M1</v>
          </cell>
          <cell r="B344" t="str">
            <v>A5C</v>
          </cell>
          <cell r="C344" t="str">
            <v>SCD</v>
          </cell>
          <cell r="D344" t="str">
            <v>HOLD1</v>
          </cell>
          <cell r="E344" t="str">
            <v>C SWG</v>
          </cell>
          <cell r="F344">
            <v>2</v>
          </cell>
          <cell r="G344" t="str">
            <v>CB161108080T0H</v>
          </cell>
          <cell r="H344">
            <v>0.75</v>
          </cell>
          <cell r="I344">
            <v>0.5</v>
          </cell>
          <cell r="J344">
            <v>2</v>
          </cell>
          <cell r="K344">
            <v>2</v>
          </cell>
        </row>
        <row r="345">
          <cell r="A345" t="str">
            <v>M1</v>
          </cell>
          <cell r="B345" t="str">
            <v>A5C</v>
          </cell>
          <cell r="C345" t="str">
            <v>SCC</v>
          </cell>
          <cell r="D345" t="str">
            <v>HOLD1</v>
          </cell>
          <cell r="E345" t="str">
            <v>C SWG</v>
          </cell>
          <cell r="F345">
            <v>2</v>
          </cell>
          <cell r="G345" t="str">
            <v>CB161308080T0Q</v>
          </cell>
          <cell r="H345">
            <v>0.75</v>
          </cell>
          <cell r="I345">
            <v>0.25</v>
          </cell>
          <cell r="J345">
            <v>3</v>
          </cell>
          <cell r="K345">
            <v>3</v>
          </cell>
        </row>
        <row r="346">
          <cell r="A346" t="str">
            <v>M1</v>
          </cell>
          <cell r="B346" t="str">
            <v>A5C</v>
          </cell>
          <cell r="C346" t="str">
            <v>SCC</v>
          </cell>
          <cell r="D346" t="str">
            <v>HOLD1</v>
          </cell>
          <cell r="E346" t="str">
            <v>C SWG</v>
          </cell>
          <cell r="F346">
            <v>2</v>
          </cell>
          <cell r="G346" t="str">
            <v>CB161108080T0H</v>
          </cell>
          <cell r="H346">
            <v>0.75</v>
          </cell>
          <cell r="I346">
            <v>0.5</v>
          </cell>
          <cell r="J346">
            <v>3</v>
          </cell>
          <cell r="K346">
            <v>3</v>
          </cell>
        </row>
        <row r="347">
          <cell r="A347" t="str">
            <v>M1</v>
          </cell>
          <cell r="B347" t="str">
            <v>A5C</v>
          </cell>
          <cell r="C347" t="str">
            <v>N</v>
          </cell>
          <cell r="D347" t="str">
            <v>25611</v>
          </cell>
          <cell r="E347" t="str">
            <v>CAP</v>
          </cell>
          <cell r="F347">
            <v>2</v>
          </cell>
          <cell r="G347" t="str">
            <v>CB520700000T00</v>
          </cell>
          <cell r="H347">
            <v>0.75</v>
          </cell>
          <cell r="I347" t="str">
            <v>--</v>
          </cell>
          <cell r="J347">
            <v>1</v>
          </cell>
          <cell r="K347">
            <v>1</v>
          </cell>
        </row>
        <row r="348">
          <cell r="A348" t="str">
            <v>M1</v>
          </cell>
          <cell r="B348" t="str">
            <v>A5C</v>
          </cell>
          <cell r="C348" t="str">
            <v>P</v>
          </cell>
          <cell r="D348" t="str">
            <v>22065</v>
          </cell>
          <cell r="E348" t="str">
            <v>CAP</v>
          </cell>
          <cell r="F348">
            <v>2</v>
          </cell>
          <cell r="G348" t="str">
            <v>CB520700000T00</v>
          </cell>
          <cell r="H348">
            <v>0.75</v>
          </cell>
          <cell r="I348" t="str">
            <v>--</v>
          </cell>
          <cell r="J348">
            <v>4</v>
          </cell>
          <cell r="K348">
            <v>4</v>
          </cell>
        </row>
        <row r="349">
          <cell r="A349" t="str">
            <v>M1</v>
          </cell>
          <cell r="B349" t="str">
            <v>A5C</v>
          </cell>
          <cell r="C349" t="str">
            <v>P</v>
          </cell>
          <cell r="D349" t="str">
            <v>22068</v>
          </cell>
          <cell r="E349" t="str">
            <v>CAP</v>
          </cell>
          <cell r="F349">
            <v>2</v>
          </cell>
          <cell r="G349" t="str">
            <v>CB520700000T00</v>
          </cell>
          <cell r="H349">
            <v>0.75</v>
          </cell>
          <cell r="I349" t="str">
            <v>--</v>
          </cell>
          <cell r="J349">
            <v>2</v>
          </cell>
          <cell r="K349">
            <v>2</v>
          </cell>
        </row>
        <row r="350">
          <cell r="A350" t="str">
            <v>M1</v>
          </cell>
          <cell r="B350" t="str">
            <v>A5C</v>
          </cell>
          <cell r="C350" t="str">
            <v>P</v>
          </cell>
          <cell r="D350" t="str">
            <v>22069</v>
          </cell>
          <cell r="E350" t="str">
            <v>CAP</v>
          </cell>
          <cell r="F350">
            <v>2</v>
          </cell>
          <cell r="G350" t="str">
            <v>CB520700000T00</v>
          </cell>
          <cell r="H350">
            <v>0.75</v>
          </cell>
          <cell r="I350" t="str">
            <v>--</v>
          </cell>
          <cell r="J350">
            <v>2</v>
          </cell>
          <cell r="K350">
            <v>2</v>
          </cell>
        </row>
        <row r="351">
          <cell r="A351" t="str">
            <v>M1</v>
          </cell>
          <cell r="B351" t="str">
            <v>A5C</v>
          </cell>
          <cell r="C351" t="str">
            <v>P</v>
          </cell>
          <cell r="D351" t="str">
            <v>22069</v>
          </cell>
          <cell r="E351" t="str">
            <v>CAP</v>
          </cell>
          <cell r="F351">
            <v>2</v>
          </cell>
          <cell r="G351" t="str">
            <v>CB520700000T00</v>
          </cell>
          <cell r="H351">
            <v>0.75</v>
          </cell>
          <cell r="I351" t="str">
            <v>--</v>
          </cell>
          <cell r="J351">
            <v>1</v>
          </cell>
          <cell r="K351">
            <v>1</v>
          </cell>
        </row>
        <row r="352">
          <cell r="A352" t="str">
            <v>M1</v>
          </cell>
          <cell r="B352" t="str">
            <v>A5C</v>
          </cell>
          <cell r="C352" t="str">
            <v>P</v>
          </cell>
          <cell r="D352" t="str">
            <v>22071</v>
          </cell>
          <cell r="E352" t="str">
            <v>CAP</v>
          </cell>
          <cell r="F352">
            <v>2</v>
          </cell>
          <cell r="G352" t="str">
            <v>CB520700000T00</v>
          </cell>
          <cell r="H352">
            <v>0.75</v>
          </cell>
          <cell r="I352" t="str">
            <v>--</v>
          </cell>
          <cell r="J352">
            <v>1</v>
          </cell>
          <cell r="K352">
            <v>1</v>
          </cell>
        </row>
        <row r="353">
          <cell r="A353" t="str">
            <v>M1</v>
          </cell>
          <cell r="B353" t="str">
            <v>A5C</v>
          </cell>
          <cell r="C353" t="str">
            <v>P</v>
          </cell>
          <cell r="D353" t="str">
            <v>22078</v>
          </cell>
          <cell r="E353" t="str">
            <v>CAP</v>
          </cell>
          <cell r="F353">
            <v>2</v>
          </cell>
          <cell r="G353" t="str">
            <v>CB520700000T00</v>
          </cell>
          <cell r="H353">
            <v>0.75</v>
          </cell>
          <cell r="I353" t="str">
            <v>--</v>
          </cell>
          <cell r="J353">
            <v>1</v>
          </cell>
          <cell r="K353">
            <v>1</v>
          </cell>
        </row>
        <row r="354">
          <cell r="A354" t="str">
            <v>M1</v>
          </cell>
          <cell r="B354" t="str">
            <v>A5C</v>
          </cell>
          <cell r="C354" t="str">
            <v>P</v>
          </cell>
          <cell r="D354" t="str">
            <v>22087</v>
          </cell>
          <cell r="E354" t="str">
            <v>CAP</v>
          </cell>
          <cell r="F354">
            <v>2</v>
          </cell>
          <cell r="G354" t="str">
            <v>CB520700000T00</v>
          </cell>
          <cell r="H354">
            <v>0.75</v>
          </cell>
          <cell r="I354" t="str">
            <v>--</v>
          </cell>
          <cell r="J354">
            <v>1</v>
          </cell>
          <cell r="K354">
            <v>1</v>
          </cell>
        </row>
        <row r="355">
          <cell r="A355" t="str">
            <v>M1</v>
          </cell>
          <cell r="B355" t="str">
            <v>A5C</v>
          </cell>
          <cell r="C355" t="str">
            <v>P</v>
          </cell>
          <cell r="D355" t="str">
            <v>22071</v>
          </cell>
          <cell r="E355" t="str">
            <v>CAP</v>
          </cell>
          <cell r="F355">
            <v>2</v>
          </cell>
          <cell r="G355" t="str">
            <v>CB520700000T00</v>
          </cell>
          <cell r="H355">
            <v>0.75</v>
          </cell>
          <cell r="I355" t="str">
            <v>--</v>
          </cell>
          <cell r="J355">
            <v>2</v>
          </cell>
          <cell r="K355">
            <v>2</v>
          </cell>
        </row>
        <row r="356">
          <cell r="A356" t="str">
            <v>M1</v>
          </cell>
          <cell r="B356" t="str">
            <v>A5C</v>
          </cell>
          <cell r="C356" t="str">
            <v>P</v>
          </cell>
          <cell r="D356" t="str">
            <v>22071</v>
          </cell>
          <cell r="E356" t="str">
            <v>CAP</v>
          </cell>
          <cell r="F356">
            <v>2</v>
          </cell>
          <cell r="G356" t="str">
            <v>CB520700000T00</v>
          </cell>
          <cell r="H356">
            <v>0.75</v>
          </cell>
          <cell r="I356" t="str">
            <v>--</v>
          </cell>
          <cell r="J356">
            <v>4</v>
          </cell>
          <cell r="K356">
            <v>4</v>
          </cell>
        </row>
        <row r="357">
          <cell r="A357" t="str">
            <v>M1</v>
          </cell>
          <cell r="B357" t="str">
            <v>A5C</v>
          </cell>
          <cell r="C357" t="str">
            <v>P</v>
          </cell>
          <cell r="D357" t="str">
            <v>22081</v>
          </cell>
          <cell r="E357" t="str">
            <v>CAP</v>
          </cell>
          <cell r="F357">
            <v>2</v>
          </cell>
          <cell r="G357" t="str">
            <v>CB520700000T00</v>
          </cell>
          <cell r="H357">
            <v>0.75</v>
          </cell>
          <cell r="I357" t="str">
            <v>--</v>
          </cell>
          <cell r="J357">
            <v>3</v>
          </cell>
          <cell r="K357">
            <v>3</v>
          </cell>
        </row>
        <row r="358">
          <cell r="A358" t="str">
            <v>M1</v>
          </cell>
          <cell r="B358" t="str">
            <v>A5C</v>
          </cell>
          <cell r="C358" t="str">
            <v>P</v>
          </cell>
          <cell r="D358" t="str">
            <v>22101</v>
          </cell>
          <cell r="E358" t="str">
            <v>CAP</v>
          </cell>
          <cell r="F358">
            <v>2</v>
          </cell>
          <cell r="G358" t="str">
            <v>CB520700000T00</v>
          </cell>
          <cell r="H358">
            <v>0.75</v>
          </cell>
          <cell r="I358" t="str">
            <v>--</v>
          </cell>
          <cell r="J358">
            <v>2</v>
          </cell>
          <cell r="K358">
            <v>2</v>
          </cell>
        </row>
        <row r="359">
          <cell r="A359" t="str">
            <v>M1</v>
          </cell>
          <cell r="B359" t="str">
            <v>A5C</v>
          </cell>
          <cell r="C359" t="str">
            <v>P</v>
          </cell>
          <cell r="D359" t="str">
            <v>22102</v>
          </cell>
          <cell r="E359" t="str">
            <v>CAP</v>
          </cell>
          <cell r="F359">
            <v>2</v>
          </cell>
          <cell r="G359" t="str">
            <v>CB520700000T00</v>
          </cell>
          <cell r="H359">
            <v>0.75</v>
          </cell>
          <cell r="I359" t="str">
            <v>--</v>
          </cell>
          <cell r="J359">
            <v>2</v>
          </cell>
          <cell r="K359">
            <v>2</v>
          </cell>
        </row>
        <row r="360">
          <cell r="A360" t="str">
            <v>M1</v>
          </cell>
          <cell r="B360" t="str">
            <v>A5C</v>
          </cell>
          <cell r="C360" t="str">
            <v>P</v>
          </cell>
          <cell r="D360" t="str">
            <v>22103</v>
          </cell>
          <cell r="E360" t="str">
            <v>CAP</v>
          </cell>
          <cell r="F360">
            <v>2</v>
          </cell>
          <cell r="G360" t="str">
            <v>CB520700000T00</v>
          </cell>
          <cell r="H360">
            <v>0.75</v>
          </cell>
          <cell r="I360" t="str">
            <v>--</v>
          </cell>
          <cell r="J360">
            <v>1</v>
          </cell>
          <cell r="K360">
            <v>1</v>
          </cell>
        </row>
        <row r="361">
          <cell r="A361" t="str">
            <v>M1</v>
          </cell>
          <cell r="B361" t="str">
            <v>A5C</v>
          </cell>
          <cell r="C361" t="str">
            <v>P</v>
          </cell>
          <cell r="D361" t="str">
            <v>22114</v>
          </cell>
          <cell r="E361" t="str">
            <v>CAP</v>
          </cell>
          <cell r="F361">
            <v>2</v>
          </cell>
          <cell r="G361" t="str">
            <v>CB520700000T00</v>
          </cell>
          <cell r="H361">
            <v>0.75</v>
          </cell>
          <cell r="I361" t="str">
            <v>--</v>
          </cell>
          <cell r="J361">
            <v>1</v>
          </cell>
          <cell r="K361">
            <v>1</v>
          </cell>
        </row>
        <row r="362">
          <cell r="A362" t="str">
            <v>M1</v>
          </cell>
          <cell r="B362" t="str">
            <v>A5C</v>
          </cell>
          <cell r="C362" t="str">
            <v>P</v>
          </cell>
          <cell r="D362" t="str">
            <v>22113</v>
          </cell>
          <cell r="E362" t="str">
            <v>CAP</v>
          </cell>
          <cell r="F362">
            <v>2</v>
          </cell>
          <cell r="G362" t="str">
            <v>CB520700000T00</v>
          </cell>
          <cell r="H362">
            <v>0.75</v>
          </cell>
          <cell r="I362" t="str">
            <v>--</v>
          </cell>
          <cell r="J362">
            <v>1</v>
          </cell>
          <cell r="K362">
            <v>1</v>
          </cell>
        </row>
        <row r="363">
          <cell r="A363" t="str">
            <v>M1</v>
          </cell>
          <cell r="B363" t="str">
            <v>A5C</v>
          </cell>
          <cell r="C363" t="str">
            <v>SCD</v>
          </cell>
          <cell r="D363" t="str">
            <v>HOLD1</v>
          </cell>
          <cell r="E363" t="str">
            <v>CAP</v>
          </cell>
          <cell r="F363">
            <v>2</v>
          </cell>
          <cell r="G363" t="str">
            <v>CB520700000T00</v>
          </cell>
          <cell r="H363">
            <v>0.75</v>
          </cell>
          <cell r="I363" t="str">
            <v>--</v>
          </cell>
          <cell r="J363">
            <v>2</v>
          </cell>
          <cell r="K363">
            <v>2</v>
          </cell>
        </row>
        <row r="364">
          <cell r="A364" t="str">
            <v>M1</v>
          </cell>
          <cell r="B364" t="str">
            <v>A5C</v>
          </cell>
          <cell r="C364" t="str">
            <v>TRIM</v>
          </cell>
          <cell r="D364" t="str">
            <v>V-2211</v>
          </cell>
          <cell r="E364" t="str">
            <v>CAP</v>
          </cell>
          <cell r="F364">
            <v>2</v>
          </cell>
          <cell r="G364" t="str">
            <v>CB520700000T00</v>
          </cell>
          <cell r="H364">
            <v>0.75</v>
          </cell>
          <cell r="I364" t="str">
            <v>--</v>
          </cell>
          <cell r="J364">
            <v>2</v>
          </cell>
          <cell r="K364">
            <v>2</v>
          </cell>
        </row>
        <row r="365">
          <cell r="A365" t="str">
            <v>M1</v>
          </cell>
          <cell r="B365" t="str">
            <v>A5C</v>
          </cell>
          <cell r="C365" t="str">
            <v>P</v>
          </cell>
          <cell r="D365" t="str">
            <v>22028</v>
          </cell>
          <cell r="E365" t="str">
            <v>CAP</v>
          </cell>
          <cell r="F365">
            <v>2</v>
          </cell>
          <cell r="G365" t="str">
            <v>CB520700000T00</v>
          </cell>
          <cell r="H365">
            <v>0.75</v>
          </cell>
          <cell r="I365" t="str">
            <v>--</v>
          </cell>
          <cell r="J365">
            <v>1</v>
          </cell>
          <cell r="K365">
            <v>1</v>
          </cell>
        </row>
        <row r="366">
          <cell r="A366" t="str">
            <v>M1</v>
          </cell>
          <cell r="B366" t="str">
            <v>A5C</v>
          </cell>
          <cell r="C366" t="str">
            <v>P</v>
          </cell>
          <cell r="D366" t="str">
            <v>22066</v>
          </cell>
          <cell r="E366" t="str">
            <v>CAP</v>
          </cell>
          <cell r="F366">
            <v>2</v>
          </cell>
          <cell r="G366" t="str">
            <v>CB520700000T00</v>
          </cell>
          <cell r="H366">
            <v>0.75</v>
          </cell>
          <cell r="I366" t="str">
            <v>--</v>
          </cell>
          <cell r="J366">
            <v>4</v>
          </cell>
          <cell r="K366">
            <v>4</v>
          </cell>
        </row>
        <row r="367">
          <cell r="A367" t="str">
            <v>M1</v>
          </cell>
          <cell r="B367" t="str">
            <v>A5C</v>
          </cell>
          <cell r="C367" t="str">
            <v>P</v>
          </cell>
          <cell r="D367" t="str">
            <v>22082</v>
          </cell>
          <cell r="E367" t="str">
            <v>CAP</v>
          </cell>
          <cell r="F367">
            <v>2</v>
          </cell>
          <cell r="G367" t="str">
            <v>CB520700000T00</v>
          </cell>
          <cell r="H367">
            <v>0.75</v>
          </cell>
          <cell r="I367" t="str">
            <v>--</v>
          </cell>
          <cell r="J367">
            <v>2</v>
          </cell>
          <cell r="K367">
            <v>2</v>
          </cell>
        </row>
        <row r="368">
          <cell r="A368" t="str">
            <v>M1</v>
          </cell>
          <cell r="B368" t="str">
            <v>A5C</v>
          </cell>
          <cell r="C368" t="str">
            <v>P</v>
          </cell>
          <cell r="D368" t="str">
            <v>22102</v>
          </cell>
          <cell r="E368" t="str">
            <v>CAP</v>
          </cell>
          <cell r="F368">
            <v>2</v>
          </cell>
          <cell r="G368" t="str">
            <v>CB520700000T00</v>
          </cell>
          <cell r="H368">
            <v>0.75</v>
          </cell>
          <cell r="I368" t="str">
            <v>--</v>
          </cell>
          <cell r="J368">
            <v>2</v>
          </cell>
          <cell r="K368">
            <v>2</v>
          </cell>
        </row>
        <row r="369">
          <cell r="A369" t="str">
            <v>M1</v>
          </cell>
          <cell r="B369" t="str">
            <v>A5C</v>
          </cell>
          <cell r="C369" t="str">
            <v>P</v>
          </cell>
          <cell r="D369" t="str">
            <v>22104</v>
          </cell>
          <cell r="E369" t="str">
            <v>CAP</v>
          </cell>
          <cell r="F369">
            <v>2</v>
          </cell>
          <cell r="G369" t="str">
            <v>CB520700000T00</v>
          </cell>
          <cell r="H369">
            <v>0.75</v>
          </cell>
          <cell r="I369" t="str">
            <v>--</v>
          </cell>
          <cell r="J369">
            <v>1</v>
          </cell>
          <cell r="K369">
            <v>1</v>
          </cell>
        </row>
        <row r="370">
          <cell r="A370" t="str">
            <v>M1</v>
          </cell>
          <cell r="B370" t="str">
            <v>A5C</v>
          </cell>
          <cell r="C370" t="str">
            <v>P</v>
          </cell>
          <cell r="D370" t="str">
            <v>22106</v>
          </cell>
          <cell r="E370" t="str">
            <v>CAP</v>
          </cell>
          <cell r="F370">
            <v>2</v>
          </cell>
          <cell r="G370" t="str">
            <v>CB520700000T00</v>
          </cell>
          <cell r="H370">
            <v>0.75</v>
          </cell>
          <cell r="I370" t="str">
            <v>--</v>
          </cell>
          <cell r="J370">
            <v>2</v>
          </cell>
          <cell r="K370">
            <v>2</v>
          </cell>
        </row>
        <row r="371">
          <cell r="A371" t="str">
            <v>M1</v>
          </cell>
          <cell r="B371" t="str">
            <v>A5C</v>
          </cell>
          <cell r="C371" t="str">
            <v>P</v>
          </cell>
          <cell r="D371" t="str">
            <v>22153</v>
          </cell>
          <cell r="E371" t="str">
            <v>CAP</v>
          </cell>
          <cell r="F371">
            <v>2</v>
          </cell>
          <cell r="G371" t="str">
            <v>CB520700000T00</v>
          </cell>
          <cell r="H371">
            <v>0.75</v>
          </cell>
          <cell r="I371" t="str">
            <v>--</v>
          </cell>
          <cell r="J371">
            <v>2</v>
          </cell>
          <cell r="K371">
            <v>2</v>
          </cell>
        </row>
        <row r="372">
          <cell r="A372" t="str">
            <v>M1</v>
          </cell>
          <cell r="B372" t="str">
            <v>A5C</v>
          </cell>
          <cell r="C372" t="str">
            <v>N</v>
          </cell>
          <cell r="D372" t="str">
            <v>22670</v>
          </cell>
          <cell r="E372" t="str">
            <v>CPLG</v>
          </cell>
          <cell r="F372">
            <v>2</v>
          </cell>
          <cell r="G372" t="str">
            <v>CB400500000T00</v>
          </cell>
          <cell r="H372">
            <v>0.75</v>
          </cell>
          <cell r="I372" t="str">
            <v>--</v>
          </cell>
          <cell r="J372">
            <v>1</v>
          </cell>
          <cell r="K372">
            <v>1</v>
          </cell>
        </row>
        <row r="373">
          <cell r="A373" t="str">
            <v>M1</v>
          </cell>
          <cell r="B373" t="str">
            <v>A5C</v>
          </cell>
          <cell r="C373" t="str">
            <v>P</v>
          </cell>
          <cell r="D373" t="str">
            <v>22065</v>
          </cell>
          <cell r="E373" t="str">
            <v>CPLG</v>
          </cell>
          <cell r="F373">
            <v>2</v>
          </cell>
          <cell r="G373" t="str">
            <v>CB400500000T00</v>
          </cell>
          <cell r="H373">
            <v>0.75</v>
          </cell>
          <cell r="I373" t="str">
            <v>--</v>
          </cell>
          <cell r="J373">
            <v>2</v>
          </cell>
          <cell r="K373">
            <v>2</v>
          </cell>
        </row>
        <row r="374">
          <cell r="A374" t="str">
            <v>M1</v>
          </cell>
          <cell r="B374" t="str">
            <v>A5C</v>
          </cell>
          <cell r="C374" t="str">
            <v>P</v>
          </cell>
          <cell r="D374" t="str">
            <v>24029</v>
          </cell>
          <cell r="E374" t="str">
            <v>CPLG</v>
          </cell>
          <cell r="F374">
            <v>2</v>
          </cell>
          <cell r="G374" t="str">
            <v>CB400500000T00</v>
          </cell>
          <cell r="H374">
            <v>0.75</v>
          </cell>
          <cell r="I374" t="str">
            <v>--</v>
          </cell>
          <cell r="J374">
            <v>6</v>
          </cell>
          <cell r="K374">
            <v>6</v>
          </cell>
        </row>
        <row r="375">
          <cell r="A375" t="str">
            <v>M1</v>
          </cell>
          <cell r="B375" t="str">
            <v>A5C</v>
          </cell>
          <cell r="C375" t="str">
            <v>TRIM</v>
          </cell>
          <cell r="D375" t="str">
            <v>V-2206</v>
          </cell>
          <cell r="E375" t="str">
            <v>CPLG</v>
          </cell>
          <cell r="F375">
            <v>2</v>
          </cell>
          <cell r="G375" t="str">
            <v>CB400500000T00</v>
          </cell>
          <cell r="H375">
            <v>0.75</v>
          </cell>
          <cell r="I375" t="str">
            <v>--</v>
          </cell>
          <cell r="J375">
            <v>1</v>
          </cell>
          <cell r="K375">
            <v>1</v>
          </cell>
        </row>
        <row r="376">
          <cell r="A376" t="str">
            <v>M1</v>
          </cell>
          <cell r="B376" t="str">
            <v>A5C</v>
          </cell>
          <cell r="C376" t="str">
            <v>P</v>
          </cell>
          <cell r="D376" t="str">
            <v>22069</v>
          </cell>
          <cell r="E376" t="str">
            <v>NPL</v>
          </cell>
          <cell r="F376">
            <v>2</v>
          </cell>
          <cell r="G376" t="str">
            <v>CB132108000TVR</v>
          </cell>
          <cell r="H376">
            <v>0.75</v>
          </cell>
          <cell r="I376" t="str">
            <v>75mm</v>
          </cell>
          <cell r="J376">
            <v>4</v>
          </cell>
          <cell r="K376">
            <v>4</v>
          </cell>
        </row>
        <row r="377">
          <cell r="A377" t="str">
            <v>M1</v>
          </cell>
          <cell r="B377" t="str">
            <v>A5C</v>
          </cell>
          <cell r="C377" t="str">
            <v>P</v>
          </cell>
          <cell r="D377" t="str">
            <v>22071</v>
          </cell>
          <cell r="E377" t="str">
            <v>NPL</v>
          </cell>
          <cell r="F377">
            <v>2</v>
          </cell>
          <cell r="G377" t="str">
            <v>CB132108000TVR</v>
          </cell>
          <cell r="H377">
            <v>0.75</v>
          </cell>
          <cell r="I377" t="str">
            <v>75mm</v>
          </cell>
          <cell r="J377">
            <v>4</v>
          </cell>
          <cell r="K377">
            <v>4</v>
          </cell>
        </row>
        <row r="378">
          <cell r="A378" t="str">
            <v>M1</v>
          </cell>
          <cell r="B378" t="str">
            <v>A5C</v>
          </cell>
          <cell r="C378" t="str">
            <v>P</v>
          </cell>
          <cell r="D378" t="str">
            <v>22071</v>
          </cell>
          <cell r="E378" t="str">
            <v>NPL</v>
          </cell>
          <cell r="F378">
            <v>2</v>
          </cell>
          <cell r="G378" t="str">
            <v>CB132108000TVR</v>
          </cell>
          <cell r="H378">
            <v>0.75</v>
          </cell>
          <cell r="I378" t="str">
            <v>75mm</v>
          </cell>
          <cell r="J378">
            <v>1</v>
          </cell>
          <cell r="K378">
            <v>1</v>
          </cell>
        </row>
        <row r="379">
          <cell r="A379" t="str">
            <v>M1</v>
          </cell>
          <cell r="B379" t="str">
            <v>A5C</v>
          </cell>
          <cell r="C379" t="str">
            <v>P</v>
          </cell>
          <cell r="D379" t="str">
            <v>22102</v>
          </cell>
          <cell r="E379" t="str">
            <v>NPL</v>
          </cell>
          <cell r="F379">
            <v>2</v>
          </cell>
          <cell r="G379" t="str">
            <v>CB132108000TVR</v>
          </cell>
          <cell r="H379">
            <v>0.75</v>
          </cell>
          <cell r="I379" t="str">
            <v>75mm</v>
          </cell>
          <cell r="J379">
            <v>2</v>
          </cell>
          <cell r="K379">
            <v>2</v>
          </cell>
        </row>
        <row r="380">
          <cell r="A380" t="str">
            <v>M1</v>
          </cell>
          <cell r="B380" t="str">
            <v>A5C</v>
          </cell>
          <cell r="C380" t="str">
            <v>P</v>
          </cell>
          <cell r="D380" t="str">
            <v>22130</v>
          </cell>
          <cell r="E380" t="str">
            <v>NPL</v>
          </cell>
          <cell r="F380">
            <v>2</v>
          </cell>
          <cell r="G380" t="str">
            <v>CB132108000TVR</v>
          </cell>
          <cell r="H380">
            <v>0.75</v>
          </cell>
          <cell r="I380" t="str">
            <v>75mm</v>
          </cell>
          <cell r="J380">
            <v>2</v>
          </cell>
          <cell r="K380">
            <v>2</v>
          </cell>
        </row>
        <row r="381">
          <cell r="A381" t="str">
            <v>M1</v>
          </cell>
          <cell r="B381" t="str">
            <v>A5C</v>
          </cell>
          <cell r="C381" t="str">
            <v>P</v>
          </cell>
          <cell r="D381" t="str">
            <v>22140</v>
          </cell>
          <cell r="E381" t="str">
            <v>NPL</v>
          </cell>
          <cell r="F381">
            <v>2</v>
          </cell>
          <cell r="G381" t="str">
            <v>CB132108000TVR</v>
          </cell>
          <cell r="H381">
            <v>0.75</v>
          </cell>
          <cell r="I381" t="str">
            <v>75mm</v>
          </cell>
          <cell r="J381">
            <v>2</v>
          </cell>
          <cell r="K381">
            <v>2</v>
          </cell>
        </row>
        <row r="382">
          <cell r="A382" t="str">
            <v>M1</v>
          </cell>
          <cell r="B382" t="str">
            <v>A5C</v>
          </cell>
          <cell r="C382" t="str">
            <v>P</v>
          </cell>
          <cell r="D382" t="str">
            <v>22153</v>
          </cell>
          <cell r="E382" t="str">
            <v>NPL</v>
          </cell>
          <cell r="F382">
            <v>2</v>
          </cell>
          <cell r="G382" t="str">
            <v>CB132108000TVR</v>
          </cell>
          <cell r="H382">
            <v>0.75</v>
          </cell>
          <cell r="I382" t="str">
            <v>75mm</v>
          </cell>
          <cell r="J382">
            <v>4</v>
          </cell>
          <cell r="K382">
            <v>4</v>
          </cell>
        </row>
        <row r="383">
          <cell r="A383" t="str">
            <v>M1</v>
          </cell>
          <cell r="B383" t="str">
            <v>A5C</v>
          </cell>
          <cell r="C383" t="str">
            <v>P</v>
          </cell>
          <cell r="D383" t="str">
            <v>22153</v>
          </cell>
          <cell r="E383" t="str">
            <v>NPL</v>
          </cell>
          <cell r="F383">
            <v>2</v>
          </cell>
          <cell r="G383" t="str">
            <v>CB132308000TVR</v>
          </cell>
          <cell r="H383">
            <v>0.75</v>
          </cell>
          <cell r="I383" t="str">
            <v>75mm</v>
          </cell>
          <cell r="J383">
            <v>2</v>
          </cell>
          <cell r="K383">
            <v>2</v>
          </cell>
        </row>
        <row r="384">
          <cell r="A384" t="str">
            <v>M1</v>
          </cell>
          <cell r="B384" t="str">
            <v>A5C</v>
          </cell>
          <cell r="C384" t="str">
            <v>TRIM</v>
          </cell>
          <cell r="D384" t="str">
            <v>V-2206</v>
          </cell>
          <cell r="E384" t="str">
            <v>NPL</v>
          </cell>
          <cell r="F384">
            <v>2</v>
          </cell>
          <cell r="G384" t="str">
            <v>CB132108000TVR</v>
          </cell>
          <cell r="H384">
            <v>0.75</v>
          </cell>
          <cell r="I384" t="str">
            <v>75mm</v>
          </cell>
          <cell r="J384">
            <v>1</v>
          </cell>
          <cell r="K384">
            <v>1</v>
          </cell>
        </row>
        <row r="385">
          <cell r="A385" t="str">
            <v>M1</v>
          </cell>
          <cell r="B385" t="str">
            <v>A5C</v>
          </cell>
          <cell r="C385" t="str">
            <v>N</v>
          </cell>
          <cell r="D385" t="str">
            <v>22617</v>
          </cell>
          <cell r="E385" t="str">
            <v>NPL</v>
          </cell>
          <cell r="F385">
            <v>2</v>
          </cell>
          <cell r="G385" t="str">
            <v>CB132108000TVR</v>
          </cell>
          <cell r="H385">
            <v>0.75</v>
          </cell>
          <cell r="I385" t="str">
            <v>75mm</v>
          </cell>
          <cell r="J385">
            <v>1</v>
          </cell>
          <cell r="K385">
            <v>1</v>
          </cell>
        </row>
        <row r="386">
          <cell r="A386" t="str">
            <v>M1</v>
          </cell>
          <cell r="B386" t="str">
            <v>A5C</v>
          </cell>
          <cell r="C386" t="str">
            <v>P</v>
          </cell>
          <cell r="D386" t="str">
            <v>22139</v>
          </cell>
          <cell r="E386" t="str">
            <v>NPL</v>
          </cell>
          <cell r="F386">
            <v>2</v>
          </cell>
          <cell r="G386" t="str">
            <v>CB132108000TVR</v>
          </cell>
          <cell r="H386">
            <v>0.75</v>
          </cell>
          <cell r="I386" t="str">
            <v>75mm</v>
          </cell>
          <cell r="J386">
            <v>2</v>
          </cell>
          <cell r="K386">
            <v>2</v>
          </cell>
        </row>
        <row r="387">
          <cell r="A387" t="str">
            <v>M1</v>
          </cell>
          <cell r="B387" t="str">
            <v>A5C</v>
          </cell>
          <cell r="C387" t="str">
            <v>P</v>
          </cell>
          <cell r="D387" t="str">
            <v>22065</v>
          </cell>
          <cell r="E387" t="str">
            <v>R TEE</v>
          </cell>
          <cell r="F387">
            <v>2</v>
          </cell>
          <cell r="G387" t="str">
            <v>CB400400000T0H</v>
          </cell>
          <cell r="H387">
            <v>0.75</v>
          </cell>
          <cell r="I387">
            <v>0.5</v>
          </cell>
          <cell r="J387">
            <v>1</v>
          </cell>
          <cell r="K387">
            <v>1</v>
          </cell>
        </row>
        <row r="388">
          <cell r="A388" t="str">
            <v>M1</v>
          </cell>
          <cell r="B388" t="str">
            <v>A5C</v>
          </cell>
          <cell r="C388" t="str">
            <v>SCC</v>
          </cell>
          <cell r="D388" t="str">
            <v>HOLD1</v>
          </cell>
          <cell r="E388" t="str">
            <v>R TEE</v>
          </cell>
          <cell r="F388">
            <v>2</v>
          </cell>
          <cell r="G388" t="str">
            <v>CB400400000T0H</v>
          </cell>
          <cell r="H388">
            <v>0.75</v>
          </cell>
          <cell r="I388">
            <v>0.5</v>
          </cell>
          <cell r="J388">
            <v>3</v>
          </cell>
          <cell r="K388">
            <v>3</v>
          </cell>
        </row>
        <row r="389">
          <cell r="A389" t="str">
            <v>M1</v>
          </cell>
          <cell r="B389" t="str">
            <v>A5C</v>
          </cell>
          <cell r="C389" t="str">
            <v>SCD</v>
          </cell>
          <cell r="D389" t="str">
            <v>HOLD1</v>
          </cell>
          <cell r="E389" t="str">
            <v>R TEE</v>
          </cell>
          <cell r="F389">
            <v>2</v>
          </cell>
          <cell r="G389" t="str">
            <v>CB400400000T0H</v>
          </cell>
          <cell r="H389">
            <v>0.75</v>
          </cell>
          <cell r="I389">
            <v>0.5</v>
          </cell>
          <cell r="J389">
            <v>2</v>
          </cell>
          <cell r="K389">
            <v>2</v>
          </cell>
        </row>
        <row r="390">
          <cell r="A390" t="str">
            <v>M1</v>
          </cell>
          <cell r="B390" t="str">
            <v>A5C</v>
          </cell>
          <cell r="C390" t="str">
            <v>N</v>
          </cell>
          <cell r="D390" t="str">
            <v>22617</v>
          </cell>
          <cell r="E390" t="str">
            <v>TEE</v>
          </cell>
          <cell r="F390">
            <v>2</v>
          </cell>
          <cell r="G390" t="str">
            <v>CB400300000T00</v>
          </cell>
          <cell r="H390">
            <v>0.75</v>
          </cell>
          <cell r="I390" t="str">
            <v>--</v>
          </cell>
          <cell r="J390">
            <v>1</v>
          </cell>
          <cell r="K390">
            <v>1</v>
          </cell>
        </row>
        <row r="391">
          <cell r="A391" t="str">
            <v>M1</v>
          </cell>
          <cell r="B391" t="str">
            <v>A5C</v>
          </cell>
          <cell r="C391" t="str">
            <v>P</v>
          </cell>
          <cell r="D391" t="str">
            <v>22094</v>
          </cell>
          <cell r="E391" t="str">
            <v>90 ELL</v>
          </cell>
          <cell r="F391">
            <v>2</v>
          </cell>
          <cell r="G391" t="str">
            <v>CB400100001000</v>
          </cell>
          <cell r="H391">
            <v>0.75</v>
          </cell>
          <cell r="I391" t="str">
            <v>--</v>
          </cell>
          <cell r="J391">
            <v>2</v>
          </cell>
          <cell r="K391">
            <v>2</v>
          </cell>
        </row>
        <row r="392">
          <cell r="A392" t="str">
            <v>M1</v>
          </cell>
          <cell r="B392" t="str">
            <v>A5C</v>
          </cell>
          <cell r="C392" t="str">
            <v>P</v>
          </cell>
          <cell r="D392" t="str">
            <v>22095</v>
          </cell>
          <cell r="E392" t="str">
            <v>90 ELL</v>
          </cell>
          <cell r="F392">
            <v>2</v>
          </cell>
          <cell r="G392" t="str">
            <v>CB400100001000</v>
          </cell>
          <cell r="H392">
            <v>0.75</v>
          </cell>
          <cell r="I392" t="str">
            <v>--</v>
          </cell>
          <cell r="J392">
            <v>2</v>
          </cell>
          <cell r="K392">
            <v>2</v>
          </cell>
        </row>
        <row r="393">
          <cell r="A393" t="str">
            <v>M1</v>
          </cell>
          <cell r="B393" t="str">
            <v>A5C</v>
          </cell>
          <cell r="C393" t="str">
            <v>P</v>
          </cell>
          <cell r="D393" t="str">
            <v>22100</v>
          </cell>
          <cell r="E393" t="str">
            <v>90 ELL</v>
          </cell>
          <cell r="F393">
            <v>2</v>
          </cell>
          <cell r="G393" t="str">
            <v>CB400100001000</v>
          </cell>
          <cell r="H393">
            <v>0.75</v>
          </cell>
          <cell r="I393" t="str">
            <v>--</v>
          </cell>
          <cell r="J393">
            <v>2</v>
          </cell>
          <cell r="K393">
            <v>2</v>
          </cell>
        </row>
        <row r="394">
          <cell r="A394" t="str">
            <v>M1</v>
          </cell>
          <cell r="B394" t="str">
            <v>A5C</v>
          </cell>
          <cell r="C394" t="str">
            <v>P</v>
          </cell>
          <cell r="D394" t="str">
            <v>22099</v>
          </cell>
          <cell r="E394" t="str">
            <v>90 ELL</v>
          </cell>
          <cell r="F394">
            <v>2</v>
          </cell>
          <cell r="G394" t="str">
            <v>CB400100001000</v>
          </cell>
          <cell r="H394">
            <v>0.75</v>
          </cell>
          <cell r="I394" t="str">
            <v>--</v>
          </cell>
          <cell r="J394">
            <v>2</v>
          </cell>
          <cell r="K394">
            <v>2</v>
          </cell>
        </row>
        <row r="395">
          <cell r="A395" t="str">
            <v>M1</v>
          </cell>
          <cell r="B395" t="str">
            <v>A5C</v>
          </cell>
          <cell r="C395" t="str">
            <v>P</v>
          </cell>
          <cell r="D395" t="str">
            <v>22090</v>
          </cell>
          <cell r="E395" t="str">
            <v>CAP</v>
          </cell>
          <cell r="F395">
            <v>2</v>
          </cell>
          <cell r="G395" t="str">
            <v>CB520700000T00</v>
          </cell>
          <cell r="H395">
            <v>0.75</v>
          </cell>
          <cell r="I395" t="str">
            <v>--</v>
          </cell>
          <cell r="J395">
            <v>1</v>
          </cell>
          <cell r="K395">
            <v>1</v>
          </cell>
        </row>
        <row r="396">
          <cell r="A396" t="str">
            <v>M1</v>
          </cell>
          <cell r="B396" t="str">
            <v>A5C</v>
          </cell>
          <cell r="C396" t="str">
            <v>P</v>
          </cell>
          <cell r="D396" t="str">
            <v>22094</v>
          </cell>
          <cell r="E396" t="str">
            <v>NPL</v>
          </cell>
          <cell r="F396">
            <v>2</v>
          </cell>
          <cell r="G396" t="str">
            <v>CB132108000TVR</v>
          </cell>
          <cell r="H396">
            <v>0.75</v>
          </cell>
          <cell r="I396" t="str">
            <v>75mm</v>
          </cell>
          <cell r="J396">
            <v>2</v>
          </cell>
          <cell r="K396">
            <v>2</v>
          </cell>
        </row>
        <row r="397">
          <cell r="A397" t="str">
            <v>M1</v>
          </cell>
          <cell r="B397" t="str">
            <v>A5C</v>
          </cell>
          <cell r="C397" t="str">
            <v>P</v>
          </cell>
          <cell r="D397" t="str">
            <v>22095</v>
          </cell>
          <cell r="E397" t="str">
            <v>NPL</v>
          </cell>
          <cell r="F397">
            <v>2</v>
          </cell>
          <cell r="G397" t="str">
            <v>CB132108000TVR</v>
          </cell>
          <cell r="H397">
            <v>0.75</v>
          </cell>
          <cell r="I397" t="str">
            <v>75mm</v>
          </cell>
          <cell r="J397">
            <v>2</v>
          </cell>
          <cell r="K397">
            <v>2</v>
          </cell>
        </row>
        <row r="398">
          <cell r="A398" t="str">
            <v>M1</v>
          </cell>
          <cell r="B398" t="str">
            <v>A5C</v>
          </cell>
          <cell r="C398" t="str">
            <v>P</v>
          </cell>
          <cell r="D398" t="str">
            <v>22100</v>
          </cell>
          <cell r="E398" t="str">
            <v>NPL</v>
          </cell>
          <cell r="F398">
            <v>2</v>
          </cell>
          <cell r="G398" t="str">
            <v>CB132108000TVR</v>
          </cell>
          <cell r="H398">
            <v>0.75</v>
          </cell>
          <cell r="I398" t="str">
            <v>75mm</v>
          </cell>
          <cell r="J398">
            <v>2</v>
          </cell>
          <cell r="K398">
            <v>2</v>
          </cell>
        </row>
        <row r="399">
          <cell r="A399" t="str">
            <v>M1</v>
          </cell>
          <cell r="B399" t="str">
            <v>A5C</v>
          </cell>
          <cell r="C399" t="str">
            <v>P</v>
          </cell>
          <cell r="D399" t="str">
            <v>22099</v>
          </cell>
          <cell r="E399" t="str">
            <v>NPL</v>
          </cell>
          <cell r="F399">
            <v>2</v>
          </cell>
          <cell r="G399" t="str">
            <v>CB132108000TVR</v>
          </cell>
          <cell r="H399">
            <v>0.75</v>
          </cell>
          <cell r="I399" t="str">
            <v>75mm</v>
          </cell>
          <cell r="J399">
            <v>2</v>
          </cell>
          <cell r="K399">
            <v>2</v>
          </cell>
        </row>
        <row r="400">
          <cell r="A400" t="str">
            <v>M1</v>
          </cell>
          <cell r="B400" t="str">
            <v>A6C</v>
          </cell>
          <cell r="C400" t="str">
            <v>HOR</v>
          </cell>
          <cell r="D400" t="str">
            <v>65612</v>
          </cell>
          <cell r="E400" t="str">
            <v>90 ELL</v>
          </cell>
          <cell r="F400">
            <v>2</v>
          </cell>
          <cell r="G400" t="str">
            <v>CB400100001000</v>
          </cell>
          <cell r="H400">
            <v>0.75</v>
          </cell>
          <cell r="I400" t="str">
            <v>--</v>
          </cell>
          <cell r="J400">
            <v>4</v>
          </cell>
          <cell r="K400">
            <v>4</v>
          </cell>
        </row>
        <row r="401">
          <cell r="A401" t="str">
            <v>M1</v>
          </cell>
          <cell r="B401" t="str">
            <v>A5C</v>
          </cell>
          <cell r="C401" t="str">
            <v>P</v>
          </cell>
          <cell r="D401" t="str">
            <v>22062</v>
          </cell>
          <cell r="E401" t="str">
            <v>90 ELL</v>
          </cell>
          <cell r="F401">
            <v>2</v>
          </cell>
          <cell r="G401" t="str">
            <v>CB400100001000</v>
          </cell>
          <cell r="H401">
            <v>0.75</v>
          </cell>
          <cell r="I401" t="str">
            <v>--</v>
          </cell>
          <cell r="J401">
            <v>2</v>
          </cell>
          <cell r="K401">
            <v>2</v>
          </cell>
        </row>
        <row r="402">
          <cell r="A402" t="str">
            <v>M1</v>
          </cell>
          <cell r="B402" t="str">
            <v>A5C</v>
          </cell>
          <cell r="C402" t="str">
            <v>P</v>
          </cell>
          <cell r="D402" t="str">
            <v>22002</v>
          </cell>
          <cell r="E402" t="str">
            <v>90 ELL</v>
          </cell>
          <cell r="F402">
            <v>2</v>
          </cell>
          <cell r="G402" t="str">
            <v>CB400100001000</v>
          </cell>
          <cell r="H402">
            <v>0.75</v>
          </cell>
          <cell r="I402" t="str">
            <v>--</v>
          </cell>
          <cell r="J402">
            <v>2</v>
          </cell>
          <cell r="K402">
            <v>2</v>
          </cell>
        </row>
        <row r="403">
          <cell r="A403" t="str">
            <v>M1</v>
          </cell>
          <cell r="B403" t="str">
            <v>A5C</v>
          </cell>
          <cell r="C403" t="str">
            <v>P</v>
          </cell>
          <cell r="D403" t="str">
            <v>22073</v>
          </cell>
          <cell r="E403" t="str">
            <v>90 ELL</v>
          </cell>
          <cell r="F403">
            <v>2</v>
          </cell>
          <cell r="G403" t="str">
            <v>CB400100001000</v>
          </cell>
          <cell r="H403">
            <v>0.75</v>
          </cell>
          <cell r="I403" t="str">
            <v>--</v>
          </cell>
          <cell r="J403">
            <v>2</v>
          </cell>
          <cell r="K403">
            <v>2</v>
          </cell>
        </row>
        <row r="404">
          <cell r="A404" t="str">
            <v>M1</v>
          </cell>
          <cell r="B404" t="str">
            <v>A5C</v>
          </cell>
          <cell r="C404" t="str">
            <v>WW</v>
          </cell>
          <cell r="D404" t="str">
            <v>22601</v>
          </cell>
          <cell r="E404" t="str">
            <v>90 ELL</v>
          </cell>
          <cell r="F404">
            <v>2</v>
          </cell>
          <cell r="G404" t="str">
            <v>CB400100001000</v>
          </cell>
          <cell r="H404">
            <v>0.75</v>
          </cell>
          <cell r="I404" t="str">
            <v>--</v>
          </cell>
          <cell r="J404">
            <v>4</v>
          </cell>
          <cell r="K404">
            <v>4</v>
          </cell>
        </row>
        <row r="405">
          <cell r="A405" t="str">
            <v>M1</v>
          </cell>
          <cell r="B405" t="str">
            <v>A6C</v>
          </cell>
          <cell r="C405" t="str">
            <v>HOS</v>
          </cell>
          <cell r="D405" t="str">
            <v>65632</v>
          </cell>
          <cell r="E405" t="str">
            <v>CAP</v>
          </cell>
          <cell r="F405">
            <v>2</v>
          </cell>
          <cell r="G405" t="str">
            <v>CB520700000T00</v>
          </cell>
          <cell r="H405">
            <v>0.75</v>
          </cell>
          <cell r="I405" t="str">
            <v>--</v>
          </cell>
          <cell r="J405">
            <v>2</v>
          </cell>
          <cell r="K405">
            <v>2</v>
          </cell>
        </row>
        <row r="406">
          <cell r="A406" t="str">
            <v>M1</v>
          </cell>
          <cell r="B406" t="str">
            <v>A6C</v>
          </cell>
          <cell r="C406" t="str">
            <v>HOS</v>
          </cell>
          <cell r="D406" t="str">
            <v>65633</v>
          </cell>
          <cell r="E406" t="str">
            <v>CAP</v>
          </cell>
          <cell r="F406">
            <v>2</v>
          </cell>
          <cell r="G406" t="str">
            <v>CB520700000T00</v>
          </cell>
          <cell r="H406">
            <v>0.75</v>
          </cell>
          <cell r="I406" t="str">
            <v>--</v>
          </cell>
          <cell r="J406">
            <v>1</v>
          </cell>
          <cell r="K406">
            <v>1</v>
          </cell>
        </row>
        <row r="407">
          <cell r="A407" t="str">
            <v>M1</v>
          </cell>
          <cell r="B407" t="str">
            <v>A5C</v>
          </cell>
          <cell r="C407" t="str">
            <v>P</v>
          </cell>
          <cell r="D407" t="str">
            <v>22003</v>
          </cell>
          <cell r="E407" t="str">
            <v>CAP</v>
          </cell>
          <cell r="F407">
            <v>2</v>
          </cell>
          <cell r="G407" t="str">
            <v>CB520700000T00</v>
          </cell>
          <cell r="H407">
            <v>0.75</v>
          </cell>
          <cell r="I407" t="str">
            <v>--</v>
          </cell>
          <cell r="J407">
            <v>1</v>
          </cell>
          <cell r="K407">
            <v>1</v>
          </cell>
        </row>
        <row r="408">
          <cell r="A408" t="str">
            <v>M1</v>
          </cell>
          <cell r="B408" t="str">
            <v>A5C</v>
          </cell>
          <cell r="C408" t="str">
            <v>P</v>
          </cell>
          <cell r="D408" t="str">
            <v>22004</v>
          </cell>
          <cell r="E408" t="str">
            <v>CAP</v>
          </cell>
          <cell r="F408">
            <v>2</v>
          </cell>
          <cell r="G408" t="str">
            <v>CB520700000T00</v>
          </cell>
          <cell r="H408">
            <v>0.75</v>
          </cell>
          <cell r="I408" t="str">
            <v>--</v>
          </cell>
          <cell r="J408">
            <v>2</v>
          </cell>
          <cell r="K408">
            <v>2</v>
          </cell>
        </row>
        <row r="409">
          <cell r="A409" t="str">
            <v>M1</v>
          </cell>
          <cell r="B409" t="str">
            <v>A5C</v>
          </cell>
          <cell r="C409" t="str">
            <v>P</v>
          </cell>
          <cell r="D409" t="str">
            <v>22004</v>
          </cell>
          <cell r="E409" t="str">
            <v>CAP</v>
          </cell>
          <cell r="F409">
            <v>2</v>
          </cell>
          <cell r="G409" t="str">
            <v>CB520700000T00</v>
          </cell>
          <cell r="H409">
            <v>0.75</v>
          </cell>
          <cell r="I409" t="str">
            <v>--</v>
          </cell>
          <cell r="J409">
            <v>1</v>
          </cell>
          <cell r="K409">
            <v>1</v>
          </cell>
        </row>
        <row r="410">
          <cell r="A410" t="str">
            <v>M1</v>
          </cell>
          <cell r="B410" t="str">
            <v>A5C</v>
          </cell>
          <cell r="C410" t="str">
            <v>P</v>
          </cell>
          <cell r="D410" t="str">
            <v>22074</v>
          </cell>
          <cell r="E410" t="str">
            <v>CAP</v>
          </cell>
          <cell r="F410">
            <v>2</v>
          </cell>
          <cell r="G410" t="str">
            <v>CB520700000T00</v>
          </cell>
          <cell r="H410">
            <v>0.75</v>
          </cell>
          <cell r="I410" t="str">
            <v>--</v>
          </cell>
          <cell r="J410">
            <v>3</v>
          </cell>
          <cell r="K410">
            <v>3</v>
          </cell>
        </row>
        <row r="411">
          <cell r="A411" t="str">
            <v>M1</v>
          </cell>
          <cell r="B411" t="str">
            <v>A5C</v>
          </cell>
          <cell r="C411" t="str">
            <v>P</v>
          </cell>
          <cell r="D411" t="str">
            <v>22077</v>
          </cell>
          <cell r="E411" t="str">
            <v>CAP</v>
          </cell>
          <cell r="F411">
            <v>2</v>
          </cell>
          <cell r="G411" t="str">
            <v>CB520700000T00</v>
          </cell>
          <cell r="H411">
            <v>0.75</v>
          </cell>
          <cell r="I411" t="str">
            <v>--</v>
          </cell>
          <cell r="J411">
            <v>1</v>
          </cell>
          <cell r="K411">
            <v>1</v>
          </cell>
        </row>
        <row r="412">
          <cell r="A412" t="str">
            <v>M1</v>
          </cell>
          <cell r="B412" t="str">
            <v>A5C</v>
          </cell>
          <cell r="C412" t="str">
            <v>P</v>
          </cell>
          <cell r="D412" t="str">
            <v>22077</v>
          </cell>
          <cell r="E412" t="str">
            <v>CAP</v>
          </cell>
          <cell r="F412">
            <v>2</v>
          </cell>
          <cell r="G412" t="str">
            <v>CB520700000T00</v>
          </cell>
          <cell r="H412">
            <v>0.75</v>
          </cell>
          <cell r="I412" t="str">
            <v>--</v>
          </cell>
          <cell r="J412">
            <v>1</v>
          </cell>
          <cell r="K412">
            <v>1</v>
          </cell>
        </row>
        <row r="413">
          <cell r="A413" t="str">
            <v>M1</v>
          </cell>
          <cell r="B413" t="str">
            <v>A5C</v>
          </cell>
          <cell r="C413" t="str">
            <v>P</v>
          </cell>
          <cell r="D413" t="str">
            <v>22111</v>
          </cell>
          <cell r="E413" t="str">
            <v>CAP</v>
          </cell>
          <cell r="F413">
            <v>2</v>
          </cell>
          <cell r="G413" t="str">
            <v>CB520700000T00</v>
          </cell>
          <cell r="H413">
            <v>0.75</v>
          </cell>
          <cell r="I413" t="str">
            <v>--</v>
          </cell>
          <cell r="J413">
            <v>2</v>
          </cell>
          <cell r="K413">
            <v>2</v>
          </cell>
        </row>
        <row r="414">
          <cell r="A414" t="str">
            <v>M1</v>
          </cell>
          <cell r="B414" t="str">
            <v>A5C</v>
          </cell>
          <cell r="C414" t="str">
            <v>TRIM</v>
          </cell>
          <cell r="D414" t="str">
            <v>V-2214</v>
          </cell>
          <cell r="E414" t="str">
            <v>CAP</v>
          </cell>
          <cell r="F414">
            <v>2</v>
          </cell>
          <cell r="G414" t="str">
            <v>CB520700000T00</v>
          </cell>
          <cell r="H414">
            <v>0.75</v>
          </cell>
          <cell r="I414" t="str">
            <v>--</v>
          </cell>
          <cell r="J414">
            <v>1</v>
          </cell>
          <cell r="K414">
            <v>1</v>
          </cell>
        </row>
        <row r="415">
          <cell r="A415" t="str">
            <v>M1</v>
          </cell>
          <cell r="B415" t="str">
            <v>A5C</v>
          </cell>
          <cell r="C415" t="str">
            <v>P</v>
          </cell>
          <cell r="D415" t="str">
            <v>22005</v>
          </cell>
          <cell r="E415" t="str">
            <v>CAP</v>
          </cell>
          <cell r="F415">
            <v>2</v>
          </cell>
          <cell r="G415" t="str">
            <v>CB520700000T00</v>
          </cell>
          <cell r="H415">
            <v>0.75</v>
          </cell>
          <cell r="I415" t="str">
            <v>--</v>
          </cell>
          <cell r="J415">
            <v>1</v>
          </cell>
          <cell r="K415">
            <v>1</v>
          </cell>
        </row>
        <row r="416">
          <cell r="A416" t="str">
            <v>M1</v>
          </cell>
          <cell r="B416" t="str">
            <v>A6C</v>
          </cell>
          <cell r="C416" t="str">
            <v>HOS</v>
          </cell>
          <cell r="D416" t="str">
            <v>65633</v>
          </cell>
          <cell r="E416" t="str">
            <v>CPLG</v>
          </cell>
          <cell r="F416">
            <v>2</v>
          </cell>
          <cell r="G416" t="str">
            <v>CB400500000T00</v>
          </cell>
          <cell r="H416">
            <v>0.75</v>
          </cell>
          <cell r="I416" t="str">
            <v>--</v>
          </cell>
          <cell r="J416">
            <v>1</v>
          </cell>
          <cell r="K416">
            <v>1</v>
          </cell>
        </row>
        <row r="417">
          <cell r="A417" t="str">
            <v>M1</v>
          </cell>
          <cell r="B417" t="str">
            <v>A6C</v>
          </cell>
          <cell r="C417" t="str">
            <v>HOS</v>
          </cell>
          <cell r="D417" t="str">
            <v>65632</v>
          </cell>
          <cell r="E417" t="str">
            <v>NPL</v>
          </cell>
          <cell r="F417">
            <v>2</v>
          </cell>
          <cell r="G417" t="str">
            <v>CB132308000TVR</v>
          </cell>
          <cell r="H417">
            <v>0.75</v>
          </cell>
          <cell r="I417" t="str">
            <v>75mm</v>
          </cell>
          <cell r="J417">
            <v>2</v>
          </cell>
          <cell r="K417">
            <v>2</v>
          </cell>
        </row>
        <row r="418">
          <cell r="A418" t="str">
            <v>M1</v>
          </cell>
          <cell r="B418" t="str">
            <v>A6C</v>
          </cell>
          <cell r="C418" t="str">
            <v>HOS</v>
          </cell>
          <cell r="D418" t="str">
            <v>65633</v>
          </cell>
          <cell r="E418" t="str">
            <v>NPL</v>
          </cell>
          <cell r="F418">
            <v>2</v>
          </cell>
          <cell r="G418" t="str">
            <v>CB132108000TVR</v>
          </cell>
          <cell r="H418">
            <v>0.75</v>
          </cell>
          <cell r="I418" t="str">
            <v>75mm</v>
          </cell>
          <cell r="J418">
            <v>3</v>
          </cell>
          <cell r="K418">
            <v>3</v>
          </cell>
        </row>
        <row r="419">
          <cell r="A419" t="str">
            <v>M1</v>
          </cell>
          <cell r="B419" t="str">
            <v>A6C</v>
          </cell>
          <cell r="C419" t="str">
            <v>HOS</v>
          </cell>
          <cell r="D419" t="str">
            <v>65632</v>
          </cell>
          <cell r="E419" t="str">
            <v>NPL</v>
          </cell>
          <cell r="F419">
            <v>2</v>
          </cell>
          <cell r="G419" t="str">
            <v>CB132108000TVR</v>
          </cell>
          <cell r="H419">
            <v>0.75</v>
          </cell>
          <cell r="I419" t="str">
            <v>75mm</v>
          </cell>
          <cell r="J419">
            <v>2</v>
          </cell>
          <cell r="K419">
            <v>2</v>
          </cell>
        </row>
        <row r="420">
          <cell r="A420" t="str">
            <v>M1</v>
          </cell>
          <cell r="B420" t="str">
            <v>A5C</v>
          </cell>
          <cell r="C420" t="str">
            <v>P</v>
          </cell>
          <cell r="D420" t="str">
            <v>22002</v>
          </cell>
          <cell r="E420" t="str">
            <v>NPL</v>
          </cell>
          <cell r="F420">
            <v>2</v>
          </cell>
          <cell r="G420" t="str">
            <v>CB132108000TVR</v>
          </cell>
          <cell r="H420">
            <v>0.75</v>
          </cell>
          <cell r="I420" t="str">
            <v>75mm</v>
          </cell>
          <cell r="J420">
            <v>4</v>
          </cell>
          <cell r="K420">
            <v>4</v>
          </cell>
        </row>
        <row r="421">
          <cell r="A421" t="str">
            <v>M1</v>
          </cell>
          <cell r="B421" t="str">
            <v>A5C</v>
          </cell>
          <cell r="C421" t="str">
            <v>P</v>
          </cell>
          <cell r="D421" t="str">
            <v>22003</v>
          </cell>
          <cell r="E421" t="str">
            <v>NPL</v>
          </cell>
          <cell r="F421">
            <v>2</v>
          </cell>
          <cell r="G421" t="str">
            <v>CB132108000TVR</v>
          </cell>
          <cell r="H421">
            <v>0.75</v>
          </cell>
          <cell r="I421" t="str">
            <v>75mm</v>
          </cell>
          <cell r="J421">
            <v>3</v>
          </cell>
          <cell r="K421">
            <v>3</v>
          </cell>
        </row>
        <row r="422">
          <cell r="A422" t="str">
            <v>M1</v>
          </cell>
          <cell r="B422" t="str">
            <v>A5C</v>
          </cell>
          <cell r="C422" t="str">
            <v>P</v>
          </cell>
          <cell r="D422" t="str">
            <v>22004</v>
          </cell>
          <cell r="E422" t="str">
            <v>NPL</v>
          </cell>
          <cell r="F422">
            <v>2</v>
          </cell>
          <cell r="G422" t="str">
            <v>CB132108000TVR</v>
          </cell>
          <cell r="H422">
            <v>0.75</v>
          </cell>
          <cell r="I422" t="str">
            <v>75mm</v>
          </cell>
          <cell r="J422">
            <v>2</v>
          </cell>
          <cell r="K422">
            <v>2</v>
          </cell>
        </row>
        <row r="423">
          <cell r="A423" t="str">
            <v>M1</v>
          </cell>
          <cell r="B423" t="str">
            <v>A5C</v>
          </cell>
          <cell r="C423" t="str">
            <v>P</v>
          </cell>
          <cell r="D423" t="str">
            <v>22004</v>
          </cell>
          <cell r="E423" t="str">
            <v>NPL</v>
          </cell>
          <cell r="F423">
            <v>2</v>
          </cell>
          <cell r="G423" t="str">
            <v>CB132308000TVR</v>
          </cell>
          <cell r="H423">
            <v>0.75</v>
          </cell>
          <cell r="I423" t="str">
            <v>75mm</v>
          </cell>
          <cell r="J423">
            <v>2</v>
          </cell>
          <cell r="K423">
            <v>2</v>
          </cell>
        </row>
        <row r="424">
          <cell r="A424" t="str">
            <v>M1</v>
          </cell>
          <cell r="B424" t="str">
            <v>A5C</v>
          </cell>
          <cell r="C424" t="str">
            <v>P</v>
          </cell>
          <cell r="D424" t="str">
            <v>22004</v>
          </cell>
          <cell r="E424" t="str">
            <v>NPL</v>
          </cell>
          <cell r="F424">
            <v>2</v>
          </cell>
          <cell r="G424" t="str">
            <v>CB132108000TVR</v>
          </cell>
          <cell r="H424">
            <v>0.75</v>
          </cell>
          <cell r="I424" t="str">
            <v>75mm</v>
          </cell>
          <cell r="J424">
            <v>1</v>
          </cell>
          <cell r="K424">
            <v>1</v>
          </cell>
        </row>
        <row r="425">
          <cell r="A425" t="str">
            <v>M1</v>
          </cell>
          <cell r="B425" t="str">
            <v>A5C</v>
          </cell>
          <cell r="C425" t="str">
            <v>P</v>
          </cell>
          <cell r="D425" t="str">
            <v>22005</v>
          </cell>
          <cell r="E425" t="str">
            <v>NPL</v>
          </cell>
          <cell r="F425">
            <v>2</v>
          </cell>
          <cell r="G425" t="str">
            <v>CB132308000TVR</v>
          </cell>
          <cell r="H425">
            <v>0.75</v>
          </cell>
          <cell r="I425" t="str">
            <v>75mm</v>
          </cell>
          <cell r="J425">
            <v>2</v>
          </cell>
          <cell r="K425">
            <v>2</v>
          </cell>
        </row>
        <row r="426">
          <cell r="A426" t="str">
            <v>M1</v>
          </cell>
          <cell r="B426" t="str">
            <v>A5C</v>
          </cell>
          <cell r="C426" t="str">
            <v>P</v>
          </cell>
          <cell r="D426" t="str">
            <v>22062</v>
          </cell>
          <cell r="E426" t="str">
            <v>NPL</v>
          </cell>
          <cell r="F426">
            <v>2</v>
          </cell>
          <cell r="G426" t="str">
            <v>CB132108000TVR</v>
          </cell>
          <cell r="H426">
            <v>0.75</v>
          </cell>
          <cell r="I426" t="str">
            <v>75mm</v>
          </cell>
          <cell r="J426">
            <v>2</v>
          </cell>
          <cell r="K426">
            <v>2</v>
          </cell>
        </row>
        <row r="427">
          <cell r="A427" t="str">
            <v>M1</v>
          </cell>
          <cell r="B427" t="str">
            <v>A5C</v>
          </cell>
          <cell r="C427" t="str">
            <v>P</v>
          </cell>
          <cell r="D427" t="str">
            <v>22001</v>
          </cell>
          <cell r="E427" t="str">
            <v>NPL</v>
          </cell>
          <cell r="F427">
            <v>2</v>
          </cell>
          <cell r="G427" t="str">
            <v>CB132108000TVR</v>
          </cell>
          <cell r="H427">
            <v>0.75</v>
          </cell>
          <cell r="I427" t="str">
            <v>75mm</v>
          </cell>
          <cell r="J427">
            <v>3</v>
          </cell>
          <cell r="K427">
            <v>3</v>
          </cell>
        </row>
        <row r="428">
          <cell r="A428" t="str">
            <v>M1</v>
          </cell>
          <cell r="B428" t="str">
            <v>A5C</v>
          </cell>
          <cell r="C428" t="str">
            <v>P</v>
          </cell>
          <cell r="D428" t="str">
            <v>22004</v>
          </cell>
          <cell r="E428" t="str">
            <v>NPL</v>
          </cell>
          <cell r="F428">
            <v>2</v>
          </cell>
          <cell r="G428" t="str">
            <v>CB132308000TVR</v>
          </cell>
          <cell r="H428">
            <v>0.75</v>
          </cell>
          <cell r="I428" t="str">
            <v>75mm</v>
          </cell>
          <cell r="J428">
            <v>1</v>
          </cell>
          <cell r="K428">
            <v>1</v>
          </cell>
        </row>
        <row r="429">
          <cell r="A429" t="str">
            <v>M1</v>
          </cell>
          <cell r="B429" t="str">
            <v>A5C</v>
          </cell>
          <cell r="C429" t="str">
            <v>P</v>
          </cell>
          <cell r="D429" t="str">
            <v>22073</v>
          </cell>
          <cell r="E429" t="str">
            <v>NPL</v>
          </cell>
          <cell r="F429">
            <v>2</v>
          </cell>
          <cell r="G429" t="str">
            <v>CB132108000TVR</v>
          </cell>
          <cell r="H429">
            <v>0.75</v>
          </cell>
          <cell r="I429" t="str">
            <v>75mm</v>
          </cell>
          <cell r="J429">
            <v>2</v>
          </cell>
          <cell r="K429">
            <v>2</v>
          </cell>
        </row>
        <row r="430">
          <cell r="A430" t="str">
            <v>M1</v>
          </cell>
          <cell r="B430" t="str">
            <v>A6C</v>
          </cell>
          <cell r="C430" t="str">
            <v>HOS</v>
          </cell>
          <cell r="D430" t="str">
            <v>65629</v>
          </cell>
          <cell r="E430" t="str">
            <v>90 ELL</v>
          </cell>
          <cell r="F430">
            <v>2</v>
          </cell>
          <cell r="G430" t="str">
            <v>CB400100001000</v>
          </cell>
          <cell r="H430">
            <v>0.75</v>
          </cell>
          <cell r="I430" t="str">
            <v>--</v>
          </cell>
          <cell r="J430">
            <v>3</v>
          </cell>
          <cell r="K430">
            <v>3</v>
          </cell>
        </row>
        <row r="431">
          <cell r="A431" t="str">
            <v>M1</v>
          </cell>
          <cell r="B431" t="str">
            <v>A6C</v>
          </cell>
          <cell r="C431" t="str">
            <v>HOS</v>
          </cell>
          <cell r="D431" t="str">
            <v>65624</v>
          </cell>
          <cell r="E431" t="str">
            <v>90 ELL</v>
          </cell>
          <cell r="F431">
            <v>2</v>
          </cell>
          <cell r="G431" t="str">
            <v>CB400100001000</v>
          </cell>
          <cell r="H431">
            <v>0.75</v>
          </cell>
          <cell r="I431" t="str">
            <v>--</v>
          </cell>
          <cell r="J431">
            <v>1</v>
          </cell>
          <cell r="K431">
            <v>1</v>
          </cell>
        </row>
        <row r="432">
          <cell r="A432" t="str">
            <v>M1</v>
          </cell>
          <cell r="B432" t="str">
            <v>A6C</v>
          </cell>
          <cell r="C432" t="str">
            <v>HOS</v>
          </cell>
          <cell r="D432" t="str">
            <v>65634</v>
          </cell>
          <cell r="E432" t="str">
            <v>90 ELL</v>
          </cell>
          <cell r="F432">
            <v>2</v>
          </cell>
          <cell r="G432" t="str">
            <v>CB400100001000</v>
          </cell>
          <cell r="H432">
            <v>0.75</v>
          </cell>
          <cell r="I432" t="str">
            <v>--</v>
          </cell>
          <cell r="J432">
            <v>3</v>
          </cell>
          <cell r="K432">
            <v>3</v>
          </cell>
        </row>
        <row r="433">
          <cell r="A433" t="str">
            <v>M1</v>
          </cell>
          <cell r="B433" t="str">
            <v>A4C</v>
          </cell>
          <cell r="C433" t="str">
            <v>P</v>
          </cell>
          <cell r="D433" t="str">
            <v>22008</v>
          </cell>
          <cell r="E433" t="str">
            <v>90 ELL</v>
          </cell>
          <cell r="F433">
            <v>2</v>
          </cell>
          <cell r="G433" t="str">
            <v>CB400100001000</v>
          </cell>
          <cell r="H433">
            <v>0.75</v>
          </cell>
          <cell r="I433" t="str">
            <v>--</v>
          </cell>
          <cell r="J433">
            <v>1</v>
          </cell>
          <cell r="K433">
            <v>1</v>
          </cell>
        </row>
        <row r="434">
          <cell r="A434" t="str">
            <v>M1</v>
          </cell>
          <cell r="B434" t="str">
            <v>A4C</v>
          </cell>
          <cell r="C434" t="str">
            <v>P</v>
          </cell>
          <cell r="D434" t="str">
            <v>22031</v>
          </cell>
          <cell r="E434" t="str">
            <v>90 ELL</v>
          </cell>
          <cell r="F434">
            <v>2</v>
          </cell>
          <cell r="G434" t="str">
            <v>CB400100001000</v>
          </cell>
          <cell r="H434">
            <v>0.75</v>
          </cell>
          <cell r="I434" t="str">
            <v>--</v>
          </cell>
          <cell r="J434">
            <v>1</v>
          </cell>
          <cell r="K434">
            <v>1</v>
          </cell>
        </row>
        <row r="435">
          <cell r="A435" t="str">
            <v>M1</v>
          </cell>
          <cell r="B435" t="str">
            <v>A6C</v>
          </cell>
          <cell r="C435" t="str">
            <v>TRIM</v>
          </cell>
          <cell r="D435" t="str">
            <v>H-6501</v>
          </cell>
          <cell r="E435" t="str">
            <v>90 ELL</v>
          </cell>
          <cell r="F435">
            <v>2</v>
          </cell>
          <cell r="G435" t="str">
            <v>CB400100001000</v>
          </cell>
          <cell r="H435">
            <v>0.75</v>
          </cell>
          <cell r="I435" t="str">
            <v>--</v>
          </cell>
          <cell r="J435">
            <v>1</v>
          </cell>
          <cell r="K435">
            <v>1</v>
          </cell>
        </row>
        <row r="436">
          <cell r="A436" t="str">
            <v>M1</v>
          </cell>
          <cell r="B436" t="str">
            <v>A6C</v>
          </cell>
          <cell r="C436" t="str">
            <v>TRIM</v>
          </cell>
          <cell r="D436" t="str">
            <v>V-6502</v>
          </cell>
          <cell r="E436" t="str">
            <v>90 ELL</v>
          </cell>
          <cell r="F436">
            <v>2</v>
          </cell>
          <cell r="G436" t="str">
            <v>CB400100001000</v>
          </cell>
          <cell r="H436">
            <v>0.75</v>
          </cell>
          <cell r="I436" t="str">
            <v>--</v>
          </cell>
          <cell r="J436">
            <v>2</v>
          </cell>
          <cell r="K436">
            <v>2</v>
          </cell>
        </row>
        <row r="437">
          <cell r="A437" t="str">
            <v>M1</v>
          </cell>
          <cell r="B437" t="str">
            <v>A6C</v>
          </cell>
          <cell r="C437" t="str">
            <v>HOR</v>
          </cell>
          <cell r="D437" t="str">
            <v>65620</v>
          </cell>
          <cell r="E437" t="str">
            <v>90 ELL</v>
          </cell>
          <cell r="F437">
            <v>2</v>
          </cell>
          <cell r="G437" t="str">
            <v>CB400100001000</v>
          </cell>
          <cell r="H437">
            <v>0.75</v>
          </cell>
          <cell r="I437" t="str">
            <v>--</v>
          </cell>
          <cell r="J437">
            <v>7</v>
          </cell>
          <cell r="K437">
            <v>7</v>
          </cell>
        </row>
        <row r="438">
          <cell r="A438" t="str">
            <v>M1</v>
          </cell>
          <cell r="B438" t="str">
            <v>A4C</v>
          </cell>
          <cell r="C438" t="str">
            <v>P</v>
          </cell>
          <cell r="D438" t="str">
            <v>22008</v>
          </cell>
          <cell r="E438" t="str">
            <v>90 ELL</v>
          </cell>
          <cell r="F438">
            <v>2</v>
          </cell>
          <cell r="G438" t="str">
            <v>CB400100001000</v>
          </cell>
          <cell r="H438">
            <v>0.75</v>
          </cell>
          <cell r="I438" t="str">
            <v>--</v>
          </cell>
          <cell r="J438">
            <v>1</v>
          </cell>
          <cell r="K438">
            <v>1</v>
          </cell>
        </row>
        <row r="439">
          <cell r="A439" t="str">
            <v>M1</v>
          </cell>
          <cell r="B439" t="str">
            <v>A4C</v>
          </cell>
          <cell r="C439" t="str">
            <v>P</v>
          </cell>
          <cell r="D439" t="str">
            <v>22009</v>
          </cell>
          <cell r="E439" t="str">
            <v>90 ELL</v>
          </cell>
          <cell r="F439">
            <v>2</v>
          </cell>
          <cell r="G439" t="str">
            <v>CB400100001000</v>
          </cell>
          <cell r="H439">
            <v>0.75</v>
          </cell>
          <cell r="I439" t="str">
            <v>--</v>
          </cell>
          <cell r="J439">
            <v>2</v>
          </cell>
          <cell r="K439">
            <v>2</v>
          </cell>
        </row>
        <row r="440">
          <cell r="A440" t="str">
            <v>M1</v>
          </cell>
          <cell r="B440" t="str">
            <v>A5C</v>
          </cell>
          <cell r="C440" t="str">
            <v>P</v>
          </cell>
          <cell r="D440" t="str">
            <v>22098</v>
          </cell>
          <cell r="E440" t="str">
            <v>90 ELL</v>
          </cell>
          <cell r="F440">
            <v>2</v>
          </cell>
          <cell r="G440" t="str">
            <v>CB400100001000</v>
          </cell>
          <cell r="H440">
            <v>0.75</v>
          </cell>
          <cell r="I440" t="str">
            <v>--</v>
          </cell>
          <cell r="J440">
            <v>1</v>
          </cell>
          <cell r="K440">
            <v>1</v>
          </cell>
        </row>
        <row r="441">
          <cell r="A441" t="str">
            <v>M1</v>
          </cell>
          <cell r="B441" t="str">
            <v>A6C</v>
          </cell>
          <cell r="C441" t="str">
            <v>HOR</v>
          </cell>
          <cell r="D441" t="str">
            <v>65620</v>
          </cell>
          <cell r="E441" t="str">
            <v>C SWG</v>
          </cell>
          <cell r="F441">
            <v>2</v>
          </cell>
          <cell r="G441" t="str">
            <v>CB161308080T0Q</v>
          </cell>
          <cell r="H441">
            <v>0.75</v>
          </cell>
          <cell r="I441">
            <v>0.25</v>
          </cell>
          <cell r="J441">
            <v>1</v>
          </cell>
          <cell r="K441">
            <v>1</v>
          </cell>
        </row>
        <row r="442">
          <cell r="A442" t="str">
            <v>M1</v>
          </cell>
          <cell r="B442" t="str">
            <v>A6C</v>
          </cell>
          <cell r="C442" t="str">
            <v>HOS</v>
          </cell>
          <cell r="D442" t="str">
            <v>65613</v>
          </cell>
          <cell r="E442" t="str">
            <v>CAP</v>
          </cell>
          <cell r="F442">
            <v>2</v>
          </cell>
          <cell r="G442" t="str">
            <v>CB520700000T00</v>
          </cell>
          <cell r="H442">
            <v>0.75</v>
          </cell>
          <cell r="I442" t="str">
            <v>--</v>
          </cell>
          <cell r="J442">
            <v>2</v>
          </cell>
          <cell r="K442">
            <v>2</v>
          </cell>
        </row>
        <row r="443">
          <cell r="A443" t="str">
            <v>M1</v>
          </cell>
          <cell r="B443" t="str">
            <v>A6C</v>
          </cell>
          <cell r="C443" t="str">
            <v>HOS</v>
          </cell>
          <cell r="D443" t="str">
            <v>65624</v>
          </cell>
          <cell r="E443" t="str">
            <v>CAP</v>
          </cell>
          <cell r="F443">
            <v>2</v>
          </cell>
          <cell r="G443" t="str">
            <v>CB520700000T00</v>
          </cell>
          <cell r="H443">
            <v>0.75</v>
          </cell>
          <cell r="I443" t="str">
            <v>--</v>
          </cell>
          <cell r="J443">
            <v>2</v>
          </cell>
          <cell r="K443">
            <v>2</v>
          </cell>
        </row>
        <row r="444">
          <cell r="A444" t="str">
            <v>M1</v>
          </cell>
          <cell r="B444" t="str">
            <v>A6C</v>
          </cell>
          <cell r="C444" t="str">
            <v>HOS</v>
          </cell>
          <cell r="D444" t="str">
            <v>65627</v>
          </cell>
          <cell r="E444" t="str">
            <v>CAP</v>
          </cell>
          <cell r="F444">
            <v>2</v>
          </cell>
          <cell r="G444" t="str">
            <v>CB520700000T00</v>
          </cell>
          <cell r="H444">
            <v>0.75</v>
          </cell>
          <cell r="I444" t="str">
            <v>--</v>
          </cell>
          <cell r="J444">
            <v>1</v>
          </cell>
          <cell r="K444">
            <v>1</v>
          </cell>
        </row>
        <row r="445">
          <cell r="A445" t="str">
            <v>M1</v>
          </cell>
          <cell r="B445" t="str">
            <v>A6C</v>
          </cell>
          <cell r="C445" t="str">
            <v>HOS</v>
          </cell>
          <cell r="D445" t="str">
            <v>65628</v>
          </cell>
          <cell r="E445" t="str">
            <v>CAP</v>
          </cell>
          <cell r="F445">
            <v>2</v>
          </cell>
          <cell r="G445" t="str">
            <v>CB520700000T00</v>
          </cell>
          <cell r="H445">
            <v>0.75</v>
          </cell>
          <cell r="I445" t="str">
            <v>--</v>
          </cell>
          <cell r="J445">
            <v>1</v>
          </cell>
          <cell r="K445">
            <v>1</v>
          </cell>
        </row>
        <row r="446">
          <cell r="A446" t="str">
            <v>M1</v>
          </cell>
          <cell r="B446" t="str">
            <v>A5C</v>
          </cell>
          <cell r="C446" t="str">
            <v>P</v>
          </cell>
          <cell r="D446" t="str">
            <v>22089</v>
          </cell>
          <cell r="E446" t="str">
            <v>CAP</v>
          </cell>
          <cell r="F446">
            <v>2</v>
          </cell>
          <cell r="G446" t="str">
            <v>CB520700000T00</v>
          </cell>
          <cell r="H446">
            <v>0.75</v>
          </cell>
          <cell r="I446" t="str">
            <v>--</v>
          </cell>
          <cell r="J446">
            <v>1</v>
          </cell>
          <cell r="K446">
            <v>1</v>
          </cell>
        </row>
        <row r="447">
          <cell r="A447" t="str">
            <v>M1</v>
          </cell>
          <cell r="B447" t="str">
            <v>A5C</v>
          </cell>
          <cell r="C447" t="str">
            <v>TRIM</v>
          </cell>
          <cell r="D447" t="str">
            <v>C-2201</v>
          </cell>
          <cell r="E447" t="str">
            <v>CAP</v>
          </cell>
          <cell r="F447">
            <v>2</v>
          </cell>
          <cell r="G447" t="str">
            <v>CB520700000T00</v>
          </cell>
          <cell r="H447">
            <v>0.75</v>
          </cell>
          <cell r="I447" t="str">
            <v>--</v>
          </cell>
          <cell r="J447">
            <v>2</v>
          </cell>
          <cell r="K447">
            <v>2</v>
          </cell>
        </row>
        <row r="448">
          <cell r="A448" t="str">
            <v>M1</v>
          </cell>
          <cell r="B448" t="str">
            <v>A6C</v>
          </cell>
          <cell r="C448" t="str">
            <v>TRIM</v>
          </cell>
          <cell r="D448" t="str">
            <v>V-6501</v>
          </cell>
          <cell r="E448" t="str">
            <v>CAP</v>
          </cell>
          <cell r="F448">
            <v>2</v>
          </cell>
          <cell r="G448" t="str">
            <v>CB520700000T00</v>
          </cell>
          <cell r="H448">
            <v>0.75</v>
          </cell>
          <cell r="I448" t="str">
            <v>--</v>
          </cell>
          <cell r="J448">
            <v>2</v>
          </cell>
          <cell r="K448">
            <v>2</v>
          </cell>
        </row>
        <row r="449">
          <cell r="A449" t="str">
            <v>M1</v>
          </cell>
          <cell r="B449" t="str">
            <v>A6C</v>
          </cell>
          <cell r="C449" t="str">
            <v>HOR</v>
          </cell>
          <cell r="D449" t="str">
            <v>65619</v>
          </cell>
          <cell r="E449" t="str">
            <v>CAP</v>
          </cell>
          <cell r="F449">
            <v>2</v>
          </cell>
          <cell r="G449" t="str">
            <v>CB520700000T00</v>
          </cell>
          <cell r="H449">
            <v>0.75</v>
          </cell>
          <cell r="I449" t="str">
            <v>--</v>
          </cell>
          <cell r="J449">
            <v>1</v>
          </cell>
          <cell r="K449">
            <v>1</v>
          </cell>
        </row>
        <row r="450">
          <cell r="A450" t="str">
            <v>M1</v>
          </cell>
          <cell r="B450" t="str">
            <v>A6C</v>
          </cell>
          <cell r="C450" t="str">
            <v>HOR</v>
          </cell>
          <cell r="D450" t="str">
            <v>65611</v>
          </cell>
          <cell r="E450" t="str">
            <v>CAP</v>
          </cell>
          <cell r="F450">
            <v>2</v>
          </cell>
          <cell r="G450" t="str">
            <v>CB520700000T00</v>
          </cell>
          <cell r="H450">
            <v>0.75</v>
          </cell>
          <cell r="I450" t="str">
            <v>--</v>
          </cell>
          <cell r="J450">
            <v>1</v>
          </cell>
          <cell r="K450">
            <v>1</v>
          </cell>
        </row>
        <row r="451">
          <cell r="A451" t="str">
            <v>M1</v>
          </cell>
          <cell r="B451" t="str">
            <v>A6C</v>
          </cell>
          <cell r="C451" t="str">
            <v>HOR</v>
          </cell>
          <cell r="D451" t="str">
            <v>65619</v>
          </cell>
          <cell r="E451" t="str">
            <v>CAP</v>
          </cell>
          <cell r="F451">
            <v>2</v>
          </cell>
          <cell r="G451" t="str">
            <v>CB520700000T00</v>
          </cell>
          <cell r="H451">
            <v>0.75</v>
          </cell>
          <cell r="I451" t="str">
            <v>--</v>
          </cell>
          <cell r="J451">
            <v>4</v>
          </cell>
          <cell r="K451">
            <v>4</v>
          </cell>
        </row>
        <row r="452">
          <cell r="A452" t="str">
            <v>M1</v>
          </cell>
          <cell r="B452" t="str">
            <v>A5C</v>
          </cell>
          <cell r="C452" t="str">
            <v>P</v>
          </cell>
          <cell r="D452" t="str">
            <v>22088</v>
          </cell>
          <cell r="E452" t="str">
            <v>CAP</v>
          </cell>
          <cell r="F452">
            <v>2</v>
          </cell>
          <cell r="G452" t="str">
            <v>CB520700000T00</v>
          </cell>
          <cell r="H452">
            <v>0.75</v>
          </cell>
          <cell r="I452" t="str">
            <v>--</v>
          </cell>
          <cell r="J452">
            <v>1</v>
          </cell>
          <cell r="K452">
            <v>1</v>
          </cell>
        </row>
        <row r="453">
          <cell r="A453" t="str">
            <v>M1</v>
          </cell>
          <cell r="B453" t="str">
            <v>A6C</v>
          </cell>
          <cell r="C453" t="str">
            <v>TRIM</v>
          </cell>
          <cell r="D453" t="str">
            <v>H-6501</v>
          </cell>
          <cell r="E453" t="str">
            <v>CAP</v>
          </cell>
          <cell r="F453">
            <v>2</v>
          </cell>
          <cell r="G453" t="str">
            <v>CB520700000T00</v>
          </cell>
          <cell r="H453">
            <v>0.75</v>
          </cell>
          <cell r="I453" t="str">
            <v>--</v>
          </cell>
          <cell r="J453">
            <v>1</v>
          </cell>
          <cell r="K453">
            <v>1</v>
          </cell>
        </row>
        <row r="454">
          <cell r="A454" t="str">
            <v>M1</v>
          </cell>
          <cell r="B454" t="str">
            <v>A6C</v>
          </cell>
          <cell r="C454" t="str">
            <v>HOS</v>
          </cell>
          <cell r="D454" t="str">
            <v>65629</v>
          </cell>
          <cell r="E454" t="str">
            <v>CPLG</v>
          </cell>
          <cell r="F454">
            <v>2</v>
          </cell>
          <cell r="G454" t="str">
            <v>CB400500000T00</v>
          </cell>
          <cell r="H454">
            <v>0.75</v>
          </cell>
          <cell r="I454" t="str">
            <v>--</v>
          </cell>
          <cell r="J454">
            <v>2</v>
          </cell>
          <cell r="K454">
            <v>2</v>
          </cell>
        </row>
        <row r="455">
          <cell r="A455" t="str">
            <v>M1</v>
          </cell>
          <cell r="B455" t="str">
            <v>A5C</v>
          </cell>
          <cell r="C455" t="str">
            <v>TRIM</v>
          </cell>
          <cell r="D455" t="str">
            <v>V-2208</v>
          </cell>
          <cell r="E455" t="str">
            <v>CPLG</v>
          </cell>
          <cell r="F455">
            <v>2</v>
          </cell>
          <cell r="G455" t="str">
            <v>CB400500000T00</v>
          </cell>
          <cell r="H455">
            <v>0.75</v>
          </cell>
          <cell r="I455" t="str">
            <v>--</v>
          </cell>
          <cell r="J455">
            <v>1</v>
          </cell>
          <cell r="K455">
            <v>1</v>
          </cell>
        </row>
        <row r="456">
          <cell r="A456" t="str">
            <v>M1</v>
          </cell>
          <cell r="B456" t="str">
            <v>A6C</v>
          </cell>
          <cell r="C456" t="str">
            <v>HOR</v>
          </cell>
          <cell r="D456" t="str">
            <v>65622</v>
          </cell>
          <cell r="E456" t="str">
            <v>CPLG</v>
          </cell>
          <cell r="F456">
            <v>2</v>
          </cell>
          <cell r="G456" t="str">
            <v>CB400500000T00</v>
          </cell>
          <cell r="H456">
            <v>0.75</v>
          </cell>
          <cell r="I456" t="str">
            <v>--</v>
          </cell>
          <cell r="J456">
            <v>4</v>
          </cell>
          <cell r="K456">
            <v>4</v>
          </cell>
        </row>
        <row r="457">
          <cell r="A457" t="str">
            <v>M1</v>
          </cell>
          <cell r="B457" t="str">
            <v>A5C</v>
          </cell>
          <cell r="C457" t="str">
            <v>TRIM</v>
          </cell>
          <cell r="D457" t="str">
            <v>V-2209</v>
          </cell>
          <cell r="E457" t="str">
            <v>CPLG</v>
          </cell>
          <cell r="F457">
            <v>2</v>
          </cell>
          <cell r="G457" t="str">
            <v>CB400500000T00</v>
          </cell>
          <cell r="H457">
            <v>0.75</v>
          </cell>
          <cell r="I457" t="str">
            <v>--</v>
          </cell>
          <cell r="J457">
            <v>1</v>
          </cell>
          <cell r="K457">
            <v>1</v>
          </cell>
        </row>
        <row r="458">
          <cell r="A458" t="str">
            <v>M1</v>
          </cell>
          <cell r="B458" t="str">
            <v>A6C</v>
          </cell>
          <cell r="C458" t="str">
            <v>HOS</v>
          </cell>
          <cell r="D458" t="str">
            <v>65624</v>
          </cell>
          <cell r="E458" t="str">
            <v>NPL</v>
          </cell>
          <cell r="F458">
            <v>2</v>
          </cell>
          <cell r="G458" t="str">
            <v>CB132108000TVR</v>
          </cell>
          <cell r="H458">
            <v>0.75</v>
          </cell>
          <cell r="I458" t="str">
            <v>75mm</v>
          </cell>
          <cell r="J458">
            <v>6</v>
          </cell>
          <cell r="K458">
            <v>6</v>
          </cell>
        </row>
        <row r="459">
          <cell r="A459" t="str">
            <v>M1</v>
          </cell>
          <cell r="B459" t="str">
            <v>A6C</v>
          </cell>
          <cell r="C459" t="str">
            <v>HOS</v>
          </cell>
          <cell r="D459" t="str">
            <v>65627</v>
          </cell>
          <cell r="E459" t="str">
            <v>NPL</v>
          </cell>
          <cell r="F459">
            <v>2</v>
          </cell>
          <cell r="G459" t="str">
            <v>CB132108000TVR</v>
          </cell>
          <cell r="H459">
            <v>0.75</v>
          </cell>
          <cell r="I459" t="str">
            <v>75mm</v>
          </cell>
          <cell r="J459">
            <v>1</v>
          </cell>
          <cell r="K459">
            <v>1</v>
          </cell>
        </row>
        <row r="460">
          <cell r="A460" t="str">
            <v>M1</v>
          </cell>
          <cell r="B460" t="str">
            <v>A6C</v>
          </cell>
          <cell r="C460" t="str">
            <v>HOS</v>
          </cell>
          <cell r="D460" t="str">
            <v>65627</v>
          </cell>
          <cell r="E460" t="str">
            <v>NPL</v>
          </cell>
          <cell r="F460">
            <v>2</v>
          </cell>
          <cell r="G460" t="str">
            <v>CB132308000TVR</v>
          </cell>
          <cell r="H460">
            <v>0.75</v>
          </cell>
          <cell r="I460" t="str">
            <v>75mm</v>
          </cell>
          <cell r="J460">
            <v>1</v>
          </cell>
          <cell r="K460">
            <v>1</v>
          </cell>
        </row>
        <row r="461">
          <cell r="A461" t="str">
            <v>M1</v>
          </cell>
          <cell r="B461" t="str">
            <v>A6C</v>
          </cell>
          <cell r="C461" t="str">
            <v>HOS</v>
          </cell>
          <cell r="D461" t="str">
            <v>65628</v>
          </cell>
          <cell r="E461" t="str">
            <v>NPL</v>
          </cell>
          <cell r="F461">
            <v>2</v>
          </cell>
          <cell r="G461" t="str">
            <v>CB132108000TVR</v>
          </cell>
          <cell r="H461">
            <v>0.75</v>
          </cell>
          <cell r="I461" t="str">
            <v>75mm</v>
          </cell>
          <cell r="J461">
            <v>2</v>
          </cell>
          <cell r="K461">
            <v>2</v>
          </cell>
        </row>
        <row r="462">
          <cell r="A462" t="str">
            <v>M1</v>
          </cell>
          <cell r="B462" t="str">
            <v>A4C</v>
          </cell>
          <cell r="C462" t="str">
            <v>P</v>
          </cell>
          <cell r="D462" t="str">
            <v>22008</v>
          </cell>
          <cell r="E462" t="str">
            <v>NPL</v>
          </cell>
          <cell r="F462">
            <v>2</v>
          </cell>
          <cell r="G462" t="str">
            <v>CB132108000TVR</v>
          </cell>
          <cell r="H462">
            <v>0.75</v>
          </cell>
          <cell r="I462" t="str">
            <v>75mm</v>
          </cell>
          <cell r="J462">
            <v>1</v>
          </cell>
          <cell r="K462">
            <v>1</v>
          </cell>
        </row>
        <row r="463">
          <cell r="A463" t="str">
            <v>M1</v>
          </cell>
          <cell r="B463" t="str">
            <v>A4C</v>
          </cell>
          <cell r="C463" t="str">
            <v>P</v>
          </cell>
          <cell r="D463" t="str">
            <v>22008</v>
          </cell>
          <cell r="E463" t="str">
            <v>NPL</v>
          </cell>
          <cell r="F463">
            <v>2</v>
          </cell>
          <cell r="G463" t="str">
            <v>CB132108000TVR</v>
          </cell>
          <cell r="H463">
            <v>0.75</v>
          </cell>
          <cell r="I463" t="str">
            <v>75mm</v>
          </cell>
          <cell r="J463">
            <v>2</v>
          </cell>
          <cell r="K463">
            <v>2</v>
          </cell>
        </row>
        <row r="464">
          <cell r="A464" t="str">
            <v>M1</v>
          </cell>
          <cell r="B464" t="str">
            <v>A4C</v>
          </cell>
          <cell r="C464" t="str">
            <v>P</v>
          </cell>
          <cell r="D464" t="str">
            <v>22031</v>
          </cell>
          <cell r="E464" t="str">
            <v>NPL</v>
          </cell>
          <cell r="F464">
            <v>2</v>
          </cell>
          <cell r="G464" t="str">
            <v>CB132108000TVR</v>
          </cell>
          <cell r="H464">
            <v>0.75</v>
          </cell>
          <cell r="I464" t="str">
            <v>75mm</v>
          </cell>
          <cell r="J464">
            <v>1</v>
          </cell>
          <cell r="K464">
            <v>1</v>
          </cell>
        </row>
        <row r="465">
          <cell r="A465" t="str">
            <v>M1</v>
          </cell>
          <cell r="B465" t="str">
            <v>A6C</v>
          </cell>
          <cell r="C465" t="str">
            <v>HOR</v>
          </cell>
          <cell r="D465" t="str">
            <v>65611</v>
          </cell>
          <cell r="E465" t="str">
            <v>NPL</v>
          </cell>
          <cell r="F465">
            <v>2</v>
          </cell>
          <cell r="G465" t="str">
            <v>CB132108000TVR</v>
          </cell>
          <cell r="H465">
            <v>0.75</v>
          </cell>
          <cell r="I465" t="str">
            <v>75mm</v>
          </cell>
          <cell r="J465">
            <v>2</v>
          </cell>
          <cell r="K465">
            <v>2</v>
          </cell>
        </row>
        <row r="466">
          <cell r="A466" t="str">
            <v>M1</v>
          </cell>
          <cell r="B466" t="str">
            <v>A6C</v>
          </cell>
          <cell r="C466" t="str">
            <v>HOS</v>
          </cell>
          <cell r="D466" t="str">
            <v>65613</v>
          </cell>
          <cell r="E466" t="str">
            <v>NPL</v>
          </cell>
          <cell r="F466">
            <v>2</v>
          </cell>
          <cell r="G466" t="str">
            <v>CB132308000TVR</v>
          </cell>
          <cell r="H466">
            <v>0.75</v>
          </cell>
          <cell r="I466" t="str">
            <v>75mm</v>
          </cell>
          <cell r="J466">
            <v>6</v>
          </cell>
          <cell r="K466">
            <v>6</v>
          </cell>
        </row>
        <row r="467">
          <cell r="A467" t="str">
            <v>M1</v>
          </cell>
          <cell r="B467" t="str">
            <v>A6C</v>
          </cell>
          <cell r="C467" t="str">
            <v>HOR</v>
          </cell>
          <cell r="D467" t="str">
            <v>65619</v>
          </cell>
          <cell r="E467" t="str">
            <v>NPL</v>
          </cell>
          <cell r="F467">
            <v>2</v>
          </cell>
          <cell r="G467" t="str">
            <v>CB132108000TVR</v>
          </cell>
          <cell r="H467">
            <v>0.75</v>
          </cell>
          <cell r="I467" t="str">
            <v>75mm</v>
          </cell>
          <cell r="J467">
            <v>2</v>
          </cell>
          <cell r="K467">
            <v>2</v>
          </cell>
        </row>
        <row r="468">
          <cell r="A468" t="str">
            <v>M1</v>
          </cell>
          <cell r="B468" t="str">
            <v>A6C</v>
          </cell>
          <cell r="C468" t="str">
            <v>HOR</v>
          </cell>
          <cell r="D468" t="str">
            <v>65619</v>
          </cell>
          <cell r="E468" t="str">
            <v>NPL</v>
          </cell>
          <cell r="F468">
            <v>2</v>
          </cell>
          <cell r="G468" t="str">
            <v>CB132108000TVR</v>
          </cell>
          <cell r="H468">
            <v>0.75</v>
          </cell>
          <cell r="I468" t="str">
            <v>75mm</v>
          </cell>
          <cell r="J468">
            <v>10</v>
          </cell>
          <cell r="K468">
            <v>10</v>
          </cell>
        </row>
        <row r="469">
          <cell r="A469" t="str">
            <v>M1</v>
          </cell>
          <cell r="B469" t="str">
            <v>A4C</v>
          </cell>
          <cell r="C469" t="str">
            <v>P</v>
          </cell>
          <cell r="D469" t="str">
            <v>22009</v>
          </cell>
          <cell r="E469" t="str">
            <v>NPL</v>
          </cell>
          <cell r="F469">
            <v>2</v>
          </cell>
          <cell r="G469" t="str">
            <v>CB132108000TVR</v>
          </cell>
          <cell r="H469">
            <v>0.75</v>
          </cell>
          <cell r="I469" t="str">
            <v>75mm</v>
          </cell>
          <cell r="J469">
            <v>2</v>
          </cell>
          <cell r="K469">
            <v>2</v>
          </cell>
        </row>
        <row r="470">
          <cell r="A470" t="str">
            <v>M1</v>
          </cell>
          <cell r="B470" t="str">
            <v>A6C</v>
          </cell>
          <cell r="C470" t="str">
            <v>TRIM</v>
          </cell>
          <cell r="D470" t="str">
            <v>H-6501</v>
          </cell>
          <cell r="E470" t="str">
            <v>NPL</v>
          </cell>
          <cell r="F470">
            <v>2</v>
          </cell>
          <cell r="G470" t="str">
            <v>CB132108000TVR</v>
          </cell>
          <cell r="H470">
            <v>0.75</v>
          </cell>
          <cell r="I470" t="str">
            <v>75mm</v>
          </cell>
          <cell r="J470">
            <v>4</v>
          </cell>
          <cell r="K470">
            <v>4</v>
          </cell>
        </row>
        <row r="471">
          <cell r="A471" t="str">
            <v>M1</v>
          </cell>
          <cell r="B471" t="str">
            <v>A6C</v>
          </cell>
          <cell r="C471" t="str">
            <v>TRIM</v>
          </cell>
          <cell r="D471" t="str">
            <v>V-6501</v>
          </cell>
          <cell r="E471" t="str">
            <v>NPL</v>
          </cell>
          <cell r="F471">
            <v>2</v>
          </cell>
          <cell r="G471" t="str">
            <v>CB132108000TVR</v>
          </cell>
          <cell r="H471">
            <v>0.75</v>
          </cell>
          <cell r="I471" t="str">
            <v>75mm</v>
          </cell>
          <cell r="J471">
            <v>8</v>
          </cell>
          <cell r="K471">
            <v>8</v>
          </cell>
        </row>
        <row r="472">
          <cell r="A472" t="str">
            <v>M1</v>
          </cell>
          <cell r="B472" t="str">
            <v>A4C</v>
          </cell>
          <cell r="C472" t="str">
            <v>P</v>
          </cell>
          <cell r="D472" t="str">
            <v>22008</v>
          </cell>
          <cell r="E472" t="str">
            <v>TEE</v>
          </cell>
          <cell r="F472">
            <v>2</v>
          </cell>
          <cell r="G472" t="str">
            <v>CB400300000T00</v>
          </cell>
          <cell r="H472">
            <v>0.75</v>
          </cell>
          <cell r="I472" t="str">
            <v>--</v>
          </cell>
          <cell r="J472">
            <v>1</v>
          </cell>
          <cell r="K472">
            <v>1</v>
          </cell>
        </row>
        <row r="473">
          <cell r="A473" t="str">
            <v>M1</v>
          </cell>
          <cell r="B473" t="str">
            <v>A6C</v>
          </cell>
          <cell r="C473" t="str">
            <v>TRIM</v>
          </cell>
          <cell r="D473" t="str">
            <v>H-6501</v>
          </cell>
          <cell r="E473" t="str">
            <v>TEE</v>
          </cell>
          <cell r="F473">
            <v>2</v>
          </cell>
          <cell r="G473" t="str">
            <v>CB400300000T00</v>
          </cell>
          <cell r="H473">
            <v>0.75</v>
          </cell>
          <cell r="I473" t="str">
            <v>--</v>
          </cell>
          <cell r="J473">
            <v>2</v>
          </cell>
          <cell r="K473">
            <v>2</v>
          </cell>
        </row>
        <row r="474">
          <cell r="A474" t="str">
            <v>M1</v>
          </cell>
          <cell r="B474" t="str">
            <v>A6C</v>
          </cell>
          <cell r="C474" t="str">
            <v>HOR</v>
          </cell>
          <cell r="D474" t="str">
            <v>65620</v>
          </cell>
          <cell r="E474" t="str">
            <v>TEE</v>
          </cell>
          <cell r="F474">
            <v>2</v>
          </cell>
          <cell r="G474" t="str">
            <v>CB400300000T00</v>
          </cell>
          <cell r="H474">
            <v>0.75</v>
          </cell>
          <cell r="I474" t="str">
            <v>--</v>
          </cell>
          <cell r="J474">
            <v>1</v>
          </cell>
          <cell r="K474">
            <v>1</v>
          </cell>
        </row>
        <row r="475">
          <cell r="A475" t="str">
            <v>M1</v>
          </cell>
          <cell r="B475" t="str">
            <v>B1C</v>
          </cell>
          <cell r="C475" t="str">
            <v>P</v>
          </cell>
          <cell r="D475" t="str">
            <v>22029</v>
          </cell>
          <cell r="E475" t="str">
            <v>90 ELL</v>
          </cell>
          <cell r="F475">
            <v>2</v>
          </cell>
          <cell r="G475" t="str">
            <v>CB400100001000</v>
          </cell>
          <cell r="H475">
            <v>0.75</v>
          </cell>
          <cell r="I475" t="str">
            <v>--</v>
          </cell>
          <cell r="J475">
            <v>2</v>
          </cell>
          <cell r="K475">
            <v>2</v>
          </cell>
        </row>
        <row r="476">
          <cell r="A476" t="str">
            <v>M1</v>
          </cell>
          <cell r="B476" t="str">
            <v>B1C</v>
          </cell>
          <cell r="C476" t="str">
            <v>P</v>
          </cell>
          <cell r="D476" t="str">
            <v>22027</v>
          </cell>
          <cell r="E476" t="str">
            <v>90 ELL</v>
          </cell>
          <cell r="F476">
            <v>2</v>
          </cell>
          <cell r="G476" t="str">
            <v>CB400100001000</v>
          </cell>
          <cell r="H476">
            <v>0.75</v>
          </cell>
          <cell r="I476" t="str">
            <v>--</v>
          </cell>
          <cell r="J476">
            <v>1</v>
          </cell>
          <cell r="K476">
            <v>1</v>
          </cell>
        </row>
        <row r="477">
          <cell r="A477" t="str">
            <v>M1</v>
          </cell>
          <cell r="B477" t="str">
            <v>B1X</v>
          </cell>
          <cell r="C477" t="str">
            <v>P</v>
          </cell>
          <cell r="D477" t="str">
            <v>22042</v>
          </cell>
          <cell r="E477" t="str">
            <v>90 ELL</v>
          </cell>
          <cell r="F477">
            <v>2</v>
          </cell>
          <cell r="G477" t="str">
            <v>CB400100001000</v>
          </cell>
          <cell r="H477">
            <v>0.75</v>
          </cell>
          <cell r="I477" t="str">
            <v>--</v>
          </cell>
          <cell r="J477">
            <v>2</v>
          </cell>
          <cell r="K477">
            <v>2</v>
          </cell>
        </row>
        <row r="478">
          <cell r="A478" t="str">
            <v>M1</v>
          </cell>
          <cell r="B478" t="str">
            <v>B1C</v>
          </cell>
          <cell r="C478" t="str">
            <v>P</v>
          </cell>
          <cell r="D478" t="str">
            <v>22027</v>
          </cell>
          <cell r="E478" t="str">
            <v>NPL</v>
          </cell>
          <cell r="F478">
            <v>2</v>
          </cell>
          <cell r="G478" t="str">
            <v>CB132308000TVR</v>
          </cell>
          <cell r="H478">
            <v>0.75</v>
          </cell>
          <cell r="I478" t="str">
            <v>75mm</v>
          </cell>
          <cell r="J478">
            <v>1</v>
          </cell>
          <cell r="K478">
            <v>1</v>
          </cell>
        </row>
        <row r="479">
          <cell r="A479" t="str">
            <v>M1</v>
          </cell>
          <cell r="B479" t="str">
            <v>A6C</v>
          </cell>
          <cell r="C479" t="str">
            <v>HOS</v>
          </cell>
          <cell r="D479" t="str">
            <v>65613</v>
          </cell>
          <cell r="E479" t="str">
            <v>90 ELL</v>
          </cell>
          <cell r="F479">
            <v>2</v>
          </cell>
          <cell r="G479" t="str">
            <v>CB400100001000</v>
          </cell>
          <cell r="H479">
            <v>1</v>
          </cell>
          <cell r="I479" t="str">
            <v>--</v>
          </cell>
          <cell r="J479">
            <v>8</v>
          </cell>
          <cell r="K479">
            <v>8</v>
          </cell>
        </row>
        <row r="480">
          <cell r="A480" t="str">
            <v>M1</v>
          </cell>
          <cell r="B480" t="str">
            <v>A5C</v>
          </cell>
          <cell r="C480" t="str">
            <v>P</v>
          </cell>
          <cell r="D480" t="str">
            <v>22103</v>
          </cell>
          <cell r="E480" t="str">
            <v>90 ELL</v>
          </cell>
          <cell r="F480">
            <v>2</v>
          </cell>
          <cell r="G480" t="str">
            <v>CB400100001000</v>
          </cell>
          <cell r="H480">
            <v>1</v>
          </cell>
          <cell r="I480" t="str">
            <v>--</v>
          </cell>
          <cell r="J480">
            <v>6</v>
          </cell>
          <cell r="K480">
            <v>6</v>
          </cell>
        </row>
        <row r="481">
          <cell r="A481" t="str">
            <v>M1</v>
          </cell>
          <cell r="B481" t="str">
            <v>A5C</v>
          </cell>
          <cell r="C481" t="str">
            <v>P</v>
          </cell>
          <cell r="D481" t="str">
            <v>22106</v>
          </cell>
          <cell r="E481" t="str">
            <v>90 ELL</v>
          </cell>
          <cell r="F481">
            <v>2</v>
          </cell>
          <cell r="G481" t="str">
            <v>CB400100000100</v>
          </cell>
          <cell r="H481">
            <v>1</v>
          </cell>
          <cell r="I481" t="str">
            <v>--</v>
          </cell>
          <cell r="J481">
            <v>5</v>
          </cell>
          <cell r="K481">
            <v>5</v>
          </cell>
        </row>
        <row r="482">
          <cell r="A482" t="str">
            <v>M1</v>
          </cell>
          <cell r="B482" t="str">
            <v>A6C</v>
          </cell>
          <cell r="C482" t="str">
            <v>HOR</v>
          </cell>
          <cell r="D482" t="str">
            <v>65612</v>
          </cell>
          <cell r="E482" t="str">
            <v>90 ELL</v>
          </cell>
          <cell r="F482">
            <v>2</v>
          </cell>
          <cell r="G482" t="str">
            <v>CB400100000100</v>
          </cell>
          <cell r="H482">
            <v>1</v>
          </cell>
          <cell r="I482" t="str">
            <v>--</v>
          </cell>
          <cell r="J482">
            <v>5</v>
          </cell>
          <cell r="K482">
            <v>5</v>
          </cell>
        </row>
        <row r="483">
          <cell r="A483" t="str">
            <v>M1</v>
          </cell>
          <cell r="B483" t="str">
            <v>A6C</v>
          </cell>
          <cell r="C483" t="str">
            <v>HOR</v>
          </cell>
          <cell r="D483" t="str">
            <v>65622</v>
          </cell>
          <cell r="E483" t="str">
            <v>90 ELL</v>
          </cell>
          <cell r="F483">
            <v>2</v>
          </cell>
          <cell r="G483" t="str">
            <v>CB400100000100</v>
          </cell>
          <cell r="H483">
            <v>1</v>
          </cell>
          <cell r="I483" t="str">
            <v>--</v>
          </cell>
          <cell r="J483">
            <v>4</v>
          </cell>
          <cell r="K483">
            <v>4</v>
          </cell>
        </row>
        <row r="484">
          <cell r="A484" t="str">
            <v>M1</v>
          </cell>
          <cell r="B484" t="str">
            <v>A5C</v>
          </cell>
          <cell r="C484" t="str">
            <v>P</v>
          </cell>
          <cell r="D484" t="str">
            <v>22106</v>
          </cell>
          <cell r="E484" t="str">
            <v>R TEE</v>
          </cell>
          <cell r="F484">
            <v>2</v>
          </cell>
          <cell r="G484" t="str">
            <v>CB40040000010H</v>
          </cell>
          <cell r="H484">
            <v>1</v>
          </cell>
          <cell r="I484">
            <v>0.5</v>
          </cell>
          <cell r="J484">
            <v>4</v>
          </cell>
          <cell r="K484">
            <v>4</v>
          </cell>
        </row>
        <row r="485">
          <cell r="A485" t="str">
            <v>M1</v>
          </cell>
          <cell r="B485" t="str">
            <v>A6C</v>
          </cell>
          <cell r="C485" t="str">
            <v>HOR</v>
          </cell>
          <cell r="D485" t="str">
            <v>65612</v>
          </cell>
          <cell r="E485" t="str">
            <v>R TEE</v>
          </cell>
          <cell r="F485">
            <v>2</v>
          </cell>
          <cell r="G485" t="str">
            <v>CB40040000010T</v>
          </cell>
          <cell r="H485">
            <v>1</v>
          </cell>
          <cell r="I485">
            <v>0.75</v>
          </cell>
          <cell r="J485">
            <v>4</v>
          </cell>
          <cell r="K485">
            <v>4</v>
          </cell>
        </row>
        <row r="486">
          <cell r="A486" t="str">
            <v>M1</v>
          </cell>
          <cell r="B486" t="str">
            <v>A4C</v>
          </cell>
          <cell r="C486" t="str">
            <v>N</v>
          </cell>
          <cell r="D486" t="str">
            <v>22661</v>
          </cell>
          <cell r="E486" t="str">
            <v>90 ELL</v>
          </cell>
          <cell r="F486">
            <v>2</v>
          </cell>
          <cell r="G486" t="str">
            <v>CB400100000100</v>
          </cell>
          <cell r="H486">
            <v>1</v>
          </cell>
          <cell r="I486" t="str">
            <v>--</v>
          </cell>
          <cell r="J486">
            <v>3</v>
          </cell>
          <cell r="K486">
            <v>3</v>
          </cell>
        </row>
        <row r="487">
          <cell r="A487" t="str">
            <v>M1</v>
          </cell>
          <cell r="B487" t="str">
            <v>A5C</v>
          </cell>
          <cell r="C487" t="str">
            <v>P</v>
          </cell>
          <cell r="D487" t="str">
            <v>22105</v>
          </cell>
          <cell r="E487" t="str">
            <v>90 ELL</v>
          </cell>
          <cell r="F487">
            <v>2</v>
          </cell>
          <cell r="G487" t="str">
            <v>CB400100001000</v>
          </cell>
          <cell r="H487">
            <v>1</v>
          </cell>
          <cell r="I487" t="str">
            <v>--</v>
          </cell>
          <cell r="J487">
            <v>4</v>
          </cell>
          <cell r="K487">
            <v>4</v>
          </cell>
        </row>
        <row r="488">
          <cell r="A488" t="str">
            <v>M1</v>
          </cell>
          <cell r="B488" t="str">
            <v>A5C</v>
          </cell>
          <cell r="C488" t="str">
            <v>P</v>
          </cell>
          <cell r="D488" t="str">
            <v>22157</v>
          </cell>
          <cell r="E488" t="str">
            <v>R TEE</v>
          </cell>
          <cell r="F488">
            <v>2</v>
          </cell>
          <cell r="G488" t="str">
            <v>CB400400001H01</v>
          </cell>
          <cell r="H488">
            <v>1</v>
          </cell>
          <cell r="I488" t="str">
            <v>-</v>
          </cell>
          <cell r="J488">
            <v>5</v>
          </cell>
          <cell r="K488">
            <v>5</v>
          </cell>
        </row>
        <row r="489">
          <cell r="A489" t="str">
            <v>M1</v>
          </cell>
          <cell r="B489" t="str">
            <v>B2C</v>
          </cell>
          <cell r="C489" t="str">
            <v>SH</v>
          </cell>
          <cell r="D489" t="str">
            <v>22614</v>
          </cell>
          <cell r="E489" t="str">
            <v>90 ELL</v>
          </cell>
          <cell r="F489">
            <v>2</v>
          </cell>
          <cell r="G489" t="str">
            <v>CB400100001000</v>
          </cell>
          <cell r="H489">
            <v>1</v>
          </cell>
          <cell r="I489" t="str">
            <v>--</v>
          </cell>
          <cell r="J489">
            <v>2</v>
          </cell>
          <cell r="K489">
            <v>2</v>
          </cell>
        </row>
        <row r="490">
          <cell r="A490" t="str">
            <v>M1</v>
          </cell>
          <cell r="B490" t="str">
            <v>B2C</v>
          </cell>
          <cell r="C490" t="str">
            <v>SH</v>
          </cell>
          <cell r="D490" t="str">
            <v>22611</v>
          </cell>
          <cell r="E490" t="str">
            <v>CPLG</v>
          </cell>
          <cell r="F490">
            <v>2</v>
          </cell>
          <cell r="G490" t="str">
            <v>CB400500000100</v>
          </cell>
          <cell r="H490">
            <v>1</v>
          </cell>
          <cell r="I490" t="str">
            <v>--</v>
          </cell>
          <cell r="J490">
            <v>2</v>
          </cell>
          <cell r="K490">
            <v>2</v>
          </cell>
        </row>
        <row r="491">
          <cell r="A491" t="str">
            <v>M1</v>
          </cell>
          <cell r="B491" t="str">
            <v>B2C</v>
          </cell>
          <cell r="C491" t="str">
            <v>TRIM</v>
          </cell>
          <cell r="D491" t="str">
            <v>E-2204</v>
          </cell>
          <cell r="E491" t="str">
            <v>NPL</v>
          </cell>
          <cell r="F491">
            <v>2</v>
          </cell>
          <cell r="G491" t="str">
            <v>CB1321080001VR</v>
          </cell>
          <cell r="H491">
            <v>1</v>
          </cell>
          <cell r="I491" t="str">
            <v>75mm</v>
          </cell>
          <cell r="J491">
            <v>2</v>
          </cell>
          <cell r="K491">
            <v>2</v>
          </cell>
        </row>
        <row r="492">
          <cell r="A492" t="str">
            <v>M1</v>
          </cell>
          <cell r="B492" t="str">
            <v>A5C</v>
          </cell>
          <cell r="C492" t="str">
            <v>P</v>
          </cell>
          <cell r="D492" t="str">
            <v>22063</v>
          </cell>
          <cell r="E492" t="str">
            <v>90 ELL</v>
          </cell>
          <cell r="F492">
            <v>2</v>
          </cell>
          <cell r="G492" t="str">
            <v>CB400100001000</v>
          </cell>
          <cell r="H492">
            <v>1</v>
          </cell>
          <cell r="I492" t="str">
            <v>--</v>
          </cell>
          <cell r="J492">
            <v>2</v>
          </cell>
          <cell r="K492">
            <v>2</v>
          </cell>
        </row>
        <row r="493">
          <cell r="A493" t="str">
            <v>M1</v>
          </cell>
          <cell r="B493" t="str">
            <v>A5C</v>
          </cell>
          <cell r="C493" t="str">
            <v>P</v>
          </cell>
          <cell r="D493" t="str">
            <v>99002</v>
          </cell>
          <cell r="E493" t="str">
            <v>90 ELL</v>
          </cell>
          <cell r="F493">
            <v>2</v>
          </cell>
          <cell r="G493" t="str">
            <v>CB400100000100</v>
          </cell>
          <cell r="H493">
            <v>1</v>
          </cell>
          <cell r="I493" t="str">
            <v>--</v>
          </cell>
          <cell r="J493">
            <v>2</v>
          </cell>
          <cell r="K493">
            <v>2</v>
          </cell>
        </row>
        <row r="494">
          <cell r="A494" t="str">
            <v>M1</v>
          </cell>
          <cell r="B494" t="str">
            <v>A5C</v>
          </cell>
          <cell r="C494" t="str">
            <v>P</v>
          </cell>
          <cell r="D494" t="str">
            <v>22106</v>
          </cell>
          <cell r="E494" t="str">
            <v>R TEE</v>
          </cell>
          <cell r="F494">
            <v>2</v>
          </cell>
          <cell r="G494" t="str">
            <v>CB40040000010T</v>
          </cell>
          <cell r="H494">
            <v>1</v>
          </cell>
          <cell r="I494">
            <v>0.75</v>
          </cell>
          <cell r="J494">
            <v>2</v>
          </cell>
          <cell r="K494">
            <v>2</v>
          </cell>
        </row>
        <row r="495">
          <cell r="A495" t="str">
            <v>M1</v>
          </cell>
          <cell r="B495" t="str">
            <v>A6C</v>
          </cell>
          <cell r="C495" t="str">
            <v>HOS</v>
          </cell>
          <cell r="D495" t="str">
            <v>65625</v>
          </cell>
          <cell r="E495" t="str">
            <v>NPL</v>
          </cell>
          <cell r="F495">
            <v>2</v>
          </cell>
          <cell r="G495" t="str">
            <v>CB1321080001VR</v>
          </cell>
          <cell r="H495">
            <v>1</v>
          </cell>
          <cell r="I495" t="str">
            <v>75mm</v>
          </cell>
          <cell r="J495">
            <v>2</v>
          </cell>
          <cell r="K495">
            <v>2</v>
          </cell>
        </row>
        <row r="496">
          <cell r="A496" t="str">
            <v>M1</v>
          </cell>
          <cell r="B496" t="str">
            <v>A6C</v>
          </cell>
          <cell r="C496" t="str">
            <v>HOS</v>
          </cell>
          <cell r="D496" t="str">
            <v>65613</v>
          </cell>
          <cell r="E496" t="str">
            <v>NPL</v>
          </cell>
          <cell r="F496">
            <v>2</v>
          </cell>
          <cell r="G496" t="str">
            <v>CB1323080001VR</v>
          </cell>
          <cell r="H496">
            <v>1</v>
          </cell>
          <cell r="I496" t="str">
            <v>75mm</v>
          </cell>
          <cell r="J496">
            <v>2</v>
          </cell>
          <cell r="K496">
            <v>2</v>
          </cell>
        </row>
        <row r="497">
          <cell r="A497" t="str">
            <v>M1</v>
          </cell>
          <cell r="B497" t="str">
            <v>A6C</v>
          </cell>
          <cell r="C497" t="str">
            <v>HOS</v>
          </cell>
          <cell r="D497" t="str">
            <v>65621</v>
          </cell>
          <cell r="E497" t="str">
            <v>TEE</v>
          </cell>
          <cell r="F497">
            <v>2</v>
          </cell>
          <cell r="G497" t="str">
            <v>CB400300000100</v>
          </cell>
          <cell r="H497">
            <v>1</v>
          </cell>
          <cell r="I497" t="str">
            <v>--</v>
          </cell>
          <cell r="J497">
            <v>1</v>
          </cell>
          <cell r="K497">
            <v>1</v>
          </cell>
        </row>
        <row r="498">
          <cell r="A498" t="str">
            <v>M1</v>
          </cell>
          <cell r="B498" t="str">
            <v>A6C</v>
          </cell>
          <cell r="C498" t="str">
            <v>HOR</v>
          </cell>
          <cell r="D498" t="str">
            <v>65612</v>
          </cell>
          <cell r="E498" t="str">
            <v>TEE</v>
          </cell>
          <cell r="F498">
            <v>2</v>
          </cell>
          <cell r="G498" t="str">
            <v>CB400300000100</v>
          </cell>
          <cell r="H498">
            <v>1</v>
          </cell>
          <cell r="I498" t="str">
            <v>--</v>
          </cell>
          <cell r="J498">
            <v>1</v>
          </cell>
          <cell r="K498">
            <v>1</v>
          </cell>
        </row>
        <row r="499">
          <cell r="A499" t="str">
            <v>M1</v>
          </cell>
          <cell r="B499" t="str">
            <v>A6C</v>
          </cell>
          <cell r="C499" t="str">
            <v>HOR</v>
          </cell>
          <cell r="D499" t="str">
            <v>65622</v>
          </cell>
          <cell r="E499" t="str">
            <v>TEE</v>
          </cell>
          <cell r="F499">
            <v>2</v>
          </cell>
          <cell r="G499" t="str">
            <v>CB400300000100</v>
          </cell>
          <cell r="H499">
            <v>1</v>
          </cell>
          <cell r="I499" t="str">
            <v>--</v>
          </cell>
          <cell r="J499">
            <v>1</v>
          </cell>
          <cell r="K499">
            <v>1</v>
          </cell>
        </row>
        <row r="500">
          <cell r="A500" t="str">
            <v>M1</v>
          </cell>
          <cell r="B500" t="str">
            <v>A5C</v>
          </cell>
          <cell r="C500" t="str">
            <v>N</v>
          </cell>
          <cell r="D500" t="str">
            <v>22679</v>
          </cell>
          <cell r="E500" t="str">
            <v>90 ELL</v>
          </cell>
          <cell r="F500">
            <v>2</v>
          </cell>
          <cell r="G500" t="str">
            <v>CB400100001000</v>
          </cell>
          <cell r="H500">
            <v>1</v>
          </cell>
          <cell r="I500" t="str">
            <v>--</v>
          </cell>
          <cell r="J500">
            <v>2</v>
          </cell>
          <cell r="K500">
            <v>2</v>
          </cell>
        </row>
        <row r="501">
          <cell r="A501" t="str">
            <v>M1</v>
          </cell>
          <cell r="B501" t="str">
            <v>A5C</v>
          </cell>
          <cell r="C501" t="str">
            <v>N</v>
          </cell>
          <cell r="D501" t="str">
            <v>25614</v>
          </cell>
          <cell r="E501" t="str">
            <v>90 ELL</v>
          </cell>
          <cell r="F501">
            <v>2</v>
          </cell>
          <cell r="G501" t="str">
            <v>CB400100000100</v>
          </cell>
          <cell r="H501">
            <v>1</v>
          </cell>
          <cell r="I501" t="str">
            <v>--</v>
          </cell>
          <cell r="J501">
            <v>2</v>
          </cell>
          <cell r="K501">
            <v>2</v>
          </cell>
        </row>
        <row r="502">
          <cell r="A502" t="str">
            <v>M1</v>
          </cell>
          <cell r="B502" t="str">
            <v>A5C</v>
          </cell>
          <cell r="C502" t="str">
            <v>N</v>
          </cell>
          <cell r="D502" t="str">
            <v>22670</v>
          </cell>
          <cell r="E502" t="str">
            <v>C SWG</v>
          </cell>
          <cell r="F502">
            <v>2</v>
          </cell>
          <cell r="G502" t="str">
            <v>CB16110808010H</v>
          </cell>
          <cell r="H502">
            <v>1</v>
          </cell>
          <cell r="I502">
            <v>0.5</v>
          </cell>
          <cell r="J502">
            <v>4</v>
          </cell>
          <cell r="K502">
            <v>4</v>
          </cell>
        </row>
        <row r="503">
          <cell r="A503" t="str">
            <v>M1</v>
          </cell>
          <cell r="B503" t="str">
            <v>A5C</v>
          </cell>
          <cell r="C503" t="str">
            <v>P</v>
          </cell>
          <cell r="D503" t="str">
            <v>22066</v>
          </cell>
          <cell r="E503" t="str">
            <v>CPLG</v>
          </cell>
          <cell r="F503">
            <v>2</v>
          </cell>
          <cell r="G503" t="str">
            <v>CB400500000100</v>
          </cell>
          <cell r="H503">
            <v>1</v>
          </cell>
          <cell r="I503" t="str">
            <v>--</v>
          </cell>
          <cell r="J503">
            <v>2</v>
          </cell>
          <cell r="K503">
            <v>2</v>
          </cell>
        </row>
        <row r="504">
          <cell r="A504" t="str">
            <v>M1</v>
          </cell>
          <cell r="B504" t="str">
            <v>A5C</v>
          </cell>
          <cell r="C504" t="str">
            <v>P</v>
          </cell>
          <cell r="D504" t="str">
            <v>99002</v>
          </cell>
          <cell r="E504" t="str">
            <v>CPLG</v>
          </cell>
          <cell r="F504">
            <v>2</v>
          </cell>
          <cell r="G504" t="str">
            <v>CB400500000100</v>
          </cell>
          <cell r="H504">
            <v>1</v>
          </cell>
          <cell r="I504" t="str">
            <v>--</v>
          </cell>
          <cell r="J504">
            <v>2</v>
          </cell>
          <cell r="K504">
            <v>2</v>
          </cell>
        </row>
        <row r="505">
          <cell r="A505" t="str">
            <v>M1</v>
          </cell>
          <cell r="B505" t="str">
            <v>A5C</v>
          </cell>
          <cell r="C505" t="str">
            <v>TRIM</v>
          </cell>
          <cell r="D505" t="str">
            <v>V-2206</v>
          </cell>
          <cell r="E505" t="str">
            <v>NPL</v>
          </cell>
          <cell r="F505">
            <v>2</v>
          </cell>
          <cell r="G505" t="str">
            <v>CB1321080001VR</v>
          </cell>
          <cell r="H505">
            <v>1</v>
          </cell>
          <cell r="I505" t="str">
            <v>75mm</v>
          </cell>
          <cell r="J505">
            <v>2</v>
          </cell>
          <cell r="K505">
            <v>2</v>
          </cell>
        </row>
        <row r="506">
          <cell r="A506" t="str">
            <v>M1</v>
          </cell>
          <cell r="B506" t="str">
            <v>A6C</v>
          </cell>
          <cell r="C506" t="str">
            <v>HOS</v>
          </cell>
          <cell r="D506" t="str">
            <v>65624</v>
          </cell>
          <cell r="E506" t="str">
            <v>NPL</v>
          </cell>
          <cell r="F506">
            <v>2</v>
          </cell>
          <cell r="G506" t="str">
            <v>CB1321080001VR</v>
          </cell>
          <cell r="H506">
            <v>1</v>
          </cell>
          <cell r="I506" t="str">
            <v>75mm</v>
          </cell>
          <cell r="J506">
            <v>2</v>
          </cell>
          <cell r="K506">
            <v>2</v>
          </cell>
        </row>
        <row r="507">
          <cell r="A507" t="str">
            <v>M1</v>
          </cell>
          <cell r="B507" t="str">
            <v>A4C</v>
          </cell>
          <cell r="C507" t="str">
            <v>N</v>
          </cell>
          <cell r="D507" t="str">
            <v>22661</v>
          </cell>
          <cell r="E507" t="str">
            <v>TEE</v>
          </cell>
          <cell r="F507">
            <v>2</v>
          </cell>
          <cell r="G507" t="str">
            <v>CB400300000100</v>
          </cell>
          <cell r="H507">
            <v>1</v>
          </cell>
          <cell r="I507" t="str">
            <v>--</v>
          </cell>
          <cell r="J507">
            <v>1</v>
          </cell>
          <cell r="K507">
            <v>1</v>
          </cell>
        </row>
        <row r="508">
          <cell r="A508" t="str">
            <v>M1</v>
          </cell>
          <cell r="B508" t="str">
            <v>A5C</v>
          </cell>
          <cell r="C508" t="str">
            <v>N</v>
          </cell>
          <cell r="D508" t="str">
            <v>22684</v>
          </cell>
          <cell r="E508" t="str">
            <v>90 ELL</v>
          </cell>
          <cell r="F508">
            <v>2</v>
          </cell>
          <cell r="G508" t="str">
            <v>CB400100001000</v>
          </cell>
          <cell r="H508">
            <v>1</v>
          </cell>
          <cell r="I508" t="str">
            <v>--</v>
          </cell>
          <cell r="J508">
            <v>1</v>
          </cell>
          <cell r="K508">
            <v>1</v>
          </cell>
        </row>
        <row r="509">
          <cell r="A509" t="str">
            <v>M1</v>
          </cell>
          <cell r="B509" t="str">
            <v>A5C</v>
          </cell>
          <cell r="C509" t="str">
            <v>N</v>
          </cell>
          <cell r="D509" t="str">
            <v>25611</v>
          </cell>
          <cell r="E509" t="str">
            <v>90 ELL</v>
          </cell>
          <cell r="F509">
            <v>2</v>
          </cell>
          <cell r="G509" t="str">
            <v>CB400100001000</v>
          </cell>
          <cell r="H509">
            <v>1</v>
          </cell>
          <cell r="I509" t="str">
            <v>--</v>
          </cell>
          <cell r="J509">
            <v>1</v>
          </cell>
          <cell r="K509">
            <v>1</v>
          </cell>
        </row>
        <row r="510">
          <cell r="A510" t="str">
            <v>M1</v>
          </cell>
          <cell r="B510" t="str">
            <v>A5C</v>
          </cell>
          <cell r="C510" t="str">
            <v>N</v>
          </cell>
          <cell r="D510" t="str">
            <v>22682</v>
          </cell>
          <cell r="E510" t="str">
            <v>90 ELL</v>
          </cell>
          <cell r="F510">
            <v>2</v>
          </cell>
          <cell r="G510" t="str">
            <v>CB400100000100</v>
          </cell>
          <cell r="H510">
            <v>1</v>
          </cell>
          <cell r="I510" t="str">
            <v>--</v>
          </cell>
          <cell r="J510">
            <v>1</v>
          </cell>
          <cell r="K510">
            <v>1</v>
          </cell>
        </row>
        <row r="511">
          <cell r="A511" t="str">
            <v>M1</v>
          </cell>
          <cell r="B511" t="str">
            <v>A5C</v>
          </cell>
          <cell r="C511" t="str">
            <v>N</v>
          </cell>
          <cell r="D511" t="str">
            <v>22683</v>
          </cell>
          <cell r="E511" t="str">
            <v>90 ELL</v>
          </cell>
          <cell r="F511">
            <v>2</v>
          </cell>
          <cell r="G511" t="str">
            <v>CB400100000100</v>
          </cell>
          <cell r="H511">
            <v>1</v>
          </cell>
          <cell r="I511" t="str">
            <v>--</v>
          </cell>
          <cell r="J511">
            <v>1</v>
          </cell>
          <cell r="K511">
            <v>1</v>
          </cell>
        </row>
        <row r="512">
          <cell r="A512" t="str">
            <v>M1</v>
          </cell>
          <cell r="B512" t="str">
            <v>A5C</v>
          </cell>
          <cell r="C512" t="str">
            <v>N</v>
          </cell>
          <cell r="D512" t="str">
            <v>22670</v>
          </cell>
          <cell r="E512" t="str">
            <v>CPLG</v>
          </cell>
          <cell r="F512">
            <v>2</v>
          </cell>
          <cell r="G512" t="str">
            <v>CB400500000100</v>
          </cell>
          <cell r="H512">
            <v>1</v>
          </cell>
          <cell r="I512" t="str">
            <v>--</v>
          </cell>
          <cell r="J512">
            <v>1</v>
          </cell>
          <cell r="K512">
            <v>1</v>
          </cell>
        </row>
        <row r="513">
          <cell r="A513" t="str">
            <v>M1</v>
          </cell>
          <cell r="B513" t="str">
            <v>A5C</v>
          </cell>
          <cell r="C513" t="str">
            <v>P</v>
          </cell>
          <cell r="D513" t="str">
            <v>22157</v>
          </cell>
          <cell r="E513" t="str">
            <v>CPLG</v>
          </cell>
          <cell r="F513">
            <v>2</v>
          </cell>
          <cell r="G513" t="str">
            <v>CB400500000100</v>
          </cell>
          <cell r="H513">
            <v>1</v>
          </cell>
          <cell r="I513" t="str">
            <v>--</v>
          </cell>
          <cell r="J513">
            <v>1</v>
          </cell>
          <cell r="K513">
            <v>1</v>
          </cell>
        </row>
        <row r="514">
          <cell r="A514" t="str">
            <v>M1</v>
          </cell>
          <cell r="B514" t="str">
            <v>A5C</v>
          </cell>
          <cell r="C514" t="str">
            <v>TRIM</v>
          </cell>
          <cell r="D514" t="str">
            <v>V-2206</v>
          </cell>
          <cell r="E514" t="str">
            <v>R TEE</v>
          </cell>
          <cell r="F514">
            <v>2</v>
          </cell>
          <cell r="G514" t="str">
            <v>CB40040000010T</v>
          </cell>
          <cell r="H514">
            <v>1</v>
          </cell>
          <cell r="I514">
            <v>0.75</v>
          </cell>
          <cell r="J514">
            <v>1</v>
          </cell>
          <cell r="K514">
            <v>1</v>
          </cell>
        </row>
        <row r="515">
          <cell r="A515" t="str">
            <v>M1</v>
          </cell>
          <cell r="B515" t="str">
            <v>A5C</v>
          </cell>
          <cell r="C515" t="str">
            <v>P</v>
          </cell>
          <cell r="D515" t="str">
            <v>22040</v>
          </cell>
          <cell r="E515" t="str">
            <v>90 ELL</v>
          </cell>
          <cell r="F515">
            <v>2</v>
          </cell>
          <cell r="G515" t="str">
            <v>CB400100001000</v>
          </cell>
          <cell r="H515">
            <v>1</v>
          </cell>
          <cell r="I515" t="str">
            <v>--</v>
          </cell>
          <cell r="J515">
            <v>1</v>
          </cell>
          <cell r="K515">
            <v>1</v>
          </cell>
        </row>
        <row r="516">
          <cell r="A516" t="str">
            <v>M1</v>
          </cell>
          <cell r="B516" t="str">
            <v>A5C</v>
          </cell>
          <cell r="C516" t="str">
            <v>P</v>
          </cell>
          <cell r="D516" t="str">
            <v>22039</v>
          </cell>
          <cell r="E516" t="str">
            <v>CPLG</v>
          </cell>
          <cell r="F516">
            <v>2</v>
          </cell>
          <cell r="G516" t="str">
            <v>CB400500000100</v>
          </cell>
          <cell r="H516">
            <v>1</v>
          </cell>
          <cell r="I516" t="str">
            <v>--</v>
          </cell>
          <cell r="J516">
            <v>1</v>
          </cell>
          <cell r="K516">
            <v>1</v>
          </cell>
        </row>
        <row r="517">
          <cell r="A517" t="str">
            <v>M1</v>
          </cell>
          <cell r="B517" t="str">
            <v>A5C</v>
          </cell>
          <cell r="C517" t="str">
            <v>P</v>
          </cell>
          <cell r="D517" t="str">
            <v>22111</v>
          </cell>
          <cell r="E517" t="str">
            <v>CPLG</v>
          </cell>
          <cell r="F517">
            <v>2</v>
          </cell>
          <cell r="G517" t="str">
            <v>CB400500000100</v>
          </cell>
          <cell r="H517">
            <v>1</v>
          </cell>
          <cell r="I517" t="str">
            <v>--</v>
          </cell>
          <cell r="J517">
            <v>1</v>
          </cell>
          <cell r="K517">
            <v>1</v>
          </cell>
        </row>
        <row r="518">
          <cell r="A518" t="str">
            <v>M1</v>
          </cell>
          <cell r="B518" t="str">
            <v>A5C</v>
          </cell>
          <cell r="C518" t="str">
            <v>TRIM</v>
          </cell>
          <cell r="D518" t="str">
            <v>V-2208</v>
          </cell>
          <cell r="E518" t="str">
            <v>NPL</v>
          </cell>
          <cell r="F518">
            <v>2</v>
          </cell>
          <cell r="G518" t="str">
            <v>CB1321080001VR</v>
          </cell>
          <cell r="H518">
            <v>1</v>
          </cell>
          <cell r="I518" t="str">
            <v>75mm</v>
          </cell>
          <cell r="J518">
            <v>1</v>
          </cell>
          <cell r="K518">
            <v>1</v>
          </cell>
        </row>
        <row r="519">
          <cell r="A519" t="str">
            <v>M1</v>
          </cell>
          <cell r="B519" t="str">
            <v>A5C</v>
          </cell>
          <cell r="C519" t="str">
            <v>TRIM</v>
          </cell>
          <cell r="D519" t="str">
            <v>V-2209</v>
          </cell>
          <cell r="E519" t="str">
            <v>NPL</v>
          </cell>
          <cell r="F519">
            <v>2</v>
          </cell>
          <cell r="G519" t="str">
            <v>CB1321080001VR</v>
          </cell>
          <cell r="H519">
            <v>1</v>
          </cell>
          <cell r="I519" t="str">
            <v>75mm</v>
          </cell>
          <cell r="J519">
            <v>1</v>
          </cell>
          <cell r="K519">
            <v>1</v>
          </cell>
        </row>
        <row r="520">
          <cell r="A520" t="str">
            <v>M1</v>
          </cell>
          <cell r="B520" t="str">
            <v>A6C</v>
          </cell>
          <cell r="C520" t="str">
            <v>HOR</v>
          </cell>
          <cell r="D520" t="str">
            <v>65612</v>
          </cell>
          <cell r="E520" t="str">
            <v>R TEE</v>
          </cell>
          <cell r="F520">
            <v>2</v>
          </cell>
          <cell r="G520" t="str">
            <v>CB400400001H01</v>
          </cell>
          <cell r="H520">
            <v>1</v>
          </cell>
          <cell r="I520" t="str">
            <v>-</v>
          </cell>
          <cell r="J520">
            <v>2</v>
          </cell>
          <cell r="K520">
            <v>2</v>
          </cell>
        </row>
        <row r="521">
          <cell r="A521" t="str">
            <v>M1</v>
          </cell>
          <cell r="B521" t="str">
            <v>B2C</v>
          </cell>
          <cell r="C521" t="str">
            <v>TRIM</v>
          </cell>
          <cell r="D521" t="str">
            <v>E-2204</v>
          </cell>
          <cell r="E521" t="str">
            <v>CAP</v>
          </cell>
          <cell r="F521">
            <v>2</v>
          </cell>
          <cell r="G521" t="str">
            <v>CB520700000100</v>
          </cell>
          <cell r="H521">
            <v>1</v>
          </cell>
          <cell r="I521" t="str">
            <v>--</v>
          </cell>
          <cell r="J521">
            <v>1</v>
          </cell>
          <cell r="K521">
            <v>1</v>
          </cell>
        </row>
        <row r="522">
          <cell r="A522" t="str">
            <v>M1</v>
          </cell>
          <cell r="B522" t="str">
            <v>A5C</v>
          </cell>
          <cell r="C522" t="str">
            <v>P</v>
          </cell>
          <cell r="D522" t="str">
            <v>21004</v>
          </cell>
          <cell r="E522" t="str">
            <v>90 ELL</v>
          </cell>
          <cell r="F522">
            <v>2</v>
          </cell>
          <cell r="G522" t="str">
            <v>CB400100001000</v>
          </cell>
          <cell r="H522">
            <v>1</v>
          </cell>
          <cell r="I522" t="str">
            <v>--</v>
          </cell>
          <cell r="J522">
            <v>2</v>
          </cell>
          <cell r="K522">
            <v>2</v>
          </cell>
        </row>
        <row r="523">
          <cell r="A523" t="str">
            <v>M1</v>
          </cell>
          <cell r="B523" t="str">
            <v>A5C</v>
          </cell>
          <cell r="C523" t="str">
            <v>P</v>
          </cell>
          <cell r="D523" t="str">
            <v>24029</v>
          </cell>
          <cell r="E523" t="str">
            <v>C SWG</v>
          </cell>
          <cell r="F523">
            <v>2</v>
          </cell>
          <cell r="G523" t="str">
            <v>CB16110808010T</v>
          </cell>
          <cell r="H523">
            <v>1</v>
          </cell>
          <cell r="I523">
            <v>0.75</v>
          </cell>
          <cell r="J523">
            <v>1</v>
          </cell>
          <cell r="K523">
            <v>1</v>
          </cell>
        </row>
        <row r="524">
          <cell r="A524" t="str">
            <v>M1</v>
          </cell>
          <cell r="B524" t="str">
            <v>A5C</v>
          </cell>
          <cell r="C524" t="str">
            <v>TRIM</v>
          </cell>
          <cell r="D524" t="str">
            <v>V-2206</v>
          </cell>
          <cell r="E524" t="str">
            <v>C SWG</v>
          </cell>
          <cell r="F524">
            <v>2</v>
          </cell>
          <cell r="G524" t="str">
            <v>CB16110808010T</v>
          </cell>
          <cell r="H524">
            <v>1</v>
          </cell>
          <cell r="I524">
            <v>0.75</v>
          </cell>
          <cell r="J524">
            <v>1</v>
          </cell>
          <cell r="K524">
            <v>1</v>
          </cell>
        </row>
        <row r="525">
          <cell r="A525" t="str">
            <v>M1</v>
          </cell>
          <cell r="B525" t="str">
            <v>A5C</v>
          </cell>
          <cell r="C525" t="str">
            <v>P</v>
          </cell>
          <cell r="D525" t="str">
            <v>22158</v>
          </cell>
          <cell r="E525" t="str">
            <v>CPLG</v>
          </cell>
          <cell r="F525">
            <v>2</v>
          </cell>
          <cell r="G525" t="str">
            <v>CB400500000100</v>
          </cell>
          <cell r="H525">
            <v>1</v>
          </cell>
          <cell r="I525" t="str">
            <v>--</v>
          </cell>
          <cell r="J525">
            <v>1</v>
          </cell>
          <cell r="K525">
            <v>1</v>
          </cell>
        </row>
        <row r="526">
          <cell r="A526" t="str">
            <v>M1</v>
          </cell>
          <cell r="B526" t="str">
            <v>A5C</v>
          </cell>
          <cell r="C526" t="str">
            <v>P</v>
          </cell>
          <cell r="D526" t="str">
            <v>24029</v>
          </cell>
          <cell r="E526" t="str">
            <v>CPLG</v>
          </cell>
          <cell r="F526">
            <v>2</v>
          </cell>
          <cell r="G526" t="str">
            <v>CB400500000100</v>
          </cell>
          <cell r="H526">
            <v>1</v>
          </cell>
          <cell r="I526" t="str">
            <v>--</v>
          </cell>
          <cell r="J526">
            <v>1</v>
          </cell>
          <cell r="K526">
            <v>1</v>
          </cell>
        </row>
        <row r="527">
          <cell r="A527" t="str">
            <v>M1</v>
          </cell>
          <cell r="B527" t="str">
            <v>A5C</v>
          </cell>
          <cell r="C527" t="str">
            <v>TRIM</v>
          </cell>
          <cell r="D527" t="str">
            <v>V-2206</v>
          </cell>
          <cell r="E527" t="str">
            <v>CPLG</v>
          </cell>
          <cell r="F527">
            <v>2</v>
          </cell>
          <cell r="G527" t="str">
            <v>CB400500000100</v>
          </cell>
          <cell r="H527">
            <v>1</v>
          </cell>
          <cell r="I527" t="str">
            <v>--</v>
          </cell>
          <cell r="J527">
            <v>1</v>
          </cell>
          <cell r="K527">
            <v>1</v>
          </cell>
        </row>
        <row r="528">
          <cell r="A528" t="str">
            <v>M1</v>
          </cell>
          <cell r="B528" t="str">
            <v>A5C</v>
          </cell>
          <cell r="C528" t="str">
            <v>P</v>
          </cell>
          <cell r="D528" t="str">
            <v>22103</v>
          </cell>
          <cell r="E528" t="str">
            <v>R TEE</v>
          </cell>
          <cell r="F528">
            <v>2</v>
          </cell>
          <cell r="G528" t="str">
            <v>CB40040000010T</v>
          </cell>
          <cell r="H528">
            <v>1</v>
          </cell>
          <cell r="I528">
            <v>0.75</v>
          </cell>
          <cell r="J528">
            <v>1</v>
          </cell>
          <cell r="K528">
            <v>1</v>
          </cell>
        </row>
        <row r="529">
          <cell r="A529" t="str">
            <v>M1</v>
          </cell>
          <cell r="B529" t="str">
            <v>A6C</v>
          </cell>
          <cell r="C529" t="str">
            <v>HOS</v>
          </cell>
          <cell r="D529" t="str">
            <v>65616</v>
          </cell>
          <cell r="E529" t="str">
            <v>90 ELL</v>
          </cell>
          <cell r="F529">
            <v>2</v>
          </cell>
          <cell r="G529" t="str">
            <v>CB400100001000</v>
          </cell>
          <cell r="H529">
            <v>1</v>
          </cell>
          <cell r="I529" t="str">
            <v>--</v>
          </cell>
          <cell r="J529">
            <v>2</v>
          </cell>
          <cell r="K529">
            <v>2</v>
          </cell>
        </row>
        <row r="530">
          <cell r="A530" t="str">
            <v>M1</v>
          </cell>
          <cell r="B530" t="str">
            <v>A5C</v>
          </cell>
          <cell r="C530" t="str">
            <v>TRIM</v>
          </cell>
          <cell r="D530" t="str">
            <v>V-2208</v>
          </cell>
          <cell r="E530" t="str">
            <v>C SWG</v>
          </cell>
          <cell r="F530">
            <v>2</v>
          </cell>
          <cell r="G530" t="str">
            <v>CB16110808010T</v>
          </cell>
          <cell r="H530">
            <v>1</v>
          </cell>
          <cell r="I530">
            <v>0.75</v>
          </cell>
          <cell r="J530">
            <v>1</v>
          </cell>
          <cell r="K530">
            <v>1</v>
          </cell>
        </row>
        <row r="531">
          <cell r="A531" t="str">
            <v>M1</v>
          </cell>
          <cell r="B531" t="str">
            <v>A6C</v>
          </cell>
          <cell r="C531" t="str">
            <v>HOR</v>
          </cell>
          <cell r="D531" t="str">
            <v>65622</v>
          </cell>
          <cell r="E531" t="str">
            <v>C SWG</v>
          </cell>
          <cell r="F531">
            <v>2</v>
          </cell>
          <cell r="G531" t="str">
            <v>CB16110808010T</v>
          </cell>
          <cell r="H531">
            <v>1</v>
          </cell>
          <cell r="I531">
            <v>0.75</v>
          </cell>
          <cell r="J531">
            <v>4</v>
          </cell>
          <cell r="K531">
            <v>4</v>
          </cell>
        </row>
        <row r="532">
          <cell r="A532" t="str">
            <v>M1</v>
          </cell>
          <cell r="B532" t="str">
            <v>A5C</v>
          </cell>
          <cell r="C532" t="str">
            <v>TRIM</v>
          </cell>
          <cell r="D532" t="str">
            <v>V-2209</v>
          </cell>
          <cell r="E532" t="str">
            <v>C SWG</v>
          </cell>
          <cell r="F532">
            <v>2</v>
          </cell>
          <cell r="G532" t="str">
            <v>CB16110808010T</v>
          </cell>
          <cell r="H532">
            <v>1</v>
          </cell>
          <cell r="I532">
            <v>0.75</v>
          </cell>
          <cell r="J532">
            <v>1</v>
          </cell>
          <cell r="K532">
            <v>1</v>
          </cell>
        </row>
        <row r="533">
          <cell r="A533" t="str">
            <v>M1</v>
          </cell>
          <cell r="B533" t="str">
            <v>A6C</v>
          </cell>
          <cell r="C533" t="str">
            <v>HOS</v>
          </cell>
          <cell r="D533" t="str">
            <v>65625</v>
          </cell>
          <cell r="E533" t="str">
            <v>CAP</v>
          </cell>
          <cell r="F533">
            <v>2</v>
          </cell>
          <cell r="G533" t="str">
            <v>CB520700000100</v>
          </cell>
          <cell r="H533">
            <v>1</v>
          </cell>
          <cell r="I533" t="str">
            <v>--</v>
          </cell>
          <cell r="J533">
            <v>1</v>
          </cell>
          <cell r="K533">
            <v>1</v>
          </cell>
        </row>
        <row r="534">
          <cell r="A534" t="str">
            <v>M1</v>
          </cell>
          <cell r="B534" t="str">
            <v>A5C</v>
          </cell>
          <cell r="C534" t="str">
            <v>TRIM</v>
          </cell>
          <cell r="D534" t="str">
            <v>V-2208</v>
          </cell>
          <cell r="E534" t="str">
            <v>CPLG</v>
          </cell>
          <cell r="F534">
            <v>2</v>
          </cell>
          <cell r="G534" t="str">
            <v>CB400500000100</v>
          </cell>
          <cell r="H534">
            <v>1</v>
          </cell>
          <cell r="I534" t="str">
            <v>--</v>
          </cell>
          <cell r="J534">
            <v>1</v>
          </cell>
          <cell r="K534">
            <v>1</v>
          </cell>
        </row>
        <row r="535">
          <cell r="A535" t="str">
            <v>M1</v>
          </cell>
          <cell r="B535" t="str">
            <v>A5C</v>
          </cell>
          <cell r="C535" t="str">
            <v>P</v>
          </cell>
          <cell r="D535" t="str">
            <v>22102</v>
          </cell>
          <cell r="E535" t="str">
            <v>C SWG</v>
          </cell>
          <cell r="F535">
            <v>2</v>
          </cell>
          <cell r="G535" t="str">
            <v>CB161108081H01</v>
          </cell>
          <cell r="H535">
            <v>1</v>
          </cell>
          <cell r="I535" t="str">
            <v>-</v>
          </cell>
          <cell r="J535">
            <v>1</v>
          </cell>
          <cell r="K535">
            <v>1</v>
          </cell>
        </row>
        <row r="536">
          <cell r="A536" t="str">
            <v>M1</v>
          </cell>
          <cell r="B536" t="str">
            <v>A5C</v>
          </cell>
          <cell r="C536" t="str">
            <v>P</v>
          </cell>
          <cell r="D536" t="str">
            <v>22157</v>
          </cell>
          <cell r="E536" t="str">
            <v>C SWG</v>
          </cell>
          <cell r="F536">
            <v>2</v>
          </cell>
          <cell r="G536" t="str">
            <v>CB161108081H01</v>
          </cell>
          <cell r="H536">
            <v>1</v>
          </cell>
          <cell r="I536" t="str">
            <v>-</v>
          </cell>
          <cell r="J536">
            <v>1</v>
          </cell>
          <cell r="K536">
            <v>1</v>
          </cell>
        </row>
        <row r="537">
          <cell r="A537" t="str">
            <v>M1</v>
          </cell>
          <cell r="B537" t="str">
            <v>A5C</v>
          </cell>
          <cell r="C537" t="str">
            <v>P</v>
          </cell>
          <cell r="D537" t="str">
            <v>22158</v>
          </cell>
          <cell r="E537" t="str">
            <v>C SWG</v>
          </cell>
          <cell r="F537">
            <v>2</v>
          </cell>
          <cell r="G537" t="str">
            <v>CB161108081H01</v>
          </cell>
          <cell r="H537">
            <v>1</v>
          </cell>
          <cell r="I537" t="str">
            <v>-</v>
          </cell>
          <cell r="J537">
            <v>1</v>
          </cell>
          <cell r="K537">
            <v>1</v>
          </cell>
        </row>
        <row r="538">
          <cell r="A538" t="str">
            <v>M1</v>
          </cell>
          <cell r="B538" t="str">
            <v>A5C</v>
          </cell>
          <cell r="C538" t="str">
            <v>P</v>
          </cell>
          <cell r="D538" t="str">
            <v>22109</v>
          </cell>
          <cell r="E538" t="str">
            <v>R TEE</v>
          </cell>
          <cell r="F538">
            <v>2</v>
          </cell>
          <cell r="G538" t="str">
            <v>CB400400001H01</v>
          </cell>
          <cell r="H538">
            <v>1</v>
          </cell>
          <cell r="I538" t="str">
            <v>-</v>
          </cell>
          <cell r="J538">
            <v>1</v>
          </cell>
          <cell r="K538">
            <v>1</v>
          </cell>
        </row>
        <row r="539">
          <cell r="A539" t="str">
            <v>M1</v>
          </cell>
          <cell r="B539" t="str">
            <v>A6C</v>
          </cell>
          <cell r="C539" t="str">
            <v>HOS</v>
          </cell>
          <cell r="D539" t="str">
            <v>65623</v>
          </cell>
          <cell r="E539" t="str">
            <v>E SWG</v>
          </cell>
          <cell r="F539">
            <v>2</v>
          </cell>
          <cell r="G539" t="str">
            <v>CB162108081H01</v>
          </cell>
          <cell r="H539">
            <v>1</v>
          </cell>
          <cell r="I539" t="str">
            <v>-</v>
          </cell>
          <cell r="J539">
            <v>1</v>
          </cell>
          <cell r="K539">
            <v>1</v>
          </cell>
        </row>
        <row r="540">
          <cell r="A540" t="str">
            <v>M1</v>
          </cell>
          <cell r="B540" t="str">
            <v>A5C</v>
          </cell>
          <cell r="C540" t="str">
            <v>TRIM</v>
          </cell>
          <cell r="D540" t="str">
            <v>V-2214</v>
          </cell>
          <cell r="E540" t="str">
            <v>C SWG</v>
          </cell>
          <cell r="F540">
            <v>2</v>
          </cell>
          <cell r="G540" t="str">
            <v>CB161408080201</v>
          </cell>
          <cell r="H540">
            <v>1</v>
          </cell>
          <cell r="I540" t="str">
            <v>-</v>
          </cell>
          <cell r="J540">
            <v>1</v>
          </cell>
          <cell r="K540">
            <v>2</v>
          </cell>
        </row>
        <row r="541">
          <cell r="A541" t="str">
            <v>M1</v>
          </cell>
          <cell r="B541" t="str">
            <v>A6C</v>
          </cell>
          <cell r="C541" t="str">
            <v>HOS</v>
          </cell>
          <cell r="D541" t="str">
            <v>65621</v>
          </cell>
          <cell r="E541" t="str">
            <v>90 ELL</v>
          </cell>
          <cell r="F541">
            <v>2</v>
          </cell>
          <cell r="G541" t="str">
            <v>CB400100001000</v>
          </cell>
          <cell r="H541">
            <v>1</v>
          </cell>
          <cell r="I541" t="str">
            <v>--</v>
          </cell>
          <cell r="J541">
            <v>2</v>
          </cell>
          <cell r="K541">
            <v>2</v>
          </cell>
        </row>
        <row r="542">
          <cell r="A542" t="str">
            <v>M1</v>
          </cell>
          <cell r="B542" t="str">
            <v>A5C</v>
          </cell>
          <cell r="C542" t="str">
            <v>P</v>
          </cell>
          <cell r="D542" t="str">
            <v>22039</v>
          </cell>
          <cell r="E542" t="str">
            <v>90 ELL</v>
          </cell>
          <cell r="F542">
            <v>2</v>
          </cell>
          <cell r="G542" t="str">
            <v>CB400100001000</v>
          </cell>
          <cell r="H542">
            <v>1</v>
          </cell>
          <cell r="I542" t="str">
            <v>--</v>
          </cell>
          <cell r="J542">
            <v>1</v>
          </cell>
          <cell r="K542">
            <v>1</v>
          </cell>
        </row>
        <row r="543">
          <cell r="A543" t="str">
            <v>M1</v>
          </cell>
          <cell r="B543" t="str">
            <v>A5C</v>
          </cell>
          <cell r="C543" t="str">
            <v>P</v>
          </cell>
          <cell r="D543" t="str">
            <v>22001</v>
          </cell>
          <cell r="E543" t="str">
            <v>90 ELL</v>
          </cell>
          <cell r="F543">
            <v>2</v>
          </cell>
          <cell r="G543" t="str">
            <v>CB400100001000</v>
          </cell>
          <cell r="H543">
            <v>1</v>
          </cell>
          <cell r="I543" t="str">
            <v>--</v>
          </cell>
          <cell r="J543">
            <v>1</v>
          </cell>
          <cell r="K543">
            <v>1</v>
          </cell>
        </row>
        <row r="544">
          <cell r="A544" t="str">
            <v>M1</v>
          </cell>
          <cell r="B544" t="str">
            <v>A5C</v>
          </cell>
          <cell r="C544" t="str">
            <v>P</v>
          </cell>
          <cell r="D544" t="str">
            <v>22003</v>
          </cell>
          <cell r="E544" t="str">
            <v>NPL</v>
          </cell>
          <cell r="F544">
            <v>2</v>
          </cell>
          <cell r="G544" t="str">
            <v>CB1321080001VR</v>
          </cell>
          <cell r="H544">
            <v>1</v>
          </cell>
          <cell r="I544" t="str">
            <v>75mm</v>
          </cell>
          <cell r="J544">
            <v>1</v>
          </cell>
          <cell r="K544">
            <v>1</v>
          </cell>
        </row>
        <row r="545">
          <cell r="A545" t="str">
            <v>M1</v>
          </cell>
          <cell r="B545" t="str">
            <v>A6C</v>
          </cell>
          <cell r="C545" t="str">
            <v>HOS</v>
          </cell>
          <cell r="D545" t="str">
            <v>65613</v>
          </cell>
          <cell r="E545" t="str">
            <v>NPL</v>
          </cell>
          <cell r="F545">
            <v>2</v>
          </cell>
          <cell r="G545" t="str">
            <v>CB1321080001VR</v>
          </cell>
          <cell r="H545">
            <v>1</v>
          </cell>
          <cell r="I545" t="str">
            <v>75mm</v>
          </cell>
          <cell r="J545">
            <v>2</v>
          </cell>
          <cell r="K545">
            <v>2</v>
          </cell>
        </row>
        <row r="546">
          <cell r="A546" t="str">
            <v>M1</v>
          </cell>
          <cell r="B546" t="str">
            <v>A6C</v>
          </cell>
          <cell r="C546" t="str">
            <v>HOS</v>
          </cell>
          <cell r="D546" t="str">
            <v>65613</v>
          </cell>
          <cell r="E546" t="str">
            <v>SOL</v>
          </cell>
          <cell r="F546">
            <v>2</v>
          </cell>
          <cell r="G546" t="str">
            <v>CB390200000801</v>
          </cell>
          <cell r="H546">
            <v>1</v>
          </cell>
          <cell r="I546" t="str">
            <v>-</v>
          </cell>
          <cell r="J546">
            <v>6</v>
          </cell>
          <cell r="K546">
            <v>7</v>
          </cell>
        </row>
        <row r="547">
          <cell r="A547" t="str">
            <v>M1</v>
          </cell>
          <cell r="B547" t="str">
            <v>A5C</v>
          </cell>
          <cell r="C547" t="str">
            <v>N</v>
          </cell>
          <cell r="D547" t="str">
            <v>22670</v>
          </cell>
          <cell r="E547" t="str">
            <v>C SWG</v>
          </cell>
          <cell r="F547">
            <v>2</v>
          </cell>
          <cell r="G547" t="str">
            <v>CB16110808010T</v>
          </cell>
          <cell r="H547">
            <v>1</v>
          </cell>
          <cell r="I547">
            <v>0.75</v>
          </cell>
          <cell r="J547">
            <v>1</v>
          </cell>
          <cell r="K547">
            <v>1</v>
          </cell>
        </row>
        <row r="548">
          <cell r="A548" t="str">
            <v>M1</v>
          </cell>
          <cell r="B548" t="str">
            <v>A6C</v>
          </cell>
          <cell r="C548" t="str">
            <v>HOS</v>
          </cell>
          <cell r="D548" t="str">
            <v>65613</v>
          </cell>
          <cell r="E548" t="str">
            <v>CAP</v>
          </cell>
          <cell r="F548">
            <v>2</v>
          </cell>
          <cell r="G548" t="str">
            <v>CB520700000100</v>
          </cell>
          <cell r="H548">
            <v>1</v>
          </cell>
          <cell r="I548" t="str">
            <v>--</v>
          </cell>
          <cell r="J548">
            <v>1</v>
          </cell>
          <cell r="K548">
            <v>1</v>
          </cell>
        </row>
        <row r="549">
          <cell r="A549" t="str">
            <v>M1</v>
          </cell>
          <cell r="B549" t="str">
            <v>A6C</v>
          </cell>
          <cell r="C549" t="str">
            <v>HOS</v>
          </cell>
          <cell r="D549" t="str">
            <v>65624</v>
          </cell>
          <cell r="E549" t="str">
            <v>CAP</v>
          </cell>
          <cell r="F549">
            <v>2</v>
          </cell>
          <cell r="G549" t="str">
            <v>CB520700000100</v>
          </cell>
          <cell r="H549">
            <v>1</v>
          </cell>
          <cell r="I549" t="str">
            <v>--</v>
          </cell>
          <cell r="J549">
            <v>1</v>
          </cell>
          <cell r="K549">
            <v>1</v>
          </cell>
        </row>
        <row r="550">
          <cell r="A550" t="str">
            <v>M1</v>
          </cell>
          <cell r="B550" t="str">
            <v>A5C</v>
          </cell>
          <cell r="C550" t="str">
            <v>P</v>
          </cell>
          <cell r="D550" t="str">
            <v>22104</v>
          </cell>
          <cell r="E550" t="str">
            <v>R TEE</v>
          </cell>
          <cell r="F550">
            <v>2</v>
          </cell>
          <cell r="G550" t="str">
            <v>CB400400001H01</v>
          </cell>
          <cell r="H550">
            <v>1</v>
          </cell>
          <cell r="I550" t="str">
            <v>-</v>
          </cell>
          <cell r="J550">
            <v>1</v>
          </cell>
          <cell r="K550">
            <v>1</v>
          </cell>
        </row>
        <row r="551">
          <cell r="A551" t="str">
            <v>M1</v>
          </cell>
          <cell r="B551" t="str">
            <v>A5C</v>
          </cell>
          <cell r="C551" t="str">
            <v>P</v>
          </cell>
          <cell r="D551" t="str">
            <v>22102</v>
          </cell>
          <cell r="E551" t="str">
            <v>90 ELL</v>
          </cell>
          <cell r="F551">
            <v>2</v>
          </cell>
          <cell r="G551" t="str">
            <v>CB400100001H00</v>
          </cell>
          <cell r="H551">
            <v>1.5</v>
          </cell>
          <cell r="I551" t="str">
            <v>--</v>
          </cell>
          <cell r="J551">
            <v>11</v>
          </cell>
          <cell r="K551">
            <v>11</v>
          </cell>
        </row>
        <row r="552">
          <cell r="A552" t="str">
            <v>M1</v>
          </cell>
          <cell r="B552" t="str">
            <v>A4C</v>
          </cell>
          <cell r="C552" t="str">
            <v>P</v>
          </cell>
          <cell r="D552" t="str">
            <v>22031</v>
          </cell>
          <cell r="E552" t="str">
            <v>TEE</v>
          </cell>
          <cell r="F552">
            <v>2</v>
          </cell>
          <cell r="G552" t="str">
            <v>CB400300001H00</v>
          </cell>
          <cell r="H552">
            <v>1.5</v>
          </cell>
          <cell r="I552" t="str">
            <v>--</v>
          </cell>
          <cell r="J552">
            <v>9</v>
          </cell>
          <cell r="K552">
            <v>9</v>
          </cell>
        </row>
        <row r="553">
          <cell r="A553" t="str">
            <v>M1</v>
          </cell>
          <cell r="B553" t="str">
            <v>A5C</v>
          </cell>
          <cell r="C553" t="str">
            <v>P</v>
          </cell>
          <cell r="D553" t="str">
            <v>22102</v>
          </cell>
          <cell r="E553" t="str">
            <v>90 ELL</v>
          </cell>
          <cell r="F553">
            <v>2</v>
          </cell>
          <cell r="G553" t="str">
            <v>CB400100001H00</v>
          </cell>
          <cell r="H553">
            <v>1.5</v>
          </cell>
          <cell r="I553" t="str">
            <v>--</v>
          </cell>
          <cell r="J553">
            <v>9</v>
          </cell>
          <cell r="K553">
            <v>9</v>
          </cell>
        </row>
        <row r="554">
          <cell r="A554" t="str">
            <v>M1</v>
          </cell>
          <cell r="B554" t="str">
            <v>A5C</v>
          </cell>
          <cell r="C554" t="str">
            <v>P</v>
          </cell>
          <cell r="D554" t="str">
            <v>22111</v>
          </cell>
          <cell r="E554" t="str">
            <v>90 ELL</v>
          </cell>
          <cell r="F554">
            <v>2</v>
          </cell>
          <cell r="G554" t="str">
            <v>CB400100001H00</v>
          </cell>
          <cell r="H554">
            <v>1.5</v>
          </cell>
          <cell r="I554" t="str">
            <v>--</v>
          </cell>
          <cell r="J554">
            <v>9</v>
          </cell>
          <cell r="K554">
            <v>9</v>
          </cell>
        </row>
        <row r="555">
          <cell r="A555" t="str">
            <v>M1</v>
          </cell>
          <cell r="B555" t="str">
            <v>A5C</v>
          </cell>
          <cell r="C555" t="str">
            <v>P</v>
          </cell>
          <cell r="D555" t="str">
            <v>22071</v>
          </cell>
          <cell r="E555" t="str">
            <v>90 ELL</v>
          </cell>
          <cell r="F555">
            <v>2</v>
          </cell>
          <cell r="G555" t="str">
            <v>CB400100001H00</v>
          </cell>
          <cell r="H555">
            <v>1.5</v>
          </cell>
          <cell r="I555" t="str">
            <v>--</v>
          </cell>
          <cell r="J555">
            <v>9</v>
          </cell>
          <cell r="K555">
            <v>9</v>
          </cell>
        </row>
        <row r="556">
          <cell r="A556" t="str">
            <v>M1</v>
          </cell>
          <cell r="B556" t="str">
            <v>A5C</v>
          </cell>
          <cell r="C556" t="str">
            <v>P</v>
          </cell>
          <cell r="D556" t="str">
            <v>22071</v>
          </cell>
          <cell r="E556" t="str">
            <v>90 ELL</v>
          </cell>
          <cell r="F556">
            <v>2</v>
          </cell>
          <cell r="G556" t="str">
            <v>CB400100001H00</v>
          </cell>
          <cell r="H556">
            <v>1.5</v>
          </cell>
          <cell r="I556" t="str">
            <v>--</v>
          </cell>
          <cell r="J556">
            <v>8</v>
          </cell>
          <cell r="K556">
            <v>8</v>
          </cell>
        </row>
        <row r="557">
          <cell r="A557" t="str">
            <v>M1</v>
          </cell>
          <cell r="B557" t="str">
            <v>A5C</v>
          </cell>
          <cell r="C557" t="str">
            <v>P</v>
          </cell>
          <cell r="D557" t="str">
            <v>22070</v>
          </cell>
          <cell r="E557" t="str">
            <v>90 ELL</v>
          </cell>
          <cell r="F557">
            <v>2</v>
          </cell>
          <cell r="G557" t="str">
            <v>CB400100001H00</v>
          </cell>
          <cell r="H557">
            <v>1.5</v>
          </cell>
          <cell r="I557" t="str">
            <v>--</v>
          </cell>
          <cell r="J557">
            <v>9</v>
          </cell>
          <cell r="K557">
            <v>9</v>
          </cell>
        </row>
        <row r="558">
          <cell r="A558" t="str">
            <v>M1</v>
          </cell>
          <cell r="B558" t="str">
            <v>A5C</v>
          </cell>
          <cell r="C558" t="str">
            <v>P</v>
          </cell>
          <cell r="D558" t="str">
            <v>22109</v>
          </cell>
          <cell r="E558" t="str">
            <v>90 ELL</v>
          </cell>
          <cell r="F558">
            <v>2</v>
          </cell>
          <cell r="G558" t="str">
            <v>CB400100001H00</v>
          </cell>
          <cell r="H558">
            <v>1.5</v>
          </cell>
          <cell r="I558" t="str">
            <v>--</v>
          </cell>
          <cell r="J558">
            <v>8</v>
          </cell>
          <cell r="K558">
            <v>8</v>
          </cell>
        </row>
        <row r="559">
          <cell r="A559" t="str">
            <v>M1</v>
          </cell>
          <cell r="B559" t="str">
            <v>A5C</v>
          </cell>
          <cell r="C559" t="str">
            <v>P</v>
          </cell>
          <cell r="D559" t="str">
            <v>22104</v>
          </cell>
          <cell r="E559" t="str">
            <v>90 ELL</v>
          </cell>
          <cell r="F559">
            <v>2</v>
          </cell>
          <cell r="G559" t="str">
            <v>CB400100001H00</v>
          </cell>
          <cell r="H559">
            <v>1.5</v>
          </cell>
          <cell r="I559" t="str">
            <v>--</v>
          </cell>
          <cell r="J559">
            <v>8</v>
          </cell>
          <cell r="K559">
            <v>8</v>
          </cell>
        </row>
        <row r="560">
          <cell r="A560" t="str">
            <v>M1</v>
          </cell>
          <cell r="B560" t="str">
            <v>A6C</v>
          </cell>
          <cell r="C560" t="str">
            <v>HOS</v>
          </cell>
          <cell r="D560" t="str">
            <v>65633</v>
          </cell>
          <cell r="E560" t="str">
            <v>90 ELL</v>
          </cell>
          <cell r="F560">
            <v>2</v>
          </cell>
          <cell r="G560" t="str">
            <v>CB400100001H00</v>
          </cell>
          <cell r="H560">
            <v>1.5</v>
          </cell>
          <cell r="I560" t="str">
            <v>--</v>
          </cell>
          <cell r="J560">
            <v>8</v>
          </cell>
          <cell r="K560">
            <v>8</v>
          </cell>
        </row>
        <row r="561">
          <cell r="A561" t="str">
            <v>M1</v>
          </cell>
          <cell r="B561" t="str">
            <v>A5C</v>
          </cell>
          <cell r="C561" t="str">
            <v>P</v>
          </cell>
          <cell r="D561" t="str">
            <v>22102</v>
          </cell>
          <cell r="E561" t="str">
            <v>TEE</v>
          </cell>
          <cell r="F561">
            <v>2</v>
          </cell>
          <cell r="G561" t="str">
            <v>CB400300001H00</v>
          </cell>
          <cell r="H561">
            <v>1.5</v>
          </cell>
          <cell r="I561" t="str">
            <v>--</v>
          </cell>
          <cell r="J561">
            <v>5</v>
          </cell>
          <cell r="K561">
            <v>5</v>
          </cell>
        </row>
        <row r="562">
          <cell r="A562" t="str">
            <v>M1</v>
          </cell>
          <cell r="B562" t="str">
            <v>A5C</v>
          </cell>
          <cell r="C562" t="str">
            <v>P</v>
          </cell>
          <cell r="D562" t="str">
            <v>22108</v>
          </cell>
          <cell r="E562" t="str">
            <v>90 ELL</v>
          </cell>
          <cell r="F562">
            <v>2</v>
          </cell>
          <cell r="G562" t="str">
            <v>CB400100001H00</v>
          </cell>
          <cell r="H562">
            <v>1.5</v>
          </cell>
          <cell r="I562" t="str">
            <v>--</v>
          </cell>
          <cell r="J562">
            <v>9</v>
          </cell>
          <cell r="K562">
            <v>9</v>
          </cell>
        </row>
        <row r="563">
          <cell r="A563" t="str">
            <v>M1</v>
          </cell>
          <cell r="B563" t="str">
            <v>A6C</v>
          </cell>
          <cell r="C563" t="str">
            <v>HOS</v>
          </cell>
          <cell r="D563" t="str">
            <v>65632</v>
          </cell>
          <cell r="E563" t="str">
            <v>90 ELL</v>
          </cell>
          <cell r="F563">
            <v>2</v>
          </cell>
          <cell r="G563" t="str">
            <v>CB400100001H00</v>
          </cell>
          <cell r="H563">
            <v>1.5</v>
          </cell>
          <cell r="I563" t="str">
            <v>--</v>
          </cell>
          <cell r="J563">
            <v>7</v>
          </cell>
          <cell r="K563">
            <v>7</v>
          </cell>
        </row>
        <row r="564">
          <cell r="A564" t="str">
            <v>M1</v>
          </cell>
          <cell r="B564" t="str">
            <v>A5C</v>
          </cell>
          <cell r="C564" t="str">
            <v>RW</v>
          </cell>
          <cell r="D564" t="str">
            <v>25611</v>
          </cell>
          <cell r="E564" t="str">
            <v>90 ELL</v>
          </cell>
          <cell r="F564">
            <v>2</v>
          </cell>
          <cell r="G564" t="str">
            <v>CB400100001H00</v>
          </cell>
          <cell r="H564">
            <v>1.5</v>
          </cell>
          <cell r="I564" t="str">
            <v>--</v>
          </cell>
          <cell r="J564">
            <v>7</v>
          </cell>
          <cell r="K564">
            <v>7</v>
          </cell>
        </row>
        <row r="565">
          <cell r="A565" t="str">
            <v>M1</v>
          </cell>
          <cell r="B565" t="str">
            <v>A5C</v>
          </cell>
          <cell r="C565" t="str">
            <v>P</v>
          </cell>
          <cell r="D565" t="str">
            <v>22113</v>
          </cell>
          <cell r="E565" t="str">
            <v>90 ELL</v>
          </cell>
          <cell r="F565">
            <v>2</v>
          </cell>
          <cell r="G565" t="str">
            <v>CB400100001H00</v>
          </cell>
          <cell r="H565">
            <v>1.5</v>
          </cell>
          <cell r="I565" t="str">
            <v>--</v>
          </cell>
          <cell r="J565">
            <v>6</v>
          </cell>
          <cell r="K565">
            <v>6</v>
          </cell>
        </row>
        <row r="566">
          <cell r="A566" t="str">
            <v>M1</v>
          </cell>
          <cell r="B566" t="str">
            <v>A5C</v>
          </cell>
          <cell r="C566" t="str">
            <v>P</v>
          </cell>
          <cell r="D566" t="str">
            <v>22111</v>
          </cell>
          <cell r="E566" t="str">
            <v>TEE</v>
          </cell>
          <cell r="F566">
            <v>2</v>
          </cell>
          <cell r="G566" t="str">
            <v>CB400300001H00</v>
          </cell>
          <cell r="H566">
            <v>1.5</v>
          </cell>
          <cell r="I566" t="str">
            <v>--</v>
          </cell>
          <cell r="J566">
            <v>5</v>
          </cell>
          <cell r="K566">
            <v>5</v>
          </cell>
        </row>
        <row r="567">
          <cell r="A567" t="str">
            <v>M1</v>
          </cell>
          <cell r="B567" t="str">
            <v>A5C</v>
          </cell>
          <cell r="C567" t="str">
            <v>P</v>
          </cell>
          <cell r="D567" t="str">
            <v>22087</v>
          </cell>
          <cell r="E567" t="str">
            <v>90 ELL</v>
          </cell>
          <cell r="F567">
            <v>2</v>
          </cell>
          <cell r="G567" t="str">
            <v>CB400100001H00</v>
          </cell>
          <cell r="H567">
            <v>1.5</v>
          </cell>
          <cell r="I567" t="str">
            <v>--</v>
          </cell>
          <cell r="J567">
            <v>6</v>
          </cell>
          <cell r="K567">
            <v>6</v>
          </cell>
        </row>
        <row r="568">
          <cell r="A568" t="str">
            <v>M1</v>
          </cell>
          <cell r="B568" t="str">
            <v>A5C</v>
          </cell>
          <cell r="C568" t="str">
            <v>P</v>
          </cell>
          <cell r="D568" t="str">
            <v>22111</v>
          </cell>
          <cell r="E568" t="str">
            <v>R TEE</v>
          </cell>
          <cell r="F568">
            <v>2</v>
          </cell>
          <cell r="G568" t="str">
            <v>CB400400001H0T</v>
          </cell>
          <cell r="H568">
            <v>1.5</v>
          </cell>
          <cell r="I568">
            <v>0.75</v>
          </cell>
          <cell r="J568">
            <v>6</v>
          </cell>
          <cell r="K568">
            <v>6</v>
          </cell>
        </row>
        <row r="569">
          <cell r="A569" t="str">
            <v>M1</v>
          </cell>
          <cell r="B569" t="str">
            <v>A5C</v>
          </cell>
          <cell r="C569" t="str">
            <v>P</v>
          </cell>
          <cell r="D569" t="str">
            <v>22078</v>
          </cell>
          <cell r="E569" t="str">
            <v>90 ELL</v>
          </cell>
          <cell r="F569">
            <v>2</v>
          </cell>
          <cell r="G569" t="str">
            <v>CB400100001H00</v>
          </cell>
          <cell r="H569">
            <v>1.5</v>
          </cell>
          <cell r="I569" t="str">
            <v>--</v>
          </cell>
          <cell r="J569">
            <v>5</v>
          </cell>
          <cell r="K569">
            <v>5</v>
          </cell>
        </row>
        <row r="570">
          <cell r="A570" t="str">
            <v>M1</v>
          </cell>
          <cell r="B570" t="str">
            <v>A5C</v>
          </cell>
          <cell r="C570" t="str">
            <v>P</v>
          </cell>
          <cell r="D570" t="str">
            <v>22079</v>
          </cell>
          <cell r="E570" t="str">
            <v>90 ELL</v>
          </cell>
          <cell r="F570">
            <v>2</v>
          </cell>
          <cell r="G570" t="str">
            <v>CB400100001H00</v>
          </cell>
          <cell r="H570">
            <v>1.5</v>
          </cell>
          <cell r="I570" t="str">
            <v>--</v>
          </cell>
          <cell r="J570">
            <v>5</v>
          </cell>
          <cell r="K570">
            <v>5</v>
          </cell>
        </row>
        <row r="571">
          <cell r="A571" t="str">
            <v>M1</v>
          </cell>
          <cell r="B571" t="str">
            <v>A6C</v>
          </cell>
          <cell r="C571" t="str">
            <v>HOS</v>
          </cell>
          <cell r="D571" t="str">
            <v>65633</v>
          </cell>
          <cell r="E571" t="str">
            <v>90 ELL</v>
          </cell>
          <cell r="F571">
            <v>2</v>
          </cell>
          <cell r="G571" t="str">
            <v>CB400100001H00</v>
          </cell>
          <cell r="H571">
            <v>1.5</v>
          </cell>
          <cell r="I571" t="str">
            <v>--</v>
          </cell>
          <cell r="J571">
            <v>5</v>
          </cell>
          <cell r="K571">
            <v>5</v>
          </cell>
        </row>
        <row r="572">
          <cell r="A572" t="str">
            <v>M1</v>
          </cell>
          <cell r="B572" t="str">
            <v>A5C</v>
          </cell>
          <cell r="C572" t="str">
            <v>P</v>
          </cell>
          <cell r="D572" t="str">
            <v>22036</v>
          </cell>
          <cell r="E572" t="str">
            <v>90 ELL</v>
          </cell>
          <cell r="F572">
            <v>2</v>
          </cell>
          <cell r="G572" t="str">
            <v>CB400100001H00</v>
          </cell>
          <cell r="H572">
            <v>1.5</v>
          </cell>
          <cell r="I572" t="str">
            <v>--</v>
          </cell>
          <cell r="J572">
            <v>4</v>
          </cell>
          <cell r="K572">
            <v>4</v>
          </cell>
        </row>
        <row r="573">
          <cell r="A573" t="str">
            <v>M1</v>
          </cell>
          <cell r="B573" t="str">
            <v>A5C</v>
          </cell>
          <cell r="C573" t="str">
            <v>P</v>
          </cell>
          <cell r="D573" t="str">
            <v>22045</v>
          </cell>
          <cell r="E573" t="str">
            <v>90 ELL</v>
          </cell>
          <cell r="F573">
            <v>2</v>
          </cell>
          <cell r="G573" t="str">
            <v>CB400100001H00</v>
          </cell>
          <cell r="H573">
            <v>1.5</v>
          </cell>
          <cell r="I573" t="str">
            <v>--</v>
          </cell>
          <cell r="J573">
            <v>4</v>
          </cell>
          <cell r="K573">
            <v>4</v>
          </cell>
        </row>
        <row r="574">
          <cell r="A574" t="str">
            <v>M1</v>
          </cell>
          <cell r="B574" t="str">
            <v>A5C</v>
          </cell>
          <cell r="C574" t="str">
            <v>P</v>
          </cell>
          <cell r="D574" t="str">
            <v>22071</v>
          </cell>
          <cell r="E574" t="str">
            <v>90 ELL</v>
          </cell>
          <cell r="F574">
            <v>2</v>
          </cell>
          <cell r="G574" t="str">
            <v>CB400100001H00</v>
          </cell>
          <cell r="H574">
            <v>1.5</v>
          </cell>
          <cell r="I574" t="str">
            <v>--</v>
          </cell>
          <cell r="J574">
            <v>4</v>
          </cell>
          <cell r="K574">
            <v>4</v>
          </cell>
        </row>
        <row r="575">
          <cell r="A575" t="str">
            <v>M1</v>
          </cell>
          <cell r="B575" t="str">
            <v>A5C</v>
          </cell>
          <cell r="C575" t="str">
            <v>P</v>
          </cell>
          <cell r="D575" t="str">
            <v>22114</v>
          </cell>
          <cell r="E575" t="str">
            <v>90 ELL</v>
          </cell>
          <cell r="F575">
            <v>2</v>
          </cell>
          <cell r="G575" t="str">
            <v>CB400100001H00</v>
          </cell>
          <cell r="H575">
            <v>1.5</v>
          </cell>
          <cell r="I575" t="str">
            <v>--</v>
          </cell>
          <cell r="J575">
            <v>4</v>
          </cell>
          <cell r="K575">
            <v>4</v>
          </cell>
        </row>
        <row r="576">
          <cell r="A576" t="str">
            <v>M1</v>
          </cell>
          <cell r="B576" t="str">
            <v>A5C</v>
          </cell>
          <cell r="C576" t="str">
            <v>P</v>
          </cell>
          <cell r="D576" t="str">
            <v>22002</v>
          </cell>
          <cell r="E576" t="str">
            <v>90 ELL</v>
          </cell>
          <cell r="F576">
            <v>2</v>
          </cell>
          <cell r="G576" t="str">
            <v>CB400100001H00</v>
          </cell>
          <cell r="H576">
            <v>1.5</v>
          </cell>
          <cell r="I576" t="str">
            <v>--</v>
          </cell>
          <cell r="J576">
            <v>4</v>
          </cell>
          <cell r="K576">
            <v>4</v>
          </cell>
        </row>
        <row r="577">
          <cell r="A577" t="str">
            <v>M1</v>
          </cell>
          <cell r="B577" t="str">
            <v>A5C</v>
          </cell>
          <cell r="C577" t="str">
            <v>P</v>
          </cell>
          <cell r="D577" t="str">
            <v>22102</v>
          </cell>
          <cell r="E577" t="str">
            <v>R TEE</v>
          </cell>
          <cell r="F577">
            <v>2</v>
          </cell>
          <cell r="G577" t="str">
            <v>CB400400001H0T</v>
          </cell>
          <cell r="H577">
            <v>1.5</v>
          </cell>
          <cell r="I577">
            <v>0.75</v>
          </cell>
          <cell r="J577">
            <v>5</v>
          </cell>
          <cell r="K577">
            <v>5</v>
          </cell>
        </row>
        <row r="578">
          <cell r="A578" t="str">
            <v>M1</v>
          </cell>
          <cell r="B578" t="str">
            <v>A5C</v>
          </cell>
          <cell r="C578" t="str">
            <v>P</v>
          </cell>
          <cell r="D578" t="str">
            <v>22157</v>
          </cell>
          <cell r="E578" t="str">
            <v>R TEE</v>
          </cell>
          <cell r="F578">
            <v>2</v>
          </cell>
          <cell r="G578" t="str">
            <v>CB400400001H01</v>
          </cell>
          <cell r="H578">
            <v>1.5</v>
          </cell>
          <cell r="I578">
            <v>1</v>
          </cell>
          <cell r="J578">
            <v>5</v>
          </cell>
          <cell r="K578">
            <v>5</v>
          </cell>
        </row>
        <row r="579">
          <cell r="A579" t="str">
            <v>M1</v>
          </cell>
          <cell r="B579" t="str">
            <v>A5C</v>
          </cell>
          <cell r="C579" t="str">
            <v>P</v>
          </cell>
          <cell r="D579" t="str">
            <v>22157</v>
          </cell>
          <cell r="E579" t="str">
            <v>90 ELL</v>
          </cell>
          <cell r="F579">
            <v>2</v>
          </cell>
          <cell r="G579" t="str">
            <v>CB400100001H00</v>
          </cell>
          <cell r="H579">
            <v>1.5</v>
          </cell>
          <cell r="I579" t="str">
            <v>--</v>
          </cell>
          <cell r="J579">
            <v>3</v>
          </cell>
          <cell r="K579">
            <v>3</v>
          </cell>
        </row>
        <row r="580">
          <cell r="A580" t="str">
            <v>M1</v>
          </cell>
          <cell r="B580" t="str">
            <v>A5C</v>
          </cell>
          <cell r="C580" t="str">
            <v>P</v>
          </cell>
          <cell r="D580" t="str">
            <v>22071</v>
          </cell>
          <cell r="E580" t="str">
            <v>TEE</v>
          </cell>
          <cell r="F580">
            <v>2</v>
          </cell>
          <cell r="G580" t="str">
            <v>CB400300001H00</v>
          </cell>
          <cell r="H580">
            <v>1.5</v>
          </cell>
          <cell r="I580" t="str">
            <v>--</v>
          </cell>
          <cell r="J580">
            <v>2</v>
          </cell>
          <cell r="K580">
            <v>2</v>
          </cell>
        </row>
        <row r="581">
          <cell r="A581" t="str">
            <v>M1</v>
          </cell>
          <cell r="B581" t="str">
            <v>A5C</v>
          </cell>
          <cell r="C581" t="str">
            <v>P</v>
          </cell>
          <cell r="D581" t="str">
            <v>22102</v>
          </cell>
          <cell r="E581" t="str">
            <v>TEE</v>
          </cell>
          <cell r="F581">
            <v>2</v>
          </cell>
          <cell r="G581" t="str">
            <v>CB400300001H00</v>
          </cell>
          <cell r="H581">
            <v>1.5</v>
          </cell>
          <cell r="I581" t="str">
            <v>--</v>
          </cell>
          <cell r="J581">
            <v>2</v>
          </cell>
          <cell r="K581">
            <v>2</v>
          </cell>
        </row>
        <row r="582">
          <cell r="A582" t="str">
            <v>M1</v>
          </cell>
          <cell r="B582" t="str">
            <v>A5C</v>
          </cell>
          <cell r="C582" t="str">
            <v>P</v>
          </cell>
          <cell r="D582" t="str">
            <v>22104</v>
          </cell>
          <cell r="E582" t="str">
            <v>TEE</v>
          </cell>
          <cell r="F582">
            <v>2</v>
          </cell>
          <cell r="G582" t="str">
            <v>CB400300001H00</v>
          </cell>
          <cell r="H582">
            <v>1.5</v>
          </cell>
          <cell r="I582" t="str">
            <v>--</v>
          </cell>
          <cell r="J582">
            <v>2</v>
          </cell>
          <cell r="K582">
            <v>2</v>
          </cell>
        </row>
        <row r="583">
          <cell r="A583" t="str">
            <v>M1</v>
          </cell>
          <cell r="B583" t="str">
            <v>A5C</v>
          </cell>
          <cell r="C583" t="str">
            <v>P</v>
          </cell>
          <cell r="D583" t="str">
            <v>22109</v>
          </cell>
          <cell r="E583" t="str">
            <v>TEE</v>
          </cell>
          <cell r="F583">
            <v>2</v>
          </cell>
          <cell r="G583" t="str">
            <v>CB400300001H00</v>
          </cell>
          <cell r="H583">
            <v>1.5</v>
          </cell>
          <cell r="I583" t="str">
            <v>--</v>
          </cell>
          <cell r="J583">
            <v>2</v>
          </cell>
          <cell r="K583">
            <v>2</v>
          </cell>
        </row>
        <row r="584">
          <cell r="A584" t="str">
            <v>M1</v>
          </cell>
          <cell r="B584" t="str">
            <v>A6C</v>
          </cell>
          <cell r="C584" t="str">
            <v>HOS</v>
          </cell>
          <cell r="D584" t="str">
            <v>65623</v>
          </cell>
          <cell r="E584" t="str">
            <v>90 ELL</v>
          </cell>
          <cell r="F584">
            <v>2</v>
          </cell>
          <cell r="G584" t="str">
            <v>CB400100001H00</v>
          </cell>
          <cell r="H584">
            <v>1.5</v>
          </cell>
          <cell r="I584" t="str">
            <v>--</v>
          </cell>
          <cell r="J584">
            <v>3</v>
          </cell>
          <cell r="K584">
            <v>3</v>
          </cell>
        </row>
        <row r="585">
          <cell r="A585" t="str">
            <v>M1</v>
          </cell>
          <cell r="B585" t="str">
            <v>A6C</v>
          </cell>
          <cell r="C585" t="str">
            <v>HOS</v>
          </cell>
          <cell r="D585" t="str">
            <v>65618</v>
          </cell>
          <cell r="E585" t="str">
            <v>90 ELL</v>
          </cell>
          <cell r="F585">
            <v>2</v>
          </cell>
          <cell r="G585" t="str">
            <v>CB400100001H00</v>
          </cell>
          <cell r="H585">
            <v>1.5</v>
          </cell>
          <cell r="I585" t="str">
            <v>--</v>
          </cell>
          <cell r="J585">
            <v>3</v>
          </cell>
          <cell r="K585">
            <v>3</v>
          </cell>
        </row>
        <row r="586">
          <cell r="A586" t="str">
            <v>M1</v>
          </cell>
          <cell r="B586" t="str">
            <v>A6C</v>
          </cell>
          <cell r="C586" t="str">
            <v>HOS</v>
          </cell>
          <cell r="D586" t="str">
            <v>65622</v>
          </cell>
          <cell r="E586" t="str">
            <v>TEE</v>
          </cell>
          <cell r="F586">
            <v>2</v>
          </cell>
          <cell r="G586" t="str">
            <v>CB400300001H00</v>
          </cell>
          <cell r="H586">
            <v>1.5</v>
          </cell>
          <cell r="I586" t="str">
            <v>--</v>
          </cell>
          <cell r="J586">
            <v>2</v>
          </cell>
          <cell r="K586">
            <v>2</v>
          </cell>
        </row>
        <row r="587">
          <cell r="A587" t="str">
            <v>M1</v>
          </cell>
          <cell r="B587" t="str">
            <v>A6C</v>
          </cell>
          <cell r="C587" t="str">
            <v>HOS</v>
          </cell>
          <cell r="D587" t="str">
            <v>65623</v>
          </cell>
          <cell r="E587" t="str">
            <v>TEE</v>
          </cell>
          <cell r="F587">
            <v>2</v>
          </cell>
          <cell r="G587" t="str">
            <v>CB400300001H00</v>
          </cell>
          <cell r="H587">
            <v>1.5</v>
          </cell>
          <cell r="I587" t="str">
            <v>--</v>
          </cell>
          <cell r="J587">
            <v>2</v>
          </cell>
          <cell r="K587">
            <v>2</v>
          </cell>
        </row>
        <row r="588">
          <cell r="A588" t="str">
            <v>M1</v>
          </cell>
          <cell r="B588" t="str">
            <v>A4C</v>
          </cell>
          <cell r="C588" t="str">
            <v>P</v>
          </cell>
          <cell r="D588" t="str">
            <v>22031</v>
          </cell>
          <cell r="E588" t="str">
            <v>90 ELL</v>
          </cell>
          <cell r="F588">
            <v>2</v>
          </cell>
          <cell r="G588" t="str">
            <v>CB400100001H00</v>
          </cell>
          <cell r="H588">
            <v>1.5</v>
          </cell>
          <cell r="I588" t="str">
            <v>--</v>
          </cell>
          <cell r="J588">
            <v>5</v>
          </cell>
          <cell r="K588">
            <v>5</v>
          </cell>
        </row>
        <row r="589">
          <cell r="A589" t="str">
            <v>M1</v>
          </cell>
          <cell r="B589" t="str">
            <v>A6C</v>
          </cell>
          <cell r="C589" t="str">
            <v>HOS</v>
          </cell>
          <cell r="D589" t="str">
            <v>65633</v>
          </cell>
          <cell r="E589" t="str">
            <v>CPLG</v>
          </cell>
          <cell r="F589">
            <v>2</v>
          </cell>
          <cell r="G589" t="str">
            <v>CB400500001H00</v>
          </cell>
          <cell r="H589">
            <v>1.5</v>
          </cell>
          <cell r="I589" t="str">
            <v>--</v>
          </cell>
          <cell r="J589">
            <v>3</v>
          </cell>
          <cell r="K589">
            <v>3</v>
          </cell>
        </row>
        <row r="590">
          <cell r="A590" t="str">
            <v>M1</v>
          </cell>
          <cell r="B590" t="str">
            <v>A6C</v>
          </cell>
          <cell r="C590" t="str">
            <v>HOS</v>
          </cell>
          <cell r="D590" t="str">
            <v>65632</v>
          </cell>
          <cell r="E590" t="str">
            <v>NPL</v>
          </cell>
          <cell r="F590">
            <v>2</v>
          </cell>
          <cell r="G590" t="str">
            <v>CB132108001HVR</v>
          </cell>
          <cell r="H590">
            <v>1.5</v>
          </cell>
          <cell r="I590" t="str">
            <v>75mm</v>
          </cell>
          <cell r="J590">
            <v>3</v>
          </cell>
          <cell r="K590">
            <v>3</v>
          </cell>
        </row>
        <row r="591">
          <cell r="A591" t="str">
            <v>M1</v>
          </cell>
          <cell r="B591" t="str">
            <v>A5C</v>
          </cell>
          <cell r="C591" t="str">
            <v>P</v>
          </cell>
          <cell r="D591" t="str">
            <v>22071</v>
          </cell>
          <cell r="E591" t="str">
            <v>R TEE</v>
          </cell>
          <cell r="F591">
            <v>2</v>
          </cell>
          <cell r="G591" t="str">
            <v>CB400400001H0T</v>
          </cell>
          <cell r="H591">
            <v>1.5</v>
          </cell>
          <cell r="I591">
            <v>0.75</v>
          </cell>
          <cell r="J591">
            <v>4</v>
          </cell>
          <cell r="K591">
            <v>4</v>
          </cell>
        </row>
        <row r="592">
          <cell r="A592" t="str">
            <v>M1</v>
          </cell>
          <cell r="B592" t="str">
            <v>A5C</v>
          </cell>
          <cell r="C592" t="str">
            <v>P</v>
          </cell>
          <cell r="D592" t="str">
            <v>22071</v>
          </cell>
          <cell r="E592" t="str">
            <v>R TEE</v>
          </cell>
          <cell r="F592">
            <v>2</v>
          </cell>
          <cell r="G592" t="str">
            <v>CB400400001H0T</v>
          </cell>
          <cell r="H592">
            <v>1.5</v>
          </cell>
          <cell r="I592">
            <v>0.75</v>
          </cell>
          <cell r="J592">
            <v>4</v>
          </cell>
          <cell r="K592">
            <v>4</v>
          </cell>
        </row>
        <row r="593">
          <cell r="A593" t="str">
            <v>M1</v>
          </cell>
          <cell r="B593" t="str">
            <v>A5C</v>
          </cell>
          <cell r="C593" t="str">
            <v>P</v>
          </cell>
          <cell r="D593" t="str">
            <v>22079</v>
          </cell>
          <cell r="E593" t="str">
            <v>CPLG</v>
          </cell>
          <cell r="F593">
            <v>2</v>
          </cell>
          <cell r="G593" t="str">
            <v>CB400500001H00</v>
          </cell>
          <cell r="H593">
            <v>1.5</v>
          </cell>
          <cell r="I593" t="str">
            <v>--</v>
          </cell>
          <cell r="J593">
            <v>2</v>
          </cell>
          <cell r="K593">
            <v>2</v>
          </cell>
        </row>
        <row r="594">
          <cell r="A594" t="str">
            <v>M1</v>
          </cell>
          <cell r="B594" t="str">
            <v>A6C</v>
          </cell>
          <cell r="C594" t="str">
            <v>HOS</v>
          </cell>
          <cell r="D594" t="str">
            <v>65622</v>
          </cell>
          <cell r="E594" t="str">
            <v>90 ELL</v>
          </cell>
          <cell r="F594">
            <v>2</v>
          </cell>
          <cell r="G594" t="str">
            <v>CB400100001H00</v>
          </cell>
          <cell r="H594">
            <v>1.5</v>
          </cell>
          <cell r="I594" t="str">
            <v>--</v>
          </cell>
          <cell r="J594">
            <v>2</v>
          </cell>
          <cell r="K594">
            <v>2</v>
          </cell>
        </row>
        <row r="595">
          <cell r="A595" t="str">
            <v>M1</v>
          </cell>
          <cell r="B595" t="str">
            <v>A6C</v>
          </cell>
          <cell r="C595" t="str">
            <v>HOR</v>
          </cell>
          <cell r="D595" t="str">
            <v>65618</v>
          </cell>
          <cell r="E595" t="str">
            <v>90 ELL</v>
          </cell>
          <cell r="F595">
            <v>2</v>
          </cell>
          <cell r="G595" t="str">
            <v>CB400100001H00</v>
          </cell>
          <cell r="H595">
            <v>1.5</v>
          </cell>
          <cell r="I595" t="str">
            <v>--</v>
          </cell>
          <cell r="J595">
            <v>2</v>
          </cell>
          <cell r="K595">
            <v>2</v>
          </cell>
        </row>
        <row r="596">
          <cell r="A596" t="str">
            <v>M1</v>
          </cell>
          <cell r="B596" t="str">
            <v>A6C</v>
          </cell>
          <cell r="C596" t="str">
            <v>HOR</v>
          </cell>
          <cell r="D596" t="str">
            <v>65612</v>
          </cell>
          <cell r="E596" t="str">
            <v>CPLG</v>
          </cell>
          <cell r="F596">
            <v>2</v>
          </cell>
          <cell r="G596" t="str">
            <v>CB400500001H00</v>
          </cell>
          <cell r="H596">
            <v>1.5</v>
          </cell>
          <cell r="I596" t="str">
            <v>--</v>
          </cell>
          <cell r="J596">
            <v>2</v>
          </cell>
          <cell r="K596">
            <v>2</v>
          </cell>
        </row>
        <row r="597">
          <cell r="A597" t="str">
            <v>M1</v>
          </cell>
          <cell r="B597" t="str">
            <v>A6C</v>
          </cell>
          <cell r="C597" t="str">
            <v>HOR</v>
          </cell>
          <cell r="D597" t="str">
            <v>65612</v>
          </cell>
          <cell r="E597" t="str">
            <v>R TEE</v>
          </cell>
          <cell r="F597">
            <v>2</v>
          </cell>
          <cell r="G597" t="str">
            <v>CB400400001H0T</v>
          </cell>
          <cell r="H597">
            <v>1.5</v>
          </cell>
          <cell r="I597">
            <v>0.75</v>
          </cell>
          <cell r="J597">
            <v>2</v>
          </cell>
          <cell r="K597">
            <v>2</v>
          </cell>
        </row>
        <row r="598">
          <cell r="A598" t="str">
            <v>M1</v>
          </cell>
          <cell r="B598" t="str">
            <v>A6C</v>
          </cell>
          <cell r="C598" t="str">
            <v>HOR</v>
          </cell>
          <cell r="D598" t="str">
            <v>65612</v>
          </cell>
          <cell r="E598" t="str">
            <v>R TEE</v>
          </cell>
          <cell r="F598">
            <v>2</v>
          </cell>
          <cell r="G598" t="str">
            <v>CB400400001H01</v>
          </cell>
          <cell r="H598">
            <v>1.5</v>
          </cell>
          <cell r="I598">
            <v>1</v>
          </cell>
          <cell r="J598">
            <v>2</v>
          </cell>
          <cell r="K598">
            <v>2</v>
          </cell>
        </row>
        <row r="599">
          <cell r="A599" t="str">
            <v>M1</v>
          </cell>
          <cell r="B599" t="str">
            <v>A5C</v>
          </cell>
          <cell r="C599" t="str">
            <v>P</v>
          </cell>
          <cell r="D599" t="str">
            <v>22064</v>
          </cell>
          <cell r="E599" t="str">
            <v>90 ELL</v>
          </cell>
          <cell r="F599">
            <v>2</v>
          </cell>
          <cell r="G599" t="str">
            <v>CB400100001H00</v>
          </cell>
          <cell r="H599">
            <v>1.5</v>
          </cell>
          <cell r="I599" t="str">
            <v>--</v>
          </cell>
          <cell r="J599">
            <v>2</v>
          </cell>
          <cell r="K599">
            <v>2</v>
          </cell>
        </row>
        <row r="600">
          <cell r="A600" t="str">
            <v>M1</v>
          </cell>
          <cell r="B600" t="str">
            <v>A5C</v>
          </cell>
          <cell r="C600" t="str">
            <v>P</v>
          </cell>
          <cell r="D600" t="str">
            <v>22085</v>
          </cell>
          <cell r="E600" t="str">
            <v>90 ELL</v>
          </cell>
          <cell r="F600">
            <v>2</v>
          </cell>
          <cell r="G600" t="str">
            <v>CB400100001H00</v>
          </cell>
          <cell r="H600">
            <v>1.5</v>
          </cell>
          <cell r="I600" t="str">
            <v>--</v>
          </cell>
          <cell r="J600">
            <v>2</v>
          </cell>
          <cell r="K600">
            <v>2</v>
          </cell>
        </row>
        <row r="601">
          <cell r="A601" t="str">
            <v>M1</v>
          </cell>
          <cell r="B601" t="str">
            <v>A5C</v>
          </cell>
          <cell r="C601" t="str">
            <v>P</v>
          </cell>
          <cell r="D601" t="str">
            <v>22102</v>
          </cell>
          <cell r="E601" t="str">
            <v>CPLG</v>
          </cell>
          <cell r="F601">
            <v>2</v>
          </cell>
          <cell r="G601" t="str">
            <v>CB400500001H00</v>
          </cell>
          <cell r="H601">
            <v>1.5</v>
          </cell>
          <cell r="I601" t="str">
            <v>--</v>
          </cell>
          <cell r="J601">
            <v>3</v>
          </cell>
          <cell r="K601">
            <v>3</v>
          </cell>
        </row>
        <row r="602">
          <cell r="A602" t="str">
            <v>M1</v>
          </cell>
          <cell r="B602" t="str">
            <v>A6C</v>
          </cell>
          <cell r="C602" t="str">
            <v>HOS</v>
          </cell>
          <cell r="D602" t="str">
            <v>65633</v>
          </cell>
          <cell r="E602" t="str">
            <v>TEE</v>
          </cell>
          <cell r="F602">
            <v>2</v>
          </cell>
          <cell r="G602" t="str">
            <v>CB400300001H00</v>
          </cell>
          <cell r="H602">
            <v>1.5</v>
          </cell>
          <cell r="I602" t="str">
            <v>--</v>
          </cell>
          <cell r="J602">
            <v>2</v>
          </cell>
          <cell r="K602">
            <v>2</v>
          </cell>
        </row>
        <row r="603">
          <cell r="A603" t="str">
            <v>M1</v>
          </cell>
          <cell r="B603" t="str">
            <v>A5C</v>
          </cell>
          <cell r="C603" t="str">
            <v>P</v>
          </cell>
          <cell r="D603" t="str">
            <v>22071</v>
          </cell>
          <cell r="E603" t="str">
            <v>TEE</v>
          </cell>
          <cell r="F603">
            <v>2</v>
          </cell>
          <cell r="G603" t="str">
            <v>CB400300001H00</v>
          </cell>
          <cell r="H603">
            <v>1.5</v>
          </cell>
          <cell r="I603" t="str">
            <v>--</v>
          </cell>
          <cell r="J603">
            <v>1</v>
          </cell>
          <cell r="K603">
            <v>1</v>
          </cell>
        </row>
        <row r="604">
          <cell r="A604" t="str">
            <v>M1</v>
          </cell>
          <cell r="B604" t="str">
            <v>A5C</v>
          </cell>
          <cell r="C604" t="str">
            <v>P</v>
          </cell>
          <cell r="D604" t="str">
            <v>22113</v>
          </cell>
          <cell r="E604" t="str">
            <v>TEE</v>
          </cell>
          <cell r="F604">
            <v>2</v>
          </cell>
          <cell r="G604" t="str">
            <v>CB400300001H00</v>
          </cell>
          <cell r="H604">
            <v>1.5</v>
          </cell>
          <cell r="I604" t="str">
            <v>--</v>
          </cell>
          <cell r="J604">
            <v>1</v>
          </cell>
          <cell r="K604">
            <v>1</v>
          </cell>
        </row>
        <row r="605">
          <cell r="A605" t="str">
            <v>M1</v>
          </cell>
          <cell r="B605" t="str">
            <v>A5C</v>
          </cell>
          <cell r="C605" t="str">
            <v>P</v>
          </cell>
          <cell r="D605" t="str">
            <v>22157</v>
          </cell>
          <cell r="E605" t="str">
            <v>TEE</v>
          </cell>
          <cell r="F605">
            <v>2</v>
          </cell>
          <cell r="G605" t="str">
            <v>CB400300001H00</v>
          </cell>
          <cell r="H605">
            <v>1.5</v>
          </cell>
          <cell r="I605" t="str">
            <v>--</v>
          </cell>
          <cell r="J605">
            <v>1</v>
          </cell>
          <cell r="K605">
            <v>1</v>
          </cell>
        </row>
        <row r="606">
          <cell r="A606" t="str">
            <v>M1</v>
          </cell>
          <cell r="B606" t="str">
            <v>A5C</v>
          </cell>
          <cell r="C606" t="str">
            <v>P</v>
          </cell>
          <cell r="D606" t="str">
            <v>22158</v>
          </cell>
          <cell r="E606" t="str">
            <v>TEE</v>
          </cell>
          <cell r="F606">
            <v>2</v>
          </cell>
          <cell r="G606" t="str">
            <v>CB400300001H00</v>
          </cell>
          <cell r="H606">
            <v>1.5</v>
          </cell>
          <cell r="I606" t="str">
            <v>--</v>
          </cell>
          <cell r="J606">
            <v>1</v>
          </cell>
          <cell r="K606">
            <v>1</v>
          </cell>
        </row>
        <row r="607">
          <cell r="A607" t="str">
            <v>M1</v>
          </cell>
          <cell r="B607" t="str">
            <v>A5C</v>
          </cell>
          <cell r="C607" t="str">
            <v>P</v>
          </cell>
          <cell r="D607" t="str">
            <v>22039</v>
          </cell>
          <cell r="E607" t="str">
            <v>TEE</v>
          </cell>
          <cell r="F607">
            <v>2</v>
          </cell>
          <cell r="G607" t="str">
            <v>CB400300001H00</v>
          </cell>
          <cell r="H607">
            <v>1.5</v>
          </cell>
          <cell r="I607" t="str">
            <v>--</v>
          </cell>
          <cell r="J607">
            <v>1</v>
          </cell>
          <cell r="K607">
            <v>1</v>
          </cell>
        </row>
        <row r="608">
          <cell r="A608" t="str">
            <v>M1</v>
          </cell>
          <cell r="B608" t="str">
            <v>A5C</v>
          </cell>
          <cell r="C608" t="str">
            <v>P</v>
          </cell>
          <cell r="D608" t="str">
            <v>22040</v>
          </cell>
          <cell r="E608" t="str">
            <v>TEE</v>
          </cell>
          <cell r="F608">
            <v>2</v>
          </cell>
          <cell r="G608" t="str">
            <v>CB400300001H00</v>
          </cell>
          <cell r="H608">
            <v>1.5</v>
          </cell>
          <cell r="I608" t="str">
            <v>--</v>
          </cell>
          <cell r="J608">
            <v>1</v>
          </cell>
          <cell r="K608">
            <v>1</v>
          </cell>
        </row>
        <row r="609">
          <cell r="A609" t="str">
            <v>M1</v>
          </cell>
          <cell r="B609" t="str">
            <v>A5C</v>
          </cell>
          <cell r="C609" t="str">
            <v>P</v>
          </cell>
          <cell r="D609" t="str">
            <v>22041</v>
          </cell>
          <cell r="E609" t="str">
            <v>TEE</v>
          </cell>
          <cell r="F609">
            <v>2</v>
          </cell>
          <cell r="G609" t="str">
            <v>CB400300001H00</v>
          </cell>
          <cell r="H609">
            <v>1.5</v>
          </cell>
          <cell r="I609" t="str">
            <v>--</v>
          </cell>
          <cell r="J609">
            <v>1</v>
          </cell>
          <cell r="K609">
            <v>1</v>
          </cell>
        </row>
        <row r="610">
          <cell r="A610" t="str">
            <v>M1</v>
          </cell>
          <cell r="B610" t="str">
            <v>A5C</v>
          </cell>
          <cell r="C610" t="str">
            <v>P</v>
          </cell>
          <cell r="D610" t="str">
            <v>22045</v>
          </cell>
          <cell r="E610" t="str">
            <v>CPLG</v>
          </cell>
          <cell r="F610">
            <v>2</v>
          </cell>
          <cell r="G610" t="str">
            <v>CB400500001H00</v>
          </cell>
          <cell r="H610">
            <v>1.5</v>
          </cell>
          <cell r="I610" t="str">
            <v>--</v>
          </cell>
          <cell r="J610">
            <v>2</v>
          </cell>
          <cell r="K610">
            <v>2</v>
          </cell>
        </row>
        <row r="611">
          <cell r="A611" t="str">
            <v>M1</v>
          </cell>
          <cell r="B611" t="str">
            <v>A5C</v>
          </cell>
          <cell r="C611" t="str">
            <v>P</v>
          </cell>
          <cell r="D611" t="str">
            <v>22109</v>
          </cell>
          <cell r="E611" t="str">
            <v>CPLG</v>
          </cell>
          <cell r="F611">
            <v>2</v>
          </cell>
          <cell r="G611" t="str">
            <v>CB400500001H00</v>
          </cell>
          <cell r="H611">
            <v>1.5</v>
          </cell>
          <cell r="I611" t="str">
            <v>--</v>
          </cell>
          <cell r="J611">
            <v>2</v>
          </cell>
          <cell r="K611">
            <v>2</v>
          </cell>
        </row>
        <row r="612">
          <cell r="A612" t="str">
            <v>M1</v>
          </cell>
          <cell r="B612" t="str">
            <v>A6C</v>
          </cell>
          <cell r="C612" t="str">
            <v>HOS</v>
          </cell>
          <cell r="D612" t="str">
            <v>65611</v>
          </cell>
          <cell r="E612" t="str">
            <v>90 ELL</v>
          </cell>
          <cell r="F612">
            <v>2</v>
          </cell>
          <cell r="G612" t="str">
            <v>CB400100001H00</v>
          </cell>
          <cell r="H612">
            <v>1.5</v>
          </cell>
          <cell r="I612" t="str">
            <v>--</v>
          </cell>
          <cell r="J612">
            <v>2</v>
          </cell>
          <cell r="K612">
            <v>2</v>
          </cell>
        </row>
        <row r="613">
          <cell r="A613" t="str">
            <v>M1</v>
          </cell>
          <cell r="B613" t="str">
            <v>A5C</v>
          </cell>
          <cell r="C613" t="str">
            <v>RW</v>
          </cell>
          <cell r="D613" t="str">
            <v>25611</v>
          </cell>
          <cell r="E613" t="str">
            <v>TEE</v>
          </cell>
          <cell r="F613">
            <v>2</v>
          </cell>
          <cell r="G613" t="str">
            <v>CB400300001H00</v>
          </cell>
          <cell r="H613">
            <v>1.5</v>
          </cell>
          <cell r="I613" t="str">
            <v>--</v>
          </cell>
          <cell r="J613">
            <v>2</v>
          </cell>
          <cell r="K613">
            <v>2</v>
          </cell>
        </row>
        <row r="614">
          <cell r="A614" t="str">
            <v>M1</v>
          </cell>
          <cell r="B614" t="str">
            <v>A4C</v>
          </cell>
          <cell r="C614" t="str">
            <v>P</v>
          </cell>
          <cell r="D614" t="str">
            <v>22031</v>
          </cell>
          <cell r="E614" t="str">
            <v>C SWG</v>
          </cell>
          <cell r="F614">
            <v>2</v>
          </cell>
          <cell r="G614" t="str">
            <v>CB161108081H0H</v>
          </cell>
          <cell r="H614">
            <v>1.5</v>
          </cell>
          <cell r="I614">
            <v>0.5</v>
          </cell>
          <cell r="J614">
            <v>6</v>
          </cell>
          <cell r="K614">
            <v>6</v>
          </cell>
        </row>
        <row r="615">
          <cell r="A615" t="str">
            <v>M1</v>
          </cell>
          <cell r="B615" t="str">
            <v>A5C</v>
          </cell>
          <cell r="C615" t="str">
            <v>P</v>
          </cell>
          <cell r="D615" t="str">
            <v>22002</v>
          </cell>
          <cell r="E615" t="str">
            <v>R TEE</v>
          </cell>
          <cell r="F615">
            <v>2</v>
          </cell>
          <cell r="G615" t="str">
            <v>CB400400001H0T</v>
          </cell>
          <cell r="H615">
            <v>1.5</v>
          </cell>
          <cell r="I615">
            <v>0.75</v>
          </cell>
          <cell r="J615">
            <v>2</v>
          </cell>
          <cell r="K615">
            <v>2</v>
          </cell>
        </row>
        <row r="616">
          <cell r="A616" t="str">
            <v>M1</v>
          </cell>
          <cell r="B616" t="str">
            <v>A5C</v>
          </cell>
          <cell r="C616" t="str">
            <v>P</v>
          </cell>
          <cell r="D616" t="str">
            <v>22071</v>
          </cell>
          <cell r="E616" t="str">
            <v>CPLG</v>
          </cell>
          <cell r="F616">
            <v>2</v>
          </cell>
          <cell r="G616" t="str">
            <v>CB400500001H00</v>
          </cell>
          <cell r="H616">
            <v>1.5</v>
          </cell>
          <cell r="I616" t="str">
            <v>--</v>
          </cell>
          <cell r="J616">
            <v>1</v>
          </cell>
          <cell r="K616">
            <v>1</v>
          </cell>
        </row>
        <row r="617">
          <cell r="A617" t="str">
            <v>M1</v>
          </cell>
          <cell r="B617" t="str">
            <v>A5C</v>
          </cell>
          <cell r="C617" t="str">
            <v>P</v>
          </cell>
          <cell r="D617" t="str">
            <v>22099</v>
          </cell>
          <cell r="E617" t="str">
            <v>90 ELL</v>
          </cell>
          <cell r="F617">
            <v>2</v>
          </cell>
          <cell r="G617" t="str">
            <v>CB400100001H00</v>
          </cell>
          <cell r="H617">
            <v>1.5</v>
          </cell>
          <cell r="I617" t="str">
            <v>--</v>
          </cell>
          <cell r="J617">
            <v>1</v>
          </cell>
          <cell r="K617">
            <v>1</v>
          </cell>
        </row>
        <row r="618">
          <cell r="A618" t="str">
            <v>M1</v>
          </cell>
          <cell r="B618" t="str">
            <v>A5C</v>
          </cell>
          <cell r="C618" t="str">
            <v>P</v>
          </cell>
          <cell r="D618" t="str">
            <v>22099</v>
          </cell>
          <cell r="E618" t="str">
            <v>NPL</v>
          </cell>
          <cell r="F618">
            <v>2</v>
          </cell>
          <cell r="G618" t="str">
            <v>CB132108001HVR</v>
          </cell>
          <cell r="H618">
            <v>1.5</v>
          </cell>
          <cell r="I618" t="str">
            <v>75mm</v>
          </cell>
          <cell r="J618">
            <v>1</v>
          </cell>
          <cell r="K618">
            <v>1</v>
          </cell>
        </row>
        <row r="619">
          <cell r="A619" t="str">
            <v>M1</v>
          </cell>
          <cell r="B619" t="str">
            <v>A5C</v>
          </cell>
          <cell r="C619" t="str">
            <v>P</v>
          </cell>
          <cell r="D619" t="str">
            <v>22039</v>
          </cell>
          <cell r="E619" t="str">
            <v>CPLG</v>
          </cell>
          <cell r="F619">
            <v>2</v>
          </cell>
          <cell r="G619" t="str">
            <v>CB400500001H00</v>
          </cell>
          <cell r="H619">
            <v>1.5</v>
          </cell>
          <cell r="I619" t="str">
            <v>--</v>
          </cell>
          <cell r="J619">
            <v>1</v>
          </cell>
          <cell r="K619">
            <v>1</v>
          </cell>
        </row>
        <row r="620">
          <cell r="A620" t="str">
            <v>M1</v>
          </cell>
          <cell r="B620" t="str">
            <v>A5C</v>
          </cell>
          <cell r="C620" t="str">
            <v>P</v>
          </cell>
          <cell r="D620" t="str">
            <v>22041</v>
          </cell>
          <cell r="E620" t="str">
            <v>CPLG</v>
          </cell>
          <cell r="F620">
            <v>2</v>
          </cell>
          <cell r="G620" t="str">
            <v>CB400500001H00</v>
          </cell>
          <cell r="H620">
            <v>1.5</v>
          </cell>
          <cell r="I620" t="str">
            <v>--</v>
          </cell>
          <cell r="J620">
            <v>1</v>
          </cell>
          <cell r="K620">
            <v>1</v>
          </cell>
        </row>
        <row r="621">
          <cell r="A621" t="str">
            <v>M1</v>
          </cell>
          <cell r="B621" t="str">
            <v>A5C</v>
          </cell>
          <cell r="C621" t="str">
            <v>P</v>
          </cell>
          <cell r="D621" t="str">
            <v>22040</v>
          </cell>
          <cell r="E621" t="str">
            <v>CPLG</v>
          </cell>
          <cell r="F621">
            <v>2</v>
          </cell>
          <cell r="G621" t="str">
            <v>CB400500001H00</v>
          </cell>
          <cell r="H621">
            <v>1.5</v>
          </cell>
          <cell r="I621" t="str">
            <v>--</v>
          </cell>
          <cell r="J621">
            <v>1</v>
          </cell>
          <cell r="K621">
            <v>1</v>
          </cell>
        </row>
        <row r="622">
          <cell r="A622" t="str">
            <v>M1</v>
          </cell>
          <cell r="B622" t="str">
            <v>A5C</v>
          </cell>
          <cell r="C622" t="str">
            <v>P</v>
          </cell>
          <cell r="D622" t="str">
            <v>22040</v>
          </cell>
          <cell r="E622" t="str">
            <v>NPL</v>
          </cell>
          <cell r="F622">
            <v>2</v>
          </cell>
          <cell r="G622" t="str">
            <v>CB132308001HVR</v>
          </cell>
          <cell r="H622">
            <v>1.5</v>
          </cell>
          <cell r="I622" t="str">
            <v>75mm</v>
          </cell>
          <cell r="J622">
            <v>1</v>
          </cell>
          <cell r="K622">
            <v>1</v>
          </cell>
        </row>
        <row r="623">
          <cell r="A623" t="str">
            <v>M1</v>
          </cell>
          <cell r="B623" t="str">
            <v>A5C</v>
          </cell>
          <cell r="C623" t="str">
            <v>P</v>
          </cell>
          <cell r="D623" t="str">
            <v>22041</v>
          </cell>
          <cell r="E623" t="str">
            <v>NPL</v>
          </cell>
          <cell r="F623">
            <v>2</v>
          </cell>
          <cell r="G623" t="str">
            <v>CB132308001HVR</v>
          </cell>
          <cell r="H623">
            <v>1.5</v>
          </cell>
          <cell r="I623" t="str">
            <v>75mm</v>
          </cell>
          <cell r="J623">
            <v>1</v>
          </cell>
          <cell r="K623">
            <v>1</v>
          </cell>
        </row>
        <row r="624">
          <cell r="A624" t="str">
            <v>M1</v>
          </cell>
          <cell r="B624" t="str">
            <v>A5C</v>
          </cell>
          <cell r="C624" t="str">
            <v>P</v>
          </cell>
          <cell r="D624" t="str">
            <v>22039</v>
          </cell>
          <cell r="E624" t="str">
            <v>NPL</v>
          </cell>
          <cell r="F624">
            <v>2</v>
          </cell>
          <cell r="G624" t="str">
            <v>CB132308001HVR</v>
          </cell>
          <cell r="H624">
            <v>1.5</v>
          </cell>
          <cell r="I624" t="str">
            <v>75mm</v>
          </cell>
          <cell r="J624">
            <v>1</v>
          </cell>
          <cell r="K624">
            <v>1</v>
          </cell>
        </row>
        <row r="625">
          <cell r="A625" t="str">
            <v>M1</v>
          </cell>
          <cell r="B625" t="str">
            <v>A5C</v>
          </cell>
          <cell r="C625" t="str">
            <v>P</v>
          </cell>
          <cell r="D625" t="str">
            <v>22039</v>
          </cell>
          <cell r="E625" t="str">
            <v>R TEE</v>
          </cell>
          <cell r="F625">
            <v>2</v>
          </cell>
          <cell r="G625" t="str">
            <v>CB400400001H0H</v>
          </cell>
          <cell r="H625">
            <v>1.5</v>
          </cell>
          <cell r="I625">
            <v>0.5</v>
          </cell>
          <cell r="J625">
            <v>1</v>
          </cell>
          <cell r="K625">
            <v>1</v>
          </cell>
        </row>
        <row r="626">
          <cell r="A626" t="str">
            <v>M1</v>
          </cell>
          <cell r="B626" t="str">
            <v>A5C</v>
          </cell>
          <cell r="C626" t="str">
            <v>P</v>
          </cell>
          <cell r="D626" t="str">
            <v>22041</v>
          </cell>
          <cell r="E626" t="str">
            <v>R TEE</v>
          </cell>
          <cell r="F626">
            <v>2</v>
          </cell>
          <cell r="G626" t="str">
            <v>CB400400001H0H</v>
          </cell>
          <cell r="H626">
            <v>1.5</v>
          </cell>
          <cell r="I626">
            <v>0.5</v>
          </cell>
          <cell r="J626">
            <v>1</v>
          </cell>
          <cell r="K626">
            <v>1</v>
          </cell>
        </row>
        <row r="627">
          <cell r="A627" t="str">
            <v>M1</v>
          </cell>
          <cell r="B627" t="str">
            <v>A5C</v>
          </cell>
          <cell r="C627" t="str">
            <v>P</v>
          </cell>
          <cell r="D627" t="str">
            <v>22040</v>
          </cell>
          <cell r="E627" t="str">
            <v>R TEE</v>
          </cell>
          <cell r="F627">
            <v>2</v>
          </cell>
          <cell r="G627" t="str">
            <v>CB400400001H0H</v>
          </cell>
          <cell r="H627">
            <v>1.5</v>
          </cell>
          <cell r="I627">
            <v>0.5</v>
          </cell>
          <cell r="J627">
            <v>1</v>
          </cell>
          <cell r="K627">
            <v>1</v>
          </cell>
        </row>
        <row r="628">
          <cell r="A628" t="str">
            <v>M1</v>
          </cell>
          <cell r="B628" t="str">
            <v>A5C</v>
          </cell>
          <cell r="C628" t="str">
            <v>P</v>
          </cell>
          <cell r="D628" t="str">
            <v>22102</v>
          </cell>
          <cell r="E628" t="str">
            <v>C SWG</v>
          </cell>
          <cell r="F628">
            <v>2</v>
          </cell>
          <cell r="G628" t="str">
            <v>CB161108081H01</v>
          </cell>
          <cell r="H628">
            <v>1.5</v>
          </cell>
          <cell r="I628">
            <v>1</v>
          </cell>
          <cell r="J628">
            <v>1</v>
          </cell>
          <cell r="K628">
            <v>1</v>
          </cell>
        </row>
        <row r="629">
          <cell r="A629" t="str">
            <v>M1</v>
          </cell>
          <cell r="B629" t="str">
            <v>A5C</v>
          </cell>
          <cell r="C629" t="str">
            <v>P</v>
          </cell>
          <cell r="D629" t="str">
            <v>22157</v>
          </cell>
          <cell r="E629" t="str">
            <v>C SWG</v>
          </cell>
          <cell r="F629">
            <v>2</v>
          </cell>
          <cell r="G629" t="str">
            <v>CB161108081H01</v>
          </cell>
          <cell r="H629">
            <v>1.5</v>
          </cell>
          <cell r="I629">
            <v>1</v>
          </cell>
          <cell r="J629">
            <v>1</v>
          </cell>
          <cell r="K629">
            <v>1</v>
          </cell>
        </row>
        <row r="630">
          <cell r="A630" t="str">
            <v>M1</v>
          </cell>
          <cell r="B630" t="str">
            <v>A5C</v>
          </cell>
          <cell r="C630" t="str">
            <v>P</v>
          </cell>
          <cell r="D630" t="str">
            <v>22157</v>
          </cell>
          <cell r="E630" t="str">
            <v>CAP</v>
          </cell>
          <cell r="F630">
            <v>2</v>
          </cell>
          <cell r="G630" t="str">
            <v>CB520700001H00</v>
          </cell>
          <cell r="H630">
            <v>1.5</v>
          </cell>
          <cell r="I630" t="str">
            <v>--</v>
          </cell>
          <cell r="J630">
            <v>1</v>
          </cell>
          <cell r="K630">
            <v>1</v>
          </cell>
        </row>
        <row r="631">
          <cell r="A631" t="str">
            <v>M1</v>
          </cell>
          <cell r="B631" t="str">
            <v>A5C</v>
          </cell>
          <cell r="C631" t="str">
            <v>P</v>
          </cell>
          <cell r="D631" t="str">
            <v>22158</v>
          </cell>
          <cell r="E631" t="str">
            <v>CAP</v>
          </cell>
          <cell r="F631">
            <v>2</v>
          </cell>
          <cell r="G631" t="str">
            <v>CB520700001H00</v>
          </cell>
          <cell r="H631">
            <v>1.5</v>
          </cell>
          <cell r="I631" t="str">
            <v>--</v>
          </cell>
          <cell r="J631">
            <v>1</v>
          </cell>
          <cell r="K631">
            <v>1</v>
          </cell>
        </row>
        <row r="632">
          <cell r="A632" t="str">
            <v>M1</v>
          </cell>
          <cell r="B632" t="str">
            <v>A5C</v>
          </cell>
          <cell r="C632" t="str">
            <v>P</v>
          </cell>
          <cell r="D632" t="str">
            <v>22036</v>
          </cell>
          <cell r="E632" t="str">
            <v>CPLG</v>
          </cell>
          <cell r="F632">
            <v>2</v>
          </cell>
          <cell r="G632" t="str">
            <v>CB400500001H00</v>
          </cell>
          <cell r="H632">
            <v>1.5</v>
          </cell>
          <cell r="I632" t="str">
            <v>--</v>
          </cell>
          <cell r="J632">
            <v>1</v>
          </cell>
          <cell r="K632">
            <v>1</v>
          </cell>
        </row>
        <row r="633">
          <cell r="A633" t="str">
            <v>M1</v>
          </cell>
          <cell r="B633" t="str">
            <v>A5C</v>
          </cell>
          <cell r="C633" t="str">
            <v>P</v>
          </cell>
          <cell r="D633" t="str">
            <v>22101</v>
          </cell>
          <cell r="E633" t="str">
            <v>CPLG</v>
          </cell>
          <cell r="F633">
            <v>2</v>
          </cell>
          <cell r="G633" t="str">
            <v>CB400500001H00</v>
          </cell>
          <cell r="H633">
            <v>1.5</v>
          </cell>
          <cell r="I633" t="str">
            <v>--</v>
          </cell>
          <cell r="J633">
            <v>1</v>
          </cell>
          <cell r="K633">
            <v>1</v>
          </cell>
        </row>
        <row r="634">
          <cell r="A634" t="str">
            <v>M1</v>
          </cell>
          <cell r="B634" t="str">
            <v>A5C</v>
          </cell>
          <cell r="C634" t="str">
            <v>P</v>
          </cell>
          <cell r="D634" t="str">
            <v>22102</v>
          </cell>
          <cell r="E634" t="str">
            <v>CPLG</v>
          </cell>
          <cell r="F634">
            <v>2</v>
          </cell>
          <cell r="G634" t="str">
            <v>CB400500001H00</v>
          </cell>
          <cell r="H634">
            <v>1.5</v>
          </cell>
          <cell r="I634" t="str">
            <v>--</v>
          </cell>
          <cell r="J634">
            <v>1</v>
          </cell>
          <cell r="K634">
            <v>1</v>
          </cell>
        </row>
        <row r="635">
          <cell r="A635" t="str">
            <v>M1</v>
          </cell>
          <cell r="B635" t="str">
            <v>A5C</v>
          </cell>
          <cell r="C635" t="str">
            <v>P</v>
          </cell>
          <cell r="D635" t="str">
            <v>22108</v>
          </cell>
          <cell r="E635" t="str">
            <v>CPLG</v>
          </cell>
          <cell r="F635">
            <v>2</v>
          </cell>
          <cell r="G635" t="str">
            <v>CB400500001H00</v>
          </cell>
          <cell r="H635">
            <v>1.5</v>
          </cell>
          <cell r="I635" t="str">
            <v>--</v>
          </cell>
          <cell r="J635">
            <v>1</v>
          </cell>
          <cell r="K635">
            <v>1</v>
          </cell>
        </row>
        <row r="636">
          <cell r="A636" t="str">
            <v>M1</v>
          </cell>
          <cell r="B636" t="str">
            <v>A5C</v>
          </cell>
          <cell r="C636" t="str">
            <v>P</v>
          </cell>
          <cell r="D636" t="str">
            <v>22099</v>
          </cell>
          <cell r="E636" t="str">
            <v>CAP</v>
          </cell>
          <cell r="F636">
            <v>2</v>
          </cell>
          <cell r="G636" t="str">
            <v>CB520700001H00</v>
          </cell>
          <cell r="H636">
            <v>1.5</v>
          </cell>
          <cell r="I636" t="str">
            <v>--</v>
          </cell>
          <cell r="J636">
            <v>1</v>
          </cell>
          <cell r="K636">
            <v>1</v>
          </cell>
        </row>
        <row r="637">
          <cell r="A637" t="str">
            <v>M1</v>
          </cell>
          <cell r="B637" t="str">
            <v>A5C</v>
          </cell>
          <cell r="C637" t="str">
            <v>P</v>
          </cell>
          <cell r="D637" t="str">
            <v>22040</v>
          </cell>
          <cell r="E637" t="str">
            <v>C SWG</v>
          </cell>
          <cell r="F637">
            <v>2</v>
          </cell>
          <cell r="G637" t="str">
            <v>CB161108081H01</v>
          </cell>
          <cell r="H637">
            <v>1.5</v>
          </cell>
          <cell r="I637">
            <v>1</v>
          </cell>
          <cell r="J637">
            <v>1</v>
          </cell>
          <cell r="K637">
            <v>1</v>
          </cell>
        </row>
        <row r="638">
          <cell r="A638" t="str">
            <v>M1</v>
          </cell>
          <cell r="B638" t="str">
            <v>A5C</v>
          </cell>
          <cell r="C638" t="str">
            <v>P</v>
          </cell>
          <cell r="D638" t="str">
            <v>22041</v>
          </cell>
          <cell r="E638" t="str">
            <v>C SWG</v>
          </cell>
          <cell r="F638">
            <v>2</v>
          </cell>
          <cell r="G638" t="str">
            <v>CB161108081H01</v>
          </cell>
          <cell r="H638">
            <v>1.5</v>
          </cell>
          <cell r="I638">
            <v>1</v>
          </cell>
          <cell r="J638">
            <v>1</v>
          </cell>
          <cell r="K638">
            <v>1</v>
          </cell>
        </row>
        <row r="639">
          <cell r="A639" t="str">
            <v>M1</v>
          </cell>
          <cell r="B639" t="str">
            <v>A5C</v>
          </cell>
          <cell r="C639" t="str">
            <v>P</v>
          </cell>
          <cell r="D639" t="str">
            <v>22039</v>
          </cell>
          <cell r="E639" t="str">
            <v>C SWG</v>
          </cell>
          <cell r="F639">
            <v>2</v>
          </cell>
          <cell r="G639" t="str">
            <v>CB161108081H01</v>
          </cell>
          <cell r="H639">
            <v>1.5</v>
          </cell>
          <cell r="I639">
            <v>1</v>
          </cell>
          <cell r="J639">
            <v>1</v>
          </cell>
          <cell r="K639">
            <v>1</v>
          </cell>
        </row>
        <row r="640">
          <cell r="A640" t="str">
            <v>M1</v>
          </cell>
          <cell r="B640" t="str">
            <v>A5C</v>
          </cell>
          <cell r="C640" t="str">
            <v>P</v>
          </cell>
          <cell r="D640" t="str">
            <v>22039</v>
          </cell>
          <cell r="E640" t="str">
            <v>CAP</v>
          </cell>
          <cell r="F640">
            <v>2</v>
          </cell>
          <cell r="G640" t="str">
            <v>CB520700001H00</v>
          </cell>
          <cell r="H640">
            <v>1.5</v>
          </cell>
          <cell r="I640" t="str">
            <v>--</v>
          </cell>
          <cell r="J640">
            <v>1</v>
          </cell>
          <cell r="K640">
            <v>1</v>
          </cell>
        </row>
        <row r="641">
          <cell r="A641" t="str">
            <v>M1</v>
          </cell>
          <cell r="B641" t="str">
            <v>A5C</v>
          </cell>
          <cell r="C641" t="str">
            <v>P</v>
          </cell>
          <cell r="D641" t="str">
            <v>22040</v>
          </cell>
          <cell r="E641" t="str">
            <v>CAP</v>
          </cell>
          <cell r="F641">
            <v>2</v>
          </cell>
          <cell r="G641" t="str">
            <v>CB520700001H00</v>
          </cell>
          <cell r="H641">
            <v>1.5</v>
          </cell>
          <cell r="I641" t="str">
            <v>--</v>
          </cell>
          <cell r="J641">
            <v>1</v>
          </cell>
          <cell r="K641">
            <v>1</v>
          </cell>
        </row>
        <row r="642">
          <cell r="A642" t="str">
            <v>M1</v>
          </cell>
          <cell r="B642" t="str">
            <v>A5C</v>
          </cell>
          <cell r="C642" t="str">
            <v>P</v>
          </cell>
          <cell r="D642" t="str">
            <v>22041</v>
          </cell>
          <cell r="E642" t="str">
            <v>CAP</v>
          </cell>
          <cell r="F642">
            <v>2</v>
          </cell>
          <cell r="G642" t="str">
            <v>CB520700001H00</v>
          </cell>
          <cell r="H642">
            <v>1.5</v>
          </cell>
          <cell r="I642" t="str">
            <v>--</v>
          </cell>
          <cell r="J642">
            <v>1</v>
          </cell>
          <cell r="K642">
            <v>1</v>
          </cell>
        </row>
        <row r="643">
          <cell r="A643" t="str">
            <v>M1</v>
          </cell>
          <cell r="B643" t="str">
            <v>A6C</v>
          </cell>
          <cell r="C643" t="str">
            <v>HOS</v>
          </cell>
          <cell r="D643" t="str">
            <v>65623</v>
          </cell>
          <cell r="E643" t="str">
            <v>E SWG</v>
          </cell>
          <cell r="F643">
            <v>2</v>
          </cell>
          <cell r="G643" t="str">
            <v>CB162108081H01</v>
          </cell>
          <cell r="H643">
            <v>1.5</v>
          </cell>
          <cell r="I643">
            <v>1</v>
          </cell>
          <cell r="J643">
            <v>1</v>
          </cell>
          <cell r="K643">
            <v>1</v>
          </cell>
        </row>
        <row r="644">
          <cell r="A644" t="str">
            <v>M1</v>
          </cell>
          <cell r="B644" t="str">
            <v>A6C</v>
          </cell>
          <cell r="C644" t="str">
            <v>HOS</v>
          </cell>
          <cell r="D644" t="str">
            <v>65633</v>
          </cell>
          <cell r="E644" t="str">
            <v>CPLG</v>
          </cell>
          <cell r="F644">
            <v>2</v>
          </cell>
          <cell r="G644" t="str">
            <v>CB400500001H00</v>
          </cell>
          <cell r="H644">
            <v>1.5</v>
          </cell>
          <cell r="I644" t="str">
            <v>--</v>
          </cell>
          <cell r="J644">
            <v>1</v>
          </cell>
          <cell r="K644">
            <v>1</v>
          </cell>
        </row>
        <row r="645">
          <cell r="A645" t="str">
            <v>M1</v>
          </cell>
          <cell r="B645" t="str">
            <v>A5C</v>
          </cell>
          <cell r="C645" t="str">
            <v>P</v>
          </cell>
          <cell r="D645" t="str">
            <v>22111</v>
          </cell>
          <cell r="E645" t="str">
            <v>CPLG</v>
          </cell>
          <cell r="F645">
            <v>2</v>
          </cell>
          <cell r="G645" t="str">
            <v>CB400500001H00</v>
          </cell>
          <cell r="H645">
            <v>1.5</v>
          </cell>
          <cell r="I645" t="str">
            <v>--</v>
          </cell>
          <cell r="J645">
            <v>1</v>
          </cell>
          <cell r="K645">
            <v>1</v>
          </cell>
        </row>
        <row r="646">
          <cell r="A646" t="str">
            <v>M1</v>
          </cell>
          <cell r="B646" t="str">
            <v>A5C</v>
          </cell>
          <cell r="C646" t="str">
            <v>P</v>
          </cell>
          <cell r="D646" t="str">
            <v>22045</v>
          </cell>
          <cell r="E646" t="str">
            <v>TEE</v>
          </cell>
          <cell r="F646">
            <v>2</v>
          </cell>
          <cell r="G646" t="str">
            <v>CB400300001H00</v>
          </cell>
          <cell r="H646">
            <v>1.5</v>
          </cell>
          <cell r="I646" t="str">
            <v>--</v>
          </cell>
          <cell r="J646">
            <v>2</v>
          </cell>
          <cell r="K646">
            <v>2</v>
          </cell>
        </row>
        <row r="647">
          <cell r="A647" t="str">
            <v>M1</v>
          </cell>
          <cell r="B647" t="str">
            <v>A5C</v>
          </cell>
          <cell r="C647" t="str">
            <v>P</v>
          </cell>
          <cell r="D647" t="str">
            <v>22117</v>
          </cell>
          <cell r="E647" t="str">
            <v>CPLG</v>
          </cell>
          <cell r="F647">
            <v>2</v>
          </cell>
          <cell r="G647" t="str">
            <v>CB400500001H00</v>
          </cell>
          <cell r="H647">
            <v>1.5</v>
          </cell>
          <cell r="I647" t="str">
            <v>--</v>
          </cell>
          <cell r="J647">
            <v>1</v>
          </cell>
          <cell r="K647">
            <v>1</v>
          </cell>
        </row>
        <row r="648">
          <cell r="A648" t="str">
            <v>M1</v>
          </cell>
          <cell r="B648" t="str">
            <v>A5C</v>
          </cell>
          <cell r="C648" t="str">
            <v>P</v>
          </cell>
          <cell r="D648" t="str">
            <v>22102</v>
          </cell>
          <cell r="E648" t="str">
            <v>R TEE</v>
          </cell>
          <cell r="F648">
            <v>2</v>
          </cell>
          <cell r="G648" t="str">
            <v>CB400400001H0T</v>
          </cell>
          <cell r="H648">
            <v>1.5</v>
          </cell>
          <cell r="I648">
            <v>0.75</v>
          </cell>
          <cell r="J648">
            <v>2</v>
          </cell>
          <cell r="K648">
            <v>2</v>
          </cell>
        </row>
        <row r="649">
          <cell r="A649" t="str">
            <v>M1</v>
          </cell>
          <cell r="B649" t="str">
            <v>A6C</v>
          </cell>
          <cell r="C649" t="str">
            <v>HOS</v>
          </cell>
          <cell r="D649" t="str">
            <v>65632</v>
          </cell>
          <cell r="E649" t="str">
            <v>NPL</v>
          </cell>
          <cell r="F649">
            <v>2</v>
          </cell>
          <cell r="G649" t="str">
            <v>CB132308001HVR</v>
          </cell>
          <cell r="H649">
            <v>1.5</v>
          </cell>
          <cell r="I649" t="str">
            <v>75mm</v>
          </cell>
          <cell r="J649">
            <v>1</v>
          </cell>
          <cell r="K649">
            <v>1</v>
          </cell>
        </row>
        <row r="650">
          <cell r="A650" t="str">
            <v>M1</v>
          </cell>
          <cell r="B650" t="str">
            <v>A6C</v>
          </cell>
          <cell r="C650" t="str">
            <v>HOS</v>
          </cell>
          <cell r="D650" t="str">
            <v>65633</v>
          </cell>
          <cell r="E650" t="str">
            <v>R TEE</v>
          </cell>
          <cell r="F650">
            <v>2</v>
          </cell>
          <cell r="G650" t="str">
            <v>CB400400001H0T</v>
          </cell>
          <cell r="H650">
            <v>1.5</v>
          </cell>
          <cell r="I650">
            <v>0.75</v>
          </cell>
          <cell r="J650">
            <v>1</v>
          </cell>
          <cell r="K650">
            <v>1</v>
          </cell>
        </row>
        <row r="651">
          <cell r="A651" t="str">
            <v>M1</v>
          </cell>
          <cell r="B651" t="str">
            <v>A6C</v>
          </cell>
          <cell r="C651" t="str">
            <v>HOS</v>
          </cell>
          <cell r="D651" t="str">
            <v>65632</v>
          </cell>
          <cell r="E651" t="str">
            <v>TEE</v>
          </cell>
          <cell r="F651">
            <v>2</v>
          </cell>
          <cell r="G651" t="str">
            <v>CB400300001H00</v>
          </cell>
          <cell r="H651">
            <v>1.5</v>
          </cell>
          <cell r="I651" t="str">
            <v>--</v>
          </cell>
          <cell r="J651">
            <v>1</v>
          </cell>
          <cell r="K651">
            <v>1</v>
          </cell>
        </row>
        <row r="652">
          <cell r="A652" t="str">
            <v>M1</v>
          </cell>
          <cell r="B652" t="str">
            <v>A5C</v>
          </cell>
          <cell r="C652" t="str">
            <v>P</v>
          </cell>
          <cell r="D652" t="str">
            <v>22002</v>
          </cell>
          <cell r="E652" t="str">
            <v>TEE</v>
          </cell>
          <cell r="F652">
            <v>2</v>
          </cell>
          <cell r="G652" t="str">
            <v>CB400300001H00</v>
          </cell>
          <cell r="H652">
            <v>1.5</v>
          </cell>
          <cell r="I652" t="str">
            <v>--</v>
          </cell>
          <cell r="J652">
            <v>1</v>
          </cell>
          <cell r="K652">
            <v>1</v>
          </cell>
        </row>
        <row r="653">
          <cell r="A653" t="str">
            <v>M1</v>
          </cell>
          <cell r="B653" t="str">
            <v>A5C</v>
          </cell>
          <cell r="C653" t="str">
            <v>P</v>
          </cell>
          <cell r="D653" t="str">
            <v>22158</v>
          </cell>
          <cell r="E653" t="str">
            <v>C SWG</v>
          </cell>
          <cell r="F653">
            <v>2</v>
          </cell>
          <cell r="G653" t="str">
            <v>CB161108081H01</v>
          </cell>
          <cell r="H653">
            <v>1.5</v>
          </cell>
          <cell r="I653">
            <v>1</v>
          </cell>
          <cell r="J653">
            <v>1</v>
          </cell>
          <cell r="K653">
            <v>1</v>
          </cell>
        </row>
        <row r="654">
          <cell r="A654" t="str">
            <v>M1</v>
          </cell>
          <cell r="B654" t="str">
            <v>A6C</v>
          </cell>
          <cell r="C654" t="str">
            <v>HOS</v>
          </cell>
          <cell r="D654" t="str">
            <v>65633</v>
          </cell>
          <cell r="E654" t="str">
            <v>C SWG</v>
          </cell>
          <cell r="F654">
            <v>2</v>
          </cell>
          <cell r="G654" t="str">
            <v>CB161108081H0T</v>
          </cell>
          <cell r="H654">
            <v>1.5</v>
          </cell>
          <cell r="I654">
            <v>0.75</v>
          </cell>
          <cell r="J654">
            <v>1</v>
          </cell>
          <cell r="K654">
            <v>1</v>
          </cell>
        </row>
        <row r="655">
          <cell r="A655" t="str">
            <v>M1</v>
          </cell>
          <cell r="B655" t="str">
            <v>A5C</v>
          </cell>
          <cell r="C655" t="str">
            <v>P</v>
          </cell>
          <cell r="D655" t="str">
            <v>22111</v>
          </cell>
          <cell r="E655" t="str">
            <v>C SWG</v>
          </cell>
          <cell r="F655">
            <v>2</v>
          </cell>
          <cell r="G655" t="str">
            <v>CB161108081H01</v>
          </cell>
          <cell r="H655">
            <v>1.5</v>
          </cell>
          <cell r="I655">
            <v>1</v>
          </cell>
          <cell r="J655">
            <v>1</v>
          </cell>
          <cell r="K655">
            <v>1</v>
          </cell>
        </row>
        <row r="656">
          <cell r="A656" t="str">
            <v>M1</v>
          </cell>
          <cell r="B656" t="str">
            <v>A5C</v>
          </cell>
          <cell r="C656" t="str">
            <v>P</v>
          </cell>
          <cell r="D656" t="str">
            <v>22085</v>
          </cell>
          <cell r="E656" t="str">
            <v>TEE</v>
          </cell>
          <cell r="F656">
            <v>2</v>
          </cell>
          <cell r="G656" t="str">
            <v>CB400300001H00</v>
          </cell>
          <cell r="H656">
            <v>1.5</v>
          </cell>
          <cell r="I656" t="str">
            <v>--</v>
          </cell>
          <cell r="J656">
            <v>1</v>
          </cell>
          <cell r="K656">
            <v>1</v>
          </cell>
        </row>
        <row r="657">
          <cell r="A657" t="str">
            <v>M1</v>
          </cell>
          <cell r="B657" t="str">
            <v>A5C</v>
          </cell>
          <cell r="C657" t="str">
            <v>P</v>
          </cell>
          <cell r="D657" t="str">
            <v>22157</v>
          </cell>
          <cell r="E657" t="str">
            <v>CPLG</v>
          </cell>
          <cell r="F657">
            <v>2</v>
          </cell>
          <cell r="G657" t="str">
            <v>CB400500001H00</v>
          </cell>
          <cell r="H657">
            <v>1.5</v>
          </cell>
          <cell r="I657" t="str">
            <v>--</v>
          </cell>
          <cell r="J657">
            <v>1</v>
          </cell>
          <cell r="K657">
            <v>1</v>
          </cell>
        </row>
        <row r="658">
          <cell r="A658" t="str">
            <v>M1</v>
          </cell>
          <cell r="B658" t="str">
            <v>A5C</v>
          </cell>
          <cell r="C658" t="str">
            <v>P</v>
          </cell>
          <cell r="D658" t="str">
            <v>22158</v>
          </cell>
          <cell r="E658" t="str">
            <v>CPLG</v>
          </cell>
          <cell r="F658">
            <v>2</v>
          </cell>
          <cell r="G658" t="str">
            <v>CB400500001H00</v>
          </cell>
          <cell r="H658">
            <v>1.5</v>
          </cell>
          <cell r="I658" t="str">
            <v>--</v>
          </cell>
          <cell r="J658">
            <v>1</v>
          </cell>
          <cell r="K658">
            <v>1</v>
          </cell>
        </row>
        <row r="659">
          <cell r="A659" t="str">
            <v>M1</v>
          </cell>
          <cell r="B659" t="str">
            <v>A5C</v>
          </cell>
          <cell r="C659" t="str">
            <v>P</v>
          </cell>
          <cell r="D659" t="str">
            <v>22157</v>
          </cell>
          <cell r="E659" t="str">
            <v>NPL</v>
          </cell>
          <cell r="F659">
            <v>2</v>
          </cell>
          <cell r="G659" t="str">
            <v>CB132308001HVR</v>
          </cell>
          <cell r="H659">
            <v>1.5</v>
          </cell>
          <cell r="I659" t="str">
            <v>75mm</v>
          </cell>
          <cell r="J659">
            <v>1</v>
          </cell>
          <cell r="K659">
            <v>1</v>
          </cell>
        </row>
        <row r="660">
          <cell r="A660" t="str">
            <v>M1</v>
          </cell>
          <cell r="B660" t="str">
            <v>A5C</v>
          </cell>
          <cell r="C660" t="str">
            <v>P</v>
          </cell>
          <cell r="D660" t="str">
            <v>22071</v>
          </cell>
          <cell r="E660" t="str">
            <v>R TEE</v>
          </cell>
          <cell r="F660">
            <v>2</v>
          </cell>
          <cell r="G660" t="str">
            <v>CB400400001H0T</v>
          </cell>
          <cell r="H660">
            <v>1.5</v>
          </cell>
          <cell r="I660">
            <v>0.75</v>
          </cell>
          <cell r="J660">
            <v>1</v>
          </cell>
          <cell r="K660">
            <v>1</v>
          </cell>
        </row>
        <row r="661">
          <cell r="A661" t="str">
            <v>M1</v>
          </cell>
          <cell r="B661" t="str">
            <v>A5C</v>
          </cell>
          <cell r="C661" t="str">
            <v>P</v>
          </cell>
          <cell r="D661" t="str">
            <v>22071</v>
          </cell>
          <cell r="E661" t="str">
            <v>R TEE</v>
          </cell>
          <cell r="F661">
            <v>2</v>
          </cell>
          <cell r="G661" t="str">
            <v>CB400400001H01</v>
          </cell>
          <cell r="H661">
            <v>1.5</v>
          </cell>
          <cell r="I661">
            <v>1</v>
          </cell>
          <cell r="J661">
            <v>1</v>
          </cell>
          <cell r="K661">
            <v>1</v>
          </cell>
        </row>
        <row r="662">
          <cell r="A662" t="str">
            <v>M1</v>
          </cell>
          <cell r="B662" t="str">
            <v>A5C</v>
          </cell>
          <cell r="C662" t="str">
            <v>P</v>
          </cell>
          <cell r="D662" t="str">
            <v>22109</v>
          </cell>
          <cell r="E662" t="str">
            <v>R TEE</v>
          </cell>
          <cell r="F662">
            <v>2</v>
          </cell>
          <cell r="G662" t="str">
            <v>CB400400001H01</v>
          </cell>
          <cell r="H662">
            <v>1.5</v>
          </cell>
          <cell r="I662">
            <v>1</v>
          </cell>
          <cell r="J662">
            <v>1</v>
          </cell>
          <cell r="K662">
            <v>1</v>
          </cell>
        </row>
        <row r="663">
          <cell r="A663" t="str">
            <v>M1</v>
          </cell>
          <cell r="B663" t="str">
            <v>A5C</v>
          </cell>
          <cell r="C663" t="str">
            <v>P</v>
          </cell>
          <cell r="D663" t="str">
            <v>22104</v>
          </cell>
          <cell r="E663" t="str">
            <v>R TEE</v>
          </cell>
          <cell r="F663">
            <v>2</v>
          </cell>
          <cell r="G663" t="str">
            <v>CB400400001H0T</v>
          </cell>
          <cell r="H663">
            <v>1.5</v>
          </cell>
          <cell r="I663">
            <v>0.75</v>
          </cell>
          <cell r="J663">
            <v>1</v>
          </cell>
          <cell r="K663">
            <v>1</v>
          </cell>
        </row>
        <row r="664">
          <cell r="A664" t="str">
            <v>M1</v>
          </cell>
          <cell r="B664" t="str">
            <v>A5C</v>
          </cell>
          <cell r="C664" t="str">
            <v>P</v>
          </cell>
          <cell r="D664" t="str">
            <v>22104</v>
          </cell>
          <cell r="E664" t="str">
            <v>R TEE</v>
          </cell>
          <cell r="F664">
            <v>2</v>
          </cell>
          <cell r="G664" t="str">
            <v>CB400400001H01</v>
          </cell>
          <cell r="H664">
            <v>1.5</v>
          </cell>
          <cell r="I664">
            <v>1</v>
          </cell>
          <cell r="J664">
            <v>1</v>
          </cell>
          <cell r="K664">
            <v>1</v>
          </cell>
        </row>
        <row r="665">
          <cell r="A665" t="str">
            <v>M1</v>
          </cell>
          <cell r="B665" t="str">
            <v>A5C</v>
          </cell>
          <cell r="C665" t="str">
            <v>P</v>
          </cell>
          <cell r="D665" t="str">
            <v>22157</v>
          </cell>
          <cell r="E665" t="str">
            <v>R TEE</v>
          </cell>
          <cell r="F665">
            <v>2</v>
          </cell>
          <cell r="G665" t="str">
            <v>CB400400001H0H</v>
          </cell>
          <cell r="H665">
            <v>1.5</v>
          </cell>
          <cell r="I665">
            <v>0.5</v>
          </cell>
          <cell r="J665">
            <v>1</v>
          </cell>
          <cell r="K665">
            <v>1</v>
          </cell>
        </row>
        <row r="666">
          <cell r="A666" t="str">
            <v>M1</v>
          </cell>
          <cell r="B666" t="str">
            <v>A5C</v>
          </cell>
          <cell r="C666" t="str">
            <v>TRIM</v>
          </cell>
          <cell r="D666" t="str">
            <v>X-2207</v>
          </cell>
          <cell r="E666" t="str">
            <v>NPL</v>
          </cell>
          <cell r="F666">
            <v>2</v>
          </cell>
          <cell r="G666" t="str">
            <v>CB132108001HVR</v>
          </cell>
          <cell r="H666">
            <v>1.5</v>
          </cell>
          <cell r="I666" t="str">
            <v>75mm</v>
          </cell>
          <cell r="J666">
            <v>2</v>
          </cell>
          <cell r="K666">
            <v>2</v>
          </cell>
        </row>
        <row r="667">
          <cell r="A667" t="str">
            <v>M1</v>
          </cell>
          <cell r="B667" t="str">
            <v>A5C</v>
          </cell>
          <cell r="C667" t="str">
            <v>P</v>
          </cell>
          <cell r="D667" t="str">
            <v>22158</v>
          </cell>
          <cell r="E667" t="str">
            <v>R TEE</v>
          </cell>
          <cell r="F667">
            <v>2</v>
          </cell>
          <cell r="G667" t="str">
            <v>CB400400001H0H</v>
          </cell>
          <cell r="H667">
            <v>1.5</v>
          </cell>
          <cell r="I667">
            <v>0.5</v>
          </cell>
          <cell r="J667">
            <v>1</v>
          </cell>
          <cell r="K667">
            <v>1</v>
          </cell>
        </row>
        <row r="668">
          <cell r="A668" t="str">
            <v>M1</v>
          </cell>
          <cell r="B668" t="str">
            <v>A5C</v>
          </cell>
          <cell r="C668" t="str">
            <v>P</v>
          </cell>
          <cell r="D668" t="str">
            <v>22078</v>
          </cell>
          <cell r="E668" t="str">
            <v>R TEE</v>
          </cell>
          <cell r="F668">
            <v>2</v>
          </cell>
          <cell r="G668" t="str">
            <v>CB400400001H0T</v>
          </cell>
          <cell r="H668">
            <v>1.5</v>
          </cell>
          <cell r="I668">
            <v>0.75</v>
          </cell>
          <cell r="J668">
            <v>1</v>
          </cell>
          <cell r="K668">
            <v>1</v>
          </cell>
        </row>
        <row r="669">
          <cell r="A669" t="str">
            <v>M1</v>
          </cell>
          <cell r="B669" t="str">
            <v>A5C</v>
          </cell>
          <cell r="C669" t="str">
            <v>P</v>
          </cell>
          <cell r="D669" t="str">
            <v>22087</v>
          </cell>
          <cell r="E669" t="str">
            <v>R TEE</v>
          </cell>
          <cell r="F669">
            <v>2</v>
          </cell>
          <cell r="G669" t="str">
            <v>CB400400001H0T</v>
          </cell>
          <cell r="H669">
            <v>1.5</v>
          </cell>
          <cell r="I669">
            <v>0.75</v>
          </cell>
          <cell r="J669">
            <v>1</v>
          </cell>
          <cell r="K669">
            <v>1</v>
          </cell>
        </row>
        <row r="670">
          <cell r="A670" t="str">
            <v>M1</v>
          </cell>
          <cell r="B670" t="str">
            <v>A5C</v>
          </cell>
          <cell r="C670" t="str">
            <v>P</v>
          </cell>
          <cell r="D670" t="str">
            <v>22087</v>
          </cell>
          <cell r="E670" t="str">
            <v>R TEE</v>
          </cell>
          <cell r="F670">
            <v>2</v>
          </cell>
          <cell r="G670" t="str">
            <v>CB400400001H01</v>
          </cell>
          <cell r="H670">
            <v>1.5</v>
          </cell>
          <cell r="I670">
            <v>1</v>
          </cell>
          <cell r="J670">
            <v>1</v>
          </cell>
          <cell r="K670">
            <v>1</v>
          </cell>
        </row>
        <row r="671">
          <cell r="A671" t="str">
            <v>M1</v>
          </cell>
          <cell r="B671" t="str">
            <v>A5C</v>
          </cell>
          <cell r="C671" t="str">
            <v>P</v>
          </cell>
          <cell r="D671" t="str">
            <v>22102</v>
          </cell>
          <cell r="E671" t="str">
            <v>R TEE</v>
          </cell>
          <cell r="F671">
            <v>2</v>
          </cell>
          <cell r="G671" t="str">
            <v>CB400400001H01</v>
          </cell>
          <cell r="H671">
            <v>1.5</v>
          </cell>
          <cell r="I671">
            <v>1</v>
          </cell>
          <cell r="J671">
            <v>1</v>
          </cell>
          <cell r="K671">
            <v>1</v>
          </cell>
        </row>
        <row r="672">
          <cell r="A672" t="str">
            <v>M1</v>
          </cell>
          <cell r="B672" t="str">
            <v>A5C</v>
          </cell>
          <cell r="C672" t="str">
            <v>P</v>
          </cell>
          <cell r="D672" t="str">
            <v>22113</v>
          </cell>
          <cell r="E672" t="str">
            <v>R TEE</v>
          </cell>
          <cell r="F672">
            <v>2</v>
          </cell>
          <cell r="G672" t="str">
            <v>CB400400001H0T</v>
          </cell>
          <cell r="H672">
            <v>1.5</v>
          </cell>
          <cell r="I672">
            <v>0.75</v>
          </cell>
          <cell r="J672">
            <v>1</v>
          </cell>
          <cell r="K672">
            <v>1</v>
          </cell>
        </row>
        <row r="673">
          <cell r="A673" t="str">
            <v>M1</v>
          </cell>
          <cell r="B673" t="str">
            <v>A5C</v>
          </cell>
          <cell r="C673" t="str">
            <v>P</v>
          </cell>
          <cell r="D673" t="str">
            <v>22114</v>
          </cell>
          <cell r="E673" t="str">
            <v>R TEE</v>
          </cell>
          <cell r="F673">
            <v>2</v>
          </cell>
          <cell r="G673" t="str">
            <v>CB400400001H0T</v>
          </cell>
          <cell r="H673">
            <v>1.5</v>
          </cell>
          <cell r="I673">
            <v>0.75</v>
          </cell>
          <cell r="J673">
            <v>1</v>
          </cell>
          <cell r="K673">
            <v>1</v>
          </cell>
        </row>
        <row r="674">
          <cell r="A674" t="str">
            <v>M1</v>
          </cell>
          <cell r="B674" t="str">
            <v>A4C</v>
          </cell>
          <cell r="C674" t="str">
            <v>P</v>
          </cell>
          <cell r="D674" t="str">
            <v>22031</v>
          </cell>
          <cell r="E674" t="str">
            <v>90 ELL</v>
          </cell>
          <cell r="F674">
            <v>2</v>
          </cell>
          <cell r="G674" t="str">
            <v>CB400100001H00</v>
          </cell>
          <cell r="H674">
            <v>1.5</v>
          </cell>
          <cell r="I674" t="str">
            <v>--</v>
          </cell>
          <cell r="J674">
            <v>1</v>
          </cell>
          <cell r="K674">
            <v>1</v>
          </cell>
        </row>
        <row r="675">
          <cell r="A675" t="str">
            <v>M1</v>
          </cell>
          <cell r="B675" t="str">
            <v>A5C</v>
          </cell>
          <cell r="C675" t="str">
            <v>TRIM</v>
          </cell>
          <cell r="D675" t="str">
            <v>V-2201</v>
          </cell>
          <cell r="E675" t="str">
            <v>NPL</v>
          </cell>
          <cell r="F675">
            <v>2</v>
          </cell>
          <cell r="G675" t="str">
            <v>CB132308001HVR</v>
          </cell>
          <cell r="H675">
            <v>1.5</v>
          </cell>
          <cell r="I675" t="str">
            <v>75mm</v>
          </cell>
          <cell r="J675">
            <v>1</v>
          </cell>
          <cell r="K675">
            <v>1</v>
          </cell>
        </row>
        <row r="676">
          <cell r="A676" t="str">
            <v>M1</v>
          </cell>
          <cell r="B676" t="str">
            <v>A5C</v>
          </cell>
          <cell r="C676" t="str">
            <v>TRIM</v>
          </cell>
          <cell r="D676" t="str">
            <v>V-2201</v>
          </cell>
          <cell r="E676" t="str">
            <v>CAP</v>
          </cell>
          <cell r="F676">
            <v>2</v>
          </cell>
          <cell r="G676" t="str">
            <v>CB520700001H00</v>
          </cell>
          <cell r="H676">
            <v>1.5</v>
          </cell>
          <cell r="I676" t="str">
            <v>--</v>
          </cell>
          <cell r="J676">
            <v>1</v>
          </cell>
          <cell r="K676">
            <v>1</v>
          </cell>
        </row>
        <row r="677">
          <cell r="A677" t="str">
            <v>M1</v>
          </cell>
          <cell r="B677" t="str">
            <v>A5C</v>
          </cell>
          <cell r="C677" t="str">
            <v>TRIM</v>
          </cell>
          <cell r="D677" t="str">
            <v>V-2201</v>
          </cell>
          <cell r="E677" t="str">
            <v>NPL</v>
          </cell>
          <cell r="F677">
            <v>2</v>
          </cell>
          <cell r="G677" t="str">
            <v>CB132108001HVR</v>
          </cell>
          <cell r="H677">
            <v>1.5</v>
          </cell>
          <cell r="I677" t="str">
            <v>75mm</v>
          </cell>
          <cell r="J677">
            <v>1</v>
          </cell>
          <cell r="K677">
            <v>1</v>
          </cell>
        </row>
        <row r="678">
          <cell r="A678" t="str">
            <v>M1</v>
          </cell>
          <cell r="B678" t="str">
            <v>A5C</v>
          </cell>
          <cell r="C678" t="str">
            <v>P</v>
          </cell>
          <cell r="D678" t="str">
            <v>22078</v>
          </cell>
          <cell r="E678" t="str">
            <v>TEE</v>
          </cell>
          <cell r="F678">
            <v>2</v>
          </cell>
          <cell r="G678" t="str">
            <v>CB400300001H00</v>
          </cell>
          <cell r="H678">
            <v>1.5</v>
          </cell>
          <cell r="I678" t="str">
            <v>--</v>
          </cell>
          <cell r="J678">
            <v>2</v>
          </cell>
          <cell r="K678">
            <v>2</v>
          </cell>
        </row>
        <row r="679">
          <cell r="A679" t="str">
            <v>M1</v>
          </cell>
          <cell r="B679" t="str">
            <v>A4C</v>
          </cell>
          <cell r="C679" t="str">
            <v>P</v>
          </cell>
          <cell r="D679" t="str">
            <v>22031</v>
          </cell>
          <cell r="E679" t="str">
            <v>R TEE</v>
          </cell>
          <cell r="F679">
            <v>2</v>
          </cell>
          <cell r="G679" t="str">
            <v>CB400400001H0T</v>
          </cell>
          <cell r="H679">
            <v>1.5</v>
          </cell>
          <cell r="I679">
            <v>0.75</v>
          </cell>
          <cell r="J679">
            <v>1</v>
          </cell>
          <cell r="K679">
            <v>1</v>
          </cell>
        </row>
        <row r="680">
          <cell r="A680" t="str">
            <v>M1</v>
          </cell>
          <cell r="B680" t="str">
            <v>A4C</v>
          </cell>
          <cell r="C680" t="str">
            <v>P</v>
          </cell>
          <cell r="D680" t="str">
            <v>22031</v>
          </cell>
          <cell r="E680" t="str">
            <v>TEE</v>
          </cell>
          <cell r="F680">
            <v>2</v>
          </cell>
          <cell r="G680" t="str">
            <v>CB400300001H00</v>
          </cell>
          <cell r="H680">
            <v>1.5</v>
          </cell>
          <cell r="I680" t="str">
            <v>--</v>
          </cell>
          <cell r="J680">
            <v>1</v>
          </cell>
          <cell r="K680">
            <v>1</v>
          </cell>
        </row>
        <row r="681">
          <cell r="A681" t="str">
            <v>M1</v>
          </cell>
          <cell r="B681" t="str">
            <v>A5C</v>
          </cell>
          <cell r="C681" t="str">
            <v>P</v>
          </cell>
          <cell r="D681" t="str">
            <v>22071</v>
          </cell>
          <cell r="E681" t="str">
            <v>TEE</v>
          </cell>
          <cell r="F681">
            <v>2</v>
          </cell>
          <cell r="G681" t="str">
            <v>CB400300001H00</v>
          </cell>
          <cell r="H681">
            <v>1.5</v>
          </cell>
          <cell r="I681" t="str">
            <v>--</v>
          </cell>
          <cell r="J681">
            <v>2</v>
          </cell>
          <cell r="K681">
            <v>2</v>
          </cell>
        </row>
        <row r="682">
          <cell r="A682" t="str">
            <v>M1</v>
          </cell>
          <cell r="B682" t="str">
            <v>B2C</v>
          </cell>
          <cell r="C682" t="str">
            <v>CWR</v>
          </cell>
          <cell r="D682" t="str">
            <v>22619</v>
          </cell>
          <cell r="E682" t="str">
            <v>90 ELL</v>
          </cell>
          <cell r="F682">
            <v>2</v>
          </cell>
          <cell r="G682" t="str">
            <v>CB300108000200</v>
          </cell>
          <cell r="H682">
            <v>2</v>
          </cell>
          <cell r="I682" t="str">
            <v>--</v>
          </cell>
          <cell r="J682">
            <v>1</v>
          </cell>
          <cell r="K682">
            <v>2</v>
          </cell>
        </row>
        <row r="683">
          <cell r="A683" t="str">
            <v>M1</v>
          </cell>
          <cell r="B683" t="str">
            <v>B2C</v>
          </cell>
          <cell r="C683" t="str">
            <v>CWR</v>
          </cell>
          <cell r="D683" t="str">
            <v>22620</v>
          </cell>
          <cell r="E683" t="str">
            <v>90 ELL</v>
          </cell>
          <cell r="F683">
            <v>2</v>
          </cell>
          <cell r="G683" t="str">
            <v>CB300108000200</v>
          </cell>
          <cell r="H683">
            <v>2</v>
          </cell>
          <cell r="I683" t="str">
            <v>--</v>
          </cell>
          <cell r="J683">
            <v>1</v>
          </cell>
          <cell r="K683">
            <v>2</v>
          </cell>
        </row>
        <row r="684">
          <cell r="A684" t="str">
            <v>M1</v>
          </cell>
          <cell r="B684" t="str">
            <v>B2C</v>
          </cell>
          <cell r="C684" t="str">
            <v>SH</v>
          </cell>
          <cell r="D684" t="str">
            <v>22611</v>
          </cell>
          <cell r="E684" t="str">
            <v>45 ELL</v>
          </cell>
          <cell r="F684">
            <v>2</v>
          </cell>
          <cell r="G684" t="str">
            <v>CB300208000200</v>
          </cell>
          <cell r="H684">
            <v>2</v>
          </cell>
          <cell r="I684" t="str">
            <v>--</v>
          </cell>
          <cell r="J684">
            <v>1</v>
          </cell>
          <cell r="K684">
            <v>2</v>
          </cell>
        </row>
        <row r="685">
          <cell r="A685" t="str">
            <v>M1</v>
          </cell>
          <cell r="B685" t="str">
            <v>B2C</v>
          </cell>
          <cell r="C685" t="str">
            <v>SH</v>
          </cell>
          <cell r="D685" t="str">
            <v>22611</v>
          </cell>
          <cell r="E685" t="str">
            <v>90 ELL</v>
          </cell>
          <cell r="F685">
            <v>2</v>
          </cell>
          <cell r="G685" t="str">
            <v>CB300108000200</v>
          </cell>
          <cell r="H685">
            <v>2</v>
          </cell>
          <cell r="I685" t="str">
            <v>--</v>
          </cell>
          <cell r="J685">
            <v>4</v>
          </cell>
          <cell r="K685">
            <v>5</v>
          </cell>
        </row>
        <row r="686">
          <cell r="A686" t="str">
            <v>M1</v>
          </cell>
          <cell r="B686" t="str">
            <v>B2C</v>
          </cell>
          <cell r="C686" t="str">
            <v>SH</v>
          </cell>
          <cell r="D686" t="str">
            <v>22611</v>
          </cell>
          <cell r="E686" t="str">
            <v>90 ELL</v>
          </cell>
          <cell r="F686">
            <v>2</v>
          </cell>
          <cell r="G686" t="str">
            <v>CB300108000200</v>
          </cell>
          <cell r="H686">
            <v>2</v>
          </cell>
          <cell r="I686" t="str">
            <v>--</v>
          </cell>
          <cell r="J686">
            <v>2</v>
          </cell>
          <cell r="K686">
            <v>3</v>
          </cell>
        </row>
        <row r="687">
          <cell r="A687" t="str">
            <v>M1</v>
          </cell>
          <cell r="B687" t="str">
            <v>B2C</v>
          </cell>
          <cell r="C687" t="str">
            <v>SH</v>
          </cell>
          <cell r="D687" t="str">
            <v>22612</v>
          </cell>
          <cell r="E687" t="str">
            <v>90 ELL</v>
          </cell>
          <cell r="F687">
            <v>2</v>
          </cell>
          <cell r="G687" t="str">
            <v>CB300108000200</v>
          </cell>
          <cell r="H687">
            <v>2</v>
          </cell>
          <cell r="I687" t="str">
            <v>--</v>
          </cell>
          <cell r="J687">
            <v>13</v>
          </cell>
          <cell r="K687">
            <v>15</v>
          </cell>
        </row>
        <row r="688">
          <cell r="A688" t="str">
            <v>M1</v>
          </cell>
          <cell r="B688" t="str">
            <v>B2C</v>
          </cell>
          <cell r="C688" t="str">
            <v>SH</v>
          </cell>
          <cell r="D688" t="str">
            <v>22613</v>
          </cell>
          <cell r="E688" t="str">
            <v>90 ELL</v>
          </cell>
          <cell r="F688">
            <v>2</v>
          </cell>
          <cell r="G688" t="str">
            <v>CB300108000200</v>
          </cell>
          <cell r="H688">
            <v>2</v>
          </cell>
          <cell r="I688" t="str">
            <v>--</v>
          </cell>
          <cell r="J688">
            <v>13</v>
          </cell>
          <cell r="K688">
            <v>15</v>
          </cell>
        </row>
        <row r="689">
          <cell r="A689" t="str">
            <v>M1</v>
          </cell>
          <cell r="B689" t="str">
            <v>B2C</v>
          </cell>
          <cell r="C689" t="str">
            <v>SH</v>
          </cell>
          <cell r="D689" t="str">
            <v>22614</v>
          </cell>
          <cell r="E689" t="str">
            <v>90 ELL</v>
          </cell>
          <cell r="F689">
            <v>2</v>
          </cell>
          <cell r="G689" t="str">
            <v>CB300108000200</v>
          </cell>
          <cell r="H689">
            <v>2</v>
          </cell>
          <cell r="I689" t="str">
            <v>--</v>
          </cell>
          <cell r="J689">
            <v>8</v>
          </cell>
          <cell r="K689">
            <v>9</v>
          </cell>
        </row>
        <row r="690">
          <cell r="A690" t="str">
            <v>M1</v>
          </cell>
          <cell r="B690" t="str">
            <v>B2C</v>
          </cell>
          <cell r="C690" t="str">
            <v>SH</v>
          </cell>
          <cell r="D690" t="str">
            <v>22614</v>
          </cell>
          <cell r="E690" t="str">
            <v>E SWG</v>
          </cell>
          <cell r="F690">
            <v>2</v>
          </cell>
          <cell r="G690" t="str">
            <v>CB1624080802IH</v>
          </cell>
          <cell r="H690">
            <v>2</v>
          </cell>
          <cell r="I690">
            <v>1.5</v>
          </cell>
          <cell r="J690">
            <v>2</v>
          </cell>
          <cell r="K690">
            <v>3</v>
          </cell>
        </row>
        <row r="691">
          <cell r="A691" t="str">
            <v>M1</v>
          </cell>
          <cell r="B691" t="str">
            <v>B2C</v>
          </cell>
          <cell r="C691" t="str">
            <v>SH</v>
          </cell>
          <cell r="D691" t="str">
            <v>22611</v>
          </cell>
          <cell r="E691" t="str">
            <v>E SWG</v>
          </cell>
          <cell r="F691">
            <v>2</v>
          </cell>
          <cell r="G691" t="str">
            <v>CB162408080201</v>
          </cell>
          <cell r="H691">
            <v>2</v>
          </cell>
          <cell r="I691">
            <v>1</v>
          </cell>
          <cell r="J691">
            <v>2</v>
          </cell>
          <cell r="K691">
            <v>3</v>
          </cell>
        </row>
        <row r="692">
          <cell r="A692" t="str">
            <v>M1</v>
          </cell>
          <cell r="B692" t="str">
            <v>B2C</v>
          </cell>
          <cell r="C692" t="str">
            <v>SH</v>
          </cell>
          <cell r="D692" t="str">
            <v>22613</v>
          </cell>
          <cell r="E692" t="str">
            <v>E SWG</v>
          </cell>
          <cell r="F692">
            <v>2</v>
          </cell>
          <cell r="G692" t="str">
            <v>CB1624080802IH</v>
          </cell>
          <cell r="H692">
            <v>2</v>
          </cell>
          <cell r="I692">
            <v>1.5</v>
          </cell>
          <cell r="J692">
            <v>2</v>
          </cell>
          <cell r="K692">
            <v>3</v>
          </cell>
        </row>
        <row r="693">
          <cell r="A693" t="str">
            <v>M1</v>
          </cell>
          <cell r="B693" t="str">
            <v>B2C</v>
          </cell>
          <cell r="C693" t="str">
            <v>SH</v>
          </cell>
          <cell r="D693" t="str">
            <v>22612</v>
          </cell>
          <cell r="E693" t="str">
            <v>SOL</v>
          </cell>
          <cell r="F693">
            <v>2</v>
          </cell>
          <cell r="G693" t="str">
            <v>CB39020000020T</v>
          </cell>
          <cell r="H693">
            <v>2</v>
          </cell>
          <cell r="I693">
            <v>0.75</v>
          </cell>
          <cell r="J693">
            <v>2</v>
          </cell>
          <cell r="K693">
            <v>3</v>
          </cell>
        </row>
        <row r="694">
          <cell r="A694" t="str">
            <v>M1</v>
          </cell>
          <cell r="B694" t="str">
            <v>B2C</v>
          </cell>
          <cell r="C694" t="str">
            <v>SH</v>
          </cell>
          <cell r="D694" t="str">
            <v>22611</v>
          </cell>
          <cell r="E694" t="str">
            <v>SOL</v>
          </cell>
          <cell r="F694">
            <v>2</v>
          </cell>
          <cell r="G694" t="str">
            <v>CB39020000020T</v>
          </cell>
          <cell r="H694">
            <v>2</v>
          </cell>
          <cell r="I694">
            <v>0.75</v>
          </cell>
          <cell r="J694">
            <v>1</v>
          </cell>
          <cell r="K694">
            <v>2</v>
          </cell>
        </row>
        <row r="695">
          <cell r="A695" t="str">
            <v>M1</v>
          </cell>
          <cell r="B695" t="str">
            <v>B2C</v>
          </cell>
          <cell r="C695" t="str">
            <v>SH</v>
          </cell>
          <cell r="D695" t="str">
            <v>22614</v>
          </cell>
          <cell r="E695" t="str">
            <v>SOL</v>
          </cell>
          <cell r="F695">
            <v>2</v>
          </cell>
          <cell r="G695" t="str">
            <v>CB39020000020T</v>
          </cell>
          <cell r="H695">
            <v>2</v>
          </cell>
          <cell r="I695">
            <v>0.75</v>
          </cell>
          <cell r="J695">
            <v>2</v>
          </cell>
          <cell r="K695">
            <v>3</v>
          </cell>
        </row>
        <row r="696">
          <cell r="A696" t="str">
            <v>M1</v>
          </cell>
          <cell r="B696" t="str">
            <v>B2C</v>
          </cell>
          <cell r="C696" t="str">
            <v>SH</v>
          </cell>
          <cell r="D696" t="str">
            <v>22614</v>
          </cell>
          <cell r="E696" t="str">
            <v>SOL</v>
          </cell>
          <cell r="F696">
            <v>2</v>
          </cell>
          <cell r="G696" t="str">
            <v>CB390200000201</v>
          </cell>
          <cell r="H696">
            <v>2</v>
          </cell>
          <cell r="I696">
            <v>1</v>
          </cell>
          <cell r="J696">
            <v>1</v>
          </cell>
          <cell r="K696">
            <v>2</v>
          </cell>
        </row>
        <row r="697">
          <cell r="A697" t="str">
            <v>M1</v>
          </cell>
          <cell r="B697" t="str">
            <v>B2C</v>
          </cell>
          <cell r="C697" t="str">
            <v>SH</v>
          </cell>
          <cell r="D697" t="str">
            <v>22613</v>
          </cell>
          <cell r="E697" t="str">
            <v>SOL</v>
          </cell>
          <cell r="F697">
            <v>2</v>
          </cell>
          <cell r="G697" t="str">
            <v>CB39020000020T</v>
          </cell>
          <cell r="H697">
            <v>2</v>
          </cell>
          <cell r="I697">
            <v>0.75</v>
          </cell>
          <cell r="J697">
            <v>2</v>
          </cell>
          <cell r="K697">
            <v>3</v>
          </cell>
        </row>
        <row r="698">
          <cell r="A698" t="str">
            <v>M1</v>
          </cell>
          <cell r="B698" t="str">
            <v>B2C</v>
          </cell>
          <cell r="C698" t="str">
            <v>SH</v>
          </cell>
          <cell r="D698" t="str">
            <v>22614</v>
          </cell>
          <cell r="E698" t="str">
            <v>TEE</v>
          </cell>
          <cell r="F698">
            <v>2</v>
          </cell>
          <cell r="G698" t="str">
            <v>CB300308000200</v>
          </cell>
          <cell r="H698">
            <v>2</v>
          </cell>
          <cell r="I698" t="str">
            <v>--</v>
          </cell>
          <cell r="J698">
            <v>2</v>
          </cell>
          <cell r="K698">
            <v>3</v>
          </cell>
        </row>
        <row r="699">
          <cell r="A699" t="str">
            <v>M1</v>
          </cell>
          <cell r="B699" t="str">
            <v>B2C</v>
          </cell>
          <cell r="C699" t="str">
            <v>SH</v>
          </cell>
          <cell r="D699" t="str">
            <v>22611</v>
          </cell>
          <cell r="E699" t="str">
            <v>TEE</v>
          </cell>
          <cell r="F699">
            <v>2</v>
          </cell>
          <cell r="G699" t="str">
            <v>CB300308000200</v>
          </cell>
          <cell r="H699">
            <v>2</v>
          </cell>
          <cell r="I699" t="str">
            <v>--</v>
          </cell>
          <cell r="J699">
            <v>2</v>
          </cell>
          <cell r="K699">
            <v>3</v>
          </cell>
        </row>
        <row r="700">
          <cell r="A700" t="str">
            <v>M1</v>
          </cell>
          <cell r="B700" t="str">
            <v>B2C</v>
          </cell>
          <cell r="C700" t="str">
            <v>SH</v>
          </cell>
          <cell r="D700" t="str">
            <v>22613</v>
          </cell>
          <cell r="E700" t="str">
            <v>TEE</v>
          </cell>
          <cell r="F700">
            <v>2</v>
          </cell>
          <cell r="G700" t="str">
            <v>CB300308000200</v>
          </cell>
          <cell r="H700">
            <v>2</v>
          </cell>
          <cell r="I700" t="str">
            <v>--</v>
          </cell>
          <cell r="J700">
            <v>6</v>
          </cell>
          <cell r="K700">
            <v>7</v>
          </cell>
        </row>
        <row r="701">
          <cell r="A701" t="str">
            <v>M1</v>
          </cell>
          <cell r="B701" t="str">
            <v>B2C</v>
          </cell>
          <cell r="C701" t="str">
            <v>SH</v>
          </cell>
          <cell r="D701" t="str">
            <v>22612</v>
          </cell>
          <cell r="E701" t="str">
            <v>TEE</v>
          </cell>
          <cell r="F701">
            <v>2</v>
          </cell>
          <cell r="G701" t="str">
            <v>CB300308000200</v>
          </cell>
          <cell r="H701">
            <v>2</v>
          </cell>
          <cell r="I701" t="str">
            <v>--</v>
          </cell>
          <cell r="J701">
            <v>8</v>
          </cell>
          <cell r="K701">
            <v>9</v>
          </cell>
        </row>
        <row r="702">
          <cell r="A702" t="str">
            <v>M1</v>
          </cell>
          <cell r="B702" t="str">
            <v>A5C</v>
          </cell>
          <cell r="C702" t="str">
            <v>P</v>
          </cell>
          <cell r="D702" t="str">
            <v>21006</v>
          </cell>
          <cell r="E702" t="str">
            <v>45 ELL</v>
          </cell>
          <cell r="F702">
            <v>2</v>
          </cell>
          <cell r="G702" t="str">
            <v>CB300208000200</v>
          </cell>
          <cell r="H702">
            <v>2</v>
          </cell>
          <cell r="I702" t="str">
            <v>--</v>
          </cell>
          <cell r="J702">
            <v>1</v>
          </cell>
          <cell r="K702">
            <v>2</v>
          </cell>
        </row>
        <row r="703">
          <cell r="A703" t="str">
            <v>M1</v>
          </cell>
          <cell r="B703" t="str">
            <v>CA304</v>
          </cell>
          <cell r="C703" t="str">
            <v>MC</v>
          </cell>
          <cell r="D703" t="str">
            <v>12014</v>
          </cell>
          <cell r="E703" t="str">
            <v>90 ELL</v>
          </cell>
          <cell r="F703">
            <v>2</v>
          </cell>
          <cell r="G703" t="str">
            <v>CB300105000200</v>
          </cell>
          <cell r="H703">
            <v>2</v>
          </cell>
          <cell r="I703" t="str">
            <v>--</v>
          </cell>
          <cell r="J703">
            <v>3</v>
          </cell>
          <cell r="K703">
            <v>4</v>
          </cell>
        </row>
        <row r="704">
          <cell r="A704" t="str">
            <v>M1</v>
          </cell>
          <cell r="B704" t="str">
            <v>A5C</v>
          </cell>
          <cell r="C704" t="str">
            <v>COMP</v>
          </cell>
          <cell r="D704" t="str">
            <v>005</v>
          </cell>
          <cell r="E704" t="str">
            <v>90 ELL</v>
          </cell>
          <cell r="F704">
            <v>2</v>
          </cell>
          <cell r="G704" t="str">
            <v>CB300108000200</v>
          </cell>
          <cell r="H704">
            <v>2</v>
          </cell>
          <cell r="I704" t="str">
            <v>--</v>
          </cell>
          <cell r="J704">
            <v>1</v>
          </cell>
          <cell r="K704">
            <v>2</v>
          </cell>
        </row>
        <row r="705">
          <cell r="A705" t="str">
            <v>M1</v>
          </cell>
          <cell r="B705" t="str">
            <v>A5C</v>
          </cell>
          <cell r="C705" t="str">
            <v>N</v>
          </cell>
          <cell r="D705" t="str">
            <v>25611</v>
          </cell>
          <cell r="E705" t="str">
            <v>90 ELL</v>
          </cell>
          <cell r="F705">
            <v>2</v>
          </cell>
          <cell r="G705" t="str">
            <v>CB300108000200</v>
          </cell>
          <cell r="H705">
            <v>2</v>
          </cell>
          <cell r="I705" t="str">
            <v>--</v>
          </cell>
          <cell r="J705">
            <v>3</v>
          </cell>
          <cell r="K705">
            <v>4</v>
          </cell>
        </row>
        <row r="706">
          <cell r="A706" t="str">
            <v>M1</v>
          </cell>
          <cell r="B706" t="str">
            <v>A5C</v>
          </cell>
          <cell r="C706" t="str">
            <v>P</v>
          </cell>
          <cell r="D706" t="str">
            <v>21006</v>
          </cell>
          <cell r="E706" t="str">
            <v>90 ELL</v>
          </cell>
          <cell r="F706">
            <v>2</v>
          </cell>
          <cell r="G706" t="str">
            <v>CB300108000200</v>
          </cell>
          <cell r="H706">
            <v>2</v>
          </cell>
          <cell r="I706" t="str">
            <v>--</v>
          </cell>
          <cell r="J706">
            <v>1</v>
          </cell>
          <cell r="K706">
            <v>2</v>
          </cell>
        </row>
        <row r="707">
          <cell r="A707" t="str">
            <v>M1</v>
          </cell>
          <cell r="B707" t="str">
            <v>A5C</v>
          </cell>
          <cell r="C707" t="str">
            <v>P</v>
          </cell>
          <cell r="D707" t="str">
            <v>22068</v>
          </cell>
          <cell r="E707" t="str">
            <v>90 ELL</v>
          </cell>
          <cell r="F707">
            <v>2</v>
          </cell>
          <cell r="G707" t="str">
            <v>CB300108000200</v>
          </cell>
          <cell r="H707">
            <v>2</v>
          </cell>
          <cell r="I707" t="str">
            <v>--</v>
          </cell>
          <cell r="J707">
            <v>2</v>
          </cell>
          <cell r="K707">
            <v>3</v>
          </cell>
        </row>
        <row r="708">
          <cell r="A708" t="str">
            <v>M1</v>
          </cell>
          <cell r="B708" t="str">
            <v>A5C</v>
          </cell>
          <cell r="C708" t="str">
            <v>P</v>
          </cell>
          <cell r="D708" t="str">
            <v>22069</v>
          </cell>
          <cell r="E708" t="str">
            <v>90 ELL</v>
          </cell>
          <cell r="F708">
            <v>2</v>
          </cell>
          <cell r="G708" t="str">
            <v>CB300108000200</v>
          </cell>
          <cell r="H708">
            <v>2</v>
          </cell>
          <cell r="I708" t="str">
            <v>--</v>
          </cell>
          <cell r="J708">
            <v>1</v>
          </cell>
          <cell r="K708">
            <v>2</v>
          </cell>
        </row>
        <row r="709">
          <cell r="A709" t="str">
            <v>M1</v>
          </cell>
          <cell r="B709" t="str">
            <v>A5C</v>
          </cell>
          <cell r="C709" t="str">
            <v>P</v>
          </cell>
          <cell r="D709" t="str">
            <v>22101</v>
          </cell>
          <cell r="E709" t="str">
            <v>90 ELL</v>
          </cell>
          <cell r="F709">
            <v>2</v>
          </cell>
          <cell r="G709" t="str">
            <v>CB300108000200</v>
          </cell>
          <cell r="H709">
            <v>2</v>
          </cell>
          <cell r="I709" t="str">
            <v>--</v>
          </cell>
          <cell r="J709">
            <v>2</v>
          </cell>
          <cell r="K709">
            <v>3</v>
          </cell>
        </row>
        <row r="710">
          <cell r="A710" t="str">
            <v>M1</v>
          </cell>
          <cell r="B710" t="str">
            <v>A5C</v>
          </cell>
          <cell r="C710" t="str">
            <v>P</v>
          </cell>
          <cell r="D710" t="str">
            <v>22110</v>
          </cell>
          <cell r="E710" t="str">
            <v>90 ELL</v>
          </cell>
          <cell r="F710">
            <v>2</v>
          </cell>
          <cell r="G710" t="str">
            <v>CB300108000200</v>
          </cell>
          <cell r="H710">
            <v>2</v>
          </cell>
          <cell r="I710" t="str">
            <v>--</v>
          </cell>
          <cell r="J710">
            <v>5</v>
          </cell>
          <cell r="K710">
            <v>6</v>
          </cell>
        </row>
        <row r="711">
          <cell r="A711" t="str">
            <v>M1</v>
          </cell>
          <cell r="B711" t="str">
            <v>A5C</v>
          </cell>
          <cell r="C711" t="str">
            <v>P</v>
          </cell>
          <cell r="D711" t="str">
            <v>22117</v>
          </cell>
          <cell r="E711" t="str">
            <v>90 ELL</v>
          </cell>
          <cell r="F711">
            <v>2</v>
          </cell>
          <cell r="G711" t="str">
            <v>CB300108000200</v>
          </cell>
          <cell r="H711">
            <v>2</v>
          </cell>
          <cell r="I711" t="str">
            <v>--</v>
          </cell>
          <cell r="J711">
            <v>3</v>
          </cell>
          <cell r="K711">
            <v>4</v>
          </cell>
        </row>
        <row r="712">
          <cell r="A712" t="str">
            <v>M1</v>
          </cell>
          <cell r="B712" t="str">
            <v>A5C</v>
          </cell>
          <cell r="C712" t="str">
            <v>P</v>
          </cell>
          <cell r="D712" t="str">
            <v>22130</v>
          </cell>
          <cell r="E712" t="str">
            <v>90 ELL</v>
          </cell>
          <cell r="F712">
            <v>2</v>
          </cell>
          <cell r="G712" t="str">
            <v>CB300108000200</v>
          </cell>
          <cell r="H712">
            <v>2</v>
          </cell>
          <cell r="I712" t="str">
            <v>--</v>
          </cell>
          <cell r="J712">
            <v>4</v>
          </cell>
          <cell r="K712">
            <v>5</v>
          </cell>
        </row>
        <row r="713">
          <cell r="A713" t="str">
            <v>M1</v>
          </cell>
          <cell r="B713" t="str">
            <v>A5C</v>
          </cell>
          <cell r="C713" t="str">
            <v>P</v>
          </cell>
          <cell r="D713" t="str">
            <v>22140</v>
          </cell>
          <cell r="E713" t="str">
            <v>90 ELL</v>
          </cell>
          <cell r="F713">
            <v>2</v>
          </cell>
          <cell r="G713" t="str">
            <v>CB300108000200</v>
          </cell>
          <cell r="H713">
            <v>2</v>
          </cell>
          <cell r="I713" t="str">
            <v>--</v>
          </cell>
          <cell r="J713">
            <v>4</v>
          </cell>
          <cell r="K713">
            <v>5</v>
          </cell>
        </row>
        <row r="714">
          <cell r="A714" t="str">
            <v>M1</v>
          </cell>
          <cell r="B714" t="str">
            <v>A5C</v>
          </cell>
          <cell r="C714" t="str">
            <v>N</v>
          </cell>
          <cell r="D714" t="str">
            <v>25617</v>
          </cell>
          <cell r="E714" t="str">
            <v>90 ELL</v>
          </cell>
          <cell r="F714">
            <v>2</v>
          </cell>
          <cell r="G714" t="str">
            <v>CB300108000200</v>
          </cell>
          <cell r="H714">
            <v>2</v>
          </cell>
          <cell r="I714" t="str">
            <v>--</v>
          </cell>
          <cell r="J714">
            <v>4</v>
          </cell>
          <cell r="K714">
            <v>5</v>
          </cell>
        </row>
        <row r="715">
          <cell r="A715" t="str">
            <v>M1</v>
          </cell>
          <cell r="B715" t="str">
            <v>A5C</v>
          </cell>
          <cell r="C715" t="str">
            <v>P</v>
          </cell>
          <cell r="D715" t="str">
            <v>22066</v>
          </cell>
          <cell r="E715" t="str">
            <v>90 ELL</v>
          </cell>
          <cell r="F715">
            <v>2</v>
          </cell>
          <cell r="G715" t="str">
            <v>CB300108000200</v>
          </cell>
          <cell r="H715">
            <v>2</v>
          </cell>
          <cell r="I715" t="str">
            <v>--</v>
          </cell>
          <cell r="J715">
            <v>3</v>
          </cell>
          <cell r="K715">
            <v>4</v>
          </cell>
        </row>
        <row r="716">
          <cell r="A716" t="str">
            <v>M1</v>
          </cell>
          <cell r="B716" t="str">
            <v>A5C</v>
          </cell>
          <cell r="C716" t="str">
            <v>P</v>
          </cell>
          <cell r="D716" t="str">
            <v>22117</v>
          </cell>
          <cell r="E716" t="str">
            <v>C SWG</v>
          </cell>
          <cell r="F716">
            <v>2</v>
          </cell>
          <cell r="G716" t="str">
            <v>CB1614080802IH</v>
          </cell>
          <cell r="H716">
            <v>2</v>
          </cell>
          <cell r="I716">
            <v>1.5</v>
          </cell>
          <cell r="J716">
            <v>1</v>
          </cell>
          <cell r="K716">
            <v>2</v>
          </cell>
        </row>
        <row r="717">
          <cell r="A717" t="str">
            <v>M1</v>
          </cell>
          <cell r="B717" t="str">
            <v>A5C</v>
          </cell>
          <cell r="C717" t="str">
            <v>P</v>
          </cell>
          <cell r="D717" t="str">
            <v>22130</v>
          </cell>
          <cell r="E717" t="str">
            <v>C SWG</v>
          </cell>
          <cell r="F717">
            <v>2</v>
          </cell>
          <cell r="G717" t="str">
            <v>CB161408080201</v>
          </cell>
          <cell r="H717">
            <v>2</v>
          </cell>
          <cell r="I717">
            <v>1</v>
          </cell>
          <cell r="J717">
            <v>2</v>
          </cell>
          <cell r="K717">
            <v>3</v>
          </cell>
        </row>
        <row r="718">
          <cell r="A718" t="str">
            <v>M1</v>
          </cell>
          <cell r="B718" t="str">
            <v>A5C</v>
          </cell>
          <cell r="C718" t="str">
            <v>P</v>
          </cell>
          <cell r="D718" t="str">
            <v>22140</v>
          </cell>
          <cell r="E718" t="str">
            <v>C SWG</v>
          </cell>
          <cell r="F718">
            <v>2</v>
          </cell>
          <cell r="G718" t="str">
            <v>CB161408080201</v>
          </cell>
          <cell r="H718">
            <v>2</v>
          </cell>
          <cell r="I718">
            <v>1</v>
          </cell>
          <cell r="J718">
            <v>2</v>
          </cell>
          <cell r="K718">
            <v>3</v>
          </cell>
        </row>
        <row r="719">
          <cell r="A719" t="str">
            <v>M1</v>
          </cell>
          <cell r="B719" t="str">
            <v>A5C</v>
          </cell>
          <cell r="C719" t="str">
            <v>P</v>
          </cell>
          <cell r="D719" t="str">
            <v>22066</v>
          </cell>
          <cell r="E719" t="str">
            <v>E SWG</v>
          </cell>
          <cell r="F719">
            <v>2</v>
          </cell>
          <cell r="G719" t="str">
            <v>CB162408080201</v>
          </cell>
          <cell r="H719">
            <v>2</v>
          </cell>
          <cell r="I719">
            <v>1</v>
          </cell>
          <cell r="J719">
            <v>2</v>
          </cell>
          <cell r="K719">
            <v>3</v>
          </cell>
        </row>
        <row r="720">
          <cell r="A720" t="str">
            <v>M1</v>
          </cell>
          <cell r="B720" t="str">
            <v>A5C</v>
          </cell>
          <cell r="C720" t="str">
            <v>P</v>
          </cell>
          <cell r="D720" t="str">
            <v>22101</v>
          </cell>
          <cell r="E720" t="str">
            <v>E SWG</v>
          </cell>
          <cell r="F720">
            <v>2</v>
          </cell>
          <cell r="G720" t="str">
            <v>CB1624080802IH</v>
          </cell>
          <cell r="H720">
            <v>2</v>
          </cell>
          <cell r="I720">
            <v>1.5</v>
          </cell>
          <cell r="J720">
            <v>1</v>
          </cell>
          <cell r="K720">
            <v>2</v>
          </cell>
        </row>
        <row r="721">
          <cell r="A721" t="str">
            <v>M1</v>
          </cell>
          <cell r="B721" t="str">
            <v>A5C</v>
          </cell>
          <cell r="C721" t="str">
            <v>P</v>
          </cell>
          <cell r="D721" t="str">
            <v>22109</v>
          </cell>
          <cell r="E721" t="str">
            <v>E SWG</v>
          </cell>
          <cell r="F721">
            <v>2</v>
          </cell>
          <cell r="G721" t="str">
            <v>CB1624080802IH</v>
          </cell>
          <cell r="H721">
            <v>2</v>
          </cell>
          <cell r="I721">
            <v>1.5</v>
          </cell>
          <cell r="J721">
            <v>2</v>
          </cell>
          <cell r="K721">
            <v>3</v>
          </cell>
        </row>
        <row r="722">
          <cell r="A722" t="str">
            <v>M1</v>
          </cell>
          <cell r="B722" t="str">
            <v>A5C</v>
          </cell>
          <cell r="C722" t="str">
            <v>N</v>
          </cell>
          <cell r="D722" t="str">
            <v>25611</v>
          </cell>
          <cell r="E722" t="str">
            <v>SOL</v>
          </cell>
          <cell r="F722">
            <v>2</v>
          </cell>
          <cell r="G722" t="str">
            <v>CB390200000201</v>
          </cell>
          <cell r="H722">
            <v>2</v>
          </cell>
          <cell r="I722">
            <v>1</v>
          </cell>
          <cell r="J722">
            <v>1</v>
          </cell>
          <cell r="K722">
            <v>2</v>
          </cell>
        </row>
        <row r="723">
          <cell r="A723" t="str">
            <v>M1</v>
          </cell>
          <cell r="B723" t="str">
            <v>A5C</v>
          </cell>
          <cell r="C723" t="str">
            <v>N</v>
          </cell>
          <cell r="D723" t="str">
            <v>25611</v>
          </cell>
          <cell r="E723" t="str">
            <v>SOL</v>
          </cell>
          <cell r="F723">
            <v>2</v>
          </cell>
          <cell r="G723" t="str">
            <v>CB39020000020T</v>
          </cell>
          <cell r="H723">
            <v>2</v>
          </cell>
          <cell r="I723">
            <v>0.75</v>
          </cell>
          <cell r="J723">
            <v>2</v>
          </cell>
          <cell r="K723">
            <v>3</v>
          </cell>
        </row>
        <row r="724">
          <cell r="A724" t="str">
            <v>M1</v>
          </cell>
          <cell r="B724" t="str">
            <v>A5C</v>
          </cell>
          <cell r="C724" t="str">
            <v>P</v>
          </cell>
          <cell r="D724" t="str">
            <v>22068</v>
          </cell>
          <cell r="E724" t="str">
            <v>SOL</v>
          </cell>
          <cell r="F724">
            <v>2</v>
          </cell>
          <cell r="G724" t="str">
            <v>CB39020000020T</v>
          </cell>
          <cell r="H724">
            <v>2</v>
          </cell>
          <cell r="I724">
            <v>0.75</v>
          </cell>
          <cell r="J724">
            <v>2</v>
          </cell>
          <cell r="K724">
            <v>3</v>
          </cell>
        </row>
        <row r="725">
          <cell r="A725" t="str">
            <v>M1</v>
          </cell>
          <cell r="B725" t="str">
            <v>A5C</v>
          </cell>
          <cell r="C725" t="str">
            <v>P</v>
          </cell>
          <cell r="D725" t="str">
            <v>22140</v>
          </cell>
          <cell r="E725" t="str">
            <v>SOL</v>
          </cell>
          <cell r="F725">
            <v>2</v>
          </cell>
          <cell r="G725" t="str">
            <v>CB39020000020T</v>
          </cell>
          <cell r="H725">
            <v>2</v>
          </cell>
          <cell r="I725">
            <v>0.75</v>
          </cell>
          <cell r="J725">
            <v>2</v>
          </cell>
          <cell r="K725">
            <v>3</v>
          </cell>
        </row>
        <row r="726">
          <cell r="A726" t="str">
            <v>M1</v>
          </cell>
          <cell r="B726" t="str">
            <v>A5C</v>
          </cell>
          <cell r="C726" t="str">
            <v>P</v>
          </cell>
          <cell r="D726" t="str">
            <v>22130</v>
          </cell>
          <cell r="E726" t="str">
            <v>SOL</v>
          </cell>
          <cell r="F726">
            <v>2</v>
          </cell>
          <cell r="G726" t="str">
            <v>CB39020000020T</v>
          </cell>
          <cell r="H726">
            <v>2</v>
          </cell>
          <cell r="I726">
            <v>0.75</v>
          </cell>
          <cell r="J726">
            <v>2</v>
          </cell>
          <cell r="K726">
            <v>3</v>
          </cell>
        </row>
        <row r="727">
          <cell r="A727" t="str">
            <v>M1</v>
          </cell>
          <cell r="B727" t="str">
            <v>A5C</v>
          </cell>
          <cell r="C727" t="str">
            <v>P</v>
          </cell>
          <cell r="D727" t="str">
            <v>22101</v>
          </cell>
          <cell r="E727" t="str">
            <v>TEE</v>
          </cell>
          <cell r="F727">
            <v>2</v>
          </cell>
          <cell r="G727" t="str">
            <v>CB300308000200</v>
          </cell>
          <cell r="H727">
            <v>2</v>
          </cell>
          <cell r="I727" t="str">
            <v>--</v>
          </cell>
          <cell r="J727">
            <v>2</v>
          </cell>
          <cell r="K727">
            <v>3</v>
          </cell>
        </row>
        <row r="728">
          <cell r="A728" t="str">
            <v>M1</v>
          </cell>
          <cell r="B728" t="str">
            <v>A5C</v>
          </cell>
          <cell r="C728" t="str">
            <v>P</v>
          </cell>
          <cell r="D728" t="str">
            <v>22130</v>
          </cell>
          <cell r="E728" t="str">
            <v>TEE</v>
          </cell>
          <cell r="F728">
            <v>2</v>
          </cell>
          <cell r="G728" t="str">
            <v>CB300308000200</v>
          </cell>
          <cell r="H728">
            <v>2</v>
          </cell>
          <cell r="I728" t="str">
            <v>--</v>
          </cell>
          <cell r="J728">
            <v>1</v>
          </cell>
          <cell r="K728">
            <v>2</v>
          </cell>
        </row>
        <row r="729">
          <cell r="A729" t="str">
            <v>M1</v>
          </cell>
          <cell r="B729" t="str">
            <v>A5C</v>
          </cell>
          <cell r="C729" t="str">
            <v>P</v>
          </cell>
          <cell r="D729" t="str">
            <v>22140</v>
          </cell>
          <cell r="E729" t="str">
            <v>TEE</v>
          </cell>
          <cell r="F729">
            <v>2</v>
          </cell>
          <cell r="G729" t="str">
            <v>CB300308000200</v>
          </cell>
          <cell r="H729">
            <v>2</v>
          </cell>
          <cell r="I729" t="str">
            <v>--</v>
          </cell>
          <cell r="J729">
            <v>1</v>
          </cell>
          <cell r="K729">
            <v>2</v>
          </cell>
        </row>
        <row r="730">
          <cell r="A730" t="str">
            <v>M1</v>
          </cell>
          <cell r="B730" t="str">
            <v>A5C</v>
          </cell>
          <cell r="C730" t="str">
            <v>P</v>
          </cell>
          <cell r="D730" t="str">
            <v>22100</v>
          </cell>
          <cell r="E730" t="str">
            <v>90 ELL</v>
          </cell>
          <cell r="F730">
            <v>2</v>
          </cell>
          <cell r="G730" t="str">
            <v>CB300108000200</v>
          </cell>
          <cell r="H730">
            <v>2</v>
          </cell>
          <cell r="I730" t="str">
            <v>--</v>
          </cell>
          <cell r="J730">
            <v>4</v>
          </cell>
          <cell r="K730">
            <v>5</v>
          </cell>
        </row>
        <row r="731">
          <cell r="A731" t="str">
            <v>M1</v>
          </cell>
          <cell r="B731" t="str">
            <v>A5C</v>
          </cell>
          <cell r="C731" t="str">
            <v>P</v>
          </cell>
          <cell r="D731" t="str">
            <v>22115</v>
          </cell>
          <cell r="E731" t="str">
            <v>90 ELL</v>
          </cell>
          <cell r="F731">
            <v>2</v>
          </cell>
          <cell r="G731" t="str">
            <v>CB300108000200</v>
          </cell>
          <cell r="H731">
            <v>2</v>
          </cell>
          <cell r="I731" t="str">
            <v>--</v>
          </cell>
          <cell r="J731">
            <v>2</v>
          </cell>
          <cell r="K731">
            <v>3</v>
          </cell>
        </row>
        <row r="732">
          <cell r="A732" t="str">
            <v>M1</v>
          </cell>
          <cell r="B732" t="str">
            <v>A5C</v>
          </cell>
          <cell r="C732" t="str">
            <v>P</v>
          </cell>
          <cell r="D732" t="str">
            <v>22100</v>
          </cell>
          <cell r="E732" t="str">
            <v>C SWG</v>
          </cell>
          <cell r="F732">
            <v>2</v>
          </cell>
          <cell r="G732" t="str">
            <v>CB1614080802IH</v>
          </cell>
          <cell r="H732">
            <v>2</v>
          </cell>
          <cell r="I732">
            <v>1.5</v>
          </cell>
          <cell r="J732">
            <v>2</v>
          </cell>
          <cell r="K732">
            <v>3</v>
          </cell>
        </row>
        <row r="733">
          <cell r="A733" t="str">
            <v>M1</v>
          </cell>
          <cell r="B733" t="str">
            <v>A5C</v>
          </cell>
          <cell r="C733" t="str">
            <v>P</v>
          </cell>
          <cell r="D733" t="str">
            <v>22100</v>
          </cell>
          <cell r="E733" t="str">
            <v>SOL</v>
          </cell>
          <cell r="F733">
            <v>2</v>
          </cell>
          <cell r="G733" t="str">
            <v>CB39020000020T</v>
          </cell>
          <cell r="H733">
            <v>2</v>
          </cell>
          <cell r="I733">
            <v>0.75</v>
          </cell>
          <cell r="J733">
            <v>2</v>
          </cell>
          <cell r="K733">
            <v>3</v>
          </cell>
        </row>
        <row r="734">
          <cell r="A734" t="str">
            <v>M1</v>
          </cell>
          <cell r="B734" t="str">
            <v>A5C</v>
          </cell>
          <cell r="C734" t="str">
            <v>P</v>
          </cell>
          <cell r="D734" t="str">
            <v>22100</v>
          </cell>
          <cell r="E734" t="str">
            <v>TEE</v>
          </cell>
          <cell r="F734">
            <v>2</v>
          </cell>
          <cell r="G734" t="str">
            <v>CB300308000200</v>
          </cell>
          <cell r="H734">
            <v>2</v>
          </cell>
          <cell r="I734" t="str">
            <v>--</v>
          </cell>
          <cell r="J734">
            <v>1</v>
          </cell>
          <cell r="K734">
            <v>2</v>
          </cell>
        </row>
        <row r="735">
          <cell r="A735" t="str">
            <v>M1</v>
          </cell>
          <cell r="B735" t="str">
            <v>A6C</v>
          </cell>
          <cell r="C735" t="str">
            <v>HOS</v>
          </cell>
          <cell r="D735" t="str">
            <v>65620</v>
          </cell>
          <cell r="E735" t="str">
            <v>90 ELL</v>
          </cell>
          <cell r="F735">
            <v>2</v>
          </cell>
          <cell r="G735" t="str">
            <v>CB300108000200</v>
          </cell>
          <cell r="H735">
            <v>2</v>
          </cell>
          <cell r="I735" t="str">
            <v>--</v>
          </cell>
          <cell r="J735">
            <v>6</v>
          </cell>
          <cell r="K735">
            <v>7</v>
          </cell>
        </row>
        <row r="736">
          <cell r="A736" t="str">
            <v>M1</v>
          </cell>
          <cell r="B736" t="str">
            <v>A6C</v>
          </cell>
          <cell r="C736" t="str">
            <v>HOS</v>
          </cell>
          <cell r="D736" t="str">
            <v>65620</v>
          </cell>
          <cell r="E736" t="str">
            <v>TEE</v>
          </cell>
          <cell r="F736">
            <v>2</v>
          </cell>
          <cell r="G736" t="str">
            <v>CB300308000200</v>
          </cell>
          <cell r="H736">
            <v>2</v>
          </cell>
          <cell r="I736" t="str">
            <v>--</v>
          </cell>
          <cell r="J736">
            <v>1</v>
          </cell>
          <cell r="K736">
            <v>2</v>
          </cell>
        </row>
        <row r="737">
          <cell r="A737" t="str">
            <v>M1</v>
          </cell>
          <cell r="B737" t="str">
            <v>A6C</v>
          </cell>
          <cell r="C737" t="str">
            <v>HOS</v>
          </cell>
          <cell r="D737" t="str">
            <v>65620</v>
          </cell>
          <cell r="E737" t="str">
            <v>TOL</v>
          </cell>
          <cell r="F737">
            <v>2</v>
          </cell>
          <cell r="G737" t="str">
            <v>CB39030000020T</v>
          </cell>
          <cell r="H737">
            <v>2</v>
          </cell>
          <cell r="I737">
            <v>0.75</v>
          </cell>
          <cell r="J737">
            <v>1</v>
          </cell>
          <cell r="K737">
            <v>2</v>
          </cell>
        </row>
        <row r="738">
          <cell r="A738" t="str">
            <v>M1</v>
          </cell>
          <cell r="B738" t="str">
            <v>A5C</v>
          </cell>
          <cell r="C738" t="str">
            <v>P</v>
          </cell>
          <cell r="D738" t="str">
            <v>22004</v>
          </cell>
          <cell r="E738" t="str">
            <v>90 ELL</v>
          </cell>
          <cell r="F738">
            <v>2</v>
          </cell>
          <cell r="G738" t="str">
            <v>CB300108000200</v>
          </cell>
          <cell r="H738">
            <v>2</v>
          </cell>
          <cell r="I738" t="str">
            <v>--</v>
          </cell>
          <cell r="J738">
            <v>5</v>
          </cell>
          <cell r="K738">
            <v>6</v>
          </cell>
        </row>
        <row r="739">
          <cell r="A739" t="str">
            <v>M1</v>
          </cell>
          <cell r="B739" t="str">
            <v>A5C</v>
          </cell>
          <cell r="C739" t="str">
            <v>P</v>
          </cell>
          <cell r="D739" t="str">
            <v>22004</v>
          </cell>
          <cell r="E739" t="str">
            <v>90 ELL</v>
          </cell>
          <cell r="F739">
            <v>2</v>
          </cell>
          <cell r="G739" t="str">
            <v>CB300108000200</v>
          </cell>
          <cell r="H739">
            <v>2</v>
          </cell>
          <cell r="I739" t="str">
            <v>--</v>
          </cell>
          <cell r="J739">
            <v>3</v>
          </cell>
          <cell r="K739">
            <v>4</v>
          </cell>
        </row>
        <row r="740">
          <cell r="A740" t="str">
            <v>M1</v>
          </cell>
          <cell r="B740" t="str">
            <v>A5C</v>
          </cell>
          <cell r="C740" t="str">
            <v>P</v>
          </cell>
          <cell r="D740" t="str">
            <v>22004</v>
          </cell>
          <cell r="E740" t="str">
            <v>90 ELL</v>
          </cell>
          <cell r="F740">
            <v>2</v>
          </cell>
          <cell r="G740" t="str">
            <v>CB300108000200</v>
          </cell>
          <cell r="H740">
            <v>2</v>
          </cell>
          <cell r="I740" t="str">
            <v>--</v>
          </cell>
          <cell r="J740">
            <v>2</v>
          </cell>
          <cell r="K740">
            <v>3</v>
          </cell>
        </row>
        <row r="741">
          <cell r="A741" t="str">
            <v>M1</v>
          </cell>
          <cell r="B741" t="str">
            <v>A5C</v>
          </cell>
          <cell r="C741" t="str">
            <v>TRIM</v>
          </cell>
          <cell r="D741" t="str">
            <v>V-2214</v>
          </cell>
          <cell r="E741" t="str">
            <v>C SWG</v>
          </cell>
          <cell r="F741">
            <v>2</v>
          </cell>
          <cell r="G741" t="str">
            <v>CB161408080201</v>
          </cell>
          <cell r="H741">
            <v>2</v>
          </cell>
          <cell r="I741">
            <v>1</v>
          </cell>
          <cell r="J741">
            <v>1</v>
          </cell>
          <cell r="K741">
            <v>2</v>
          </cell>
        </row>
        <row r="742">
          <cell r="A742" t="str">
            <v>M1</v>
          </cell>
          <cell r="B742" t="str">
            <v>A5C</v>
          </cell>
          <cell r="C742" t="str">
            <v>P</v>
          </cell>
          <cell r="D742" t="str">
            <v>22004</v>
          </cell>
          <cell r="E742" t="str">
            <v>SOL</v>
          </cell>
          <cell r="F742">
            <v>2</v>
          </cell>
          <cell r="G742" t="str">
            <v>CB39020000020T</v>
          </cell>
          <cell r="H742">
            <v>2</v>
          </cell>
          <cell r="I742">
            <v>0.75</v>
          </cell>
          <cell r="J742">
            <v>1</v>
          </cell>
          <cell r="K742">
            <v>2</v>
          </cell>
        </row>
        <row r="743">
          <cell r="A743" t="str">
            <v>M1</v>
          </cell>
          <cell r="B743" t="str">
            <v>A5C</v>
          </cell>
          <cell r="C743" t="str">
            <v>P</v>
          </cell>
          <cell r="D743" t="str">
            <v>22004</v>
          </cell>
          <cell r="E743" t="str">
            <v>SOL</v>
          </cell>
          <cell r="F743">
            <v>2</v>
          </cell>
          <cell r="G743" t="str">
            <v>CB39020000020T</v>
          </cell>
          <cell r="H743">
            <v>2</v>
          </cell>
          <cell r="I743">
            <v>0.75</v>
          </cell>
          <cell r="J743">
            <v>1</v>
          </cell>
          <cell r="K743">
            <v>2</v>
          </cell>
        </row>
        <row r="744">
          <cell r="A744" t="str">
            <v>M1</v>
          </cell>
          <cell r="B744" t="str">
            <v>A5C</v>
          </cell>
          <cell r="C744" t="str">
            <v>P</v>
          </cell>
          <cell r="D744" t="str">
            <v>22004</v>
          </cell>
          <cell r="E744" t="str">
            <v>TEE</v>
          </cell>
          <cell r="F744">
            <v>2</v>
          </cell>
          <cell r="G744" t="str">
            <v>CB300308000200</v>
          </cell>
          <cell r="H744">
            <v>2</v>
          </cell>
          <cell r="I744" t="str">
            <v>--</v>
          </cell>
          <cell r="J744">
            <v>1</v>
          </cell>
          <cell r="K744">
            <v>2</v>
          </cell>
        </row>
        <row r="745">
          <cell r="A745" t="str">
            <v>M1</v>
          </cell>
          <cell r="B745" t="str">
            <v>A5C</v>
          </cell>
          <cell r="C745" t="str">
            <v>P</v>
          </cell>
          <cell r="D745" t="str">
            <v>22004</v>
          </cell>
          <cell r="E745" t="str">
            <v>TEE</v>
          </cell>
          <cell r="F745">
            <v>2</v>
          </cell>
          <cell r="G745" t="str">
            <v>CB300308000200</v>
          </cell>
          <cell r="H745">
            <v>2</v>
          </cell>
          <cell r="I745" t="str">
            <v>--</v>
          </cell>
          <cell r="J745">
            <v>2</v>
          </cell>
          <cell r="K745">
            <v>3</v>
          </cell>
        </row>
        <row r="746">
          <cell r="A746" t="str">
            <v>M1</v>
          </cell>
          <cell r="B746" t="str">
            <v>A6C</v>
          </cell>
          <cell r="C746" t="str">
            <v>HOS</v>
          </cell>
          <cell r="D746" t="str">
            <v>65624</v>
          </cell>
          <cell r="E746" t="str">
            <v>90 ELL</v>
          </cell>
          <cell r="F746">
            <v>2</v>
          </cell>
          <cell r="G746" t="str">
            <v>CB300108000200</v>
          </cell>
          <cell r="H746">
            <v>2</v>
          </cell>
          <cell r="I746" t="str">
            <v>--</v>
          </cell>
          <cell r="J746">
            <v>7</v>
          </cell>
          <cell r="K746">
            <v>8</v>
          </cell>
        </row>
        <row r="747">
          <cell r="A747" t="str">
            <v>M1</v>
          </cell>
          <cell r="B747" t="str">
            <v>A5C</v>
          </cell>
          <cell r="C747" t="str">
            <v>P</v>
          </cell>
          <cell r="D747" t="str">
            <v>22096</v>
          </cell>
          <cell r="E747" t="str">
            <v>90 ELL</v>
          </cell>
          <cell r="F747">
            <v>2</v>
          </cell>
          <cell r="G747" t="str">
            <v>CB300108000200</v>
          </cell>
          <cell r="H747">
            <v>2</v>
          </cell>
          <cell r="I747" t="str">
            <v>--</v>
          </cell>
          <cell r="J747">
            <v>1</v>
          </cell>
          <cell r="K747">
            <v>2</v>
          </cell>
        </row>
        <row r="748">
          <cell r="A748" t="str">
            <v>M1</v>
          </cell>
          <cell r="B748" t="str">
            <v>A6C</v>
          </cell>
          <cell r="C748" t="str">
            <v>HOR</v>
          </cell>
          <cell r="D748" t="str">
            <v>65611</v>
          </cell>
          <cell r="E748" t="str">
            <v>90 ELL</v>
          </cell>
          <cell r="F748">
            <v>2</v>
          </cell>
          <cell r="G748" t="str">
            <v>CB300108000200</v>
          </cell>
          <cell r="H748">
            <v>2</v>
          </cell>
          <cell r="I748" t="str">
            <v>--</v>
          </cell>
          <cell r="J748">
            <v>7</v>
          </cell>
          <cell r="K748">
            <v>8</v>
          </cell>
        </row>
        <row r="749">
          <cell r="A749" t="str">
            <v>M1</v>
          </cell>
          <cell r="B749" t="str">
            <v>A6C</v>
          </cell>
          <cell r="C749" t="str">
            <v>HOR</v>
          </cell>
          <cell r="D749" t="str">
            <v>65611</v>
          </cell>
          <cell r="E749" t="str">
            <v>90 ELL</v>
          </cell>
          <cell r="F749">
            <v>2</v>
          </cell>
          <cell r="G749" t="str">
            <v>CB300108000200</v>
          </cell>
          <cell r="H749">
            <v>2</v>
          </cell>
          <cell r="I749" t="str">
            <v>--</v>
          </cell>
          <cell r="J749">
            <v>7</v>
          </cell>
          <cell r="K749">
            <v>8</v>
          </cell>
        </row>
        <row r="750">
          <cell r="A750" t="str">
            <v>M1</v>
          </cell>
          <cell r="B750" t="str">
            <v>A6C</v>
          </cell>
          <cell r="C750" t="str">
            <v>HOS</v>
          </cell>
          <cell r="D750" t="str">
            <v>65624</v>
          </cell>
          <cell r="E750" t="str">
            <v>90 ELL</v>
          </cell>
          <cell r="F750">
            <v>2</v>
          </cell>
          <cell r="G750" t="str">
            <v>CB300108000200</v>
          </cell>
          <cell r="H750">
            <v>2</v>
          </cell>
          <cell r="I750" t="str">
            <v>--</v>
          </cell>
          <cell r="J750">
            <v>7</v>
          </cell>
          <cell r="K750">
            <v>8</v>
          </cell>
        </row>
        <row r="751">
          <cell r="A751" t="str">
            <v>M1</v>
          </cell>
          <cell r="B751" t="str">
            <v>A5C</v>
          </cell>
          <cell r="C751" t="str">
            <v>P</v>
          </cell>
          <cell r="D751" t="str">
            <v>22097</v>
          </cell>
          <cell r="E751" t="str">
            <v>90 ELL</v>
          </cell>
          <cell r="F751">
            <v>2</v>
          </cell>
          <cell r="G751" t="str">
            <v>CB300108000200</v>
          </cell>
          <cell r="H751">
            <v>2</v>
          </cell>
          <cell r="I751" t="str">
            <v>--</v>
          </cell>
          <cell r="J751">
            <v>3</v>
          </cell>
          <cell r="K751">
            <v>4</v>
          </cell>
        </row>
        <row r="752">
          <cell r="A752" t="str">
            <v>M1</v>
          </cell>
          <cell r="B752" t="str">
            <v>A6C</v>
          </cell>
          <cell r="C752" t="str">
            <v>TRIM</v>
          </cell>
          <cell r="D752" t="str">
            <v>V-6501</v>
          </cell>
          <cell r="E752" t="str">
            <v>90 ELL</v>
          </cell>
          <cell r="F752">
            <v>2</v>
          </cell>
          <cell r="G752" t="str">
            <v>CB300108000200</v>
          </cell>
          <cell r="H752">
            <v>2</v>
          </cell>
          <cell r="I752" t="str">
            <v>--</v>
          </cell>
          <cell r="J752">
            <v>2</v>
          </cell>
          <cell r="K752">
            <v>3</v>
          </cell>
        </row>
        <row r="753">
          <cell r="A753" t="str">
            <v>M1</v>
          </cell>
          <cell r="B753" t="str">
            <v>A4C</v>
          </cell>
          <cell r="C753" t="str">
            <v>P</v>
          </cell>
          <cell r="D753" t="str">
            <v>22031</v>
          </cell>
          <cell r="E753" t="str">
            <v>C SWG</v>
          </cell>
          <cell r="F753">
            <v>2</v>
          </cell>
          <cell r="G753" t="str">
            <v>CB1614080802IH</v>
          </cell>
          <cell r="H753">
            <v>2</v>
          </cell>
          <cell r="I753">
            <v>1.5</v>
          </cell>
          <cell r="J753">
            <v>1</v>
          </cell>
          <cell r="K753">
            <v>2</v>
          </cell>
        </row>
        <row r="754">
          <cell r="A754" t="str">
            <v>M1</v>
          </cell>
          <cell r="B754" t="str">
            <v>A4C</v>
          </cell>
          <cell r="C754" t="str">
            <v>P</v>
          </cell>
          <cell r="D754" t="str">
            <v>22031</v>
          </cell>
          <cell r="E754" t="str">
            <v>C SWG</v>
          </cell>
          <cell r="F754">
            <v>2</v>
          </cell>
          <cell r="G754" t="str">
            <v>CB1614080802IH</v>
          </cell>
          <cell r="H754">
            <v>2</v>
          </cell>
          <cell r="I754">
            <v>1.5</v>
          </cell>
          <cell r="J754">
            <v>5</v>
          </cell>
          <cell r="K754">
            <v>6</v>
          </cell>
        </row>
        <row r="755">
          <cell r="A755" t="str">
            <v>M1</v>
          </cell>
          <cell r="B755" t="str">
            <v>A5C</v>
          </cell>
          <cell r="C755" t="str">
            <v>P</v>
          </cell>
          <cell r="D755" t="str">
            <v>22096</v>
          </cell>
          <cell r="E755" t="str">
            <v>SOL</v>
          </cell>
          <cell r="F755">
            <v>2</v>
          </cell>
          <cell r="G755" t="str">
            <v>CB390200000201</v>
          </cell>
          <cell r="H755">
            <v>2</v>
          </cell>
          <cell r="I755">
            <v>1</v>
          </cell>
          <cell r="J755">
            <v>1</v>
          </cell>
          <cell r="K755">
            <v>2</v>
          </cell>
        </row>
        <row r="756">
          <cell r="A756" t="str">
            <v>M1</v>
          </cell>
          <cell r="B756" t="str">
            <v>A5C</v>
          </cell>
          <cell r="C756" t="str">
            <v>P</v>
          </cell>
          <cell r="D756" t="str">
            <v>22096</v>
          </cell>
          <cell r="E756" t="str">
            <v>TEE</v>
          </cell>
          <cell r="F756">
            <v>2</v>
          </cell>
          <cell r="G756" t="str">
            <v>CB300308000200</v>
          </cell>
          <cell r="H756">
            <v>2</v>
          </cell>
          <cell r="I756" t="str">
            <v>--</v>
          </cell>
          <cell r="J756">
            <v>2</v>
          </cell>
          <cell r="K756">
            <v>3</v>
          </cell>
        </row>
        <row r="757">
          <cell r="A757" t="str">
            <v>M1</v>
          </cell>
          <cell r="B757" t="str">
            <v>B2C</v>
          </cell>
          <cell r="C757" t="str">
            <v>SH</v>
          </cell>
          <cell r="D757" t="str">
            <v>22601</v>
          </cell>
          <cell r="E757" t="str">
            <v>90 ELL</v>
          </cell>
          <cell r="F757">
            <v>2</v>
          </cell>
          <cell r="G757" t="str">
            <v>CB300104000300</v>
          </cell>
          <cell r="H757">
            <v>3</v>
          </cell>
          <cell r="I757" t="str">
            <v>--</v>
          </cell>
          <cell r="J757">
            <v>6</v>
          </cell>
          <cell r="K757">
            <v>7</v>
          </cell>
        </row>
        <row r="758">
          <cell r="A758" t="str">
            <v>M1</v>
          </cell>
          <cell r="B758" t="str">
            <v>B2C</v>
          </cell>
          <cell r="C758" t="str">
            <v>TRIM</v>
          </cell>
          <cell r="D758" t="str">
            <v>V-2218</v>
          </cell>
          <cell r="E758" t="str">
            <v>90 ELL</v>
          </cell>
          <cell r="F758">
            <v>2</v>
          </cell>
          <cell r="G758" t="str">
            <v>CB300104000300</v>
          </cell>
          <cell r="H758">
            <v>3</v>
          </cell>
          <cell r="I758" t="str">
            <v>--</v>
          </cell>
          <cell r="J758">
            <v>1</v>
          </cell>
          <cell r="K758">
            <v>2</v>
          </cell>
        </row>
        <row r="759">
          <cell r="A759" t="str">
            <v>M1</v>
          </cell>
          <cell r="B759" t="str">
            <v>B2C</v>
          </cell>
          <cell r="C759" t="str">
            <v>SH</v>
          </cell>
          <cell r="D759" t="str">
            <v>22625</v>
          </cell>
          <cell r="E759" t="str">
            <v>90 ELL</v>
          </cell>
          <cell r="F759">
            <v>2</v>
          </cell>
          <cell r="G759" t="str">
            <v>CB300104000300</v>
          </cell>
          <cell r="H759">
            <v>3</v>
          </cell>
          <cell r="I759" t="str">
            <v>--</v>
          </cell>
          <cell r="J759">
            <v>3</v>
          </cell>
          <cell r="K759">
            <v>4</v>
          </cell>
        </row>
        <row r="760">
          <cell r="A760" t="str">
            <v>M1</v>
          </cell>
          <cell r="B760" t="str">
            <v>B2C</v>
          </cell>
          <cell r="C760" t="str">
            <v>SH</v>
          </cell>
          <cell r="D760" t="str">
            <v>22601</v>
          </cell>
          <cell r="E760" t="str">
            <v>CAP</v>
          </cell>
          <cell r="F760">
            <v>2</v>
          </cell>
          <cell r="G760" t="str">
            <v>CB300704000300</v>
          </cell>
          <cell r="H760">
            <v>3</v>
          </cell>
          <cell r="I760" t="str">
            <v>--</v>
          </cell>
          <cell r="J760">
            <v>1</v>
          </cell>
          <cell r="K760">
            <v>2</v>
          </cell>
        </row>
        <row r="761">
          <cell r="A761" t="str">
            <v>M1</v>
          </cell>
          <cell r="B761" t="str">
            <v>B2C</v>
          </cell>
          <cell r="C761" t="str">
            <v>TRIM</v>
          </cell>
          <cell r="D761" t="str">
            <v>V-2218</v>
          </cell>
          <cell r="E761" t="str">
            <v>CAP</v>
          </cell>
          <cell r="F761">
            <v>2</v>
          </cell>
          <cell r="G761" t="str">
            <v>CB300704000300</v>
          </cell>
          <cell r="H761">
            <v>3</v>
          </cell>
          <cell r="I761" t="str">
            <v>--</v>
          </cell>
          <cell r="J761">
            <v>2</v>
          </cell>
          <cell r="K761">
            <v>3</v>
          </cell>
        </row>
        <row r="762">
          <cell r="A762" t="str">
            <v>M1</v>
          </cell>
          <cell r="B762" t="str">
            <v>B2C</v>
          </cell>
          <cell r="C762" t="str">
            <v>SH</v>
          </cell>
          <cell r="D762" t="str">
            <v>22612</v>
          </cell>
          <cell r="E762" t="str">
            <v>E RED</v>
          </cell>
          <cell r="F762">
            <v>2</v>
          </cell>
          <cell r="G762" t="str">
            <v>CB300604080302</v>
          </cell>
          <cell r="H762">
            <v>3</v>
          </cell>
          <cell r="I762">
            <v>2</v>
          </cell>
          <cell r="J762">
            <v>1</v>
          </cell>
          <cell r="K762">
            <v>2</v>
          </cell>
        </row>
        <row r="763">
          <cell r="A763" t="str">
            <v>M1</v>
          </cell>
          <cell r="B763" t="str">
            <v>B2C</v>
          </cell>
          <cell r="C763" t="str">
            <v>SH</v>
          </cell>
          <cell r="D763" t="str">
            <v>22625</v>
          </cell>
          <cell r="E763" t="str">
            <v>E RED</v>
          </cell>
          <cell r="F763">
            <v>2</v>
          </cell>
          <cell r="G763" t="str">
            <v>CB300604080302</v>
          </cell>
          <cell r="H763">
            <v>3</v>
          </cell>
          <cell r="I763">
            <v>2</v>
          </cell>
          <cell r="J763">
            <v>1</v>
          </cell>
          <cell r="K763">
            <v>2</v>
          </cell>
        </row>
        <row r="764">
          <cell r="A764" t="str">
            <v>M1</v>
          </cell>
          <cell r="B764" t="str">
            <v>B2C</v>
          </cell>
          <cell r="C764" t="str">
            <v>SH</v>
          </cell>
          <cell r="D764" t="str">
            <v>22601</v>
          </cell>
          <cell r="E764" t="str">
            <v>SOL</v>
          </cell>
          <cell r="F764">
            <v>2</v>
          </cell>
          <cell r="G764" t="str">
            <v>CB39020000030T</v>
          </cell>
          <cell r="H764">
            <v>3</v>
          </cell>
          <cell r="I764">
            <v>0.75</v>
          </cell>
          <cell r="J764">
            <v>2</v>
          </cell>
          <cell r="K764">
            <v>3</v>
          </cell>
        </row>
        <row r="765">
          <cell r="A765" t="str">
            <v>M1</v>
          </cell>
          <cell r="B765" t="str">
            <v>B2C</v>
          </cell>
          <cell r="C765" t="str">
            <v>TRIM</v>
          </cell>
          <cell r="D765" t="str">
            <v>V-2218</v>
          </cell>
          <cell r="E765" t="str">
            <v>SOL</v>
          </cell>
          <cell r="F765">
            <v>2</v>
          </cell>
          <cell r="G765" t="str">
            <v>CB39020000030T</v>
          </cell>
          <cell r="H765">
            <v>3</v>
          </cell>
          <cell r="I765">
            <v>0.75</v>
          </cell>
          <cell r="J765">
            <v>6</v>
          </cell>
          <cell r="K765">
            <v>7</v>
          </cell>
        </row>
        <row r="766">
          <cell r="A766" t="str">
            <v>M1</v>
          </cell>
          <cell r="B766" t="str">
            <v>B2C</v>
          </cell>
          <cell r="C766" t="str">
            <v>SH</v>
          </cell>
          <cell r="D766" t="str">
            <v>22601</v>
          </cell>
          <cell r="E766" t="str">
            <v>TEE</v>
          </cell>
          <cell r="F766">
            <v>2</v>
          </cell>
          <cell r="G766" t="str">
            <v>CB300304000300</v>
          </cell>
          <cell r="H766">
            <v>3</v>
          </cell>
          <cell r="I766" t="str">
            <v>--</v>
          </cell>
          <cell r="J766">
            <v>1</v>
          </cell>
          <cell r="K766">
            <v>2</v>
          </cell>
        </row>
        <row r="767">
          <cell r="A767" t="str">
            <v>M1</v>
          </cell>
          <cell r="B767" t="str">
            <v>B2C</v>
          </cell>
          <cell r="C767" t="str">
            <v>SH</v>
          </cell>
          <cell r="D767" t="str">
            <v>22601</v>
          </cell>
          <cell r="E767" t="str">
            <v>TOL</v>
          </cell>
          <cell r="F767">
            <v>2</v>
          </cell>
          <cell r="G767" t="str">
            <v>CB39030000030T</v>
          </cell>
          <cell r="H767">
            <v>3</v>
          </cell>
          <cell r="I767">
            <v>0.75</v>
          </cell>
          <cell r="J767">
            <v>1</v>
          </cell>
          <cell r="K767">
            <v>2</v>
          </cell>
        </row>
        <row r="768">
          <cell r="A768" t="str">
            <v>M1</v>
          </cell>
          <cell r="B768" t="str">
            <v>B2C</v>
          </cell>
          <cell r="C768" t="str">
            <v>SH</v>
          </cell>
          <cell r="D768" t="str">
            <v>22625</v>
          </cell>
          <cell r="E768" t="str">
            <v>TOL</v>
          </cell>
          <cell r="F768">
            <v>2</v>
          </cell>
          <cell r="G768" t="str">
            <v>CB39030000030T</v>
          </cell>
          <cell r="H768">
            <v>3</v>
          </cell>
          <cell r="I768">
            <v>0.75</v>
          </cell>
          <cell r="J768">
            <v>1</v>
          </cell>
          <cell r="K768">
            <v>2</v>
          </cell>
        </row>
        <row r="769">
          <cell r="A769" t="str">
            <v>M1</v>
          </cell>
          <cell r="B769" t="str">
            <v>A5C</v>
          </cell>
          <cell r="C769" t="str">
            <v>P</v>
          </cell>
          <cell r="D769" t="str">
            <v>22025</v>
          </cell>
          <cell r="E769" t="str">
            <v>45 ELL</v>
          </cell>
          <cell r="F769">
            <v>2</v>
          </cell>
          <cell r="G769" t="str">
            <v>CB300204000300</v>
          </cell>
          <cell r="H769">
            <v>3</v>
          </cell>
          <cell r="I769" t="str">
            <v>--</v>
          </cell>
          <cell r="J769">
            <v>2</v>
          </cell>
          <cell r="K769">
            <v>3</v>
          </cell>
        </row>
        <row r="770">
          <cell r="A770" t="str">
            <v>M1</v>
          </cell>
          <cell r="B770" t="str">
            <v>A5C</v>
          </cell>
          <cell r="C770" t="str">
            <v>P</v>
          </cell>
          <cell r="D770" t="str">
            <v>22134</v>
          </cell>
          <cell r="E770" t="str">
            <v>45 ELL</v>
          </cell>
          <cell r="F770">
            <v>2</v>
          </cell>
          <cell r="G770" t="str">
            <v>CB300204000300</v>
          </cell>
          <cell r="H770">
            <v>3</v>
          </cell>
          <cell r="I770" t="str">
            <v>--</v>
          </cell>
          <cell r="J770">
            <v>1</v>
          </cell>
          <cell r="K770">
            <v>2</v>
          </cell>
        </row>
        <row r="771">
          <cell r="A771" t="str">
            <v>M1</v>
          </cell>
          <cell r="B771" t="str">
            <v>A5C</v>
          </cell>
          <cell r="C771" t="str">
            <v>P</v>
          </cell>
          <cell r="D771" t="str">
            <v>22081</v>
          </cell>
          <cell r="E771" t="str">
            <v>90 ELL</v>
          </cell>
          <cell r="F771">
            <v>2</v>
          </cell>
          <cell r="G771" t="str">
            <v>CB300104000300</v>
          </cell>
          <cell r="H771">
            <v>3</v>
          </cell>
          <cell r="I771" t="str">
            <v>--</v>
          </cell>
          <cell r="J771">
            <v>9</v>
          </cell>
          <cell r="K771">
            <v>10</v>
          </cell>
        </row>
        <row r="772">
          <cell r="A772" t="str">
            <v>M1</v>
          </cell>
          <cell r="B772" t="str">
            <v>A5C</v>
          </cell>
          <cell r="C772" t="str">
            <v>P</v>
          </cell>
          <cell r="D772" t="str">
            <v>22130</v>
          </cell>
          <cell r="E772" t="str">
            <v>90 ELL</v>
          </cell>
          <cell r="F772">
            <v>2</v>
          </cell>
          <cell r="G772" t="str">
            <v>CB300104000300</v>
          </cell>
          <cell r="H772">
            <v>3</v>
          </cell>
          <cell r="I772" t="str">
            <v>--</v>
          </cell>
          <cell r="J772">
            <v>2</v>
          </cell>
          <cell r="K772">
            <v>3</v>
          </cell>
        </row>
        <row r="773">
          <cell r="A773" t="str">
            <v>M1</v>
          </cell>
          <cell r="B773" t="str">
            <v>A5C</v>
          </cell>
          <cell r="C773" t="str">
            <v>P</v>
          </cell>
          <cell r="D773" t="str">
            <v>22140</v>
          </cell>
          <cell r="E773" t="str">
            <v>90 ELL</v>
          </cell>
          <cell r="F773">
            <v>2</v>
          </cell>
          <cell r="G773" t="str">
            <v>CB300104000300</v>
          </cell>
          <cell r="H773">
            <v>3</v>
          </cell>
          <cell r="I773" t="str">
            <v>--</v>
          </cell>
          <cell r="J773">
            <v>2</v>
          </cell>
          <cell r="K773">
            <v>3</v>
          </cell>
        </row>
        <row r="774">
          <cell r="A774" t="str">
            <v>M1</v>
          </cell>
          <cell r="B774" t="str">
            <v>A5C</v>
          </cell>
          <cell r="C774" t="str">
            <v>P</v>
          </cell>
          <cell r="D774" t="str">
            <v>22133</v>
          </cell>
          <cell r="E774" t="str">
            <v>90 ELL</v>
          </cell>
          <cell r="F774">
            <v>2</v>
          </cell>
          <cell r="G774" t="str">
            <v>CB300104000300</v>
          </cell>
          <cell r="H774">
            <v>3</v>
          </cell>
          <cell r="I774" t="str">
            <v>--</v>
          </cell>
          <cell r="J774">
            <v>1</v>
          </cell>
          <cell r="K774">
            <v>2</v>
          </cell>
        </row>
        <row r="775">
          <cell r="A775" t="str">
            <v>M1</v>
          </cell>
          <cell r="B775" t="str">
            <v>A5C</v>
          </cell>
          <cell r="C775" t="str">
            <v>P</v>
          </cell>
          <cell r="D775" t="str">
            <v>22134</v>
          </cell>
          <cell r="E775" t="str">
            <v>90 ELL</v>
          </cell>
          <cell r="F775">
            <v>2</v>
          </cell>
          <cell r="G775" t="str">
            <v>CB300104000300</v>
          </cell>
          <cell r="H775">
            <v>3</v>
          </cell>
          <cell r="I775" t="str">
            <v>--</v>
          </cell>
          <cell r="J775">
            <v>1</v>
          </cell>
          <cell r="K775">
            <v>2</v>
          </cell>
        </row>
        <row r="776">
          <cell r="A776" t="str">
            <v>M1</v>
          </cell>
          <cell r="B776" t="str">
            <v>A5C</v>
          </cell>
          <cell r="C776" t="str">
            <v>TRIM</v>
          </cell>
          <cell r="D776" t="str">
            <v>V-2211</v>
          </cell>
          <cell r="E776" t="str">
            <v>90 ELL</v>
          </cell>
          <cell r="F776">
            <v>2</v>
          </cell>
          <cell r="G776" t="str">
            <v>CB300104000300</v>
          </cell>
          <cell r="H776">
            <v>3</v>
          </cell>
          <cell r="I776" t="str">
            <v>--</v>
          </cell>
          <cell r="J776">
            <v>2</v>
          </cell>
          <cell r="K776">
            <v>3</v>
          </cell>
        </row>
        <row r="777">
          <cell r="A777" t="str">
            <v>M1</v>
          </cell>
          <cell r="B777" t="str">
            <v>A5C</v>
          </cell>
          <cell r="C777" t="str">
            <v>P</v>
          </cell>
          <cell r="D777" t="str">
            <v>22153</v>
          </cell>
          <cell r="E777" t="str">
            <v>CAP</v>
          </cell>
          <cell r="F777">
            <v>2</v>
          </cell>
          <cell r="G777" t="str">
            <v>CB300704000300</v>
          </cell>
          <cell r="H777">
            <v>3</v>
          </cell>
          <cell r="I777" t="str">
            <v>--</v>
          </cell>
          <cell r="J777">
            <v>2</v>
          </cell>
          <cell r="K777">
            <v>3</v>
          </cell>
        </row>
        <row r="778">
          <cell r="A778" t="str">
            <v>M1</v>
          </cell>
          <cell r="B778" t="str">
            <v>A5C</v>
          </cell>
          <cell r="C778" t="str">
            <v>P</v>
          </cell>
          <cell r="D778" t="str">
            <v>22066</v>
          </cell>
          <cell r="E778" t="str">
            <v>E RED</v>
          </cell>
          <cell r="F778">
            <v>2</v>
          </cell>
          <cell r="G778" t="str">
            <v>CB300604080302</v>
          </cell>
          <cell r="H778">
            <v>3</v>
          </cell>
          <cell r="I778">
            <v>2</v>
          </cell>
          <cell r="J778">
            <v>1</v>
          </cell>
          <cell r="K778">
            <v>2</v>
          </cell>
        </row>
        <row r="779">
          <cell r="A779" t="str">
            <v>M1</v>
          </cell>
          <cell r="B779" t="str">
            <v>A5C</v>
          </cell>
          <cell r="C779" t="str">
            <v>P</v>
          </cell>
          <cell r="D779" t="str">
            <v>22130</v>
          </cell>
          <cell r="E779" t="str">
            <v>E RED</v>
          </cell>
          <cell r="F779">
            <v>2</v>
          </cell>
          <cell r="G779" t="str">
            <v>CB300604080302</v>
          </cell>
          <cell r="H779">
            <v>3</v>
          </cell>
          <cell r="I779">
            <v>2</v>
          </cell>
          <cell r="J779">
            <v>2</v>
          </cell>
          <cell r="K779">
            <v>3</v>
          </cell>
        </row>
        <row r="780">
          <cell r="A780" t="str">
            <v>M1</v>
          </cell>
          <cell r="B780" t="str">
            <v>A5C</v>
          </cell>
          <cell r="C780" t="str">
            <v>P</v>
          </cell>
          <cell r="D780" t="str">
            <v>22140</v>
          </cell>
          <cell r="E780" t="str">
            <v>E RED</v>
          </cell>
          <cell r="F780">
            <v>2</v>
          </cell>
          <cell r="G780" t="str">
            <v>CB300604080302</v>
          </cell>
          <cell r="H780">
            <v>3</v>
          </cell>
          <cell r="I780">
            <v>2</v>
          </cell>
          <cell r="J780">
            <v>2</v>
          </cell>
          <cell r="K780">
            <v>3</v>
          </cell>
        </row>
        <row r="781">
          <cell r="A781" t="str">
            <v>M1</v>
          </cell>
          <cell r="B781" t="str">
            <v>A5C</v>
          </cell>
          <cell r="C781" t="str">
            <v>P</v>
          </cell>
          <cell r="D781" t="str">
            <v>22081</v>
          </cell>
          <cell r="E781" t="str">
            <v>E RED</v>
          </cell>
          <cell r="F781">
            <v>2</v>
          </cell>
          <cell r="G781" t="str">
            <v>CB300604080302</v>
          </cell>
          <cell r="H781">
            <v>3</v>
          </cell>
          <cell r="I781">
            <v>2</v>
          </cell>
          <cell r="J781">
            <v>2</v>
          </cell>
          <cell r="K781">
            <v>3</v>
          </cell>
        </row>
        <row r="782">
          <cell r="A782" t="str">
            <v>M1</v>
          </cell>
          <cell r="B782" t="str">
            <v>A5C</v>
          </cell>
          <cell r="C782" t="str">
            <v>P</v>
          </cell>
          <cell r="D782" t="str">
            <v>22153</v>
          </cell>
          <cell r="E782" t="str">
            <v>SOL</v>
          </cell>
          <cell r="F782">
            <v>2</v>
          </cell>
          <cell r="G782" t="str">
            <v>CB39020000030T</v>
          </cell>
          <cell r="H782">
            <v>3</v>
          </cell>
          <cell r="I782">
            <v>0.75</v>
          </cell>
          <cell r="J782">
            <v>4</v>
          </cell>
          <cell r="K782">
            <v>5</v>
          </cell>
        </row>
        <row r="783">
          <cell r="A783" t="str">
            <v>M1</v>
          </cell>
          <cell r="B783" t="str">
            <v>A5C</v>
          </cell>
          <cell r="C783" t="str">
            <v>TRIM</v>
          </cell>
          <cell r="D783" t="str">
            <v>V-2211</v>
          </cell>
          <cell r="E783" t="str">
            <v>SOL</v>
          </cell>
          <cell r="F783">
            <v>2</v>
          </cell>
          <cell r="G783" t="str">
            <v>CB39020000030T</v>
          </cell>
          <cell r="H783">
            <v>3</v>
          </cell>
          <cell r="I783">
            <v>0.75</v>
          </cell>
          <cell r="J783">
            <v>5</v>
          </cell>
          <cell r="K783">
            <v>6</v>
          </cell>
        </row>
        <row r="784">
          <cell r="A784" t="str">
            <v>M1</v>
          </cell>
          <cell r="B784" t="str">
            <v>A5C</v>
          </cell>
          <cell r="C784" t="str">
            <v>P</v>
          </cell>
          <cell r="D784" t="str">
            <v>22081</v>
          </cell>
          <cell r="E784" t="str">
            <v>SOL</v>
          </cell>
          <cell r="F784">
            <v>2</v>
          </cell>
          <cell r="G784" t="str">
            <v>CB39020000030T</v>
          </cell>
          <cell r="H784">
            <v>3</v>
          </cell>
          <cell r="I784">
            <v>0.75</v>
          </cell>
          <cell r="J784">
            <v>3</v>
          </cell>
          <cell r="K784">
            <v>4</v>
          </cell>
        </row>
        <row r="785">
          <cell r="A785" t="str">
            <v>M1</v>
          </cell>
          <cell r="B785" t="str">
            <v>A5C</v>
          </cell>
          <cell r="C785" t="str">
            <v>P</v>
          </cell>
          <cell r="D785" t="str">
            <v>22153</v>
          </cell>
          <cell r="E785" t="str">
            <v>TEE</v>
          </cell>
          <cell r="F785">
            <v>2</v>
          </cell>
          <cell r="G785" t="str">
            <v>CB300304000300</v>
          </cell>
          <cell r="H785">
            <v>3</v>
          </cell>
          <cell r="I785" t="str">
            <v>--</v>
          </cell>
          <cell r="J785">
            <v>2</v>
          </cell>
          <cell r="K785">
            <v>3</v>
          </cell>
        </row>
        <row r="786">
          <cell r="A786" t="str">
            <v>M1</v>
          </cell>
          <cell r="B786" t="str">
            <v>A5C</v>
          </cell>
          <cell r="C786" t="str">
            <v>P</v>
          </cell>
          <cell r="D786" t="str">
            <v>22134</v>
          </cell>
          <cell r="E786" t="str">
            <v>TEE</v>
          </cell>
          <cell r="F786">
            <v>2</v>
          </cell>
          <cell r="G786" t="str">
            <v>CB300304000300</v>
          </cell>
          <cell r="H786">
            <v>3</v>
          </cell>
          <cell r="I786" t="str">
            <v>--</v>
          </cell>
          <cell r="J786">
            <v>1</v>
          </cell>
          <cell r="K786">
            <v>2</v>
          </cell>
        </row>
        <row r="787">
          <cell r="A787" t="str">
            <v>M1</v>
          </cell>
          <cell r="B787" t="str">
            <v>A5C</v>
          </cell>
          <cell r="C787" t="str">
            <v>P</v>
          </cell>
          <cell r="D787" t="str">
            <v>22100</v>
          </cell>
          <cell r="E787" t="str">
            <v>45 ELL</v>
          </cell>
          <cell r="F787">
            <v>2</v>
          </cell>
          <cell r="G787" t="str">
            <v>CB300204000300</v>
          </cell>
          <cell r="H787">
            <v>3</v>
          </cell>
          <cell r="I787" t="str">
            <v>--</v>
          </cell>
          <cell r="J787">
            <v>1</v>
          </cell>
          <cell r="K787">
            <v>2</v>
          </cell>
        </row>
        <row r="788">
          <cell r="A788" t="str">
            <v>M1</v>
          </cell>
          <cell r="B788" t="str">
            <v>A5C</v>
          </cell>
          <cell r="C788" t="str">
            <v>P</v>
          </cell>
          <cell r="D788" t="str">
            <v>22090</v>
          </cell>
          <cell r="E788" t="str">
            <v>90 ELL</v>
          </cell>
          <cell r="F788">
            <v>2</v>
          </cell>
          <cell r="G788" t="str">
            <v>CB300104000300</v>
          </cell>
          <cell r="H788">
            <v>3</v>
          </cell>
          <cell r="I788" t="str">
            <v>--</v>
          </cell>
          <cell r="J788">
            <v>1</v>
          </cell>
          <cell r="K788">
            <v>2</v>
          </cell>
        </row>
        <row r="789">
          <cell r="A789" t="str">
            <v>M1</v>
          </cell>
          <cell r="B789" t="str">
            <v>A5C</v>
          </cell>
          <cell r="C789" t="str">
            <v>P</v>
          </cell>
          <cell r="D789" t="str">
            <v>22091</v>
          </cell>
          <cell r="E789" t="str">
            <v>90 ELL</v>
          </cell>
          <cell r="F789">
            <v>2</v>
          </cell>
          <cell r="G789" t="str">
            <v>CB300104000300</v>
          </cell>
          <cell r="H789">
            <v>3</v>
          </cell>
          <cell r="I789" t="str">
            <v>--</v>
          </cell>
          <cell r="J789">
            <v>3</v>
          </cell>
          <cell r="K789">
            <v>4</v>
          </cell>
        </row>
        <row r="790">
          <cell r="A790" t="str">
            <v>M1</v>
          </cell>
          <cell r="B790" t="str">
            <v>A5C</v>
          </cell>
          <cell r="C790" t="str">
            <v>P</v>
          </cell>
          <cell r="D790" t="str">
            <v>22094</v>
          </cell>
          <cell r="E790" t="str">
            <v>90 ELL</v>
          </cell>
          <cell r="F790">
            <v>2</v>
          </cell>
          <cell r="G790" t="str">
            <v>CB300104000300</v>
          </cell>
          <cell r="H790">
            <v>3</v>
          </cell>
          <cell r="I790" t="str">
            <v>--</v>
          </cell>
          <cell r="J790">
            <v>4</v>
          </cell>
          <cell r="K790">
            <v>5</v>
          </cell>
        </row>
        <row r="791">
          <cell r="A791" t="str">
            <v>M1</v>
          </cell>
          <cell r="B791" t="str">
            <v>A5C</v>
          </cell>
          <cell r="C791" t="str">
            <v>P</v>
          </cell>
          <cell r="D791" t="str">
            <v>22100</v>
          </cell>
          <cell r="E791" t="str">
            <v>90 ELL</v>
          </cell>
          <cell r="F791">
            <v>2</v>
          </cell>
          <cell r="G791" t="str">
            <v>CB300104000300</v>
          </cell>
          <cell r="H791">
            <v>3</v>
          </cell>
          <cell r="I791" t="str">
            <v>--</v>
          </cell>
          <cell r="J791">
            <v>6</v>
          </cell>
          <cell r="K791">
            <v>7</v>
          </cell>
        </row>
        <row r="792">
          <cell r="A792" t="str">
            <v>M1</v>
          </cell>
          <cell r="B792" t="str">
            <v>A5C</v>
          </cell>
          <cell r="C792" t="str">
            <v>P</v>
          </cell>
          <cell r="D792" t="str">
            <v>22090</v>
          </cell>
          <cell r="E792" t="str">
            <v>90 ELL</v>
          </cell>
          <cell r="F792">
            <v>2</v>
          </cell>
          <cell r="G792" t="str">
            <v>CB300104000300</v>
          </cell>
          <cell r="H792">
            <v>3</v>
          </cell>
          <cell r="I792" t="str">
            <v>--</v>
          </cell>
          <cell r="J792">
            <v>5</v>
          </cell>
          <cell r="K792">
            <v>6</v>
          </cell>
        </row>
        <row r="793">
          <cell r="A793" t="str">
            <v>M1</v>
          </cell>
          <cell r="B793" t="str">
            <v>A5C</v>
          </cell>
          <cell r="C793" t="str">
            <v>P</v>
          </cell>
          <cell r="D793" t="str">
            <v>22095</v>
          </cell>
          <cell r="E793" t="str">
            <v>90 ELL</v>
          </cell>
          <cell r="F793">
            <v>2</v>
          </cell>
          <cell r="G793" t="str">
            <v>CB300104000300</v>
          </cell>
          <cell r="H793">
            <v>3</v>
          </cell>
          <cell r="I793" t="str">
            <v>--</v>
          </cell>
          <cell r="J793">
            <v>4</v>
          </cell>
          <cell r="K793">
            <v>5</v>
          </cell>
        </row>
        <row r="794">
          <cell r="A794" t="str">
            <v>M1</v>
          </cell>
          <cell r="B794" t="str">
            <v>A5C</v>
          </cell>
          <cell r="C794" t="str">
            <v>P</v>
          </cell>
          <cell r="D794" t="str">
            <v>22092</v>
          </cell>
          <cell r="E794" t="str">
            <v>90 ELL</v>
          </cell>
          <cell r="F794">
            <v>2</v>
          </cell>
          <cell r="G794" t="str">
            <v>CB300104000300</v>
          </cell>
          <cell r="H794">
            <v>3</v>
          </cell>
          <cell r="I794" t="str">
            <v>--</v>
          </cell>
          <cell r="J794">
            <v>1</v>
          </cell>
          <cell r="K794">
            <v>2</v>
          </cell>
        </row>
        <row r="795">
          <cell r="A795" t="str">
            <v>M1</v>
          </cell>
          <cell r="B795" t="str">
            <v>A5C</v>
          </cell>
          <cell r="C795" t="str">
            <v>P</v>
          </cell>
          <cell r="D795" t="str">
            <v>22093</v>
          </cell>
          <cell r="E795" t="str">
            <v>90 ELL</v>
          </cell>
          <cell r="F795">
            <v>2</v>
          </cell>
          <cell r="G795" t="str">
            <v>CB300104000300</v>
          </cell>
          <cell r="H795">
            <v>3</v>
          </cell>
          <cell r="I795" t="str">
            <v>--</v>
          </cell>
          <cell r="J795">
            <v>2</v>
          </cell>
          <cell r="K795">
            <v>3</v>
          </cell>
        </row>
        <row r="796">
          <cell r="A796" t="str">
            <v>M1</v>
          </cell>
          <cell r="B796" t="str">
            <v>A5C</v>
          </cell>
          <cell r="C796" t="str">
            <v>P</v>
          </cell>
          <cell r="D796" t="str">
            <v>22094</v>
          </cell>
          <cell r="E796" t="str">
            <v>C SWG</v>
          </cell>
          <cell r="F796">
            <v>2</v>
          </cell>
          <cell r="G796" t="str">
            <v>CB1614040803IH</v>
          </cell>
          <cell r="H796">
            <v>3</v>
          </cell>
          <cell r="I796">
            <v>1.5</v>
          </cell>
          <cell r="J796">
            <v>2</v>
          </cell>
          <cell r="K796">
            <v>3</v>
          </cell>
        </row>
        <row r="797">
          <cell r="A797" t="str">
            <v>M1</v>
          </cell>
          <cell r="B797" t="str">
            <v>A5C</v>
          </cell>
          <cell r="C797" t="str">
            <v>P</v>
          </cell>
          <cell r="D797" t="str">
            <v>22095</v>
          </cell>
          <cell r="E797" t="str">
            <v>C SWG</v>
          </cell>
          <cell r="F797">
            <v>2</v>
          </cell>
          <cell r="G797" t="str">
            <v>CB1614040803IH</v>
          </cell>
          <cell r="H797">
            <v>3</v>
          </cell>
          <cell r="I797">
            <v>1.5</v>
          </cell>
          <cell r="J797">
            <v>2</v>
          </cell>
          <cell r="K797">
            <v>3</v>
          </cell>
        </row>
        <row r="798">
          <cell r="A798" t="str">
            <v>M1</v>
          </cell>
          <cell r="B798" t="str">
            <v>A5C</v>
          </cell>
          <cell r="C798" t="str">
            <v>P</v>
          </cell>
          <cell r="D798" t="str">
            <v>22090</v>
          </cell>
          <cell r="E798" t="str">
            <v>SOL</v>
          </cell>
          <cell r="F798">
            <v>2</v>
          </cell>
          <cell r="G798" t="str">
            <v>CB390200000301</v>
          </cell>
          <cell r="H798">
            <v>3</v>
          </cell>
          <cell r="I798">
            <v>1</v>
          </cell>
          <cell r="J798">
            <v>1</v>
          </cell>
          <cell r="K798">
            <v>2</v>
          </cell>
        </row>
        <row r="799">
          <cell r="A799" t="str">
            <v>M1</v>
          </cell>
          <cell r="B799" t="str">
            <v>A5C</v>
          </cell>
          <cell r="C799" t="str">
            <v>P</v>
          </cell>
          <cell r="D799" t="str">
            <v>22091</v>
          </cell>
          <cell r="E799" t="str">
            <v>SOL</v>
          </cell>
          <cell r="F799">
            <v>2</v>
          </cell>
          <cell r="G799" t="str">
            <v>CB390200000301</v>
          </cell>
          <cell r="H799">
            <v>3</v>
          </cell>
          <cell r="I799">
            <v>1</v>
          </cell>
          <cell r="J799">
            <v>1</v>
          </cell>
          <cell r="K799">
            <v>2</v>
          </cell>
        </row>
        <row r="800">
          <cell r="A800" t="str">
            <v>M1</v>
          </cell>
          <cell r="B800" t="str">
            <v>A5C</v>
          </cell>
          <cell r="C800" t="str">
            <v>P</v>
          </cell>
          <cell r="D800" t="str">
            <v>22092</v>
          </cell>
          <cell r="E800" t="str">
            <v>SOL</v>
          </cell>
          <cell r="F800">
            <v>2</v>
          </cell>
          <cell r="G800" t="str">
            <v>CB390200000301</v>
          </cell>
          <cell r="H800">
            <v>3</v>
          </cell>
          <cell r="I800">
            <v>1</v>
          </cell>
          <cell r="J800">
            <v>1</v>
          </cell>
          <cell r="K800">
            <v>2</v>
          </cell>
        </row>
        <row r="801">
          <cell r="A801" t="str">
            <v>M1</v>
          </cell>
          <cell r="B801" t="str">
            <v>A5C</v>
          </cell>
          <cell r="C801" t="str">
            <v>P</v>
          </cell>
          <cell r="D801" t="str">
            <v>22092</v>
          </cell>
          <cell r="E801" t="str">
            <v>SOL</v>
          </cell>
          <cell r="F801">
            <v>2</v>
          </cell>
          <cell r="G801" t="str">
            <v>CB39020000030T</v>
          </cell>
          <cell r="H801">
            <v>3</v>
          </cell>
          <cell r="I801">
            <v>0.75</v>
          </cell>
          <cell r="J801">
            <v>1</v>
          </cell>
          <cell r="K801">
            <v>2</v>
          </cell>
        </row>
        <row r="802">
          <cell r="A802" t="str">
            <v>M1</v>
          </cell>
          <cell r="B802" t="str">
            <v>A5C</v>
          </cell>
          <cell r="C802" t="str">
            <v>P</v>
          </cell>
          <cell r="D802" t="str">
            <v>22095</v>
          </cell>
          <cell r="E802" t="str">
            <v>SOL</v>
          </cell>
          <cell r="F802">
            <v>2</v>
          </cell>
          <cell r="G802" t="str">
            <v>CB39020000030T</v>
          </cell>
          <cell r="H802">
            <v>3</v>
          </cell>
          <cell r="I802">
            <v>0.75</v>
          </cell>
          <cell r="J802">
            <v>5</v>
          </cell>
          <cell r="K802">
            <v>6</v>
          </cell>
        </row>
        <row r="803">
          <cell r="A803" t="str">
            <v>M1</v>
          </cell>
          <cell r="B803" t="str">
            <v>A5C</v>
          </cell>
          <cell r="C803" t="str">
            <v>P</v>
          </cell>
          <cell r="D803" t="str">
            <v>22090</v>
          </cell>
          <cell r="E803" t="str">
            <v>SOL</v>
          </cell>
          <cell r="F803">
            <v>2</v>
          </cell>
          <cell r="G803" t="str">
            <v>CB39020000030T</v>
          </cell>
          <cell r="H803">
            <v>3</v>
          </cell>
          <cell r="I803">
            <v>0.75</v>
          </cell>
          <cell r="J803">
            <v>1</v>
          </cell>
          <cell r="K803">
            <v>2</v>
          </cell>
        </row>
        <row r="804">
          <cell r="A804" t="str">
            <v>M1</v>
          </cell>
          <cell r="B804" t="str">
            <v>A5C</v>
          </cell>
          <cell r="C804" t="str">
            <v>P</v>
          </cell>
          <cell r="D804" t="str">
            <v>22093</v>
          </cell>
          <cell r="E804" t="str">
            <v>SOL</v>
          </cell>
          <cell r="F804">
            <v>2</v>
          </cell>
          <cell r="G804" t="str">
            <v>CB39020000030T</v>
          </cell>
          <cell r="H804">
            <v>3</v>
          </cell>
          <cell r="I804">
            <v>0.75</v>
          </cell>
          <cell r="J804">
            <v>1</v>
          </cell>
          <cell r="K804">
            <v>2</v>
          </cell>
        </row>
        <row r="805">
          <cell r="A805" t="str">
            <v>M1</v>
          </cell>
          <cell r="B805" t="str">
            <v>A5C</v>
          </cell>
          <cell r="C805" t="str">
            <v>P</v>
          </cell>
          <cell r="D805" t="str">
            <v>22093</v>
          </cell>
          <cell r="E805" t="str">
            <v>SOL</v>
          </cell>
          <cell r="F805">
            <v>2</v>
          </cell>
          <cell r="G805" t="str">
            <v>CB390200000301</v>
          </cell>
          <cell r="H805">
            <v>3</v>
          </cell>
          <cell r="I805">
            <v>1</v>
          </cell>
          <cell r="J805">
            <v>1</v>
          </cell>
          <cell r="K805">
            <v>2</v>
          </cell>
        </row>
        <row r="806">
          <cell r="A806" t="str">
            <v>M1</v>
          </cell>
          <cell r="B806" t="str">
            <v>A5C</v>
          </cell>
          <cell r="C806" t="str">
            <v>P</v>
          </cell>
          <cell r="D806" t="str">
            <v>22094</v>
          </cell>
          <cell r="E806" t="str">
            <v>SOL</v>
          </cell>
          <cell r="F806">
            <v>2</v>
          </cell>
          <cell r="G806" t="str">
            <v>CB39020000030T</v>
          </cell>
          <cell r="H806">
            <v>3</v>
          </cell>
          <cell r="I806">
            <v>0.75</v>
          </cell>
          <cell r="J806">
            <v>5</v>
          </cell>
          <cell r="K806">
            <v>6</v>
          </cell>
        </row>
        <row r="807">
          <cell r="A807" t="str">
            <v>M1</v>
          </cell>
          <cell r="B807" t="str">
            <v>A5C</v>
          </cell>
          <cell r="C807" t="str">
            <v>P</v>
          </cell>
          <cell r="D807" t="str">
            <v>22090</v>
          </cell>
          <cell r="E807" t="str">
            <v>TEE</v>
          </cell>
          <cell r="F807">
            <v>2</v>
          </cell>
          <cell r="G807" t="str">
            <v>CB300304000300</v>
          </cell>
          <cell r="H807">
            <v>3</v>
          </cell>
          <cell r="I807" t="str">
            <v>--</v>
          </cell>
          <cell r="J807">
            <v>1</v>
          </cell>
          <cell r="K807">
            <v>2</v>
          </cell>
        </row>
        <row r="808">
          <cell r="A808" t="str">
            <v>M1</v>
          </cell>
          <cell r="B808" t="str">
            <v>A5C</v>
          </cell>
          <cell r="C808" t="str">
            <v>P</v>
          </cell>
          <cell r="D808" t="str">
            <v>22092</v>
          </cell>
          <cell r="E808" t="str">
            <v>TEE</v>
          </cell>
          <cell r="F808">
            <v>2</v>
          </cell>
          <cell r="G808" t="str">
            <v>CB300304000300</v>
          </cell>
          <cell r="H808">
            <v>3</v>
          </cell>
          <cell r="I808" t="str">
            <v>--</v>
          </cell>
          <cell r="J808">
            <v>1</v>
          </cell>
          <cell r="K808">
            <v>2</v>
          </cell>
        </row>
        <row r="809">
          <cell r="A809" t="str">
            <v>M1</v>
          </cell>
          <cell r="B809" t="str">
            <v>A5C</v>
          </cell>
          <cell r="C809" t="str">
            <v>P</v>
          </cell>
          <cell r="D809" t="str">
            <v>22095</v>
          </cell>
          <cell r="E809" t="str">
            <v>TEE</v>
          </cell>
          <cell r="F809">
            <v>2</v>
          </cell>
          <cell r="G809" t="str">
            <v>CB300304000300</v>
          </cell>
          <cell r="H809">
            <v>3</v>
          </cell>
          <cell r="I809" t="str">
            <v>--</v>
          </cell>
          <cell r="J809">
            <v>1</v>
          </cell>
          <cell r="K809">
            <v>2</v>
          </cell>
        </row>
        <row r="810">
          <cell r="A810" t="str">
            <v>M1</v>
          </cell>
          <cell r="B810" t="str">
            <v>A5C</v>
          </cell>
          <cell r="C810" t="str">
            <v>P</v>
          </cell>
          <cell r="D810" t="str">
            <v>22100</v>
          </cell>
          <cell r="E810" t="str">
            <v>TEE</v>
          </cell>
          <cell r="F810">
            <v>2</v>
          </cell>
          <cell r="G810" t="str">
            <v>CB300304000300</v>
          </cell>
          <cell r="H810">
            <v>3</v>
          </cell>
          <cell r="I810" t="str">
            <v>--</v>
          </cell>
          <cell r="J810">
            <v>1</v>
          </cell>
          <cell r="K810">
            <v>2</v>
          </cell>
        </row>
        <row r="811">
          <cell r="A811" t="str">
            <v>M1</v>
          </cell>
          <cell r="B811" t="str">
            <v>A5C</v>
          </cell>
          <cell r="C811" t="str">
            <v>P</v>
          </cell>
          <cell r="D811" t="str">
            <v>22090</v>
          </cell>
          <cell r="E811" t="str">
            <v>TEE</v>
          </cell>
          <cell r="F811">
            <v>2</v>
          </cell>
          <cell r="G811" t="str">
            <v>CB300304000300</v>
          </cell>
          <cell r="H811">
            <v>3</v>
          </cell>
          <cell r="I811" t="str">
            <v>--</v>
          </cell>
          <cell r="J811">
            <v>1</v>
          </cell>
          <cell r="K811">
            <v>2</v>
          </cell>
        </row>
        <row r="812">
          <cell r="A812" t="str">
            <v>M1</v>
          </cell>
          <cell r="B812" t="str">
            <v>A5C</v>
          </cell>
          <cell r="C812" t="str">
            <v>P</v>
          </cell>
          <cell r="D812" t="str">
            <v>22094</v>
          </cell>
          <cell r="E812" t="str">
            <v>TEE</v>
          </cell>
          <cell r="F812">
            <v>2</v>
          </cell>
          <cell r="G812" t="str">
            <v>CB300304000300</v>
          </cell>
          <cell r="H812">
            <v>3</v>
          </cell>
          <cell r="I812" t="str">
            <v>--</v>
          </cell>
          <cell r="J812">
            <v>1</v>
          </cell>
          <cell r="K812">
            <v>2</v>
          </cell>
        </row>
        <row r="813">
          <cell r="A813" t="str">
            <v>M1</v>
          </cell>
          <cell r="B813" t="str">
            <v>A5C</v>
          </cell>
          <cell r="C813" t="str">
            <v>P</v>
          </cell>
          <cell r="D813" t="str">
            <v>22004</v>
          </cell>
          <cell r="E813" t="str">
            <v>45 ELL</v>
          </cell>
          <cell r="F813">
            <v>2</v>
          </cell>
          <cell r="G813" t="str">
            <v>CB300204000300</v>
          </cell>
          <cell r="H813">
            <v>3</v>
          </cell>
          <cell r="I813" t="str">
            <v>--</v>
          </cell>
          <cell r="J813">
            <v>2</v>
          </cell>
          <cell r="K813">
            <v>3</v>
          </cell>
        </row>
        <row r="814">
          <cell r="A814" t="str">
            <v>M1</v>
          </cell>
          <cell r="B814" t="str">
            <v>A5C</v>
          </cell>
          <cell r="C814" t="str">
            <v>P</v>
          </cell>
          <cell r="D814" t="str">
            <v>22061</v>
          </cell>
          <cell r="E814" t="str">
            <v>45 ELL</v>
          </cell>
          <cell r="F814">
            <v>2</v>
          </cell>
          <cell r="G814" t="str">
            <v>CB300204000300</v>
          </cell>
          <cell r="H814">
            <v>3</v>
          </cell>
          <cell r="I814" t="str">
            <v>--</v>
          </cell>
          <cell r="J814">
            <v>2</v>
          </cell>
          <cell r="K814">
            <v>3</v>
          </cell>
        </row>
        <row r="815">
          <cell r="A815" t="str">
            <v>M1</v>
          </cell>
          <cell r="B815" t="str">
            <v>A5C</v>
          </cell>
          <cell r="C815" t="str">
            <v>P</v>
          </cell>
          <cell r="D815" t="str">
            <v>22026</v>
          </cell>
          <cell r="E815" t="str">
            <v>45 ELL</v>
          </cell>
          <cell r="F815">
            <v>2</v>
          </cell>
          <cell r="G815" t="str">
            <v>CB300204000300</v>
          </cell>
          <cell r="H815">
            <v>3</v>
          </cell>
          <cell r="I815" t="str">
            <v>--</v>
          </cell>
          <cell r="J815">
            <v>1</v>
          </cell>
          <cell r="K815">
            <v>2</v>
          </cell>
        </row>
        <row r="816">
          <cell r="A816" t="str">
            <v>M1</v>
          </cell>
          <cell r="B816" t="str">
            <v>A5C</v>
          </cell>
          <cell r="C816" t="str">
            <v>P</v>
          </cell>
          <cell r="D816" t="str">
            <v>22003</v>
          </cell>
          <cell r="E816" t="str">
            <v>90 ELL</v>
          </cell>
          <cell r="F816">
            <v>2</v>
          </cell>
          <cell r="G816" t="str">
            <v>CB300104000300</v>
          </cell>
          <cell r="H816">
            <v>3</v>
          </cell>
          <cell r="I816" t="str">
            <v>--</v>
          </cell>
          <cell r="J816">
            <v>5</v>
          </cell>
          <cell r="K816">
            <v>6</v>
          </cell>
        </row>
        <row r="817">
          <cell r="A817" t="str">
            <v>M1</v>
          </cell>
          <cell r="B817" t="str">
            <v>A4C</v>
          </cell>
          <cell r="C817" t="str">
            <v>P</v>
          </cell>
          <cell r="D817" t="str">
            <v>22003</v>
          </cell>
          <cell r="E817" t="str">
            <v>90 ELL</v>
          </cell>
          <cell r="F817">
            <v>2</v>
          </cell>
          <cell r="G817" t="str">
            <v>CB300104000300</v>
          </cell>
          <cell r="H817">
            <v>3</v>
          </cell>
          <cell r="I817" t="str">
            <v>--</v>
          </cell>
          <cell r="J817">
            <v>6</v>
          </cell>
          <cell r="K817">
            <v>7</v>
          </cell>
        </row>
        <row r="818">
          <cell r="A818" t="str">
            <v>M1</v>
          </cell>
          <cell r="B818" t="str">
            <v>A5C</v>
          </cell>
          <cell r="C818" t="str">
            <v>P</v>
          </cell>
          <cell r="D818" t="str">
            <v>22004</v>
          </cell>
          <cell r="E818" t="str">
            <v>90 ELL</v>
          </cell>
          <cell r="F818">
            <v>2</v>
          </cell>
          <cell r="G818" t="str">
            <v>CB300104000300</v>
          </cell>
          <cell r="H818">
            <v>3</v>
          </cell>
          <cell r="I818" t="str">
            <v>--</v>
          </cell>
          <cell r="J818">
            <v>3</v>
          </cell>
          <cell r="K818">
            <v>4</v>
          </cell>
        </row>
        <row r="819">
          <cell r="A819" t="str">
            <v>M1</v>
          </cell>
          <cell r="B819" t="str">
            <v>A5C</v>
          </cell>
          <cell r="C819" t="str">
            <v>P</v>
          </cell>
          <cell r="D819" t="str">
            <v>22004</v>
          </cell>
          <cell r="E819" t="str">
            <v>90 ELL</v>
          </cell>
          <cell r="F819">
            <v>2</v>
          </cell>
          <cell r="G819" t="str">
            <v>CB300104000300</v>
          </cell>
          <cell r="H819">
            <v>3</v>
          </cell>
          <cell r="I819" t="str">
            <v>--</v>
          </cell>
          <cell r="J819">
            <v>2</v>
          </cell>
          <cell r="K819">
            <v>3</v>
          </cell>
        </row>
        <row r="820">
          <cell r="A820" t="str">
            <v>M1</v>
          </cell>
          <cell r="B820" t="str">
            <v>A5C</v>
          </cell>
          <cell r="C820" t="str">
            <v>P</v>
          </cell>
          <cell r="D820" t="str">
            <v>22005</v>
          </cell>
          <cell r="E820" t="str">
            <v>90 ELL</v>
          </cell>
          <cell r="F820">
            <v>2</v>
          </cell>
          <cell r="G820" t="str">
            <v>CB300104000300</v>
          </cell>
          <cell r="H820">
            <v>3</v>
          </cell>
          <cell r="I820" t="str">
            <v>--</v>
          </cell>
          <cell r="J820">
            <v>4</v>
          </cell>
          <cell r="K820">
            <v>5</v>
          </cell>
        </row>
        <row r="821">
          <cell r="A821" t="str">
            <v>M1</v>
          </cell>
          <cell r="B821" t="str">
            <v>A5C</v>
          </cell>
          <cell r="C821" t="str">
            <v>P</v>
          </cell>
          <cell r="D821" t="str">
            <v>22001</v>
          </cell>
          <cell r="E821" t="str">
            <v>90 ELL</v>
          </cell>
          <cell r="F821">
            <v>2</v>
          </cell>
          <cell r="G821" t="str">
            <v>CB300104000300</v>
          </cell>
          <cell r="H821">
            <v>3</v>
          </cell>
          <cell r="I821" t="str">
            <v>--</v>
          </cell>
          <cell r="J821">
            <v>14</v>
          </cell>
          <cell r="K821">
            <v>16</v>
          </cell>
        </row>
        <row r="822">
          <cell r="A822" t="str">
            <v>M1</v>
          </cell>
          <cell r="B822" t="str">
            <v>A5C</v>
          </cell>
          <cell r="C822" t="str">
            <v>P</v>
          </cell>
          <cell r="D822" t="str">
            <v>22026</v>
          </cell>
          <cell r="E822" t="str">
            <v>90 ELL</v>
          </cell>
          <cell r="F822">
            <v>2</v>
          </cell>
          <cell r="G822" t="str">
            <v>CB300104000300</v>
          </cell>
          <cell r="H822">
            <v>3</v>
          </cell>
          <cell r="I822" t="str">
            <v>--</v>
          </cell>
          <cell r="J822">
            <v>3</v>
          </cell>
          <cell r="K822">
            <v>4</v>
          </cell>
        </row>
        <row r="823">
          <cell r="A823" t="str">
            <v>M1</v>
          </cell>
          <cell r="B823" t="str">
            <v>A5C</v>
          </cell>
          <cell r="C823" t="str">
            <v>P</v>
          </cell>
          <cell r="D823" t="str">
            <v>22004</v>
          </cell>
          <cell r="E823" t="str">
            <v>C RED</v>
          </cell>
          <cell r="F823">
            <v>2</v>
          </cell>
          <cell r="G823" t="str">
            <v>CB300504080302</v>
          </cell>
          <cell r="H823">
            <v>3</v>
          </cell>
          <cell r="I823">
            <v>2</v>
          </cell>
          <cell r="J823">
            <v>1</v>
          </cell>
          <cell r="K823">
            <v>2</v>
          </cell>
        </row>
        <row r="824">
          <cell r="A824" t="str">
            <v>M1</v>
          </cell>
          <cell r="B824" t="str">
            <v>A5C</v>
          </cell>
          <cell r="C824" t="str">
            <v>P</v>
          </cell>
          <cell r="D824" t="str">
            <v>22004</v>
          </cell>
          <cell r="E824" t="str">
            <v>C RED</v>
          </cell>
          <cell r="F824">
            <v>2</v>
          </cell>
          <cell r="G824" t="str">
            <v>CB300504080302</v>
          </cell>
          <cell r="H824">
            <v>3</v>
          </cell>
          <cell r="I824">
            <v>2</v>
          </cell>
          <cell r="J824">
            <v>1</v>
          </cell>
          <cell r="K824">
            <v>2</v>
          </cell>
        </row>
        <row r="825">
          <cell r="A825" t="str">
            <v>M1</v>
          </cell>
          <cell r="B825" t="str">
            <v>A5C</v>
          </cell>
          <cell r="C825" t="str">
            <v>P</v>
          </cell>
          <cell r="D825" t="str">
            <v>22003</v>
          </cell>
          <cell r="E825" t="str">
            <v>SOL</v>
          </cell>
          <cell r="F825">
            <v>2</v>
          </cell>
          <cell r="G825" t="str">
            <v>CB39020000030T</v>
          </cell>
          <cell r="H825">
            <v>3</v>
          </cell>
          <cell r="I825">
            <v>0.75</v>
          </cell>
          <cell r="J825">
            <v>2</v>
          </cell>
          <cell r="K825">
            <v>3</v>
          </cell>
        </row>
        <row r="826">
          <cell r="A826" t="str">
            <v>M1</v>
          </cell>
          <cell r="B826" t="str">
            <v>A5C</v>
          </cell>
          <cell r="C826" t="str">
            <v>P</v>
          </cell>
          <cell r="D826" t="str">
            <v>22003</v>
          </cell>
          <cell r="E826" t="str">
            <v>SOL</v>
          </cell>
          <cell r="F826">
            <v>2</v>
          </cell>
          <cell r="G826" t="str">
            <v>CB390200000301</v>
          </cell>
          <cell r="H826">
            <v>3</v>
          </cell>
          <cell r="I826">
            <v>1</v>
          </cell>
          <cell r="J826">
            <v>1</v>
          </cell>
          <cell r="K826">
            <v>2</v>
          </cell>
        </row>
        <row r="827">
          <cell r="A827" t="str">
            <v>M1</v>
          </cell>
          <cell r="B827" t="str">
            <v>A5C</v>
          </cell>
          <cell r="C827" t="str">
            <v>P</v>
          </cell>
          <cell r="D827" t="str">
            <v>22004</v>
          </cell>
          <cell r="E827" t="str">
            <v>SOL</v>
          </cell>
          <cell r="F827">
            <v>2</v>
          </cell>
          <cell r="G827" t="str">
            <v>CB39020000030T</v>
          </cell>
          <cell r="H827">
            <v>3</v>
          </cell>
          <cell r="I827">
            <v>0.75</v>
          </cell>
          <cell r="J827">
            <v>1</v>
          </cell>
          <cell r="K827">
            <v>2</v>
          </cell>
        </row>
        <row r="828">
          <cell r="A828" t="str">
            <v>M1</v>
          </cell>
          <cell r="B828" t="str">
            <v>A5C</v>
          </cell>
          <cell r="C828" t="str">
            <v>P</v>
          </cell>
          <cell r="D828" t="str">
            <v>22004</v>
          </cell>
          <cell r="E828" t="str">
            <v>SOL</v>
          </cell>
          <cell r="F828">
            <v>2</v>
          </cell>
          <cell r="G828" t="str">
            <v>CB3902000003IH</v>
          </cell>
          <cell r="H828">
            <v>3</v>
          </cell>
          <cell r="I828">
            <v>1.5</v>
          </cell>
          <cell r="J828">
            <v>1</v>
          </cell>
          <cell r="K828">
            <v>2</v>
          </cell>
        </row>
        <row r="829">
          <cell r="A829" t="str">
            <v>M1</v>
          </cell>
          <cell r="B829" t="str">
            <v>A5C</v>
          </cell>
          <cell r="C829" t="str">
            <v>P</v>
          </cell>
          <cell r="D829" t="str">
            <v>22005</v>
          </cell>
          <cell r="E829" t="str">
            <v>SOL</v>
          </cell>
          <cell r="F829">
            <v>2</v>
          </cell>
          <cell r="G829" t="str">
            <v>CB39020000030T</v>
          </cell>
          <cell r="H829">
            <v>3</v>
          </cell>
          <cell r="I829">
            <v>0.75</v>
          </cell>
          <cell r="J829">
            <v>1</v>
          </cell>
          <cell r="K829">
            <v>2</v>
          </cell>
        </row>
        <row r="830">
          <cell r="A830" t="str">
            <v>M1</v>
          </cell>
          <cell r="B830" t="str">
            <v>A5C</v>
          </cell>
          <cell r="C830" t="str">
            <v>P</v>
          </cell>
          <cell r="D830" t="str">
            <v>22001</v>
          </cell>
          <cell r="E830" t="str">
            <v>SOL</v>
          </cell>
          <cell r="F830">
            <v>2</v>
          </cell>
          <cell r="G830" t="str">
            <v>CB39020000030T</v>
          </cell>
          <cell r="H830">
            <v>3</v>
          </cell>
          <cell r="I830">
            <v>0.75</v>
          </cell>
          <cell r="J830">
            <v>3</v>
          </cell>
          <cell r="K830">
            <v>4</v>
          </cell>
        </row>
        <row r="831">
          <cell r="A831" t="str">
            <v>M1</v>
          </cell>
          <cell r="B831" t="str">
            <v>A5C</v>
          </cell>
          <cell r="C831" t="str">
            <v>P</v>
          </cell>
          <cell r="D831" t="str">
            <v>22001</v>
          </cell>
          <cell r="E831" t="str">
            <v>SOL</v>
          </cell>
          <cell r="F831">
            <v>2</v>
          </cell>
          <cell r="G831" t="str">
            <v>CB390200000301</v>
          </cell>
          <cell r="H831">
            <v>3</v>
          </cell>
          <cell r="I831">
            <v>1</v>
          </cell>
          <cell r="J831">
            <v>1</v>
          </cell>
          <cell r="K831">
            <v>2</v>
          </cell>
        </row>
        <row r="832">
          <cell r="A832" t="str">
            <v>M1</v>
          </cell>
          <cell r="B832" t="str">
            <v>A5C</v>
          </cell>
          <cell r="C832" t="str">
            <v>P</v>
          </cell>
          <cell r="D832" t="str">
            <v>22001</v>
          </cell>
          <cell r="E832" t="str">
            <v>SOL</v>
          </cell>
          <cell r="F832">
            <v>2</v>
          </cell>
          <cell r="G832" t="str">
            <v>CB3902000003IH</v>
          </cell>
          <cell r="H832">
            <v>3</v>
          </cell>
          <cell r="I832">
            <v>1.5</v>
          </cell>
          <cell r="J832">
            <v>1</v>
          </cell>
          <cell r="K832">
            <v>2</v>
          </cell>
        </row>
        <row r="833">
          <cell r="A833" t="str">
            <v>M1</v>
          </cell>
          <cell r="B833" t="str">
            <v>A5C</v>
          </cell>
          <cell r="C833" t="str">
            <v>TRIM</v>
          </cell>
          <cell r="D833" t="str">
            <v>V-2213</v>
          </cell>
          <cell r="E833" t="str">
            <v>SOL</v>
          </cell>
          <cell r="F833">
            <v>2</v>
          </cell>
          <cell r="G833" t="str">
            <v>CB39020000030T</v>
          </cell>
          <cell r="H833">
            <v>3</v>
          </cell>
          <cell r="I833">
            <v>0.75</v>
          </cell>
          <cell r="J833">
            <v>1</v>
          </cell>
          <cell r="K833">
            <v>2</v>
          </cell>
        </row>
        <row r="834">
          <cell r="A834" t="str">
            <v>M1</v>
          </cell>
          <cell r="B834" t="str">
            <v>A5C</v>
          </cell>
          <cell r="C834" t="str">
            <v>P</v>
          </cell>
          <cell r="D834" t="str">
            <v>22003</v>
          </cell>
          <cell r="E834" t="str">
            <v>TEE</v>
          </cell>
          <cell r="F834">
            <v>2</v>
          </cell>
          <cell r="G834" t="str">
            <v>CB300304000300</v>
          </cell>
          <cell r="H834">
            <v>3</v>
          </cell>
          <cell r="I834" t="str">
            <v>--</v>
          </cell>
          <cell r="J834">
            <v>2</v>
          </cell>
          <cell r="K834">
            <v>3</v>
          </cell>
        </row>
        <row r="835">
          <cell r="A835" t="str">
            <v>M1</v>
          </cell>
          <cell r="B835" t="str">
            <v>A5C</v>
          </cell>
          <cell r="C835" t="str">
            <v>P</v>
          </cell>
          <cell r="D835" t="str">
            <v>22004</v>
          </cell>
          <cell r="E835" t="str">
            <v>TEE</v>
          </cell>
          <cell r="F835">
            <v>2</v>
          </cell>
          <cell r="G835" t="str">
            <v>CB300304000300</v>
          </cell>
          <cell r="H835">
            <v>3</v>
          </cell>
          <cell r="I835" t="str">
            <v>--</v>
          </cell>
          <cell r="J835">
            <v>2</v>
          </cell>
          <cell r="K835">
            <v>3</v>
          </cell>
        </row>
        <row r="836">
          <cell r="A836" t="str">
            <v>M1</v>
          </cell>
          <cell r="B836" t="str">
            <v>A5C</v>
          </cell>
          <cell r="C836" t="str">
            <v>P</v>
          </cell>
          <cell r="D836" t="str">
            <v>22026</v>
          </cell>
          <cell r="E836" t="str">
            <v>TEE</v>
          </cell>
          <cell r="F836">
            <v>2</v>
          </cell>
          <cell r="G836" t="str">
            <v>CB300304000300</v>
          </cell>
          <cell r="H836">
            <v>3</v>
          </cell>
          <cell r="I836" t="str">
            <v>--</v>
          </cell>
          <cell r="J836">
            <v>2</v>
          </cell>
          <cell r="K836">
            <v>3</v>
          </cell>
        </row>
        <row r="837">
          <cell r="A837" t="str">
            <v>M1</v>
          </cell>
          <cell r="B837" t="str">
            <v>A4C</v>
          </cell>
          <cell r="C837" t="str">
            <v>P</v>
          </cell>
          <cell r="D837" t="str">
            <v>22003</v>
          </cell>
          <cell r="E837" t="str">
            <v>TOL</v>
          </cell>
          <cell r="F837">
            <v>2</v>
          </cell>
          <cell r="G837" t="str">
            <v>CB39030000030T</v>
          </cell>
          <cell r="H837">
            <v>3</v>
          </cell>
          <cell r="I837">
            <v>0.75</v>
          </cell>
          <cell r="J837">
            <v>1</v>
          </cell>
          <cell r="K837">
            <v>2</v>
          </cell>
        </row>
        <row r="838">
          <cell r="A838" t="str">
            <v>M1</v>
          </cell>
          <cell r="B838" t="str">
            <v>A6C</v>
          </cell>
          <cell r="C838" t="str">
            <v>HOR</v>
          </cell>
          <cell r="D838" t="str">
            <v>65621</v>
          </cell>
          <cell r="E838" t="str">
            <v>90 ELL</v>
          </cell>
          <cell r="F838">
            <v>2</v>
          </cell>
          <cell r="G838" t="str">
            <v>CB300104000300</v>
          </cell>
          <cell r="H838">
            <v>3</v>
          </cell>
          <cell r="I838" t="str">
            <v>--</v>
          </cell>
          <cell r="J838">
            <v>3</v>
          </cell>
          <cell r="K838">
            <v>4</v>
          </cell>
        </row>
        <row r="839">
          <cell r="A839" t="str">
            <v>M1</v>
          </cell>
          <cell r="B839" t="str">
            <v>A6C</v>
          </cell>
          <cell r="C839" t="str">
            <v>HOR</v>
          </cell>
          <cell r="D839" t="str">
            <v>65813</v>
          </cell>
          <cell r="E839" t="str">
            <v>90 ELL</v>
          </cell>
          <cell r="F839">
            <v>2</v>
          </cell>
          <cell r="G839" t="str">
            <v>CB300104000300</v>
          </cell>
          <cell r="H839">
            <v>3</v>
          </cell>
          <cell r="I839" t="str">
            <v>--</v>
          </cell>
          <cell r="J839">
            <v>1</v>
          </cell>
          <cell r="K839">
            <v>2</v>
          </cell>
        </row>
        <row r="840">
          <cell r="A840" t="str">
            <v>M1</v>
          </cell>
          <cell r="B840" t="str">
            <v>A6C</v>
          </cell>
          <cell r="C840" t="str">
            <v>HOS</v>
          </cell>
          <cell r="D840" t="str">
            <v>65612</v>
          </cell>
          <cell r="E840" t="str">
            <v>90 ELL</v>
          </cell>
          <cell r="F840">
            <v>2</v>
          </cell>
          <cell r="G840" t="str">
            <v>CB300104000300</v>
          </cell>
          <cell r="H840">
            <v>3</v>
          </cell>
          <cell r="I840" t="str">
            <v>--</v>
          </cell>
          <cell r="J840">
            <v>5</v>
          </cell>
          <cell r="K840">
            <v>6</v>
          </cell>
        </row>
        <row r="841">
          <cell r="A841" t="str">
            <v>M1</v>
          </cell>
          <cell r="B841" t="str">
            <v>A6C</v>
          </cell>
          <cell r="C841" t="str">
            <v>HOS</v>
          </cell>
          <cell r="D841" t="str">
            <v>65634</v>
          </cell>
          <cell r="E841" t="str">
            <v>90 ELL</v>
          </cell>
          <cell r="F841">
            <v>2</v>
          </cell>
          <cell r="G841" t="str">
            <v>CB300104000300</v>
          </cell>
          <cell r="H841">
            <v>3</v>
          </cell>
          <cell r="I841" t="str">
            <v>--</v>
          </cell>
          <cell r="J841">
            <v>4</v>
          </cell>
          <cell r="K841">
            <v>5</v>
          </cell>
        </row>
        <row r="842">
          <cell r="A842" t="str">
            <v>M1</v>
          </cell>
          <cell r="B842" t="str">
            <v>A5C</v>
          </cell>
          <cell r="C842" t="str">
            <v>P</v>
          </cell>
          <cell r="D842" t="str">
            <v>22088</v>
          </cell>
          <cell r="E842" t="str">
            <v>90 ELL</v>
          </cell>
          <cell r="F842">
            <v>2</v>
          </cell>
          <cell r="G842" t="str">
            <v>CB300104000300</v>
          </cell>
          <cell r="H842">
            <v>3</v>
          </cell>
          <cell r="I842" t="str">
            <v>--</v>
          </cell>
          <cell r="J842">
            <v>11</v>
          </cell>
          <cell r="K842">
            <v>13</v>
          </cell>
        </row>
        <row r="843">
          <cell r="A843" t="str">
            <v>M1</v>
          </cell>
          <cell r="B843" t="str">
            <v>A5C</v>
          </cell>
          <cell r="C843" t="str">
            <v>P</v>
          </cell>
          <cell r="D843" t="str">
            <v>22089</v>
          </cell>
          <cell r="E843" t="str">
            <v>90 ELL</v>
          </cell>
          <cell r="F843">
            <v>2</v>
          </cell>
          <cell r="G843" t="str">
            <v>CB300104000300</v>
          </cell>
          <cell r="H843">
            <v>3</v>
          </cell>
          <cell r="I843" t="str">
            <v>--</v>
          </cell>
          <cell r="J843">
            <v>5</v>
          </cell>
          <cell r="K843">
            <v>6</v>
          </cell>
        </row>
        <row r="844">
          <cell r="A844" t="str">
            <v>M1</v>
          </cell>
          <cell r="B844" t="str">
            <v>A5C</v>
          </cell>
          <cell r="C844" t="str">
            <v>P</v>
          </cell>
          <cell r="D844" t="str">
            <v>22096</v>
          </cell>
          <cell r="E844" t="str">
            <v>90 ELL</v>
          </cell>
          <cell r="F844">
            <v>2</v>
          </cell>
          <cell r="G844" t="str">
            <v>CB300104000300</v>
          </cell>
          <cell r="H844">
            <v>3</v>
          </cell>
          <cell r="I844" t="str">
            <v>--</v>
          </cell>
          <cell r="J844">
            <v>2</v>
          </cell>
          <cell r="K844">
            <v>3</v>
          </cell>
        </row>
        <row r="845">
          <cell r="A845" t="str">
            <v>M1</v>
          </cell>
          <cell r="B845" t="str">
            <v>A5C</v>
          </cell>
          <cell r="C845" t="str">
            <v>TRIM</v>
          </cell>
          <cell r="D845" t="str">
            <v>V-2216A</v>
          </cell>
          <cell r="E845" t="str">
            <v>90 ELL</v>
          </cell>
          <cell r="F845">
            <v>2</v>
          </cell>
          <cell r="G845" t="str">
            <v>CB300104000300</v>
          </cell>
          <cell r="H845">
            <v>3</v>
          </cell>
          <cell r="I845" t="str">
            <v>--</v>
          </cell>
          <cell r="J845">
            <v>1</v>
          </cell>
          <cell r="K845">
            <v>2</v>
          </cell>
        </row>
        <row r="846">
          <cell r="A846" t="str">
            <v>M1</v>
          </cell>
          <cell r="B846" t="str">
            <v>A5C</v>
          </cell>
          <cell r="C846" t="str">
            <v>TRIM</v>
          </cell>
          <cell r="D846" t="str">
            <v>V-2216B</v>
          </cell>
          <cell r="E846" t="str">
            <v>90 ELL</v>
          </cell>
          <cell r="F846">
            <v>2</v>
          </cell>
          <cell r="G846" t="str">
            <v>CB300104000300</v>
          </cell>
          <cell r="H846">
            <v>3</v>
          </cell>
          <cell r="I846" t="str">
            <v>--</v>
          </cell>
          <cell r="J846">
            <v>1</v>
          </cell>
          <cell r="K846">
            <v>2</v>
          </cell>
        </row>
        <row r="847">
          <cell r="A847" t="str">
            <v>M1</v>
          </cell>
          <cell r="B847" t="str">
            <v>A4C</v>
          </cell>
          <cell r="C847" t="str">
            <v>P</v>
          </cell>
          <cell r="D847" t="str">
            <v>22031</v>
          </cell>
          <cell r="E847" t="str">
            <v>C RED</v>
          </cell>
          <cell r="F847">
            <v>2</v>
          </cell>
          <cell r="G847" t="str">
            <v>CB300504080302</v>
          </cell>
          <cell r="H847">
            <v>3</v>
          </cell>
          <cell r="I847">
            <v>2</v>
          </cell>
          <cell r="J847">
            <v>5</v>
          </cell>
          <cell r="K847">
            <v>6</v>
          </cell>
        </row>
        <row r="848">
          <cell r="A848" t="str">
            <v>M1</v>
          </cell>
          <cell r="B848" t="str">
            <v>A4C</v>
          </cell>
          <cell r="C848" t="str">
            <v>P</v>
          </cell>
          <cell r="D848" t="str">
            <v>22031</v>
          </cell>
          <cell r="E848" t="str">
            <v>C RED</v>
          </cell>
          <cell r="F848">
            <v>2</v>
          </cell>
          <cell r="G848" t="str">
            <v>CB300504080302</v>
          </cell>
          <cell r="H848">
            <v>3</v>
          </cell>
          <cell r="I848">
            <v>2</v>
          </cell>
          <cell r="J848">
            <v>1</v>
          </cell>
          <cell r="K848">
            <v>2</v>
          </cell>
        </row>
        <row r="849">
          <cell r="A849" t="str">
            <v>M1</v>
          </cell>
          <cell r="B849" t="str">
            <v>A5C</v>
          </cell>
          <cell r="C849" t="str">
            <v>TRIM</v>
          </cell>
          <cell r="D849" t="str">
            <v>C-2201</v>
          </cell>
          <cell r="E849" t="str">
            <v>CAP</v>
          </cell>
          <cell r="F849">
            <v>2</v>
          </cell>
          <cell r="G849" t="str">
            <v>CB300704000300</v>
          </cell>
          <cell r="H849">
            <v>3</v>
          </cell>
          <cell r="I849" t="str">
            <v>--</v>
          </cell>
          <cell r="J849">
            <v>2</v>
          </cell>
          <cell r="K849">
            <v>3</v>
          </cell>
        </row>
        <row r="850">
          <cell r="A850" t="str">
            <v>M1</v>
          </cell>
          <cell r="B850" t="str">
            <v>A6C</v>
          </cell>
          <cell r="C850" t="str">
            <v>TRIM</v>
          </cell>
          <cell r="D850" t="str">
            <v>V-6501</v>
          </cell>
          <cell r="E850" t="str">
            <v>CAP</v>
          </cell>
          <cell r="F850">
            <v>2</v>
          </cell>
          <cell r="G850" t="str">
            <v>CB300704000300</v>
          </cell>
          <cell r="H850">
            <v>3</v>
          </cell>
          <cell r="I850" t="str">
            <v>--</v>
          </cell>
          <cell r="J850">
            <v>2</v>
          </cell>
          <cell r="K850">
            <v>3</v>
          </cell>
        </row>
        <row r="851">
          <cell r="A851" t="str">
            <v>M1</v>
          </cell>
          <cell r="B851" t="str">
            <v>A5C</v>
          </cell>
          <cell r="C851" t="str">
            <v>P</v>
          </cell>
          <cell r="D851" t="str">
            <v>22096</v>
          </cell>
          <cell r="E851" t="str">
            <v>E RED</v>
          </cell>
          <cell r="F851">
            <v>2</v>
          </cell>
          <cell r="G851" t="str">
            <v>CB300604080302</v>
          </cell>
          <cell r="H851">
            <v>3</v>
          </cell>
          <cell r="I851">
            <v>2</v>
          </cell>
          <cell r="J851">
            <v>1</v>
          </cell>
          <cell r="K851">
            <v>2</v>
          </cell>
        </row>
        <row r="852">
          <cell r="A852" t="str">
            <v>M1</v>
          </cell>
          <cell r="B852" t="str">
            <v>A5C</v>
          </cell>
          <cell r="C852" t="str">
            <v>TRIM</v>
          </cell>
          <cell r="D852" t="str">
            <v>C-2201</v>
          </cell>
          <cell r="E852" t="str">
            <v>SOL</v>
          </cell>
          <cell r="F852">
            <v>2</v>
          </cell>
          <cell r="G852" t="str">
            <v>CB39020000030T</v>
          </cell>
          <cell r="H852">
            <v>3</v>
          </cell>
          <cell r="I852">
            <v>0.75</v>
          </cell>
          <cell r="J852">
            <v>4</v>
          </cell>
          <cell r="K852">
            <v>5</v>
          </cell>
        </row>
        <row r="853">
          <cell r="A853" t="str">
            <v>M1</v>
          </cell>
          <cell r="B853" t="str">
            <v>A6C</v>
          </cell>
          <cell r="C853" t="str">
            <v>TRIM</v>
          </cell>
          <cell r="D853" t="str">
            <v>V-6501</v>
          </cell>
          <cell r="E853" t="str">
            <v>SOL</v>
          </cell>
          <cell r="F853">
            <v>2</v>
          </cell>
          <cell r="G853" t="str">
            <v>CB39020000030T</v>
          </cell>
          <cell r="H853">
            <v>3</v>
          </cell>
          <cell r="I853">
            <v>0.75</v>
          </cell>
          <cell r="J853">
            <v>6</v>
          </cell>
          <cell r="K853">
            <v>7</v>
          </cell>
        </row>
        <row r="854">
          <cell r="A854" t="str">
            <v>M1</v>
          </cell>
          <cell r="B854" t="str">
            <v>A5C</v>
          </cell>
          <cell r="C854" t="str">
            <v>P</v>
          </cell>
          <cell r="D854" t="str">
            <v>22088</v>
          </cell>
          <cell r="E854" t="str">
            <v>SOL</v>
          </cell>
          <cell r="F854">
            <v>2</v>
          </cell>
          <cell r="G854" t="str">
            <v>CB39020000030T</v>
          </cell>
          <cell r="H854">
            <v>3</v>
          </cell>
          <cell r="I854">
            <v>0.75</v>
          </cell>
          <cell r="J854">
            <v>3</v>
          </cell>
          <cell r="K854">
            <v>4</v>
          </cell>
        </row>
        <row r="855">
          <cell r="A855" t="str">
            <v>M1</v>
          </cell>
          <cell r="B855" t="str">
            <v>A5C</v>
          </cell>
          <cell r="C855" t="str">
            <v>P</v>
          </cell>
          <cell r="D855" t="str">
            <v>22089</v>
          </cell>
          <cell r="E855" t="str">
            <v>SOL</v>
          </cell>
          <cell r="F855">
            <v>2</v>
          </cell>
          <cell r="G855" t="str">
            <v>CB39020000030T</v>
          </cell>
          <cell r="H855">
            <v>3</v>
          </cell>
          <cell r="I855">
            <v>0.75</v>
          </cell>
          <cell r="J855">
            <v>1</v>
          </cell>
          <cell r="K855">
            <v>2</v>
          </cell>
        </row>
        <row r="856">
          <cell r="A856" t="str">
            <v>M1</v>
          </cell>
          <cell r="B856" t="str">
            <v>A5C</v>
          </cell>
          <cell r="C856" t="str">
            <v>TRIM</v>
          </cell>
          <cell r="D856" t="str">
            <v>C-2201</v>
          </cell>
          <cell r="E856" t="str">
            <v>TEE</v>
          </cell>
          <cell r="F856">
            <v>2</v>
          </cell>
          <cell r="G856" t="str">
            <v>CB300304000300</v>
          </cell>
          <cell r="H856">
            <v>3</v>
          </cell>
          <cell r="I856" t="str">
            <v>--</v>
          </cell>
          <cell r="J856">
            <v>2</v>
          </cell>
          <cell r="K856">
            <v>3</v>
          </cell>
        </row>
        <row r="857">
          <cell r="A857" t="str">
            <v>M1</v>
          </cell>
          <cell r="B857" t="str">
            <v>A5C</v>
          </cell>
          <cell r="C857" t="str">
            <v>P</v>
          </cell>
          <cell r="D857" t="str">
            <v>22088</v>
          </cell>
          <cell r="E857" t="str">
            <v>TEE</v>
          </cell>
          <cell r="F857">
            <v>2</v>
          </cell>
          <cell r="G857" t="str">
            <v>CB300304000300</v>
          </cell>
          <cell r="H857">
            <v>3</v>
          </cell>
          <cell r="I857" t="str">
            <v>--</v>
          </cell>
          <cell r="J857">
            <v>2</v>
          </cell>
          <cell r="K857">
            <v>3</v>
          </cell>
        </row>
        <row r="858">
          <cell r="A858" t="str">
            <v>M1</v>
          </cell>
          <cell r="B858" t="str">
            <v>A5C</v>
          </cell>
          <cell r="C858" t="str">
            <v>P</v>
          </cell>
          <cell r="D858" t="str">
            <v>21005</v>
          </cell>
          <cell r="E858" t="str">
            <v>12D 90 BEND</v>
          </cell>
          <cell r="F858">
            <v>2</v>
          </cell>
          <cell r="G858" t="str">
            <v>CB309004000400</v>
          </cell>
          <cell r="H858">
            <v>4</v>
          </cell>
          <cell r="I858" t="str">
            <v>--</v>
          </cell>
          <cell r="J858">
            <v>5</v>
          </cell>
          <cell r="K858">
            <v>6</v>
          </cell>
        </row>
        <row r="859">
          <cell r="A859" t="str">
            <v>M1</v>
          </cell>
          <cell r="B859" t="str">
            <v>A5C</v>
          </cell>
          <cell r="C859" t="str">
            <v>P</v>
          </cell>
          <cell r="D859" t="str">
            <v>22057</v>
          </cell>
          <cell r="E859" t="str">
            <v>45 ELL</v>
          </cell>
          <cell r="F859">
            <v>2</v>
          </cell>
          <cell r="G859" t="str">
            <v>CB300204000400</v>
          </cell>
          <cell r="H859">
            <v>4</v>
          </cell>
          <cell r="I859" t="str">
            <v>--</v>
          </cell>
          <cell r="J859">
            <v>2</v>
          </cell>
          <cell r="K859">
            <v>3</v>
          </cell>
        </row>
        <row r="860">
          <cell r="A860" t="str">
            <v>M1</v>
          </cell>
          <cell r="B860" t="str">
            <v>A5C</v>
          </cell>
          <cell r="C860" t="str">
            <v>P</v>
          </cell>
          <cell r="D860" t="str">
            <v>22021</v>
          </cell>
          <cell r="E860" t="str">
            <v>45 ELL</v>
          </cell>
          <cell r="F860">
            <v>2</v>
          </cell>
          <cell r="G860" t="str">
            <v>CB300204000400</v>
          </cell>
          <cell r="H860">
            <v>4</v>
          </cell>
          <cell r="I860" t="str">
            <v>--</v>
          </cell>
          <cell r="J860">
            <v>2</v>
          </cell>
          <cell r="K860">
            <v>3</v>
          </cell>
        </row>
        <row r="861">
          <cell r="A861" t="str">
            <v>M1</v>
          </cell>
          <cell r="B861" t="str">
            <v>A5C</v>
          </cell>
          <cell r="C861" t="str">
            <v>P</v>
          </cell>
          <cell r="D861" t="str">
            <v>22069</v>
          </cell>
          <cell r="E861" t="str">
            <v>45 ELL</v>
          </cell>
          <cell r="F861">
            <v>2</v>
          </cell>
          <cell r="G861" t="str">
            <v>CB300204000400</v>
          </cell>
          <cell r="H861">
            <v>4</v>
          </cell>
          <cell r="I861" t="str">
            <v>--</v>
          </cell>
          <cell r="J861">
            <v>1</v>
          </cell>
          <cell r="K861">
            <v>2</v>
          </cell>
        </row>
        <row r="862">
          <cell r="A862" t="str">
            <v>M1</v>
          </cell>
          <cell r="B862" t="str">
            <v>A4C</v>
          </cell>
          <cell r="C862" t="str">
            <v>N</v>
          </cell>
          <cell r="D862" t="str">
            <v>22611</v>
          </cell>
          <cell r="E862" t="str">
            <v>90 ELL</v>
          </cell>
          <cell r="F862">
            <v>2</v>
          </cell>
          <cell r="G862" t="str">
            <v>CB300104000400</v>
          </cell>
          <cell r="H862">
            <v>4</v>
          </cell>
          <cell r="I862" t="str">
            <v>--</v>
          </cell>
          <cell r="J862">
            <v>2</v>
          </cell>
          <cell r="K862">
            <v>3</v>
          </cell>
        </row>
        <row r="863">
          <cell r="A863" t="str">
            <v>M1</v>
          </cell>
          <cell r="B863" t="str">
            <v>A5C</v>
          </cell>
          <cell r="C863" t="str">
            <v>COMP</v>
          </cell>
          <cell r="D863" t="str">
            <v>005</v>
          </cell>
          <cell r="E863" t="str">
            <v>90 ELL</v>
          </cell>
          <cell r="F863">
            <v>2</v>
          </cell>
          <cell r="G863" t="str">
            <v>CB300104000400</v>
          </cell>
          <cell r="H863">
            <v>4</v>
          </cell>
          <cell r="I863" t="str">
            <v>--</v>
          </cell>
          <cell r="J863">
            <v>3</v>
          </cell>
          <cell r="K863">
            <v>4</v>
          </cell>
        </row>
        <row r="864">
          <cell r="A864" t="str">
            <v>M1</v>
          </cell>
          <cell r="B864" t="str">
            <v>A5C</v>
          </cell>
          <cell r="C864" t="str">
            <v>P</v>
          </cell>
          <cell r="D864" t="str">
            <v>22069</v>
          </cell>
          <cell r="E864" t="str">
            <v>90 ELL</v>
          </cell>
          <cell r="F864">
            <v>2</v>
          </cell>
          <cell r="G864" t="str">
            <v>CB300104000400</v>
          </cell>
          <cell r="H864">
            <v>4</v>
          </cell>
          <cell r="I864" t="str">
            <v>--</v>
          </cell>
          <cell r="J864">
            <v>4</v>
          </cell>
          <cell r="K864">
            <v>5</v>
          </cell>
        </row>
        <row r="865">
          <cell r="A865" t="str">
            <v>M1</v>
          </cell>
          <cell r="B865" t="str">
            <v>A5C</v>
          </cell>
          <cell r="C865" t="str">
            <v>P</v>
          </cell>
          <cell r="D865" t="str">
            <v>22069</v>
          </cell>
          <cell r="E865" t="str">
            <v>90 ELL</v>
          </cell>
          <cell r="F865">
            <v>2</v>
          </cell>
          <cell r="G865" t="str">
            <v>CB300104000400</v>
          </cell>
          <cell r="H865">
            <v>4</v>
          </cell>
          <cell r="I865" t="str">
            <v>--</v>
          </cell>
          <cell r="J865">
            <v>8</v>
          </cell>
          <cell r="K865">
            <v>10</v>
          </cell>
        </row>
        <row r="866">
          <cell r="A866" t="str">
            <v>M1</v>
          </cell>
          <cell r="B866" t="str">
            <v>A5C</v>
          </cell>
          <cell r="C866" t="str">
            <v>P</v>
          </cell>
          <cell r="D866" t="str">
            <v>22139</v>
          </cell>
          <cell r="E866" t="str">
            <v>90 ELL</v>
          </cell>
          <cell r="F866">
            <v>2</v>
          </cell>
          <cell r="G866" t="str">
            <v>CB300104000400</v>
          </cell>
          <cell r="H866">
            <v>4</v>
          </cell>
          <cell r="I866" t="str">
            <v>--</v>
          </cell>
          <cell r="J866">
            <v>2</v>
          </cell>
          <cell r="K866">
            <v>3</v>
          </cell>
        </row>
        <row r="867">
          <cell r="A867" t="str">
            <v>M1</v>
          </cell>
          <cell r="B867" t="str">
            <v>A5C</v>
          </cell>
          <cell r="C867" t="str">
            <v>TRIM</v>
          </cell>
          <cell r="D867" t="str">
            <v>V-2211</v>
          </cell>
          <cell r="E867" t="str">
            <v>90 ELL</v>
          </cell>
          <cell r="F867">
            <v>2</v>
          </cell>
          <cell r="G867" t="str">
            <v>CB300104000400</v>
          </cell>
          <cell r="H867">
            <v>4</v>
          </cell>
          <cell r="I867" t="str">
            <v>--</v>
          </cell>
          <cell r="J867">
            <v>1</v>
          </cell>
          <cell r="K867">
            <v>2</v>
          </cell>
        </row>
        <row r="868">
          <cell r="A868" t="str">
            <v>M1</v>
          </cell>
          <cell r="B868" t="str">
            <v>A5C</v>
          </cell>
          <cell r="C868" t="str">
            <v>TRIM</v>
          </cell>
          <cell r="D868" t="str">
            <v>X-2220</v>
          </cell>
          <cell r="E868" t="str">
            <v>90 ELL</v>
          </cell>
          <cell r="F868">
            <v>2</v>
          </cell>
          <cell r="G868" t="str">
            <v>CB300104000400</v>
          </cell>
          <cell r="H868">
            <v>4</v>
          </cell>
          <cell r="I868" t="str">
            <v>--</v>
          </cell>
          <cell r="J868">
            <v>1</v>
          </cell>
          <cell r="K868">
            <v>2</v>
          </cell>
        </row>
        <row r="869">
          <cell r="A869" t="str">
            <v>M1</v>
          </cell>
          <cell r="B869" t="str">
            <v>A5C</v>
          </cell>
          <cell r="C869" t="str">
            <v>P</v>
          </cell>
          <cell r="D869" t="str">
            <v>22082</v>
          </cell>
          <cell r="E869" t="str">
            <v>90 ELL</v>
          </cell>
          <cell r="F869">
            <v>2</v>
          </cell>
          <cell r="G869" t="str">
            <v>CB300104000400</v>
          </cell>
          <cell r="H869">
            <v>4</v>
          </cell>
          <cell r="I869" t="str">
            <v>--</v>
          </cell>
          <cell r="J869">
            <v>7</v>
          </cell>
          <cell r="K869">
            <v>9</v>
          </cell>
        </row>
        <row r="870">
          <cell r="A870" t="str">
            <v>M1</v>
          </cell>
          <cell r="B870" t="str">
            <v>A5C</v>
          </cell>
          <cell r="C870" t="str">
            <v>P</v>
          </cell>
          <cell r="D870" t="str">
            <v>22069</v>
          </cell>
          <cell r="E870" t="str">
            <v>C RED</v>
          </cell>
          <cell r="F870">
            <v>2</v>
          </cell>
          <cell r="G870" t="str">
            <v>CB300504080402</v>
          </cell>
          <cell r="H870">
            <v>4</v>
          </cell>
          <cell r="I870">
            <v>2</v>
          </cell>
          <cell r="J870">
            <v>1</v>
          </cell>
          <cell r="K870">
            <v>2</v>
          </cell>
        </row>
        <row r="871">
          <cell r="A871" t="str">
            <v>M1</v>
          </cell>
          <cell r="B871" t="str">
            <v>A5C</v>
          </cell>
          <cell r="C871" t="str">
            <v>P</v>
          </cell>
          <cell r="D871" t="str">
            <v>22118</v>
          </cell>
          <cell r="E871" t="str">
            <v>C RED</v>
          </cell>
          <cell r="F871">
            <v>2</v>
          </cell>
          <cell r="G871" t="str">
            <v>CB300504040403</v>
          </cell>
          <cell r="H871">
            <v>4</v>
          </cell>
          <cell r="I871">
            <v>3</v>
          </cell>
          <cell r="J871">
            <v>1</v>
          </cell>
          <cell r="K871">
            <v>2</v>
          </cell>
        </row>
        <row r="872">
          <cell r="A872" t="str">
            <v>M1</v>
          </cell>
          <cell r="B872" t="str">
            <v>A5C</v>
          </cell>
          <cell r="C872" t="str">
            <v>TRIM</v>
          </cell>
          <cell r="D872" t="str">
            <v>V-2211</v>
          </cell>
          <cell r="E872" t="str">
            <v>C RED</v>
          </cell>
          <cell r="F872">
            <v>2</v>
          </cell>
          <cell r="G872" t="str">
            <v>CB300504040403</v>
          </cell>
          <cell r="H872">
            <v>4</v>
          </cell>
          <cell r="I872">
            <v>3</v>
          </cell>
          <cell r="J872">
            <v>1</v>
          </cell>
          <cell r="K872">
            <v>2</v>
          </cell>
        </row>
        <row r="873">
          <cell r="A873" t="str">
            <v>M1</v>
          </cell>
          <cell r="B873" t="str">
            <v>A5C</v>
          </cell>
          <cell r="C873" t="str">
            <v>P</v>
          </cell>
          <cell r="D873" t="str">
            <v>22102</v>
          </cell>
          <cell r="E873" t="str">
            <v>CAP</v>
          </cell>
          <cell r="F873">
            <v>2</v>
          </cell>
          <cell r="G873" t="str">
            <v>CB300704000400</v>
          </cell>
          <cell r="H873">
            <v>4</v>
          </cell>
          <cell r="I873" t="str">
            <v>--</v>
          </cell>
          <cell r="J873">
            <v>2</v>
          </cell>
          <cell r="K873">
            <v>3</v>
          </cell>
        </row>
        <row r="874">
          <cell r="A874" t="str">
            <v>M1</v>
          </cell>
          <cell r="B874" t="str">
            <v>A5C</v>
          </cell>
          <cell r="C874" t="str">
            <v>COMP</v>
          </cell>
          <cell r="D874" t="str">
            <v>005</v>
          </cell>
          <cell r="E874" t="str">
            <v>E RED</v>
          </cell>
          <cell r="F874">
            <v>2</v>
          </cell>
          <cell r="G874" t="str">
            <v>CB300604080402</v>
          </cell>
          <cell r="H874">
            <v>4</v>
          </cell>
          <cell r="I874">
            <v>2</v>
          </cell>
          <cell r="J874">
            <v>1</v>
          </cell>
          <cell r="K874">
            <v>2</v>
          </cell>
        </row>
        <row r="875">
          <cell r="A875" t="str">
            <v>M1</v>
          </cell>
          <cell r="B875" t="str">
            <v>A5C</v>
          </cell>
          <cell r="C875" t="str">
            <v>P</v>
          </cell>
          <cell r="D875" t="str">
            <v>22109</v>
          </cell>
          <cell r="E875" t="str">
            <v>E RED</v>
          </cell>
          <cell r="F875">
            <v>2</v>
          </cell>
          <cell r="G875" t="str">
            <v>CB300604080402</v>
          </cell>
          <cell r="H875">
            <v>4</v>
          </cell>
          <cell r="I875">
            <v>2</v>
          </cell>
          <cell r="J875">
            <v>2</v>
          </cell>
          <cell r="K875">
            <v>3</v>
          </cell>
        </row>
        <row r="876">
          <cell r="A876" t="str">
            <v>M1</v>
          </cell>
          <cell r="B876" t="str">
            <v>A5C</v>
          </cell>
          <cell r="C876" t="str">
            <v>P</v>
          </cell>
          <cell r="D876" t="str">
            <v>22021</v>
          </cell>
          <cell r="E876" t="str">
            <v>SOL</v>
          </cell>
          <cell r="F876">
            <v>2</v>
          </cell>
          <cell r="G876" t="str">
            <v>CB39020000040T</v>
          </cell>
          <cell r="H876">
            <v>4</v>
          </cell>
          <cell r="I876">
            <v>0.75</v>
          </cell>
          <cell r="J876">
            <v>1</v>
          </cell>
          <cell r="K876">
            <v>2</v>
          </cell>
        </row>
        <row r="877">
          <cell r="A877" t="str">
            <v>M1</v>
          </cell>
          <cell r="B877" t="str">
            <v>A5C</v>
          </cell>
          <cell r="C877" t="str">
            <v>P</v>
          </cell>
          <cell r="D877" t="str">
            <v>22024</v>
          </cell>
          <cell r="E877" t="str">
            <v>SOL</v>
          </cell>
          <cell r="F877">
            <v>2</v>
          </cell>
          <cell r="G877" t="str">
            <v>CB39020000040T</v>
          </cell>
          <cell r="H877">
            <v>4</v>
          </cell>
          <cell r="I877">
            <v>0.75</v>
          </cell>
          <cell r="J877">
            <v>1</v>
          </cell>
          <cell r="K877">
            <v>2</v>
          </cell>
        </row>
        <row r="878">
          <cell r="A878" t="str">
            <v>M1</v>
          </cell>
          <cell r="B878" t="str">
            <v>A5C</v>
          </cell>
          <cell r="C878" t="str">
            <v>P</v>
          </cell>
          <cell r="D878" t="str">
            <v>22069</v>
          </cell>
          <cell r="E878" t="str">
            <v>SOL</v>
          </cell>
          <cell r="F878">
            <v>2</v>
          </cell>
          <cell r="G878" t="str">
            <v>CB39020000040T</v>
          </cell>
          <cell r="H878">
            <v>4</v>
          </cell>
          <cell r="I878">
            <v>0.75</v>
          </cell>
          <cell r="J878">
            <v>4</v>
          </cell>
          <cell r="K878">
            <v>5</v>
          </cell>
        </row>
        <row r="879">
          <cell r="A879" t="str">
            <v>M1</v>
          </cell>
          <cell r="B879" t="str">
            <v>A5C</v>
          </cell>
          <cell r="C879" t="str">
            <v>P</v>
          </cell>
          <cell r="D879" t="str">
            <v>22069</v>
          </cell>
          <cell r="E879" t="str">
            <v>SOL</v>
          </cell>
          <cell r="F879">
            <v>2</v>
          </cell>
          <cell r="G879" t="str">
            <v>CB3902000004IH</v>
          </cell>
          <cell r="H879">
            <v>4</v>
          </cell>
          <cell r="I879">
            <v>1.5</v>
          </cell>
          <cell r="J879">
            <v>1</v>
          </cell>
          <cell r="K879">
            <v>2</v>
          </cell>
        </row>
        <row r="880">
          <cell r="A880" t="str">
            <v>M1</v>
          </cell>
          <cell r="B880" t="str">
            <v>A5C</v>
          </cell>
          <cell r="C880" t="str">
            <v>P</v>
          </cell>
          <cell r="D880" t="str">
            <v>22069</v>
          </cell>
          <cell r="E880" t="str">
            <v>SOL</v>
          </cell>
          <cell r="F880">
            <v>2</v>
          </cell>
          <cell r="G880" t="str">
            <v>CB390200000401</v>
          </cell>
          <cell r="H880">
            <v>4</v>
          </cell>
          <cell r="I880">
            <v>1</v>
          </cell>
          <cell r="J880">
            <v>1</v>
          </cell>
          <cell r="K880">
            <v>2</v>
          </cell>
        </row>
        <row r="881">
          <cell r="A881" t="str">
            <v>M1</v>
          </cell>
          <cell r="B881" t="str">
            <v>A5C</v>
          </cell>
          <cell r="C881" t="str">
            <v>P</v>
          </cell>
          <cell r="D881" t="str">
            <v>22069</v>
          </cell>
          <cell r="E881" t="str">
            <v>SOL</v>
          </cell>
          <cell r="F881">
            <v>2</v>
          </cell>
          <cell r="G881" t="str">
            <v>CB39020000040T</v>
          </cell>
          <cell r="H881">
            <v>4</v>
          </cell>
          <cell r="I881">
            <v>0.75</v>
          </cell>
          <cell r="J881">
            <v>1</v>
          </cell>
          <cell r="K881">
            <v>2</v>
          </cell>
        </row>
        <row r="882">
          <cell r="A882" t="str">
            <v>M1</v>
          </cell>
          <cell r="B882" t="str">
            <v>A5C</v>
          </cell>
          <cell r="C882" t="str">
            <v>P</v>
          </cell>
          <cell r="D882" t="str">
            <v>22082</v>
          </cell>
          <cell r="E882" t="str">
            <v>SOL</v>
          </cell>
          <cell r="F882">
            <v>2</v>
          </cell>
          <cell r="G882" t="str">
            <v>CB39020000040T</v>
          </cell>
          <cell r="H882">
            <v>4</v>
          </cell>
          <cell r="I882">
            <v>0.75</v>
          </cell>
          <cell r="J882">
            <v>2</v>
          </cell>
          <cell r="K882">
            <v>3</v>
          </cell>
        </row>
        <row r="883">
          <cell r="A883" t="str">
            <v>M1</v>
          </cell>
          <cell r="B883" t="str">
            <v>A5C</v>
          </cell>
          <cell r="C883" t="str">
            <v>P</v>
          </cell>
          <cell r="D883" t="str">
            <v>22139</v>
          </cell>
          <cell r="E883" t="str">
            <v>SOL</v>
          </cell>
          <cell r="F883">
            <v>2</v>
          </cell>
          <cell r="G883" t="str">
            <v>CB39020000040T</v>
          </cell>
          <cell r="H883">
            <v>4</v>
          </cell>
          <cell r="I883">
            <v>0.75</v>
          </cell>
          <cell r="J883">
            <v>2</v>
          </cell>
          <cell r="K883">
            <v>3</v>
          </cell>
        </row>
        <row r="884">
          <cell r="A884" t="str">
            <v>M1</v>
          </cell>
          <cell r="B884" t="str">
            <v>A5C</v>
          </cell>
          <cell r="C884" t="str">
            <v>TRIM</v>
          </cell>
          <cell r="D884" t="str">
            <v>V-2211</v>
          </cell>
          <cell r="E884" t="str">
            <v>SOL</v>
          </cell>
          <cell r="F884">
            <v>2</v>
          </cell>
          <cell r="G884" t="str">
            <v>CB39020000040T</v>
          </cell>
          <cell r="H884">
            <v>4</v>
          </cell>
          <cell r="I884">
            <v>0.75</v>
          </cell>
          <cell r="J884">
            <v>1</v>
          </cell>
          <cell r="K884">
            <v>2</v>
          </cell>
        </row>
        <row r="885">
          <cell r="A885" t="str">
            <v>M1</v>
          </cell>
          <cell r="B885" t="str">
            <v>A5C</v>
          </cell>
          <cell r="C885" t="str">
            <v>P</v>
          </cell>
          <cell r="D885" t="str">
            <v>22102</v>
          </cell>
          <cell r="E885" t="str">
            <v>SOL</v>
          </cell>
          <cell r="F885">
            <v>2</v>
          </cell>
          <cell r="G885" t="str">
            <v>CB3902000004IH</v>
          </cell>
          <cell r="H885">
            <v>4</v>
          </cell>
          <cell r="I885">
            <v>1.5</v>
          </cell>
          <cell r="J885">
            <v>2</v>
          </cell>
          <cell r="K885">
            <v>3</v>
          </cell>
        </row>
        <row r="886">
          <cell r="A886" t="str">
            <v>M1</v>
          </cell>
          <cell r="B886" t="str">
            <v>A5C</v>
          </cell>
          <cell r="C886" t="str">
            <v>P</v>
          </cell>
          <cell r="D886" t="str">
            <v>22069</v>
          </cell>
          <cell r="E886" t="str">
            <v>TEE</v>
          </cell>
          <cell r="F886">
            <v>2</v>
          </cell>
          <cell r="G886" t="str">
            <v>CB300304000400</v>
          </cell>
          <cell r="H886">
            <v>4</v>
          </cell>
          <cell r="I886" t="str">
            <v>--</v>
          </cell>
          <cell r="J886">
            <v>1</v>
          </cell>
          <cell r="K886">
            <v>2</v>
          </cell>
        </row>
        <row r="887">
          <cell r="A887" t="str">
            <v>M1</v>
          </cell>
          <cell r="B887" t="str">
            <v>A5C</v>
          </cell>
          <cell r="C887" t="str">
            <v>P</v>
          </cell>
          <cell r="D887" t="str">
            <v>22069</v>
          </cell>
          <cell r="E887" t="str">
            <v>TEE</v>
          </cell>
          <cell r="F887">
            <v>2</v>
          </cell>
          <cell r="G887" t="str">
            <v>CB300304000400</v>
          </cell>
          <cell r="H887">
            <v>4</v>
          </cell>
          <cell r="I887" t="str">
            <v>--</v>
          </cell>
          <cell r="J887">
            <v>3</v>
          </cell>
          <cell r="K887">
            <v>4</v>
          </cell>
        </row>
        <row r="888">
          <cell r="A888" t="str">
            <v>M1</v>
          </cell>
          <cell r="B888" t="str">
            <v>A5C</v>
          </cell>
          <cell r="C888" t="str">
            <v>P</v>
          </cell>
          <cell r="D888" t="str">
            <v>22139</v>
          </cell>
          <cell r="E888" t="str">
            <v>TEE</v>
          </cell>
          <cell r="F888">
            <v>2</v>
          </cell>
          <cell r="G888" t="str">
            <v>CB300304000400</v>
          </cell>
          <cell r="H888">
            <v>4</v>
          </cell>
          <cell r="I888" t="str">
            <v>--</v>
          </cell>
          <cell r="J888">
            <v>1</v>
          </cell>
          <cell r="K888">
            <v>2</v>
          </cell>
        </row>
        <row r="889">
          <cell r="A889" t="str">
            <v>M1</v>
          </cell>
          <cell r="B889" t="str">
            <v>A5C</v>
          </cell>
          <cell r="C889" t="str">
            <v>P</v>
          </cell>
          <cell r="D889" t="str">
            <v>22094</v>
          </cell>
          <cell r="E889" t="str">
            <v>90 ELL</v>
          </cell>
          <cell r="F889">
            <v>2</v>
          </cell>
          <cell r="G889" t="str">
            <v>CB300104000400</v>
          </cell>
          <cell r="H889">
            <v>4</v>
          </cell>
          <cell r="I889" t="str">
            <v>--</v>
          </cell>
          <cell r="J889">
            <v>8</v>
          </cell>
          <cell r="K889">
            <v>10</v>
          </cell>
        </row>
        <row r="890">
          <cell r="A890" t="str">
            <v>M1</v>
          </cell>
          <cell r="B890" t="str">
            <v>A5C</v>
          </cell>
          <cell r="C890" t="str">
            <v>P</v>
          </cell>
          <cell r="D890" t="str">
            <v>22099</v>
          </cell>
          <cell r="E890" t="str">
            <v>90 ELL</v>
          </cell>
          <cell r="F890">
            <v>2</v>
          </cell>
          <cell r="G890" t="str">
            <v>CB300104000400</v>
          </cell>
          <cell r="H890">
            <v>4</v>
          </cell>
          <cell r="I890" t="str">
            <v>--</v>
          </cell>
          <cell r="J890">
            <v>5</v>
          </cell>
          <cell r="K890">
            <v>6</v>
          </cell>
        </row>
        <row r="891">
          <cell r="A891" t="str">
            <v>M1</v>
          </cell>
          <cell r="B891" t="str">
            <v>A5C</v>
          </cell>
          <cell r="C891" t="str">
            <v>P</v>
          </cell>
          <cell r="D891" t="str">
            <v>22095</v>
          </cell>
          <cell r="E891" t="str">
            <v>90 ELL</v>
          </cell>
          <cell r="F891">
            <v>2</v>
          </cell>
          <cell r="G891" t="str">
            <v>CB300104000400</v>
          </cell>
          <cell r="H891">
            <v>4</v>
          </cell>
          <cell r="I891" t="str">
            <v>--</v>
          </cell>
          <cell r="J891">
            <v>8</v>
          </cell>
          <cell r="K891">
            <v>10</v>
          </cell>
        </row>
        <row r="892">
          <cell r="A892" t="str">
            <v>M1</v>
          </cell>
          <cell r="B892" t="str">
            <v>A5C</v>
          </cell>
          <cell r="C892" t="str">
            <v>P</v>
          </cell>
          <cell r="D892" t="str">
            <v>22094</v>
          </cell>
          <cell r="E892" t="str">
            <v>E RED</v>
          </cell>
          <cell r="F892">
            <v>2</v>
          </cell>
          <cell r="G892" t="str">
            <v>CB300604040403</v>
          </cell>
          <cell r="H892">
            <v>4</v>
          </cell>
          <cell r="I892">
            <v>3</v>
          </cell>
          <cell r="J892">
            <v>2</v>
          </cell>
          <cell r="K892">
            <v>3</v>
          </cell>
        </row>
        <row r="893">
          <cell r="A893" t="str">
            <v>M1</v>
          </cell>
          <cell r="B893" t="str">
            <v>A5C</v>
          </cell>
          <cell r="C893" t="str">
            <v>P</v>
          </cell>
          <cell r="D893" t="str">
            <v>22095</v>
          </cell>
          <cell r="E893" t="str">
            <v>E RED</v>
          </cell>
          <cell r="F893">
            <v>2</v>
          </cell>
          <cell r="G893" t="str">
            <v>CB300604040403</v>
          </cell>
          <cell r="H893">
            <v>4</v>
          </cell>
          <cell r="I893">
            <v>3</v>
          </cell>
          <cell r="J893">
            <v>2</v>
          </cell>
          <cell r="K893">
            <v>3</v>
          </cell>
        </row>
        <row r="894">
          <cell r="A894" t="str">
            <v>M1</v>
          </cell>
          <cell r="B894" t="str">
            <v>A5C</v>
          </cell>
          <cell r="C894" t="str">
            <v>P</v>
          </cell>
          <cell r="D894" t="str">
            <v>22099</v>
          </cell>
          <cell r="E894" t="str">
            <v>SOL</v>
          </cell>
          <cell r="F894">
            <v>2</v>
          </cell>
          <cell r="G894" t="str">
            <v>CB39020000040T</v>
          </cell>
          <cell r="H894">
            <v>4</v>
          </cell>
          <cell r="I894">
            <v>0.75</v>
          </cell>
          <cell r="J894">
            <v>2</v>
          </cell>
          <cell r="K894">
            <v>3</v>
          </cell>
        </row>
        <row r="895">
          <cell r="A895" t="str">
            <v>M1</v>
          </cell>
          <cell r="B895" t="str">
            <v>A5C</v>
          </cell>
          <cell r="C895" t="str">
            <v>P</v>
          </cell>
          <cell r="D895" t="str">
            <v>22099</v>
          </cell>
          <cell r="E895" t="str">
            <v>SOL</v>
          </cell>
          <cell r="F895">
            <v>2</v>
          </cell>
          <cell r="G895" t="str">
            <v>CB3902000004IH</v>
          </cell>
          <cell r="H895">
            <v>4</v>
          </cell>
          <cell r="I895">
            <v>1.5</v>
          </cell>
          <cell r="J895">
            <v>1</v>
          </cell>
          <cell r="K895">
            <v>2</v>
          </cell>
        </row>
        <row r="896">
          <cell r="A896" t="str">
            <v>M1</v>
          </cell>
          <cell r="B896" t="str">
            <v>A5C</v>
          </cell>
          <cell r="C896" t="str">
            <v>P</v>
          </cell>
          <cell r="D896" t="str">
            <v>22059</v>
          </cell>
          <cell r="E896" t="str">
            <v>45 ELL</v>
          </cell>
          <cell r="F896">
            <v>2</v>
          </cell>
          <cell r="G896" t="str">
            <v>CB300204000400</v>
          </cell>
          <cell r="H896">
            <v>4</v>
          </cell>
          <cell r="I896" t="str">
            <v>--</v>
          </cell>
          <cell r="J896">
            <v>2</v>
          </cell>
          <cell r="K896">
            <v>3</v>
          </cell>
        </row>
        <row r="897">
          <cell r="A897" t="str">
            <v>M1</v>
          </cell>
          <cell r="B897" t="str">
            <v>A5C</v>
          </cell>
          <cell r="C897" t="str">
            <v>P</v>
          </cell>
          <cell r="D897" t="str">
            <v>22003</v>
          </cell>
          <cell r="E897" t="str">
            <v>E RED</v>
          </cell>
          <cell r="F897">
            <v>2</v>
          </cell>
          <cell r="G897" t="str">
            <v>CB300604040403</v>
          </cell>
          <cell r="H897">
            <v>4</v>
          </cell>
          <cell r="I897">
            <v>3</v>
          </cell>
          <cell r="J897">
            <v>2</v>
          </cell>
          <cell r="K897">
            <v>3</v>
          </cell>
        </row>
        <row r="898">
          <cell r="A898" t="str">
            <v>M1</v>
          </cell>
          <cell r="B898" t="str">
            <v>A5C</v>
          </cell>
          <cell r="C898" t="str">
            <v>WW</v>
          </cell>
          <cell r="D898" t="str">
            <v>22601</v>
          </cell>
          <cell r="E898" t="str">
            <v>90 ELL</v>
          </cell>
          <cell r="F898">
            <v>2</v>
          </cell>
          <cell r="G898" t="str">
            <v>CB300104000400</v>
          </cell>
          <cell r="H898">
            <v>4</v>
          </cell>
          <cell r="I898" t="str">
            <v>--</v>
          </cell>
          <cell r="J898">
            <v>2</v>
          </cell>
          <cell r="K898">
            <v>3</v>
          </cell>
        </row>
        <row r="899">
          <cell r="A899" t="str">
            <v>M1</v>
          </cell>
          <cell r="B899" t="str">
            <v>A5C</v>
          </cell>
          <cell r="C899" t="str">
            <v>WW</v>
          </cell>
          <cell r="D899" t="str">
            <v>22613</v>
          </cell>
          <cell r="E899" t="str">
            <v>90 ELL</v>
          </cell>
          <cell r="F899">
            <v>2</v>
          </cell>
          <cell r="G899" t="str">
            <v>CB300104000400</v>
          </cell>
          <cell r="H899">
            <v>4</v>
          </cell>
          <cell r="I899" t="str">
            <v>--</v>
          </cell>
          <cell r="J899">
            <v>4</v>
          </cell>
          <cell r="K899">
            <v>5</v>
          </cell>
        </row>
        <row r="900">
          <cell r="A900" t="str">
            <v>M1</v>
          </cell>
          <cell r="B900" t="str">
            <v>A5C</v>
          </cell>
          <cell r="C900" t="str">
            <v>WW</v>
          </cell>
          <cell r="D900" t="str">
            <v>22601</v>
          </cell>
          <cell r="E900" t="str">
            <v>E RED</v>
          </cell>
          <cell r="F900">
            <v>2</v>
          </cell>
          <cell r="G900" t="str">
            <v>CB300604040403</v>
          </cell>
          <cell r="H900">
            <v>4</v>
          </cell>
          <cell r="I900">
            <v>3</v>
          </cell>
          <cell r="J900">
            <v>2</v>
          </cell>
          <cell r="K900">
            <v>3</v>
          </cell>
        </row>
        <row r="901">
          <cell r="A901" t="str">
            <v>M1</v>
          </cell>
          <cell r="B901" t="str">
            <v>A5C</v>
          </cell>
          <cell r="C901" t="str">
            <v>WW</v>
          </cell>
          <cell r="D901" t="str">
            <v>22601</v>
          </cell>
          <cell r="E901" t="str">
            <v>SOL</v>
          </cell>
          <cell r="F901">
            <v>2</v>
          </cell>
          <cell r="G901" t="str">
            <v>CB39020000040T</v>
          </cell>
          <cell r="H901">
            <v>4</v>
          </cell>
          <cell r="I901">
            <v>0.75</v>
          </cell>
          <cell r="J901">
            <v>4</v>
          </cell>
          <cell r="K901">
            <v>5</v>
          </cell>
        </row>
        <row r="902">
          <cell r="A902" t="str">
            <v>M1</v>
          </cell>
          <cell r="B902" t="str">
            <v>A5C</v>
          </cell>
          <cell r="C902" t="str">
            <v>WW</v>
          </cell>
          <cell r="D902" t="str">
            <v>22613</v>
          </cell>
          <cell r="E902" t="str">
            <v>TEE</v>
          </cell>
          <cell r="F902">
            <v>2</v>
          </cell>
          <cell r="G902" t="str">
            <v>CB300304000400</v>
          </cell>
          <cell r="H902">
            <v>4</v>
          </cell>
          <cell r="I902" t="str">
            <v>--</v>
          </cell>
          <cell r="J902">
            <v>1</v>
          </cell>
          <cell r="K902">
            <v>2</v>
          </cell>
        </row>
        <row r="903">
          <cell r="A903" t="str">
            <v>M1</v>
          </cell>
          <cell r="B903" t="str">
            <v>A6C</v>
          </cell>
          <cell r="C903" t="str">
            <v>HOS</v>
          </cell>
          <cell r="D903" t="str">
            <v>65628</v>
          </cell>
          <cell r="E903" t="str">
            <v>90 ELL</v>
          </cell>
          <cell r="F903">
            <v>2</v>
          </cell>
          <cell r="G903" t="str">
            <v>CB300104000400</v>
          </cell>
          <cell r="H903">
            <v>4</v>
          </cell>
          <cell r="I903" t="str">
            <v>--</v>
          </cell>
          <cell r="J903">
            <v>10</v>
          </cell>
          <cell r="K903">
            <v>12</v>
          </cell>
        </row>
        <row r="904">
          <cell r="A904" t="str">
            <v>M1</v>
          </cell>
          <cell r="B904" t="str">
            <v>A4C</v>
          </cell>
          <cell r="C904" t="str">
            <v>P</v>
          </cell>
          <cell r="D904" t="str">
            <v>22009</v>
          </cell>
          <cell r="E904" t="str">
            <v>90 ELL</v>
          </cell>
          <cell r="F904">
            <v>2</v>
          </cell>
          <cell r="G904" t="str">
            <v>CB300104000400</v>
          </cell>
          <cell r="H904">
            <v>4</v>
          </cell>
          <cell r="I904" t="str">
            <v>--</v>
          </cell>
          <cell r="J904">
            <v>6</v>
          </cell>
          <cell r="K904">
            <v>7</v>
          </cell>
        </row>
        <row r="905">
          <cell r="A905" t="str">
            <v>M1</v>
          </cell>
          <cell r="B905" t="str">
            <v>A6C</v>
          </cell>
          <cell r="C905" t="str">
            <v>HOS</v>
          </cell>
          <cell r="D905" t="str">
            <v>65614</v>
          </cell>
          <cell r="E905" t="str">
            <v>90 ELL</v>
          </cell>
          <cell r="F905">
            <v>2</v>
          </cell>
          <cell r="G905" t="str">
            <v>CB300104000400</v>
          </cell>
          <cell r="H905">
            <v>4</v>
          </cell>
          <cell r="I905" t="str">
            <v>--</v>
          </cell>
          <cell r="J905">
            <v>7</v>
          </cell>
          <cell r="K905">
            <v>9</v>
          </cell>
        </row>
        <row r="906">
          <cell r="A906" t="str">
            <v>M1</v>
          </cell>
          <cell r="B906" t="str">
            <v>A6C</v>
          </cell>
          <cell r="C906" t="str">
            <v>HOS</v>
          </cell>
          <cell r="D906" t="str">
            <v>65634</v>
          </cell>
          <cell r="E906" t="str">
            <v>90 ELL</v>
          </cell>
          <cell r="F906">
            <v>2</v>
          </cell>
          <cell r="G906" t="str">
            <v>CB300104000400</v>
          </cell>
          <cell r="H906">
            <v>4</v>
          </cell>
          <cell r="I906" t="str">
            <v>--</v>
          </cell>
          <cell r="J906">
            <v>1</v>
          </cell>
          <cell r="K906">
            <v>2</v>
          </cell>
        </row>
        <row r="907">
          <cell r="A907" t="str">
            <v>M1</v>
          </cell>
          <cell r="B907" t="str">
            <v>A5C</v>
          </cell>
          <cell r="C907" t="str">
            <v>P</v>
          </cell>
          <cell r="D907" t="str">
            <v>22098</v>
          </cell>
          <cell r="E907" t="str">
            <v>90 ELL</v>
          </cell>
          <cell r="F907">
            <v>2</v>
          </cell>
          <cell r="G907" t="str">
            <v>CB300104000400</v>
          </cell>
          <cell r="H907">
            <v>4</v>
          </cell>
          <cell r="I907" t="str">
            <v>--</v>
          </cell>
          <cell r="J907">
            <v>3</v>
          </cell>
          <cell r="K907">
            <v>4</v>
          </cell>
        </row>
        <row r="908">
          <cell r="A908" t="str">
            <v>M1</v>
          </cell>
          <cell r="B908" t="str">
            <v>A5C</v>
          </cell>
          <cell r="C908" t="str">
            <v>TRIM</v>
          </cell>
          <cell r="D908" t="str">
            <v>V-2216A</v>
          </cell>
          <cell r="E908" t="str">
            <v>C RED</v>
          </cell>
          <cell r="F908">
            <v>2</v>
          </cell>
          <cell r="G908" t="str">
            <v>CB300504040403</v>
          </cell>
          <cell r="H908">
            <v>4</v>
          </cell>
          <cell r="I908">
            <v>3</v>
          </cell>
          <cell r="J908">
            <v>1</v>
          </cell>
          <cell r="K908">
            <v>2</v>
          </cell>
        </row>
        <row r="909">
          <cell r="A909" t="str">
            <v>M1</v>
          </cell>
          <cell r="B909" t="str">
            <v>A5C</v>
          </cell>
          <cell r="C909" t="str">
            <v>TRIM</v>
          </cell>
          <cell r="D909" t="str">
            <v>V-2216B</v>
          </cell>
          <cell r="E909" t="str">
            <v>C RED</v>
          </cell>
          <cell r="F909">
            <v>2</v>
          </cell>
          <cell r="G909" t="str">
            <v>CB300504040403</v>
          </cell>
          <cell r="H909">
            <v>4</v>
          </cell>
          <cell r="I909">
            <v>3</v>
          </cell>
          <cell r="J909">
            <v>1</v>
          </cell>
          <cell r="K909">
            <v>2</v>
          </cell>
        </row>
        <row r="910">
          <cell r="A910" t="str">
            <v>M1</v>
          </cell>
          <cell r="B910" t="str">
            <v>A6C</v>
          </cell>
          <cell r="C910" t="str">
            <v>HOR</v>
          </cell>
          <cell r="D910" t="str">
            <v>65619</v>
          </cell>
          <cell r="E910" t="str">
            <v>E RED</v>
          </cell>
          <cell r="F910">
            <v>2</v>
          </cell>
          <cell r="G910" t="str">
            <v>CB300604040403</v>
          </cell>
          <cell r="H910">
            <v>4</v>
          </cell>
          <cell r="I910">
            <v>3</v>
          </cell>
          <cell r="J910">
            <v>1</v>
          </cell>
          <cell r="K910">
            <v>2</v>
          </cell>
        </row>
        <row r="911">
          <cell r="A911" t="str">
            <v>M1</v>
          </cell>
          <cell r="B911" t="str">
            <v>A6C</v>
          </cell>
          <cell r="C911" t="str">
            <v>HOS</v>
          </cell>
          <cell r="D911" t="str">
            <v>65634</v>
          </cell>
          <cell r="E911" t="str">
            <v>SOL</v>
          </cell>
          <cell r="F911">
            <v>2</v>
          </cell>
          <cell r="G911" t="str">
            <v>CB39020000040T</v>
          </cell>
          <cell r="H911">
            <v>4</v>
          </cell>
          <cell r="I911">
            <v>0.75</v>
          </cell>
          <cell r="J911">
            <v>1</v>
          </cell>
          <cell r="K911">
            <v>2</v>
          </cell>
        </row>
        <row r="912">
          <cell r="A912" t="str">
            <v>M1</v>
          </cell>
          <cell r="B912" t="str">
            <v>A4C</v>
          </cell>
          <cell r="C912" t="str">
            <v>P</v>
          </cell>
          <cell r="D912" t="str">
            <v>22009</v>
          </cell>
          <cell r="E912" t="str">
            <v>SOL</v>
          </cell>
          <cell r="F912">
            <v>2</v>
          </cell>
          <cell r="G912" t="str">
            <v>CB39020000040T</v>
          </cell>
          <cell r="H912">
            <v>4</v>
          </cell>
          <cell r="I912">
            <v>0.75</v>
          </cell>
          <cell r="J912">
            <v>2</v>
          </cell>
          <cell r="K912">
            <v>3</v>
          </cell>
        </row>
        <row r="913">
          <cell r="A913" t="str">
            <v>M1</v>
          </cell>
          <cell r="B913" t="str">
            <v>A5C</v>
          </cell>
          <cell r="C913" t="str">
            <v>P</v>
          </cell>
          <cell r="D913" t="str">
            <v>22098</v>
          </cell>
          <cell r="E913" t="str">
            <v>SOL</v>
          </cell>
          <cell r="F913">
            <v>2</v>
          </cell>
          <cell r="G913" t="str">
            <v>CB39020000040T</v>
          </cell>
          <cell r="H913">
            <v>4</v>
          </cell>
          <cell r="I913">
            <v>0.75</v>
          </cell>
          <cell r="J913">
            <v>1</v>
          </cell>
          <cell r="K913">
            <v>2</v>
          </cell>
        </row>
        <row r="914">
          <cell r="A914" t="str">
            <v>M1</v>
          </cell>
          <cell r="B914" t="str">
            <v>A6C</v>
          </cell>
          <cell r="C914" t="str">
            <v>HOR</v>
          </cell>
          <cell r="D914" t="str">
            <v>65813</v>
          </cell>
          <cell r="E914" t="str">
            <v>SOL</v>
          </cell>
          <cell r="F914">
            <v>2</v>
          </cell>
          <cell r="G914" t="str">
            <v>CB39020000040T</v>
          </cell>
          <cell r="H914">
            <v>4</v>
          </cell>
          <cell r="I914">
            <v>0.75</v>
          </cell>
          <cell r="J914">
            <v>1</v>
          </cell>
          <cell r="K914">
            <v>2</v>
          </cell>
        </row>
        <row r="915">
          <cell r="A915" t="str">
            <v>M1</v>
          </cell>
          <cell r="B915" t="str">
            <v>A6C</v>
          </cell>
          <cell r="C915" t="str">
            <v>HOS</v>
          </cell>
          <cell r="D915" t="str">
            <v>65628</v>
          </cell>
          <cell r="E915" t="str">
            <v>SOL</v>
          </cell>
          <cell r="F915">
            <v>2</v>
          </cell>
          <cell r="G915" t="str">
            <v>CB39020000040T</v>
          </cell>
          <cell r="H915">
            <v>4</v>
          </cell>
          <cell r="I915">
            <v>0.75</v>
          </cell>
          <cell r="J915">
            <v>1</v>
          </cell>
          <cell r="K915">
            <v>2</v>
          </cell>
        </row>
        <row r="916">
          <cell r="A916" t="str">
            <v>M1</v>
          </cell>
          <cell r="B916" t="str">
            <v>A6C</v>
          </cell>
          <cell r="C916" t="str">
            <v>HOS</v>
          </cell>
          <cell r="D916" t="str">
            <v>65628</v>
          </cell>
          <cell r="E916" t="str">
            <v>TEE</v>
          </cell>
          <cell r="F916">
            <v>2</v>
          </cell>
          <cell r="G916" t="str">
            <v>CB300304000400</v>
          </cell>
          <cell r="H916">
            <v>4</v>
          </cell>
          <cell r="I916" t="str">
            <v>--</v>
          </cell>
          <cell r="J916">
            <v>2</v>
          </cell>
          <cell r="K916">
            <v>3</v>
          </cell>
        </row>
        <row r="917">
          <cell r="A917" t="str">
            <v>M1</v>
          </cell>
          <cell r="B917" t="str">
            <v>A6C</v>
          </cell>
          <cell r="C917" t="str">
            <v>HOS</v>
          </cell>
          <cell r="D917" t="str">
            <v>65634</v>
          </cell>
          <cell r="E917" t="str">
            <v>TEE</v>
          </cell>
          <cell r="F917">
            <v>2</v>
          </cell>
          <cell r="G917" t="str">
            <v>CB300304000400</v>
          </cell>
          <cell r="H917">
            <v>4</v>
          </cell>
          <cell r="I917" t="str">
            <v>--</v>
          </cell>
          <cell r="J917">
            <v>1</v>
          </cell>
          <cell r="K917">
            <v>2</v>
          </cell>
        </row>
        <row r="918">
          <cell r="A918" t="str">
            <v>M1</v>
          </cell>
          <cell r="B918" t="str">
            <v>A4C</v>
          </cell>
          <cell r="C918" t="str">
            <v>P</v>
          </cell>
          <cell r="D918" t="str">
            <v>22009</v>
          </cell>
          <cell r="E918" t="str">
            <v>TEE</v>
          </cell>
          <cell r="F918">
            <v>2</v>
          </cell>
          <cell r="G918" t="str">
            <v>CB300304000400</v>
          </cell>
          <cell r="H918">
            <v>4</v>
          </cell>
          <cell r="I918" t="str">
            <v>--</v>
          </cell>
          <cell r="J918">
            <v>1</v>
          </cell>
          <cell r="K918">
            <v>2</v>
          </cell>
        </row>
        <row r="919">
          <cell r="A919" t="str">
            <v>M1</v>
          </cell>
          <cell r="B919" t="str">
            <v>A6C</v>
          </cell>
          <cell r="C919" t="str">
            <v>HOS</v>
          </cell>
          <cell r="D919" t="str">
            <v>65614</v>
          </cell>
          <cell r="E919" t="str">
            <v>TEE</v>
          </cell>
          <cell r="F919">
            <v>2</v>
          </cell>
          <cell r="G919" t="str">
            <v>CB300304000400</v>
          </cell>
          <cell r="H919">
            <v>4</v>
          </cell>
          <cell r="I919" t="str">
            <v>--</v>
          </cell>
          <cell r="J919">
            <v>1</v>
          </cell>
          <cell r="K919">
            <v>2</v>
          </cell>
        </row>
        <row r="920">
          <cell r="A920" t="str">
            <v>M1</v>
          </cell>
          <cell r="B920" t="str">
            <v>A6C</v>
          </cell>
          <cell r="C920" t="str">
            <v>HOR</v>
          </cell>
          <cell r="D920" t="str">
            <v>65813</v>
          </cell>
          <cell r="E920" t="str">
            <v>TEE</v>
          </cell>
          <cell r="F920">
            <v>2</v>
          </cell>
          <cell r="G920" t="str">
            <v>CB300304000400</v>
          </cell>
          <cell r="H920">
            <v>4</v>
          </cell>
          <cell r="I920" t="str">
            <v>--</v>
          </cell>
          <cell r="J920">
            <v>1</v>
          </cell>
          <cell r="K920">
            <v>2</v>
          </cell>
        </row>
        <row r="921">
          <cell r="A921" t="str">
            <v>M1</v>
          </cell>
          <cell r="B921" t="str">
            <v>A6C</v>
          </cell>
          <cell r="C921" t="str">
            <v>HOS</v>
          </cell>
          <cell r="D921" t="str">
            <v>65614</v>
          </cell>
          <cell r="E921" t="str">
            <v>TOL</v>
          </cell>
          <cell r="F921">
            <v>2</v>
          </cell>
          <cell r="G921" t="str">
            <v>CB39030000040T</v>
          </cell>
          <cell r="H921">
            <v>4</v>
          </cell>
          <cell r="I921">
            <v>0.75</v>
          </cell>
          <cell r="J921">
            <v>1</v>
          </cell>
          <cell r="K921">
            <v>2</v>
          </cell>
        </row>
        <row r="922">
          <cell r="A922" t="str">
            <v>M1</v>
          </cell>
          <cell r="B922" t="str">
            <v>A6C</v>
          </cell>
          <cell r="C922" t="str">
            <v>HOS</v>
          </cell>
          <cell r="D922" t="str">
            <v>65628</v>
          </cell>
          <cell r="E922" t="str">
            <v>TOL</v>
          </cell>
          <cell r="F922">
            <v>2</v>
          </cell>
          <cell r="G922" t="str">
            <v>CB39030000040T</v>
          </cell>
          <cell r="H922">
            <v>4</v>
          </cell>
          <cell r="I922">
            <v>0.75</v>
          </cell>
          <cell r="J922">
            <v>1</v>
          </cell>
          <cell r="K922">
            <v>2</v>
          </cell>
        </row>
        <row r="923">
          <cell r="A923" t="str">
            <v>M1</v>
          </cell>
          <cell r="B923" t="str">
            <v>B1C</v>
          </cell>
          <cell r="C923" t="str">
            <v>P</v>
          </cell>
          <cell r="D923" t="str">
            <v>22029</v>
          </cell>
          <cell r="E923" t="str">
            <v>90 ELL</v>
          </cell>
          <cell r="F923">
            <v>2</v>
          </cell>
          <cell r="G923" t="str">
            <v>CB300104000400</v>
          </cell>
          <cell r="H923">
            <v>4</v>
          </cell>
          <cell r="I923" t="str">
            <v>--</v>
          </cell>
          <cell r="J923">
            <v>4</v>
          </cell>
          <cell r="K923">
            <v>5</v>
          </cell>
        </row>
        <row r="924">
          <cell r="A924" t="str">
            <v>M1</v>
          </cell>
          <cell r="B924" t="str">
            <v>B1C</v>
          </cell>
          <cell r="C924" t="str">
            <v>P</v>
          </cell>
          <cell r="D924" t="str">
            <v>22029</v>
          </cell>
          <cell r="E924" t="str">
            <v>SOL</v>
          </cell>
          <cell r="F924">
            <v>2</v>
          </cell>
          <cell r="G924" t="str">
            <v>CB39020000040T</v>
          </cell>
          <cell r="H924">
            <v>4</v>
          </cell>
          <cell r="I924">
            <v>0.75</v>
          </cell>
          <cell r="J924">
            <v>5</v>
          </cell>
          <cell r="K924">
            <v>6</v>
          </cell>
        </row>
        <row r="925">
          <cell r="A925" t="str">
            <v>M1</v>
          </cell>
          <cell r="B925" t="str">
            <v>B1C</v>
          </cell>
          <cell r="C925" t="str">
            <v>P</v>
          </cell>
          <cell r="D925" t="str">
            <v>22029</v>
          </cell>
          <cell r="E925" t="str">
            <v>TEE</v>
          </cell>
          <cell r="F925">
            <v>2</v>
          </cell>
          <cell r="G925" t="str">
            <v>CB300304000400</v>
          </cell>
          <cell r="H925">
            <v>4</v>
          </cell>
          <cell r="I925" t="str">
            <v>--</v>
          </cell>
          <cell r="J925">
            <v>2</v>
          </cell>
          <cell r="K925">
            <v>3</v>
          </cell>
        </row>
        <row r="926">
          <cell r="A926" t="str">
            <v>M1</v>
          </cell>
          <cell r="B926" t="str">
            <v>A5C</v>
          </cell>
          <cell r="C926" t="str">
            <v>P</v>
          </cell>
          <cell r="D926" t="str">
            <v>22020</v>
          </cell>
          <cell r="E926" t="str">
            <v>12D 45 BEND</v>
          </cell>
          <cell r="F926">
            <v>2</v>
          </cell>
          <cell r="G926" t="str">
            <v>CB309104000600</v>
          </cell>
          <cell r="H926">
            <v>6</v>
          </cell>
          <cell r="I926" t="str">
            <v>--</v>
          </cell>
          <cell r="J926">
            <v>1</v>
          </cell>
          <cell r="K926">
            <v>2</v>
          </cell>
        </row>
        <row r="927">
          <cell r="A927" t="str">
            <v>M1</v>
          </cell>
          <cell r="B927" t="str">
            <v>A5C</v>
          </cell>
          <cell r="C927" t="str">
            <v>P</v>
          </cell>
          <cell r="D927" t="str">
            <v>22048</v>
          </cell>
          <cell r="E927" t="str">
            <v>12D 45 BEND</v>
          </cell>
          <cell r="F927">
            <v>2</v>
          </cell>
          <cell r="G927" t="str">
            <v>CB309104000600</v>
          </cell>
          <cell r="H927">
            <v>6</v>
          </cell>
          <cell r="I927" t="str">
            <v>--</v>
          </cell>
          <cell r="J927">
            <v>1</v>
          </cell>
          <cell r="K927">
            <v>2</v>
          </cell>
        </row>
        <row r="928">
          <cell r="A928" t="str">
            <v>M1</v>
          </cell>
          <cell r="B928" t="str">
            <v>A5C</v>
          </cell>
          <cell r="C928" t="str">
            <v>P</v>
          </cell>
          <cell r="D928" t="str">
            <v>22019</v>
          </cell>
          <cell r="E928" t="str">
            <v>12D 90 BEND</v>
          </cell>
          <cell r="F928">
            <v>2</v>
          </cell>
          <cell r="G928" t="str">
            <v>CB309004000600</v>
          </cell>
          <cell r="H928">
            <v>6</v>
          </cell>
          <cell r="I928" t="str">
            <v>--</v>
          </cell>
          <cell r="J928">
            <v>3</v>
          </cell>
          <cell r="K928">
            <v>4</v>
          </cell>
        </row>
        <row r="929">
          <cell r="A929" t="str">
            <v>M1</v>
          </cell>
          <cell r="B929" t="str">
            <v>A5C</v>
          </cell>
          <cell r="C929" t="str">
            <v>P</v>
          </cell>
          <cell r="D929" t="str">
            <v>22048</v>
          </cell>
          <cell r="E929" t="str">
            <v>12D 90 BEND</v>
          </cell>
          <cell r="F929">
            <v>2</v>
          </cell>
          <cell r="G929" t="str">
            <v>CB309004000600</v>
          </cell>
          <cell r="H929">
            <v>6</v>
          </cell>
          <cell r="I929" t="str">
            <v>--</v>
          </cell>
          <cell r="J929">
            <v>3</v>
          </cell>
          <cell r="K929">
            <v>4</v>
          </cell>
        </row>
        <row r="930">
          <cell r="A930" t="str">
            <v>M1</v>
          </cell>
          <cell r="B930" t="str">
            <v>A5C</v>
          </cell>
          <cell r="C930" t="str">
            <v>P</v>
          </cell>
          <cell r="D930" t="str">
            <v>22020</v>
          </cell>
          <cell r="E930" t="str">
            <v>12D 90 BEND</v>
          </cell>
          <cell r="F930">
            <v>2</v>
          </cell>
          <cell r="G930" t="str">
            <v>CB309004000600</v>
          </cell>
          <cell r="H930">
            <v>6</v>
          </cell>
          <cell r="I930" t="str">
            <v>--</v>
          </cell>
          <cell r="J930">
            <v>7</v>
          </cell>
          <cell r="K930">
            <v>9</v>
          </cell>
        </row>
        <row r="931">
          <cell r="A931" t="str">
            <v>M1</v>
          </cell>
          <cell r="B931" t="str">
            <v>A5C</v>
          </cell>
          <cell r="C931" t="str">
            <v>P</v>
          </cell>
          <cell r="D931" t="str">
            <v>22048</v>
          </cell>
          <cell r="E931" t="str">
            <v>12D 90 BEND</v>
          </cell>
          <cell r="F931">
            <v>2</v>
          </cell>
          <cell r="G931" t="str">
            <v>CB309004000600</v>
          </cell>
          <cell r="H931">
            <v>6</v>
          </cell>
          <cell r="I931" t="str">
            <v>--</v>
          </cell>
          <cell r="J931">
            <v>3</v>
          </cell>
          <cell r="K931">
            <v>4</v>
          </cell>
        </row>
        <row r="932">
          <cell r="A932" t="str">
            <v>M1</v>
          </cell>
          <cell r="B932" t="str">
            <v>A5C</v>
          </cell>
          <cell r="C932" t="str">
            <v>P</v>
          </cell>
          <cell r="D932" t="str">
            <v>22055</v>
          </cell>
          <cell r="E932" t="str">
            <v>45 ELL</v>
          </cell>
          <cell r="F932">
            <v>2</v>
          </cell>
          <cell r="G932" t="str">
            <v>CB300204000600</v>
          </cell>
          <cell r="H932">
            <v>6</v>
          </cell>
          <cell r="I932" t="str">
            <v>--</v>
          </cell>
          <cell r="J932">
            <v>2</v>
          </cell>
          <cell r="K932">
            <v>3</v>
          </cell>
        </row>
        <row r="933">
          <cell r="A933" t="str">
            <v>M1</v>
          </cell>
          <cell r="B933" t="str">
            <v>A5C</v>
          </cell>
          <cell r="C933" t="str">
            <v>P</v>
          </cell>
          <cell r="D933" t="str">
            <v>22139</v>
          </cell>
          <cell r="E933" t="str">
            <v>45 ELL</v>
          </cell>
          <cell r="F933">
            <v>2</v>
          </cell>
          <cell r="G933" t="str">
            <v>CB300204000600</v>
          </cell>
          <cell r="H933">
            <v>6</v>
          </cell>
          <cell r="I933" t="str">
            <v>--</v>
          </cell>
          <cell r="J933">
            <v>1</v>
          </cell>
          <cell r="K933">
            <v>2</v>
          </cell>
        </row>
        <row r="934">
          <cell r="A934" t="str">
            <v>M1</v>
          </cell>
          <cell r="B934" t="str">
            <v>A5C</v>
          </cell>
          <cell r="C934" t="str">
            <v>COMP</v>
          </cell>
          <cell r="D934" t="str">
            <v>003</v>
          </cell>
          <cell r="E934" t="str">
            <v>90 ELL</v>
          </cell>
          <cell r="F934">
            <v>2</v>
          </cell>
          <cell r="G934" t="str">
            <v>CB300104000600</v>
          </cell>
          <cell r="H934">
            <v>6</v>
          </cell>
          <cell r="I934" t="str">
            <v>--</v>
          </cell>
          <cell r="J934">
            <v>2</v>
          </cell>
          <cell r="K934">
            <v>3</v>
          </cell>
        </row>
        <row r="935">
          <cell r="A935" t="str">
            <v>M1</v>
          </cell>
          <cell r="B935" t="str">
            <v>A5C</v>
          </cell>
          <cell r="C935" t="str">
            <v>P</v>
          </cell>
          <cell r="D935" t="str">
            <v>22023</v>
          </cell>
          <cell r="E935" t="str">
            <v>90 ELL</v>
          </cell>
          <cell r="F935">
            <v>2</v>
          </cell>
          <cell r="G935" t="str">
            <v>CB300104000600</v>
          </cell>
          <cell r="H935">
            <v>6</v>
          </cell>
          <cell r="I935" t="str">
            <v>--</v>
          </cell>
          <cell r="J935">
            <v>6</v>
          </cell>
          <cell r="K935">
            <v>7</v>
          </cell>
        </row>
        <row r="936">
          <cell r="A936" t="str">
            <v>M1</v>
          </cell>
          <cell r="B936" t="str">
            <v>A5C</v>
          </cell>
          <cell r="C936" t="str">
            <v>P</v>
          </cell>
          <cell r="D936" t="str">
            <v>22028</v>
          </cell>
          <cell r="E936" t="str">
            <v>90 ELL</v>
          </cell>
          <cell r="F936">
            <v>2</v>
          </cell>
          <cell r="G936" t="str">
            <v>CB300104000600</v>
          </cell>
          <cell r="H936">
            <v>6</v>
          </cell>
          <cell r="I936" t="str">
            <v>--</v>
          </cell>
          <cell r="J936">
            <v>4</v>
          </cell>
          <cell r="K936">
            <v>5</v>
          </cell>
        </row>
        <row r="937">
          <cell r="A937" t="str">
            <v>M1</v>
          </cell>
          <cell r="B937" t="str">
            <v>A5C</v>
          </cell>
          <cell r="C937" t="str">
            <v>P</v>
          </cell>
          <cell r="D937" t="str">
            <v>22065</v>
          </cell>
          <cell r="E937" t="str">
            <v>90 ELL</v>
          </cell>
          <cell r="F937">
            <v>2</v>
          </cell>
          <cell r="G937" t="str">
            <v>CB300104000600</v>
          </cell>
          <cell r="H937">
            <v>6</v>
          </cell>
          <cell r="I937" t="str">
            <v>--</v>
          </cell>
          <cell r="J937">
            <v>6</v>
          </cell>
          <cell r="K937">
            <v>7</v>
          </cell>
        </row>
        <row r="938">
          <cell r="A938" t="str">
            <v>M1</v>
          </cell>
          <cell r="B938" t="str">
            <v>A5C</v>
          </cell>
          <cell r="C938" t="str">
            <v>P</v>
          </cell>
          <cell r="D938" t="str">
            <v>22139</v>
          </cell>
          <cell r="E938" t="str">
            <v>90 ELL</v>
          </cell>
          <cell r="F938">
            <v>2</v>
          </cell>
          <cell r="G938" t="str">
            <v>CB300104000600</v>
          </cell>
          <cell r="H938">
            <v>6</v>
          </cell>
          <cell r="I938" t="str">
            <v>--</v>
          </cell>
          <cell r="J938">
            <v>4</v>
          </cell>
          <cell r="K938">
            <v>5</v>
          </cell>
        </row>
        <row r="939">
          <cell r="A939" t="str">
            <v>M1</v>
          </cell>
          <cell r="B939" t="str">
            <v>A5C</v>
          </cell>
          <cell r="C939" t="str">
            <v>P</v>
          </cell>
          <cell r="D939" t="str">
            <v>22065</v>
          </cell>
          <cell r="E939" t="str">
            <v>E RED</v>
          </cell>
          <cell r="F939">
            <v>2</v>
          </cell>
          <cell r="G939" t="str">
            <v>CB300604040604</v>
          </cell>
          <cell r="H939">
            <v>6</v>
          </cell>
          <cell r="I939">
            <v>4</v>
          </cell>
          <cell r="J939">
            <v>2</v>
          </cell>
          <cell r="K939">
            <v>3</v>
          </cell>
        </row>
        <row r="940">
          <cell r="A940" t="str">
            <v>M1</v>
          </cell>
          <cell r="B940" t="str">
            <v>A5C</v>
          </cell>
          <cell r="C940" t="str">
            <v>P</v>
          </cell>
          <cell r="D940" t="str">
            <v>22066</v>
          </cell>
          <cell r="E940" t="str">
            <v>E RED</v>
          </cell>
          <cell r="F940">
            <v>2</v>
          </cell>
          <cell r="G940" t="str">
            <v>CB300604040603</v>
          </cell>
          <cell r="H940">
            <v>6</v>
          </cell>
          <cell r="I940">
            <v>3</v>
          </cell>
          <cell r="J940">
            <v>1</v>
          </cell>
          <cell r="K940">
            <v>2</v>
          </cell>
        </row>
        <row r="941">
          <cell r="A941" t="str">
            <v>M1</v>
          </cell>
          <cell r="B941" t="str">
            <v>A5C</v>
          </cell>
          <cell r="C941" t="str">
            <v>P</v>
          </cell>
          <cell r="D941" t="str">
            <v>22028</v>
          </cell>
          <cell r="E941" t="str">
            <v>SOL</v>
          </cell>
          <cell r="F941">
            <v>2</v>
          </cell>
          <cell r="G941" t="str">
            <v>CB39020000060T</v>
          </cell>
          <cell r="H941">
            <v>6</v>
          </cell>
          <cell r="I941">
            <v>0.75</v>
          </cell>
          <cell r="J941">
            <v>1</v>
          </cell>
          <cell r="K941">
            <v>2</v>
          </cell>
        </row>
        <row r="942">
          <cell r="A942" t="str">
            <v>M1</v>
          </cell>
          <cell r="B942" t="str">
            <v>A5C</v>
          </cell>
          <cell r="C942" t="str">
            <v>P</v>
          </cell>
          <cell r="D942" t="str">
            <v>22022</v>
          </cell>
          <cell r="E942" t="str">
            <v>SOL</v>
          </cell>
          <cell r="F942">
            <v>2</v>
          </cell>
          <cell r="G942" t="str">
            <v>CB39020000060H</v>
          </cell>
          <cell r="H942">
            <v>6</v>
          </cell>
          <cell r="I942">
            <v>0.5</v>
          </cell>
          <cell r="J942">
            <v>1</v>
          </cell>
          <cell r="K942">
            <v>2</v>
          </cell>
        </row>
        <row r="943">
          <cell r="A943" t="str">
            <v>M1</v>
          </cell>
          <cell r="B943" t="str">
            <v>A5C</v>
          </cell>
          <cell r="C943" t="str">
            <v>P</v>
          </cell>
          <cell r="D943" t="str">
            <v>22065</v>
          </cell>
          <cell r="E943" t="str">
            <v>SOL</v>
          </cell>
          <cell r="F943">
            <v>2</v>
          </cell>
          <cell r="G943" t="str">
            <v>CB39020000060T</v>
          </cell>
          <cell r="H943">
            <v>6</v>
          </cell>
          <cell r="I943">
            <v>0.75</v>
          </cell>
          <cell r="J943">
            <v>1</v>
          </cell>
          <cell r="K943">
            <v>2</v>
          </cell>
        </row>
        <row r="944">
          <cell r="A944" t="str">
            <v>M1</v>
          </cell>
          <cell r="B944" t="str">
            <v>A5C</v>
          </cell>
          <cell r="C944" t="str">
            <v>P</v>
          </cell>
          <cell r="D944" t="str">
            <v>22065</v>
          </cell>
          <cell r="E944" t="str">
            <v>TEE</v>
          </cell>
          <cell r="F944">
            <v>2</v>
          </cell>
          <cell r="G944" t="str">
            <v>CB300304000600</v>
          </cell>
          <cell r="H944">
            <v>6</v>
          </cell>
          <cell r="I944" t="str">
            <v>--</v>
          </cell>
          <cell r="J944">
            <v>1</v>
          </cell>
          <cell r="K944">
            <v>2</v>
          </cell>
        </row>
        <row r="945">
          <cell r="A945" t="str">
            <v>M1</v>
          </cell>
          <cell r="B945" t="str">
            <v>A5C</v>
          </cell>
          <cell r="C945" t="str">
            <v>P</v>
          </cell>
          <cell r="D945" t="str">
            <v>22139</v>
          </cell>
          <cell r="E945" t="str">
            <v>TEE</v>
          </cell>
          <cell r="F945">
            <v>2</v>
          </cell>
          <cell r="G945" t="str">
            <v>CB300304000600</v>
          </cell>
          <cell r="H945">
            <v>6</v>
          </cell>
          <cell r="I945" t="str">
            <v>--</v>
          </cell>
          <cell r="J945">
            <v>1</v>
          </cell>
          <cell r="K945">
            <v>2</v>
          </cell>
        </row>
        <row r="946">
          <cell r="A946" t="str">
            <v>M1</v>
          </cell>
          <cell r="B946" t="str">
            <v>A5C</v>
          </cell>
          <cell r="C946" t="str">
            <v>P</v>
          </cell>
          <cell r="D946" t="str">
            <v>22028</v>
          </cell>
          <cell r="E946" t="str">
            <v>TOL</v>
          </cell>
          <cell r="F946">
            <v>2</v>
          </cell>
          <cell r="G946" t="str">
            <v>CB39030000060T</v>
          </cell>
          <cell r="H946">
            <v>6</v>
          </cell>
          <cell r="I946">
            <v>0.75</v>
          </cell>
          <cell r="J946">
            <v>1</v>
          </cell>
          <cell r="K946">
            <v>2</v>
          </cell>
        </row>
        <row r="947">
          <cell r="A947" t="str">
            <v>M1</v>
          </cell>
          <cell r="B947" t="str">
            <v>A5C</v>
          </cell>
          <cell r="C947" t="str">
            <v>P</v>
          </cell>
          <cell r="D947" t="str">
            <v>22048</v>
          </cell>
          <cell r="E947" t="str">
            <v>TOL</v>
          </cell>
          <cell r="F947">
            <v>2</v>
          </cell>
          <cell r="G947" t="str">
            <v>CB39030000060T060T</v>
          </cell>
          <cell r="H947">
            <v>6</v>
          </cell>
          <cell r="I947">
            <v>0.75</v>
          </cell>
          <cell r="J947">
            <v>1</v>
          </cell>
          <cell r="K947">
            <v>2</v>
          </cell>
        </row>
        <row r="948">
          <cell r="A948" t="str">
            <v>M1</v>
          </cell>
          <cell r="B948" t="str">
            <v>A5C</v>
          </cell>
          <cell r="C948" t="str">
            <v>P</v>
          </cell>
          <cell r="D948" t="str">
            <v>22019</v>
          </cell>
          <cell r="E948" t="str">
            <v>TOL</v>
          </cell>
          <cell r="F948">
            <v>2</v>
          </cell>
          <cell r="G948" t="str">
            <v>CB39030000060T060T</v>
          </cell>
          <cell r="H948">
            <v>6</v>
          </cell>
          <cell r="I948">
            <v>0.75</v>
          </cell>
          <cell r="J948">
            <v>1</v>
          </cell>
          <cell r="K948">
            <v>2</v>
          </cell>
        </row>
        <row r="949">
          <cell r="A949" t="str">
            <v>M1</v>
          </cell>
          <cell r="B949" t="str">
            <v>A5C</v>
          </cell>
          <cell r="C949" t="str">
            <v>P</v>
          </cell>
          <cell r="D949" t="str">
            <v>22035</v>
          </cell>
          <cell r="E949" t="str">
            <v>90 ELL</v>
          </cell>
          <cell r="F949">
            <v>2</v>
          </cell>
          <cell r="G949" t="str">
            <v>CB300104000600</v>
          </cell>
          <cell r="H949">
            <v>6</v>
          </cell>
          <cell r="I949" t="str">
            <v>--</v>
          </cell>
          <cell r="J949">
            <v>2</v>
          </cell>
          <cell r="K949">
            <v>3</v>
          </cell>
        </row>
        <row r="950">
          <cell r="A950" t="str">
            <v>M1</v>
          </cell>
          <cell r="B950" t="str">
            <v>A5C</v>
          </cell>
          <cell r="C950" t="str">
            <v>P</v>
          </cell>
          <cell r="D950" t="str">
            <v>22034</v>
          </cell>
          <cell r="E950" t="str">
            <v>SOL</v>
          </cell>
          <cell r="F950">
            <v>2</v>
          </cell>
          <cell r="G950" t="str">
            <v>CB3902000006010601</v>
          </cell>
          <cell r="H950">
            <v>6</v>
          </cell>
          <cell r="I950">
            <v>1</v>
          </cell>
          <cell r="J950">
            <v>2</v>
          </cell>
          <cell r="K950">
            <v>3</v>
          </cell>
        </row>
        <row r="951">
          <cell r="A951" t="str">
            <v>M1</v>
          </cell>
          <cell r="B951" t="str">
            <v>A5C</v>
          </cell>
          <cell r="C951" t="str">
            <v>P</v>
          </cell>
          <cell r="D951" t="str">
            <v>22034</v>
          </cell>
          <cell r="E951" t="str">
            <v>TEE</v>
          </cell>
          <cell r="F951">
            <v>2</v>
          </cell>
          <cell r="G951" t="str">
            <v>CB3003040006000600</v>
          </cell>
          <cell r="H951">
            <v>6</v>
          </cell>
          <cell r="I951" t="str">
            <v>--</v>
          </cell>
          <cell r="J951">
            <v>1</v>
          </cell>
          <cell r="K951">
            <v>2</v>
          </cell>
        </row>
        <row r="952">
          <cell r="A952" t="str">
            <v>M1</v>
          </cell>
          <cell r="B952" t="str">
            <v>A5C</v>
          </cell>
          <cell r="C952" t="str">
            <v>WW</v>
          </cell>
          <cell r="D952" t="str">
            <v>22601</v>
          </cell>
          <cell r="E952" t="str">
            <v>90 ELL</v>
          </cell>
          <cell r="F952">
            <v>2</v>
          </cell>
          <cell r="G952" t="str">
            <v>CB300104000600</v>
          </cell>
          <cell r="H952">
            <v>6</v>
          </cell>
          <cell r="I952" t="str">
            <v>--</v>
          </cell>
          <cell r="J952">
            <v>2</v>
          </cell>
          <cell r="K952">
            <v>3</v>
          </cell>
        </row>
        <row r="953">
          <cell r="A953" t="str">
            <v>M1</v>
          </cell>
          <cell r="B953" t="str">
            <v>A5C</v>
          </cell>
          <cell r="C953" t="str">
            <v>WW</v>
          </cell>
          <cell r="D953" t="str">
            <v>22601</v>
          </cell>
          <cell r="E953" t="str">
            <v>90 ELL</v>
          </cell>
          <cell r="F953">
            <v>2</v>
          </cell>
          <cell r="G953" t="str">
            <v>CB300104000600</v>
          </cell>
          <cell r="H953">
            <v>6</v>
          </cell>
          <cell r="I953" t="str">
            <v>--</v>
          </cell>
          <cell r="J953">
            <v>3</v>
          </cell>
          <cell r="K953">
            <v>4</v>
          </cell>
        </row>
        <row r="954">
          <cell r="A954" t="str">
            <v>M1</v>
          </cell>
          <cell r="B954" t="str">
            <v>A5C</v>
          </cell>
          <cell r="C954" t="str">
            <v>WW</v>
          </cell>
          <cell r="D954" t="str">
            <v>22601</v>
          </cell>
          <cell r="E954" t="str">
            <v>E RED</v>
          </cell>
          <cell r="F954">
            <v>2</v>
          </cell>
          <cell r="G954" t="str">
            <v>CB300604040604</v>
          </cell>
          <cell r="H954">
            <v>6</v>
          </cell>
          <cell r="I954">
            <v>4</v>
          </cell>
          <cell r="J954">
            <v>2</v>
          </cell>
          <cell r="K954">
            <v>3</v>
          </cell>
        </row>
        <row r="955">
          <cell r="A955" t="str">
            <v>M1</v>
          </cell>
          <cell r="B955" t="str">
            <v>A5C</v>
          </cell>
          <cell r="C955" t="str">
            <v>WW</v>
          </cell>
          <cell r="D955" t="str">
            <v>22601</v>
          </cell>
          <cell r="E955" t="str">
            <v>TEE</v>
          </cell>
          <cell r="F955">
            <v>2</v>
          </cell>
          <cell r="G955" t="str">
            <v>CB300304000600</v>
          </cell>
          <cell r="H955">
            <v>6</v>
          </cell>
          <cell r="I955" t="str">
            <v>--</v>
          </cell>
          <cell r="J955">
            <v>1</v>
          </cell>
          <cell r="K955">
            <v>2</v>
          </cell>
        </row>
        <row r="956">
          <cell r="A956" t="str">
            <v>M1</v>
          </cell>
          <cell r="B956" t="str">
            <v>A6C</v>
          </cell>
          <cell r="C956" t="str">
            <v>HOS</v>
          </cell>
          <cell r="D956" t="str">
            <v>65624</v>
          </cell>
          <cell r="E956" t="str">
            <v>45 ELL</v>
          </cell>
          <cell r="F956">
            <v>2</v>
          </cell>
          <cell r="G956" t="str">
            <v>CB300204000600</v>
          </cell>
          <cell r="H956">
            <v>6</v>
          </cell>
          <cell r="I956" t="str">
            <v>--</v>
          </cell>
          <cell r="J956">
            <v>4</v>
          </cell>
          <cell r="K956">
            <v>5</v>
          </cell>
        </row>
        <row r="957">
          <cell r="A957" t="str">
            <v>M1</v>
          </cell>
          <cell r="B957" t="str">
            <v>A6C</v>
          </cell>
          <cell r="C957" t="str">
            <v>HOS</v>
          </cell>
          <cell r="D957" t="str">
            <v>65624</v>
          </cell>
          <cell r="E957" t="str">
            <v>45 ELL</v>
          </cell>
          <cell r="F957">
            <v>2</v>
          </cell>
          <cell r="G957" t="str">
            <v>CB300204000600</v>
          </cell>
          <cell r="H957">
            <v>6</v>
          </cell>
          <cell r="I957" t="str">
            <v>--</v>
          </cell>
          <cell r="J957">
            <v>4</v>
          </cell>
          <cell r="K957">
            <v>5</v>
          </cell>
        </row>
        <row r="958">
          <cell r="A958" t="str">
            <v>M1</v>
          </cell>
          <cell r="B958" t="str">
            <v>A6C</v>
          </cell>
          <cell r="C958" t="str">
            <v>HOR</v>
          </cell>
          <cell r="D958" t="str">
            <v>65611</v>
          </cell>
          <cell r="E958" t="str">
            <v>45 ELL</v>
          </cell>
          <cell r="F958">
            <v>2</v>
          </cell>
          <cell r="G958" t="str">
            <v>CB300204000600</v>
          </cell>
          <cell r="H958">
            <v>6</v>
          </cell>
          <cell r="I958" t="str">
            <v>--</v>
          </cell>
          <cell r="J958">
            <v>4</v>
          </cell>
          <cell r="K958">
            <v>5</v>
          </cell>
        </row>
        <row r="959">
          <cell r="A959" t="str">
            <v>M1</v>
          </cell>
          <cell r="B959" t="str">
            <v>A6C</v>
          </cell>
          <cell r="C959" t="str">
            <v>HOR</v>
          </cell>
          <cell r="D959" t="str">
            <v>65611</v>
          </cell>
          <cell r="E959" t="str">
            <v>45 ELL</v>
          </cell>
          <cell r="F959">
            <v>2</v>
          </cell>
          <cell r="G959" t="str">
            <v>CB300204000600</v>
          </cell>
          <cell r="H959">
            <v>6</v>
          </cell>
          <cell r="I959" t="str">
            <v>--</v>
          </cell>
          <cell r="J959">
            <v>4</v>
          </cell>
          <cell r="K959">
            <v>5</v>
          </cell>
        </row>
        <row r="960">
          <cell r="A960" t="str">
            <v>M1</v>
          </cell>
          <cell r="B960" t="str">
            <v>A6C</v>
          </cell>
          <cell r="C960" t="str">
            <v>HOS</v>
          </cell>
          <cell r="D960" t="str">
            <v>65624</v>
          </cell>
          <cell r="E960" t="str">
            <v>SOL</v>
          </cell>
          <cell r="F960">
            <v>2</v>
          </cell>
          <cell r="G960" t="str">
            <v>CB39020000060T</v>
          </cell>
          <cell r="H960">
            <v>6</v>
          </cell>
          <cell r="I960">
            <v>0.75</v>
          </cell>
          <cell r="J960">
            <v>1</v>
          </cell>
          <cell r="K960">
            <v>2</v>
          </cell>
        </row>
        <row r="961">
          <cell r="A961" t="str">
            <v>M1</v>
          </cell>
          <cell r="B961" t="str">
            <v>A6C</v>
          </cell>
          <cell r="C961" t="str">
            <v>HOS</v>
          </cell>
          <cell r="D961" t="str">
            <v>65624</v>
          </cell>
          <cell r="E961" t="str">
            <v>SOL</v>
          </cell>
          <cell r="F961">
            <v>2</v>
          </cell>
          <cell r="G961" t="str">
            <v>CB39020000060T</v>
          </cell>
          <cell r="H961">
            <v>6</v>
          </cell>
          <cell r="I961">
            <v>0.75</v>
          </cell>
          <cell r="J961">
            <v>1</v>
          </cell>
          <cell r="K961">
            <v>2</v>
          </cell>
        </row>
        <row r="962">
          <cell r="A962" t="str">
            <v>M1</v>
          </cell>
          <cell r="B962" t="str">
            <v>A6C</v>
          </cell>
          <cell r="C962" t="str">
            <v>HOR</v>
          </cell>
          <cell r="D962" t="str">
            <v>65611</v>
          </cell>
          <cell r="E962" t="str">
            <v>SOL</v>
          </cell>
          <cell r="F962">
            <v>2</v>
          </cell>
          <cell r="G962" t="str">
            <v>CB39020000060T</v>
          </cell>
          <cell r="H962">
            <v>6</v>
          </cell>
          <cell r="I962">
            <v>0.75</v>
          </cell>
          <cell r="J962">
            <v>1</v>
          </cell>
          <cell r="K962">
            <v>2</v>
          </cell>
        </row>
        <row r="963">
          <cell r="A963" t="str">
            <v>M1</v>
          </cell>
          <cell r="B963" t="str">
            <v>A6C</v>
          </cell>
          <cell r="C963" t="str">
            <v>HOR</v>
          </cell>
          <cell r="D963" t="str">
            <v>65611</v>
          </cell>
          <cell r="E963" t="str">
            <v>SOL</v>
          </cell>
          <cell r="F963">
            <v>2</v>
          </cell>
          <cell r="G963" t="str">
            <v>CB39020000060T</v>
          </cell>
          <cell r="H963">
            <v>6</v>
          </cell>
          <cell r="I963">
            <v>0.75</v>
          </cell>
          <cell r="J963">
            <v>1</v>
          </cell>
          <cell r="K963">
            <v>2</v>
          </cell>
        </row>
        <row r="964">
          <cell r="A964" t="str">
            <v>M1</v>
          </cell>
          <cell r="B964" t="str">
            <v>A6C</v>
          </cell>
          <cell r="C964" t="str">
            <v>HOS</v>
          </cell>
          <cell r="D964" t="str">
            <v>65624</v>
          </cell>
          <cell r="E964" t="str">
            <v>TEE</v>
          </cell>
          <cell r="F964">
            <v>2</v>
          </cell>
          <cell r="G964" t="str">
            <v>CB300304000600</v>
          </cell>
          <cell r="H964">
            <v>6</v>
          </cell>
          <cell r="I964" t="str">
            <v>--</v>
          </cell>
          <cell r="J964">
            <v>1</v>
          </cell>
          <cell r="K964">
            <v>2</v>
          </cell>
        </row>
        <row r="965">
          <cell r="A965" t="str">
            <v>M1</v>
          </cell>
          <cell r="B965" t="str">
            <v>A6C</v>
          </cell>
          <cell r="C965" t="str">
            <v>HOS</v>
          </cell>
          <cell r="D965" t="str">
            <v>65624</v>
          </cell>
          <cell r="E965" t="str">
            <v>TEE</v>
          </cell>
          <cell r="F965">
            <v>2</v>
          </cell>
          <cell r="G965" t="str">
            <v>CB300304000600</v>
          </cell>
          <cell r="H965">
            <v>6</v>
          </cell>
          <cell r="I965" t="str">
            <v>--</v>
          </cell>
          <cell r="J965">
            <v>1</v>
          </cell>
          <cell r="K965">
            <v>2</v>
          </cell>
        </row>
        <row r="966">
          <cell r="A966" t="str">
            <v>M1</v>
          </cell>
          <cell r="B966" t="str">
            <v>A6C</v>
          </cell>
          <cell r="C966" t="str">
            <v>HOR</v>
          </cell>
          <cell r="D966" t="str">
            <v>65611</v>
          </cell>
          <cell r="E966" t="str">
            <v>TEE</v>
          </cell>
          <cell r="F966">
            <v>2</v>
          </cell>
          <cell r="G966" t="str">
            <v>CB300304000600</v>
          </cell>
          <cell r="H966">
            <v>6</v>
          </cell>
          <cell r="I966" t="str">
            <v>--</v>
          </cell>
          <cell r="J966">
            <v>1</v>
          </cell>
          <cell r="K966">
            <v>2</v>
          </cell>
        </row>
        <row r="967">
          <cell r="A967" t="str">
            <v>M1</v>
          </cell>
          <cell r="B967" t="str">
            <v>A6C</v>
          </cell>
          <cell r="C967" t="str">
            <v>HOR</v>
          </cell>
          <cell r="D967" t="str">
            <v>65611</v>
          </cell>
          <cell r="E967" t="str">
            <v>TEE</v>
          </cell>
          <cell r="F967">
            <v>2</v>
          </cell>
          <cell r="G967" t="str">
            <v>CB300304000600</v>
          </cell>
          <cell r="H967">
            <v>6</v>
          </cell>
          <cell r="I967" t="str">
            <v>--</v>
          </cell>
          <cell r="J967">
            <v>1</v>
          </cell>
          <cell r="K967">
            <v>2</v>
          </cell>
        </row>
        <row r="968">
          <cell r="A968" t="str">
            <v>M1</v>
          </cell>
          <cell r="B968" t="str">
            <v>B1C</v>
          </cell>
          <cell r="C968" t="str">
            <v>P</v>
          </cell>
          <cell r="D968" t="str">
            <v>22029</v>
          </cell>
          <cell r="E968" t="str">
            <v>45 ELL</v>
          </cell>
          <cell r="F968">
            <v>2</v>
          </cell>
          <cell r="G968" t="str">
            <v>CB300204000600</v>
          </cell>
          <cell r="H968">
            <v>6</v>
          </cell>
          <cell r="I968" t="str">
            <v>--</v>
          </cell>
          <cell r="J968">
            <v>1</v>
          </cell>
          <cell r="K968">
            <v>2</v>
          </cell>
        </row>
        <row r="969">
          <cell r="A969" t="str">
            <v>M1</v>
          </cell>
          <cell r="B969" t="str">
            <v>B1C</v>
          </cell>
          <cell r="C969" t="str">
            <v>P</v>
          </cell>
          <cell r="D969" t="str">
            <v>22029</v>
          </cell>
          <cell r="E969" t="str">
            <v>90 ELL</v>
          </cell>
          <cell r="F969">
            <v>2</v>
          </cell>
          <cell r="G969" t="str">
            <v>CB300104000600</v>
          </cell>
          <cell r="H969">
            <v>6</v>
          </cell>
          <cell r="I969" t="str">
            <v>--</v>
          </cell>
          <cell r="J969">
            <v>4</v>
          </cell>
          <cell r="K969">
            <v>5</v>
          </cell>
        </row>
        <row r="970">
          <cell r="A970" t="str">
            <v>M1</v>
          </cell>
          <cell r="B970" t="str">
            <v>B1C</v>
          </cell>
          <cell r="C970" t="str">
            <v>P</v>
          </cell>
          <cell r="D970" t="str">
            <v>22029</v>
          </cell>
          <cell r="E970" t="str">
            <v>TEE</v>
          </cell>
          <cell r="F970">
            <v>2</v>
          </cell>
          <cell r="G970" t="str">
            <v>CB300304000600</v>
          </cell>
          <cell r="H970">
            <v>6</v>
          </cell>
          <cell r="I970" t="str">
            <v>--</v>
          </cell>
          <cell r="J970">
            <v>1</v>
          </cell>
          <cell r="K970">
            <v>2</v>
          </cell>
        </row>
        <row r="971">
          <cell r="A971" t="str">
            <v>M1</v>
          </cell>
          <cell r="B971" t="str">
            <v>A5C</v>
          </cell>
          <cell r="C971" t="str">
            <v>P</v>
          </cell>
          <cell r="D971" t="str">
            <v>22011</v>
          </cell>
          <cell r="E971" t="str">
            <v>45 ELL</v>
          </cell>
          <cell r="F971">
            <v>2</v>
          </cell>
          <cell r="G971" t="str">
            <v>CB300204000800</v>
          </cell>
          <cell r="H971">
            <v>8</v>
          </cell>
          <cell r="I971" t="str">
            <v>--</v>
          </cell>
          <cell r="J971">
            <v>1</v>
          </cell>
          <cell r="K971">
            <v>2</v>
          </cell>
        </row>
        <row r="972">
          <cell r="A972" t="str">
            <v>M1</v>
          </cell>
          <cell r="B972" t="str">
            <v>A5C</v>
          </cell>
          <cell r="C972" t="str">
            <v>COMP</v>
          </cell>
          <cell r="D972" t="str">
            <v>004</v>
          </cell>
          <cell r="E972" t="str">
            <v>90 ELL</v>
          </cell>
          <cell r="F972">
            <v>2</v>
          </cell>
          <cell r="G972" t="str">
            <v>CB300104000800</v>
          </cell>
          <cell r="H972">
            <v>8</v>
          </cell>
          <cell r="I972" t="str">
            <v>--</v>
          </cell>
          <cell r="J972">
            <v>2</v>
          </cell>
          <cell r="K972">
            <v>3</v>
          </cell>
        </row>
        <row r="973">
          <cell r="A973" t="str">
            <v>M1</v>
          </cell>
          <cell r="B973" t="str">
            <v>A5C</v>
          </cell>
          <cell r="C973" t="str">
            <v>P</v>
          </cell>
          <cell r="D973" t="str">
            <v>22011</v>
          </cell>
          <cell r="E973" t="str">
            <v>90 ELL</v>
          </cell>
          <cell r="F973">
            <v>2</v>
          </cell>
          <cell r="G973" t="str">
            <v>CB300104000800</v>
          </cell>
          <cell r="H973">
            <v>8</v>
          </cell>
          <cell r="I973" t="str">
            <v>--</v>
          </cell>
          <cell r="J973">
            <v>5</v>
          </cell>
          <cell r="K973">
            <v>6</v>
          </cell>
        </row>
        <row r="974">
          <cell r="A974" t="str">
            <v>M1</v>
          </cell>
          <cell r="B974" t="str">
            <v>A5C</v>
          </cell>
          <cell r="C974" t="str">
            <v>P</v>
          </cell>
          <cell r="D974" t="str">
            <v>22118</v>
          </cell>
          <cell r="E974" t="str">
            <v>C RED</v>
          </cell>
          <cell r="F974">
            <v>2</v>
          </cell>
          <cell r="G974" t="str">
            <v>CB300504040804</v>
          </cell>
          <cell r="H974">
            <v>8</v>
          </cell>
          <cell r="I974">
            <v>4</v>
          </cell>
          <cell r="J974">
            <v>1</v>
          </cell>
          <cell r="K974">
            <v>2</v>
          </cell>
        </row>
        <row r="975">
          <cell r="A975" t="str">
            <v>M1</v>
          </cell>
          <cell r="B975" t="str">
            <v>A5C</v>
          </cell>
          <cell r="C975" t="str">
            <v>P</v>
          </cell>
          <cell r="D975" t="str">
            <v>22011</v>
          </cell>
          <cell r="E975" t="str">
            <v>SOL</v>
          </cell>
          <cell r="F975">
            <v>2</v>
          </cell>
          <cell r="G975" t="str">
            <v>CB39020000080T</v>
          </cell>
          <cell r="H975">
            <v>8</v>
          </cell>
          <cell r="I975">
            <v>0.75</v>
          </cell>
          <cell r="J975">
            <v>1</v>
          </cell>
          <cell r="K975">
            <v>2</v>
          </cell>
        </row>
        <row r="976">
          <cell r="A976" t="str">
            <v>M1</v>
          </cell>
          <cell r="B976" t="str">
            <v>A5C</v>
          </cell>
          <cell r="C976" t="str">
            <v>COMP</v>
          </cell>
          <cell r="D976" t="str">
            <v>004</v>
          </cell>
          <cell r="E976" t="str">
            <v>TEE</v>
          </cell>
          <cell r="F976">
            <v>2</v>
          </cell>
          <cell r="G976" t="str">
            <v>CB300304000800</v>
          </cell>
          <cell r="H976">
            <v>8</v>
          </cell>
          <cell r="I976" t="str">
            <v>--</v>
          </cell>
          <cell r="J976">
            <v>1</v>
          </cell>
          <cell r="K976">
            <v>2</v>
          </cell>
        </row>
        <row r="977">
          <cell r="A977" t="str">
            <v>M1</v>
          </cell>
          <cell r="B977" t="str">
            <v>A6C</v>
          </cell>
          <cell r="C977" t="str">
            <v>HOS</v>
          </cell>
          <cell r="D977" t="str">
            <v>65617</v>
          </cell>
          <cell r="E977" t="str">
            <v>90 ELL</v>
          </cell>
          <cell r="F977">
            <v>2</v>
          </cell>
          <cell r="G977" t="str">
            <v>CB300104000800</v>
          </cell>
          <cell r="H977">
            <v>8</v>
          </cell>
          <cell r="I977" t="str">
            <v>--</v>
          </cell>
          <cell r="J977">
            <v>4</v>
          </cell>
          <cell r="K977">
            <v>5</v>
          </cell>
        </row>
        <row r="978">
          <cell r="A978" t="str">
            <v>M1</v>
          </cell>
          <cell r="B978" t="str">
            <v>A5C</v>
          </cell>
          <cell r="C978" t="str">
            <v>P</v>
          </cell>
          <cell r="D978" t="str">
            <v>22074</v>
          </cell>
          <cell r="E978" t="str">
            <v>SOL</v>
          </cell>
          <cell r="F978">
            <v>2</v>
          </cell>
          <cell r="G978" t="str">
            <v>CB39020000080T</v>
          </cell>
          <cell r="H978">
            <v>8</v>
          </cell>
          <cell r="I978">
            <v>0.75</v>
          </cell>
          <cell r="J978">
            <v>3</v>
          </cell>
          <cell r="K978">
            <v>4</v>
          </cell>
        </row>
        <row r="979">
          <cell r="A979" t="str">
            <v>M1</v>
          </cell>
          <cell r="B979" t="str">
            <v>A6C</v>
          </cell>
          <cell r="C979" t="str">
            <v>HOS</v>
          </cell>
          <cell r="D979" t="str">
            <v>65624</v>
          </cell>
          <cell r="E979" t="str">
            <v>45 ELL</v>
          </cell>
          <cell r="F979">
            <v>2</v>
          </cell>
          <cell r="G979" t="str">
            <v>CB300204000800</v>
          </cell>
          <cell r="H979">
            <v>8</v>
          </cell>
          <cell r="I979" t="str">
            <v>--</v>
          </cell>
          <cell r="J979">
            <v>1</v>
          </cell>
          <cell r="K979">
            <v>2</v>
          </cell>
        </row>
        <row r="980">
          <cell r="A980" t="str">
            <v>M1</v>
          </cell>
          <cell r="B980" t="str">
            <v>A6C</v>
          </cell>
          <cell r="C980" t="str">
            <v>HOR</v>
          </cell>
          <cell r="D980" t="str">
            <v>65611</v>
          </cell>
          <cell r="E980" t="str">
            <v>45 ELL</v>
          </cell>
          <cell r="F980">
            <v>2</v>
          </cell>
          <cell r="G980" t="str">
            <v>CB300204000800</v>
          </cell>
          <cell r="H980">
            <v>8</v>
          </cell>
          <cell r="I980" t="str">
            <v>--</v>
          </cell>
          <cell r="J980">
            <v>2</v>
          </cell>
          <cell r="K980">
            <v>3</v>
          </cell>
        </row>
        <row r="981">
          <cell r="A981" t="str">
            <v>M1</v>
          </cell>
          <cell r="B981" t="str">
            <v>A6C</v>
          </cell>
          <cell r="C981" t="str">
            <v>HOR</v>
          </cell>
          <cell r="D981" t="str">
            <v>65611</v>
          </cell>
          <cell r="E981" t="str">
            <v>45 ELL</v>
          </cell>
          <cell r="F981">
            <v>2</v>
          </cell>
          <cell r="G981" t="str">
            <v>CB300204000800</v>
          </cell>
          <cell r="H981">
            <v>8</v>
          </cell>
          <cell r="I981" t="str">
            <v>--</v>
          </cell>
          <cell r="J981">
            <v>1</v>
          </cell>
          <cell r="K981">
            <v>2</v>
          </cell>
        </row>
        <row r="982">
          <cell r="A982" t="str">
            <v>M1</v>
          </cell>
          <cell r="B982" t="str">
            <v>A6C</v>
          </cell>
          <cell r="C982" t="str">
            <v>HOR</v>
          </cell>
          <cell r="D982" t="str">
            <v>65615</v>
          </cell>
          <cell r="E982" t="str">
            <v>45 ELL</v>
          </cell>
          <cell r="F982">
            <v>2</v>
          </cell>
          <cell r="G982" t="str">
            <v>CB300204000800</v>
          </cell>
          <cell r="H982">
            <v>8</v>
          </cell>
          <cell r="I982" t="str">
            <v>--</v>
          </cell>
          <cell r="J982">
            <v>1</v>
          </cell>
          <cell r="K982">
            <v>2</v>
          </cell>
        </row>
        <row r="983">
          <cell r="A983" t="str">
            <v>M1</v>
          </cell>
          <cell r="B983" t="str">
            <v>A6C</v>
          </cell>
          <cell r="C983" t="str">
            <v>HOR</v>
          </cell>
          <cell r="D983" t="str">
            <v>65619</v>
          </cell>
          <cell r="E983" t="str">
            <v>45 ELL</v>
          </cell>
          <cell r="F983">
            <v>2</v>
          </cell>
          <cell r="G983" t="str">
            <v>CB300204000800</v>
          </cell>
          <cell r="H983">
            <v>8</v>
          </cell>
          <cell r="I983" t="str">
            <v>--</v>
          </cell>
          <cell r="J983">
            <v>1</v>
          </cell>
          <cell r="K983">
            <v>2</v>
          </cell>
        </row>
        <row r="984">
          <cell r="A984" t="str">
            <v>M1</v>
          </cell>
          <cell r="B984" t="str">
            <v>A6C</v>
          </cell>
          <cell r="C984" t="str">
            <v>HOS</v>
          </cell>
          <cell r="D984" t="str">
            <v>65619</v>
          </cell>
          <cell r="E984" t="str">
            <v>90 ELL</v>
          </cell>
          <cell r="F984">
            <v>2</v>
          </cell>
          <cell r="G984" t="str">
            <v>CB300104000800</v>
          </cell>
          <cell r="H984">
            <v>8</v>
          </cell>
          <cell r="I984" t="str">
            <v>--</v>
          </cell>
          <cell r="J984">
            <v>6</v>
          </cell>
          <cell r="K984">
            <v>7</v>
          </cell>
        </row>
        <row r="985">
          <cell r="A985" t="str">
            <v>M1</v>
          </cell>
          <cell r="B985" t="str">
            <v>A6C</v>
          </cell>
          <cell r="C985" t="str">
            <v>HOR</v>
          </cell>
          <cell r="D985" t="str">
            <v>65621</v>
          </cell>
          <cell r="E985" t="str">
            <v>90 ELL</v>
          </cell>
          <cell r="F985">
            <v>2</v>
          </cell>
          <cell r="G985" t="str">
            <v>CB300104000800</v>
          </cell>
          <cell r="H985">
            <v>8</v>
          </cell>
          <cell r="I985" t="str">
            <v>--</v>
          </cell>
          <cell r="J985">
            <v>3</v>
          </cell>
          <cell r="K985">
            <v>4</v>
          </cell>
        </row>
        <row r="986">
          <cell r="A986" t="str">
            <v>M1</v>
          </cell>
          <cell r="B986" t="str">
            <v>A6C</v>
          </cell>
          <cell r="C986" t="str">
            <v>HOS</v>
          </cell>
          <cell r="D986" t="str">
            <v>65624</v>
          </cell>
          <cell r="E986" t="str">
            <v>90 ELL</v>
          </cell>
          <cell r="F986">
            <v>2</v>
          </cell>
          <cell r="G986" t="str">
            <v>CB300104000800</v>
          </cell>
          <cell r="H986">
            <v>8</v>
          </cell>
          <cell r="I986" t="str">
            <v>--</v>
          </cell>
          <cell r="J986">
            <v>5</v>
          </cell>
          <cell r="K986">
            <v>6</v>
          </cell>
        </row>
        <row r="987">
          <cell r="A987" t="str">
            <v>M1</v>
          </cell>
          <cell r="B987" t="str">
            <v>A6C</v>
          </cell>
          <cell r="C987" t="str">
            <v>HOS</v>
          </cell>
          <cell r="D987" t="str">
            <v>65613</v>
          </cell>
          <cell r="E987" t="str">
            <v>90 ELL</v>
          </cell>
          <cell r="F987">
            <v>2</v>
          </cell>
          <cell r="G987" t="str">
            <v>CB300104000800</v>
          </cell>
          <cell r="H987">
            <v>8</v>
          </cell>
          <cell r="I987" t="str">
            <v>--</v>
          </cell>
          <cell r="J987">
            <v>11</v>
          </cell>
          <cell r="K987">
            <v>13</v>
          </cell>
        </row>
        <row r="988">
          <cell r="A988" t="str">
            <v>M1</v>
          </cell>
          <cell r="B988" t="str">
            <v>A6C</v>
          </cell>
          <cell r="C988" t="str">
            <v>HOS</v>
          </cell>
          <cell r="D988" t="str">
            <v>65627</v>
          </cell>
          <cell r="E988" t="str">
            <v>90 ELL</v>
          </cell>
          <cell r="F988">
            <v>2</v>
          </cell>
          <cell r="G988" t="str">
            <v>CB300104000800</v>
          </cell>
          <cell r="H988">
            <v>8</v>
          </cell>
          <cell r="I988" t="str">
            <v>--</v>
          </cell>
          <cell r="J988">
            <v>6</v>
          </cell>
          <cell r="K988">
            <v>7</v>
          </cell>
        </row>
        <row r="989">
          <cell r="A989" t="str">
            <v>M1</v>
          </cell>
          <cell r="B989" t="str">
            <v>A6C</v>
          </cell>
          <cell r="C989" t="str">
            <v>HOS</v>
          </cell>
          <cell r="D989" t="str">
            <v>65631</v>
          </cell>
          <cell r="E989" t="str">
            <v>90 ELL</v>
          </cell>
          <cell r="F989">
            <v>2</v>
          </cell>
          <cell r="G989" t="str">
            <v>CB300104000800</v>
          </cell>
          <cell r="H989">
            <v>8</v>
          </cell>
          <cell r="I989" t="str">
            <v>--</v>
          </cell>
          <cell r="J989">
            <v>4</v>
          </cell>
          <cell r="K989">
            <v>5</v>
          </cell>
        </row>
        <row r="990">
          <cell r="A990" t="str">
            <v>M1</v>
          </cell>
          <cell r="B990" t="str">
            <v>A6C</v>
          </cell>
          <cell r="C990" t="str">
            <v>HOS</v>
          </cell>
          <cell r="D990" t="str">
            <v>65624</v>
          </cell>
          <cell r="E990" t="str">
            <v>90 ELL</v>
          </cell>
          <cell r="F990">
            <v>2</v>
          </cell>
          <cell r="G990" t="str">
            <v>CB300104000800</v>
          </cell>
          <cell r="H990">
            <v>8</v>
          </cell>
          <cell r="I990" t="str">
            <v>--</v>
          </cell>
          <cell r="J990">
            <v>9</v>
          </cell>
          <cell r="K990">
            <v>11</v>
          </cell>
        </row>
        <row r="991">
          <cell r="A991" t="str">
            <v>M1</v>
          </cell>
          <cell r="B991" t="str">
            <v>A6C</v>
          </cell>
          <cell r="C991" t="str">
            <v>HOS</v>
          </cell>
          <cell r="D991" t="str">
            <v>65624</v>
          </cell>
          <cell r="E991" t="str">
            <v>90 ELL</v>
          </cell>
          <cell r="F991">
            <v>2</v>
          </cell>
          <cell r="G991" t="str">
            <v>CB300104000800</v>
          </cell>
          <cell r="H991">
            <v>8</v>
          </cell>
          <cell r="I991" t="str">
            <v>--</v>
          </cell>
          <cell r="J991">
            <v>1</v>
          </cell>
          <cell r="K991">
            <v>2</v>
          </cell>
        </row>
        <row r="992">
          <cell r="A992" t="str">
            <v>M1</v>
          </cell>
          <cell r="B992" t="str">
            <v>A6C</v>
          </cell>
          <cell r="C992" t="str">
            <v>HOS</v>
          </cell>
          <cell r="D992" t="str">
            <v>65624</v>
          </cell>
          <cell r="E992" t="str">
            <v>90 ELL</v>
          </cell>
          <cell r="F992">
            <v>2</v>
          </cell>
          <cell r="G992" t="str">
            <v>CB300104000800</v>
          </cell>
          <cell r="H992">
            <v>8</v>
          </cell>
          <cell r="I992" t="str">
            <v>--</v>
          </cell>
          <cell r="J992">
            <v>2</v>
          </cell>
          <cell r="K992">
            <v>3</v>
          </cell>
        </row>
        <row r="993">
          <cell r="A993" t="str">
            <v>M1</v>
          </cell>
          <cell r="B993" t="str">
            <v>A6C</v>
          </cell>
          <cell r="C993" t="str">
            <v>HOS</v>
          </cell>
          <cell r="D993" t="str">
            <v>65625</v>
          </cell>
          <cell r="E993" t="str">
            <v>90 ELL</v>
          </cell>
          <cell r="F993">
            <v>2</v>
          </cell>
          <cell r="G993" t="str">
            <v>CB300104000800</v>
          </cell>
          <cell r="H993">
            <v>8</v>
          </cell>
          <cell r="I993" t="str">
            <v>--</v>
          </cell>
          <cell r="J993">
            <v>6</v>
          </cell>
          <cell r="K993">
            <v>7</v>
          </cell>
        </row>
        <row r="994">
          <cell r="A994" t="str">
            <v>M1</v>
          </cell>
          <cell r="B994" t="str">
            <v>A6C</v>
          </cell>
          <cell r="C994" t="str">
            <v>HOR</v>
          </cell>
          <cell r="D994" t="str">
            <v>65611</v>
          </cell>
          <cell r="E994" t="str">
            <v>90 ELL</v>
          </cell>
          <cell r="F994">
            <v>2</v>
          </cell>
          <cell r="G994" t="str">
            <v>CB300104000800</v>
          </cell>
          <cell r="H994">
            <v>8</v>
          </cell>
          <cell r="I994" t="str">
            <v>--</v>
          </cell>
          <cell r="J994">
            <v>4</v>
          </cell>
          <cell r="K994">
            <v>5</v>
          </cell>
        </row>
        <row r="995">
          <cell r="A995" t="str">
            <v>M1</v>
          </cell>
          <cell r="B995" t="str">
            <v>A6C</v>
          </cell>
          <cell r="C995" t="str">
            <v>HOR</v>
          </cell>
          <cell r="D995" t="str">
            <v>65621</v>
          </cell>
          <cell r="E995" t="str">
            <v>90 ELL</v>
          </cell>
          <cell r="F995">
            <v>2</v>
          </cell>
          <cell r="G995" t="str">
            <v>CB300104000800</v>
          </cell>
          <cell r="H995">
            <v>8</v>
          </cell>
          <cell r="I995" t="str">
            <v>--</v>
          </cell>
          <cell r="J995">
            <v>7</v>
          </cell>
          <cell r="K995">
            <v>9</v>
          </cell>
        </row>
        <row r="996">
          <cell r="A996" t="str">
            <v>M1</v>
          </cell>
          <cell r="B996" t="str">
            <v>A6C</v>
          </cell>
          <cell r="C996" t="str">
            <v>HOR</v>
          </cell>
          <cell r="D996" t="str">
            <v>65611</v>
          </cell>
          <cell r="E996" t="str">
            <v>90 ELL</v>
          </cell>
          <cell r="F996">
            <v>2</v>
          </cell>
          <cell r="G996" t="str">
            <v>CB300104000800</v>
          </cell>
          <cell r="H996">
            <v>8</v>
          </cell>
          <cell r="I996" t="str">
            <v>--</v>
          </cell>
          <cell r="J996">
            <v>3</v>
          </cell>
          <cell r="K996">
            <v>4</v>
          </cell>
        </row>
        <row r="997">
          <cell r="A997" t="str">
            <v>M1</v>
          </cell>
          <cell r="B997" t="str">
            <v>A6C</v>
          </cell>
          <cell r="C997" t="str">
            <v>HOS</v>
          </cell>
          <cell r="D997" t="str">
            <v>65613</v>
          </cell>
          <cell r="E997" t="str">
            <v>90 ELL</v>
          </cell>
          <cell r="F997">
            <v>2</v>
          </cell>
          <cell r="G997" t="str">
            <v>CB300104000800</v>
          </cell>
          <cell r="H997">
            <v>8</v>
          </cell>
          <cell r="I997" t="str">
            <v>--</v>
          </cell>
          <cell r="J997">
            <v>2</v>
          </cell>
          <cell r="K997">
            <v>3</v>
          </cell>
        </row>
        <row r="998">
          <cell r="A998" t="str">
            <v>M1</v>
          </cell>
          <cell r="B998" t="str">
            <v>A6C</v>
          </cell>
          <cell r="C998" t="str">
            <v>HOR</v>
          </cell>
          <cell r="D998" t="str">
            <v>65615</v>
          </cell>
          <cell r="E998" t="str">
            <v>90 ELL</v>
          </cell>
          <cell r="F998">
            <v>2</v>
          </cell>
          <cell r="G998" t="str">
            <v>CB300104000800</v>
          </cell>
          <cell r="H998">
            <v>8</v>
          </cell>
          <cell r="I998" t="str">
            <v>--</v>
          </cell>
          <cell r="J998">
            <v>6</v>
          </cell>
          <cell r="K998">
            <v>7</v>
          </cell>
        </row>
        <row r="999">
          <cell r="A999" t="str">
            <v>M1</v>
          </cell>
          <cell r="B999" t="str">
            <v>A6C</v>
          </cell>
          <cell r="C999" t="str">
            <v>HOS</v>
          </cell>
          <cell r="D999" t="str">
            <v>65613</v>
          </cell>
          <cell r="E999" t="str">
            <v>90 ELL</v>
          </cell>
          <cell r="F999">
            <v>2</v>
          </cell>
          <cell r="G999" t="str">
            <v>CB300104000800</v>
          </cell>
          <cell r="H999">
            <v>8</v>
          </cell>
          <cell r="I999" t="str">
            <v>--</v>
          </cell>
          <cell r="J999">
            <v>7</v>
          </cell>
          <cell r="K999">
            <v>9</v>
          </cell>
        </row>
        <row r="1000">
          <cell r="A1000" t="str">
            <v>M1</v>
          </cell>
          <cell r="B1000" t="str">
            <v>A6C</v>
          </cell>
          <cell r="C1000" t="str">
            <v>HOS</v>
          </cell>
          <cell r="D1000" t="str">
            <v>65615</v>
          </cell>
          <cell r="E1000" t="str">
            <v>90 ELL</v>
          </cell>
          <cell r="F1000">
            <v>2</v>
          </cell>
          <cell r="G1000" t="str">
            <v>CB300104000800</v>
          </cell>
          <cell r="H1000">
            <v>8</v>
          </cell>
          <cell r="I1000" t="str">
            <v>--</v>
          </cell>
          <cell r="J1000">
            <v>6</v>
          </cell>
          <cell r="K1000">
            <v>7</v>
          </cell>
        </row>
        <row r="1001">
          <cell r="A1001" t="str">
            <v>M1</v>
          </cell>
          <cell r="B1001" t="str">
            <v>A6C</v>
          </cell>
          <cell r="C1001" t="str">
            <v>HOR</v>
          </cell>
          <cell r="D1001" t="str">
            <v>65619</v>
          </cell>
          <cell r="E1001" t="str">
            <v>90 ELL</v>
          </cell>
          <cell r="F1001">
            <v>2</v>
          </cell>
          <cell r="G1001" t="str">
            <v>CB300104000800</v>
          </cell>
          <cell r="H1001">
            <v>8</v>
          </cell>
          <cell r="I1001" t="str">
            <v>--</v>
          </cell>
          <cell r="J1001">
            <v>7</v>
          </cell>
          <cell r="K1001">
            <v>9</v>
          </cell>
        </row>
        <row r="1002">
          <cell r="A1002" t="str">
            <v>M1</v>
          </cell>
          <cell r="B1002" t="str">
            <v>A6C</v>
          </cell>
          <cell r="C1002" t="str">
            <v>HOR</v>
          </cell>
          <cell r="D1002" t="str">
            <v>65611</v>
          </cell>
          <cell r="E1002" t="str">
            <v>90 ELL</v>
          </cell>
          <cell r="F1002">
            <v>2</v>
          </cell>
          <cell r="G1002" t="str">
            <v>CB300104000800</v>
          </cell>
          <cell r="H1002">
            <v>8</v>
          </cell>
          <cell r="I1002" t="str">
            <v>--</v>
          </cell>
          <cell r="J1002">
            <v>3</v>
          </cell>
          <cell r="K1002">
            <v>4</v>
          </cell>
        </row>
        <row r="1003">
          <cell r="A1003" t="str">
            <v>M1</v>
          </cell>
          <cell r="B1003" t="str">
            <v>A6C</v>
          </cell>
          <cell r="C1003" t="str">
            <v>HOR</v>
          </cell>
          <cell r="D1003" t="str">
            <v>65615</v>
          </cell>
          <cell r="E1003" t="str">
            <v>90 ELL</v>
          </cell>
          <cell r="F1003">
            <v>2</v>
          </cell>
          <cell r="G1003" t="str">
            <v>CB300104000800</v>
          </cell>
          <cell r="H1003">
            <v>8</v>
          </cell>
          <cell r="I1003" t="str">
            <v>--</v>
          </cell>
          <cell r="J1003">
            <v>3</v>
          </cell>
          <cell r="K1003">
            <v>4</v>
          </cell>
        </row>
        <row r="1004">
          <cell r="A1004" t="str">
            <v>M1</v>
          </cell>
          <cell r="B1004" t="str">
            <v>A6C</v>
          </cell>
          <cell r="C1004" t="str">
            <v>HOR</v>
          </cell>
          <cell r="D1004" t="str">
            <v>65619</v>
          </cell>
          <cell r="E1004" t="str">
            <v>90 ELL</v>
          </cell>
          <cell r="F1004">
            <v>2</v>
          </cell>
          <cell r="G1004" t="str">
            <v>CB300104000800</v>
          </cell>
          <cell r="H1004">
            <v>8</v>
          </cell>
          <cell r="I1004" t="str">
            <v>--</v>
          </cell>
          <cell r="J1004">
            <v>4</v>
          </cell>
          <cell r="K1004">
            <v>5</v>
          </cell>
        </row>
        <row r="1005">
          <cell r="A1005" t="str">
            <v>M1</v>
          </cell>
          <cell r="B1005" t="str">
            <v>A6C</v>
          </cell>
          <cell r="C1005" t="str">
            <v>HOS</v>
          </cell>
          <cell r="D1005" t="str">
            <v>65613</v>
          </cell>
          <cell r="E1005" t="str">
            <v>C RED</v>
          </cell>
          <cell r="F1005">
            <v>2</v>
          </cell>
          <cell r="G1005" t="str">
            <v>CB300504040806</v>
          </cell>
          <cell r="H1005">
            <v>8</v>
          </cell>
          <cell r="I1005">
            <v>6</v>
          </cell>
          <cell r="J1005">
            <v>2</v>
          </cell>
          <cell r="K1005">
            <v>3</v>
          </cell>
        </row>
        <row r="1006">
          <cell r="A1006" t="str">
            <v>M1</v>
          </cell>
          <cell r="B1006" t="str">
            <v>A6C</v>
          </cell>
          <cell r="C1006" t="str">
            <v>HOS</v>
          </cell>
          <cell r="D1006" t="str">
            <v>65624</v>
          </cell>
          <cell r="E1006" t="str">
            <v>C RED</v>
          </cell>
          <cell r="F1006">
            <v>2</v>
          </cell>
          <cell r="G1006" t="str">
            <v>CB300504040804</v>
          </cell>
          <cell r="H1006">
            <v>8</v>
          </cell>
          <cell r="I1006">
            <v>4</v>
          </cell>
          <cell r="J1006">
            <v>1</v>
          </cell>
          <cell r="K1006">
            <v>2</v>
          </cell>
        </row>
        <row r="1007">
          <cell r="A1007" t="str">
            <v>M1</v>
          </cell>
          <cell r="B1007" t="str">
            <v>A6C</v>
          </cell>
          <cell r="C1007" t="str">
            <v>HOS</v>
          </cell>
          <cell r="D1007" t="str">
            <v>65624</v>
          </cell>
          <cell r="E1007" t="str">
            <v>C RED</v>
          </cell>
          <cell r="F1007">
            <v>2</v>
          </cell>
          <cell r="G1007" t="str">
            <v>CB300504040806</v>
          </cell>
          <cell r="H1007">
            <v>8</v>
          </cell>
          <cell r="I1007">
            <v>6</v>
          </cell>
          <cell r="J1007">
            <v>1</v>
          </cell>
          <cell r="K1007">
            <v>2</v>
          </cell>
        </row>
        <row r="1008">
          <cell r="A1008" t="str">
            <v>M1</v>
          </cell>
          <cell r="B1008" t="str">
            <v>A6C</v>
          </cell>
          <cell r="C1008" t="str">
            <v>HOS</v>
          </cell>
          <cell r="D1008" t="str">
            <v>65624</v>
          </cell>
          <cell r="E1008" t="str">
            <v>C RED</v>
          </cell>
          <cell r="F1008">
            <v>2</v>
          </cell>
          <cell r="G1008" t="str">
            <v>CB300504040806</v>
          </cell>
          <cell r="H1008">
            <v>8</v>
          </cell>
          <cell r="I1008">
            <v>6</v>
          </cell>
          <cell r="J1008">
            <v>1</v>
          </cell>
          <cell r="K1008">
            <v>2</v>
          </cell>
        </row>
        <row r="1009">
          <cell r="A1009" t="str">
            <v>M1</v>
          </cell>
          <cell r="B1009" t="str">
            <v>A6C</v>
          </cell>
          <cell r="C1009" t="str">
            <v>HOR</v>
          </cell>
          <cell r="D1009" t="str">
            <v>65611</v>
          </cell>
          <cell r="E1009" t="str">
            <v>C RED</v>
          </cell>
          <cell r="F1009">
            <v>2</v>
          </cell>
          <cell r="G1009" t="str">
            <v>CB300504040806</v>
          </cell>
          <cell r="H1009">
            <v>8</v>
          </cell>
          <cell r="I1009">
            <v>6</v>
          </cell>
          <cell r="J1009">
            <v>1</v>
          </cell>
          <cell r="K1009">
            <v>2</v>
          </cell>
        </row>
        <row r="1010">
          <cell r="A1010" t="str">
            <v>M1</v>
          </cell>
          <cell r="B1010" t="str">
            <v>A6C</v>
          </cell>
          <cell r="C1010" t="str">
            <v>HOR</v>
          </cell>
          <cell r="D1010" t="str">
            <v>65611</v>
          </cell>
          <cell r="E1010" t="str">
            <v>C RED</v>
          </cell>
          <cell r="F1010">
            <v>2</v>
          </cell>
          <cell r="G1010" t="str">
            <v>CB300504040806</v>
          </cell>
          <cell r="H1010">
            <v>8</v>
          </cell>
          <cell r="I1010">
            <v>6</v>
          </cell>
          <cell r="J1010">
            <v>1</v>
          </cell>
          <cell r="K1010">
            <v>2</v>
          </cell>
        </row>
        <row r="1011">
          <cell r="A1011" t="str">
            <v>M1</v>
          </cell>
          <cell r="B1011" t="str">
            <v>A6C</v>
          </cell>
          <cell r="C1011" t="str">
            <v>HOR</v>
          </cell>
          <cell r="D1011" t="str">
            <v>65619</v>
          </cell>
          <cell r="E1011" t="str">
            <v>E RED</v>
          </cell>
          <cell r="F1011">
            <v>2</v>
          </cell>
          <cell r="G1011" t="str">
            <v>CB300604040806</v>
          </cell>
          <cell r="H1011">
            <v>8</v>
          </cell>
          <cell r="I1011">
            <v>6</v>
          </cell>
          <cell r="J1011">
            <v>2</v>
          </cell>
          <cell r="K1011">
            <v>3</v>
          </cell>
        </row>
        <row r="1012">
          <cell r="A1012" t="str">
            <v>M1</v>
          </cell>
          <cell r="B1012" t="str">
            <v>A6C</v>
          </cell>
          <cell r="C1012" t="str">
            <v>HOR</v>
          </cell>
          <cell r="D1012" t="str">
            <v>65619</v>
          </cell>
          <cell r="E1012" t="str">
            <v>E RED</v>
          </cell>
          <cell r="F1012">
            <v>2</v>
          </cell>
          <cell r="G1012" t="str">
            <v>CB300604040804</v>
          </cell>
          <cell r="H1012">
            <v>8</v>
          </cell>
          <cell r="I1012">
            <v>4</v>
          </cell>
          <cell r="J1012">
            <v>1</v>
          </cell>
          <cell r="K1012">
            <v>2</v>
          </cell>
        </row>
        <row r="1013">
          <cell r="A1013" t="str">
            <v>M1</v>
          </cell>
          <cell r="B1013" t="str">
            <v>A6C</v>
          </cell>
          <cell r="C1013" t="str">
            <v>HOS</v>
          </cell>
          <cell r="D1013" t="str">
            <v>65613</v>
          </cell>
          <cell r="E1013" t="str">
            <v>SOL</v>
          </cell>
          <cell r="F1013">
            <v>2</v>
          </cell>
          <cell r="G1013" t="str">
            <v>CB39020000080T</v>
          </cell>
          <cell r="H1013">
            <v>8</v>
          </cell>
          <cell r="I1013">
            <v>0.75</v>
          </cell>
          <cell r="J1013">
            <v>3</v>
          </cell>
          <cell r="K1013">
            <v>4</v>
          </cell>
        </row>
        <row r="1014">
          <cell r="A1014" t="str">
            <v>M1</v>
          </cell>
          <cell r="B1014" t="str">
            <v>A6C</v>
          </cell>
          <cell r="C1014" t="str">
            <v>HOS</v>
          </cell>
          <cell r="D1014" t="str">
            <v>65613</v>
          </cell>
          <cell r="E1014" t="str">
            <v>SOL</v>
          </cell>
          <cell r="F1014">
            <v>2</v>
          </cell>
          <cell r="G1014" t="str">
            <v>CB3902000008IH</v>
          </cell>
          <cell r="H1014">
            <v>8</v>
          </cell>
          <cell r="I1014">
            <v>1.5</v>
          </cell>
          <cell r="J1014">
            <v>1</v>
          </cell>
          <cell r="K1014">
            <v>2</v>
          </cell>
        </row>
        <row r="1015">
          <cell r="A1015" t="str">
            <v>M1</v>
          </cell>
          <cell r="B1015" t="str">
            <v>A6C</v>
          </cell>
          <cell r="C1015" t="str">
            <v>HOS</v>
          </cell>
          <cell r="D1015" t="str">
            <v>65619</v>
          </cell>
          <cell r="E1015" t="str">
            <v>SOL</v>
          </cell>
          <cell r="F1015">
            <v>2</v>
          </cell>
          <cell r="G1015" t="str">
            <v>CB39020000080T</v>
          </cell>
          <cell r="H1015">
            <v>8</v>
          </cell>
          <cell r="I1015">
            <v>0.75</v>
          </cell>
          <cell r="J1015">
            <v>1</v>
          </cell>
          <cell r="K1015">
            <v>2</v>
          </cell>
        </row>
        <row r="1016">
          <cell r="A1016" t="str">
            <v>M1</v>
          </cell>
          <cell r="B1016" t="str">
            <v>A6C</v>
          </cell>
          <cell r="C1016" t="str">
            <v>HOS</v>
          </cell>
          <cell r="D1016" t="str">
            <v>65627</v>
          </cell>
          <cell r="E1016" t="str">
            <v>SOL</v>
          </cell>
          <cell r="F1016">
            <v>2</v>
          </cell>
          <cell r="G1016" t="str">
            <v>CB39020000080T</v>
          </cell>
          <cell r="H1016">
            <v>8</v>
          </cell>
          <cell r="I1016">
            <v>0.75</v>
          </cell>
          <cell r="J1016">
            <v>1</v>
          </cell>
          <cell r="K1016">
            <v>2</v>
          </cell>
        </row>
        <row r="1017">
          <cell r="A1017" t="str">
            <v>M1</v>
          </cell>
          <cell r="B1017" t="str">
            <v>A6C</v>
          </cell>
          <cell r="C1017" t="str">
            <v>HOS</v>
          </cell>
          <cell r="D1017" t="str">
            <v>65624</v>
          </cell>
          <cell r="E1017" t="str">
            <v>SOL</v>
          </cell>
          <cell r="F1017">
            <v>2</v>
          </cell>
          <cell r="G1017" t="str">
            <v>CB390200000801</v>
          </cell>
          <cell r="H1017">
            <v>8</v>
          </cell>
          <cell r="I1017">
            <v>1</v>
          </cell>
          <cell r="J1017">
            <v>1</v>
          </cell>
          <cell r="K1017">
            <v>2</v>
          </cell>
        </row>
        <row r="1018">
          <cell r="A1018" t="str">
            <v>M1</v>
          </cell>
          <cell r="B1018" t="str">
            <v>A6C</v>
          </cell>
          <cell r="C1018" t="str">
            <v>HOS</v>
          </cell>
          <cell r="D1018" t="str">
            <v>65624</v>
          </cell>
          <cell r="E1018" t="str">
            <v>SOL</v>
          </cell>
          <cell r="F1018">
            <v>2</v>
          </cell>
          <cell r="G1018" t="str">
            <v>CB39020000080T</v>
          </cell>
          <cell r="H1018">
            <v>8</v>
          </cell>
          <cell r="I1018">
            <v>0.75</v>
          </cell>
          <cell r="J1018">
            <v>4</v>
          </cell>
          <cell r="K1018">
            <v>5</v>
          </cell>
        </row>
        <row r="1019">
          <cell r="A1019" t="str">
            <v>M1</v>
          </cell>
          <cell r="B1019" t="str">
            <v>A6C</v>
          </cell>
          <cell r="C1019" t="str">
            <v>HOS</v>
          </cell>
          <cell r="D1019" t="str">
            <v>65625</v>
          </cell>
          <cell r="E1019" t="str">
            <v>SOL</v>
          </cell>
          <cell r="F1019">
            <v>2</v>
          </cell>
          <cell r="G1019" t="str">
            <v>CB390200000801</v>
          </cell>
          <cell r="H1019">
            <v>8</v>
          </cell>
          <cell r="I1019">
            <v>1</v>
          </cell>
          <cell r="J1019">
            <v>1</v>
          </cell>
          <cell r="K1019">
            <v>2</v>
          </cell>
        </row>
        <row r="1020">
          <cell r="A1020" t="str">
            <v>M1</v>
          </cell>
          <cell r="B1020" t="str">
            <v>A6C</v>
          </cell>
          <cell r="C1020" t="str">
            <v>HOR</v>
          </cell>
          <cell r="D1020" t="str">
            <v>65611</v>
          </cell>
          <cell r="E1020" t="str">
            <v>SOL</v>
          </cell>
          <cell r="F1020">
            <v>2</v>
          </cell>
          <cell r="G1020" t="str">
            <v>CB39020000080T</v>
          </cell>
          <cell r="H1020">
            <v>8</v>
          </cell>
          <cell r="I1020">
            <v>0.75</v>
          </cell>
          <cell r="J1020">
            <v>1</v>
          </cell>
          <cell r="K1020">
            <v>2</v>
          </cell>
        </row>
        <row r="1021">
          <cell r="A1021" t="str">
            <v>M1</v>
          </cell>
          <cell r="B1021" t="str">
            <v>A6C</v>
          </cell>
          <cell r="C1021" t="str">
            <v>HOS</v>
          </cell>
          <cell r="D1021" t="str">
            <v>65613</v>
          </cell>
          <cell r="E1021" t="str">
            <v>SOL</v>
          </cell>
          <cell r="F1021">
            <v>2</v>
          </cell>
          <cell r="G1021" t="str">
            <v>CB390200000801</v>
          </cell>
          <cell r="H1021">
            <v>8</v>
          </cell>
          <cell r="I1021">
            <v>1</v>
          </cell>
          <cell r="J1021">
            <v>1</v>
          </cell>
          <cell r="K1021">
            <v>2</v>
          </cell>
        </row>
        <row r="1022">
          <cell r="A1022" t="str">
            <v>M1</v>
          </cell>
          <cell r="B1022" t="str">
            <v>A6C</v>
          </cell>
          <cell r="C1022" t="str">
            <v>HOS</v>
          </cell>
          <cell r="D1022" t="str">
            <v>65613</v>
          </cell>
          <cell r="E1022" t="str">
            <v>SOL</v>
          </cell>
          <cell r="F1022">
            <v>2</v>
          </cell>
          <cell r="G1022" t="str">
            <v>CB3902000008IH</v>
          </cell>
          <cell r="H1022">
            <v>8</v>
          </cell>
          <cell r="I1022">
            <v>1.5</v>
          </cell>
          <cell r="J1022">
            <v>1</v>
          </cell>
          <cell r="K1022">
            <v>2</v>
          </cell>
        </row>
        <row r="1023">
          <cell r="A1023" t="str">
            <v>M1</v>
          </cell>
          <cell r="B1023" t="str">
            <v>A6C</v>
          </cell>
          <cell r="C1023" t="str">
            <v>HOS</v>
          </cell>
          <cell r="D1023" t="str">
            <v>65613</v>
          </cell>
          <cell r="E1023" t="str">
            <v>SOL</v>
          </cell>
          <cell r="F1023">
            <v>2</v>
          </cell>
          <cell r="G1023" t="str">
            <v>CB390200000801</v>
          </cell>
          <cell r="H1023">
            <v>8</v>
          </cell>
          <cell r="I1023">
            <v>1</v>
          </cell>
          <cell r="J1023">
            <v>1</v>
          </cell>
          <cell r="K1023">
            <v>2</v>
          </cell>
        </row>
        <row r="1024">
          <cell r="A1024" t="str">
            <v>M1</v>
          </cell>
          <cell r="B1024" t="str">
            <v>A6C</v>
          </cell>
          <cell r="C1024" t="str">
            <v>HOR</v>
          </cell>
          <cell r="D1024" t="str">
            <v>65619</v>
          </cell>
          <cell r="E1024" t="str">
            <v>SOL</v>
          </cell>
          <cell r="F1024">
            <v>2</v>
          </cell>
          <cell r="G1024" t="str">
            <v>CB39020000080T</v>
          </cell>
          <cell r="H1024">
            <v>8</v>
          </cell>
          <cell r="I1024">
            <v>0.75</v>
          </cell>
          <cell r="J1024">
            <v>1</v>
          </cell>
          <cell r="K1024">
            <v>2</v>
          </cell>
        </row>
        <row r="1025">
          <cell r="A1025" t="str">
            <v>M1</v>
          </cell>
          <cell r="B1025" t="str">
            <v>A6C</v>
          </cell>
          <cell r="C1025" t="str">
            <v>HOR</v>
          </cell>
          <cell r="D1025" t="str">
            <v>65619</v>
          </cell>
          <cell r="E1025" t="str">
            <v>SOL</v>
          </cell>
          <cell r="F1025">
            <v>2</v>
          </cell>
          <cell r="G1025" t="str">
            <v>CB39020000080T</v>
          </cell>
          <cell r="H1025">
            <v>8</v>
          </cell>
          <cell r="I1025">
            <v>0.75</v>
          </cell>
          <cell r="J1025">
            <v>2</v>
          </cell>
          <cell r="K1025">
            <v>3</v>
          </cell>
        </row>
        <row r="1026">
          <cell r="A1026" t="str">
            <v>M1</v>
          </cell>
          <cell r="B1026" t="str">
            <v>A6C</v>
          </cell>
          <cell r="C1026" t="str">
            <v>HOS</v>
          </cell>
          <cell r="D1026" t="str">
            <v>65613</v>
          </cell>
          <cell r="E1026" t="str">
            <v>SOL</v>
          </cell>
          <cell r="F1026">
            <v>2</v>
          </cell>
          <cell r="G1026" t="str">
            <v>CB390200000801</v>
          </cell>
          <cell r="H1026">
            <v>8</v>
          </cell>
          <cell r="I1026">
            <v>1</v>
          </cell>
          <cell r="J1026">
            <v>6</v>
          </cell>
          <cell r="K1026">
            <v>7</v>
          </cell>
        </row>
        <row r="1027">
          <cell r="A1027" t="str">
            <v>M1</v>
          </cell>
          <cell r="B1027" t="str">
            <v>A6C</v>
          </cell>
          <cell r="C1027" t="str">
            <v>HOR</v>
          </cell>
          <cell r="D1027" t="str">
            <v>65619</v>
          </cell>
          <cell r="E1027" t="str">
            <v>TEE</v>
          </cell>
          <cell r="F1027">
            <v>2</v>
          </cell>
          <cell r="G1027" t="str">
            <v>CB300304000800</v>
          </cell>
          <cell r="H1027">
            <v>8</v>
          </cell>
          <cell r="I1027" t="str">
            <v>--</v>
          </cell>
          <cell r="J1027">
            <v>2</v>
          </cell>
          <cell r="K1027">
            <v>3</v>
          </cell>
        </row>
        <row r="1028">
          <cell r="A1028" t="str">
            <v>M1</v>
          </cell>
          <cell r="B1028" t="str">
            <v>A6C</v>
          </cell>
          <cell r="C1028" t="str">
            <v>HOS</v>
          </cell>
          <cell r="D1028" t="str">
            <v>65613</v>
          </cell>
          <cell r="E1028" t="str">
            <v>TEE</v>
          </cell>
          <cell r="F1028">
            <v>2</v>
          </cell>
          <cell r="G1028" t="str">
            <v>CB300304000800</v>
          </cell>
          <cell r="H1028">
            <v>8</v>
          </cell>
          <cell r="I1028" t="str">
            <v>--</v>
          </cell>
          <cell r="J1028">
            <v>1</v>
          </cell>
          <cell r="K1028">
            <v>2</v>
          </cell>
        </row>
        <row r="1029">
          <cell r="A1029" t="str">
            <v>M1</v>
          </cell>
          <cell r="B1029" t="str">
            <v>A6C</v>
          </cell>
          <cell r="C1029" t="str">
            <v>HOS</v>
          </cell>
          <cell r="D1029" t="str">
            <v>65625</v>
          </cell>
          <cell r="E1029" t="str">
            <v>TEE</v>
          </cell>
          <cell r="F1029">
            <v>2</v>
          </cell>
          <cell r="G1029" t="str">
            <v>CB300304000800</v>
          </cell>
          <cell r="H1029">
            <v>8</v>
          </cell>
          <cell r="I1029" t="str">
            <v>--</v>
          </cell>
          <cell r="J1029">
            <v>1</v>
          </cell>
          <cell r="K1029">
            <v>2</v>
          </cell>
        </row>
        <row r="1030">
          <cell r="A1030" t="str">
            <v>M1</v>
          </cell>
          <cell r="B1030" t="str">
            <v>A6C</v>
          </cell>
          <cell r="C1030" t="str">
            <v>HOS</v>
          </cell>
          <cell r="D1030" t="str">
            <v>65613</v>
          </cell>
          <cell r="E1030" t="str">
            <v>TEE</v>
          </cell>
          <cell r="F1030">
            <v>2</v>
          </cell>
          <cell r="G1030" t="str">
            <v>CB300304000800</v>
          </cell>
          <cell r="H1030">
            <v>8</v>
          </cell>
          <cell r="I1030" t="str">
            <v>--</v>
          </cell>
          <cell r="J1030">
            <v>3</v>
          </cell>
          <cell r="K1030">
            <v>4</v>
          </cell>
        </row>
        <row r="1031">
          <cell r="A1031" t="str">
            <v>M1</v>
          </cell>
          <cell r="B1031" t="str">
            <v>A6C</v>
          </cell>
          <cell r="C1031" t="str">
            <v>HOS</v>
          </cell>
          <cell r="D1031" t="str">
            <v>65624</v>
          </cell>
          <cell r="E1031" t="str">
            <v>TEE</v>
          </cell>
          <cell r="F1031">
            <v>2</v>
          </cell>
          <cell r="G1031" t="str">
            <v>CB300304000800</v>
          </cell>
          <cell r="H1031">
            <v>8</v>
          </cell>
          <cell r="I1031" t="str">
            <v>--</v>
          </cell>
          <cell r="J1031">
            <v>1</v>
          </cell>
          <cell r="K1031">
            <v>2</v>
          </cell>
        </row>
        <row r="1032">
          <cell r="A1032" t="str">
            <v>M1</v>
          </cell>
          <cell r="B1032" t="str">
            <v>A6C</v>
          </cell>
          <cell r="C1032" t="str">
            <v>HOS</v>
          </cell>
          <cell r="D1032" t="str">
            <v>65627</v>
          </cell>
          <cell r="E1032" t="str">
            <v>TEE</v>
          </cell>
          <cell r="F1032">
            <v>2</v>
          </cell>
          <cell r="G1032" t="str">
            <v>CB300304000800</v>
          </cell>
          <cell r="H1032">
            <v>8</v>
          </cell>
          <cell r="I1032" t="str">
            <v>--</v>
          </cell>
          <cell r="J1032">
            <v>4</v>
          </cell>
          <cell r="K1032">
            <v>5</v>
          </cell>
        </row>
        <row r="1033">
          <cell r="A1033" t="str">
            <v>M1</v>
          </cell>
          <cell r="B1033" t="str">
            <v>A6C</v>
          </cell>
          <cell r="C1033" t="str">
            <v>HOS</v>
          </cell>
          <cell r="D1033" t="str">
            <v>65624</v>
          </cell>
          <cell r="E1033" t="str">
            <v>TEE</v>
          </cell>
          <cell r="F1033">
            <v>2</v>
          </cell>
          <cell r="G1033" t="str">
            <v>CB300304000800</v>
          </cell>
          <cell r="H1033">
            <v>8</v>
          </cell>
          <cell r="I1033" t="str">
            <v>--</v>
          </cell>
          <cell r="J1033">
            <v>1</v>
          </cell>
          <cell r="K1033">
            <v>2</v>
          </cell>
        </row>
        <row r="1034">
          <cell r="A1034" t="str">
            <v>M1</v>
          </cell>
          <cell r="B1034" t="str">
            <v>A6C</v>
          </cell>
          <cell r="C1034" t="str">
            <v>HOS</v>
          </cell>
          <cell r="D1034" t="str">
            <v>65624</v>
          </cell>
          <cell r="E1034" t="str">
            <v>TEE</v>
          </cell>
          <cell r="F1034">
            <v>2</v>
          </cell>
          <cell r="G1034" t="str">
            <v>CB300304000800</v>
          </cell>
          <cell r="H1034">
            <v>8</v>
          </cell>
          <cell r="I1034" t="str">
            <v>--</v>
          </cell>
          <cell r="J1034">
            <v>4</v>
          </cell>
          <cell r="K1034">
            <v>5</v>
          </cell>
        </row>
        <row r="1035">
          <cell r="A1035" t="str">
            <v>M1</v>
          </cell>
          <cell r="B1035" t="str">
            <v>A6C</v>
          </cell>
          <cell r="C1035" t="str">
            <v>HOR</v>
          </cell>
          <cell r="D1035" t="str">
            <v>65619</v>
          </cell>
          <cell r="E1035" t="str">
            <v>TEE</v>
          </cell>
          <cell r="F1035">
            <v>2</v>
          </cell>
          <cell r="G1035" t="str">
            <v>CB300304000800</v>
          </cell>
          <cell r="H1035">
            <v>8</v>
          </cell>
          <cell r="I1035" t="str">
            <v>--</v>
          </cell>
          <cell r="J1035">
            <v>2</v>
          </cell>
          <cell r="K1035">
            <v>3</v>
          </cell>
        </row>
        <row r="1036">
          <cell r="A1036" t="str">
            <v>M1</v>
          </cell>
          <cell r="B1036" t="str">
            <v>A6C</v>
          </cell>
          <cell r="C1036" t="str">
            <v>HOS</v>
          </cell>
          <cell r="D1036" t="str">
            <v>65613</v>
          </cell>
          <cell r="E1036" t="str">
            <v>TOL</v>
          </cell>
          <cell r="F1036">
            <v>2</v>
          </cell>
          <cell r="G1036" t="str">
            <v>CB39030000080T</v>
          </cell>
          <cell r="H1036">
            <v>8</v>
          </cell>
          <cell r="I1036">
            <v>0.75</v>
          </cell>
          <cell r="J1036">
            <v>2</v>
          </cell>
          <cell r="K1036">
            <v>3</v>
          </cell>
        </row>
        <row r="1037">
          <cell r="A1037" t="str">
            <v>M1</v>
          </cell>
          <cell r="B1037" t="str">
            <v>A6C</v>
          </cell>
          <cell r="C1037" t="str">
            <v>HOS</v>
          </cell>
          <cell r="D1037" t="str">
            <v>65625</v>
          </cell>
          <cell r="E1037" t="str">
            <v>TOL</v>
          </cell>
          <cell r="F1037">
            <v>2</v>
          </cell>
          <cell r="G1037" t="str">
            <v>CB39030000080T</v>
          </cell>
          <cell r="H1037">
            <v>8</v>
          </cell>
          <cell r="I1037">
            <v>0.75</v>
          </cell>
          <cell r="J1037">
            <v>2</v>
          </cell>
          <cell r="K1037">
            <v>3</v>
          </cell>
        </row>
        <row r="1038">
          <cell r="A1038" t="str">
            <v>M1</v>
          </cell>
          <cell r="B1038" t="str">
            <v>A6C</v>
          </cell>
          <cell r="C1038" t="str">
            <v>HOS</v>
          </cell>
          <cell r="D1038" t="str">
            <v>65615</v>
          </cell>
          <cell r="E1038" t="str">
            <v>TOL</v>
          </cell>
          <cell r="F1038">
            <v>2</v>
          </cell>
          <cell r="G1038" t="str">
            <v>CB39030000080T</v>
          </cell>
          <cell r="H1038">
            <v>8</v>
          </cell>
          <cell r="I1038">
            <v>0.75</v>
          </cell>
          <cell r="J1038">
            <v>1</v>
          </cell>
          <cell r="K1038">
            <v>2</v>
          </cell>
        </row>
        <row r="1039">
          <cell r="A1039" t="str">
            <v>M1</v>
          </cell>
          <cell r="B1039" t="str">
            <v>A6C</v>
          </cell>
          <cell r="C1039" t="str">
            <v>HOS</v>
          </cell>
          <cell r="D1039" t="str">
            <v>65619</v>
          </cell>
          <cell r="E1039" t="str">
            <v>TOL</v>
          </cell>
          <cell r="F1039">
            <v>2</v>
          </cell>
          <cell r="G1039" t="str">
            <v>CB39030000080T</v>
          </cell>
          <cell r="H1039">
            <v>8</v>
          </cell>
          <cell r="I1039">
            <v>0.75</v>
          </cell>
          <cell r="J1039">
            <v>1</v>
          </cell>
          <cell r="K1039">
            <v>2</v>
          </cell>
        </row>
        <row r="1040">
          <cell r="A1040" t="str">
            <v>M1</v>
          </cell>
          <cell r="B1040" t="str">
            <v>A5C</v>
          </cell>
          <cell r="C1040" t="str">
            <v>P</v>
          </cell>
          <cell r="D1040" t="str">
            <v>22078</v>
          </cell>
          <cell r="E1040" t="str">
            <v>SOL</v>
          </cell>
          <cell r="F1040">
            <v>2</v>
          </cell>
          <cell r="G1040" t="str">
            <v>CB3902000010IH</v>
          </cell>
          <cell r="H1040">
            <v>10</v>
          </cell>
          <cell r="I1040">
            <v>1.5</v>
          </cell>
          <cell r="J1040">
            <v>1</v>
          </cell>
          <cell r="K1040">
            <v>2</v>
          </cell>
        </row>
        <row r="1041">
          <cell r="A1041" t="str">
            <v>M1</v>
          </cell>
          <cell r="B1041" t="str">
            <v>A5C</v>
          </cell>
          <cell r="C1041" t="str">
            <v>P</v>
          </cell>
          <cell r="D1041" t="str">
            <v>22062</v>
          </cell>
          <cell r="E1041" t="str">
            <v>90 ELL</v>
          </cell>
          <cell r="F1041">
            <v>2</v>
          </cell>
          <cell r="G1041" t="str">
            <v>CB300104001000</v>
          </cell>
          <cell r="H1041">
            <v>10</v>
          </cell>
          <cell r="I1041" t="str">
            <v>--</v>
          </cell>
          <cell r="J1041">
            <v>5</v>
          </cell>
          <cell r="K1041">
            <v>6</v>
          </cell>
        </row>
        <row r="1042">
          <cell r="A1042" t="str">
            <v>M1</v>
          </cell>
          <cell r="B1042" t="str">
            <v>A5C</v>
          </cell>
          <cell r="C1042" t="str">
            <v>P</v>
          </cell>
          <cell r="D1042" t="str">
            <v>22060</v>
          </cell>
          <cell r="E1042" t="str">
            <v>90 ELL</v>
          </cell>
          <cell r="F1042">
            <v>2</v>
          </cell>
          <cell r="G1042" t="str">
            <v>CB300104001000</v>
          </cell>
          <cell r="H1042">
            <v>10</v>
          </cell>
          <cell r="I1042" t="str">
            <v>--</v>
          </cell>
          <cell r="J1042">
            <v>5</v>
          </cell>
          <cell r="K1042">
            <v>6</v>
          </cell>
        </row>
        <row r="1043">
          <cell r="A1043" t="str">
            <v>M1</v>
          </cell>
          <cell r="B1043" t="str">
            <v>A5C</v>
          </cell>
          <cell r="C1043" t="str">
            <v>P</v>
          </cell>
          <cell r="D1043" t="str">
            <v>22074</v>
          </cell>
          <cell r="E1043" t="str">
            <v>90 ELL</v>
          </cell>
          <cell r="F1043">
            <v>2</v>
          </cell>
          <cell r="G1043" t="str">
            <v>CB300104001000</v>
          </cell>
          <cell r="H1043">
            <v>10</v>
          </cell>
          <cell r="I1043" t="str">
            <v>--</v>
          </cell>
          <cell r="J1043">
            <v>3</v>
          </cell>
          <cell r="K1043">
            <v>4</v>
          </cell>
        </row>
        <row r="1044">
          <cell r="A1044" t="str">
            <v>M1</v>
          </cell>
          <cell r="B1044" t="str">
            <v>A5C</v>
          </cell>
          <cell r="C1044" t="str">
            <v>P</v>
          </cell>
          <cell r="D1044" t="str">
            <v>22077</v>
          </cell>
          <cell r="E1044" t="str">
            <v>90 ELL</v>
          </cell>
          <cell r="F1044">
            <v>2</v>
          </cell>
          <cell r="G1044" t="str">
            <v>CB300104001000</v>
          </cell>
          <cell r="H1044">
            <v>10</v>
          </cell>
          <cell r="I1044" t="str">
            <v>--</v>
          </cell>
          <cell r="J1044">
            <v>5</v>
          </cell>
          <cell r="K1044">
            <v>6</v>
          </cell>
        </row>
        <row r="1045">
          <cell r="A1045" t="str">
            <v>M1</v>
          </cell>
          <cell r="B1045" t="str">
            <v>A5C</v>
          </cell>
          <cell r="C1045" t="str">
            <v>P</v>
          </cell>
          <cell r="D1045" t="str">
            <v>22077</v>
          </cell>
          <cell r="E1045" t="str">
            <v>90 ELL</v>
          </cell>
          <cell r="F1045">
            <v>2</v>
          </cell>
          <cell r="G1045" t="str">
            <v>CB300104001000</v>
          </cell>
          <cell r="H1045">
            <v>10</v>
          </cell>
          <cell r="I1045" t="str">
            <v>--</v>
          </cell>
          <cell r="J1045">
            <v>6</v>
          </cell>
          <cell r="K1045">
            <v>7</v>
          </cell>
        </row>
        <row r="1046">
          <cell r="A1046" t="str">
            <v>M1</v>
          </cell>
          <cell r="B1046" t="str">
            <v>A5C</v>
          </cell>
          <cell r="C1046" t="str">
            <v>P</v>
          </cell>
          <cell r="D1046" t="str">
            <v>22062</v>
          </cell>
          <cell r="E1046" t="str">
            <v>90 ELL</v>
          </cell>
          <cell r="F1046">
            <v>2</v>
          </cell>
          <cell r="G1046" t="str">
            <v>CB300104001000</v>
          </cell>
          <cell r="H1046">
            <v>10</v>
          </cell>
          <cell r="I1046" t="str">
            <v>--</v>
          </cell>
          <cell r="J1046">
            <v>8</v>
          </cell>
          <cell r="K1046">
            <v>9</v>
          </cell>
        </row>
        <row r="1047">
          <cell r="A1047" t="str">
            <v>M1</v>
          </cell>
          <cell r="B1047" t="str">
            <v>A5C</v>
          </cell>
          <cell r="C1047" t="str">
            <v>P</v>
          </cell>
          <cell r="D1047" t="str">
            <v>22073</v>
          </cell>
          <cell r="E1047" t="str">
            <v>90 ELL</v>
          </cell>
          <cell r="F1047">
            <v>2</v>
          </cell>
          <cell r="G1047" t="str">
            <v>CB300104001000</v>
          </cell>
          <cell r="H1047">
            <v>10</v>
          </cell>
          <cell r="I1047" t="str">
            <v>--</v>
          </cell>
          <cell r="J1047">
            <v>7</v>
          </cell>
          <cell r="K1047">
            <v>8</v>
          </cell>
        </row>
        <row r="1048">
          <cell r="A1048" t="str">
            <v>M1</v>
          </cell>
          <cell r="B1048" t="str">
            <v>A5C</v>
          </cell>
          <cell r="C1048" t="str">
            <v>P</v>
          </cell>
          <cell r="D1048" t="str">
            <v>22062</v>
          </cell>
          <cell r="E1048" t="str">
            <v>C RED</v>
          </cell>
          <cell r="F1048">
            <v>2</v>
          </cell>
          <cell r="G1048" t="str">
            <v>CB300504041004</v>
          </cell>
          <cell r="H1048">
            <v>10</v>
          </cell>
          <cell r="I1048">
            <v>4</v>
          </cell>
          <cell r="J1048">
            <v>1</v>
          </cell>
          <cell r="K1048">
            <v>2</v>
          </cell>
        </row>
        <row r="1049">
          <cell r="A1049" t="str">
            <v>M1</v>
          </cell>
          <cell r="B1049" t="str">
            <v>A5C</v>
          </cell>
          <cell r="C1049" t="str">
            <v>P</v>
          </cell>
          <cell r="D1049" t="str">
            <v>22077</v>
          </cell>
          <cell r="E1049" t="str">
            <v>E RED</v>
          </cell>
          <cell r="F1049">
            <v>2</v>
          </cell>
          <cell r="G1049" t="str">
            <v>CB300604041008</v>
          </cell>
          <cell r="H1049">
            <v>10</v>
          </cell>
          <cell r="I1049">
            <v>8</v>
          </cell>
          <cell r="J1049">
            <v>2</v>
          </cell>
          <cell r="K1049">
            <v>3</v>
          </cell>
        </row>
        <row r="1050">
          <cell r="A1050" t="str">
            <v>M1</v>
          </cell>
          <cell r="B1050" t="str">
            <v>A5C</v>
          </cell>
          <cell r="C1050" t="str">
            <v>P</v>
          </cell>
          <cell r="D1050" t="str">
            <v>22060</v>
          </cell>
          <cell r="E1050" t="str">
            <v>SOL</v>
          </cell>
          <cell r="F1050">
            <v>2</v>
          </cell>
          <cell r="G1050" t="str">
            <v>CB39020000100T</v>
          </cell>
          <cell r="H1050">
            <v>10</v>
          </cell>
          <cell r="I1050">
            <v>0.75</v>
          </cell>
          <cell r="J1050">
            <v>1</v>
          </cell>
          <cell r="K1050">
            <v>2</v>
          </cell>
        </row>
        <row r="1051">
          <cell r="A1051" t="str">
            <v>M1</v>
          </cell>
          <cell r="B1051" t="str">
            <v>A5C</v>
          </cell>
          <cell r="C1051" t="str">
            <v>P</v>
          </cell>
          <cell r="D1051" t="str">
            <v>22062</v>
          </cell>
          <cell r="E1051" t="str">
            <v>SOL</v>
          </cell>
          <cell r="F1051">
            <v>2</v>
          </cell>
          <cell r="G1051" t="str">
            <v>CB39020000100T</v>
          </cell>
          <cell r="H1051">
            <v>10</v>
          </cell>
          <cell r="I1051">
            <v>0.75</v>
          </cell>
          <cell r="J1051">
            <v>2</v>
          </cell>
          <cell r="K1051">
            <v>3</v>
          </cell>
        </row>
        <row r="1052">
          <cell r="A1052" t="str">
            <v>M1</v>
          </cell>
          <cell r="B1052" t="str">
            <v>A5C</v>
          </cell>
          <cell r="C1052" t="str">
            <v>P</v>
          </cell>
          <cell r="D1052" t="str">
            <v>22062</v>
          </cell>
          <cell r="E1052" t="str">
            <v>SOL</v>
          </cell>
          <cell r="F1052">
            <v>2</v>
          </cell>
          <cell r="G1052" t="str">
            <v>CB390200001001</v>
          </cell>
          <cell r="H1052">
            <v>10</v>
          </cell>
          <cell r="I1052">
            <v>1</v>
          </cell>
          <cell r="J1052">
            <v>2</v>
          </cell>
          <cell r="K1052">
            <v>3</v>
          </cell>
        </row>
        <row r="1053">
          <cell r="A1053" t="str">
            <v>M1</v>
          </cell>
          <cell r="B1053" t="str">
            <v>A5C</v>
          </cell>
          <cell r="C1053" t="str">
            <v>P</v>
          </cell>
          <cell r="D1053" t="str">
            <v>22062</v>
          </cell>
          <cell r="E1053" t="str">
            <v>SOL</v>
          </cell>
          <cell r="F1053">
            <v>2</v>
          </cell>
          <cell r="G1053" t="str">
            <v>CB39020000100T</v>
          </cell>
          <cell r="H1053">
            <v>10</v>
          </cell>
          <cell r="I1053">
            <v>0.75</v>
          </cell>
          <cell r="J1053">
            <v>1</v>
          </cell>
          <cell r="K1053">
            <v>2</v>
          </cell>
        </row>
        <row r="1054">
          <cell r="A1054" t="str">
            <v>M1</v>
          </cell>
          <cell r="B1054" t="str">
            <v>A5C</v>
          </cell>
          <cell r="C1054" t="str">
            <v>P</v>
          </cell>
          <cell r="D1054" t="str">
            <v>22077</v>
          </cell>
          <cell r="E1054" t="str">
            <v>SOL</v>
          </cell>
          <cell r="F1054">
            <v>2</v>
          </cell>
          <cell r="G1054" t="str">
            <v>CB39020000100T</v>
          </cell>
          <cell r="H1054">
            <v>10</v>
          </cell>
          <cell r="I1054">
            <v>0.75</v>
          </cell>
          <cell r="J1054">
            <v>1</v>
          </cell>
          <cell r="K1054">
            <v>2</v>
          </cell>
        </row>
        <row r="1055">
          <cell r="A1055" t="str">
            <v>M1</v>
          </cell>
          <cell r="B1055" t="str">
            <v>A5C</v>
          </cell>
          <cell r="C1055" t="str">
            <v>P</v>
          </cell>
          <cell r="D1055" t="str">
            <v>22073</v>
          </cell>
          <cell r="E1055" t="str">
            <v>SOL</v>
          </cell>
          <cell r="F1055">
            <v>2</v>
          </cell>
          <cell r="G1055" t="str">
            <v>CB390200001001</v>
          </cell>
          <cell r="H1055">
            <v>10</v>
          </cell>
          <cell r="I1055">
            <v>1</v>
          </cell>
          <cell r="J1055">
            <v>2</v>
          </cell>
          <cell r="K1055">
            <v>3</v>
          </cell>
        </row>
        <row r="1056">
          <cell r="A1056" t="str">
            <v>M1</v>
          </cell>
          <cell r="B1056" t="str">
            <v>A5C</v>
          </cell>
          <cell r="C1056" t="str">
            <v>P</v>
          </cell>
          <cell r="D1056" t="str">
            <v>22077</v>
          </cell>
          <cell r="E1056" t="str">
            <v>SOL</v>
          </cell>
          <cell r="F1056">
            <v>2</v>
          </cell>
          <cell r="G1056" t="str">
            <v>CB39020000100T</v>
          </cell>
          <cell r="H1056">
            <v>10</v>
          </cell>
          <cell r="I1056">
            <v>0.75</v>
          </cell>
          <cell r="J1056">
            <v>1</v>
          </cell>
          <cell r="K1056">
            <v>2</v>
          </cell>
        </row>
        <row r="1057">
          <cell r="A1057" t="str">
            <v>M1</v>
          </cell>
          <cell r="B1057" t="str">
            <v>A5C</v>
          </cell>
          <cell r="C1057" t="str">
            <v>P</v>
          </cell>
          <cell r="D1057" t="str">
            <v>22077</v>
          </cell>
          <cell r="E1057" t="str">
            <v>SOL</v>
          </cell>
          <cell r="F1057">
            <v>2</v>
          </cell>
          <cell r="G1057" t="str">
            <v>CB3902000010IH</v>
          </cell>
          <cell r="H1057">
            <v>10</v>
          </cell>
          <cell r="I1057">
            <v>1.5</v>
          </cell>
          <cell r="J1057">
            <v>1</v>
          </cell>
          <cell r="K1057">
            <v>2</v>
          </cell>
        </row>
        <row r="1058">
          <cell r="A1058" t="str">
            <v>M1</v>
          </cell>
          <cell r="B1058" t="str">
            <v>A5C</v>
          </cell>
          <cell r="C1058" t="str">
            <v>P</v>
          </cell>
          <cell r="D1058" t="str">
            <v>22073</v>
          </cell>
          <cell r="E1058" t="str">
            <v>SOL</v>
          </cell>
          <cell r="F1058">
            <v>2</v>
          </cell>
          <cell r="G1058" t="str">
            <v>CB39020000100T</v>
          </cell>
          <cell r="H1058">
            <v>10</v>
          </cell>
          <cell r="I1058">
            <v>0.75</v>
          </cell>
          <cell r="J1058">
            <v>2</v>
          </cell>
          <cell r="K1058">
            <v>3</v>
          </cell>
        </row>
        <row r="1059">
          <cell r="A1059" t="str">
            <v>M1</v>
          </cell>
          <cell r="B1059" t="str">
            <v>A5C</v>
          </cell>
          <cell r="C1059" t="str">
            <v>P</v>
          </cell>
          <cell r="D1059" t="str">
            <v>22062</v>
          </cell>
          <cell r="E1059" t="str">
            <v>TEE</v>
          </cell>
          <cell r="F1059">
            <v>2</v>
          </cell>
          <cell r="G1059" t="str">
            <v>CB300304001000</v>
          </cell>
          <cell r="H1059">
            <v>10</v>
          </cell>
          <cell r="I1059" t="str">
            <v>--</v>
          </cell>
          <cell r="J1059">
            <v>1</v>
          </cell>
          <cell r="K1059">
            <v>2</v>
          </cell>
        </row>
        <row r="1060">
          <cell r="A1060" t="str">
            <v>M1</v>
          </cell>
          <cell r="B1060" t="str">
            <v>A5C</v>
          </cell>
          <cell r="C1060" t="str">
            <v>P</v>
          </cell>
          <cell r="D1060" t="str">
            <v>22062</v>
          </cell>
          <cell r="E1060" t="str">
            <v>TEE</v>
          </cell>
          <cell r="F1060">
            <v>2</v>
          </cell>
          <cell r="G1060" t="str">
            <v>CB300304001000</v>
          </cell>
          <cell r="H1060">
            <v>10</v>
          </cell>
          <cell r="I1060" t="str">
            <v>--</v>
          </cell>
          <cell r="J1060">
            <v>1</v>
          </cell>
          <cell r="K1060">
            <v>2</v>
          </cell>
        </row>
        <row r="1061">
          <cell r="A1061" t="str">
            <v>M1</v>
          </cell>
          <cell r="B1061" t="str">
            <v>A5C</v>
          </cell>
          <cell r="C1061" t="str">
            <v>P</v>
          </cell>
          <cell r="D1061" t="str">
            <v>22073</v>
          </cell>
          <cell r="E1061" t="str">
            <v>TEE</v>
          </cell>
          <cell r="F1061">
            <v>2</v>
          </cell>
          <cell r="G1061" t="str">
            <v>CB300304001000</v>
          </cell>
          <cell r="H1061">
            <v>10</v>
          </cell>
          <cell r="I1061" t="str">
            <v>--</v>
          </cell>
          <cell r="J1061">
            <v>1</v>
          </cell>
          <cell r="K1061">
            <v>2</v>
          </cell>
        </row>
        <row r="1062">
          <cell r="A1062" t="str">
            <v>M1</v>
          </cell>
          <cell r="B1062" t="str">
            <v>A5C</v>
          </cell>
          <cell r="C1062" t="str">
            <v>P</v>
          </cell>
          <cell r="D1062" t="str">
            <v>22073</v>
          </cell>
          <cell r="E1062" t="str">
            <v>TOL</v>
          </cell>
          <cell r="F1062">
            <v>2</v>
          </cell>
          <cell r="G1062" t="str">
            <v>CB39030000100T</v>
          </cell>
          <cell r="H1062">
            <v>10</v>
          </cell>
          <cell r="I1062">
            <v>0.75</v>
          </cell>
          <cell r="J1062">
            <v>2</v>
          </cell>
          <cell r="K1062">
            <v>3</v>
          </cell>
        </row>
        <row r="1063">
          <cell r="A1063" t="str">
            <v>M1</v>
          </cell>
          <cell r="B1063" t="str">
            <v>A5C</v>
          </cell>
          <cell r="C1063" t="str">
            <v>P</v>
          </cell>
          <cell r="D1063" t="str">
            <v>22074</v>
          </cell>
          <cell r="E1063" t="str">
            <v>TOL</v>
          </cell>
          <cell r="F1063">
            <v>2</v>
          </cell>
          <cell r="G1063" t="str">
            <v>CB39030000100T</v>
          </cell>
          <cell r="H1063">
            <v>10</v>
          </cell>
          <cell r="I1063">
            <v>0.75</v>
          </cell>
          <cell r="J1063">
            <v>1</v>
          </cell>
          <cell r="K1063">
            <v>2</v>
          </cell>
        </row>
        <row r="1064">
          <cell r="A1064" t="str">
            <v>M1</v>
          </cell>
          <cell r="B1064" t="str">
            <v>A5C</v>
          </cell>
          <cell r="C1064" t="str">
            <v>P</v>
          </cell>
          <cell r="D1064" t="str">
            <v>22062</v>
          </cell>
          <cell r="E1064" t="str">
            <v>TOL</v>
          </cell>
          <cell r="F1064">
            <v>2</v>
          </cell>
          <cell r="G1064" t="str">
            <v>CB39030000100T</v>
          </cell>
          <cell r="H1064">
            <v>10</v>
          </cell>
          <cell r="I1064">
            <v>0.75</v>
          </cell>
          <cell r="J1064">
            <v>1</v>
          </cell>
          <cell r="K1064">
            <v>2</v>
          </cell>
        </row>
        <row r="1065">
          <cell r="A1065" t="str">
            <v>M1</v>
          </cell>
          <cell r="B1065" t="str">
            <v>A5C</v>
          </cell>
          <cell r="C1065" t="str">
            <v>P</v>
          </cell>
          <cell r="D1065" t="str">
            <v>22077</v>
          </cell>
          <cell r="E1065" t="str">
            <v>TOL</v>
          </cell>
          <cell r="F1065">
            <v>2</v>
          </cell>
          <cell r="G1065" t="str">
            <v>CB39030000100T</v>
          </cell>
          <cell r="H1065">
            <v>10</v>
          </cell>
          <cell r="I1065">
            <v>0.75</v>
          </cell>
          <cell r="J1065">
            <v>1</v>
          </cell>
          <cell r="K1065">
            <v>2</v>
          </cell>
        </row>
        <row r="1066">
          <cell r="A1066" t="str">
            <v>M1</v>
          </cell>
          <cell r="B1066" t="str">
            <v>A4C</v>
          </cell>
          <cell r="C1066" t="str">
            <v>P</v>
          </cell>
          <cell r="D1066" t="str">
            <v>22008</v>
          </cell>
          <cell r="E1066" t="str">
            <v>45 ELL</v>
          </cell>
          <cell r="F1066">
            <v>2</v>
          </cell>
          <cell r="G1066" t="str">
            <v>CB300204001000</v>
          </cell>
          <cell r="H1066">
            <v>10</v>
          </cell>
          <cell r="I1066" t="str">
            <v>--</v>
          </cell>
          <cell r="J1066">
            <v>1</v>
          </cell>
          <cell r="K1066">
            <v>2</v>
          </cell>
        </row>
        <row r="1067">
          <cell r="A1067" t="str">
            <v>M1</v>
          </cell>
          <cell r="B1067" t="str">
            <v>A4C</v>
          </cell>
          <cell r="C1067" t="str">
            <v>P</v>
          </cell>
          <cell r="D1067" t="str">
            <v>22008</v>
          </cell>
          <cell r="E1067" t="str">
            <v>90 ELL</v>
          </cell>
          <cell r="F1067">
            <v>2</v>
          </cell>
          <cell r="G1067" t="str">
            <v>CB300104001000</v>
          </cell>
          <cell r="H1067">
            <v>10</v>
          </cell>
          <cell r="I1067" t="str">
            <v>--</v>
          </cell>
          <cell r="J1067">
            <v>1</v>
          </cell>
          <cell r="K1067">
            <v>2</v>
          </cell>
        </row>
        <row r="1068">
          <cell r="A1068" t="str">
            <v>M1</v>
          </cell>
          <cell r="B1068" t="str">
            <v>A4C</v>
          </cell>
          <cell r="C1068" t="str">
            <v>P</v>
          </cell>
          <cell r="D1068" t="str">
            <v>22008</v>
          </cell>
          <cell r="E1068" t="str">
            <v>90 ELL</v>
          </cell>
          <cell r="F1068">
            <v>2</v>
          </cell>
          <cell r="G1068" t="str">
            <v>CB300104001000</v>
          </cell>
          <cell r="H1068">
            <v>10</v>
          </cell>
          <cell r="I1068" t="str">
            <v>--</v>
          </cell>
          <cell r="J1068">
            <v>6</v>
          </cell>
          <cell r="K1068">
            <v>7</v>
          </cell>
        </row>
        <row r="1069">
          <cell r="A1069" t="str">
            <v>M1</v>
          </cell>
          <cell r="B1069" t="str">
            <v>A4C</v>
          </cell>
          <cell r="C1069" t="str">
            <v>P</v>
          </cell>
          <cell r="D1069" t="str">
            <v>22008</v>
          </cell>
          <cell r="E1069" t="str">
            <v>90 ELL</v>
          </cell>
          <cell r="F1069">
            <v>2</v>
          </cell>
          <cell r="G1069" t="str">
            <v>CB300104001000</v>
          </cell>
          <cell r="H1069">
            <v>10</v>
          </cell>
          <cell r="I1069" t="str">
            <v>--</v>
          </cell>
          <cell r="J1069">
            <v>8</v>
          </cell>
          <cell r="K1069">
            <v>9</v>
          </cell>
        </row>
        <row r="1070">
          <cell r="A1070" t="str">
            <v>M1</v>
          </cell>
          <cell r="B1070" t="str">
            <v>A5C</v>
          </cell>
          <cell r="C1070" t="str">
            <v>P</v>
          </cell>
          <cell r="D1070" t="str">
            <v>22075</v>
          </cell>
          <cell r="E1070" t="str">
            <v>90 ELL</v>
          </cell>
          <cell r="F1070">
            <v>2</v>
          </cell>
          <cell r="G1070" t="str">
            <v>CB300104001000</v>
          </cell>
          <cell r="H1070">
            <v>10</v>
          </cell>
          <cell r="I1070" t="str">
            <v>--</v>
          </cell>
          <cell r="J1070">
            <v>7</v>
          </cell>
          <cell r="K1070">
            <v>8</v>
          </cell>
        </row>
        <row r="1071">
          <cell r="A1071" t="str">
            <v>M1</v>
          </cell>
          <cell r="B1071" t="str">
            <v>A4C</v>
          </cell>
          <cell r="C1071" t="str">
            <v>P</v>
          </cell>
          <cell r="D1071" t="str">
            <v>22080</v>
          </cell>
          <cell r="E1071" t="str">
            <v>90 ELL</v>
          </cell>
          <cell r="F1071">
            <v>2</v>
          </cell>
          <cell r="G1071" t="str">
            <v>CB300104001000</v>
          </cell>
          <cell r="H1071">
            <v>10</v>
          </cell>
          <cell r="I1071" t="str">
            <v>--</v>
          </cell>
          <cell r="J1071">
            <v>5</v>
          </cell>
          <cell r="K1071">
            <v>6</v>
          </cell>
        </row>
        <row r="1072">
          <cell r="A1072" t="str">
            <v>M1</v>
          </cell>
          <cell r="B1072" t="str">
            <v>A4C</v>
          </cell>
          <cell r="C1072" t="str">
            <v>P</v>
          </cell>
          <cell r="D1072" t="str">
            <v>22008</v>
          </cell>
          <cell r="E1072" t="str">
            <v>SOL</v>
          </cell>
          <cell r="F1072">
            <v>2</v>
          </cell>
          <cell r="G1072" t="str">
            <v>CB39020000100T</v>
          </cell>
          <cell r="H1072">
            <v>10</v>
          </cell>
          <cell r="I1072">
            <v>0.75</v>
          </cell>
          <cell r="J1072">
            <v>1</v>
          </cell>
          <cell r="K1072">
            <v>2</v>
          </cell>
        </row>
        <row r="1073">
          <cell r="A1073" t="str">
            <v>M1</v>
          </cell>
          <cell r="B1073" t="str">
            <v>A4C</v>
          </cell>
          <cell r="C1073" t="str">
            <v>P</v>
          </cell>
          <cell r="D1073" t="str">
            <v>22008</v>
          </cell>
          <cell r="E1073" t="str">
            <v>SOL</v>
          </cell>
          <cell r="F1073">
            <v>2</v>
          </cell>
          <cell r="G1073" t="str">
            <v>CB390200001001</v>
          </cell>
          <cell r="H1073">
            <v>10</v>
          </cell>
          <cell r="I1073">
            <v>1</v>
          </cell>
          <cell r="J1073">
            <v>2</v>
          </cell>
          <cell r="K1073">
            <v>3</v>
          </cell>
        </row>
        <row r="1074">
          <cell r="A1074" t="str">
            <v>M1</v>
          </cell>
          <cell r="B1074" t="str">
            <v>A4C</v>
          </cell>
          <cell r="C1074" t="str">
            <v>P</v>
          </cell>
          <cell r="D1074" t="str">
            <v>22008</v>
          </cell>
          <cell r="E1074" t="str">
            <v>SOL</v>
          </cell>
          <cell r="F1074">
            <v>2</v>
          </cell>
          <cell r="G1074" t="str">
            <v>CB39020000100T</v>
          </cell>
          <cell r="H1074">
            <v>10</v>
          </cell>
          <cell r="I1074">
            <v>0.75</v>
          </cell>
          <cell r="J1074">
            <v>1</v>
          </cell>
          <cell r="K1074">
            <v>2</v>
          </cell>
        </row>
        <row r="1075">
          <cell r="A1075" t="str">
            <v>M1</v>
          </cell>
          <cell r="B1075" t="str">
            <v>A4C</v>
          </cell>
          <cell r="C1075" t="str">
            <v>P</v>
          </cell>
          <cell r="D1075" t="str">
            <v>22008</v>
          </cell>
          <cell r="E1075" t="str">
            <v>SOL</v>
          </cell>
          <cell r="F1075">
            <v>2</v>
          </cell>
          <cell r="G1075" t="str">
            <v>CB3902000010IH</v>
          </cell>
          <cell r="H1075">
            <v>10</v>
          </cell>
          <cell r="I1075">
            <v>1.5</v>
          </cell>
          <cell r="J1075">
            <v>2</v>
          </cell>
          <cell r="K1075">
            <v>3</v>
          </cell>
        </row>
        <row r="1076">
          <cell r="A1076" t="str">
            <v>M1</v>
          </cell>
          <cell r="B1076" t="str">
            <v>A4C</v>
          </cell>
          <cell r="C1076" t="str">
            <v>P</v>
          </cell>
          <cell r="D1076" t="str">
            <v>22008</v>
          </cell>
          <cell r="E1076" t="str">
            <v>SOL</v>
          </cell>
          <cell r="F1076">
            <v>2</v>
          </cell>
          <cell r="G1076" t="str">
            <v>CB39020000100T</v>
          </cell>
          <cell r="H1076">
            <v>10</v>
          </cell>
          <cell r="I1076">
            <v>0.75</v>
          </cell>
          <cell r="J1076">
            <v>2</v>
          </cell>
          <cell r="K1076">
            <v>3</v>
          </cell>
        </row>
        <row r="1077">
          <cell r="A1077" t="str">
            <v>M1</v>
          </cell>
          <cell r="B1077" t="str">
            <v>A4C</v>
          </cell>
          <cell r="C1077" t="str">
            <v>P</v>
          </cell>
          <cell r="D1077" t="str">
            <v>22008</v>
          </cell>
          <cell r="E1077" t="str">
            <v>SOL</v>
          </cell>
          <cell r="F1077">
            <v>2</v>
          </cell>
          <cell r="G1077" t="str">
            <v>CB390200001001</v>
          </cell>
          <cell r="H1077">
            <v>10</v>
          </cell>
          <cell r="I1077">
            <v>1</v>
          </cell>
          <cell r="J1077">
            <v>2</v>
          </cell>
          <cell r="K1077">
            <v>3</v>
          </cell>
        </row>
        <row r="1078">
          <cell r="A1078" t="str">
            <v>M1</v>
          </cell>
          <cell r="B1078" t="str">
            <v>A4C</v>
          </cell>
          <cell r="C1078" t="str">
            <v>P</v>
          </cell>
          <cell r="D1078" t="str">
            <v>22008</v>
          </cell>
          <cell r="E1078" t="str">
            <v>TEE</v>
          </cell>
          <cell r="F1078">
            <v>2</v>
          </cell>
          <cell r="G1078" t="str">
            <v>CB300304001000</v>
          </cell>
          <cell r="H1078">
            <v>10</v>
          </cell>
          <cell r="I1078" t="str">
            <v>--</v>
          </cell>
          <cell r="J1078">
            <v>1</v>
          </cell>
          <cell r="K1078">
            <v>2</v>
          </cell>
        </row>
        <row r="1079">
          <cell r="A1079" t="str">
            <v>M1</v>
          </cell>
          <cell r="B1079" t="str">
            <v>A4C</v>
          </cell>
          <cell r="C1079" t="str">
            <v>P</v>
          </cell>
          <cell r="D1079" t="str">
            <v>22008</v>
          </cell>
          <cell r="E1079" t="str">
            <v>TEE</v>
          </cell>
          <cell r="F1079">
            <v>2</v>
          </cell>
          <cell r="G1079" t="str">
            <v>CB300304001000</v>
          </cell>
          <cell r="H1079">
            <v>10</v>
          </cell>
          <cell r="I1079" t="str">
            <v>--</v>
          </cell>
          <cell r="J1079">
            <v>1</v>
          </cell>
          <cell r="K1079">
            <v>2</v>
          </cell>
        </row>
        <row r="1080">
          <cell r="A1080" t="str">
            <v>M1</v>
          </cell>
          <cell r="B1080" t="str">
            <v>A5C</v>
          </cell>
          <cell r="C1080" t="str">
            <v>P</v>
          </cell>
          <cell r="D1080" t="str">
            <v>22075</v>
          </cell>
          <cell r="E1080" t="str">
            <v>TOL</v>
          </cell>
          <cell r="F1080">
            <v>2</v>
          </cell>
          <cell r="G1080" t="str">
            <v>CB39030000100T</v>
          </cell>
          <cell r="H1080">
            <v>10</v>
          </cell>
          <cell r="I1080">
            <v>0.75</v>
          </cell>
          <cell r="J1080">
            <v>1</v>
          </cell>
          <cell r="K1080">
            <v>2</v>
          </cell>
        </row>
        <row r="1081">
          <cell r="A1081" t="str">
            <v>M1</v>
          </cell>
          <cell r="B1081" t="str">
            <v>A4C</v>
          </cell>
          <cell r="C1081" t="str">
            <v>P</v>
          </cell>
          <cell r="D1081" t="str">
            <v>22080</v>
          </cell>
          <cell r="E1081" t="str">
            <v>TOL</v>
          </cell>
          <cell r="F1081">
            <v>2</v>
          </cell>
          <cell r="G1081" t="str">
            <v>CB39030000100T</v>
          </cell>
          <cell r="H1081">
            <v>10</v>
          </cell>
          <cell r="I1081">
            <v>0.75</v>
          </cell>
          <cell r="J1081">
            <v>1</v>
          </cell>
          <cell r="K1081">
            <v>2</v>
          </cell>
        </row>
        <row r="1082">
          <cell r="A1082" t="str">
            <v>M1</v>
          </cell>
          <cell r="B1082" t="str">
            <v>A5C</v>
          </cell>
          <cell r="C1082" t="str">
            <v>COMP</v>
          </cell>
          <cell r="D1082" t="str">
            <v>001</v>
          </cell>
          <cell r="E1082" t="str">
            <v>90 ELL</v>
          </cell>
          <cell r="F1082">
            <v>2</v>
          </cell>
          <cell r="G1082" t="str">
            <v>CB300104001200</v>
          </cell>
          <cell r="H1082">
            <v>12</v>
          </cell>
          <cell r="I1082" t="str">
            <v>--</v>
          </cell>
          <cell r="J1082">
            <v>2</v>
          </cell>
          <cell r="K1082">
            <v>3</v>
          </cell>
        </row>
        <row r="1083">
          <cell r="A1083" t="str">
            <v>M1</v>
          </cell>
          <cell r="B1083" t="str">
            <v>A5C</v>
          </cell>
          <cell r="C1083" t="str">
            <v>COMP</v>
          </cell>
          <cell r="D1083" t="str">
            <v>002</v>
          </cell>
          <cell r="E1083" t="str">
            <v>90 ELL</v>
          </cell>
          <cell r="F1083">
            <v>2</v>
          </cell>
          <cell r="G1083" t="str">
            <v>CB300104001200</v>
          </cell>
          <cell r="H1083">
            <v>12</v>
          </cell>
          <cell r="I1083" t="str">
            <v>--</v>
          </cell>
          <cell r="J1083">
            <v>2</v>
          </cell>
          <cell r="K1083">
            <v>3</v>
          </cell>
        </row>
        <row r="1084">
          <cell r="A1084" t="str">
            <v>M1</v>
          </cell>
          <cell r="B1084" t="str">
            <v>B1X</v>
          </cell>
          <cell r="C1084" t="str">
            <v>P</v>
          </cell>
          <cell r="D1084" t="str">
            <v>22042</v>
          </cell>
          <cell r="E1084" t="str">
            <v>90 ELL</v>
          </cell>
          <cell r="F1084">
            <v>2</v>
          </cell>
          <cell r="G1084" t="str">
            <v>LN300100001200</v>
          </cell>
          <cell r="H1084">
            <v>12</v>
          </cell>
          <cell r="I1084" t="str">
            <v>--</v>
          </cell>
          <cell r="J1084">
            <v>2</v>
          </cell>
          <cell r="K1084">
            <v>3</v>
          </cell>
        </row>
        <row r="1085">
          <cell r="A1085" t="str">
            <v>M1</v>
          </cell>
          <cell r="B1085" t="str">
            <v>B1X</v>
          </cell>
          <cell r="C1085" t="str">
            <v>P</v>
          </cell>
          <cell r="D1085" t="str">
            <v>22042</v>
          </cell>
          <cell r="E1085" t="str">
            <v>SOL</v>
          </cell>
          <cell r="F1085">
            <v>2</v>
          </cell>
          <cell r="G1085" t="str">
            <v>CB39020000120T</v>
          </cell>
          <cell r="H1085">
            <v>12</v>
          </cell>
          <cell r="I1085">
            <v>0.75</v>
          </cell>
          <cell r="J1085">
            <v>2</v>
          </cell>
          <cell r="K1085">
            <v>3</v>
          </cell>
        </row>
        <row r="1086">
          <cell r="A1086" t="str">
            <v>M1</v>
          </cell>
          <cell r="B1086" t="str">
            <v>B1X</v>
          </cell>
          <cell r="C1086" t="str">
            <v>P</v>
          </cell>
          <cell r="D1086" t="str">
            <v>22042</v>
          </cell>
          <cell r="E1086" t="str">
            <v>TOL</v>
          </cell>
          <cell r="F1086">
            <v>2</v>
          </cell>
          <cell r="G1086" t="str">
            <v>CB39030000120T</v>
          </cell>
          <cell r="H1086">
            <v>12</v>
          </cell>
          <cell r="I1086">
            <v>0.75</v>
          </cell>
          <cell r="J1086">
            <v>1</v>
          </cell>
          <cell r="K1086">
            <v>2</v>
          </cell>
        </row>
        <row r="1087">
          <cell r="A1087" t="str">
            <v>M1</v>
          </cell>
          <cell r="B1087" t="str">
            <v>A5C</v>
          </cell>
          <cell r="C1087" t="str">
            <v>P</v>
          </cell>
          <cell r="D1087" t="str">
            <v>22054</v>
          </cell>
          <cell r="E1087" t="str">
            <v>90 ELL</v>
          </cell>
          <cell r="F1087">
            <v>2</v>
          </cell>
          <cell r="G1087" t="str">
            <v>CB300104001400</v>
          </cell>
          <cell r="H1087">
            <v>14</v>
          </cell>
          <cell r="I1087" t="str">
            <v>--</v>
          </cell>
          <cell r="J1087">
            <v>2</v>
          </cell>
          <cell r="K1087">
            <v>2</v>
          </cell>
        </row>
        <row r="1088">
          <cell r="A1088" t="str">
            <v>M1</v>
          </cell>
          <cell r="B1088" t="str">
            <v>A5C</v>
          </cell>
          <cell r="C1088" t="str">
            <v>P</v>
          </cell>
          <cell r="D1088" t="str">
            <v>22056</v>
          </cell>
          <cell r="E1088" t="str">
            <v>90 ELL</v>
          </cell>
          <cell r="F1088">
            <v>2</v>
          </cell>
          <cell r="G1088" t="str">
            <v>CB300104001400</v>
          </cell>
          <cell r="H1088">
            <v>14</v>
          </cell>
          <cell r="I1088" t="str">
            <v>--</v>
          </cell>
          <cell r="J1088">
            <v>2</v>
          </cell>
          <cell r="K1088">
            <v>2</v>
          </cell>
        </row>
        <row r="1089">
          <cell r="A1089" t="str">
            <v>M1</v>
          </cell>
          <cell r="B1089" t="str">
            <v>A5C</v>
          </cell>
          <cell r="C1089" t="str">
            <v>P</v>
          </cell>
          <cell r="D1089" t="str">
            <v>22054</v>
          </cell>
          <cell r="E1089" t="str">
            <v>TOL</v>
          </cell>
          <cell r="F1089">
            <v>2</v>
          </cell>
          <cell r="G1089" t="str">
            <v>CB39030000140T</v>
          </cell>
          <cell r="H1089">
            <v>14</v>
          </cell>
          <cell r="I1089">
            <v>0.75</v>
          </cell>
          <cell r="J1089">
            <v>1</v>
          </cell>
          <cell r="K1089">
            <v>1</v>
          </cell>
        </row>
        <row r="1090">
          <cell r="A1090" t="str">
            <v>M1</v>
          </cell>
          <cell r="B1090" t="str">
            <v>A5C</v>
          </cell>
          <cell r="C1090" t="str">
            <v>P</v>
          </cell>
          <cell r="D1090" t="str">
            <v>22058</v>
          </cell>
          <cell r="E1090" t="str">
            <v>90 ELL</v>
          </cell>
          <cell r="F1090">
            <v>2</v>
          </cell>
          <cell r="G1090" t="str">
            <v>CB300104001400</v>
          </cell>
          <cell r="H1090">
            <v>14</v>
          </cell>
          <cell r="I1090" t="str">
            <v>--</v>
          </cell>
          <cell r="J1090">
            <v>2</v>
          </cell>
          <cell r="K1090">
            <v>2</v>
          </cell>
        </row>
        <row r="1091">
          <cell r="A1091" t="str">
            <v>M1</v>
          </cell>
          <cell r="B1091" t="str">
            <v>A5C</v>
          </cell>
          <cell r="C1091" t="str">
            <v>P</v>
          </cell>
          <cell r="D1091" t="str">
            <v>22058</v>
          </cell>
          <cell r="E1091" t="str">
            <v>SOL</v>
          </cell>
          <cell r="F1091">
            <v>2</v>
          </cell>
          <cell r="G1091" t="str">
            <v>CB39020000140T</v>
          </cell>
          <cell r="H1091">
            <v>14</v>
          </cell>
          <cell r="I1091">
            <v>0.75</v>
          </cell>
          <cell r="J1091">
            <v>1</v>
          </cell>
          <cell r="K1091">
            <v>1</v>
          </cell>
        </row>
        <row r="1092">
          <cell r="A1092" t="str">
            <v>M1</v>
          </cell>
          <cell r="B1092" t="str">
            <v>B1C</v>
          </cell>
          <cell r="C1092" t="str">
            <v>P</v>
          </cell>
          <cell r="D1092" t="str">
            <v>22027</v>
          </cell>
          <cell r="E1092" t="str">
            <v>5D 90 BEND</v>
          </cell>
          <cell r="F1092">
            <v>2</v>
          </cell>
          <cell r="G1092" t="str">
            <v>CB308804001400</v>
          </cell>
          <cell r="H1092">
            <v>14</v>
          </cell>
          <cell r="I1092" t="str">
            <v>--</v>
          </cell>
          <cell r="J1092">
            <v>3</v>
          </cell>
          <cell r="K1092">
            <v>3</v>
          </cell>
        </row>
        <row r="1093">
          <cell r="A1093" t="str">
            <v>M1</v>
          </cell>
          <cell r="B1093" t="str">
            <v>B1C</v>
          </cell>
          <cell r="C1093" t="str">
            <v>P</v>
          </cell>
          <cell r="D1093" t="str">
            <v>22027</v>
          </cell>
          <cell r="E1093" t="str">
            <v>SOL</v>
          </cell>
          <cell r="F1093">
            <v>2</v>
          </cell>
          <cell r="G1093" t="str">
            <v>CB39020000140T</v>
          </cell>
          <cell r="H1093">
            <v>14</v>
          </cell>
          <cell r="I1093">
            <v>0.75</v>
          </cell>
          <cell r="J1093">
            <v>1</v>
          </cell>
          <cell r="K1093">
            <v>1</v>
          </cell>
        </row>
        <row r="1094">
          <cell r="A1094" t="str">
            <v>M1</v>
          </cell>
          <cell r="B1094" t="str">
            <v>B1C</v>
          </cell>
          <cell r="C1094" t="str">
            <v>P</v>
          </cell>
          <cell r="D1094" t="str">
            <v>22027</v>
          </cell>
          <cell r="E1094" t="str">
            <v>TOL</v>
          </cell>
          <cell r="F1094">
            <v>2</v>
          </cell>
          <cell r="G1094" t="str">
            <v>CB39030000140T</v>
          </cell>
          <cell r="H1094">
            <v>14</v>
          </cell>
          <cell r="I1094">
            <v>0.75</v>
          </cell>
          <cell r="J1094">
            <v>1</v>
          </cell>
          <cell r="K1094">
            <v>1</v>
          </cell>
        </row>
        <row r="1095">
          <cell r="A1095" t="str">
            <v>M1</v>
          </cell>
          <cell r="B1095" t="str">
            <v>A5C</v>
          </cell>
          <cell r="C1095" t="str">
            <v>P</v>
          </cell>
          <cell r="D1095" t="str">
            <v>22074</v>
          </cell>
          <cell r="E1095" t="str">
            <v>CAP</v>
          </cell>
          <cell r="F1095">
            <v>2</v>
          </cell>
          <cell r="G1095" t="str">
            <v>CB300704001600</v>
          </cell>
          <cell r="H1095">
            <v>16</v>
          </cell>
          <cell r="I1095" t="str">
            <v>--</v>
          </cell>
          <cell r="J1095">
            <v>2</v>
          </cell>
          <cell r="K1095">
            <v>2</v>
          </cell>
        </row>
        <row r="1096">
          <cell r="A1096" t="str">
            <v>M1</v>
          </cell>
          <cell r="B1096" t="str">
            <v>A5C</v>
          </cell>
          <cell r="C1096" t="str">
            <v>COMP</v>
          </cell>
          <cell r="D1096" t="str">
            <v>006</v>
          </cell>
          <cell r="E1096" t="str">
            <v>SW FLG</v>
          </cell>
          <cell r="F1096">
            <v>3</v>
          </cell>
          <cell r="G1096" t="str">
            <v>CB240108000H00</v>
          </cell>
          <cell r="H1096">
            <v>0.5</v>
          </cell>
          <cell r="I1096" t="str">
            <v>--</v>
          </cell>
          <cell r="J1096">
            <v>10</v>
          </cell>
          <cell r="K1096">
            <v>10</v>
          </cell>
        </row>
        <row r="1097">
          <cell r="A1097" t="str">
            <v>M1</v>
          </cell>
          <cell r="B1097" t="str">
            <v>A5C</v>
          </cell>
          <cell r="C1097" t="str">
            <v>P</v>
          </cell>
          <cell r="D1097" t="str">
            <v>22107</v>
          </cell>
          <cell r="E1097" t="str">
            <v>SW FLG</v>
          </cell>
          <cell r="F1097">
            <v>3</v>
          </cell>
          <cell r="G1097" t="str">
            <v>CB240108000H00</v>
          </cell>
          <cell r="H1097">
            <v>0.5</v>
          </cell>
          <cell r="I1097" t="str">
            <v>--</v>
          </cell>
          <cell r="J1097">
            <v>20</v>
          </cell>
          <cell r="K1097">
            <v>20</v>
          </cell>
        </row>
        <row r="1098">
          <cell r="A1098" t="str">
            <v>M1</v>
          </cell>
          <cell r="B1098" t="str">
            <v>A5C</v>
          </cell>
          <cell r="C1098" t="str">
            <v>P</v>
          </cell>
          <cell r="D1098" t="str">
            <v>22157</v>
          </cell>
          <cell r="E1098" t="str">
            <v>SW FLG</v>
          </cell>
          <cell r="F1098">
            <v>3</v>
          </cell>
          <cell r="G1098" t="str">
            <v>CB240108000H00</v>
          </cell>
          <cell r="H1098">
            <v>0.5</v>
          </cell>
          <cell r="I1098" t="str">
            <v>--</v>
          </cell>
          <cell r="J1098">
            <v>2</v>
          </cell>
          <cell r="K1098">
            <v>2</v>
          </cell>
        </row>
        <row r="1099">
          <cell r="A1099" t="str">
            <v>M1</v>
          </cell>
          <cell r="B1099" t="str">
            <v>A5C</v>
          </cell>
          <cell r="C1099" t="str">
            <v>P</v>
          </cell>
          <cell r="D1099" t="str">
            <v>22158</v>
          </cell>
          <cell r="E1099" t="str">
            <v>SW FLG</v>
          </cell>
          <cell r="F1099">
            <v>3</v>
          </cell>
          <cell r="G1099" t="str">
            <v>CB240108000H00</v>
          </cell>
          <cell r="H1099">
            <v>0.5</v>
          </cell>
          <cell r="I1099" t="str">
            <v>--</v>
          </cell>
          <cell r="J1099">
            <v>2</v>
          </cell>
          <cell r="K1099">
            <v>2</v>
          </cell>
        </row>
        <row r="1100">
          <cell r="A1100" t="str">
            <v>M1</v>
          </cell>
          <cell r="B1100" t="str">
            <v>A5C</v>
          </cell>
          <cell r="C1100" t="str">
            <v>SCC</v>
          </cell>
          <cell r="D1100" t="str">
            <v>HOLD1</v>
          </cell>
          <cell r="E1100" t="str">
            <v>SW FLG</v>
          </cell>
          <cell r="F1100">
            <v>3</v>
          </cell>
          <cell r="G1100" t="str">
            <v>CB240108000H00</v>
          </cell>
          <cell r="H1100">
            <v>0.5</v>
          </cell>
          <cell r="I1100" t="str">
            <v>--</v>
          </cell>
          <cell r="J1100">
            <v>6</v>
          </cell>
          <cell r="K1100">
            <v>6</v>
          </cell>
        </row>
        <row r="1101">
          <cell r="A1101" t="str">
            <v>M1</v>
          </cell>
          <cell r="B1101" t="str">
            <v>A5C</v>
          </cell>
          <cell r="C1101" t="str">
            <v>SCD</v>
          </cell>
          <cell r="D1101" t="str">
            <v>HOLD1</v>
          </cell>
          <cell r="E1101" t="str">
            <v>SW FLG</v>
          </cell>
          <cell r="F1101">
            <v>3</v>
          </cell>
          <cell r="G1101" t="str">
            <v>CB240108000H00</v>
          </cell>
          <cell r="H1101">
            <v>0.5</v>
          </cell>
          <cell r="I1101" t="str">
            <v>--</v>
          </cell>
          <cell r="J1101">
            <v>4</v>
          </cell>
          <cell r="K1101">
            <v>4</v>
          </cell>
        </row>
        <row r="1102">
          <cell r="A1102" t="str">
            <v>M1</v>
          </cell>
          <cell r="B1102" t="str">
            <v>A5C</v>
          </cell>
          <cell r="C1102" t="str">
            <v>P</v>
          </cell>
          <cell r="D1102" t="str">
            <v>22039</v>
          </cell>
          <cell r="E1102" t="str">
            <v>SW FLG</v>
          </cell>
          <cell r="F1102">
            <v>3</v>
          </cell>
          <cell r="G1102" t="str">
            <v>CB240108000H00</v>
          </cell>
          <cell r="H1102">
            <v>0.5</v>
          </cell>
          <cell r="I1102" t="str">
            <v>--</v>
          </cell>
          <cell r="J1102">
            <v>2</v>
          </cell>
          <cell r="K1102">
            <v>2</v>
          </cell>
        </row>
        <row r="1103">
          <cell r="A1103" t="str">
            <v>M1</v>
          </cell>
          <cell r="B1103" t="str">
            <v>A5C</v>
          </cell>
          <cell r="C1103" t="str">
            <v>P</v>
          </cell>
          <cell r="D1103" t="str">
            <v>22041</v>
          </cell>
          <cell r="E1103" t="str">
            <v>SW FLG</v>
          </cell>
          <cell r="F1103">
            <v>3</v>
          </cell>
          <cell r="G1103" t="str">
            <v>CB240108000H00</v>
          </cell>
          <cell r="H1103">
            <v>0.5</v>
          </cell>
          <cell r="I1103" t="str">
            <v>--</v>
          </cell>
          <cell r="J1103">
            <v>2</v>
          </cell>
          <cell r="K1103">
            <v>2</v>
          </cell>
        </row>
        <row r="1104">
          <cell r="A1104" t="str">
            <v>M1</v>
          </cell>
          <cell r="B1104" t="str">
            <v>A5C</v>
          </cell>
          <cell r="C1104" t="str">
            <v>P</v>
          </cell>
          <cell r="D1104" t="str">
            <v>22040</v>
          </cell>
          <cell r="E1104" t="str">
            <v>SW FLG</v>
          </cell>
          <cell r="F1104">
            <v>3</v>
          </cell>
          <cell r="G1104" t="str">
            <v>CB240108000H00</v>
          </cell>
          <cell r="H1104">
            <v>0.5</v>
          </cell>
          <cell r="I1104" t="str">
            <v>--</v>
          </cell>
          <cell r="J1104">
            <v>2</v>
          </cell>
          <cell r="K1104">
            <v>2</v>
          </cell>
        </row>
        <row r="1105">
          <cell r="A1105" t="str">
            <v>M1</v>
          </cell>
          <cell r="B1105" t="str">
            <v>A4C</v>
          </cell>
          <cell r="C1105" t="str">
            <v>P</v>
          </cell>
          <cell r="D1105" t="str">
            <v>22031</v>
          </cell>
          <cell r="E1105" t="str">
            <v>SW FLG</v>
          </cell>
          <cell r="F1105">
            <v>3</v>
          </cell>
          <cell r="G1105" t="str">
            <v>CB240108000H00</v>
          </cell>
          <cell r="H1105">
            <v>0.5</v>
          </cell>
          <cell r="I1105" t="str">
            <v>--</v>
          </cell>
          <cell r="J1105">
            <v>6</v>
          </cell>
          <cell r="K1105">
            <v>6</v>
          </cell>
        </row>
        <row r="1106">
          <cell r="A1106" t="str">
            <v>M1</v>
          </cell>
          <cell r="B1106" t="str">
            <v>A5C</v>
          </cell>
          <cell r="C1106" t="str">
            <v>N</v>
          </cell>
          <cell r="D1106" t="str">
            <v>25613</v>
          </cell>
          <cell r="E1106" t="str">
            <v>SW FLG</v>
          </cell>
          <cell r="F1106">
            <v>3</v>
          </cell>
          <cell r="G1106" t="str">
            <v>CB240108000T00</v>
          </cell>
          <cell r="H1106">
            <v>0.75</v>
          </cell>
          <cell r="I1106" t="str">
            <v>--</v>
          </cell>
          <cell r="J1106">
            <v>1</v>
          </cell>
          <cell r="K1106">
            <v>1</v>
          </cell>
        </row>
        <row r="1107">
          <cell r="A1107" t="str">
            <v>M1</v>
          </cell>
          <cell r="B1107" t="str">
            <v>A5C</v>
          </cell>
          <cell r="C1107" t="str">
            <v>N</v>
          </cell>
          <cell r="D1107" t="str">
            <v>25618</v>
          </cell>
          <cell r="E1107" t="str">
            <v>SW FLG</v>
          </cell>
          <cell r="F1107">
            <v>3</v>
          </cell>
          <cell r="G1107" t="str">
            <v>CB240108000T00</v>
          </cell>
          <cell r="H1107">
            <v>0.75</v>
          </cell>
          <cell r="I1107" t="str">
            <v>--</v>
          </cell>
          <cell r="J1107">
            <v>1</v>
          </cell>
          <cell r="K1107">
            <v>1</v>
          </cell>
        </row>
        <row r="1108">
          <cell r="A1108" t="str">
            <v>M1</v>
          </cell>
          <cell r="B1108" t="str">
            <v>A5C</v>
          </cell>
          <cell r="C1108" t="str">
            <v>P</v>
          </cell>
          <cell r="D1108" t="str">
            <v>22101</v>
          </cell>
          <cell r="E1108" t="str">
            <v>SW FLG</v>
          </cell>
          <cell r="F1108">
            <v>3</v>
          </cell>
          <cell r="G1108" t="str">
            <v>CB240108000T00</v>
          </cell>
          <cell r="H1108">
            <v>0.75</v>
          </cell>
          <cell r="I1108" t="str">
            <v>--</v>
          </cell>
          <cell r="J1108">
            <v>2</v>
          </cell>
          <cell r="K1108">
            <v>2</v>
          </cell>
        </row>
        <row r="1109">
          <cell r="A1109" t="str">
            <v>M1</v>
          </cell>
          <cell r="B1109" t="str">
            <v>A5C</v>
          </cell>
          <cell r="C1109" t="str">
            <v>IA</v>
          </cell>
          <cell r="D1109" t="str">
            <v>22611</v>
          </cell>
          <cell r="E1109" t="str">
            <v>SW FLG</v>
          </cell>
          <cell r="F1109">
            <v>3</v>
          </cell>
          <cell r="G1109" t="str">
            <v>CB240108000T00</v>
          </cell>
          <cell r="H1109">
            <v>0.75</v>
          </cell>
          <cell r="I1109" t="str">
            <v>--</v>
          </cell>
          <cell r="J1109">
            <v>2</v>
          </cell>
          <cell r="K1109">
            <v>2</v>
          </cell>
        </row>
        <row r="1110">
          <cell r="A1110" t="str">
            <v>M1</v>
          </cell>
          <cell r="B1110" t="str">
            <v>A5C</v>
          </cell>
          <cell r="C1110" t="str">
            <v>N</v>
          </cell>
          <cell r="D1110" t="str">
            <v>22617</v>
          </cell>
          <cell r="E1110" t="str">
            <v>SW FLG</v>
          </cell>
          <cell r="F1110">
            <v>3</v>
          </cell>
          <cell r="G1110" t="str">
            <v>CB240108000T00</v>
          </cell>
          <cell r="H1110">
            <v>0.75</v>
          </cell>
          <cell r="I1110" t="str">
            <v>--</v>
          </cell>
          <cell r="J1110">
            <v>3</v>
          </cell>
          <cell r="K1110">
            <v>3</v>
          </cell>
        </row>
        <row r="1111">
          <cell r="A1111" t="str">
            <v>M1</v>
          </cell>
          <cell r="B1111" t="str">
            <v>A5C</v>
          </cell>
          <cell r="C1111" t="str">
            <v>P</v>
          </cell>
          <cell r="D1111" t="str">
            <v>22102</v>
          </cell>
          <cell r="E1111" t="str">
            <v>SW FLG</v>
          </cell>
          <cell r="F1111">
            <v>3</v>
          </cell>
          <cell r="G1111" t="str">
            <v>CB240108000T00</v>
          </cell>
          <cell r="H1111">
            <v>0.75</v>
          </cell>
          <cell r="I1111" t="str">
            <v>--</v>
          </cell>
          <cell r="J1111">
            <v>2</v>
          </cell>
          <cell r="K1111">
            <v>2</v>
          </cell>
        </row>
        <row r="1112">
          <cell r="A1112" t="str">
            <v>M1</v>
          </cell>
          <cell r="B1112" t="str">
            <v>A5C</v>
          </cell>
          <cell r="C1112" t="str">
            <v>SCD</v>
          </cell>
          <cell r="D1112" t="str">
            <v>HOLD1</v>
          </cell>
          <cell r="E1112" t="str">
            <v>SW FLG</v>
          </cell>
          <cell r="F1112">
            <v>3</v>
          </cell>
          <cell r="G1112" t="str">
            <v>CB240108000T00</v>
          </cell>
          <cell r="H1112">
            <v>0.75</v>
          </cell>
          <cell r="I1112" t="str">
            <v>--</v>
          </cell>
          <cell r="J1112">
            <v>6</v>
          </cell>
          <cell r="K1112">
            <v>6</v>
          </cell>
        </row>
        <row r="1113">
          <cell r="A1113" t="str">
            <v>M1</v>
          </cell>
          <cell r="B1113" t="str">
            <v>A5C</v>
          </cell>
          <cell r="C1113" t="str">
            <v>TRIM</v>
          </cell>
          <cell r="D1113" t="str">
            <v>V-2214</v>
          </cell>
          <cell r="E1113" t="str">
            <v>SW FLG</v>
          </cell>
          <cell r="F1113">
            <v>3</v>
          </cell>
          <cell r="G1113" t="str">
            <v>CB240108000T00</v>
          </cell>
          <cell r="H1113">
            <v>0.75</v>
          </cell>
          <cell r="I1113" t="str">
            <v>--</v>
          </cell>
          <cell r="J1113">
            <v>4</v>
          </cell>
          <cell r="K1113">
            <v>4</v>
          </cell>
        </row>
        <row r="1114">
          <cell r="A1114" t="str">
            <v>M1</v>
          </cell>
          <cell r="B1114" t="str">
            <v>A5C</v>
          </cell>
          <cell r="C1114" t="str">
            <v>TRIM</v>
          </cell>
          <cell r="D1114" t="str">
            <v>V-2213</v>
          </cell>
          <cell r="E1114" t="str">
            <v>SW FLG</v>
          </cell>
          <cell r="F1114">
            <v>3</v>
          </cell>
          <cell r="G1114" t="str">
            <v>CB240108000T00</v>
          </cell>
          <cell r="H1114">
            <v>0.75</v>
          </cell>
          <cell r="I1114" t="str">
            <v>--</v>
          </cell>
          <cell r="J1114">
            <v>2</v>
          </cell>
          <cell r="K1114">
            <v>2</v>
          </cell>
        </row>
        <row r="1115">
          <cell r="A1115" t="str">
            <v>M1</v>
          </cell>
          <cell r="B1115" t="str">
            <v>A6C</v>
          </cell>
          <cell r="C1115" t="str">
            <v>HOS</v>
          </cell>
          <cell r="D1115" t="str">
            <v>65634</v>
          </cell>
          <cell r="E1115" t="str">
            <v>SW FLG</v>
          </cell>
          <cell r="F1115">
            <v>3</v>
          </cell>
          <cell r="G1115" t="str">
            <v>CB240108000T00</v>
          </cell>
          <cell r="H1115">
            <v>0.75</v>
          </cell>
          <cell r="I1115" t="str">
            <v>--</v>
          </cell>
          <cell r="J1115">
            <v>1</v>
          </cell>
          <cell r="K1115">
            <v>1</v>
          </cell>
        </row>
        <row r="1116">
          <cell r="A1116" t="str">
            <v>M1</v>
          </cell>
          <cell r="B1116" t="str">
            <v>A6C</v>
          </cell>
          <cell r="C1116" t="str">
            <v>TRIM</v>
          </cell>
          <cell r="D1116" t="str">
            <v>H-6501</v>
          </cell>
          <cell r="E1116" t="str">
            <v>SW FLG</v>
          </cell>
          <cell r="F1116">
            <v>3</v>
          </cell>
          <cell r="G1116" t="str">
            <v>CB240108000T00</v>
          </cell>
          <cell r="H1116">
            <v>0.75</v>
          </cell>
          <cell r="I1116" t="str">
            <v>--</v>
          </cell>
          <cell r="J1116">
            <v>1</v>
          </cell>
          <cell r="K1116">
            <v>1</v>
          </cell>
        </row>
        <row r="1117">
          <cell r="A1117" t="str">
            <v>M1</v>
          </cell>
          <cell r="B1117" t="str">
            <v>A6C</v>
          </cell>
          <cell r="C1117" t="str">
            <v>TRIM</v>
          </cell>
          <cell r="D1117" t="str">
            <v>V-6502</v>
          </cell>
          <cell r="E1117" t="str">
            <v>SW FLG</v>
          </cell>
          <cell r="F1117">
            <v>3</v>
          </cell>
          <cell r="G1117" t="str">
            <v>CB240108000T00</v>
          </cell>
          <cell r="H1117">
            <v>0.75</v>
          </cell>
          <cell r="I1117" t="str">
            <v>--</v>
          </cell>
          <cell r="J1117">
            <v>2</v>
          </cell>
          <cell r="K1117">
            <v>2</v>
          </cell>
        </row>
        <row r="1118">
          <cell r="A1118" t="str">
            <v>M1</v>
          </cell>
          <cell r="B1118" t="str">
            <v>A6C</v>
          </cell>
          <cell r="C1118" t="str">
            <v>HOR</v>
          </cell>
          <cell r="D1118" t="str">
            <v>65620</v>
          </cell>
          <cell r="E1118" t="str">
            <v>SW FLG</v>
          </cell>
          <cell r="F1118">
            <v>3</v>
          </cell>
          <cell r="G1118" t="str">
            <v>CB240108000T00</v>
          </cell>
          <cell r="H1118">
            <v>0.75</v>
          </cell>
          <cell r="I1118" t="str">
            <v>--</v>
          </cell>
          <cell r="J1118">
            <v>1</v>
          </cell>
          <cell r="K1118">
            <v>1</v>
          </cell>
        </row>
        <row r="1119">
          <cell r="A1119" t="str">
            <v>M1</v>
          </cell>
          <cell r="B1119" t="str">
            <v>A6C</v>
          </cell>
          <cell r="C1119" t="str">
            <v>HOR</v>
          </cell>
          <cell r="D1119" t="str">
            <v>65622</v>
          </cell>
          <cell r="E1119" t="str">
            <v>SW FLG</v>
          </cell>
          <cell r="F1119">
            <v>3</v>
          </cell>
          <cell r="G1119" t="str">
            <v>CB240108000T00</v>
          </cell>
          <cell r="H1119">
            <v>0.75</v>
          </cell>
          <cell r="I1119" t="str">
            <v>--</v>
          </cell>
          <cell r="J1119">
            <v>4</v>
          </cell>
          <cell r="K1119">
            <v>4</v>
          </cell>
        </row>
        <row r="1120">
          <cell r="A1120" t="str">
            <v>M1</v>
          </cell>
          <cell r="B1120" t="str">
            <v>B1X</v>
          </cell>
          <cell r="C1120" t="str">
            <v>P</v>
          </cell>
          <cell r="D1120" t="str">
            <v>22042</v>
          </cell>
          <cell r="E1120" t="str">
            <v>WN FLG</v>
          </cell>
          <cell r="F1120">
            <v>3</v>
          </cell>
          <cell r="G1120" t="str">
            <v>CB200208000T00</v>
          </cell>
          <cell r="H1120">
            <v>0.75</v>
          </cell>
          <cell r="I1120" t="str">
            <v>--</v>
          </cell>
          <cell r="J1120">
            <v>2</v>
          </cell>
          <cell r="K1120">
            <v>2</v>
          </cell>
        </row>
        <row r="1121">
          <cell r="A1121" t="str">
            <v>M1</v>
          </cell>
          <cell r="B1121" t="str">
            <v>B2C</v>
          </cell>
          <cell r="C1121" t="str">
            <v>SH</v>
          </cell>
          <cell r="D1121" t="str">
            <v>22614</v>
          </cell>
          <cell r="E1121" t="str">
            <v>SW FLG</v>
          </cell>
          <cell r="F1121">
            <v>3</v>
          </cell>
          <cell r="G1121" t="str">
            <v>CB240208000100</v>
          </cell>
          <cell r="H1121">
            <v>1</v>
          </cell>
          <cell r="I1121" t="str">
            <v>--</v>
          </cell>
          <cell r="J1121">
            <v>1</v>
          </cell>
          <cell r="K1121">
            <v>1</v>
          </cell>
        </row>
        <row r="1122">
          <cell r="A1122" t="str">
            <v>M1</v>
          </cell>
          <cell r="B1122" t="str">
            <v>B2C</v>
          </cell>
          <cell r="C1122" t="str">
            <v>SH</v>
          </cell>
          <cell r="D1122" t="str">
            <v>22611</v>
          </cell>
          <cell r="E1122" t="str">
            <v>SW FLG</v>
          </cell>
          <cell r="F1122">
            <v>3</v>
          </cell>
          <cell r="G1122" t="str">
            <v>CB240208000100</v>
          </cell>
          <cell r="H1122">
            <v>1</v>
          </cell>
          <cell r="I1122" t="str">
            <v>--</v>
          </cell>
          <cell r="J1122">
            <v>2</v>
          </cell>
          <cell r="K1122">
            <v>2</v>
          </cell>
        </row>
        <row r="1123">
          <cell r="A1123" t="str">
            <v>M1</v>
          </cell>
          <cell r="B1123" t="str">
            <v>B2C</v>
          </cell>
          <cell r="C1123" t="str">
            <v>TRIM</v>
          </cell>
          <cell r="D1123" t="str">
            <v>E-2204</v>
          </cell>
          <cell r="E1123" t="str">
            <v>SW FLG</v>
          </cell>
          <cell r="F1123">
            <v>3</v>
          </cell>
          <cell r="G1123" t="str">
            <v>CB240208000100</v>
          </cell>
          <cell r="H1123">
            <v>1</v>
          </cell>
          <cell r="I1123" t="str">
            <v>--</v>
          </cell>
          <cell r="J1123">
            <v>1</v>
          </cell>
          <cell r="K1123">
            <v>1</v>
          </cell>
        </row>
        <row r="1124">
          <cell r="A1124" t="str">
            <v>M1</v>
          </cell>
          <cell r="B1124" t="str">
            <v>A5C</v>
          </cell>
          <cell r="C1124" t="str">
            <v>P</v>
          </cell>
          <cell r="D1124" t="str">
            <v>22109</v>
          </cell>
          <cell r="E1124" t="str">
            <v>LWN FLG</v>
          </cell>
          <cell r="F1124">
            <v>3</v>
          </cell>
          <cell r="G1124" t="str">
            <v>CB2901000001WL</v>
          </cell>
          <cell r="H1124">
            <v>1</v>
          </cell>
          <cell r="I1124" t="str">
            <v>150mm</v>
          </cell>
          <cell r="J1124">
            <v>1</v>
          </cell>
          <cell r="K1124">
            <v>1</v>
          </cell>
        </row>
        <row r="1125">
          <cell r="A1125" t="str">
            <v>M1</v>
          </cell>
          <cell r="B1125" t="str">
            <v>A5C</v>
          </cell>
          <cell r="C1125" t="str">
            <v>P</v>
          </cell>
          <cell r="D1125" t="str">
            <v>22102</v>
          </cell>
          <cell r="E1125" t="str">
            <v>LWN FLG</v>
          </cell>
          <cell r="F1125">
            <v>3</v>
          </cell>
          <cell r="G1125" t="str">
            <v>CB2901000001WL</v>
          </cell>
          <cell r="H1125">
            <v>1</v>
          </cell>
          <cell r="I1125" t="str">
            <v>150mm</v>
          </cell>
          <cell r="J1125">
            <v>1</v>
          </cell>
          <cell r="K1125">
            <v>1</v>
          </cell>
        </row>
        <row r="1126">
          <cell r="A1126" t="str">
            <v>M1</v>
          </cell>
          <cell r="B1126" t="str">
            <v>A5C</v>
          </cell>
          <cell r="C1126" t="str">
            <v>P</v>
          </cell>
          <cell r="D1126" t="str">
            <v>22054</v>
          </cell>
          <cell r="E1126" t="str">
            <v>LWN FLG</v>
          </cell>
          <cell r="F1126">
            <v>3</v>
          </cell>
          <cell r="G1126" t="str">
            <v>CB2901000001WL</v>
          </cell>
          <cell r="H1126">
            <v>1</v>
          </cell>
          <cell r="I1126" t="str">
            <v>150mm</v>
          </cell>
          <cell r="J1126">
            <v>1</v>
          </cell>
          <cell r="K1126">
            <v>1</v>
          </cell>
        </row>
        <row r="1127">
          <cell r="A1127" t="str">
            <v>M1</v>
          </cell>
          <cell r="B1127" t="str">
            <v>A5C</v>
          </cell>
          <cell r="C1127" t="str">
            <v>P</v>
          </cell>
          <cell r="D1127" t="str">
            <v>22056</v>
          </cell>
          <cell r="E1127" t="str">
            <v>LWN FLG</v>
          </cell>
          <cell r="F1127">
            <v>3</v>
          </cell>
          <cell r="G1127" t="str">
            <v>CB2901000001WL</v>
          </cell>
          <cell r="H1127">
            <v>1</v>
          </cell>
          <cell r="I1127" t="str">
            <v>150mm</v>
          </cell>
          <cell r="J1127">
            <v>1</v>
          </cell>
          <cell r="K1127">
            <v>1</v>
          </cell>
        </row>
        <row r="1128">
          <cell r="A1128" t="str">
            <v>M1</v>
          </cell>
          <cell r="B1128" t="str">
            <v>A5C</v>
          </cell>
          <cell r="C1128" t="str">
            <v>N</v>
          </cell>
          <cell r="D1128" t="str">
            <v>22630</v>
          </cell>
          <cell r="E1128" t="str">
            <v>SW FLG</v>
          </cell>
          <cell r="F1128">
            <v>3</v>
          </cell>
          <cell r="G1128" t="str">
            <v>CB240108000100</v>
          </cell>
          <cell r="H1128">
            <v>1</v>
          </cell>
          <cell r="I1128" t="str">
            <v>--</v>
          </cell>
          <cell r="J1128">
            <v>1</v>
          </cell>
          <cell r="K1128">
            <v>1</v>
          </cell>
        </row>
        <row r="1129">
          <cell r="A1129" t="str">
            <v>M1</v>
          </cell>
          <cell r="B1129" t="str">
            <v>A5C</v>
          </cell>
          <cell r="C1129" t="str">
            <v>N</v>
          </cell>
          <cell r="D1129" t="str">
            <v>22670</v>
          </cell>
          <cell r="E1129" t="str">
            <v>SW FLG</v>
          </cell>
          <cell r="F1129">
            <v>3</v>
          </cell>
          <cell r="G1129" t="str">
            <v>CB240108000100</v>
          </cell>
          <cell r="H1129">
            <v>1</v>
          </cell>
          <cell r="I1129" t="str">
            <v>--</v>
          </cell>
          <cell r="J1129">
            <v>4</v>
          </cell>
          <cell r="K1129">
            <v>4</v>
          </cell>
        </row>
        <row r="1130">
          <cell r="A1130" t="str">
            <v>M1</v>
          </cell>
          <cell r="B1130" t="str">
            <v>A5C</v>
          </cell>
          <cell r="C1130" t="str">
            <v>N</v>
          </cell>
          <cell r="D1130" t="str">
            <v>22682</v>
          </cell>
          <cell r="E1130" t="str">
            <v>SW FLG</v>
          </cell>
          <cell r="F1130">
            <v>3</v>
          </cell>
          <cell r="G1130" t="str">
            <v>CB240208000100</v>
          </cell>
          <cell r="H1130">
            <v>1</v>
          </cell>
          <cell r="I1130" t="str">
            <v>--</v>
          </cell>
          <cell r="J1130">
            <v>2</v>
          </cell>
          <cell r="K1130">
            <v>2</v>
          </cell>
        </row>
        <row r="1131">
          <cell r="A1131" t="str">
            <v>M1</v>
          </cell>
          <cell r="B1131" t="str">
            <v>A5C</v>
          </cell>
          <cell r="C1131" t="str">
            <v>N</v>
          </cell>
          <cell r="D1131" t="str">
            <v>22681</v>
          </cell>
          <cell r="E1131" t="str">
            <v>SW FLG</v>
          </cell>
          <cell r="F1131">
            <v>3</v>
          </cell>
          <cell r="G1131" t="str">
            <v>CB240208000100</v>
          </cell>
          <cell r="H1131">
            <v>1</v>
          </cell>
          <cell r="I1131" t="str">
            <v>--</v>
          </cell>
          <cell r="J1131">
            <v>2</v>
          </cell>
          <cell r="K1131">
            <v>2</v>
          </cell>
        </row>
        <row r="1132">
          <cell r="A1132" t="str">
            <v>M1</v>
          </cell>
          <cell r="B1132" t="str">
            <v>A5C</v>
          </cell>
          <cell r="C1132" t="str">
            <v>N</v>
          </cell>
          <cell r="D1132" t="str">
            <v>25611</v>
          </cell>
          <cell r="E1132" t="str">
            <v>SW FLG</v>
          </cell>
          <cell r="F1132">
            <v>3</v>
          </cell>
          <cell r="G1132" t="str">
            <v>CB240108000100</v>
          </cell>
          <cell r="H1132">
            <v>1</v>
          </cell>
          <cell r="I1132" t="str">
            <v>--</v>
          </cell>
          <cell r="J1132">
            <v>1</v>
          </cell>
          <cell r="K1132">
            <v>1</v>
          </cell>
        </row>
        <row r="1133">
          <cell r="A1133" t="str">
            <v>M1</v>
          </cell>
          <cell r="B1133" t="str">
            <v>A5C</v>
          </cell>
          <cell r="C1133" t="str">
            <v>N</v>
          </cell>
          <cell r="D1133" t="str">
            <v>25614</v>
          </cell>
          <cell r="E1133" t="str">
            <v>SW FLG</v>
          </cell>
          <cell r="F1133">
            <v>3</v>
          </cell>
          <cell r="G1133" t="str">
            <v>CB240108000100</v>
          </cell>
          <cell r="H1133">
            <v>1</v>
          </cell>
          <cell r="I1133" t="str">
            <v>--</v>
          </cell>
          <cell r="J1133">
            <v>1</v>
          </cell>
          <cell r="K1133">
            <v>1</v>
          </cell>
        </row>
        <row r="1134">
          <cell r="A1134" t="str">
            <v>M1</v>
          </cell>
          <cell r="B1134" t="str">
            <v>A5C</v>
          </cell>
          <cell r="C1134" t="str">
            <v>P</v>
          </cell>
          <cell r="D1134" t="str">
            <v>21004</v>
          </cell>
          <cell r="E1134" t="str">
            <v>SW FLG</v>
          </cell>
          <cell r="F1134">
            <v>3</v>
          </cell>
          <cell r="G1134" t="str">
            <v>CB240108000100</v>
          </cell>
          <cell r="H1134">
            <v>1</v>
          </cell>
          <cell r="I1134" t="str">
            <v>--</v>
          </cell>
          <cell r="J1134">
            <v>1</v>
          </cell>
          <cell r="K1134">
            <v>1</v>
          </cell>
        </row>
        <row r="1135">
          <cell r="A1135" t="str">
            <v>M1</v>
          </cell>
          <cell r="B1135" t="str">
            <v>A5C</v>
          </cell>
          <cell r="C1135" t="str">
            <v>P</v>
          </cell>
          <cell r="D1135" t="str">
            <v>22011</v>
          </cell>
          <cell r="E1135" t="str">
            <v>SW FLG</v>
          </cell>
          <cell r="F1135">
            <v>3</v>
          </cell>
          <cell r="G1135" t="str">
            <v>CB240108000100</v>
          </cell>
          <cell r="H1135">
            <v>1</v>
          </cell>
          <cell r="I1135" t="str">
            <v>--</v>
          </cell>
          <cell r="J1135">
            <v>1</v>
          </cell>
          <cell r="K1135">
            <v>1</v>
          </cell>
        </row>
        <row r="1136">
          <cell r="A1136" t="str">
            <v>M1</v>
          </cell>
          <cell r="B1136" t="str">
            <v>A5C</v>
          </cell>
          <cell r="C1136" t="str">
            <v>P</v>
          </cell>
          <cell r="D1136" t="str">
            <v>22066</v>
          </cell>
          <cell r="E1136" t="str">
            <v>SW FLG</v>
          </cell>
          <cell r="F1136">
            <v>3</v>
          </cell>
          <cell r="G1136" t="str">
            <v>CB240108000100</v>
          </cell>
          <cell r="H1136">
            <v>1</v>
          </cell>
          <cell r="I1136" t="str">
            <v>--</v>
          </cell>
          <cell r="J1136">
            <v>2</v>
          </cell>
          <cell r="K1136">
            <v>2</v>
          </cell>
        </row>
        <row r="1137">
          <cell r="A1137" t="str">
            <v>M1</v>
          </cell>
          <cell r="B1137" t="str">
            <v>A5C</v>
          </cell>
          <cell r="C1137" t="str">
            <v>P</v>
          </cell>
          <cell r="D1137" t="str">
            <v>22103</v>
          </cell>
          <cell r="E1137" t="str">
            <v>SW FLG</v>
          </cell>
          <cell r="F1137">
            <v>3</v>
          </cell>
          <cell r="G1137" t="str">
            <v>CB240208000100</v>
          </cell>
          <cell r="H1137">
            <v>1</v>
          </cell>
          <cell r="I1137" t="str">
            <v>--</v>
          </cell>
          <cell r="J1137">
            <v>2</v>
          </cell>
          <cell r="K1137">
            <v>2</v>
          </cell>
        </row>
        <row r="1138">
          <cell r="A1138" t="str">
            <v>M1</v>
          </cell>
          <cell r="B1138" t="str">
            <v>A5C</v>
          </cell>
          <cell r="C1138" t="str">
            <v>P</v>
          </cell>
          <cell r="D1138" t="str">
            <v>22106</v>
          </cell>
          <cell r="E1138" t="str">
            <v>SW FLG</v>
          </cell>
          <cell r="F1138">
            <v>3</v>
          </cell>
          <cell r="G1138" t="str">
            <v>CB240108000100</v>
          </cell>
          <cell r="H1138">
            <v>1</v>
          </cell>
          <cell r="I1138" t="str">
            <v>--</v>
          </cell>
          <cell r="J1138">
            <v>1</v>
          </cell>
          <cell r="K1138">
            <v>1</v>
          </cell>
        </row>
        <row r="1139">
          <cell r="A1139" t="str">
            <v>M1</v>
          </cell>
          <cell r="B1139" t="str">
            <v>A5C</v>
          </cell>
          <cell r="C1139" t="str">
            <v>P</v>
          </cell>
          <cell r="D1139" t="str">
            <v>22140</v>
          </cell>
          <cell r="E1139" t="str">
            <v>SW FLG</v>
          </cell>
          <cell r="F1139">
            <v>3</v>
          </cell>
          <cell r="G1139" t="str">
            <v>CB240108000100</v>
          </cell>
          <cell r="H1139">
            <v>1</v>
          </cell>
          <cell r="I1139" t="str">
            <v>--</v>
          </cell>
          <cell r="J1139">
            <v>2</v>
          </cell>
          <cell r="K1139">
            <v>2</v>
          </cell>
        </row>
        <row r="1140">
          <cell r="A1140" t="str">
            <v>M1</v>
          </cell>
          <cell r="B1140" t="str">
            <v>A5C</v>
          </cell>
          <cell r="C1140" t="str">
            <v>P</v>
          </cell>
          <cell r="D1140" t="str">
            <v>99002</v>
          </cell>
          <cell r="E1140" t="str">
            <v>SW FLG</v>
          </cell>
          <cell r="F1140">
            <v>3</v>
          </cell>
          <cell r="G1140" t="str">
            <v>CB240108000100</v>
          </cell>
          <cell r="H1140">
            <v>1</v>
          </cell>
          <cell r="I1140" t="str">
            <v>--</v>
          </cell>
          <cell r="J1140">
            <v>3</v>
          </cell>
          <cell r="K1140">
            <v>3</v>
          </cell>
        </row>
        <row r="1141">
          <cell r="A1141" t="str">
            <v>M1</v>
          </cell>
          <cell r="B1141" t="str">
            <v>A5C</v>
          </cell>
          <cell r="C1141" t="str">
            <v>N</v>
          </cell>
          <cell r="D1141" t="str">
            <v>22670</v>
          </cell>
          <cell r="E1141" t="str">
            <v>SW FLG</v>
          </cell>
          <cell r="F1141">
            <v>3</v>
          </cell>
          <cell r="G1141" t="str">
            <v>CB240108000100</v>
          </cell>
          <cell r="H1141">
            <v>1</v>
          </cell>
          <cell r="I1141" t="str">
            <v>--</v>
          </cell>
          <cell r="J1141">
            <v>2</v>
          </cell>
          <cell r="K1141">
            <v>2</v>
          </cell>
        </row>
        <row r="1142">
          <cell r="A1142" t="str">
            <v>M1</v>
          </cell>
          <cell r="B1142" t="str">
            <v>A5C</v>
          </cell>
          <cell r="C1142" t="str">
            <v>N</v>
          </cell>
          <cell r="D1142" t="str">
            <v>25614</v>
          </cell>
          <cell r="E1142" t="str">
            <v>SW FLG</v>
          </cell>
          <cell r="F1142">
            <v>3</v>
          </cell>
          <cell r="G1142" t="str">
            <v>CB240208000100</v>
          </cell>
          <cell r="H1142">
            <v>1</v>
          </cell>
          <cell r="I1142" t="str">
            <v>--</v>
          </cell>
          <cell r="J1142">
            <v>2</v>
          </cell>
          <cell r="K1142">
            <v>2</v>
          </cell>
        </row>
        <row r="1143">
          <cell r="A1143" t="str">
            <v>M1</v>
          </cell>
          <cell r="B1143" t="str">
            <v>A5C</v>
          </cell>
          <cell r="C1143" t="str">
            <v>P</v>
          </cell>
          <cell r="D1143" t="str">
            <v>22102</v>
          </cell>
          <cell r="E1143" t="str">
            <v>SW FLG</v>
          </cell>
          <cell r="F1143">
            <v>3</v>
          </cell>
          <cell r="G1143" t="str">
            <v>CB240108000100</v>
          </cell>
          <cell r="H1143">
            <v>1</v>
          </cell>
          <cell r="I1143" t="str">
            <v>--</v>
          </cell>
          <cell r="J1143">
            <v>1</v>
          </cell>
          <cell r="K1143">
            <v>1</v>
          </cell>
        </row>
        <row r="1144">
          <cell r="A1144" t="str">
            <v>M1</v>
          </cell>
          <cell r="B1144" t="str">
            <v>A5C</v>
          </cell>
          <cell r="C1144" t="str">
            <v>P</v>
          </cell>
          <cell r="D1144" t="str">
            <v>22130</v>
          </cell>
          <cell r="E1144" t="str">
            <v>SW FLG</v>
          </cell>
          <cell r="F1144">
            <v>3</v>
          </cell>
          <cell r="G1144" t="str">
            <v>CB240108000100</v>
          </cell>
          <cell r="H1144">
            <v>1</v>
          </cell>
          <cell r="I1144" t="str">
            <v>--</v>
          </cell>
          <cell r="J1144">
            <v>2</v>
          </cell>
          <cell r="K1144">
            <v>2</v>
          </cell>
        </row>
        <row r="1145">
          <cell r="A1145" t="str">
            <v>M1</v>
          </cell>
          <cell r="B1145" t="str">
            <v>A5C</v>
          </cell>
          <cell r="C1145" t="str">
            <v>TRIM</v>
          </cell>
          <cell r="D1145" t="str">
            <v>V-2202</v>
          </cell>
          <cell r="E1145" t="str">
            <v>SW FLG</v>
          </cell>
          <cell r="F1145">
            <v>3</v>
          </cell>
          <cell r="G1145" t="str">
            <v>CB240108000100</v>
          </cell>
          <cell r="H1145">
            <v>1</v>
          </cell>
          <cell r="I1145" t="str">
            <v>--</v>
          </cell>
          <cell r="J1145">
            <v>3</v>
          </cell>
          <cell r="K1145">
            <v>3</v>
          </cell>
        </row>
        <row r="1146">
          <cell r="A1146" t="str">
            <v>M1</v>
          </cell>
          <cell r="B1146" t="str">
            <v>A5C</v>
          </cell>
          <cell r="C1146" t="str">
            <v>TRIM</v>
          </cell>
          <cell r="D1146" t="str">
            <v>V-2206</v>
          </cell>
          <cell r="E1146" t="str">
            <v>SW FLG</v>
          </cell>
          <cell r="F1146">
            <v>3</v>
          </cell>
          <cell r="G1146" t="str">
            <v>CB240108000100</v>
          </cell>
          <cell r="H1146">
            <v>1</v>
          </cell>
          <cell r="I1146" t="str">
            <v>--</v>
          </cell>
          <cell r="J1146">
            <v>1</v>
          </cell>
          <cell r="K1146">
            <v>1</v>
          </cell>
        </row>
        <row r="1147">
          <cell r="A1147" t="str">
            <v>M1</v>
          </cell>
          <cell r="B1147" t="str">
            <v>A5C</v>
          </cell>
          <cell r="C1147" t="str">
            <v>P</v>
          </cell>
          <cell r="D1147" t="str">
            <v>22099</v>
          </cell>
          <cell r="E1147" t="str">
            <v>LWN FLG</v>
          </cell>
          <cell r="F1147">
            <v>3</v>
          </cell>
          <cell r="G1147" t="str">
            <v>CB2901000001WL</v>
          </cell>
          <cell r="H1147">
            <v>1</v>
          </cell>
          <cell r="I1147" t="str">
            <v>150mm</v>
          </cell>
          <cell r="J1147">
            <v>1</v>
          </cell>
          <cell r="K1147">
            <v>1</v>
          </cell>
        </row>
        <row r="1148">
          <cell r="A1148" t="str">
            <v>M1</v>
          </cell>
          <cell r="B1148" t="str">
            <v>A6C</v>
          </cell>
          <cell r="C1148" t="str">
            <v>HOS</v>
          </cell>
          <cell r="D1148" t="str">
            <v>65621</v>
          </cell>
          <cell r="E1148" t="str">
            <v>SW FLG</v>
          </cell>
          <cell r="F1148">
            <v>3</v>
          </cell>
          <cell r="G1148" t="str">
            <v>CB240108000100</v>
          </cell>
          <cell r="H1148">
            <v>1</v>
          </cell>
          <cell r="I1148" t="str">
            <v>--</v>
          </cell>
          <cell r="J1148">
            <v>3</v>
          </cell>
          <cell r="K1148">
            <v>3</v>
          </cell>
        </row>
        <row r="1149">
          <cell r="A1149" t="str">
            <v>M1</v>
          </cell>
          <cell r="B1149" t="str">
            <v>A6C</v>
          </cell>
          <cell r="C1149" t="str">
            <v>HOR</v>
          </cell>
          <cell r="D1149" t="str">
            <v>65612</v>
          </cell>
          <cell r="E1149" t="str">
            <v>SW FLG</v>
          </cell>
          <cell r="F1149">
            <v>3</v>
          </cell>
          <cell r="G1149" t="str">
            <v>CB240108000100</v>
          </cell>
          <cell r="H1149">
            <v>1</v>
          </cell>
          <cell r="I1149" t="str">
            <v>--</v>
          </cell>
          <cell r="J1149">
            <v>2</v>
          </cell>
          <cell r="K1149">
            <v>2</v>
          </cell>
        </row>
        <row r="1150">
          <cell r="A1150" t="str">
            <v>M1</v>
          </cell>
          <cell r="B1150" t="str">
            <v>A5C</v>
          </cell>
          <cell r="C1150" t="str">
            <v>P</v>
          </cell>
          <cell r="D1150" t="str">
            <v>22003</v>
          </cell>
          <cell r="E1150" t="str">
            <v>LWN FLG</v>
          </cell>
          <cell r="F1150">
            <v>3</v>
          </cell>
          <cell r="G1150" t="str">
            <v>CB2901000001WL</v>
          </cell>
          <cell r="H1150">
            <v>1</v>
          </cell>
          <cell r="I1150" t="str">
            <v>150mm</v>
          </cell>
          <cell r="J1150">
            <v>1</v>
          </cell>
          <cell r="K1150">
            <v>1</v>
          </cell>
        </row>
        <row r="1151">
          <cell r="A1151" t="str">
            <v>M1</v>
          </cell>
          <cell r="B1151" t="str">
            <v>A5C</v>
          </cell>
          <cell r="C1151" t="str">
            <v>P</v>
          </cell>
          <cell r="D1151" t="str">
            <v>22058</v>
          </cell>
          <cell r="E1151" t="str">
            <v>LWN FLG</v>
          </cell>
          <cell r="F1151">
            <v>3</v>
          </cell>
          <cell r="G1151" t="str">
            <v>CB2901000001WL</v>
          </cell>
          <cell r="H1151">
            <v>1</v>
          </cell>
          <cell r="I1151" t="str">
            <v>150mm</v>
          </cell>
          <cell r="J1151">
            <v>1</v>
          </cell>
          <cell r="K1151">
            <v>1</v>
          </cell>
        </row>
        <row r="1152">
          <cell r="A1152" t="str">
            <v>M1</v>
          </cell>
          <cell r="B1152" t="str">
            <v>A5C</v>
          </cell>
          <cell r="C1152" t="str">
            <v>P</v>
          </cell>
          <cell r="D1152" t="str">
            <v>22060</v>
          </cell>
          <cell r="E1152" t="str">
            <v>LWN FLG</v>
          </cell>
          <cell r="F1152">
            <v>3</v>
          </cell>
          <cell r="G1152" t="str">
            <v>CB2901000001WL</v>
          </cell>
          <cell r="H1152">
            <v>1</v>
          </cell>
          <cell r="I1152" t="str">
            <v>150mm</v>
          </cell>
          <cell r="J1152">
            <v>1</v>
          </cell>
          <cell r="K1152">
            <v>1</v>
          </cell>
        </row>
        <row r="1153">
          <cell r="A1153" t="str">
            <v>M1</v>
          </cell>
          <cell r="B1153" t="str">
            <v>A6C</v>
          </cell>
          <cell r="C1153" t="str">
            <v>HOS</v>
          </cell>
          <cell r="D1153" t="str">
            <v>65624</v>
          </cell>
          <cell r="E1153" t="str">
            <v>LWN FLG</v>
          </cell>
          <cell r="F1153">
            <v>3</v>
          </cell>
          <cell r="G1153" t="str">
            <v>CB2901000001WL</v>
          </cell>
          <cell r="H1153">
            <v>1</v>
          </cell>
          <cell r="I1153" t="str">
            <v>150mm</v>
          </cell>
          <cell r="J1153">
            <v>1</v>
          </cell>
          <cell r="K1153">
            <v>1</v>
          </cell>
        </row>
        <row r="1154">
          <cell r="A1154" t="str">
            <v>M1</v>
          </cell>
          <cell r="B1154" t="str">
            <v>A6C</v>
          </cell>
          <cell r="C1154" t="str">
            <v>HOS</v>
          </cell>
          <cell r="D1154" t="str">
            <v>65613</v>
          </cell>
          <cell r="E1154" t="str">
            <v>LWN FLG</v>
          </cell>
          <cell r="F1154">
            <v>3</v>
          </cell>
          <cell r="G1154" t="str">
            <v>CB2901000001WL</v>
          </cell>
          <cell r="H1154">
            <v>1</v>
          </cell>
          <cell r="I1154" t="str">
            <v>150mm</v>
          </cell>
          <cell r="J1154">
            <v>1</v>
          </cell>
          <cell r="K1154">
            <v>1</v>
          </cell>
        </row>
        <row r="1155">
          <cell r="A1155" t="str">
            <v>M1</v>
          </cell>
          <cell r="B1155" t="str">
            <v>A6C</v>
          </cell>
          <cell r="C1155" t="str">
            <v>HOS</v>
          </cell>
          <cell r="D1155" t="str">
            <v>65631</v>
          </cell>
          <cell r="E1155" t="str">
            <v>LWN FLG</v>
          </cell>
          <cell r="F1155">
            <v>3</v>
          </cell>
          <cell r="G1155" t="str">
            <v>CB2901000001WL</v>
          </cell>
          <cell r="H1155">
            <v>1</v>
          </cell>
          <cell r="I1155" t="str">
            <v>150mm</v>
          </cell>
          <cell r="J1155">
            <v>1</v>
          </cell>
          <cell r="K1155">
            <v>1</v>
          </cell>
        </row>
        <row r="1156">
          <cell r="A1156" t="str">
            <v>M1</v>
          </cell>
          <cell r="B1156" t="str">
            <v>A5C</v>
          </cell>
          <cell r="C1156" t="str">
            <v>P</v>
          </cell>
          <cell r="D1156" t="str">
            <v>22096</v>
          </cell>
          <cell r="E1156" t="str">
            <v>LWN FLG</v>
          </cell>
          <cell r="F1156">
            <v>3</v>
          </cell>
          <cell r="G1156" t="str">
            <v>CB2901000001WL</v>
          </cell>
          <cell r="H1156">
            <v>1</v>
          </cell>
          <cell r="I1156" t="str">
            <v>150mm</v>
          </cell>
          <cell r="J1156">
            <v>1</v>
          </cell>
          <cell r="K1156">
            <v>1</v>
          </cell>
        </row>
        <row r="1157">
          <cell r="A1157" t="str">
            <v>M1</v>
          </cell>
          <cell r="B1157" t="str">
            <v>A6C</v>
          </cell>
          <cell r="C1157" t="str">
            <v>HOR</v>
          </cell>
          <cell r="D1157" t="str">
            <v>65813</v>
          </cell>
          <cell r="E1157" t="str">
            <v>LWN FLG</v>
          </cell>
          <cell r="F1157">
            <v>3</v>
          </cell>
          <cell r="G1157" t="str">
            <v>CB2901000001WL</v>
          </cell>
          <cell r="H1157">
            <v>1</v>
          </cell>
          <cell r="I1157" t="str">
            <v>150mm</v>
          </cell>
          <cell r="J1157">
            <v>1</v>
          </cell>
          <cell r="K1157">
            <v>1</v>
          </cell>
        </row>
        <row r="1158">
          <cell r="A1158" t="str">
            <v>M1</v>
          </cell>
          <cell r="B1158" t="str">
            <v>A6C</v>
          </cell>
          <cell r="C1158" t="str">
            <v>HOR</v>
          </cell>
          <cell r="D1158" t="str">
            <v>65611</v>
          </cell>
          <cell r="E1158" t="str">
            <v>LWN FLG</v>
          </cell>
          <cell r="F1158">
            <v>3</v>
          </cell>
          <cell r="G1158" t="str">
            <v>CB2901000001WL</v>
          </cell>
          <cell r="H1158">
            <v>1</v>
          </cell>
          <cell r="I1158" t="str">
            <v>150mm</v>
          </cell>
          <cell r="J1158">
            <v>1</v>
          </cell>
          <cell r="K1158">
            <v>1</v>
          </cell>
        </row>
        <row r="1159">
          <cell r="A1159" t="str">
            <v>M1</v>
          </cell>
          <cell r="B1159" t="str">
            <v>A6C</v>
          </cell>
          <cell r="C1159" t="str">
            <v>HOR</v>
          </cell>
          <cell r="D1159" t="str">
            <v>65619</v>
          </cell>
          <cell r="E1159" t="str">
            <v>LWN FLG</v>
          </cell>
          <cell r="F1159">
            <v>3</v>
          </cell>
          <cell r="G1159" t="str">
            <v>CB2901000001WL</v>
          </cell>
          <cell r="H1159">
            <v>1</v>
          </cell>
          <cell r="I1159" t="str">
            <v>150mm</v>
          </cell>
          <cell r="J1159">
            <v>1</v>
          </cell>
          <cell r="K1159">
            <v>1</v>
          </cell>
        </row>
        <row r="1160">
          <cell r="A1160" t="str">
            <v>M1</v>
          </cell>
          <cell r="B1160" t="str">
            <v>A6C</v>
          </cell>
          <cell r="C1160" t="str">
            <v>HOS</v>
          </cell>
          <cell r="D1160" t="str">
            <v>65624</v>
          </cell>
          <cell r="E1160" t="str">
            <v>LWN FLG</v>
          </cell>
          <cell r="F1160">
            <v>3</v>
          </cell>
          <cell r="G1160" t="str">
            <v>CB2901000001WL</v>
          </cell>
          <cell r="H1160">
            <v>1</v>
          </cell>
          <cell r="I1160" t="str">
            <v>150mm</v>
          </cell>
          <cell r="J1160">
            <v>1</v>
          </cell>
          <cell r="K1160">
            <v>1</v>
          </cell>
        </row>
        <row r="1161">
          <cell r="A1161" t="str">
            <v>M1</v>
          </cell>
          <cell r="B1161" t="str">
            <v>A4C</v>
          </cell>
          <cell r="C1161" t="str">
            <v>P</v>
          </cell>
          <cell r="D1161" t="str">
            <v>22008</v>
          </cell>
          <cell r="E1161" t="str">
            <v>LWN FLG</v>
          </cell>
          <cell r="F1161">
            <v>3</v>
          </cell>
          <cell r="G1161" t="str">
            <v>CB2901000001WL</v>
          </cell>
          <cell r="H1161">
            <v>1</v>
          </cell>
          <cell r="I1161" t="str">
            <v>150mm</v>
          </cell>
          <cell r="J1161">
            <v>1</v>
          </cell>
          <cell r="K1161">
            <v>1</v>
          </cell>
        </row>
        <row r="1162">
          <cell r="A1162" t="str">
            <v>M1</v>
          </cell>
          <cell r="B1162" t="str">
            <v>A4C</v>
          </cell>
          <cell r="C1162" t="str">
            <v>P</v>
          </cell>
          <cell r="D1162" t="str">
            <v>22008</v>
          </cell>
          <cell r="E1162" t="str">
            <v>LWN FLG</v>
          </cell>
          <cell r="F1162">
            <v>3</v>
          </cell>
          <cell r="G1162" t="str">
            <v>CB2901000001WL</v>
          </cell>
          <cell r="H1162">
            <v>1</v>
          </cell>
          <cell r="I1162" t="str">
            <v>150mm</v>
          </cell>
          <cell r="J1162">
            <v>1</v>
          </cell>
          <cell r="K1162">
            <v>1</v>
          </cell>
        </row>
        <row r="1163">
          <cell r="A1163" t="str">
            <v>M1</v>
          </cell>
          <cell r="B1163" t="str">
            <v>A4C</v>
          </cell>
          <cell r="C1163" t="str">
            <v>P</v>
          </cell>
          <cell r="D1163" t="str">
            <v>22080</v>
          </cell>
          <cell r="E1163" t="str">
            <v>LWN FLG</v>
          </cell>
          <cell r="F1163">
            <v>3</v>
          </cell>
          <cell r="G1163" t="str">
            <v>CB2901000001WL</v>
          </cell>
          <cell r="H1163">
            <v>1</v>
          </cell>
          <cell r="I1163" t="str">
            <v>150mm</v>
          </cell>
          <cell r="J1163">
            <v>2</v>
          </cell>
          <cell r="K1163">
            <v>2</v>
          </cell>
        </row>
        <row r="1164">
          <cell r="A1164" t="str">
            <v>M1</v>
          </cell>
          <cell r="B1164" t="str">
            <v>A6C</v>
          </cell>
          <cell r="C1164" t="str">
            <v>HOS</v>
          </cell>
          <cell r="D1164" t="str">
            <v>65613</v>
          </cell>
          <cell r="E1164" t="str">
            <v>SW FLG</v>
          </cell>
          <cell r="F1164">
            <v>3</v>
          </cell>
          <cell r="G1164" t="str">
            <v>CB240108000100</v>
          </cell>
          <cell r="H1164">
            <v>1</v>
          </cell>
          <cell r="I1164" t="str">
            <v>--</v>
          </cell>
          <cell r="J1164">
            <v>4</v>
          </cell>
          <cell r="K1164">
            <v>4</v>
          </cell>
        </row>
        <row r="1165">
          <cell r="A1165" t="str">
            <v>M1</v>
          </cell>
          <cell r="B1165" t="str">
            <v>A5C</v>
          </cell>
          <cell r="C1165" t="str">
            <v>TRIM</v>
          </cell>
          <cell r="D1165" t="str">
            <v>C-2201</v>
          </cell>
          <cell r="E1165" t="str">
            <v>SW FLG</v>
          </cell>
          <cell r="F1165">
            <v>3</v>
          </cell>
          <cell r="G1165" t="str">
            <v>CB240108000100</v>
          </cell>
          <cell r="H1165">
            <v>1</v>
          </cell>
          <cell r="I1165" t="str">
            <v>--</v>
          </cell>
          <cell r="J1165">
            <v>2</v>
          </cell>
          <cell r="K1165">
            <v>2</v>
          </cell>
        </row>
        <row r="1166">
          <cell r="A1166" t="str">
            <v>M1</v>
          </cell>
          <cell r="B1166" t="str">
            <v>A5C</v>
          </cell>
          <cell r="C1166" t="str">
            <v>TRIM</v>
          </cell>
          <cell r="D1166" t="str">
            <v>V-2209</v>
          </cell>
          <cell r="E1166" t="str">
            <v>SW FLG</v>
          </cell>
          <cell r="F1166">
            <v>3</v>
          </cell>
          <cell r="G1166" t="str">
            <v>CB240108000100</v>
          </cell>
          <cell r="H1166">
            <v>1</v>
          </cell>
          <cell r="I1166" t="str">
            <v>--</v>
          </cell>
          <cell r="J1166">
            <v>1</v>
          </cell>
          <cell r="K1166">
            <v>1</v>
          </cell>
        </row>
        <row r="1167">
          <cell r="A1167" t="str">
            <v>M1</v>
          </cell>
          <cell r="B1167" t="str">
            <v>A6C</v>
          </cell>
          <cell r="C1167" t="str">
            <v>HOR</v>
          </cell>
          <cell r="D1167" t="str">
            <v>65622</v>
          </cell>
          <cell r="E1167" t="str">
            <v>SW FLG</v>
          </cell>
          <cell r="F1167">
            <v>3</v>
          </cell>
          <cell r="G1167" t="str">
            <v>CB240108000100</v>
          </cell>
          <cell r="H1167">
            <v>1</v>
          </cell>
          <cell r="I1167" t="str">
            <v>--</v>
          </cell>
          <cell r="J1167">
            <v>1</v>
          </cell>
          <cell r="K1167">
            <v>1</v>
          </cell>
        </row>
        <row r="1168">
          <cell r="A1168" t="str">
            <v>M1</v>
          </cell>
          <cell r="B1168" t="str">
            <v>A5C</v>
          </cell>
          <cell r="C1168" t="str">
            <v>TRIM</v>
          </cell>
          <cell r="D1168" t="str">
            <v>V-2208</v>
          </cell>
          <cell r="E1168" t="str">
            <v>SW FLG</v>
          </cell>
          <cell r="F1168">
            <v>3</v>
          </cell>
          <cell r="G1168" t="str">
            <v>CB240108000100</v>
          </cell>
          <cell r="H1168">
            <v>1</v>
          </cell>
          <cell r="I1168" t="str">
            <v>--</v>
          </cell>
          <cell r="J1168">
            <v>1</v>
          </cell>
          <cell r="K1168">
            <v>1</v>
          </cell>
        </row>
        <row r="1169">
          <cell r="A1169" t="str">
            <v>M1</v>
          </cell>
          <cell r="B1169" t="str">
            <v>B2C</v>
          </cell>
          <cell r="C1169" t="str">
            <v>SH</v>
          </cell>
          <cell r="D1169" t="str">
            <v>22614</v>
          </cell>
          <cell r="E1169" t="str">
            <v>SW FLG</v>
          </cell>
          <cell r="F1169">
            <v>3</v>
          </cell>
          <cell r="G1169" t="str">
            <v>CB240208001H00</v>
          </cell>
          <cell r="H1169">
            <v>1.5</v>
          </cell>
          <cell r="I1169" t="str">
            <v>--</v>
          </cell>
          <cell r="J1169">
            <v>2</v>
          </cell>
          <cell r="K1169">
            <v>2</v>
          </cell>
        </row>
        <row r="1170">
          <cell r="A1170" t="str">
            <v>M1</v>
          </cell>
          <cell r="B1170" t="str">
            <v>B2C</v>
          </cell>
          <cell r="C1170" t="str">
            <v>SH</v>
          </cell>
          <cell r="D1170" t="str">
            <v>22613</v>
          </cell>
          <cell r="E1170" t="str">
            <v>SW FLG</v>
          </cell>
          <cell r="F1170">
            <v>3</v>
          </cell>
          <cell r="G1170" t="str">
            <v>CB240208001H00</v>
          </cell>
          <cell r="H1170">
            <v>1.5</v>
          </cell>
          <cell r="I1170" t="str">
            <v>--</v>
          </cell>
          <cell r="J1170">
            <v>2</v>
          </cell>
          <cell r="K1170">
            <v>2</v>
          </cell>
        </row>
        <row r="1171">
          <cell r="A1171" t="str">
            <v>M1</v>
          </cell>
          <cell r="B1171" t="str">
            <v>A5C</v>
          </cell>
          <cell r="C1171" t="str">
            <v>P</v>
          </cell>
          <cell r="D1171" t="str">
            <v>22036</v>
          </cell>
          <cell r="E1171" t="str">
            <v>SW FLG</v>
          </cell>
          <cell r="F1171">
            <v>3</v>
          </cell>
          <cell r="G1171" t="str">
            <v>CB240108001H00</v>
          </cell>
          <cell r="H1171">
            <v>1.5</v>
          </cell>
          <cell r="I1171" t="str">
            <v>--</v>
          </cell>
          <cell r="J1171">
            <v>1</v>
          </cell>
          <cell r="K1171">
            <v>1</v>
          </cell>
        </row>
        <row r="1172">
          <cell r="A1172" t="str">
            <v>M1</v>
          </cell>
          <cell r="B1172" t="str">
            <v>A5C</v>
          </cell>
          <cell r="C1172" t="str">
            <v>P</v>
          </cell>
          <cell r="D1172" t="str">
            <v>22045</v>
          </cell>
          <cell r="E1172" t="str">
            <v>SW FLG</v>
          </cell>
          <cell r="F1172">
            <v>3</v>
          </cell>
          <cell r="G1172" t="str">
            <v>CB240108001H00</v>
          </cell>
          <cell r="H1172">
            <v>1.5</v>
          </cell>
          <cell r="I1172" t="str">
            <v>--</v>
          </cell>
          <cell r="J1172">
            <v>5</v>
          </cell>
          <cell r="K1172">
            <v>5</v>
          </cell>
        </row>
        <row r="1173">
          <cell r="A1173" t="str">
            <v>M1</v>
          </cell>
          <cell r="B1173" t="str">
            <v>A5C</v>
          </cell>
          <cell r="C1173" t="str">
            <v>P</v>
          </cell>
          <cell r="D1173" t="str">
            <v>22078</v>
          </cell>
          <cell r="E1173" t="str">
            <v>SW FLG</v>
          </cell>
          <cell r="F1173">
            <v>3</v>
          </cell>
          <cell r="G1173" t="str">
            <v>CB240108001H00</v>
          </cell>
          <cell r="H1173">
            <v>1.5</v>
          </cell>
          <cell r="I1173" t="str">
            <v>--</v>
          </cell>
          <cell r="J1173">
            <v>1</v>
          </cell>
          <cell r="K1173">
            <v>1</v>
          </cell>
        </row>
        <row r="1174">
          <cell r="A1174" t="str">
            <v>M1</v>
          </cell>
          <cell r="B1174" t="str">
            <v>A5C</v>
          </cell>
          <cell r="C1174" t="str">
            <v>P</v>
          </cell>
          <cell r="D1174" t="str">
            <v>22078</v>
          </cell>
          <cell r="E1174" t="str">
            <v>SW FLG</v>
          </cell>
          <cell r="F1174">
            <v>3</v>
          </cell>
          <cell r="G1174" t="str">
            <v>CB240208001H00</v>
          </cell>
          <cell r="H1174">
            <v>1.5</v>
          </cell>
          <cell r="I1174" t="str">
            <v>--</v>
          </cell>
          <cell r="J1174">
            <v>2</v>
          </cell>
          <cell r="K1174">
            <v>2</v>
          </cell>
        </row>
        <row r="1175">
          <cell r="A1175" t="str">
            <v>M1</v>
          </cell>
          <cell r="B1175" t="str">
            <v>A5C</v>
          </cell>
          <cell r="C1175" t="str">
            <v>P</v>
          </cell>
          <cell r="D1175" t="str">
            <v>22071</v>
          </cell>
          <cell r="E1175" t="str">
            <v>SW FLG</v>
          </cell>
          <cell r="F1175">
            <v>3</v>
          </cell>
          <cell r="G1175" t="str">
            <v>CB240208001H00</v>
          </cell>
          <cell r="H1175">
            <v>1.5</v>
          </cell>
          <cell r="I1175" t="str">
            <v>--</v>
          </cell>
          <cell r="J1175">
            <v>2</v>
          </cell>
          <cell r="K1175">
            <v>2</v>
          </cell>
        </row>
        <row r="1176">
          <cell r="A1176" t="str">
            <v>M1</v>
          </cell>
          <cell r="B1176" t="str">
            <v>A5C</v>
          </cell>
          <cell r="C1176" t="str">
            <v>P</v>
          </cell>
          <cell r="D1176" t="str">
            <v>22071</v>
          </cell>
          <cell r="E1176" t="str">
            <v>SW FLG</v>
          </cell>
          <cell r="F1176">
            <v>3</v>
          </cell>
          <cell r="G1176" t="str">
            <v>CB240108001H00</v>
          </cell>
          <cell r="H1176">
            <v>1.5</v>
          </cell>
          <cell r="I1176" t="str">
            <v>--</v>
          </cell>
          <cell r="J1176">
            <v>4</v>
          </cell>
          <cell r="K1176">
            <v>4</v>
          </cell>
        </row>
        <row r="1177">
          <cell r="A1177" t="str">
            <v>M1</v>
          </cell>
          <cell r="B1177" t="str">
            <v>A5C</v>
          </cell>
          <cell r="C1177" t="str">
            <v>P</v>
          </cell>
          <cell r="D1177" t="str">
            <v>22079</v>
          </cell>
          <cell r="E1177" t="str">
            <v>SW FLG</v>
          </cell>
          <cell r="F1177">
            <v>3</v>
          </cell>
          <cell r="G1177" t="str">
            <v>CB240108001H00</v>
          </cell>
          <cell r="H1177">
            <v>1.5</v>
          </cell>
          <cell r="I1177" t="str">
            <v>--</v>
          </cell>
          <cell r="J1177">
            <v>1</v>
          </cell>
          <cell r="K1177">
            <v>1</v>
          </cell>
        </row>
        <row r="1178">
          <cell r="A1178" t="str">
            <v>M1</v>
          </cell>
          <cell r="B1178" t="str">
            <v>A5C</v>
          </cell>
          <cell r="C1178" t="str">
            <v>P</v>
          </cell>
          <cell r="D1178" t="str">
            <v>22101</v>
          </cell>
          <cell r="E1178" t="str">
            <v>SW FLG</v>
          </cell>
          <cell r="F1178">
            <v>3</v>
          </cell>
          <cell r="G1178" t="str">
            <v>CB240108001H00</v>
          </cell>
          <cell r="H1178">
            <v>1.5</v>
          </cell>
          <cell r="I1178" t="str">
            <v>--</v>
          </cell>
          <cell r="J1178">
            <v>1</v>
          </cell>
          <cell r="K1178">
            <v>1</v>
          </cell>
        </row>
        <row r="1179">
          <cell r="A1179" t="str">
            <v>M1</v>
          </cell>
          <cell r="B1179" t="str">
            <v>A5C</v>
          </cell>
          <cell r="C1179" t="str">
            <v>P</v>
          </cell>
          <cell r="D1179" t="str">
            <v>22102</v>
          </cell>
          <cell r="E1179" t="str">
            <v>SW FLG</v>
          </cell>
          <cell r="F1179">
            <v>3</v>
          </cell>
          <cell r="G1179" t="str">
            <v>CB240108001H00</v>
          </cell>
          <cell r="H1179">
            <v>1.5</v>
          </cell>
          <cell r="I1179" t="str">
            <v>--</v>
          </cell>
          <cell r="J1179">
            <v>2</v>
          </cell>
          <cell r="K1179">
            <v>2</v>
          </cell>
        </row>
        <row r="1180">
          <cell r="A1180" t="str">
            <v>M1</v>
          </cell>
          <cell r="B1180" t="str">
            <v>A5C</v>
          </cell>
          <cell r="C1180" t="str">
            <v>P</v>
          </cell>
          <cell r="D1180" t="str">
            <v>22109</v>
          </cell>
          <cell r="E1180" t="str">
            <v>SW FLG</v>
          </cell>
          <cell r="F1180">
            <v>3</v>
          </cell>
          <cell r="G1180" t="str">
            <v>CB240108001H00</v>
          </cell>
          <cell r="H1180">
            <v>1.5</v>
          </cell>
          <cell r="I1180" t="str">
            <v>--</v>
          </cell>
          <cell r="J1180">
            <v>6</v>
          </cell>
          <cell r="K1180">
            <v>6</v>
          </cell>
        </row>
        <row r="1181">
          <cell r="A1181" t="str">
            <v>M1</v>
          </cell>
          <cell r="B1181" t="str">
            <v>A5C</v>
          </cell>
          <cell r="C1181" t="str">
            <v>P</v>
          </cell>
          <cell r="D1181" t="str">
            <v>22102</v>
          </cell>
          <cell r="E1181" t="str">
            <v>SW FLG</v>
          </cell>
          <cell r="F1181">
            <v>3</v>
          </cell>
          <cell r="G1181" t="str">
            <v>CB240208001H00</v>
          </cell>
          <cell r="H1181">
            <v>1.5</v>
          </cell>
          <cell r="I1181" t="str">
            <v>--</v>
          </cell>
          <cell r="J1181">
            <v>2</v>
          </cell>
          <cell r="K1181">
            <v>2</v>
          </cell>
        </row>
        <row r="1182">
          <cell r="A1182" t="str">
            <v>M1</v>
          </cell>
          <cell r="B1182" t="str">
            <v>A5C</v>
          </cell>
          <cell r="C1182" t="str">
            <v>P</v>
          </cell>
          <cell r="D1182" t="str">
            <v>22102</v>
          </cell>
          <cell r="E1182" t="str">
            <v>SW FLG</v>
          </cell>
          <cell r="F1182">
            <v>3</v>
          </cell>
          <cell r="G1182" t="str">
            <v>CB240108001H00</v>
          </cell>
          <cell r="H1182">
            <v>1.5</v>
          </cell>
          <cell r="I1182" t="str">
            <v>--</v>
          </cell>
          <cell r="J1182">
            <v>8</v>
          </cell>
          <cell r="K1182">
            <v>8</v>
          </cell>
        </row>
        <row r="1183">
          <cell r="A1183" t="str">
            <v>M1</v>
          </cell>
          <cell r="B1183" t="str">
            <v>A5C</v>
          </cell>
          <cell r="C1183" t="str">
            <v>P</v>
          </cell>
          <cell r="D1183" t="str">
            <v>22104</v>
          </cell>
          <cell r="E1183" t="str">
            <v>SW FLG</v>
          </cell>
          <cell r="F1183">
            <v>3</v>
          </cell>
          <cell r="G1183" t="str">
            <v>CB240208001H00</v>
          </cell>
          <cell r="H1183">
            <v>1.5</v>
          </cell>
          <cell r="I1183" t="str">
            <v>--</v>
          </cell>
          <cell r="J1183">
            <v>2</v>
          </cell>
          <cell r="K1183">
            <v>2</v>
          </cell>
        </row>
        <row r="1184">
          <cell r="A1184" t="str">
            <v>M1</v>
          </cell>
          <cell r="B1184" t="str">
            <v>A5C</v>
          </cell>
          <cell r="C1184" t="str">
            <v>P</v>
          </cell>
          <cell r="D1184" t="str">
            <v>22104</v>
          </cell>
          <cell r="E1184" t="str">
            <v>SW FLG</v>
          </cell>
          <cell r="F1184">
            <v>3</v>
          </cell>
          <cell r="G1184" t="str">
            <v>CB240108001H00</v>
          </cell>
          <cell r="H1184">
            <v>1.5</v>
          </cell>
          <cell r="I1184" t="str">
            <v>--</v>
          </cell>
          <cell r="J1184">
            <v>1</v>
          </cell>
          <cell r="K1184">
            <v>1</v>
          </cell>
        </row>
        <row r="1185">
          <cell r="A1185" t="str">
            <v>M1</v>
          </cell>
          <cell r="B1185" t="str">
            <v>A5C</v>
          </cell>
          <cell r="C1185" t="str">
            <v>P</v>
          </cell>
          <cell r="D1185" t="str">
            <v>22113</v>
          </cell>
          <cell r="E1185" t="str">
            <v>SW FLG</v>
          </cell>
          <cell r="F1185">
            <v>3</v>
          </cell>
          <cell r="G1185" t="str">
            <v>CB240108001H00</v>
          </cell>
          <cell r="H1185">
            <v>1.5</v>
          </cell>
          <cell r="I1185" t="str">
            <v>--</v>
          </cell>
          <cell r="J1185">
            <v>3</v>
          </cell>
          <cell r="K1185">
            <v>3</v>
          </cell>
        </row>
        <row r="1186">
          <cell r="A1186" t="str">
            <v>M1</v>
          </cell>
          <cell r="B1186" t="str">
            <v>A5C</v>
          </cell>
          <cell r="C1186" t="str">
            <v>P</v>
          </cell>
          <cell r="D1186" t="str">
            <v>22157</v>
          </cell>
          <cell r="E1186" t="str">
            <v>SW FLG</v>
          </cell>
          <cell r="F1186">
            <v>3</v>
          </cell>
          <cell r="G1186" t="str">
            <v>CB240108001H00</v>
          </cell>
          <cell r="H1186">
            <v>1.5</v>
          </cell>
          <cell r="I1186" t="str">
            <v>--</v>
          </cell>
          <cell r="J1186">
            <v>5</v>
          </cell>
          <cell r="K1186">
            <v>5</v>
          </cell>
        </row>
        <row r="1187">
          <cell r="A1187" t="str">
            <v>M1</v>
          </cell>
          <cell r="B1187" t="str">
            <v>A5C</v>
          </cell>
          <cell r="C1187" t="str">
            <v>P</v>
          </cell>
          <cell r="D1187" t="str">
            <v>22158</v>
          </cell>
          <cell r="E1187" t="str">
            <v>SW FLG</v>
          </cell>
          <cell r="F1187">
            <v>3</v>
          </cell>
          <cell r="G1187" t="str">
            <v>CB240108001H00</v>
          </cell>
          <cell r="H1187">
            <v>1.5</v>
          </cell>
          <cell r="I1187" t="str">
            <v>--</v>
          </cell>
          <cell r="J1187">
            <v>5</v>
          </cell>
          <cell r="K1187">
            <v>5</v>
          </cell>
        </row>
        <row r="1188">
          <cell r="A1188" t="str">
            <v>M1</v>
          </cell>
          <cell r="B1188" t="str">
            <v>A5C</v>
          </cell>
          <cell r="C1188" t="str">
            <v>P</v>
          </cell>
          <cell r="D1188" t="str">
            <v>22087</v>
          </cell>
          <cell r="E1188" t="str">
            <v>SW FLG</v>
          </cell>
          <cell r="F1188">
            <v>3</v>
          </cell>
          <cell r="G1188" t="str">
            <v>CB240108001H00</v>
          </cell>
          <cell r="H1188">
            <v>1.5</v>
          </cell>
          <cell r="I1188" t="str">
            <v>--</v>
          </cell>
          <cell r="J1188">
            <v>1</v>
          </cell>
          <cell r="K1188">
            <v>1</v>
          </cell>
        </row>
        <row r="1189">
          <cell r="A1189" t="str">
            <v>M1</v>
          </cell>
          <cell r="B1189" t="str">
            <v>A5C</v>
          </cell>
          <cell r="C1189" t="str">
            <v>P</v>
          </cell>
          <cell r="D1189" t="str">
            <v>22087</v>
          </cell>
          <cell r="E1189" t="str">
            <v>SW FLG</v>
          </cell>
          <cell r="F1189">
            <v>3</v>
          </cell>
          <cell r="G1189" t="str">
            <v>CB240208001H00</v>
          </cell>
          <cell r="H1189">
            <v>1.5</v>
          </cell>
          <cell r="I1189" t="str">
            <v>--</v>
          </cell>
          <cell r="J1189">
            <v>2</v>
          </cell>
          <cell r="K1189">
            <v>2</v>
          </cell>
        </row>
        <row r="1190">
          <cell r="A1190" t="str">
            <v>M1</v>
          </cell>
          <cell r="B1190" t="str">
            <v>A5C</v>
          </cell>
          <cell r="C1190" t="str">
            <v>P</v>
          </cell>
          <cell r="D1190" t="str">
            <v>22102</v>
          </cell>
          <cell r="E1190" t="str">
            <v>SW FLG</v>
          </cell>
          <cell r="F1190">
            <v>3</v>
          </cell>
          <cell r="G1190" t="str">
            <v>CB240108001H00</v>
          </cell>
          <cell r="H1190">
            <v>1.5</v>
          </cell>
          <cell r="I1190" t="str">
            <v>--</v>
          </cell>
          <cell r="J1190">
            <v>2</v>
          </cell>
          <cell r="K1190">
            <v>2</v>
          </cell>
        </row>
        <row r="1191">
          <cell r="A1191" t="str">
            <v>M1</v>
          </cell>
          <cell r="B1191" t="str">
            <v>A5C</v>
          </cell>
          <cell r="C1191" t="str">
            <v>P</v>
          </cell>
          <cell r="D1191" t="str">
            <v>22114</v>
          </cell>
          <cell r="E1191" t="str">
            <v>SW FLG</v>
          </cell>
          <cell r="F1191">
            <v>3</v>
          </cell>
          <cell r="G1191" t="str">
            <v>CB240108001H00</v>
          </cell>
          <cell r="H1191">
            <v>1.5</v>
          </cell>
          <cell r="I1191" t="str">
            <v>--</v>
          </cell>
          <cell r="J1191">
            <v>1</v>
          </cell>
          <cell r="K1191">
            <v>1</v>
          </cell>
        </row>
        <row r="1192">
          <cell r="A1192" t="str">
            <v>M1</v>
          </cell>
          <cell r="B1192" t="str">
            <v>A5C</v>
          </cell>
          <cell r="C1192" t="str">
            <v>P</v>
          </cell>
          <cell r="D1192" t="str">
            <v>22094</v>
          </cell>
          <cell r="E1192" t="str">
            <v>SW FLG</v>
          </cell>
          <cell r="F1192">
            <v>3</v>
          </cell>
          <cell r="G1192" t="str">
            <v>CB240208001H00</v>
          </cell>
          <cell r="H1192">
            <v>1.5</v>
          </cell>
          <cell r="I1192" t="str">
            <v>--</v>
          </cell>
          <cell r="J1192">
            <v>2</v>
          </cell>
          <cell r="K1192">
            <v>2</v>
          </cell>
        </row>
        <row r="1193">
          <cell r="A1193" t="str">
            <v>M1</v>
          </cell>
          <cell r="B1193" t="str">
            <v>A5C</v>
          </cell>
          <cell r="C1193" t="str">
            <v>P</v>
          </cell>
          <cell r="D1193" t="str">
            <v>22095</v>
          </cell>
          <cell r="E1193" t="str">
            <v>SW FLG</v>
          </cell>
          <cell r="F1193">
            <v>3</v>
          </cell>
          <cell r="G1193" t="str">
            <v>CB240208001H00</v>
          </cell>
          <cell r="H1193">
            <v>1.5</v>
          </cell>
          <cell r="I1193" t="str">
            <v>--</v>
          </cell>
          <cell r="J1193">
            <v>2</v>
          </cell>
          <cell r="K1193">
            <v>2</v>
          </cell>
        </row>
        <row r="1194">
          <cell r="A1194" t="str">
            <v>M1</v>
          </cell>
          <cell r="B1194" t="str">
            <v>A5C</v>
          </cell>
          <cell r="C1194" t="str">
            <v>P</v>
          </cell>
          <cell r="D1194" t="str">
            <v>22099</v>
          </cell>
          <cell r="E1194" t="str">
            <v>SW FLG</v>
          </cell>
          <cell r="F1194">
            <v>3</v>
          </cell>
          <cell r="G1194" t="str">
            <v>CB240108001H00</v>
          </cell>
          <cell r="H1194">
            <v>1.5</v>
          </cell>
          <cell r="I1194" t="str">
            <v>--</v>
          </cell>
          <cell r="J1194">
            <v>1</v>
          </cell>
          <cell r="K1194">
            <v>1</v>
          </cell>
        </row>
        <row r="1195">
          <cell r="A1195" t="str">
            <v>M1</v>
          </cell>
          <cell r="B1195" t="str">
            <v>A5C</v>
          </cell>
          <cell r="C1195" t="str">
            <v>P</v>
          </cell>
          <cell r="D1195" t="str">
            <v>22100</v>
          </cell>
          <cell r="E1195" t="str">
            <v>SW FLG</v>
          </cell>
          <cell r="F1195">
            <v>3</v>
          </cell>
          <cell r="G1195" t="str">
            <v>CB240208001H00</v>
          </cell>
          <cell r="H1195">
            <v>1.5</v>
          </cell>
          <cell r="I1195" t="str">
            <v>--</v>
          </cell>
          <cell r="J1195">
            <v>2</v>
          </cell>
          <cell r="K1195">
            <v>2</v>
          </cell>
        </row>
        <row r="1196">
          <cell r="A1196" t="str">
            <v>M1</v>
          </cell>
          <cell r="B1196" t="str">
            <v>A6C</v>
          </cell>
          <cell r="C1196" t="str">
            <v>HOS</v>
          </cell>
          <cell r="D1196" t="str">
            <v>65622</v>
          </cell>
          <cell r="E1196" t="str">
            <v>SW FLG</v>
          </cell>
          <cell r="F1196">
            <v>3</v>
          </cell>
          <cell r="G1196" t="str">
            <v>CB240108001H00</v>
          </cell>
          <cell r="H1196">
            <v>1.5</v>
          </cell>
          <cell r="I1196" t="str">
            <v>--</v>
          </cell>
          <cell r="J1196">
            <v>2</v>
          </cell>
          <cell r="K1196">
            <v>2</v>
          </cell>
        </row>
        <row r="1197">
          <cell r="A1197" t="str">
            <v>M1</v>
          </cell>
          <cell r="B1197" t="str">
            <v>A6C</v>
          </cell>
          <cell r="C1197" t="str">
            <v>HOS</v>
          </cell>
          <cell r="D1197" t="str">
            <v>65623</v>
          </cell>
          <cell r="E1197" t="str">
            <v>SW FLG</v>
          </cell>
          <cell r="F1197">
            <v>3</v>
          </cell>
          <cell r="G1197" t="str">
            <v>CB240108001H00</v>
          </cell>
          <cell r="H1197">
            <v>1.5</v>
          </cell>
          <cell r="I1197" t="str">
            <v>--</v>
          </cell>
          <cell r="J1197">
            <v>2</v>
          </cell>
          <cell r="K1197">
            <v>2</v>
          </cell>
        </row>
        <row r="1198">
          <cell r="A1198" t="str">
            <v>M1</v>
          </cell>
          <cell r="B1198" t="str">
            <v>A5C</v>
          </cell>
          <cell r="C1198" t="str">
            <v>P</v>
          </cell>
          <cell r="D1198" t="str">
            <v>22039</v>
          </cell>
          <cell r="E1198" t="str">
            <v>SW FLG</v>
          </cell>
          <cell r="F1198">
            <v>3</v>
          </cell>
          <cell r="G1198" t="str">
            <v>CB240108001H00</v>
          </cell>
          <cell r="H1198">
            <v>1.5</v>
          </cell>
          <cell r="I1198" t="str">
            <v>--</v>
          </cell>
          <cell r="J1198">
            <v>5</v>
          </cell>
          <cell r="K1198">
            <v>5</v>
          </cell>
        </row>
        <row r="1199">
          <cell r="A1199" t="str">
            <v>M1</v>
          </cell>
          <cell r="B1199" t="str">
            <v>A5C</v>
          </cell>
          <cell r="C1199" t="str">
            <v>P</v>
          </cell>
          <cell r="D1199" t="str">
            <v>22041</v>
          </cell>
          <cell r="E1199" t="str">
            <v>SW FLG</v>
          </cell>
          <cell r="F1199">
            <v>3</v>
          </cell>
          <cell r="G1199" t="str">
            <v>CB240108001H00</v>
          </cell>
          <cell r="H1199">
            <v>1.5</v>
          </cell>
          <cell r="I1199" t="str">
            <v>--</v>
          </cell>
          <cell r="J1199">
            <v>5</v>
          </cell>
          <cell r="K1199">
            <v>5</v>
          </cell>
        </row>
        <row r="1200">
          <cell r="A1200" t="str">
            <v>M1</v>
          </cell>
          <cell r="B1200" t="str">
            <v>A6C</v>
          </cell>
          <cell r="C1200" t="str">
            <v>HOR</v>
          </cell>
          <cell r="D1200" t="str">
            <v>65618</v>
          </cell>
          <cell r="E1200" t="str">
            <v>SW FLG</v>
          </cell>
          <cell r="F1200">
            <v>3</v>
          </cell>
          <cell r="G1200" t="str">
            <v>CB240108001H00</v>
          </cell>
          <cell r="H1200">
            <v>1.5</v>
          </cell>
          <cell r="I1200" t="str">
            <v>--</v>
          </cell>
          <cell r="J1200">
            <v>3</v>
          </cell>
          <cell r="K1200">
            <v>3</v>
          </cell>
        </row>
        <row r="1201">
          <cell r="A1201" t="str">
            <v>M1</v>
          </cell>
          <cell r="B1201" t="str">
            <v>A6C</v>
          </cell>
          <cell r="C1201" t="str">
            <v>HOR</v>
          </cell>
          <cell r="D1201" t="str">
            <v>65612</v>
          </cell>
          <cell r="E1201" t="str">
            <v>SW FLG</v>
          </cell>
          <cell r="F1201">
            <v>3</v>
          </cell>
          <cell r="G1201" t="str">
            <v>CB240108001H00</v>
          </cell>
          <cell r="H1201">
            <v>1.5</v>
          </cell>
          <cell r="I1201" t="str">
            <v>--</v>
          </cell>
          <cell r="J1201">
            <v>1</v>
          </cell>
          <cell r="K1201">
            <v>1</v>
          </cell>
        </row>
        <row r="1202">
          <cell r="A1202" t="str">
            <v>M1</v>
          </cell>
          <cell r="B1202" t="str">
            <v>A5C</v>
          </cell>
          <cell r="C1202" t="str">
            <v>P</v>
          </cell>
          <cell r="D1202" t="str">
            <v>22040</v>
          </cell>
          <cell r="E1202" t="str">
            <v>SW FLG</v>
          </cell>
          <cell r="F1202">
            <v>3</v>
          </cell>
          <cell r="G1202" t="str">
            <v>CB240108001H00</v>
          </cell>
          <cell r="H1202">
            <v>1.5</v>
          </cell>
          <cell r="I1202" t="str">
            <v>--</v>
          </cell>
          <cell r="J1202">
            <v>5</v>
          </cell>
          <cell r="K1202">
            <v>5</v>
          </cell>
        </row>
        <row r="1203">
          <cell r="A1203" t="str">
            <v>M1</v>
          </cell>
          <cell r="B1203" t="str">
            <v>A6C</v>
          </cell>
          <cell r="C1203" t="str">
            <v>HOS</v>
          </cell>
          <cell r="D1203" t="str">
            <v>65632</v>
          </cell>
          <cell r="E1203" t="str">
            <v>SW FLG</v>
          </cell>
          <cell r="F1203">
            <v>3</v>
          </cell>
          <cell r="G1203" t="str">
            <v>CB240108001H00</v>
          </cell>
          <cell r="H1203">
            <v>1.5</v>
          </cell>
          <cell r="I1203" t="str">
            <v>--</v>
          </cell>
          <cell r="J1203">
            <v>4</v>
          </cell>
          <cell r="K1203">
            <v>4</v>
          </cell>
        </row>
        <row r="1204">
          <cell r="A1204" t="str">
            <v>M1</v>
          </cell>
          <cell r="B1204" t="str">
            <v>A6C</v>
          </cell>
          <cell r="C1204" t="str">
            <v>HOS</v>
          </cell>
          <cell r="D1204" t="str">
            <v>65633</v>
          </cell>
          <cell r="E1204" t="str">
            <v>SW FLG</v>
          </cell>
          <cell r="F1204">
            <v>3</v>
          </cell>
          <cell r="G1204" t="str">
            <v>CB240108001H00</v>
          </cell>
          <cell r="H1204">
            <v>1.5</v>
          </cell>
          <cell r="I1204" t="str">
            <v>--</v>
          </cell>
          <cell r="J1204">
            <v>1</v>
          </cell>
          <cell r="K1204">
            <v>1</v>
          </cell>
        </row>
        <row r="1205">
          <cell r="A1205" t="str">
            <v>M1</v>
          </cell>
          <cell r="B1205" t="str">
            <v>A6C</v>
          </cell>
          <cell r="C1205" t="str">
            <v>HOS</v>
          </cell>
          <cell r="D1205" t="str">
            <v>65633</v>
          </cell>
          <cell r="E1205" t="str">
            <v>SW FLG</v>
          </cell>
          <cell r="F1205">
            <v>3</v>
          </cell>
          <cell r="G1205" t="str">
            <v>CB240108001H00</v>
          </cell>
          <cell r="H1205">
            <v>1.5</v>
          </cell>
          <cell r="I1205" t="str">
            <v>--</v>
          </cell>
          <cell r="J1205">
            <v>1</v>
          </cell>
          <cell r="K1205">
            <v>1</v>
          </cell>
        </row>
        <row r="1206">
          <cell r="A1206" t="str">
            <v>M1</v>
          </cell>
          <cell r="B1206" t="str">
            <v>A5C</v>
          </cell>
          <cell r="C1206" t="str">
            <v>P</v>
          </cell>
          <cell r="D1206" t="str">
            <v>22002</v>
          </cell>
          <cell r="E1206" t="str">
            <v>SW FLG</v>
          </cell>
          <cell r="F1206">
            <v>3</v>
          </cell>
          <cell r="G1206" t="str">
            <v>CB240108001H00</v>
          </cell>
          <cell r="H1206">
            <v>1.5</v>
          </cell>
          <cell r="I1206" t="str">
            <v>--</v>
          </cell>
          <cell r="J1206">
            <v>4</v>
          </cell>
          <cell r="K1206">
            <v>4</v>
          </cell>
        </row>
        <row r="1207">
          <cell r="A1207" t="str">
            <v>M1</v>
          </cell>
          <cell r="B1207" t="str">
            <v>A5C</v>
          </cell>
          <cell r="C1207" t="str">
            <v>P</v>
          </cell>
          <cell r="D1207" t="str">
            <v>22002</v>
          </cell>
          <cell r="E1207" t="str">
            <v>SW FLG</v>
          </cell>
          <cell r="F1207">
            <v>3</v>
          </cell>
          <cell r="G1207" t="str">
            <v>CB240208001H00</v>
          </cell>
          <cell r="H1207">
            <v>1.5</v>
          </cell>
          <cell r="I1207" t="str">
            <v>--</v>
          </cell>
          <cell r="J1207">
            <v>2</v>
          </cell>
          <cell r="K1207">
            <v>2</v>
          </cell>
        </row>
        <row r="1208">
          <cell r="A1208" t="str">
            <v>M1</v>
          </cell>
          <cell r="B1208" t="str">
            <v>A5C</v>
          </cell>
          <cell r="C1208" t="str">
            <v>P</v>
          </cell>
          <cell r="D1208" t="str">
            <v>22064</v>
          </cell>
          <cell r="E1208" t="str">
            <v>SW FLG</v>
          </cell>
          <cell r="F1208">
            <v>3</v>
          </cell>
          <cell r="G1208" t="str">
            <v>CB240108001H00</v>
          </cell>
          <cell r="H1208">
            <v>1.5</v>
          </cell>
          <cell r="I1208" t="str">
            <v>--</v>
          </cell>
          <cell r="J1208">
            <v>2</v>
          </cell>
          <cell r="K1208">
            <v>2</v>
          </cell>
        </row>
        <row r="1209">
          <cell r="A1209" t="str">
            <v>M1</v>
          </cell>
          <cell r="B1209" t="str">
            <v>A5C</v>
          </cell>
          <cell r="C1209" t="str">
            <v>P</v>
          </cell>
          <cell r="D1209" t="str">
            <v>22111</v>
          </cell>
          <cell r="E1209" t="str">
            <v>SW FLG</v>
          </cell>
          <cell r="F1209">
            <v>3</v>
          </cell>
          <cell r="G1209" t="str">
            <v>CB240208001H00</v>
          </cell>
          <cell r="H1209">
            <v>1.5</v>
          </cell>
          <cell r="I1209" t="str">
            <v>--</v>
          </cell>
          <cell r="J1209">
            <v>6</v>
          </cell>
          <cell r="K1209">
            <v>6</v>
          </cell>
        </row>
        <row r="1210">
          <cell r="A1210" t="str">
            <v>M1</v>
          </cell>
          <cell r="B1210" t="str">
            <v>A5C</v>
          </cell>
          <cell r="C1210" t="str">
            <v>P</v>
          </cell>
          <cell r="D1210" t="str">
            <v>22111</v>
          </cell>
          <cell r="E1210" t="str">
            <v>SW FLG</v>
          </cell>
          <cell r="F1210">
            <v>3</v>
          </cell>
          <cell r="G1210" t="str">
            <v>CB240108001H00</v>
          </cell>
          <cell r="H1210">
            <v>1.5</v>
          </cell>
          <cell r="I1210" t="str">
            <v>--</v>
          </cell>
          <cell r="J1210">
            <v>3</v>
          </cell>
          <cell r="K1210">
            <v>3</v>
          </cell>
        </row>
        <row r="1211">
          <cell r="A1211" t="str">
            <v>M1</v>
          </cell>
          <cell r="B1211" t="str">
            <v>A6C</v>
          </cell>
          <cell r="C1211" t="str">
            <v>HOS</v>
          </cell>
          <cell r="D1211" t="str">
            <v>65611</v>
          </cell>
          <cell r="E1211" t="str">
            <v>SW FLG</v>
          </cell>
          <cell r="F1211">
            <v>3</v>
          </cell>
          <cell r="G1211" t="str">
            <v>CB240108001H00</v>
          </cell>
          <cell r="H1211">
            <v>1.5</v>
          </cell>
          <cell r="I1211" t="str">
            <v>--</v>
          </cell>
          <cell r="J1211">
            <v>1</v>
          </cell>
          <cell r="K1211">
            <v>1</v>
          </cell>
        </row>
        <row r="1212">
          <cell r="A1212" t="str">
            <v>M1</v>
          </cell>
          <cell r="B1212" t="str">
            <v>A5C</v>
          </cell>
          <cell r="C1212" t="str">
            <v>RW</v>
          </cell>
          <cell r="D1212" t="str">
            <v>25611</v>
          </cell>
          <cell r="E1212" t="str">
            <v>SW FLG</v>
          </cell>
          <cell r="F1212">
            <v>3</v>
          </cell>
          <cell r="G1212" t="str">
            <v>CB240108001H00</v>
          </cell>
          <cell r="H1212">
            <v>1.5</v>
          </cell>
          <cell r="I1212" t="str">
            <v>--</v>
          </cell>
          <cell r="J1212">
            <v>3</v>
          </cell>
          <cell r="K1212">
            <v>3</v>
          </cell>
        </row>
        <row r="1213">
          <cell r="A1213" t="str">
            <v>M1</v>
          </cell>
          <cell r="B1213" t="str">
            <v>A4C</v>
          </cell>
          <cell r="C1213" t="str">
            <v>P</v>
          </cell>
          <cell r="D1213" t="str">
            <v>22031</v>
          </cell>
          <cell r="E1213" t="str">
            <v>SW FLG</v>
          </cell>
          <cell r="F1213">
            <v>3</v>
          </cell>
          <cell r="G1213" t="str">
            <v>CB240108001H00</v>
          </cell>
          <cell r="H1213">
            <v>1.5</v>
          </cell>
          <cell r="I1213" t="str">
            <v>--</v>
          </cell>
          <cell r="J1213">
            <v>6</v>
          </cell>
          <cell r="K1213">
            <v>6</v>
          </cell>
        </row>
        <row r="1214">
          <cell r="A1214" t="str">
            <v>M1</v>
          </cell>
          <cell r="B1214" t="str">
            <v>A5C</v>
          </cell>
          <cell r="C1214" t="str">
            <v>TRIM</v>
          </cell>
          <cell r="D1214" t="str">
            <v>X-2207</v>
          </cell>
          <cell r="E1214" t="str">
            <v>SW FLG</v>
          </cell>
          <cell r="F1214">
            <v>3</v>
          </cell>
          <cell r="G1214" t="str">
            <v>CB240108001H00</v>
          </cell>
          <cell r="H1214">
            <v>1.5</v>
          </cell>
          <cell r="I1214" t="str">
            <v>--</v>
          </cell>
          <cell r="J1214">
            <v>2</v>
          </cell>
          <cell r="K1214">
            <v>2</v>
          </cell>
        </row>
        <row r="1215">
          <cell r="A1215" t="str">
            <v>M1</v>
          </cell>
          <cell r="B1215" t="str">
            <v>A5C</v>
          </cell>
          <cell r="C1215" t="str">
            <v>TRIM</v>
          </cell>
          <cell r="D1215" t="str">
            <v>V-2201</v>
          </cell>
          <cell r="E1215" t="str">
            <v>SW FLG</v>
          </cell>
          <cell r="F1215">
            <v>3</v>
          </cell>
          <cell r="G1215" t="str">
            <v>CB240108001H00</v>
          </cell>
          <cell r="H1215">
            <v>1.5</v>
          </cell>
          <cell r="I1215" t="str">
            <v>--</v>
          </cell>
          <cell r="J1215">
            <v>1</v>
          </cell>
          <cell r="K1215">
            <v>1</v>
          </cell>
        </row>
        <row r="1216">
          <cell r="A1216" t="str">
            <v>M1</v>
          </cell>
          <cell r="B1216" t="str">
            <v>B2C</v>
          </cell>
          <cell r="C1216" t="str">
            <v>CWR</v>
          </cell>
          <cell r="D1216" t="str">
            <v>22620</v>
          </cell>
          <cell r="E1216" t="str">
            <v>WN FLG</v>
          </cell>
          <cell r="F1216">
            <v>3</v>
          </cell>
          <cell r="G1216" t="str">
            <v>CB200208000200</v>
          </cell>
          <cell r="H1216">
            <v>2</v>
          </cell>
          <cell r="I1216" t="str">
            <v>--</v>
          </cell>
          <cell r="J1216">
            <v>2</v>
          </cell>
          <cell r="K1216">
            <v>3</v>
          </cell>
        </row>
        <row r="1217">
          <cell r="A1217" t="str">
            <v>M1</v>
          </cell>
          <cell r="B1217" t="str">
            <v>B2C</v>
          </cell>
          <cell r="C1217" t="str">
            <v>CWR</v>
          </cell>
          <cell r="D1217" t="str">
            <v>22619</v>
          </cell>
          <cell r="E1217" t="str">
            <v>WN FLG</v>
          </cell>
          <cell r="F1217">
            <v>3</v>
          </cell>
          <cell r="G1217" t="str">
            <v>CB200208000200</v>
          </cell>
          <cell r="H1217">
            <v>2</v>
          </cell>
          <cell r="I1217" t="str">
            <v>--</v>
          </cell>
          <cell r="J1217">
            <v>2</v>
          </cell>
          <cell r="K1217">
            <v>3</v>
          </cell>
        </row>
        <row r="1218">
          <cell r="A1218" t="str">
            <v>M1</v>
          </cell>
          <cell r="B1218" t="str">
            <v>B2C</v>
          </cell>
          <cell r="C1218" t="str">
            <v>SH</v>
          </cell>
          <cell r="D1218" t="str">
            <v>22612</v>
          </cell>
          <cell r="E1218" t="str">
            <v>WN FLG</v>
          </cell>
          <cell r="F1218">
            <v>3</v>
          </cell>
          <cell r="G1218" t="str">
            <v>CB200208000200</v>
          </cell>
          <cell r="H1218">
            <v>2</v>
          </cell>
          <cell r="I1218" t="str">
            <v>--</v>
          </cell>
          <cell r="J1218">
            <v>15</v>
          </cell>
          <cell r="K1218">
            <v>17</v>
          </cell>
        </row>
        <row r="1219">
          <cell r="A1219" t="str">
            <v>M1</v>
          </cell>
          <cell r="B1219" t="str">
            <v>B2C</v>
          </cell>
          <cell r="C1219" t="str">
            <v>SH</v>
          </cell>
          <cell r="D1219" t="str">
            <v>22613</v>
          </cell>
          <cell r="E1219" t="str">
            <v>WN FLG</v>
          </cell>
          <cell r="F1219">
            <v>3</v>
          </cell>
          <cell r="G1219" t="str">
            <v>CB200208000200</v>
          </cell>
          <cell r="H1219">
            <v>2</v>
          </cell>
          <cell r="I1219" t="str">
            <v>--</v>
          </cell>
          <cell r="J1219">
            <v>15</v>
          </cell>
          <cell r="K1219">
            <v>17</v>
          </cell>
        </row>
        <row r="1220">
          <cell r="A1220" t="str">
            <v>M1</v>
          </cell>
          <cell r="B1220" t="str">
            <v>B2C</v>
          </cell>
          <cell r="C1220" t="str">
            <v>SH</v>
          </cell>
          <cell r="D1220" t="str">
            <v>22614</v>
          </cell>
          <cell r="E1220" t="str">
            <v>WN FLG</v>
          </cell>
          <cell r="F1220">
            <v>3</v>
          </cell>
          <cell r="G1220" t="str">
            <v>CB200208000200</v>
          </cell>
          <cell r="H1220">
            <v>2</v>
          </cell>
          <cell r="I1220" t="str">
            <v>--</v>
          </cell>
          <cell r="J1220">
            <v>9</v>
          </cell>
          <cell r="K1220">
            <v>10</v>
          </cell>
        </row>
        <row r="1221">
          <cell r="A1221" t="str">
            <v>M1</v>
          </cell>
          <cell r="B1221" t="str">
            <v>B2C</v>
          </cell>
          <cell r="C1221" t="str">
            <v>SH</v>
          </cell>
          <cell r="D1221" t="str">
            <v>22611</v>
          </cell>
          <cell r="E1221" t="str">
            <v>WN FLG</v>
          </cell>
          <cell r="F1221">
            <v>3</v>
          </cell>
          <cell r="G1221" t="str">
            <v>CB200208000200</v>
          </cell>
          <cell r="H1221">
            <v>2</v>
          </cell>
          <cell r="I1221" t="str">
            <v>--</v>
          </cell>
          <cell r="J1221">
            <v>7</v>
          </cell>
          <cell r="K1221">
            <v>8</v>
          </cell>
        </row>
        <row r="1222">
          <cell r="A1222" t="str">
            <v>M1</v>
          </cell>
          <cell r="B1222" t="str">
            <v>B2C</v>
          </cell>
          <cell r="C1222" t="str">
            <v>SH</v>
          </cell>
          <cell r="D1222" t="str">
            <v>22611</v>
          </cell>
          <cell r="E1222" t="str">
            <v>WN FLG</v>
          </cell>
          <cell r="F1222">
            <v>3</v>
          </cell>
          <cell r="G1222" t="str">
            <v>CB200208000200</v>
          </cell>
          <cell r="H1222">
            <v>2</v>
          </cell>
          <cell r="I1222" t="str">
            <v>--</v>
          </cell>
          <cell r="J1222">
            <v>2</v>
          </cell>
          <cell r="K1222">
            <v>3</v>
          </cell>
        </row>
        <row r="1223">
          <cell r="A1223" t="str">
            <v>M1</v>
          </cell>
          <cell r="B1223" t="str">
            <v>B2C</v>
          </cell>
          <cell r="C1223" t="str">
            <v>SH</v>
          </cell>
          <cell r="D1223" t="str">
            <v>22612</v>
          </cell>
          <cell r="E1223" t="str">
            <v>WN FLG</v>
          </cell>
          <cell r="F1223">
            <v>3</v>
          </cell>
          <cell r="G1223" t="str">
            <v>CB200208000200</v>
          </cell>
          <cell r="H1223">
            <v>2</v>
          </cell>
          <cell r="I1223" t="str">
            <v>--</v>
          </cell>
          <cell r="J1223">
            <v>2</v>
          </cell>
          <cell r="K1223">
            <v>3</v>
          </cell>
        </row>
        <row r="1224">
          <cell r="A1224" t="str">
            <v>M1</v>
          </cell>
          <cell r="B1224" t="str">
            <v>B2C</v>
          </cell>
          <cell r="C1224" t="str">
            <v>TRIM</v>
          </cell>
          <cell r="D1224" t="str">
            <v>V-2218</v>
          </cell>
          <cell r="E1224" t="str">
            <v>WN FLG</v>
          </cell>
          <cell r="F1224">
            <v>3</v>
          </cell>
          <cell r="G1224" t="str">
            <v>CB200208000200</v>
          </cell>
          <cell r="H1224">
            <v>2</v>
          </cell>
          <cell r="I1224" t="str">
            <v>--</v>
          </cell>
          <cell r="J1224">
            <v>2</v>
          </cell>
          <cell r="K1224">
            <v>3</v>
          </cell>
        </row>
        <row r="1225">
          <cell r="A1225" t="str">
            <v>M1</v>
          </cell>
          <cell r="B1225" t="str">
            <v>A5C</v>
          </cell>
          <cell r="C1225" t="str">
            <v>COMP</v>
          </cell>
          <cell r="D1225" t="str">
            <v>005</v>
          </cell>
          <cell r="E1225" t="str">
            <v>WN FLG</v>
          </cell>
          <cell r="F1225">
            <v>3</v>
          </cell>
          <cell r="G1225" t="str">
            <v>CB200108000200</v>
          </cell>
          <cell r="H1225">
            <v>2</v>
          </cell>
          <cell r="I1225" t="str">
            <v>--</v>
          </cell>
          <cell r="J1225">
            <v>2</v>
          </cell>
          <cell r="K1225">
            <v>3</v>
          </cell>
        </row>
        <row r="1226">
          <cell r="A1226" t="str">
            <v>M1</v>
          </cell>
          <cell r="B1226" t="str">
            <v>A5C</v>
          </cell>
          <cell r="C1226" t="str">
            <v>N</v>
          </cell>
          <cell r="D1226" t="str">
            <v>25611</v>
          </cell>
          <cell r="E1226" t="str">
            <v>WN FLG</v>
          </cell>
          <cell r="F1226">
            <v>3</v>
          </cell>
          <cell r="G1226" t="str">
            <v>CB200108000200</v>
          </cell>
          <cell r="H1226">
            <v>2</v>
          </cell>
          <cell r="I1226" t="str">
            <v>--</v>
          </cell>
          <cell r="J1226">
            <v>3</v>
          </cell>
          <cell r="K1226">
            <v>4</v>
          </cell>
        </row>
        <row r="1227">
          <cell r="A1227" t="str">
            <v>M1</v>
          </cell>
          <cell r="B1227" t="str">
            <v>A5C</v>
          </cell>
          <cell r="C1227" t="str">
            <v>N</v>
          </cell>
          <cell r="D1227" t="str">
            <v>25611</v>
          </cell>
          <cell r="E1227" t="str">
            <v>WN FLG</v>
          </cell>
          <cell r="F1227">
            <v>3</v>
          </cell>
          <cell r="G1227" t="str">
            <v>CB200208000200</v>
          </cell>
          <cell r="H1227">
            <v>2</v>
          </cell>
          <cell r="I1227" t="str">
            <v>--</v>
          </cell>
          <cell r="J1227">
            <v>1</v>
          </cell>
          <cell r="K1227">
            <v>2</v>
          </cell>
        </row>
        <row r="1228">
          <cell r="A1228" t="str">
            <v>M1</v>
          </cell>
          <cell r="B1228" t="str">
            <v>A5C</v>
          </cell>
          <cell r="C1228" t="str">
            <v>N</v>
          </cell>
          <cell r="D1228" t="str">
            <v>25617</v>
          </cell>
          <cell r="E1228" t="str">
            <v>WN FLG</v>
          </cell>
          <cell r="F1228">
            <v>3</v>
          </cell>
          <cell r="G1228" t="str">
            <v>CB200108000200</v>
          </cell>
          <cell r="H1228">
            <v>2</v>
          </cell>
          <cell r="I1228" t="str">
            <v>--</v>
          </cell>
          <cell r="J1228">
            <v>2</v>
          </cell>
          <cell r="K1228">
            <v>3</v>
          </cell>
        </row>
        <row r="1229">
          <cell r="A1229" t="str">
            <v>M1</v>
          </cell>
          <cell r="B1229" t="str">
            <v>A5C</v>
          </cell>
          <cell r="C1229" t="str">
            <v>N</v>
          </cell>
          <cell r="D1229" t="str">
            <v>25617</v>
          </cell>
          <cell r="E1229" t="str">
            <v>WN FLG</v>
          </cell>
          <cell r="F1229">
            <v>3</v>
          </cell>
          <cell r="G1229" t="str">
            <v>CB200208000200</v>
          </cell>
          <cell r="H1229">
            <v>2</v>
          </cell>
          <cell r="I1229" t="str">
            <v>--</v>
          </cell>
          <cell r="J1229">
            <v>2</v>
          </cell>
          <cell r="K1229">
            <v>3</v>
          </cell>
        </row>
        <row r="1230">
          <cell r="A1230" t="str">
            <v>M1</v>
          </cell>
          <cell r="B1230" t="str">
            <v>A5C</v>
          </cell>
          <cell r="C1230" t="str">
            <v>P</v>
          </cell>
          <cell r="D1230" t="str">
            <v>21006</v>
          </cell>
          <cell r="E1230" t="str">
            <v>WN FLG</v>
          </cell>
          <cell r="F1230">
            <v>3</v>
          </cell>
          <cell r="G1230" t="str">
            <v>CB200108000200</v>
          </cell>
          <cell r="H1230">
            <v>2</v>
          </cell>
          <cell r="I1230" t="str">
            <v>--</v>
          </cell>
          <cell r="J1230">
            <v>2</v>
          </cell>
          <cell r="K1230">
            <v>3</v>
          </cell>
        </row>
        <row r="1231">
          <cell r="A1231" t="str">
            <v>M1</v>
          </cell>
          <cell r="B1231" t="str">
            <v>A5C</v>
          </cell>
          <cell r="C1231" t="str">
            <v>P</v>
          </cell>
          <cell r="D1231" t="str">
            <v>22066</v>
          </cell>
          <cell r="E1231" t="str">
            <v>WN FLG</v>
          </cell>
          <cell r="F1231">
            <v>3</v>
          </cell>
          <cell r="G1231" t="str">
            <v>CB200108000200</v>
          </cell>
          <cell r="H1231">
            <v>2</v>
          </cell>
          <cell r="I1231" t="str">
            <v>--</v>
          </cell>
          <cell r="J1231">
            <v>8</v>
          </cell>
          <cell r="K1231">
            <v>9</v>
          </cell>
        </row>
        <row r="1232">
          <cell r="A1232" t="str">
            <v>M1</v>
          </cell>
          <cell r="B1232" t="str">
            <v>A5C</v>
          </cell>
          <cell r="C1232" t="str">
            <v>P</v>
          </cell>
          <cell r="D1232" t="str">
            <v>22069</v>
          </cell>
          <cell r="E1232" t="str">
            <v>WN FLG</v>
          </cell>
          <cell r="F1232">
            <v>3</v>
          </cell>
          <cell r="G1232" t="str">
            <v>CB200108000200</v>
          </cell>
          <cell r="H1232">
            <v>2</v>
          </cell>
          <cell r="I1232" t="str">
            <v>--</v>
          </cell>
          <cell r="J1232">
            <v>1</v>
          </cell>
          <cell r="K1232">
            <v>2</v>
          </cell>
        </row>
        <row r="1233">
          <cell r="A1233" t="str">
            <v>M1</v>
          </cell>
          <cell r="B1233" t="str">
            <v>A5C</v>
          </cell>
          <cell r="C1233" t="str">
            <v>P</v>
          </cell>
          <cell r="D1233" t="str">
            <v>22068</v>
          </cell>
          <cell r="E1233" t="str">
            <v>WN FLG</v>
          </cell>
          <cell r="F1233">
            <v>3</v>
          </cell>
          <cell r="G1233" t="str">
            <v>CB200108000200</v>
          </cell>
          <cell r="H1233">
            <v>2</v>
          </cell>
          <cell r="I1233" t="str">
            <v>--</v>
          </cell>
          <cell r="J1233">
            <v>3</v>
          </cell>
          <cell r="K1233">
            <v>4</v>
          </cell>
        </row>
        <row r="1234">
          <cell r="A1234" t="str">
            <v>M1</v>
          </cell>
          <cell r="B1234" t="str">
            <v>A5C</v>
          </cell>
          <cell r="C1234" t="str">
            <v>P</v>
          </cell>
          <cell r="D1234" t="str">
            <v>22081</v>
          </cell>
          <cell r="E1234" t="str">
            <v>WN FLG</v>
          </cell>
          <cell r="F1234">
            <v>3</v>
          </cell>
          <cell r="G1234" t="str">
            <v>CB200208000200</v>
          </cell>
          <cell r="H1234">
            <v>2</v>
          </cell>
          <cell r="I1234" t="str">
            <v>--</v>
          </cell>
          <cell r="J1234">
            <v>2</v>
          </cell>
          <cell r="K1234">
            <v>3</v>
          </cell>
        </row>
        <row r="1235">
          <cell r="A1235" t="str">
            <v>M1</v>
          </cell>
          <cell r="B1235" t="str">
            <v>A5C</v>
          </cell>
          <cell r="C1235" t="str">
            <v>P</v>
          </cell>
          <cell r="D1235" t="str">
            <v>22101</v>
          </cell>
          <cell r="E1235" t="str">
            <v>WN FLG</v>
          </cell>
          <cell r="F1235">
            <v>3</v>
          </cell>
          <cell r="G1235" t="str">
            <v>CB200108000200</v>
          </cell>
          <cell r="H1235">
            <v>2</v>
          </cell>
          <cell r="I1235" t="str">
            <v>--</v>
          </cell>
          <cell r="J1235">
            <v>3</v>
          </cell>
          <cell r="K1235">
            <v>4</v>
          </cell>
        </row>
        <row r="1236">
          <cell r="A1236" t="str">
            <v>M1</v>
          </cell>
          <cell r="B1236" t="str">
            <v>A5C</v>
          </cell>
          <cell r="C1236" t="str">
            <v>P</v>
          </cell>
          <cell r="D1236" t="str">
            <v>22110</v>
          </cell>
          <cell r="E1236" t="str">
            <v>WN FLG</v>
          </cell>
          <cell r="F1236">
            <v>3</v>
          </cell>
          <cell r="G1236" t="str">
            <v>CB200108000200</v>
          </cell>
          <cell r="H1236">
            <v>2</v>
          </cell>
          <cell r="I1236" t="str">
            <v>--</v>
          </cell>
          <cell r="J1236">
            <v>2</v>
          </cell>
          <cell r="K1236">
            <v>3</v>
          </cell>
        </row>
        <row r="1237">
          <cell r="A1237" t="str">
            <v>M1</v>
          </cell>
          <cell r="B1237" t="str">
            <v>A5C</v>
          </cell>
          <cell r="C1237" t="str">
            <v>P</v>
          </cell>
          <cell r="D1237" t="str">
            <v>22117</v>
          </cell>
          <cell r="E1237" t="str">
            <v>WN FLG</v>
          </cell>
          <cell r="F1237">
            <v>3</v>
          </cell>
          <cell r="G1237" t="str">
            <v>CB200108000200</v>
          </cell>
          <cell r="H1237">
            <v>2</v>
          </cell>
          <cell r="I1237" t="str">
            <v>--</v>
          </cell>
          <cell r="J1237">
            <v>2</v>
          </cell>
          <cell r="K1237">
            <v>3</v>
          </cell>
        </row>
        <row r="1238">
          <cell r="A1238" t="str">
            <v>M1</v>
          </cell>
          <cell r="B1238" t="str">
            <v>A5C</v>
          </cell>
          <cell r="C1238" t="str">
            <v>P</v>
          </cell>
          <cell r="D1238" t="str">
            <v>22153</v>
          </cell>
          <cell r="E1238" t="str">
            <v>WN FLG</v>
          </cell>
          <cell r="F1238">
            <v>3</v>
          </cell>
          <cell r="G1238" t="str">
            <v>CB200108000200</v>
          </cell>
          <cell r="H1238">
            <v>2</v>
          </cell>
          <cell r="I1238" t="str">
            <v>--</v>
          </cell>
          <cell r="J1238">
            <v>2</v>
          </cell>
          <cell r="K1238">
            <v>3</v>
          </cell>
        </row>
        <row r="1239">
          <cell r="A1239" t="str">
            <v>M1</v>
          </cell>
          <cell r="B1239" t="str">
            <v>A5C</v>
          </cell>
          <cell r="C1239" t="str">
            <v>P</v>
          </cell>
          <cell r="D1239" t="str">
            <v>22130</v>
          </cell>
          <cell r="E1239" t="str">
            <v>WN FLG</v>
          </cell>
          <cell r="F1239">
            <v>3</v>
          </cell>
          <cell r="G1239" t="str">
            <v>CB200108000200</v>
          </cell>
          <cell r="H1239">
            <v>2</v>
          </cell>
          <cell r="I1239" t="str">
            <v>--</v>
          </cell>
          <cell r="J1239">
            <v>11</v>
          </cell>
          <cell r="K1239">
            <v>13</v>
          </cell>
        </row>
        <row r="1240">
          <cell r="A1240" t="str">
            <v>M1</v>
          </cell>
          <cell r="B1240" t="str">
            <v>A5C</v>
          </cell>
          <cell r="C1240" t="str">
            <v>P</v>
          </cell>
          <cell r="D1240" t="str">
            <v>22140</v>
          </cell>
          <cell r="E1240" t="str">
            <v>WN FLG</v>
          </cell>
          <cell r="F1240">
            <v>3</v>
          </cell>
          <cell r="G1240" t="str">
            <v>CB200108000200</v>
          </cell>
          <cell r="H1240">
            <v>2</v>
          </cell>
          <cell r="I1240" t="str">
            <v>--</v>
          </cell>
          <cell r="J1240">
            <v>11</v>
          </cell>
          <cell r="K1240">
            <v>13</v>
          </cell>
        </row>
        <row r="1241">
          <cell r="A1241" t="str">
            <v>M1</v>
          </cell>
          <cell r="B1241" t="str">
            <v>A5C</v>
          </cell>
          <cell r="C1241" t="str">
            <v>P</v>
          </cell>
          <cell r="D1241" t="str">
            <v>22091</v>
          </cell>
          <cell r="E1241" t="str">
            <v>WN FLG</v>
          </cell>
          <cell r="F1241">
            <v>3</v>
          </cell>
          <cell r="G1241" t="str">
            <v>CB200108000200</v>
          </cell>
          <cell r="H1241">
            <v>2</v>
          </cell>
          <cell r="I1241" t="str">
            <v>--</v>
          </cell>
          <cell r="J1241">
            <v>1</v>
          </cell>
          <cell r="K1241">
            <v>2</v>
          </cell>
        </row>
        <row r="1242">
          <cell r="A1242" t="str">
            <v>M1</v>
          </cell>
          <cell r="B1242" t="str">
            <v>A5C</v>
          </cell>
          <cell r="C1242" t="str">
            <v>P</v>
          </cell>
          <cell r="D1242" t="str">
            <v>22090</v>
          </cell>
          <cell r="E1242" t="str">
            <v>WN FLG</v>
          </cell>
          <cell r="F1242">
            <v>3</v>
          </cell>
          <cell r="G1242" t="str">
            <v>CB200108000200</v>
          </cell>
          <cell r="H1242">
            <v>2</v>
          </cell>
          <cell r="I1242" t="str">
            <v>--</v>
          </cell>
          <cell r="J1242">
            <v>1</v>
          </cell>
          <cell r="K1242">
            <v>2</v>
          </cell>
        </row>
        <row r="1243">
          <cell r="A1243" t="str">
            <v>M1</v>
          </cell>
          <cell r="B1243" t="str">
            <v>A5C</v>
          </cell>
          <cell r="C1243" t="str">
            <v>P</v>
          </cell>
          <cell r="D1243" t="str">
            <v>22100</v>
          </cell>
          <cell r="E1243" t="str">
            <v>WN FLG</v>
          </cell>
          <cell r="F1243">
            <v>3</v>
          </cell>
          <cell r="G1243" t="str">
            <v>CB200108000200</v>
          </cell>
          <cell r="H1243">
            <v>2</v>
          </cell>
          <cell r="I1243" t="str">
            <v>--</v>
          </cell>
          <cell r="J1243">
            <v>11</v>
          </cell>
          <cell r="K1243">
            <v>13</v>
          </cell>
        </row>
        <row r="1244">
          <cell r="A1244" t="str">
            <v>M1</v>
          </cell>
          <cell r="B1244" t="str">
            <v>A5C</v>
          </cell>
          <cell r="C1244" t="str">
            <v>P</v>
          </cell>
          <cell r="D1244" t="str">
            <v>22115</v>
          </cell>
          <cell r="E1244" t="str">
            <v>WN FLG</v>
          </cell>
          <cell r="F1244">
            <v>3</v>
          </cell>
          <cell r="G1244" t="str">
            <v>CB200108000200</v>
          </cell>
          <cell r="H1244">
            <v>2</v>
          </cell>
          <cell r="I1244" t="str">
            <v>--</v>
          </cell>
          <cell r="J1244">
            <v>2</v>
          </cell>
          <cell r="K1244">
            <v>3</v>
          </cell>
        </row>
        <row r="1245">
          <cell r="A1245" t="str">
            <v>M1</v>
          </cell>
          <cell r="B1245" t="str">
            <v>A6C</v>
          </cell>
          <cell r="C1245" t="str">
            <v>HOS</v>
          </cell>
          <cell r="D1245" t="str">
            <v>65620</v>
          </cell>
          <cell r="E1245" t="str">
            <v>WN FLG</v>
          </cell>
          <cell r="F1245">
            <v>3</v>
          </cell>
          <cell r="G1245" t="str">
            <v>CB200108000200</v>
          </cell>
          <cell r="H1245">
            <v>2</v>
          </cell>
          <cell r="I1245" t="str">
            <v>--</v>
          </cell>
          <cell r="J1245">
            <v>3</v>
          </cell>
          <cell r="K1245">
            <v>4</v>
          </cell>
        </row>
        <row r="1246">
          <cell r="A1246" t="str">
            <v>M1</v>
          </cell>
          <cell r="B1246" t="str">
            <v>A5C</v>
          </cell>
          <cell r="C1246" t="str">
            <v>P</v>
          </cell>
          <cell r="D1246" t="str">
            <v>22004</v>
          </cell>
          <cell r="E1246" t="str">
            <v>WN FLG</v>
          </cell>
          <cell r="F1246">
            <v>3</v>
          </cell>
          <cell r="G1246" t="str">
            <v>CB200108000200</v>
          </cell>
          <cell r="H1246">
            <v>2</v>
          </cell>
          <cell r="I1246" t="str">
            <v>--</v>
          </cell>
          <cell r="J1246">
            <v>4</v>
          </cell>
          <cell r="K1246">
            <v>5</v>
          </cell>
        </row>
        <row r="1247">
          <cell r="A1247" t="str">
            <v>M1</v>
          </cell>
          <cell r="B1247" t="str">
            <v>A5C</v>
          </cell>
          <cell r="C1247" t="str">
            <v>P</v>
          </cell>
          <cell r="D1247" t="str">
            <v>22004</v>
          </cell>
          <cell r="E1247" t="str">
            <v>WN FLG</v>
          </cell>
          <cell r="F1247">
            <v>3</v>
          </cell>
          <cell r="G1247" t="str">
            <v>CB200108000200</v>
          </cell>
          <cell r="H1247">
            <v>2</v>
          </cell>
          <cell r="I1247" t="str">
            <v>--</v>
          </cell>
          <cell r="J1247">
            <v>6</v>
          </cell>
          <cell r="K1247">
            <v>7</v>
          </cell>
        </row>
        <row r="1248">
          <cell r="A1248" t="str">
            <v>M1</v>
          </cell>
          <cell r="B1248" t="str">
            <v>A5C</v>
          </cell>
          <cell r="C1248" t="str">
            <v>P</v>
          </cell>
          <cell r="D1248" t="str">
            <v>22004</v>
          </cell>
          <cell r="E1248" t="str">
            <v>WN FLG</v>
          </cell>
          <cell r="F1248">
            <v>3</v>
          </cell>
          <cell r="G1248" t="str">
            <v>CB200208000200</v>
          </cell>
          <cell r="H1248">
            <v>2</v>
          </cell>
          <cell r="I1248" t="str">
            <v>--</v>
          </cell>
          <cell r="J1248">
            <v>4</v>
          </cell>
          <cell r="K1248">
            <v>5</v>
          </cell>
        </row>
        <row r="1249">
          <cell r="A1249" t="str">
            <v>M1</v>
          </cell>
          <cell r="B1249" t="str">
            <v>A5C</v>
          </cell>
          <cell r="C1249" t="str">
            <v>P</v>
          </cell>
          <cell r="D1249" t="str">
            <v>22004</v>
          </cell>
          <cell r="E1249" t="str">
            <v>WN FLG</v>
          </cell>
          <cell r="F1249">
            <v>3</v>
          </cell>
          <cell r="G1249" t="str">
            <v>CB200208000200</v>
          </cell>
          <cell r="H1249">
            <v>2</v>
          </cell>
          <cell r="I1249" t="str">
            <v>--</v>
          </cell>
          <cell r="J1249">
            <v>2</v>
          </cell>
          <cell r="K1249">
            <v>3</v>
          </cell>
        </row>
        <row r="1250">
          <cell r="A1250" t="str">
            <v>M1</v>
          </cell>
          <cell r="B1250" t="str">
            <v>A5C</v>
          </cell>
          <cell r="C1250" t="str">
            <v>TRIM</v>
          </cell>
          <cell r="D1250" t="str">
            <v>V-2214</v>
          </cell>
          <cell r="E1250" t="str">
            <v>WN FLG</v>
          </cell>
          <cell r="F1250">
            <v>3</v>
          </cell>
          <cell r="G1250" t="str">
            <v>CB200108000200</v>
          </cell>
          <cell r="H1250">
            <v>2</v>
          </cell>
          <cell r="I1250" t="str">
            <v>--</v>
          </cell>
          <cell r="J1250">
            <v>1</v>
          </cell>
          <cell r="K1250">
            <v>2</v>
          </cell>
        </row>
        <row r="1251">
          <cell r="A1251" t="str">
            <v>M1</v>
          </cell>
          <cell r="B1251" t="str">
            <v>A6C</v>
          </cell>
          <cell r="C1251" t="str">
            <v>HOS</v>
          </cell>
          <cell r="D1251" t="str">
            <v>65624</v>
          </cell>
          <cell r="E1251" t="str">
            <v>WN FLG</v>
          </cell>
          <cell r="F1251">
            <v>3</v>
          </cell>
          <cell r="G1251" t="str">
            <v>CB200108000200</v>
          </cell>
          <cell r="H1251">
            <v>2</v>
          </cell>
          <cell r="I1251" t="str">
            <v>--</v>
          </cell>
          <cell r="J1251">
            <v>21</v>
          </cell>
          <cell r="K1251">
            <v>24</v>
          </cell>
        </row>
        <row r="1252">
          <cell r="A1252" t="str">
            <v>M1</v>
          </cell>
          <cell r="B1252" t="str">
            <v>A6C</v>
          </cell>
          <cell r="C1252" t="str">
            <v>HOS</v>
          </cell>
          <cell r="D1252" t="str">
            <v>65624</v>
          </cell>
          <cell r="E1252" t="str">
            <v>WN FLG</v>
          </cell>
          <cell r="F1252">
            <v>3</v>
          </cell>
          <cell r="G1252" t="str">
            <v>CB200108000200</v>
          </cell>
          <cell r="H1252">
            <v>2</v>
          </cell>
          <cell r="I1252" t="str">
            <v>--</v>
          </cell>
          <cell r="J1252">
            <v>21</v>
          </cell>
          <cell r="K1252">
            <v>24</v>
          </cell>
        </row>
        <row r="1253">
          <cell r="A1253" t="str">
            <v>M1</v>
          </cell>
          <cell r="B1253" t="str">
            <v>A5C</v>
          </cell>
          <cell r="C1253" t="str">
            <v>P</v>
          </cell>
          <cell r="D1253" t="str">
            <v>22097</v>
          </cell>
          <cell r="E1253" t="str">
            <v>WN FLG</v>
          </cell>
          <cell r="F1253">
            <v>3</v>
          </cell>
          <cell r="G1253" t="str">
            <v>CB200108000200</v>
          </cell>
          <cell r="H1253">
            <v>2</v>
          </cell>
          <cell r="I1253" t="str">
            <v>--</v>
          </cell>
          <cell r="J1253">
            <v>1</v>
          </cell>
          <cell r="K1253">
            <v>2</v>
          </cell>
        </row>
        <row r="1254">
          <cell r="A1254" t="str">
            <v>M1</v>
          </cell>
          <cell r="B1254" t="str">
            <v>A5C</v>
          </cell>
          <cell r="C1254" t="str">
            <v>TRIM</v>
          </cell>
          <cell r="D1254" t="str">
            <v>C-2201</v>
          </cell>
          <cell r="E1254" t="str">
            <v>WN FLG</v>
          </cell>
          <cell r="F1254">
            <v>3</v>
          </cell>
          <cell r="G1254" t="str">
            <v>CB200108000200</v>
          </cell>
          <cell r="H1254">
            <v>2</v>
          </cell>
          <cell r="I1254" t="str">
            <v>--</v>
          </cell>
          <cell r="J1254">
            <v>2</v>
          </cell>
          <cell r="K1254">
            <v>3</v>
          </cell>
        </row>
        <row r="1255">
          <cell r="A1255" t="str">
            <v>M1</v>
          </cell>
          <cell r="B1255" t="str">
            <v>A6C</v>
          </cell>
          <cell r="C1255" t="str">
            <v>TRIM</v>
          </cell>
          <cell r="D1255" t="str">
            <v>V-6501</v>
          </cell>
          <cell r="E1255" t="str">
            <v>WN FLG</v>
          </cell>
          <cell r="F1255">
            <v>3</v>
          </cell>
          <cell r="G1255" t="str">
            <v>CB200108000200</v>
          </cell>
          <cell r="H1255">
            <v>2</v>
          </cell>
          <cell r="I1255" t="str">
            <v>--</v>
          </cell>
          <cell r="J1255">
            <v>6</v>
          </cell>
          <cell r="K1255">
            <v>7</v>
          </cell>
        </row>
        <row r="1256">
          <cell r="A1256" t="str">
            <v>M1</v>
          </cell>
          <cell r="B1256" t="str">
            <v>A6C</v>
          </cell>
          <cell r="C1256" t="str">
            <v>HOR</v>
          </cell>
          <cell r="D1256" t="str">
            <v>65611</v>
          </cell>
          <cell r="E1256" t="str">
            <v>WN FLG</v>
          </cell>
          <cell r="F1256">
            <v>3</v>
          </cell>
          <cell r="G1256" t="str">
            <v>CB200108000200</v>
          </cell>
          <cell r="H1256">
            <v>2</v>
          </cell>
          <cell r="I1256" t="str">
            <v>--</v>
          </cell>
          <cell r="J1256">
            <v>7</v>
          </cell>
          <cell r="K1256">
            <v>8</v>
          </cell>
        </row>
        <row r="1257">
          <cell r="A1257" t="str">
            <v>M1</v>
          </cell>
          <cell r="B1257" t="str">
            <v>A6C</v>
          </cell>
          <cell r="C1257" t="str">
            <v>HOR</v>
          </cell>
          <cell r="D1257" t="str">
            <v>65611</v>
          </cell>
          <cell r="E1257" t="str">
            <v>WN FLG</v>
          </cell>
          <cell r="F1257">
            <v>3</v>
          </cell>
          <cell r="G1257" t="str">
            <v>CB200108000200</v>
          </cell>
          <cell r="H1257">
            <v>2</v>
          </cell>
          <cell r="I1257" t="str">
            <v>--</v>
          </cell>
          <cell r="J1257">
            <v>7</v>
          </cell>
          <cell r="K1257">
            <v>8</v>
          </cell>
        </row>
        <row r="1258">
          <cell r="A1258" t="str">
            <v>M1</v>
          </cell>
          <cell r="B1258" t="str">
            <v>A5C</v>
          </cell>
          <cell r="C1258" t="str">
            <v>P</v>
          </cell>
          <cell r="D1258" t="str">
            <v>22096</v>
          </cell>
          <cell r="E1258" t="str">
            <v>WN FLG</v>
          </cell>
          <cell r="F1258">
            <v>3</v>
          </cell>
          <cell r="G1258" t="str">
            <v>CB200108000200</v>
          </cell>
          <cell r="H1258">
            <v>2</v>
          </cell>
          <cell r="I1258" t="str">
            <v>--</v>
          </cell>
          <cell r="J1258">
            <v>6</v>
          </cell>
          <cell r="K1258">
            <v>7</v>
          </cell>
        </row>
        <row r="1259">
          <cell r="A1259" t="str">
            <v>M1</v>
          </cell>
          <cell r="B1259" t="str">
            <v>B2C</v>
          </cell>
          <cell r="C1259" t="str">
            <v>SH</v>
          </cell>
          <cell r="D1259" t="str">
            <v>22601</v>
          </cell>
          <cell r="E1259" t="str">
            <v>WN FLG</v>
          </cell>
          <cell r="F1259">
            <v>3</v>
          </cell>
          <cell r="G1259" t="str">
            <v>CB200204000300</v>
          </cell>
          <cell r="H1259">
            <v>3</v>
          </cell>
          <cell r="I1259" t="str">
            <v>--</v>
          </cell>
          <cell r="J1259">
            <v>3</v>
          </cell>
          <cell r="K1259">
            <v>4</v>
          </cell>
        </row>
        <row r="1260">
          <cell r="A1260" t="str">
            <v>M1</v>
          </cell>
          <cell r="B1260" t="str">
            <v>B2C</v>
          </cell>
          <cell r="C1260" t="str">
            <v>SH</v>
          </cell>
          <cell r="D1260" t="str">
            <v>22625</v>
          </cell>
          <cell r="E1260" t="str">
            <v>WN FLG</v>
          </cell>
          <cell r="F1260">
            <v>3</v>
          </cell>
          <cell r="G1260" t="str">
            <v>CB200204000300</v>
          </cell>
          <cell r="H1260">
            <v>3</v>
          </cell>
          <cell r="I1260" t="str">
            <v>--</v>
          </cell>
          <cell r="J1260">
            <v>2</v>
          </cell>
          <cell r="K1260">
            <v>3</v>
          </cell>
        </row>
        <row r="1261">
          <cell r="A1261" t="str">
            <v>M1</v>
          </cell>
          <cell r="B1261" t="str">
            <v>B2C</v>
          </cell>
          <cell r="C1261" t="str">
            <v>TRIM</v>
          </cell>
          <cell r="D1261" t="str">
            <v>V-2218</v>
          </cell>
          <cell r="E1261" t="str">
            <v>WN FLG</v>
          </cell>
          <cell r="F1261">
            <v>3</v>
          </cell>
          <cell r="G1261" t="str">
            <v>CB200204000300</v>
          </cell>
          <cell r="H1261">
            <v>3</v>
          </cell>
          <cell r="I1261" t="str">
            <v>--</v>
          </cell>
          <cell r="J1261">
            <v>3</v>
          </cell>
          <cell r="K1261">
            <v>4</v>
          </cell>
        </row>
        <row r="1262">
          <cell r="A1262" t="str">
            <v>M1</v>
          </cell>
          <cell r="B1262" t="str">
            <v>A5C</v>
          </cell>
          <cell r="C1262" t="str">
            <v>P</v>
          </cell>
          <cell r="D1262" t="str">
            <v>22025</v>
          </cell>
          <cell r="E1262" t="str">
            <v>WN FLG</v>
          </cell>
          <cell r="F1262">
            <v>3</v>
          </cell>
          <cell r="G1262" t="str">
            <v>CB200104000300</v>
          </cell>
          <cell r="H1262">
            <v>3</v>
          </cell>
          <cell r="I1262" t="str">
            <v>--</v>
          </cell>
          <cell r="J1262">
            <v>2</v>
          </cell>
          <cell r="K1262">
            <v>3</v>
          </cell>
        </row>
        <row r="1263">
          <cell r="A1263" t="str">
            <v>M1</v>
          </cell>
          <cell r="B1263" t="str">
            <v>A5C</v>
          </cell>
          <cell r="C1263" t="str">
            <v>P</v>
          </cell>
          <cell r="D1263" t="str">
            <v>22025</v>
          </cell>
          <cell r="E1263" t="str">
            <v>WN FLG</v>
          </cell>
          <cell r="F1263">
            <v>3</v>
          </cell>
          <cell r="G1263" t="str">
            <v>CB200204000300</v>
          </cell>
          <cell r="H1263">
            <v>3</v>
          </cell>
          <cell r="I1263" t="str">
            <v>--</v>
          </cell>
          <cell r="J1263">
            <v>2</v>
          </cell>
          <cell r="K1263">
            <v>3</v>
          </cell>
        </row>
        <row r="1264">
          <cell r="A1264" t="str">
            <v>M1</v>
          </cell>
          <cell r="B1264" t="str">
            <v>A5C</v>
          </cell>
          <cell r="C1264" t="str">
            <v>P</v>
          </cell>
          <cell r="D1264" t="str">
            <v>22081</v>
          </cell>
          <cell r="E1264" t="str">
            <v>WN FLG</v>
          </cell>
          <cell r="F1264">
            <v>3</v>
          </cell>
          <cell r="G1264" t="str">
            <v>CB200104000300</v>
          </cell>
          <cell r="H1264">
            <v>3</v>
          </cell>
          <cell r="I1264" t="str">
            <v>--</v>
          </cell>
          <cell r="J1264">
            <v>8</v>
          </cell>
          <cell r="K1264">
            <v>9</v>
          </cell>
        </row>
        <row r="1265">
          <cell r="A1265" t="str">
            <v>M1</v>
          </cell>
          <cell r="B1265" t="str">
            <v>A5C</v>
          </cell>
          <cell r="C1265" t="str">
            <v>P</v>
          </cell>
          <cell r="D1265" t="str">
            <v>22133</v>
          </cell>
          <cell r="E1265" t="str">
            <v>WN FLG</v>
          </cell>
          <cell r="F1265">
            <v>3</v>
          </cell>
          <cell r="G1265" t="str">
            <v>CB200104000300</v>
          </cell>
          <cell r="H1265">
            <v>3</v>
          </cell>
          <cell r="I1265" t="str">
            <v>--</v>
          </cell>
          <cell r="J1265">
            <v>1</v>
          </cell>
          <cell r="K1265">
            <v>2</v>
          </cell>
        </row>
        <row r="1266">
          <cell r="A1266" t="str">
            <v>M1</v>
          </cell>
          <cell r="B1266" t="str">
            <v>A5C</v>
          </cell>
          <cell r="C1266" t="str">
            <v>P</v>
          </cell>
          <cell r="D1266" t="str">
            <v>22118</v>
          </cell>
          <cell r="E1266" t="str">
            <v>WN FLG</v>
          </cell>
          <cell r="F1266">
            <v>3</v>
          </cell>
          <cell r="G1266" t="str">
            <v>CB200104000300</v>
          </cell>
          <cell r="H1266">
            <v>3</v>
          </cell>
          <cell r="I1266" t="str">
            <v>--</v>
          </cell>
          <cell r="J1266">
            <v>1</v>
          </cell>
          <cell r="K1266">
            <v>2</v>
          </cell>
        </row>
        <row r="1267">
          <cell r="A1267" t="str">
            <v>M1</v>
          </cell>
          <cell r="B1267" t="str">
            <v>A5C</v>
          </cell>
          <cell r="C1267" t="str">
            <v>P</v>
          </cell>
          <cell r="D1267" t="str">
            <v>22118</v>
          </cell>
          <cell r="E1267" t="str">
            <v>WN FLG</v>
          </cell>
          <cell r="F1267">
            <v>3</v>
          </cell>
          <cell r="G1267" t="str">
            <v>CB200204000300</v>
          </cell>
          <cell r="H1267">
            <v>3</v>
          </cell>
          <cell r="I1267" t="str">
            <v>--</v>
          </cell>
          <cell r="J1267">
            <v>2</v>
          </cell>
          <cell r="K1267">
            <v>3</v>
          </cell>
        </row>
        <row r="1268">
          <cell r="A1268" t="str">
            <v>M1</v>
          </cell>
          <cell r="B1268" t="str">
            <v>A5C</v>
          </cell>
          <cell r="C1268" t="str">
            <v>P</v>
          </cell>
          <cell r="D1268" t="str">
            <v>22134</v>
          </cell>
          <cell r="E1268" t="str">
            <v>WN FLG</v>
          </cell>
          <cell r="F1268">
            <v>3</v>
          </cell>
          <cell r="G1268" t="str">
            <v>CB200104000300</v>
          </cell>
          <cell r="H1268">
            <v>3</v>
          </cell>
          <cell r="I1268" t="str">
            <v>--</v>
          </cell>
          <cell r="J1268">
            <v>1</v>
          </cell>
          <cell r="K1268">
            <v>2</v>
          </cell>
        </row>
        <row r="1269">
          <cell r="A1269" t="str">
            <v>M1</v>
          </cell>
          <cell r="B1269" t="str">
            <v>A5C</v>
          </cell>
          <cell r="C1269" t="str">
            <v>P</v>
          </cell>
          <cell r="D1269" t="str">
            <v>25002</v>
          </cell>
          <cell r="E1269" t="str">
            <v>WN FLG</v>
          </cell>
          <cell r="F1269">
            <v>3</v>
          </cell>
          <cell r="G1269" t="str">
            <v>CB200204000300</v>
          </cell>
          <cell r="H1269">
            <v>3</v>
          </cell>
          <cell r="I1269" t="str">
            <v>--</v>
          </cell>
          <cell r="J1269">
            <v>2</v>
          </cell>
          <cell r="K1269">
            <v>3</v>
          </cell>
        </row>
        <row r="1270">
          <cell r="A1270" t="str">
            <v>M1</v>
          </cell>
          <cell r="B1270" t="str">
            <v>A5C</v>
          </cell>
          <cell r="C1270" t="str">
            <v>TRIM</v>
          </cell>
          <cell r="D1270" t="str">
            <v>V-2211</v>
          </cell>
          <cell r="E1270" t="str">
            <v>WN FLG</v>
          </cell>
          <cell r="F1270">
            <v>3</v>
          </cell>
          <cell r="G1270" t="str">
            <v>CB200104000300</v>
          </cell>
          <cell r="H1270">
            <v>3</v>
          </cell>
          <cell r="I1270" t="str">
            <v>--</v>
          </cell>
          <cell r="J1270">
            <v>3</v>
          </cell>
          <cell r="K1270">
            <v>4</v>
          </cell>
        </row>
        <row r="1271">
          <cell r="A1271" t="str">
            <v>M1</v>
          </cell>
          <cell r="B1271" t="str">
            <v>A5C</v>
          </cell>
          <cell r="C1271" t="str">
            <v>P</v>
          </cell>
          <cell r="D1271" t="str">
            <v>22153</v>
          </cell>
          <cell r="E1271" t="str">
            <v>WN FLG</v>
          </cell>
          <cell r="F1271">
            <v>3</v>
          </cell>
          <cell r="G1271" t="str">
            <v>CB200104000300</v>
          </cell>
          <cell r="H1271">
            <v>3</v>
          </cell>
          <cell r="I1271" t="str">
            <v>--</v>
          </cell>
          <cell r="J1271">
            <v>2</v>
          </cell>
          <cell r="K1271">
            <v>3</v>
          </cell>
        </row>
        <row r="1272">
          <cell r="A1272" t="str">
            <v>M1</v>
          </cell>
          <cell r="B1272" t="str">
            <v>A5C</v>
          </cell>
          <cell r="C1272" t="str">
            <v>P</v>
          </cell>
          <cell r="D1272" t="str">
            <v>22090</v>
          </cell>
          <cell r="E1272" t="str">
            <v>WN FLG</v>
          </cell>
          <cell r="F1272">
            <v>3</v>
          </cell>
          <cell r="G1272" t="str">
            <v>CB200104000300</v>
          </cell>
          <cell r="H1272">
            <v>3</v>
          </cell>
          <cell r="I1272" t="str">
            <v>--</v>
          </cell>
          <cell r="J1272">
            <v>5</v>
          </cell>
          <cell r="K1272">
            <v>6</v>
          </cell>
        </row>
        <row r="1273">
          <cell r="A1273" t="str">
            <v>M1</v>
          </cell>
          <cell r="B1273" t="str">
            <v>A5C</v>
          </cell>
          <cell r="C1273" t="str">
            <v>P</v>
          </cell>
          <cell r="D1273" t="str">
            <v>22090</v>
          </cell>
          <cell r="E1273" t="str">
            <v>WN FLG</v>
          </cell>
          <cell r="F1273">
            <v>3</v>
          </cell>
          <cell r="G1273" t="str">
            <v>CB200104000300</v>
          </cell>
          <cell r="H1273">
            <v>3</v>
          </cell>
          <cell r="I1273" t="str">
            <v>--</v>
          </cell>
          <cell r="J1273">
            <v>6</v>
          </cell>
          <cell r="K1273">
            <v>7</v>
          </cell>
        </row>
        <row r="1274">
          <cell r="A1274" t="str">
            <v>M1</v>
          </cell>
          <cell r="B1274" t="str">
            <v>A5C</v>
          </cell>
          <cell r="C1274" t="str">
            <v>P</v>
          </cell>
          <cell r="D1274" t="str">
            <v>22091</v>
          </cell>
          <cell r="E1274" t="str">
            <v>WN FLG</v>
          </cell>
          <cell r="F1274">
            <v>3</v>
          </cell>
          <cell r="G1274" t="str">
            <v>CB200104000300</v>
          </cell>
          <cell r="H1274">
            <v>3</v>
          </cell>
          <cell r="I1274" t="str">
            <v>--</v>
          </cell>
          <cell r="J1274">
            <v>1</v>
          </cell>
          <cell r="K1274">
            <v>2</v>
          </cell>
        </row>
        <row r="1275">
          <cell r="A1275" t="str">
            <v>M1</v>
          </cell>
          <cell r="B1275" t="str">
            <v>A5C</v>
          </cell>
          <cell r="C1275" t="str">
            <v>P</v>
          </cell>
          <cell r="D1275" t="str">
            <v>22092</v>
          </cell>
          <cell r="E1275" t="str">
            <v>WN FLG</v>
          </cell>
          <cell r="F1275">
            <v>3</v>
          </cell>
          <cell r="G1275" t="str">
            <v>CB200104000300</v>
          </cell>
          <cell r="H1275">
            <v>3</v>
          </cell>
          <cell r="I1275" t="str">
            <v>--</v>
          </cell>
          <cell r="J1275">
            <v>3</v>
          </cell>
          <cell r="K1275">
            <v>4</v>
          </cell>
        </row>
        <row r="1276">
          <cell r="A1276" t="str">
            <v>M1</v>
          </cell>
          <cell r="B1276" t="str">
            <v>A5C</v>
          </cell>
          <cell r="C1276" t="str">
            <v>P</v>
          </cell>
          <cell r="D1276" t="str">
            <v>22094</v>
          </cell>
          <cell r="E1276" t="str">
            <v>WN FLG</v>
          </cell>
          <cell r="F1276">
            <v>3</v>
          </cell>
          <cell r="G1276" t="str">
            <v>CB200104000300</v>
          </cell>
          <cell r="H1276">
            <v>3</v>
          </cell>
          <cell r="I1276" t="str">
            <v>--</v>
          </cell>
          <cell r="J1276">
            <v>11</v>
          </cell>
          <cell r="K1276">
            <v>13</v>
          </cell>
        </row>
        <row r="1277">
          <cell r="A1277" t="str">
            <v>M1</v>
          </cell>
          <cell r="B1277" t="str">
            <v>A5C</v>
          </cell>
          <cell r="C1277" t="str">
            <v>P</v>
          </cell>
          <cell r="D1277" t="str">
            <v>22095</v>
          </cell>
          <cell r="E1277" t="str">
            <v>WN FLG</v>
          </cell>
          <cell r="F1277">
            <v>3</v>
          </cell>
          <cell r="G1277" t="str">
            <v>CB200104000300</v>
          </cell>
          <cell r="H1277">
            <v>3</v>
          </cell>
          <cell r="I1277" t="str">
            <v>--</v>
          </cell>
          <cell r="J1277">
            <v>11</v>
          </cell>
          <cell r="K1277">
            <v>13</v>
          </cell>
        </row>
        <row r="1278">
          <cell r="A1278" t="str">
            <v>M1</v>
          </cell>
          <cell r="B1278" t="str">
            <v>A5C</v>
          </cell>
          <cell r="C1278" t="str">
            <v>P</v>
          </cell>
          <cell r="D1278" t="str">
            <v>22100</v>
          </cell>
          <cell r="E1278" t="str">
            <v>WN FLG</v>
          </cell>
          <cell r="F1278">
            <v>3</v>
          </cell>
          <cell r="G1278" t="str">
            <v>CB200104000300</v>
          </cell>
          <cell r="H1278">
            <v>3</v>
          </cell>
          <cell r="I1278" t="str">
            <v>--</v>
          </cell>
          <cell r="J1278">
            <v>2</v>
          </cell>
          <cell r="K1278">
            <v>3</v>
          </cell>
        </row>
        <row r="1279">
          <cell r="A1279" t="str">
            <v>M1</v>
          </cell>
          <cell r="B1279" t="str">
            <v>A5C</v>
          </cell>
          <cell r="C1279" t="str">
            <v>P</v>
          </cell>
          <cell r="D1279" t="str">
            <v>22090</v>
          </cell>
          <cell r="E1279" t="str">
            <v>WN FLG</v>
          </cell>
          <cell r="F1279">
            <v>3</v>
          </cell>
          <cell r="G1279" t="str">
            <v>CB200204000300</v>
          </cell>
          <cell r="H1279">
            <v>3</v>
          </cell>
          <cell r="I1279" t="str">
            <v>--</v>
          </cell>
          <cell r="J1279">
            <v>2</v>
          </cell>
          <cell r="K1279">
            <v>3</v>
          </cell>
        </row>
        <row r="1280">
          <cell r="A1280" t="str">
            <v>M1</v>
          </cell>
          <cell r="B1280" t="str">
            <v>A5C</v>
          </cell>
          <cell r="C1280" t="str">
            <v>P</v>
          </cell>
          <cell r="D1280" t="str">
            <v>22093</v>
          </cell>
          <cell r="E1280" t="str">
            <v>WN FLG</v>
          </cell>
          <cell r="F1280">
            <v>3</v>
          </cell>
          <cell r="G1280" t="str">
            <v>CB200104000300</v>
          </cell>
          <cell r="H1280">
            <v>3</v>
          </cell>
          <cell r="I1280" t="str">
            <v>--</v>
          </cell>
          <cell r="J1280">
            <v>3</v>
          </cell>
          <cell r="K1280">
            <v>4</v>
          </cell>
        </row>
        <row r="1281">
          <cell r="A1281" t="str">
            <v>M1</v>
          </cell>
          <cell r="B1281" t="str">
            <v>A5C</v>
          </cell>
          <cell r="C1281" t="str">
            <v>WW</v>
          </cell>
          <cell r="D1281" t="str">
            <v>22601</v>
          </cell>
          <cell r="E1281" t="str">
            <v>WN FLG</v>
          </cell>
          <cell r="F1281">
            <v>3</v>
          </cell>
          <cell r="G1281" t="str">
            <v>CB200104000300</v>
          </cell>
          <cell r="H1281">
            <v>3</v>
          </cell>
          <cell r="I1281" t="str">
            <v>--</v>
          </cell>
          <cell r="J1281">
            <v>2</v>
          </cell>
          <cell r="K1281">
            <v>3</v>
          </cell>
        </row>
        <row r="1282">
          <cell r="A1282" t="str">
            <v>M1</v>
          </cell>
          <cell r="B1282" t="str">
            <v>A5C</v>
          </cell>
          <cell r="C1282" t="str">
            <v>P</v>
          </cell>
          <cell r="D1282" t="str">
            <v>22003</v>
          </cell>
          <cell r="E1282" t="str">
            <v>WN FLG</v>
          </cell>
          <cell r="F1282">
            <v>3</v>
          </cell>
          <cell r="G1282" t="str">
            <v>CB200204000300</v>
          </cell>
          <cell r="H1282">
            <v>3</v>
          </cell>
          <cell r="I1282" t="str">
            <v>--</v>
          </cell>
          <cell r="J1282">
            <v>2</v>
          </cell>
          <cell r="K1282">
            <v>3</v>
          </cell>
        </row>
        <row r="1283">
          <cell r="A1283" t="str">
            <v>M1</v>
          </cell>
          <cell r="B1283" t="str">
            <v>A5C</v>
          </cell>
          <cell r="C1283" t="str">
            <v>P</v>
          </cell>
          <cell r="D1283" t="str">
            <v>22003</v>
          </cell>
          <cell r="E1283" t="str">
            <v>WN FLG</v>
          </cell>
          <cell r="F1283">
            <v>3</v>
          </cell>
          <cell r="G1283" t="str">
            <v>CB200104000300</v>
          </cell>
          <cell r="H1283">
            <v>3</v>
          </cell>
          <cell r="I1283" t="str">
            <v>--</v>
          </cell>
          <cell r="J1283">
            <v>11</v>
          </cell>
          <cell r="K1283">
            <v>13</v>
          </cell>
        </row>
        <row r="1284">
          <cell r="A1284" t="str">
            <v>M1</v>
          </cell>
          <cell r="B1284" t="str">
            <v>A5C</v>
          </cell>
          <cell r="C1284" t="str">
            <v>P</v>
          </cell>
          <cell r="D1284" t="str">
            <v>22004</v>
          </cell>
          <cell r="E1284" t="str">
            <v>WN FLG</v>
          </cell>
          <cell r="F1284">
            <v>3</v>
          </cell>
          <cell r="G1284" t="str">
            <v>CB200204000300</v>
          </cell>
          <cell r="H1284">
            <v>3</v>
          </cell>
          <cell r="I1284" t="str">
            <v>--</v>
          </cell>
          <cell r="J1284">
            <v>2</v>
          </cell>
          <cell r="K1284">
            <v>3</v>
          </cell>
        </row>
        <row r="1285">
          <cell r="A1285" t="str">
            <v>M1</v>
          </cell>
          <cell r="B1285" t="str">
            <v>A5C</v>
          </cell>
          <cell r="C1285" t="str">
            <v>P</v>
          </cell>
          <cell r="D1285" t="str">
            <v>22005</v>
          </cell>
          <cell r="E1285" t="str">
            <v>WN FLG</v>
          </cell>
          <cell r="F1285">
            <v>3</v>
          </cell>
          <cell r="G1285" t="str">
            <v>CB200204000300</v>
          </cell>
          <cell r="H1285">
            <v>3</v>
          </cell>
          <cell r="I1285" t="str">
            <v>--</v>
          </cell>
          <cell r="J1285">
            <v>2</v>
          </cell>
          <cell r="K1285">
            <v>3</v>
          </cell>
        </row>
        <row r="1286">
          <cell r="A1286" t="str">
            <v>M1</v>
          </cell>
          <cell r="B1286" t="str">
            <v>A5C</v>
          </cell>
          <cell r="C1286" t="str">
            <v>P</v>
          </cell>
          <cell r="D1286" t="str">
            <v>22005</v>
          </cell>
          <cell r="E1286" t="str">
            <v>WN FLG</v>
          </cell>
          <cell r="F1286">
            <v>3</v>
          </cell>
          <cell r="G1286" t="str">
            <v>CB200104000300</v>
          </cell>
          <cell r="H1286">
            <v>3</v>
          </cell>
          <cell r="I1286" t="str">
            <v>--</v>
          </cell>
          <cell r="J1286">
            <v>2</v>
          </cell>
          <cell r="K1286">
            <v>3</v>
          </cell>
        </row>
        <row r="1287">
          <cell r="A1287" t="str">
            <v>M1</v>
          </cell>
          <cell r="B1287" t="str">
            <v>A5C</v>
          </cell>
          <cell r="C1287" t="str">
            <v>P</v>
          </cell>
          <cell r="D1287" t="str">
            <v>22026</v>
          </cell>
          <cell r="E1287" t="str">
            <v>WN FLG</v>
          </cell>
          <cell r="F1287">
            <v>3</v>
          </cell>
          <cell r="G1287" t="str">
            <v>CB200204000300</v>
          </cell>
          <cell r="H1287">
            <v>3</v>
          </cell>
          <cell r="I1287" t="str">
            <v>--</v>
          </cell>
          <cell r="J1287">
            <v>2</v>
          </cell>
          <cell r="K1287">
            <v>3</v>
          </cell>
        </row>
        <row r="1288">
          <cell r="A1288" t="str">
            <v>M1</v>
          </cell>
          <cell r="B1288" t="str">
            <v>A5C</v>
          </cell>
          <cell r="C1288" t="str">
            <v>P</v>
          </cell>
          <cell r="D1288" t="str">
            <v>22026</v>
          </cell>
          <cell r="E1288" t="str">
            <v>WN FLG</v>
          </cell>
          <cell r="F1288">
            <v>3</v>
          </cell>
          <cell r="G1288" t="str">
            <v>CB200104000300</v>
          </cell>
          <cell r="H1288">
            <v>3</v>
          </cell>
          <cell r="I1288" t="str">
            <v>--</v>
          </cell>
          <cell r="J1288">
            <v>8</v>
          </cell>
          <cell r="K1288">
            <v>9</v>
          </cell>
        </row>
        <row r="1289">
          <cell r="A1289" t="str">
            <v>M1</v>
          </cell>
          <cell r="B1289" t="str">
            <v>A5C</v>
          </cell>
          <cell r="C1289" t="str">
            <v>P</v>
          </cell>
          <cell r="D1289" t="str">
            <v>22073</v>
          </cell>
          <cell r="E1289" t="str">
            <v>WN FLG</v>
          </cell>
          <cell r="F1289">
            <v>3</v>
          </cell>
          <cell r="G1289" t="str">
            <v>CB200104000300</v>
          </cell>
          <cell r="H1289">
            <v>3</v>
          </cell>
          <cell r="I1289" t="str">
            <v>--</v>
          </cell>
          <cell r="J1289">
            <v>1</v>
          </cell>
          <cell r="K1289">
            <v>2</v>
          </cell>
        </row>
        <row r="1290">
          <cell r="A1290" t="str">
            <v>M1</v>
          </cell>
          <cell r="B1290" t="str">
            <v>A5C</v>
          </cell>
          <cell r="C1290" t="str">
            <v>P</v>
          </cell>
          <cell r="D1290" t="str">
            <v>22061</v>
          </cell>
          <cell r="E1290" t="str">
            <v>WN FLG</v>
          </cell>
          <cell r="F1290">
            <v>3</v>
          </cell>
          <cell r="G1290" t="str">
            <v>CB200104000300</v>
          </cell>
          <cell r="H1290">
            <v>3</v>
          </cell>
          <cell r="I1290" t="str">
            <v>--</v>
          </cell>
          <cell r="J1290">
            <v>2</v>
          </cell>
          <cell r="K1290">
            <v>3</v>
          </cell>
        </row>
        <row r="1291">
          <cell r="A1291" t="str">
            <v>M1</v>
          </cell>
          <cell r="B1291" t="str">
            <v>A5C</v>
          </cell>
          <cell r="C1291" t="str">
            <v>P</v>
          </cell>
          <cell r="D1291" t="str">
            <v>22062</v>
          </cell>
          <cell r="E1291" t="str">
            <v>WN FLG</v>
          </cell>
          <cell r="F1291">
            <v>3</v>
          </cell>
          <cell r="G1291" t="str">
            <v>CB200104000300</v>
          </cell>
          <cell r="H1291">
            <v>3</v>
          </cell>
          <cell r="I1291" t="str">
            <v>--</v>
          </cell>
          <cell r="J1291">
            <v>1</v>
          </cell>
          <cell r="K1291">
            <v>2</v>
          </cell>
        </row>
        <row r="1292">
          <cell r="A1292" t="str">
            <v>M1</v>
          </cell>
          <cell r="B1292" t="str">
            <v>A5C</v>
          </cell>
          <cell r="C1292" t="str">
            <v>TRIM</v>
          </cell>
          <cell r="D1292" t="str">
            <v>V-2213</v>
          </cell>
          <cell r="E1292" t="str">
            <v>WN FLG</v>
          </cell>
          <cell r="F1292">
            <v>3</v>
          </cell>
          <cell r="G1292" t="str">
            <v>CB200104000300</v>
          </cell>
          <cell r="H1292">
            <v>3</v>
          </cell>
          <cell r="I1292" t="str">
            <v>--</v>
          </cell>
          <cell r="J1292">
            <v>1</v>
          </cell>
          <cell r="K1292">
            <v>2</v>
          </cell>
        </row>
        <row r="1293">
          <cell r="A1293" t="str">
            <v>M1</v>
          </cell>
          <cell r="B1293" t="str">
            <v>A5C</v>
          </cell>
          <cell r="C1293" t="str">
            <v>P</v>
          </cell>
          <cell r="D1293" t="str">
            <v>22001</v>
          </cell>
          <cell r="E1293" t="str">
            <v>WN FLG</v>
          </cell>
          <cell r="F1293">
            <v>3</v>
          </cell>
          <cell r="G1293" t="str">
            <v>CB200104000300</v>
          </cell>
          <cell r="H1293">
            <v>3</v>
          </cell>
          <cell r="I1293" t="str">
            <v>--</v>
          </cell>
          <cell r="J1293">
            <v>2</v>
          </cell>
          <cell r="K1293">
            <v>3</v>
          </cell>
        </row>
        <row r="1294">
          <cell r="A1294" t="str">
            <v>M1</v>
          </cell>
          <cell r="B1294" t="str">
            <v>A6C</v>
          </cell>
          <cell r="C1294" t="str">
            <v>HOS</v>
          </cell>
          <cell r="D1294" t="str">
            <v>65634</v>
          </cell>
          <cell r="E1294" t="str">
            <v>WN FLG</v>
          </cell>
          <cell r="F1294">
            <v>3</v>
          </cell>
          <cell r="G1294" t="str">
            <v>CB200104000300</v>
          </cell>
          <cell r="H1294">
            <v>3</v>
          </cell>
          <cell r="I1294" t="str">
            <v>--</v>
          </cell>
          <cell r="J1294">
            <v>4</v>
          </cell>
          <cell r="K1294">
            <v>5</v>
          </cell>
        </row>
        <row r="1295">
          <cell r="A1295" t="str">
            <v>M1</v>
          </cell>
          <cell r="B1295" t="str">
            <v>A4C</v>
          </cell>
          <cell r="C1295" t="str">
            <v>P</v>
          </cell>
          <cell r="D1295" t="str">
            <v>22031</v>
          </cell>
          <cell r="E1295" t="str">
            <v>WN FLG</v>
          </cell>
          <cell r="F1295">
            <v>3</v>
          </cell>
          <cell r="G1295" t="str">
            <v>CB200104000300</v>
          </cell>
          <cell r="H1295">
            <v>3</v>
          </cell>
          <cell r="I1295" t="str">
            <v>--</v>
          </cell>
          <cell r="J1295">
            <v>5</v>
          </cell>
          <cell r="K1295">
            <v>6</v>
          </cell>
        </row>
        <row r="1296">
          <cell r="A1296" t="str">
            <v>M1</v>
          </cell>
          <cell r="B1296" t="str">
            <v>A4C</v>
          </cell>
          <cell r="C1296" t="str">
            <v>P</v>
          </cell>
          <cell r="D1296" t="str">
            <v>22031</v>
          </cell>
          <cell r="E1296" t="str">
            <v>WN FLG</v>
          </cell>
          <cell r="F1296">
            <v>3</v>
          </cell>
          <cell r="G1296" t="str">
            <v>CB200104000300</v>
          </cell>
          <cell r="H1296">
            <v>3</v>
          </cell>
          <cell r="I1296" t="str">
            <v>--</v>
          </cell>
          <cell r="J1296">
            <v>1</v>
          </cell>
          <cell r="K1296">
            <v>2</v>
          </cell>
        </row>
        <row r="1297">
          <cell r="A1297" t="str">
            <v>M1</v>
          </cell>
          <cell r="B1297" t="str">
            <v>A5C</v>
          </cell>
          <cell r="C1297" t="str">
            <v>P</v>
          </cell>
          <cell r="D1297" t="str">
            <v>22088</v>
          </cell>
          <cell r="E1297" t="str">
            <v>WN FLG</v>
          </cell>
          <cell r="F1297">
            <v>3</v>
          </cell>
          <cell r="G1297" t="str">
            <v>CB200104000300</v>
          </cell>
          <cell r="H1297">
            <v>3</v>
          </cell>
          <cell r="I1297" t="str">
            <v>--</v>
          </cell>
          <cell r="J1297">
            <v>4</v>
          </cell>
          <cell r="K1297">
            <v>5</v>
          </cell>
        </row>
        <row r="1298">
          <cell r="A1298" t="str">
            <v>M1</v>
          </cell>
          <cell r="B1298" t="str">
            <v>A5C</v>
          </cell>
          <cell r="C1298" t="str">
            <v>P</v>
          </cell>
          <cell r="D1298" t="str">
            <v>22088</v>
          </cell>
          <cell r="E1298" t="str">
            <v>WN FLG</v>
          </cell>
          <cell r="F1298">
            <v>3</v>
          </cell>
          <cell r="G1298" t="str">
            <v>CB200204000300</v>
          </cell>
          <cell r="H1298">
            <v>3</v>
          </cell>
          <cell r="I1298" t="str">
            <v>--</v>
          </cell>
          <cell r="J1298">
            <v>2</v>
          </cell>
          <cell r="K1298">
            <v>3</v>
          </cell>
        </row>
        <row r="1299">
          <cell r="A1299" t="str">
            <v>M1</v>
          </cell>
          <cell r="B1299" t="str">
            <v>A5C</v>
          </cell>
          <cell r="C1299" t="str">
            <v>P</v>
          </cell>
          <cell r="D1299" t="str">
            <v>22089</v>
          </cell>
          <cell r="E1299" t="str">
            <v>WN FLG</v>
          </cell>
          <cell r="F1299">
            <v>3</v>
          </cell>
          <cell r="G1299" t="str">
            <v>CB200104000300</v>
          </cell>
          <cell r="H1299">
            <v>3</v>
          </cell>
          <cell r="I1299" t="str">
            <v>--</v>
          </cell>
          <cell r="J1299">
            <v>1</v>
          </cell>
          <cell r="K1299">
            <v>2</v>
          </cell>
        </row>
        <row r="1300">
          <cell r="A1300" t="str">
            <v>M1</v>
          </cell>
          <cell r="B1300" t="str">
            <v>A5C</v>
          </cell>
          <cell r="C1300" t="str">
            <v>TRIM</v>
          </cell>
          <cell r="D1300" t="str">
            <v>C-2201</v>
          </cell>
          <cell r="E1300" t="str">
            <v>WN FLG</v>
          </cell>
          <cell r="F1300">
            <v>3</v>
          </cell>
          <cell r="G1300" t="str">
            <v>CB200104000300</v>
          </cell>
          <cell r="H1300">
            <v>3</v>
          </cell>
          <cell r="I1300" t="str">
            <v>--</v>
          </cell>
          <cell r="J1300">
            <v>2</v>
          </cell>
          <cell r="K1300">
            <v>3</v>
          </cell>
        </row>
        <row r="1301">
          <cell r="A1301" t="str">
            <v>M1</v>
          </cell>
          <cell r="B1301" t="str">
            <v>A5C</v>
          </cell>
          <cell r="C1301" t="str">
            <v>TRIM</v>
          </cell>
          <cell r="D1301" t="str">
            <v>V-2216A</v>
          </cell>
          <cell r="E1301" t="str">
            <v>WN FLG</v>
          </cell>
          <cell r="F1301">
            <v>3</v>
          </cell>
          <cell r="G1301" t="str">
            <v>CB200104000300</v>
          </cell>
          <cell r="H1301">
            <v>3</v>
          </cell>
          <cell r="I1301" t="str">
            <v>--</v>
          </cell>
          <cell r="J1301">
            <v>3</v>
          </cell>
          <cell r="K1301">
            <v>4</v>
          </cell>
        </row>
        <row r="1302">
          <cell r="A1302" t="str">
            <v>M1</v>
          </cell>
          <cell r="B1302" t="str">
            <v>A5C</v>
          </cell>
          <cell r="C1302" t="str">
            <v>TRIM</v>
          </cell>
          <cell r="D1302" t="str">
            <v>V-2216B</v>
          </cell>
          <cell r="E1302" t="str">
            <v>WN FLG</v>
          </cell>
          <cell r="F1302">
            <v>3</v>
          </cell>
          <cell r="G1302" t="str">
            <v>CB200104000300</v>
          </cell>
          <cell r="H1302">
            <v>3</v>
          </cell>
          <cell r="I1302" t="str">
            <v>--</v>
          </cell>
          <cell r="J1302">
            <v>3</v>
          </cell>
          <cell r="K1302">
            <v>4</v>
          </cell>
        </row>
        <row r="1303">
          <cell r="A1303" t="str">
            <v>M1</v>
          </cell>
          <cell r="B1303" t="str">
            <v>A6C</v>
          </cell>
          <cell r="C1303" t="str">
            <v>HOR</v>
          </cell>
          <cell r="D1303" t="str">
            <v>65621</v>
          </cell>
          <cell r="E1303" t="str">
            <v>WN FLG</v>
          </cell>
          <cell r="F1303">
            <v>3</v>
          </cell>
          <cell r="G1303" t="str">
            <v>CB200104000300</v>
          </cell>
          <cell r="H1303">
            <v>3</v>
          </cell>
          <cell r="I1303" t="str">
            <v>--</v>
          </cell>
          <cell r="J1303">
            <v>2</v>
          </cell>
          <cell r="K1303">
            <v>3</v>
          </cell>
        </row>
        <row r="1304">
          <cell r="A1304" t="str">
            <v>M1</v>
          </cell>
          <cell r="B1304" t="str">
            <v>A6C</v>
          </cell>
          <cell r="C1304" t="str">
            <v>HOR</v>
          </cell>
          <cell r="D1304" t="str">
            <v>65813</v>
          </cell>
          <cell r="E1304" t="str">
            <v>WN FLG</v>
          </cell>
          <cell r="F1304">
            <v>3</v>
          </cell>
          <cell r="G1304" t="str">
            <v>CB200104000300</v>
          </cell>
          <cell r="H1304">
            <v>3</v>
          </cell>
          <cell r="I1304" t="str">
            <v>--</v>
          </cell>
          <cell r="J1304">
            <v>1</v>
          </cell>
          <cell r="K1304">
            <v>2</v>
          </cell>
        </row>
        <row r="1305">
          <cell r="A1305" t="str">
            <v>M1</v>
          </cell>
          <cell r="B1305" t="str">
            <v>A6C</v>
          </cell>
          <cell r="C1305" t="str">
            <v>HOS</v>
          </cell>
          <cell r="D1305" t="str">
            <v>65612</v>
          </cell>
          <cell r="E1305" t="str">
            <v>WN FLG</v>
          </cell>
          <cell r="F1305">
            <v>3</v>
          </cell>
          <cell r="G1305" t="str">
            <v>CB200104000300</v>
          </cell>
          <cell r="H1305">
            <v>3</v>
          </cell>
          <cell r="I1305" t="str">
            <v>--</v>
          </cell>
          <cell r="J1305">
            <v>1</v>
          </cell>
          <cell r="K1305">
            <v>2</v>
          </cell>
        </row>
        <row r="1306">
          <cell r="A1306" t="str">
            <v>M1</v>
          </cell>
          <cell r="B1306" t="str">
            <v>A5C</v>
          </cell>
          <cell r="C1306" t="str">
            <v>P</v>
          </cell>
          <cell r="D1306" t="str">
            <v>22089</v>
          </cell>
          <cell r="E1306" t="str">
            <v>WN FLG</v>
          </cell>
          <cell r="F1306">
            <v>3</v>
          </cell>
          <cell r="G1306" t="str">
            <v>CB200204000300</v>
          </cell>
          <cell r="H1306">
            <v>3</v>
          </cell>
          <cell r="I1306" t="str">
            <v>--</v>
          </cell>
          <cell r="J1306">
            <v>2</v>
          </cell>
          <cell r="K1306">
            <v>3</v>
          </cell>
        </row>
        <row r="1307">
          <cell r="A1307" t="str">
            <v>M1</v>
          </cell>
          <cell r="B1307" t="str">
            <v>A5C</v>
          </cell>
          <cell r="C1307" t="str">
            <v>P</v>
          </cell>
          <cell r="D1307" t="str">
            <v>22096</v>
          </cell>
          <cell r="E1307" t="str">
            <v>WN FLG</v>
          </cell>
          <cell r="F1307">
            <v>3</v>
          </cell>
          <cell r="G1307" t="str">
            <v>CB200104000300</v>
          </cell>
          <cell r="H1307">
            <v>3</v>
          </cell>
          <cell r="I1307" t="str">
            <v>--</v>
          </cell>
          <cell r="J1307">
            <v>1</v>
          </cell>
          <cell r="K1307">
            <v>2</v>
          </cell>
        </row>
        <row r="1308">
          <cell r="A1308" t="str">
            <v>M1</v>
          </cell>
          <cell r="B1308" t="str">
            <v>A5C</v>
          </cell>
          <cell r="C1308" t="str">
            <v>TRIM</v>
          </cell>
          <cell r="D1308" t="str">
            <v>X-2207</v>
          </cell>
          <cell r="E1308" t="str">
            <v>WN FLG</v>
          </cell>
          <cell r="F1308">
            <v>3</v>
          </cell>
          <cell r="G1308" t="str">
            <v>CB200104000300</v>
          </cell>
          <cell r="H1308">
            <v>3</v>
          </cell>
          <cell r="I1308" t="str">
            <v>--</v>
          </cell>
          <cell r="J1308">
            <v>2</v>
          </cell>
          <cell r="K1308">
            <v>3</v>
          </cell>
        </row>
        <row r="1309">
          <cell r="A1309" t="str">
            <v>M1</v>
          </cell>
          <cell r="B1309" t="str">
            <v>A4C</v>
          </cell>
          <cell r="C1309" t="str">
            <v>N</v>
          </cell>
          <cell r="D1309" t="str">
            <v>22611</v>
          </cell>
          <cell r="E1309" t="str">
            <v>WN FLG</v>
          </cell>
          <cell r="F1309">
            <v>3</v>
          </cell>
          <cell r="G1309" t="str">
            <v>CB200104000400</v>
          </cell>
          <cell r="H1309">
            <v>4</v>
          </cell>
          <cell r="I1309" t="str">
            <v>--</v>
          </cell>
          <cell r="J1309">
            <v>2</v>
          </cell>
          <cell r="K1309">
            <v>3</v>
          </cell>
        </row>
        <row r="1310">
          <cell r="A1310" t="str">
            <v>M1</v>
          </cell>
          <cell r="B1310" t="str">
            <v>A5C</v>
          </cell>
          <cell r="C1310" t="str">
            <v>COMP</v>
          </cell>
          <cell r="D1310" t="str">
            <v>005</v>
          </cell>
          <cell r="E1310" t="str">
            <v>WN FLG</v>
          </cell>
          <cell r="F1310">
            <v>3</v>
          </cell>
          <cell r="G1310" t="str">
            <v>CB200104000400</v>
          </cell>
          <cell r="H1310">
            <v>4</v>
          </cell>
          <cell r="I1310" t="str">
            <v>--</v>
          </cell>
          <cell r="J1310">
            <v>1</v>
          </cell>
          <cell r="K1310">
            <v>2</v>
          </cell>
        </row>
        <row r="1311">
          <cell r="A1311" t="str">
            <v>M1</v>
          </cell>
          <cell r="B1311" t="str">
            <v>A5C</v>
          </cell>
          <cell r="C1311" t="str">
            <v>P</v>
          </cell>
          <cell r="D1311" t="str">
            <v>22024</v>
          </cell>
          <cell r="E1311" t="str">
            <v>WN FLG</v>
          </cell>
          <cell r="F1311">
            <v>3</v>
          </cell>
          <cell r="G1311" t="str">
            <v>CB200104000400</v>
          </cell>
          <cell r="H1311">
            <v>4</v>
          </cell>
          <cell r="I1311" t="str">
            <v>--</v>
          </cell>
          <cell r="J1311">
            <v>2</v>
          </cell>
          <cell r="K1311">
            <v>3</v>
          </cell>
        </row>
        <row r="1312">
          <cell r="A1312" t="str">
            <v>M1</v>
          </cell>
          <cell r="B1312" t="str">
            <v>A5C</v>
          </cell>
          <cell r="C1312" t="str">
            <v>P</v>
          </cell>
          <cell r="D1312" t="str">
            <v>22057</v>
          </cell>
          <cell r="E1312" t="str">
            <v>WN FLG</v>
          </cell>
          <cell r="F1312">
            <v>3</v>
          </cell>
          <cell r="G1312" t="str">
            <v>CB200104000400</v>
          </cell>
          <cell r="H1312">
            <v>4</v>
          </cell>
          <cell r="I1312" t="str">
            <v>--</v>
          </cell>
          <cell r="J1312">
            <v>2</v>
          </cell>
          <cell r="K1312">
            <v>3</v>
          </cell>
        </row>
        <row r="1313">
          <cell r="A1313" t="str">
            <v>M1</v>
          </cell>
          <cell r="B1313" t="str">
            <v>A5C</v>
          </cell>
          <cell r="C1313" t="str">
            <v>P</v>
          </cell>
          <cell r="D1313" t="str">
            <v>22069</v>
          </cell>
          <cell r="E1313" t="str">
            <v>WN FLG</v>
          </cell>
          <cell r="F1313">
            <v>3</v>
          </cell>
          <cell r="G1313" t="str">
            <v>CB200104000400</v>
          </cell>
          <cell r="H1313">
            <v>4</v>
          </cell>
          <cell r="I1313" t="str">
            <v>--</v>
          </cell>
          <cell r="J1313">
            <v>10</v>
          </cell>
          <cell r="K1313">
            <v>12</v>
          </cell>
        </row>
        <row r="1314">
          <cell r="A1314" t="str">
            <v>M1</v>
          </cell>
          <cell r="B1314" t="str">
            <v>A5C</v>
          </cell>
          <cell r="C1314" t="str">
            <v>P</v>
          </cell>
          <cell r="D1314" t="str">
            <v>22069</v>
          </cell>
          <cell r="E1314" t="str">
            <v>WN FLG</v>
          </cell>
          <cell r="F1314">
            <v>3</v>
          </cell>
          <cell r="G1314" t="str">
            <v>CB200104000400</v>
          </cell>
          <cell r="H1314">
            <v>4</v>
          </cell>
          <cell r="I1314" t="str">
            <v>--</v>
          </cell>
          <cell r="J1314">
            <v>7</v>
          </cell>
          <cell r="K1314">
            <v>9</v>
          </cell>
        </row>
        <row r="1315">
          <cell r="A1315" t="str">
            <v>M1</v>
          </cell>
          <cell r="B1315" t="str">
            <v>A5C</v>
          </cell>
          <cell r="C1315" t="str">
            <v>P</v>
          </cell>
          <cell r="D1315" t="str">
            <v>22082</v>
          </cell>
          <cell r="E1315" t="str">
            <v>WN FLG</v>
          </cell>
          <cell r="F1315">
            <v>3</v>
          </cell>
          <cell r="G1315" t="str">
            <v>CB200104000400</v>
          </cell>
          <cell r="H1315">
            <v>4</v>
          </cell>
          <cell r="I1315" t="str">
            <v>--</v>
          </cell>
          <cell r="J1315">
            <v>2</v>
          </cell>
          <cell r="K1315">
            <v>3</v>
          </cell>
        </row>
        <row r="1316">
          <cell r="A1316" t="str">
            <v>M1</v>
          </cell>
          <cell r="B1316" t="str">
            <v>A5C</v>
          </cell>
          <cell r="C1316" t="str">
            <v>P</v>
          </cell>
          <cell r="D1316" t="str">
            <v>22139</v>
          </cell>
          <cell r="E1316" t="str">
            <v>WN FLG</v>
          </cell>
          <cell r="F1316">
            <v>3</v>
          </cell>
          <cell r="G1316" t="str">
            <v>CB200104000400</v>
          </cell>
          <cell r="H1316">
            <v>4</v>
          </cell>
          <cell r="I1316" t="str">
            <v>--</v>
          </cell>
          <cell r="J1316">
            <v>10</v>
          </cell>
          <cell r="K1316">
            <v>12</v>
          </cell>
        </row>
        <row r="1317">
          <cell r="A1317" t="str">
            <v>M1</v>
          </cell>
          <cell r="B1317" t="str">
            <v>A5C</v>
          </cell>
          <cell r="C1317" t="str">
            <v>VENT</v>
          </cell>
          <cell r="D1317" t="str">
            <v>X2220</v>
          </cell>
          <cell r="E1317" t="str">
            <v>WN FLG</v>
          </cell>
          <cell r="F1317">
            <v>3</v>
          </cell>
          <cell r="G1317" t="str">
            <v>CB200104000400</v>
          </cell>
          <cell r="H1317">
            <v>4</v>
          </cell>
          <cell r="I1317" t="str">
            <v>--</v>
          </cell>
          <cell r="J1317">
            <v>1</v>
          </cell>
          <cell r="K1317">
            <v>2</v>
          </cell>
        </row>
        <row r="1318">
          <cell r="A1318" t="str">
            <v>M1</v>
          </cell>
          <cell r="B1318" t="str">
            <v>A5C</v>
          </cell>
          <cell r="C1318" t="str">
            <v>TRIM</v>
          </cell>
          <cell r="D1318" t="str">
            <v>V-2211</v>
          </cell>
          <cell r="E1318" t="str">
            <v>WN FLG</v>
          </cell>
          <cell r="F1318">
            <v>3</v>
          </cell>
          <cell r="G1318" t="str">
            <v>CB200104000400</v>
          </cell>
          <cell r="H1318">
            <v>4</v>
          </cell>
          <cell r="I1318" t="str">
            <v>--</v>
          </cell>
          <cell r="J1318">
            <v>3</v>
          </cell>
          <cell r="K1318">
            <v>4</v>
          </cell>
        </row>
        <row r="1319">
          <cell r="A1319" t="str">
            <v>M1</v>
          </cell>
          <cell r="B1319" t="str">
            <v>A5C</v>
          </cell>
          <cell r="C1319" t="str">
            <v>P</v>
          </cell>
          <cell r="D1319" t="str">
            <v>22021</v>
          </cell>
          <cell r="E1319" t="str">
            <v>WN FLG</v>
          </cell>
          <cell r="F1319">
            <v>3</v>
          </cell>
          <cell r="G1319" t="str">
            <v>CB200104000400</v>
          </cell>
          <cell r="H1319">
            <v>4</v>
          </cell>
          <cell r="I1319" t="str">
            <v>--</v>
          </cell>
          <cell r="J1319">
            <v>2</v>
          </cell>
          <cell r="K1319">
            <v>3</v>
          </cell>
        </row>
        <row r="1320">
          <cell r="A1320" t="str">
            <v>M1</v>
          </cell>
          <cell r="B1320" t="str">
            <v>A5C</v>
          </cell>
          <cell r="C1320" t="str">
            <v>P</v>
          </cell>
          <cell r="D1320" t="str">
            <v>22065</v>
          </cell>
          <cell r="E1320" t="str">
            <v>WN FLG</v>
          </cell>
          <cell r="F1320">
            <v>3</v>
          </cell>
          <cell r="G1320" t="str">
            <v>CB200104000400</v>
          </cell>
          <cell r="H1320">
            <v>4</v>
          </cell>
          <cell r="I1320" t="str">
            <v>--</v>
          </cell>
          <cell r="J1320">
            <v>2</v>
          </cell>
          <cell r="K1320">
            <v>3</v>
          </cell>
        </row>
        <row r="1321">
          <cell r="A1321" t="str">
            <v>M1</v>
          </cell>
          <cell r="B1321" t="str">
            <v>A5C</v>
          </cell>
          <cell r="C1321" t="str">
            <v>P</v>
          </cell>
          <cell r="D1321" t="str">
            <v>22069</v>
          </cell>
          <cell r="E1321" t="str">
            <v>WN FLG</v>
          </cell>
          <cell r="F1321">
            <v>3</v>
          </cell>
          <cell r="G1321" t="str">
            <v>CB200204000400</v>
          </cell>
          <cell r="H1321">
            <v>4</v>
          </cell>
          <cell r="I1321" t="str">
            <v>--</v>
          </cell>
          <cell r="J1321">
            <v>2</v>
          </cell>
          <cell r="K1321">
            <v>3</v>
          </cell>
        </row>
        <row r="1322">
          <cell r="A1322" t="str">
            <v>M1</v>
          </cell>
          <cell r="B1322" t="str">
            <v>A5C</v>
          </cell>
          <cell r="C1322" t="str">
            <v>P</v>
          </cell>
          <cell r="D1322" t="str">
            <v>21005</v>
          </cell>
          <cell r="E1322" t="str">
            <v>WN FLG</v>
          </cell>
          <cell r="F1322">
            <v>3</v>
          </cell>
          <cell r="G1322" t="str">
            <v>CB2001040004000400</v>
          </cell>
          <cell r="H1322">
            <v>4</v>
          </cell>
          <cell r="I1322" t="str">
            <v>--</v>
          </cell>
          <cell r="J1322">
            <v>26</v>
          </cell>
          <cell r="K1322">
            <v>30</v>
          </cell>
        </row>
        <row r="1323">
          <cell r="A1323" t="str">
            <v>M1</v>
          </cell>
          <cell r="B1323" t="str">
            <v>A5C</v>
          </cell>
          <cell r="C1323" t="str">
            <v>P</v>
          </cell>
          <cell r="D1323" t="str">
            <v>21005</v>
          </cell>
          <cell r="E1323" t="str">
            <v>WN FLG</v>
          </cell>
          <cell r="F1323">
            <v>3</v>
          </cell>
          <cell r="G1323" t="str">
            <v>CB2002040004000400</v>
          </cell>
          <cell r="H1323">
            <v>4</v>
          </cell>
          <cell r="I1323" t="str">
            <v>--</v>
          </cell>
          <cell r="J1323">
            <v>2</v>
          </cell>
          <cell r="K1323">
            <v>3</v>
          </cell>
        </row>
        <row r="1324">
          <cell r="A1324" t="str">
            <v>M1</v>
          </cell>
          <cell r="B1324" t="str">
            <v>A5C</v>
          </cell>
          <cell r="C1324" t="str">
            <v>P</v>
          </cell>
          <cell r="D1324" t="str">
            <v>22099</v>
          </cell>
          <cell r="E1324" t="str">
            <v>WN FLG</v>
          </cell>
          <cell r="F1324">
            <v>3</v>
          </cell>
          <cell r="G1324" t="str">
            <v>CB200104000400</v>
          </cell>
          <cell r="H1324">
            <v>4</v>
          </cell>
          <cell r="I1324" t="str">
            <v>--</v>
          </cell>
          <cell r="J1324">
            <v>2</v>
          </cell>
          <cell r="K1324">
            <v>3</v>
          </cell>
        </row>
        <row r="1325">
          <cell r="A1325" t="str">
            <v>M1</v>
          </cell>
          <cell r="B1325" t="str">
            <v>A5C</v>
          </cell>
          <cell r="C1325" t="str">
            <v>P</v>
          </cell>
          <cell r="D1325" t="str">
            <v>22094</v>
          </cell>
          <cell r="E1325" t="str">
            <v>WN FLG</v>
          </cell>
          <cell r="F1325">
            <v>3</v>
          </cell>
          <cell r="G1325" t="str">
            <v>CB200104000400</v>
          </cell>
          <cell r="H1325">
            <v>4</v>
          </cell>
          <cell r="I1325" t="str">
            <v>--</v>
          </cell>
          <cell r="J1325">
            <v>4</v>
          </cell>
          <cell r="K1325">
            <v>5</v>
          </cell>
        </row>
        <row r="1326">
          <cell r="A1326" t="str">
            <v>M1</v>
          </cell>
          <cell r="B1326" t="str">
            <v>A5C</v>
          </cell>
          <cell r="C1326" t="str">
            <v>P</v>
          </cell>
          <cell r="D1326" t="str">
            <v>22095</v>
          </cell>
          <cell r="E1326" t="str">
            <v>WN FLG</v>
          </cell>
          <cell r="F1326">
            <v>3</v>
          </cell>
          <cell r="G1326" t="str">
            <v>CB200104000400</v>
          </cell>
          <cell r="H1326">
            <v>4</v>
          </cell>
          <cell r="I1326" t="str">
            <v>--</v>
          </cell>
          <cell r="J1326">
            <v>4</v>
          </cell>
          <cell r="K1326">
            <v>5</v>
          </cell>
        </row>
        <row r="1327">
          <cell r="A1327" t="str">
            <v>M1</v>
          </cell>
          <cell r="B1327" t="str">
            <v>A5C</v>
          </cell>
          <cell r="C1327" t="str">
            <v>P</v>
          </cell>
          <cell r="D1327" t="str">
            <v>22059</v>
          </cell>
          <cell r="E1327" t="str">
            <v>WN FLG</v>
          </cell>
          <cell r="F1327">
            <v>3</v>
          </cell>
          <cell r="G1327" t="str">
            <v>CB200104000400</v>
          </cell>
          <cell r="H1327">
            <v>4</v>
          </cell>
          <cell r="I1327" t="str">
            <v>--</v>
          </cell>
          <cell r="J1327">
            <v>2</v>
          </cell>
          <cell r="K1327">
            <v>3</v>
          </cell>
        </row>
        <row r="1328">
          <cell r="A1328" t="str">
            <v>M1</v>
          </cell>
          <cell r="B1328" t="str">
            <v>A5C</v>
          </cell>
          <cell r="C1328" t="str">
            <v>WW</v>
          </cell>
          <cell r="D1328" t="str">
            <v>22613</v>
          </cell>
          <cell r="E1328" t="str">
            <v>WN FLG</v>
          </cell>
          <cell r="F1328">
            <v>3</v>
          </cell>
          <cell r="G1328" t="str">
            <v>CB200104000400</v>
          </cell>
          <cell r="H1328">
            <v>4</v>
          </cell>
          <cell r="I1328" t="str">
            <v>--</v>
          </cell>
          <cell r="J1328">
            <v>4</v>
          </cell>
          <cell r="K1328">
            <v>5</v>
          </cell>
        </row>
        <row r="1329">
          <cell r="A1329" t="str">
            <v>M1</v>
          </cell>
          <cell r="B1329" t="str">
            <v>A5C</v>
          </cell>
          <cell r="C1329" t="str">
            <v>WW</v>
          </cell>
          <cell r="D1329" t="str">
            <v>22601</v>
          </cell>
          <cell r="E1329" t="str">
            <v>WN FLG</v>
          </cell>
          <cell r="F1329">
            <v>3</v>
          </cell>
          <cell r="G1329" t="str">
            <v>CB200104000400</v>
          </cell>
          <cell r="H1329">
            <v>4</v>
          </cell>
          <cell r="I1329" t="str">
            <v>--</v>
          </cell>
          <cell r="J1329">
            <v>8</v>
          </cell>
          <cell r="K1329">
            <v>10</v>
          </cell>
        </row>
        <row r="1330">
          <cell r="A1330" t="str">
            <v>M1</v>
          </cell>
          <cell r="B1330" t="str">
            <v>A6C</v>
          </cell>
          <cell r="C1330" t="str">
            <v>HOS</v>
          </cell>
          <cell r="D1330" t="str">
            <v>65628</v>
          </cell>
          <cell r="E1330" t="str">
            <v>WN FLG</v>
          </cell>
          <cell r="F1330">
            <v>3</v>
          </cell>
          <cell r="G1330" t="str">
            <v>CB200204000400</v>
          </cell>
          <cell r="H1330">
            <v>4</v>
          </cell>
          <cell r="I1330" t="str">
            <v>--</v>
          </cell>
          <cell r="J1330">
            <v>2</v>
          </cell>
          <cell r="K1330">
            <v>3</v>
          </cell>
        </row>
        <row r="1331">
          <cell r="A1331" t="str">
            <v>M1</v>
          </cell>
          <cell r="B1331" t="str">
            <v>A6C</v>
          </cell>
          <cell r="C1331" t="str">
            <v>HOS</v>
          </cell>
          <cell r="D1331" t="str">
            <v>65628</v>
          </cell>
          <cell r="E1331" t="str">
            <v>WN FLG</v>
          </cell>
          <cell r="F1331">
            <v>3</v>
          </cell>
          <cell r="G1331" t="str">
            <v>CB200104000400</v>
          </cell>
          <cell r="H1331">
            <v>4</v>
          </cell>
          <cell r="I1331" t="str">
            <v>--</v>
          </cell>
          <cell r="J1331">
            <v>7</v>
          </cell>
          <cell r="K1331">
            <v>9</v>
          </cell>
        </row>
        <row r="1332">
          <cell r="A1332" t="str">
            <v>M1</v>
          </cell>
          <cell r="B1332" t="str">
            <v>A6C</v>
          </cell>
          <cell r="C1332" t="str">
            <v>HOS</v>
          </cell>
          <cell r="D1332" t="str">
            <v>65634</v>
          </cell>
          <cell r="E1332" t="str">
            <v>WN FLG</v>
          </cell>
          <cell r="F1332">
            <v>3</v>
          </cell>
          <cell r="G1332" t="str">
            <v>CB200104000400</v>
          </cell>
          <cell r="H1332">
            <v>4</v>
          </cell>
          <cell r="I1332" t="str">
            <v>--</v>
          </cell>
          <cell r="J1332">
            <v>3</v>
          </cell>
          <cell r="K1332">
            <v>4</v>
          </cell>
        </row>
        <row r="1333">
          <cell r="A1333" t="str">
            <v>M1</v>
          </cell>
          <cell r="B1333" t="str">
            <v>A4C</v>
          </cell>
          <cell r="C1333" t="str">
            <v>P</v>
          </cell>
          <cell r="D1333" t="str">
            <v>22009</v>
          </cell>
          <cell r="E1333" t="str">
            <v>WN FLG</v>
          </cell>
          <cell r="F1333">
            <v>3</v>
          </cell>
          <cell r="G1333" t="str">
            <v>CB200204000400</v>
          </cell>
          <cell r="H1333">
            <v>4</v>
          </cell>
          <cell r="I1333" t="str">
            <v>--</v>
          </cell>
          <cell r="J1333">
            <v>2</v>
          </cell>
          <cell r="K1333">
            <v>3</v>
          </cell>
        </row>
        <row r="1334">
          <cell r="A1334" t="str">
            <v>M1</v>
          </cell>
          <cell r="B1334" t="str">
            <v>A5C</v>
          </cell>
          <cell r="C1334" t="str">
            <v>P</v>
          </cell>
          <cell r="D1334" t="str">
            <v>22098</v>
          </cell>
          <cell r="E1334" t="str">
            <v>WN FLG</v>
          </cell>
          <cell r="F1334">
            <v>3</v>
          </cell>
          <cell r="G1334" t="str">
            <v>CB200104000400</v>
          </cell>
          <cell r="H1334">
            <v>4</v>
          </cell>
          <cell r="I1334" t="str">
            <v>--</v>
          </cell>
          <cell r="J1334">
            <v>2</v>
          </cell>
          <cell r="K1334">
            <v>3</v>
          </cell>
        </row>
        <row r="1335">
          <cell r="A1335" t="str">
            <v>M1</v>
          </cell>
          <cell r="B1335" t="str">
            <v>A5C</v>
          </cell>
          <cell r="C1335" t="str">
            <v>TRIM</v>
          </cell>
          <cell r="D1335" t="str">
            <v>V-2216B</v>
          </cell>
          <cell r="E1335" t="str">
            <v>WN FLG</v>
          </cell>
          <cell r="F1335">
            <v>3</v>
          </cell>
          <cell r="G1335" t="str">
            <v>CB200104000400</v>
          </cell>
          <cell r="H1335">
            <v>4</v>
          </cell>
          <cell r="I1335" t="str">
            <v>--</v>
          </cell>
          <cell r="J1335">
            <v>1</v>
          </cell>
          <cell r="K1335">
            <v>2</v>
          </cell>
        </row>
        <row r="1336">
          <cell r="A1336" t="str">
            <v>M1</v>
          </cell>
          <cell r="B1336" t="str">
            <v>A5C</v>
          </cell>
          <cell r="C1336" t="str">
            <v>TRIM</v>
          </cell>
          <cell r="D1336" t="str">
            <v>V-2216A</v>
          </cell>
          <cell r="E1336" t="str">
            <v>WN FLG</v>
          </cell>
          <cell r="F1336">
            <v>3</v>
          </cell>
          <cell r="G1336" t="str">
            <v>CB200104000400</v>
          </cell>
          <cell r="H1336">
            <v>4</v>
          </cell>
          <cell r="I1336" t="str">
            <v>--</v>
          </cell>
          <cell r="J1336">
            <v>1</v>
          </cell>
          <cell r="K1336">
            <v>2</v>
          </cell>
        </row>
        <row r="1337">
          <cell r="A1337" t="str">
            <v>M1</v>
          </cell>
          <cell r="B1337" t="str">
            <v>A6C</v>
          </cell>
          <cell r="C1337" t="str">
            <v>HOR</v>
          </cell>
          <cell r="D1337" t="str">
            <v>65813</v>
          </cell>
          <cell r="E1337" t="str">
            <v>WN FLG</v>
          </cell>
          <cell r="F1337">
            <v>3</v>
          </cell>
          <cell r="G1337" t="str">
            <v>CB200104000400</v>
          </cell>
          <cell r="H1337">
            <v>4</v>
          </cell>
          <cell r="I1337" t="str">
            <v>--</v>
          </cell>
          <cell r="J1337">
            <v>2</v>
          </cell>
          <cell r="K1337">
            <v>3</v>
          </cell>
        </row>
        <row r="1338">
          <cell r="A1338" t="str">
            <v>M1</v>
          </cell>
          <cell r="B1338" t="str">
            <v>A6C</v>
          </cell>
          <cell r="C1338" t="str">
            <v>HOS</v>
          </cell>
          <cell r="D1338" t="str">
            <v>65614</v>
          </cell>
          <cell r="E1338" t="str">
            <v>WN FLG</v>
          </cell>
          <cell r="F1338">
            <v>3</v>
          </cell>
          <cell r="G1338" t="str">
            <v>CB200104000400</v>
          </cell>
          <cell r="H1338">
            <v>4</v>
          </cell>
          <cell r="I1338" t="str">
            <v>--</v>
          </cell>
          <cell r="J1338">
            <v>5</v>
          </cell>
          <cell r="K1338">
            <v>6</v>
          </cell>
        </row>
        <row r="1339">
          <cell r="A1339" t="str">
            <v>M1</v>
          </cell>
          <cell r="B1339" t="str">
            <v>A4C</v>
          </cell>
          <cell r="C1339" t="str">
            <v>P</v>
          </cell>
          <cell r="D1339" t="str">
            <v>22009</v>
          </cell>
          <cell r="E1339" t="str">
            <v>WN FLG</v>
          </cell>
          <cell r="F1339">
            <v>3</v>
          </cell>
          <cell r="G1339" t="str">
            <v>CB200104000400</v>
          </cell>
          <cell r="H1339">
            <v>4</v>
          </cell>
          <cell r="I1339" t="str">
            <v>--</v>
          </cell>
          <cell r="J1339">
            <v>8</v>
          </cell>
          <cell r="K1339">
            <v>10</v>
          </cell>
        </row>
        <row r="1340">
          <cell r="A1340" t="str">
            <v>M1</v>
          </cell>
          <cell r="B1340" t="str">
            <v>B1C</v>
          </cell>
          <cell r="C1340" t="str">
            <v>P</v>
          </cell>
          <cell r="D1340" t="str">
            <v>22029</v>
          </cell>
          <cell r="E1340" t="str">
            <v>WN FLG</v>
          </cell>
          <cell r="F1340">
            <v>3</v>
          </cell>
          <cell r="G1340" t="str">
            <v>CB200204000400</v>
          </cell>
          <cell r="H1340">
            <v>4</v>
          </cell>
          <cell r="I1340" t="str">
            <v>--</v>
          </cell>
          <cell r="J1340">
            <v>10</v>
          </cell>
          <cell r="K1340">
            <v>12</v>
          </cell>
        </row>
        <row r="1341">
          <cell r="A1341" t="str">
            <v>M1</v>
          </cell>
          <cell r="B1341" t="str">
            <v>A5C</v>
          </cell>
          <cell r="C1341" t="str">
            <v>P</v>
          </cell>
          <cell r="D1341" t="str">
            <v>25002</v>
          </cell>
          <cell r="E1341" t="str">
            <v>RWN FLG</v>
          </cell>
          <cell r="F1341">
            <v>3</v>
          </cell>
          <cell r="G1341" t="str">
            <v>CB190104040603</v>
          </cell>
          <cell r="H1341">
            <v>6</v>
          </cell>
          <cell r="I1341">
            <v>3</v>
          </cell>
          <cell r="J1341">
            <v>1</v>
          </cell>
          <cell r="K1341">
            <v>2</v>
          </cell>
        </row>
        <row r="1342">
          <cell r="A1342" t="str">
            <v>M1</v>
          </cell>
          <cell r="B1342" t="str">
            <v>A5C</v>
          </cell>
          <cell r="C1342" t="str">
            <v>COMP</v>
          </cell>
          <cell r="D1342" t="str">
            <v>003</v>
          </cell>
          <cell r="E1342" t="str">
            <v>WN FLG</v>
          </cell>
          <cell r="F1342">
            <v>3</v>
          </cell>
          <cell r="G1342" t="str">
            <v>CB200104000600</v>
          </cell>
          <cell r="H1342">
            <v>6</v>
          </cell>
          <cell r="I1342" t="str">
            <v>--</v>
          </cell>
          <cell r="J1342">
            <v>2</v>
          </cell>
          <cell r="K1342">
            <v>3</v>
          </cell>
        </row>
        <row r="1343">
          <cell r="A1343" t="str">
            <v>M1</v>
          </cell>
          <cell r="B1343" t="str">
            <v>A5C</v>
          </cell>
          <cell r="C1343" t="str">
            <v>P</v>
          </cell>
          <cell r="D1343" t="str">
            <v>22028</v>
          </cell>
          <cell r="E1343" t="str">
            <v>WN FLG</v>
          </cell>
          <cell r="F1343">
            <v>3</v>
          </cell>
          <cell r="G1343" t="str">
            <v>CB200204000600</v>
          </cell>
          <cell r="H1343">
            <v>6</v>
          </cell>
          <cell r="I1343" t="str">
            <v>--</v>
          </cell>
          <cell r="J1343">
            <v>2</v>
          </cell>
          <cell r="K1343">
            <v>3</v>
          </cell>
        </row>
        <row r="1344">
          <cell r="A1344" t="str">
            <v>M1</v>
          </cell>
          <cell r="B1344" t="str">
            <v>A5C</v>
          </cell>
          <cell r="C1344" t="str">
            <v>P</v>
          </cell>
          <cell r="D1344" t="str">
            <v>22022</v>
          </cell>
          <cell r="E1344" t="str">
            <v>WN FLG</v>
          </cell>
          <cell r="F1344">
            <v>3</v>
          </cell>
          <cell r="G1344" t="str">
            <v>CB200204000600</v>
          </cell>
          <cell r="H1344">
            <v>6</v>
          </cell>
          <cell r="I1344" t="str">
            <v>--</v>
          </cell>
          <cell r="J1344">
            <v>2</v>
          </cell>
          <cell r="K1344">
            <v>3</v>
          </cell>
        </row>
        <row r="1345">
          <cell r="A1345" t="str">
            <v>M1</v>
          </cell>
          <cell r="B1345" t="str">
            <v>A5C</v>
          </cell>
          <cell r="C1345" t="str">
            <v>P</v>
          </cell>
          <cell r="D1345" t="str">
            <v>22023</v>
          </cell>
          <cell r="E1345" t="str">
            <v>WN FLG</v>
          </cell>
          <cell r="F1345">
            <v>3</v>
          </cell>
          <cell r="G1345" t="str">
            <v>CB200104000600</v>
          </cell>
          <cell r="H1345">
            <v>6</v>
          </cell>
          <cell r="I1345" t="str">
            <v>--</v>
          </cell>
          <cell r="J1345">
            <v>4</v>
          </cell>
          <cell r="K1345">
            <v>5</v>
          </cell>
        </row>
        <row r="1346">
          <cell r="A1346" t="str">
            <v>M1</v>
          </cell>
          <cell r="B1346" t="str">
            <v>A5C</v>
          </cell>
          <cell r="C1346" t="str">
            <v>P</v>
          </cell>
          <cell r="D1346" t="str">
            <v>22028</v>
          </cell>
          <cell r="E1346" t="str">
            <v>WN FLG</v>
          </cell>
          <cell r="F1346">
            <v>3</v>
          </cell>
          <cell r="G1346" t="str">
            <v>CB200104000600</v>
          </cell>
          <cell r="H1346">
            <v>6</v>
          </cell>
          <cell r="I1346" t="str">
            <v>--</v>
          </cell>
          <cell r="J1346">
            <v>2</v>
          </cell>
          <cell r="K1346">
            <v>3</v>
          </cell>
        </row>
        <row r="1347">
          <cell r="A1347" t="str">
            <v>M1</v>
          </cell>
          <cell r="B1347" t="str">
            <v>A5C</v>
          </cell>
          <cell r="C1347" t="str">
            <v>P</v>
          </cell>
          <cell r="D1347" t="str">
            <v>22055</v>
          </cell>
          <cell r="E1347" t="str">
            <v>WN FLG</v>
          </cell>
          <cell r="F1347">
            <v>3</v>
          </cell>
          <cell r="G1347" t="str">
            <v>CB200104000600</v>
          </cell>
          <cell r="H1347">
            <v>6</v>
          </cell>
          <cell r="I1347" t="str">
            <v>--</v>
          </cell>
          <cell r="J1347">
            <v>2</v>
          </cell>
          <cell r="K1347">
            <v>3</v>
          </cell>
        </row>
        <row r="1348">
          <cell r="A1348" t="str">
            <v>M1</v>
          </cell>
          <cell r="B1348" t="str">
            <v>A5C</v>
          </cell>
          <cell r="C1348" t="str">
            <v>P</v>
          </cell>
          <cell r="D1348" t="str">
            <v>22065</v>
          </cell>
          <cell r="E1348" t="str">
            <v>WN FLG</v>
          </cell>
          <cell r="F1348">
            <v>3</v>
          </cell>
          <cell r="G1348" t="str">
            <v>CB200104000600</v>
          </cell>
          <cell r="H1348">
            <v>6</v>
          </cell>
          <cell r="I1348" t="str">
            <v>--</v>
          </cell>
          <cell r="J1348">
            <v>9</v>
          </cell>
          <cell r="K1348">
            <v>11</v>
          </cell>
        </row>
        <row r="1349">
          <cell r="A1349" t="str">
            <v>M1</v>
          </cell>
          <cell r="B1349" t="str">
            <v>A5C</v>
          </cell>
          <cell r="C1349" t="str">
            <v>P</v>
          </cell>
          <cell r="D1349" t="str">
            <v>22139</v>
          </cell>
          <cell r="E1349" t="str">
            <v>WN FLG</v>
          </cell>
          <cell r="F1349">
            <v>3</v>
          </cell>
          <cell r="G1349" t="str">
            <v>CB200104000600</v>
          </cell>
          <cell r="H1349">
            <v>6</v>
          </cell>
          <cell r="I1349" t="str">
            <v>--</v>
          </cell>
          <cell r="J1349">
            <v>2</v>
          </cell>
          <cell r="K1349">
            <v>3</v>
          </cell>
        </row>
        <row r="1350">
          <cell r="A1350" t="str">
            <v>M1</v>
          </cell>
          <cell r="B1350" t="str">
            <v>A5C</v>
          </cell>
          <cell r="C1350" t="str">
            <v>P</v>
          </cell>
          <cell r="D1350" t="str">
            <v>22022</v>
          </cell>
          <cell r="E1350" t="str">
            <v>WN FLG</v>
          </cell>
          <cell r="F1350">
            <v>3</v>
          </cell>
          <cell r="G1350" t="str">
            <v>CB200104000600</v>
          </cell>
          <cell r="H1350">
            <v>6</v>
          </cell>
          <cell r="I1350" t="str">
            <v>--</v>
          </cell>
          <cell r="J1350">
            <v>4</v>
          </cell>
          <cell r="K1350">
            <v>5</v>
          </cell>
        </row>
        <row r="1351">
          <cell r="A1351" t="str">
            <v>M1</v>
          </cell>
          <cell r="B1351" t="str">
            <v>A5C</v>
          </cell>
          <cell r="C1351" t="str">
            <v>P</v>
          </cell>
          <cell r="D1351" t="str">
            <v>22019</v>
          </cell>
          <cell r="E1351" t="str">
            <v>WN FLG</v>
          </cell>
          <cell r="F1351">
            <v>3</v>
          </cell>
          <cell r="G1351" t="str">
            <v>CB2001040006000600</v>
          </cell>
          <cell r="H1351">
            <v>6</v>
          </cell>
          <cell r="I1351" t="str">
            <v>--</v>
          </cell>
          <cell r="J1351">
            <v>7</v>
          </cell>
          <cell r="K1351">
            <v>9</v>
          </cell>
        </row>
        <row r="1352">
          <cell r="A1352" t="str">
            <v>M1</v>
          </cell>
          <cell r="B1352" t="str">
            <v>A5C</v>
          </cell>
          <cell r="C1352" t="str">
            <v>P</v>
          </cell>
          <cell r="D1352" t="str">
            <v>22020</v>
          </cell>
          <cell r="E1352" t="str">
            <v>WN FLG</v>
          </cell>
          <cell r="F1352">
            <v>3</v>
          </cell>
          <cell r="G1352" t="str">
            <v>CB2001040006000600</v>
          </cell>
          <cell r="H1352">
            <v>6</v>
          </cell>
          <cell r="I1352" t="str">
            <v>--</v>
          </cell>
          <cell r="J1352">
            <v>24</v>
          </cell>
          <cell r="K1352">
            <v>28</v>
          </cell>
        </row>
        <row r="1353">
          <cell r="A1353" t="str">
            <v>M1</v>
          </cell>
          <cell r="B1353" t="str">
            <v>A5C</v>
          </cell>
          <cell r="C1353" t="str">
            <v>P</v>
          </cell>
          <cell r="D1353" t="str">
            <v>22048</v>
          </cell>
          <cell r="E1353" t="str">
            <v>WN FLG</v>
          </cell>
          <cell r="F1353">
            <v>3</v>
          </cell>
          <cell r="G1353" t="str">
            <v>CB2002040006000600</v>
          </cell>
          <cell r="H1353">
            <v>6</v>
          </cell>
          <cell r="I1353" t="str">
            <v>--</v>
          </cell>
          <cell r="J1353">
            <v>4</v>
          </cell>
          <cell r="K1353">
            <v>5</v>
          </cell>
        </row>
        <row r="1354">
          <cell r="A1354" t="str">
            <v>M1</v>
          </cell>
          <cell r="B1354" t="str">
            <v>A5C</v>
          </cell>
          <cell r="C1354" t="str">
            <v>P</v>
          </cell>
          <cell r="D1354" t="str">
            <v>22048</v>
          </cell>
          <cell r="E1354" t="str">
            <v>WN FLG</v>
          </cell>
          <cell r="F1354">
            <v>3</v>
          </cell>
          <cell r="G1354" t="str">
            <v>CB2001040006000600</v>
          </cell>
          <cell r="H1354">
            <v>6</v>
          </cell>
          <cell r="I1354" t="str">
            <v>--</v>
          </cell>
          <cell r="J1354">
            <v>16</v>
          </cell>
          <cell r="K1354">
            <v>19</v>
          </cell>
        </row>
        <row r="1355">
          <cell r="A1355" t="str">
            <v>M1</v>
          </cell>
          <cell r="B1355" t="str">
            <v>A5C</v>
          </cell>
          <cell r="C1355" t="str">
            <v>P</v>
          </cell>
          <cell r="D1355" t="str">
            <v>22048</v>
          </cell>
          <cell r="E1355" t="str">
            <v>WN FLG</v>
          </cell>
          <cell r="F1355">
            <v>3</v>
          </cell>
          <cell r="G1355" t="str">
            <v>CB2001040006000600</v>
          </cell>
          <cell r="H1355">
            <v>6</v>
          </cell>
          <cell r="I1355" t="str">
            <v>--</v>
          </cell>
          <cell r="J1355">
            <v>13</v>
          </cell>
          <cell r="K1355">
            <v>15</v>
          </cell>
        </row>
        <row r="1356">
          <cell r="A1356" t="str">
            <v>M1</v>
          </cell>
          <cell r="B1356" t="str">
            <v>A5C</v>
          </cell>
          <cell r="C1356" t="str">
            <v>P</v>
          </cell>
          <cell r="D1356" t="str">
            <v>22019</v>
          </cell>
          <cell r="E1356" t="str">
            <v>WN FLG</v>
          </cell>
          <cell r="F1356">
            <v>3</v>
          </cell>
          <cell r="G1356" t="str">
            <v>CB2002040006000600</v>
          </cell>
          <cell r="H1356">
            <v>6</v>
          </cell>
          <cell r="I1356" t="str">
            <v>--</v>
          </cell>
          <cell r="J1356">
            <v>4</v>
          </cell>
          <cell r="K1356">
            <v>5</v>
          </cell>
        </row>
        <row r="1357">
          <cell r="A1357" t="str">
            <v>M1</v>
          </cell>
          <cell r="B1357" t="str">
            <v>A5C</v>
          </cell>
          <cell r="C1357" t="str">
            <v>P</v>
          </cell>
          <cell r="D1357" t="str">
            <v>22020</v>
          </cell>
          <cell r="E1357" t="str">
            <v>WN FLG</v>
          </cell>
          <cell r="F1357">
            <v>3</v>
          </cell>
          <cell r="G1357" t="str">
            <v>CB2002040006000600</v>
          </cell>
          <cell r="H1357">
            <v>6</v>
          </cell>
          <cell r="I1357" t="str">
            <v>--</v>
          </cell>
          <cell r="J1357">
            <v>2</v>
          </cell>
          <cell r="K1357">
            <v>3</v>
          </cell>
        </row>
        <row r="1358">
          <cell r="A1358" t="str">
            <v>M1</v>
          </cell>
          <cell r="B1358" t="str">
            <v>A5C</v>
          </cell>
          <cell r="C1358" t="str">
            <v>P</v>
          </cell>
          <cell r="D1358" t="str">
            <v>22035</v>
          </cell>
          <cell r="E1358" t="str">
            <v>WN FLG</v>
          </cell>
          <cell r="F1358">
            <v>3</v>
          </cell>
          <cell r="G1358" t="str">
            <v>CB200104000600</v>
          </cell>
          <cell r="H1358">
            <v>6</v>
          </cell>
          <cell r="I1358" t="str">
            <v>--</v>
          </cell>
          <cell r="J1358">
            <v>7</v>
          </cell>
          <cell r="K1358">
            <v>9</v>
          </cell>
        </row>
        <row r="1359">
          <cell r="A1359" t="str">
            <v>M1</v>
          </cell>
          <cell r="B1359" t="str">
            <v>A5C</v>
          </cell>
          <cell r="C1359" t="str">
            <v>P</v>
          </cell>
          <cell r="D1359" t="str">
            <v>22034</v>
          </cell>
          <cell r="E1359" t="str">
            <v>WN FLG</v>
          </cell>
          <cell r="F1359">
            <v>3</v>
          </cell>
          <cell r="G1359" t="str">
            <v>CB2001040006000600</v>
          </cell>
          <cell r="H1359">
            <v>6</v>
          </cell>
          <cell r="I1359" t="str">
            <v>--</v>
          </cell>
          <cell r="J1359">
            <v>6</v>
          </cell>
          <cell r="K1359">
            <v>7</v>
          </cell>
        </row>
        <row r="1360">
          <cell r="A1360" t="str">
            <v>M1</v>
          </cell>
          <cell r="B1360" t="str">
            <v>A6C</v>
          </cell>
          <cell r="C1360" t="str">
            <v>HOS</v>
          </cell>
          <cell r="D1360" t="str">
            <v>65624</v>
          </cell>
          <cell r="E1360" t="str">
            <v>WN FLG</v>
          </cell>
          <cell r="F1360">
            <v>3</v>
          </cell>
          <cell r="G1360" t="str">
            <v>CB200104000600</v>
          </cell>
          <cell r="H1360">
            <v>6</v>
          </cell>
          <cell r="I1360" t="str">
            <v>--</v>
          </cell>
          <cell r="J1360">
            <v>2</v>
          </cell>
          <cell r="K1360">
            <v>3</v>
          </cell>
        </row>
        <row r="1361">
          <cell r="A1361" t="str">
            <v>M1</v>
          </cell>
          <cell r="B1361" t="str">
            <v>A6C</v>
          </cell>
          <cell r="C1361" t="str">
            <v>HOS</v>
          </cell>
          <cell r="D1361" t="str">
            <v>65613</v>
          </cell>
          <cell r="E1361" t="str">
            <v>WN FLG</v>
          </cell>
          <cell r="F1361">
            <v>3</v>
          </cell>
          <cell r="G1361" t="str">
            <v>CB200104000600</v>
          </cell>
          <cell r="H1361">
            <v>6</v>
          </cell>
          <cell r="I1361" t="str">
            <v>--</v>
          </cell>
          <cell r="J1361">
            <v>2</v>
          </cell>
          <cell r="K1361">
            <v>3</v>
          </cell>
        </row>
        <row r="1362">
          <cell r="A1362" t="str">
            <v>M1</v>
          </cell>
          <cell r="B1362" t="str">
            <v>A6C</v>
          </cell>
          <cell r="C1362" t="str">
            <v>HOS</v>
          </cell>
          <cell r="D1362" t="str">
            <v>65624</v>
          </cell>
          <cell r="E1362" t="str">
            <v>WN FLG</v>
          </cell>
          <cell r="F1362">
            <v>3</v>
          </cell>
          <cell r="G1362" t="str">
            <v>CB200104000600</v>
          </cell>
          <cell r="H1362">
            <v>6</v>
          </cell>
          <cell r="I1362" t="str">
            <v>--</v>
          </cell>
          <cell r="J1362">
            <v>2</v>
          </cell>
          <cell r="K1362">
            <v>3</v>
          </cell>
        </row>
        <row r="1363">
          <cell r="A1363" t="str">
            <v>M1</v>
          </cell>
          <cell r="B1363" t="str">
            <v>A6C</v>
          </cell>
          <cell r="C1363" t="str">
            <v>HOR</v>
          </cell>
          <cell r="D1363" t="str">
            <v>65611</v>
          </cell>
          <cell r="E1363" t="str">
            <v>WN FLG</v>
          </cell>
          <cell r="F1363">
            <v>3</v>
          </cell>
          <cell r="G1363" t="str">
            <v>CB200104000600</v>
          </cell>
          <cell r="H1363">
            <v>6</v>
          </cell>
          <cell r="I1363" t="str">
            <v>--</v>
          </cell>
          <cell r="J1363">
            <v>2</v>
          </cell>
          <cell r="K1363">
            <v>3</v>
          </cell>
        </row>
        <row r="1364">
          <cell r="A1364" t="str">
            <v>M1</v>
          </cell>
          <cell r="B1364" t="str">
            <v>A6C</v>
          </cell>
          <cell r="C1364" t="str">
            <v>HOR</v>
          </cell>
          <cell r="D1364" t="str">
            <v>65611</v>
          </cell>
          <cell r="E1364" t="str">
            <v>WN FLG</v>
          </cell>
          <cell r="F1364">
            <v>3</v>
          </cell>
          <cell r="G1364" t="str">
            <v>CB200104000600</v>
          </cell>
          <cell r="H1364">
            <v>6</v>
          </cell>
          <cell r="I1364" t="str">
            <v>--</v>
          </cell>
          <cell r="J1364">
            <v>2</v>
          </cell>
          <cell r="K1364">
            <v>3</v>
          </cell>
        </row>
        <row r="1365">
          <cell r="A1365" t="str">
            <v>M1</v>
          </cell>
          <cell r="B1365" t="str">
            <v>A6C</v>
          </cell>
          <cell r="C1365" t="str">
            <v>HOR</v>
          </cell>
          <cell r="D1365" t="str">
            <v>65619</v>
          </cell>
          <cell r="E1365" t="str">
            <v>WN FLG</v>
          </cell>
          <cell r="F1365">
            <v>3</v>
          </cell>
          <cell r="G1365" t="str">
            <v>CB200104000600</v>
          </cell>
          <cell r="H1365">
            <v>6</v>
          </cell>
          <cell r="I1365" t="str">
            <v>--</v>
          </cell>
          <cell r="J1365">
            <v>2</v>
          </cell>
          <cell r="K1365">
            <v>3</v>
          </cell>
        </row>
        <row r="1366">
          <cell r="A1366" t="str">
            <v>M1</v>
          </cell>
          <cell r="B1366" t="str">
            <v>A6C</v>
          </cell>
          <cell r="C1366" t="str">
            <v>HOR</v>
          </cell>
          <cell r="D1366" t="str">
            <v>65635</v>
          </cell>
          <cell r="E1366" t="str">
            <v>WN FLG</v>
          </cell>
          <cell r="F1366">
            <v>3</v>
          </cell>
          <cell r="G1366" t="str">
            <v>CB200104000600</v>
          </cell>
          <cell r="H1366">
            <v>6</v>
          </cell>
          <cell r="I1366" t="str">
            <v>--</v>
          </cell>
          <cell r="J1366">
            <v>2</v>
          </cell>
          <cell r="K1366">
            <v>3</v>
          </cell>
        </row>
        <row r="1367">
          <cell r="A1367" t="str">
            <v>M1</v>
          </cell>
          <cell r="B1367" t="str">
            <v>B1C</v>
          </cell>
          <cell r="C1367" t="str">
            <v>P</v>
          </cell>
          <cell r="D1367" t="str">
            <v>22029</v>
          </cell>
          <cell r="E1367" t="str">
            <v>WN FLG</v>
          </cell>
          <cell r="F1367">
            <v>3</v>
          </cell>
          <cell r="G1367" t="str">
            <v>CB200204000600</v>
          </cell>
          <cell r="H1367">
            <v>6</v>
          </cell>
          <cell r="I1367" t="str">
            <v>--</v>
          </cell>
          <cell r="J1367">
            <v>2</v>
          </cell>
          <cell r="K1367">
            <v>3</v>
          </cell>
        </row>
        <row r="1368">
          <cell r="A1368" t="str">
            <v>M1</v>
          </cell>
          <cell r="B1368" t="str">
            <v>A5C</v>
          </cell>
          <cell r="C1368" t="str">
            <v>P</v>
          </cell>
          <cell r="D1368" t="str">
            <v>25002</v>
          </cell>
          <cell r="E1368" t="str">
            <v>RWN FLG</v>
          </cell>
          <cell r="F1368">
            <v>3</v>
          </cell>
          <cell r="G1368" t="str">
            <v>CB190104040803</v>
          </cell>
          <cell r="H1368">
            <v>8</v>
          </cell>
          <cell r="I1368">
            <v>3</v>
          </cell>
          <cell r="J1368">
            <v>1</v>
          </cell>
          <cell r="K1368">
            <v>2</v>
          </cell>
        </row>
        <row r="1369">
          <cell r="A1369" t="str">
            <v>M1</v>
          </cell>
          <cell r="B1369" t="str">
            <v>A5C</v>
          </cell>
          <cell r="C1369" t="str">
            <v>COMP</v>
          </cell>
          <cell r="D1369" t="str">
            <v>004</v>
          </cell>
          <cell r="E1369" t="str">
            <v>WN FLG</v>
          </cell>
          <cell r="F1369">
            <v>3</v>
          </cell>
          <cell r="G1369" t="str">
            <v>CB200104000800</v>
          </cell>
          <cell r="H1369">
            <v>8</v>
          </cell>
          <cell r="I1369" t="str">
            <v>--</v>
          </cell>
          <cell r="J1369">
            <v>4</v>
          </cell>
          <cell r="K1369">
            <v>5</v>
          </cell>
        </row>
        <row r="1370">
          <cell r="A1370" t="str">
            <v>M1</v>
          </cell>
          <cell r="B1370" t="str">
            <v>A5C</v>
          </cell>
          <cell r="C1370" t="str">
            <v>P</v>
          </cell>
          <cell r="D1370" t="str">
            <v>22011</v>
          </cell>
          <cell r="E1370" t="str">
            <v>WN FLG</v>
          </cell>
          <cell r="F1370">
            <v>3</v>
          </cell>
          <cell r="G1370" t="str">
            <v>CB200204000800</v>
          </cell>
          <cell r="H1370">
            <v>8</v>
          </cell>
          <cell r="I1370" t="str">
            <v>--</v>
          </cell>
          <cell r="J1370">
            <v>2</v>
          </cell>
          <cell r="K1370">
            <v>3</v>
          </cell>
        </row>
        <row r="1371">
          <cell r="A1371" t="str">
            <v>M1</v>
          </cell>
          <cell r="B1371" t="str">
            <v>A5C</v>
          </cell>
          <cell r="C1371" t="str">
            <v>P</v>
          </cell>
          <cell r="D1371" t="str">
            <v>22011</v>
          </cell>
          <cell r="E1371" t="str">
            <v>WN FLG</v>
          </cell>
          <cell r="F1371">
            <v>3</v>
          </cell>
          <cell r="G1371" t="str">
            <v>CB200104000800</v>
          </cell>
          <cell r="H1371">
            <v>8</v>
          </cell>
          <cell r="I1371" t="str">
            <v>--</v>
          </cell>
          <cell r="J1371">
            <v>2</v>
          </cell>
          <cell r="K1371">
            <v>3</v>
          </cell>
        </row>
        <row r="1372">
          <cell r="A1372" t="str">
            <v>M1</v>
          </cell>
          <cell r="B1372" t="str">
            <v>A5C</v>
          </cell>
          <cell r="C1372" t="str">
            <v>P</v>
          </cell>
          <cell r="D1372" t="str">
            <v>22118</v>
          </cell>
          <cell r="E1372" t="str">
            <v>WN FLG</v>
          </cell>
          <cell r="F1372">
            <v>3</v>
          </cell>
          <cell r="G1372" t="str">
            <v>CB200104000800</v>
          </cell>
          <cell r="H1372">
            <v>8</v>
          </cell>
          <cell r="I1372" t="str">
            <v>--</v>
          </cell>
          <cell r="J1372">
            <v>1</v>
          </cell>
          <cell r="K1372">
            <v>2</v>
          </cell>
        </row>
        <row r="1373">
          <cell r="A1373" t="str">
            <v>M1</v>
          </cell>
          <cell r="B1373" t="str">
            <v>A5C</v>
          </cell>
          <cell r="C1373" t="str">
            <v>P</v>
          </cell>
          <cell r="D1373" t="str">
            <v>25002</v>
          </cell>
          <cell r="E1373" t="str">
            <v>WN FLG</v>
          </cell>
          <cell r="F1373">
            <v>3</v>
          </cell>
          <cell r="G1373" t="str">
            <v>CB200104000800</v>
          </cell>
          <cell r="H1373">
            <v>8</v>
          </cell>
          <cell r="I1373" t="str">
            <v>--</v>
          </cell>
          <cell r="J1373">
            <v>1</v>
          </cell>
          <cell r="K1373">
            <v>2</v>
          </cell>
        </row>
        <row r="1374">
          <cell r="A1374" t="str">
            <v>M1</v>
          </cell>
          <cell r="B1374" t="str">
            <v>A5C</v>
          </cell>
          <cell r="C1374" t="str">
            <v>P</v>
          </cell>
          <cell r="D1374" t="str">
            <v>22018</v>
          </cell>
          <cell r="E1374" t="str">
            <v>WN FLG</v>
          </cell>
          <cell r="F1374">
            <v>3</v>
          </cell>
          <cell r="G1374" t="str">
            <v>CB2001040008000800</v>
          </cell>
          <cell r="H1374">
            <v>8</v>
          </cell>
          <cell r="I1374" t="str">
            <v>--</v>
          </cell>
          <cell r="J1374">
            <v>1</v>
          </cell>
          <cell r="K1374">
            <v>2</v>
          </cell>
        </row>
        <row r="1375">
          <cell r="A1375" t="str">
            <v>M1</v>
          </cell>
          <cell r="B1375" t="str">
            <v>A6C</v>
          </cell>
          <cell r="C1375" t="str">
            <v>HOS</v>
          </cell>
          <cell r="D1375" t="str">
            <v>65617</v>
          </cell>
          <cell r="E1375" t="str">
            <v>WN FLG</v>
          </cell>
          <cell r="F1375">
            <v>3</v>
          </cell>
          <cell r="G1375" t="str">
            <v>CB200204000800</v>
          </cell>
          <cell r="H1375">
            <v>8</v>
          </cell>
          <cell r="I1375" t="str">
            <v>--</v>
          </cell>
          <cell r="J1375">
            <v>2</v>
          </cell>
          <cell r="K1375">
            <v>3</v>
          </cell>
        </row>
        <row r="1376">
          <cell r="A1376" t="str">
            <v>M1</v>
          </cell>
          <cell r="B1376" t="str">
            <v>A5C</v>
          </cell>
          <cell r="C1376" t="str">
            <v>P</v>
          </cell>
          <cell r="D1376" t="str">
            <v>22044</v>
          </cell>
          <cell r="E1376" t="str">
            <v>WN FLG</v>
          </cell>
          <cell r="F1376">
            <v>3</v>
          </cell>
          <cell r="G1376" t="str">
            <v>CB200104000800</v>
          </cell>
          <cell r="H1376">
            <v>8</v>
          </cell>
          <cell r="I1376" t="str">
            <v>--</v>
          </cell>
          <cell r="J1376">
            <v>2</v>
          </cell>
          <cell r="K1376">
            <v>3</v>
          </cell>
        </row>
        <row r="1377">
          <cell r="A1377" t="str">
            <v>M1</v>
          </cell>
          <cell r="B1377" t="str">
            <v>A5C</v>
          </cell>
          <cell r="C1377" t="str">
            <v>P</v>
          </cell>
          <cell r="D1377" t="str">
            <v>22074</v>
          </cell>
          <cell r="E1377" t="str">
            <v>WN FLG</v>
          </cell>
          <cell r="F1377">
            <v>3</v>
          </cell>
          <cell r="G1377" t="str">
            <v>CB200104000800</v>
          </cell>
          <cell r="H1377">
            <v>8</v>
          </cell>
          <cell r="I1377" t="str">
            <v>--</v>
          </cell>
          <cell r="J1377">
            <v>9</v>
          </cell>
          <cell r="K1377">
            <v>11</v>
          </cell>
        </row>
        <row r="1378">
          <cell r="A1378" t="str">
            <v>M1</v>
          </cell>
          <cell r="B1378" t="str">
            <v>A5C</v>
          </cell>
          <cell r="C1378" t="str">
            <v>P</v>
          </cell>
          <cell r="D1378" t="str">
            <v>22074</v>
          </cell>
          <cell r="E1378" t="str">
            <v>WN FLG</v>
          </cell>
          <cell r="F1378">
            <v>3</v>
          </cell>
          <cell r="G1378" t="str">
            <v>CB200204000800</v>
          </cell>
          <cell r="H1378">
            <v>8</v>
          </cell>
          <cell r="I1378" t="str">
            <v>--</v>
          </cell>
          <cell r="J1378">
            <v>6</v>
          </cell>
          <cell r="K1378">
            <v>7</v>
          </cell>
        </row>
        <row r="1379">
          <cell r="A1379" t="str">
            <v>M1</v>
          </cell>
          <cell r="B1379" t="str">
            <v>A5C</v>
          </cell>
          <cell r="C1379" t="str">
            <v>P</v>
          </cell>
          <cell r="D1379" t="str">
            <v>22077</v>
          </cell>
          <cell r="E1379" t="str">
            <v>WN FLG</v>
          </cell>
          <cell r="F1379">
            <v>3</v>
          </cell>
          <cell r="G1379" t="str">
            <v>CB200204000800</v>
          </cell>
          <cell r="H1379">
            <v>8</v>
          </cell>
          <cell r="I1379" t="str">
            <v>--</v>
          </cell>
          <cell r="J1379">
            <v>2</v>
          </cell>
          <cell r="K1379">
            <v>3</v>
          </cell>
        </row>
        <row r="1380">
          <cell r="A1380" t="str">
            <v>M1</v>
          </cell>
          <cell r="B1380" t="str">
            <v>A5C</v>
          </cell>
          <cell r="C1380" t="str">
            <v>P</v>
          </cell>
          <cell r="D1380" t="str">
            <v>22077</v>
          </cell>
          <cell r="E1380" t="str">
            <v>WN FLG</v>
          </cell>
          <cell r="F1380">
            <v>3</v>
          </cell>
          <cell r="G1380" t="str">
            <v>CB200104000800</v>
          </cell>
          <cell r="H1380">
            <v>8</v>
          </cell>
          <cell r="I1380" t="str">
            <v>--</v>
          </cell>
          <cell r="J1380">
            <v>2</v>
          </cell>
          <cell r="K1380">
            <v>3</v>
          </cell>
        </row>
        <row r="1381">
          <cell r="A1381" t="str">
            <v>M1</v>
          </cell>
          <cell r="B1381" t="str">
            <v>A6C</v>
          </cell>
          <cell r="C1381" t="str">
            <v>HOS</v>
          </cell>
          <cell r="D1381" t="str">
            <v>65619</v>
          </cell>
          <cell r="E1381" t="str">
            <v>WN FLG</v>
          </cell>
          <cell r="F1381">
            <v>3</v>
          </cell>
          <cell r="G1381" t="str">
            <v>CB200104000800</v>
          </cell>
          <cell r="H1381">
            <v>8</v>
          </cell>
          <cell r="I1381" t="str">
            <v>--</v>
          </cell>
          <cell r="J1381">
            <v>1</v>
          </cell>
          <cell r="K1381">
            <v>2</v>
          </cell>
        </row>
        <row r="1382">
          <cell r="A1382" t="str">
            <v>M1</v>
          </cell>
          <cell r="B1382" t="str">
            <v>A6C</v>
          </cell>
          <cell r="C1382" t="str">
            <v>HOR</v>
          </cell>
          <cell r="D1382" t="str">
            <v>65621</v>
          </cell>
          <cell r="E1382" t="str">
            <v>WN FLG</v>
          </cell>
          <cell r="F1382">
            <v>3</v>
          </cell>
          <cell r="G1382" t="str">
            <v>CB200104000800</v>
          </cell>
          <cell r="H1382">
            <v>8</v>
          </cell>
          <cell r="I1382" t="str">
            <v>--</v>
          </cell>
          <cell r="J1382">
            <v>3</v>
          </cell>
          <cell r="K1382">
            <v>4</v>
          </cell>
        </row>
        <row r="1383">
          <cell r="A1383" t="str">
            <v>M1</v>
          </cell>
          <cell r="B1383" t="str">
            <v>A6C</v>
          </cell>
          <cell r="C1383" t="str">
            <v>HOS</v>
          </cell>
          <cell r="D1383" t="str">
            <v>65613</v>
          </cell>
          <cell r="E1383" t="str">
            <v>WN FLG</v>
          </cell>
          <cell r="F1383">
            <v>3</v>
          </cell>
          <cell r="G1383" t="str">
            <v>CB200104000800</v>
          </cell>
          <cell r="H1383">
            <v>8</v>
          </cell>
          <cell r="I1383" t="str">
            <v>--</v>
          </cell>
          <cell r="J1383">
            <v>8</v>
          </cell>
          <cell r="K1383">
            <v>10</v>
          </cell>
        </row>
        <row r="1384">
          <cell r="A1384" t="str">
            <v>M1</v>
          </cell>
          <cell r="B1384" t="str">
            <v>A6C</v>
          </cell>
          <cell r="C1384" t="str">
            <v>HOS</v>
          </cell>
          <cell r="D1384" t="str">
            <v>65613</v>
          </cell>
          <cell r="E1384" t="str">
            <v>WN FLG</v>
          </cell>
          <cell r="F1384">
            <v>3</v>
          </cell>
          <cell r="G1384" t="str">
            <v>CB200204000800</v>
          </cell>
          <cell r="H1384">
            <v>8</v>
          </cell>
          <cell r="I1384" t="str">
            <v>--</v>
          </cell>
          <cell r="J1384">
            <v>2</v>
          </cell>
          <cell r="K1384">
            <v>3</v>
          </cell>
        </row>
        <row r="1385">
          <cell r="A1385" t="str">
            <v>M1</v>
          </cell>
          <cell r="B1385" t="str">
            <v>A6C</v>
          </cell>
          <cell r="C1385" t="str">
            <v>HOS</v>
          </cell>
          <cell r="D1385" t="str">
            <v>65613</v>
          </cell>
          <cell r="E1385" t="str">
            <v>WN FLG</v>
          </cell>
          <cell r="F1385">
            <v>3</v>
          </cell>
          <cell r="G1385" t="str">
            <v>CB200104000800</v>
          </cell>
          <cell r="H1385">
            <v>8</v>
          </cell>
          <cell r="I1385" t="str">
            <v>--</v>
          </cell>
          <cell r="J1385">
            <v>1</v>
          </cell>
          <cell r="K1385">
            <v>2</v>
          </cell>
        </row>
        <row r="1386">
          <cell r="A1386" t="str">
            <v>M1</v>
          </cell>
          <cell r="B1386" t="str">
            <v>A6C</v>
          </cell>
          <cell r="C1386" t="str">
            <v>HOS</v>
          </cell>
          <cell r="D1386" t="str">
            <v>65615</v>
          </cell>
          <cell r="E1386" t="str">
            <v>WN FLG</v>
          </cell>
          <cell r="F1386">
            <v>3</v>
          </cell>
          <cell r="G1386" t="str">
            <v>CB200104000800</v>
          </cell>
          <cell r="H1386">
            <v>8</v>
          </cell>
          <cell r="I1386" t="str">
            <v>--</v>
          </cell>
          <cell r="J1386">
            <v>1</v>
          </cell>
          <cell r="K1386">
            <v>2</v>
          </cell>
        </row>
        <row r="1387">
          <cell r="A1387" t="str">
            <v>M1</v>
          </cell>
          <cell r="B1387" t="str">
            <v>A6C</v>
          </cell>
          <cell r="C1387" t="str">
            <v>HOS</v>
          </cell>
          <cell r="D1387" t="str">
            <v>65627</v>
          </cell>
          <cell r="E1387" t="str">
            <v>WN FLG</v>
          </cell>
          <cell r="F1387">
            <v>3</v>
          </cell>
          <cell r="G1387" t="str">
            <v>CB200104000800</v>
          </cell>
          <cell r="H1387">
            <v>8</v>
          </cell>
          <cell r="I1387" t="str">
            <v>--</v>
          </cell>
          <cell r="J1387">
            <v>6</v>
          </cell>
          <cell r="K1387">
            <v>7</v>
          </cell>
        </row>
        <row r="1388">
          <cell r="A1388" t="str">
            <v>M1</v>
          </cell>
          <cell r="B1388" t="str">
            <v>A6C</v>
          </cell>
          <cell r="C1388" t="str">
            <v>HOS</v>
          </cell>
          <cell r="D1388" t="str">
            <v>65627</v>
          </cell>
          <cell r="E1388" t="str">
            <v>WN FLG</v>
          </cell>
          <cell r="F1388">
            <v>3</v>
          </cell>
          <cell r="G1388" t="str">
            <v>CB200204000800</v>
          </cell>
          <cell r="H1388">
            <v>8</v>
          </cell>
          <cell r="I1388" t="str">
            <v>--</v>
          </cell>
          <cell r="J1388">
            <v>2</v>
          </cell>
          <cell r="K1388">
            <v>3</v>
          </cell>
        </row>
        <row r="1389">
          <cell r="A1389" t="str">
            <v>M1</v>
          </cell>
          <cell r="B1389" t="str">
            <v>A6C</v>
          </cell>
          <cell r="C1389" t="str">
            <v>HOS</v>
          </cell>
          <cell r="D1389" t="str">
            <v>65624</v>
          </cell>
          <cell r="E1389" t="str">
            <v>WN FLG</v>
          </cell>
          <cell r="F1389">
            <v>3</v>
          </cell>
          <cell r="G1389" t="str">
            <v>CB200204000800</v>
          </cell>
          <cell r="H1389">
            <v>8</v>
          </cell>
          <cell r="I1389" t="str">
            <v>--</v>
          </cell>
          <cell r="J1389">
            <v>2</v>
          </cell>
          <cell r="K1389">
            <v>3</v>
          </cell>
        </row>
        <row r="1390">
          <cell r="A1390" t="str">
            <v>M1</v>
          </cell>
          <cell r="B1390" t="str">
            <v>A6C</v>
          </cell>
          <cell r="C1390" t="str">
            <v>HOS</v>
          </cell>
          <cell r="D1390" t="str">
            <v>65624</v>
          </cell>
          <cell r="E1390" t="str">
            <v>WN FLG</v>
          </cell>
          <cell r="F1390">
            <v>3</v>
          </cell>
          <cell r="G1390" t="str">
            <v>CB200104000800</v>
          </cell>
          <cell r="H1390">
            <v>8</v>
          </cell>
          <cell r="I1390" t="str">
            <v>--</v>
          </cell>
          <cell r="J1390">
            <v>1</v>
          </cell>
          <cell r="K1390">
            <v>2</v>
          </cell>
        </row>
        <row r="1391">
          <cell r="A1391" t="str">
            <v>M1</v>
          </cell>
          <cell r="B1391" t="str">
            <v>A6C</v>
          </cell>
          <cell r="C1391" t="str">
            <v>HOS</v>
          </cell>
          <cell r="D1391" t="str">
            <v>65631</v>
          </cell>
          <cell r="E1391" t="str">
            <v>WN FLG</v>
          </cell>
          <cell r="F1391">
            <v>3</v>
          </cell>
          <cell r="G1391" t="str">
            <v>CB200104000800</v>
          </cell>
          <cell r="H1391">
            <v>8</v>
          </cell>
          <cell r="I1391" t="str">
            <v>--</v>
          </cell>
          <cell r="J1391">
            <v>1</v>
          </cell>
          <cell r="K1391">
            <v>2</v>
          </cell>
        </row>
        <row r="1392">
          <cell r="A1392" t="str">
            <v>M1</v>
          </cell>
          <cell r="B1392" t="str">
            <v>A6C</v>
          </cell>
          <cell r="C1392" t="str">
            <v>HOS</v>
          </cell>
          <cell r="D1392" t="str">
            <v>65624</v>
          </cell>
          <cell r="E1392" t="str">
            <v>WN FLG</v>
          </cell>
          <cell r="F1392">
            <v>3</v>
          </cell>
          <cell r="G1392" t="str">
            <v>CB200104000800</v>
          </cell>
          <cell r="H1392">
            <v>8</v>
          </cell>
          <cell r="I1392" t="str">
            <v>--</v>
          </cell>
          <cell r="J1392">
            <v>6</v>
          </cell>
          <cell r="K1392">
            <v>7</v>
          </cell>
        </row>
        <row r="1393">
          <cell r="A1393" t="str">
            <v>M1</v>
          </cell>
          <cell r="B1393" t="str">
            <v>A6C</v>
          </cell>
          <cell r="C1393" t="str">
            <v>HOR</v>
          </cell>
          <cell r="D1393" t="str">
            <v>65611</v>
          </cell>
          <cell r="E1393" t="str">
            <v>WN FLG</v>
          </cell>
          <cell r="F1393">
            <v>3</v>
          </cell>
          <cell r="G1393" t="str">
            <v>CB200104000800</v>
          </cell>
          <cell r="H1393">
            <v>8</v>
          </cell>
          <cell r="I1393" t="str">
            <v>--</v>
          </cell>
          <cell r="J1393">
            <v>2</v>
          </cell>
          <cell r="K1393">
            <v>3</v>
          </cell>
        </row>
        <row r="1394">
          <cell r="A1394" t="str">
            <v>M1</v>
          </cell>
          <cell r="B1394" t="str">
            <v>A6C</v>
          </cell>
          <cell r="C1394" t="str">
            <v>HOS</v>
          </cell>
          <cell r="D1394" t="str">
            <v>65613</v>
          </cell>
          <cell r="E1394" t="str">
            <v>WN FLG</v>
          </cell>
          <cell r="F1394">
            <v>3</v>
          </cell>
          <cell r="G1394" t="str">
            <v>CB200204000800</v>
          </cell>
          <cell r="H1394">
            <v>8</v>
          </cell>
          <cell r="I1394" t="str">
            <v>--</v>
          </cell>
          <cell r="J1394">
            <v>2</v>
          </cell>
          <cell r="K1394">
            <v>3</v>
          </cell>
        </row>
        <row r="1395">
          <cell r="A1395" t="str">
            <v>M1</v>
          </cell>
          <cell r="B1395" t="str">
            <v>A6C</v>
          </cell>
          <cell r="C1395" t="str">
            <v>HOR</v>
          </cell>
          <cell r="D1395" t="str">
            <v>65615</v>
          </cell>
          <cell r="E1395" t="str">
            <v>WN FLG</v>
          </cell>
          <cell r="F1395">
            <v>3</v>
          </cell>
          <cell r="G1395" t="str">
            <v>CB200104000800</v>
          </cell>
          <cell r="H1395">
            <v>8</v>
          </cell>
          <cell r="I1395" t="str">
            <v>--</v>
          </cell>
          <cell r="J1395">
            <v>3</v>
          </cell>
          <cell r="K1395">
            <v>4</v>
          </cell>
        </row>
        <row r="1396">
          <cell r="A1396" t="str">
            <v>M1</v>
          </cell>
          <cell r="B1396" t="str">
            <v>A6C</v>
          </cell>
          <cell r="C1396" t="str">
            <v>HOR</v>
          </cell>
          <cell r="D1396" t="str">
            <v>65619</v>
          </cell>
          <cell r="E1396" t="str">
            <v>WN FLG</v>
          </cell>
          <cell r="F1396">
            <v>3</v>
          </cell>
          <cell r="G1396" t="str">
            <v>CB200104000800</v>
          </cell>
          <cell r="H1396">
            <v>8</v>
          </cell>
          <cell r="I1396" t="str">
            <v>--</v>
          </cell>
          <cell r="J1396">
            <v>7</v>
          </cell>
          <cell r="K1396">
            <v>9</v>
          </cell>
        </row>
        <row r="1397">
          <cell r="A1397" t="str">
            <v>M1</v>
          </cell>
          <cell r="B1397" t="str">
            <v>A6C</v>
          </cell>
          <cell r="C1397" t="str">
            <v>HOR</v>
          </cell>
          <cell r="D1397" t="str">
            <v>65611</v>
          </cell>
          <cell r="E1397" t="str">
            <v>WN FLG</v>
          </cell>
          <cell r="F1397">
            <v>3</v>
          </cell>
          <cell r="G1397" t="str">
            <v>CB200104000800</v>
          </cell>
          <cell r="H1397">
            <v>8</v>
          </cell>
          <cell r="I1397" t="str">
            <v>--</v>
          </cell>
          <cell r="J1397">
            <v>1</v>
          </cell>
          <cell r="K1397">
            <v>2</v>
          </cell>
        </row>
        <row r="1398">
          <cell r="A1398" t="str">
            <v>M1</v>
          </cell>
          <cell r="B1398" t="str">
            <v>A6C</v>
          </cell>
          <cell r="C1398" t="str">
            <v>HOR</v>
          </cell>
          <cell r="D1398" t="str">
            <v>65619</v>
          </cell>
          <cell r="E1398" t="str">
            <v>WN FLG</v>
          </cell>
          <cell r="F1398">
            <v>3</v>
          </cell>
          <cell r="G1398" t="str">
            <v>CB200104000800</v>
          </cell>
          <cell r="H1398">
            <v>8</v>
          </cell>
          <cell r="I1398" t="str">
            <v>--</v>
          </cell>
          <cell r="J1398">
            <v>8</v>
          </cell>
          <cell r="K1398">
            <v>10</v>
          </cell>
        </row>
        <row r="1399">
          <cell r="A1399" t="str">
            <v>M1</v>
          </cell>
          <cell r="B1399" t="str">
            <v>A6C</v>
          </cell>
          <cell r="C1399" t="str">
            <v>HOS</v>
          </cell>
          <cell r="D1399" t="str">
            <v>65619</v>
          </cell>
          <cell r="E1399" t="str">
            <v>WN FLG</v>
          </cell>
          <cell r="F1399">
            <v>3</v>
          </cell>
          <cell r="G1399" t="str">
            <v>CB200204000800</v>
          </cell>
          <cell r="H1399">
            <v>8</v>
          </cell>
          <cell r="I1399" t="str">
            <v>--</v>
          </cell>
          <cell r="J1399">
            <v>2</v>
          </cell>
          <cell r="K1399">
            <v>3</v>
          </cell>
        </row>
        <row r="1400">
          <cell r="A1400" t="str">
            <v>M1</v>
          </cell>
          <cell r="B1400" t="str">
            <v>A6C</v>
          </cell>
          <cell r="C1400" t="str">
            <v>HOS</v>
          </cell>
          <cell r="D1400" t="str">
            <v>65624</v>
          </cell>
          <cell r="E1400" t="str">
            <v>WN FLG</v>
          </cell>
          <cell r="F1400">
            <v>3</v>
          </cell>
          <cell r="G1400" t="str">
            <v>CB200204000800</v>
          </cell>
          <cell r="H1400">
            <v>8</v>
          </cell>
          <cell r="I1400" t="str">
            <v>--</v>
          </cell>
          <cell r="J1400">
            <v>2</v>
          </cell>
          <cell r="K1400">
            <v>3</v>
          </cell>
        </row>
        <row r="1401">
          <cell r="A1401" t="str">
            <v>M1</v>
          </cell>
          <cell r="B1401" t="str">
            <v>A6C</v>
          </cell>
          <cell r="C1401" t="str">
            <v>HOS</v>
          </cell>
          <cell r="D1401" t="str">
            <v>65625</v>
          </cell>
          <cell r="E1401" t="str">
            <v>WN FLG</v>
          </cell>
          <cell r="F1401">
            <v>3</v>
          </cell>
          <cell r="G1401" t="str">
            <v>CB200104000800</v>
          </cell>
          <cell r="H1401">
            <v>8</v>
          </cell>
          <cell r="I1401" t="str">
            <v>--</v>
          </cell>
          <cell r="J1401">
            <v>1</v>
          </cell>
          <cell r="K1401">
            <v>2</v>
          </cell>
        </row>
        <row r="1402">
          <cell r="A1402" t="str">
            <v>M1</v>
          </cell>
          <cell r="B1402" t="str">
            <v>A6C</v>
          </cell>
          <cell r="C1402" t="str">
            <v>HOS</v>
          </cell>
          <cell r="D1402" t="str">
            <v>65625</v>
          </cell>
          <cell r="E1402" t="str">
            <v>WN FLG</v>
          </cell>
          <cell r="F1402">
            <v>3</v>
          </cell>
          <cell r="G1402" t="str">
            <v>CB200204000800</v>
          </cell>
          <cell r="H1402">
            <v>8</v>
          </cell>
          <cell r="I1402" t="str">
            <v>--</v>
          </cell>
          <cell r="J1402">
            <v>2</v>
          </cell>
          <cell r="K1402">
            <v>3</v>
          </cell>
        </row>
        <row r="1403">
          <cell r="A1403" t="str">
            <v>M1</v>
          </cell>
          <cell r="B1403" t="str">
            <v>A5C</v>
          </cell>
          <cell r="C1403" t="str">
            <v>P</v>
          </cell>
          <cell r="D1403" t="str">
            <v>22015</v>
          </cell>
          <cell r="E1403" t="str">
            <v>WN FLG</v>
          </cell>
          <cell r="F1403">
            <v>3</v>
          </cell>
          <cell r="G1403" t="str">
            <v>CB200104001000</v>
          </cell>
          <cell r="H1403">
            <v>10</v>
          </cell>
          <cell r="I1403" t="str">
            <v>--</v>
          </cell>
          <cell r="J1403">
            <v>1</v>
          </cell>
          <cell r="K1403">
            <v>2</v>
          </cell>
        </row>
        <row r="1404">
          <cell r="A1404" t="str">
            <v>M1</v>
          </cell>
          <cell r="B1404" t="str">
            <v>A5C</v>
          </cell>
          <cell r="C1404" t="str">
            <v>P</v>
          </cell>
          <cell r="D1404" t="str">
            <v>22062</v>
          </cell>
          <cell r="E1404" t="str">
            <v>WN FLG</v>
          </cell>
          <cell r="F1404">
            <v>3</v>
          </cell>
          <cell r="G1404" t="str">
            <v>CB200104001000</v>
          </cell>
          <cell r="H1404">
            <v>10</v>
          </cell>
          <cell r="I1404" t="str">
            <v>--</v>
          </cell>
          <cell r="J1404">
            <v>3</v>
          </cell>
          <cell r="K1404">
            <v>4</v>
          </cell>
        </row>
        <row r="1405">
          <cell r="A1405" t="str">
            <v>M1</v>
          </cell>
          <cell r="B1405" t="str">
            <v>A5C</v>
          </cell>
          <cell r="C1405" t="str">
            <v>P</v>
          </cell>
          <cell r="D1405" t="str">
            <v>22073</v>
          </cell>
          <cell r="E1405" t="str">
            <v>WN FLG</v>
          </cell>
          <cell r="F1405">
            <v>3</v>
          </cell>
          <cell r="G1405" t="str">
            <v>CB200104001000</v>
          </cell>
          <cell r="H1405">
            <v>10</v>
          </cell>
          <cell r="I1405" t="str">
            <v>--</v>
          </cell>
          <cell r="J1405">
            <v>7</v>
          </cell>
          <cell r="K1405">
            <v>8</v>
          </cell>
        </row>
        <row r="1406">
          <cell r="A1406" t="str">
            <v>M1</v>
          </cell>
          <cell r="B1406" t="str">
            <v>A5C</v>
          </cell>
          <cell r="C1406" t="str">
            <v>P</v>
          </cell>
          <cell r="D1406" t="str">
            <v>22074</v>
          </cell>
          <cell r="E1406" t="str">
            <v>WN FLG</v>
          </cell>
          <cell r="F1406">
            <v>3</v>
          </cell>
          <cell r="G1406" t="str">
            <v>CB200104001000</v>
          </cell>
          <cell r="H1406">
            <v>10</v>
          </cell>
          <cell r="I1406" t="str">
            <v>--</v>
          </cell>
          <cell r="J1406">
            <v>1</v>
          </cell>
          <cell r="K1406">
            <v>2</v>
          </cell>
        </row>
        <row r="1407">
          <cell r="A1407" t="str">
            <v>M1</v>
          </cell>
          <cell r="B1407" t="str">
            <v>A5C</v>
          </cell>
          <cell r="C1407" t="str">
            <v>P</v>
          </cell>
          <cell r="D1407" t="str">
            <v>22060</v>
          </cell>
          <cell r="E1407" t="str">
            <v>WN FLG</v>
          </cell>
          <cell r="F1407">
            <v>3</v>
          </cell>
          <cell r="G1407" t="str">
            <v>CB200104001000</v>
          </cell>
          <cell r="H1407">
            <v>10</v>
          </cell>
          <cell r="I1407" t="str">
            <v>--</v>
          </cell>
          <cell r="J1407">
            <v>2</v>
          </cell>
          <cell r="K1407">
            <v>3</v>
          </cell>
        </row>
        <row r="1408">
          <cell r="A1408" t="str">
            <v>M1</v>
          </cell>
          <cell r="B1408" t="str">
            <v>A5C</v>
          </cell>
          <cell r="C1408" t="str">
            <v>P</v>
          </cell>
          <cell r="D1408" t="str">
            <v>22062</v>
          </cell>
          <cell r="E1408" t="str">
            <v>WN FLG</v>
          </cell>
          <cell r="F1408">
            <v>3</v>
          </cell>
          <cell r="G1408" t="str">
            <v>CB200104001000</v>
          </cell>
          <cell r="H1408">
            <v>10</v>
          </cell>
          <cell r="I1408" t="str">
            <v>--</v>
          </cell>
          <cell r="J1408">
            <v>6</v>
          </cell>
          <cell r="K1408">
            <v>7</v>
          </cell>
        </row>
        <row r="1409">
          <cell r="A1409" t="str">
            <v>M1</v>
          </cell>
          <cell r="B1409" t="str">
            <v>A5C</v>
          </cell>
          <cell r="C1409" t="str">
            <v>P</v>
          </cell>
          <cell r="D1409" t="str">
            <v>22077</v>
          </cell>
          <cell r="E1409" t="str">
            <v>WN FLG</v>
          </cell>
          <cell r="F1409">
            <v>3</v>
          </cell>
          <cell r="G1409" t="str">
            <v>CB200104001000</v>
          </cell>
          <cell r="H1409">
            <v>10</v>
          </cell>
          <cell r="I1409" t="str">
            <v>--</v>
          </cell>
          <cell r="J1409">
            <v>1</v>
          </cell>
          <cell r="K1409">
            <v>2</v>
          </cell>
        </row>
        <row r="1410">
          <cell r="A1410" t="str">
            <v>M1</v>
          </cell>
          <cell r="B1410" t="str">
            <v>A5C</v>
          </cell>
          <cell r="C1410" t="str">
            <v>P</v>
          </cell>
          <cell r="D1410" t="str">
            <v>22077</v>
          </cell>
          <cell r="E1410" t="str">
            <v>WN FLG</v>
          </cell>
          <cell r="F1410">
            <v>3</v>
          </cell>
          <cell r="G1410" t="str">
            <v>CB200104001000</v>
          </cell>
          <cell r="H1410">
            <v>10</v>
          </cell>
          <cell r="I1410" t="str">
            <v>--</v>
          </cell>
          <cell r="J1410">
            <v>5</v>
          </cell>
          <cell r="K1410">
            <v>6</v>
          </cell>
        </row>
        <row r="1411">
          <cell r="A1411" t="str">
            <v>M1</v>
          </cell>
          <cell r="B1411" t="str">
            <v>A4C</v>
          </cell>
          <cell r="C1411" t="str">
            <v>P</v>
          </cell>
          <cell r="D1411" t="str">
            <v>22008</v>
          </cell>
          <cell r="E1411" t="str">
            <v>WN FLG</v>
          </cell>
          <cell r="F1411">
            <v>3</v>
          </cell>
          <cell r="G1411" t="str">
            <v>CB200104001000</v>
          </cell>
          <cell r="H1411">
            <v>10</v>
          </cell>
          <cell r="I1411" t="str">
            <v>--</v>
          </cell>
          <cell r="J1411">
            <v>7</v>
          </cell>
          <cell r="K1411">
            <v>8</v>
          </cell>
        </row>
        <row r="1412">
          <cell r="A1412" t="str">
            <v>M1</v>
          </cell>
          <cell r="B1412" t="str">
            <v>A4C</v>
          </cell>
          <cell r="C1412" t="str">
            <v>P</v>
          </cell>
          <cell r="D1412" t="str">
            <v>22008</v>
          </cell>
          <cell r="E1412" t="str">
            <v>WN FLG</v>
          </cell>
          <cell r="F1412">
            <v>3</v>
          </cell>
          <cell r="G1412" t="str">
            <v>CB200104001000</v>
          </cell>
          <cell r="H1412">
            <v>10</v>
          </cell>
          <cell r="I1412" t="str">
            <v>--</v>
          </cell>
          <cell r="J1412">
            <v>6</v>
          </cell>
          <cell r="K1412">
            <v>7</v>
          </cell>
        </row>
        <row r="1413">
          <cell r="A1413" t="str">
            <v>M1</v>
          </cell>
          <cell r="B1413" t="str">
            <v>A5C</v>
          </cell>
          <cell r="C1413" t="str">
            <v>P</v>
          </cell>
          <cell r="D1413" t="str">
            <v>22075</v>
          </cell>
          <cell r="E1413" t="str">
            <v>WN FLG</v>
          </cell>
          <cell r="F1413">
            <v>3</v>
          </cell>
          <cell r="G1413" t="str">
            <v>CB200104001000</v>
          </cell>
          <cell r="H1413">
            <v>10</v>
          </cell>
          <cell r="I1413" t="str">
            <v>--</v>
          </cell>
          <cell r="J1413">
            <v>2</v>
          </cell>
          <cell r="K1413">
            <v>3</v>
          </cell>
        </row>
        <row r="1414">
          <cell r="A1414" t="str">
            <v>M1</v>
          </cell>
          <cell r="B1414" t="str">
            <v>A4C</v>
          </cell>
          <cell r="C1414" t="str">
            <v>P</v>
          </cell>
          <cell r="D1414" t="str">
            <v>22008</v>
          </cell>
          <cell r="E1414" t="str">
            <v>WN FLG</v>
          </cell>
          <cell r="F1414">
            <v>3</v>
          </cell>
          <cell r="G1414" t="str">
            <v>CB200104001000</v>
          </cell>
          <cell r="H1414">
            <v>10</v>
          </cell>
          <cell r="I1414" t="str">
            <v>--</v>
          </cell>
          <cell r="J1414">
            <v>1</v>
          </cell>
          <cell r="K1414">
            <v>2</v>
          </cell>
        </row>
        <row r="1415">
          <cell r="A1415" t="str">
            <v>M1</v>
          </cell>
          <cell r="B1415" t="str">
            <v>A4C</v>
          </cell>
          <cell r="C1415" t="str">
            <v>P</v>
          </cell>
          <cell r="D1415" t="str">
            <v>22080</v>
          </cell>
          <cell r="E1415" t="str">
            <v>WN FLG</v>
          </cell>
          <cell r="F1415">
            <v>3</v>
          </cell>
          <cell r="G1415" t="str">
            <v>CB200104001000</v>
          </cell>
          <cell r="H1415">
            <v>10</v>
          </cell>
          <cell r="I1415" t="str">
            <v>--</v>
          </cell>
          <cell r="J1415">
            <v>4</v>
          </cell>
          <cell r="K1415">
            <v>5</v>
          </cell>
        </row>
        <row r="1416">
          <cell r="A1416" t="str">
            <v>M1</v>
          </cell>
          <cell r="B1416" t="str">
            <v>A5C</v>
          </cell>
          <cell r="C1416" t="str">
            <v>COMP</v>
          </cell>
          <cell r="D1416" t="str">
            <v>001</v>
          </cell>
          <cell r="E1416" t="str">
            <v>WN FLG</v>
          </cell>
          <cell r="F1416">
            <v>3</v>
          </cell>
          <cell r="G1416" t="str">
            <v>CB200104001200</v>
          </cell>
          <cell r="H1416">
            <v>12</v>
          </cell>
          <cell r="I1416" t="str">
            <v>--</v>
          </cell>
          <cell r="J1416">
            <v>2</v>
          </cell>
          <cell r="K1416">
            <v>3</v>
          </cell>
        </row>
        <row r="1417">
          <cell r="A1417" t="str">
            <v>M1</v>
          </cell>
          <cell r="B1417" t="str">
            <v>A5C</v>
          </cell>
          <cell r="C1417" t="str">
            <v>COMP</v>
          </cell>
          <cell r="D1417" t="str">
            <v>002</v>
          </cell>
          <cell r="E1417" t="str">
            <v>WN FLG</v>
          </cell>
          <cell r="F1417">
            <v>3</v>
          </cell>
          <cell r="G1417" t="str">
            <v>CB200104001200</v>
          </cell>
          <cell r="H1417">
            <v>12</v>
          </cell>
          <cell r="I1417" t="str">
            <v>--</v>
          </cell>
          <cell r="J1417">
            <v>2</v>
          </cell>
          <cell r="K1417">
            <v>3</v>
          </cell>
        </row>
        <row r="1418">
          <cell r="A1418" t="str">
            <v>M1</v>
          </cell>
          <cell r="B1418" t="str">
            <v>B1X</v>
          </cell>
          <cell r="C1418" t="str">
            <v>P</v>
          </cell>
          <cell r="D1418" t="str">
            <v>22042</v>
          </cell>
          <cell r="E1418" t="str">
            <v>WN FLG</v>
          </cell>
          <cell r="F1418">
            <v>3</v>
          </cell>
          <cell r="G1418" t="str">
            <v>CB200204001200</v>
          </cell>
          <cell r="H1418">
            <v>12</v>
          </cell>
          <cell r="I1418" t="str">
            <v>--</v>
          </cell>
          <cell r="J1418">
            <v>4</v>
          </cell>
          <cell r="K1418">
            <v>5</v>
          </cell>
        </row>
        <row r="1419">
          <cell r="A1419" t="str">
            <v>M1</v>
          </cell>
          <cell r="B1419" t="str">
            <v>A5C</v>
          </cell>
          <cell r="C1419" t="str">
            <v>P</v>
          </cell>
          <cell r="D1419" t="str">
            <v>22054</v>
          </cell>
          <cell r="E1419" t="str">
            <v>WN FLG</v>
          </cell>
          <cell r="F1419">
            <v>3</v>
          </cell>
          <cell r="G1419" t="str">
            <v>CB200104001400</v>
          </cell>
          <cell r="H1419">
            <v>14</v>
          </cell>
          <cell r="I1419" t="str">
            <v>--</v>
          </cell>
          <cell r="J1419">
            <v>2</v>
          </cell>
          <cell r="K1419">
            <v>2</v>
          </cell>
        </row>
        <row r="1420">
          <cell r="A1420" t="str">
            <v>M1</v>
          </cell>
          <cell r="B1420" t="str">
            <v>A5C</v>
          </cell>
          <cell r="C1420" t="str">
            <v>P</v>
          </cell>
          <cell r="D1420" t="str">
            <v>22056</v>
          </cell>
          <cell r="E1420" t="str">
            <v>WN FLG</v>
          </cell>
          <cell r="F1420">
            <v>3</v>
          </cell>
          <cell r="G1420" t="str">
            <v>CB200104001400</v>
          </cell>
          <cell r="H1420">
            <v>14</v>
          </cell>
          <cell r="I1420" t="str">
            <v>--</v>
          </cell>
          <cell r="J1420">
            <v>2</v>
          </cell>
          <cell r="K1420">
            <v>2</v>
          </cell>
        </row>
        <row r="1421">
          <cell r="A1421" t="str">
            <v>M1</v>
          </cell>
          <cell r="B1421" t="str">
            <v>A5C</v>
          </cell>
          <cell r="C1421" t="str">
            <v>P</v>
          </cell>
          <cell r="D1421" t="str">
            <v>22058</v>
          </cell>
          <cell r="E1421" t="str">
            <v>WN FLG</v>
          </cell>
          <cell r="F1421">
            <v>3</v>
          </cell>
          <cell r="G1421" t="str">
            <v>CB200104001400</v>
          </cell>
          <cell r="H1421">
            <v>14</v>
          </cell>
          <cell r="I1421" t="str">
            <v>--</v>
          </cell>
          <cell r="J1421">
            <v>2</v>
          </cell>
          <cell r="K1421">
            <v>2</v>
          </cell>
        </row>
        <row r="1422">
          <cell r="A1422" t="str">
            <v>M1</v>
          </cell>
          <cell r="B1422" t="str">
            <v>B1C</v>
          </cell>
          <cell r="C1422" t="str">
            <v>P</v>
          </cell>
          <cell r="D1422" t="str">
            <v>22027</v>
          </cell>
          <cell r="E1422" t="str">
            <v>WN FLG</v>
          </cell>
          <cell r="F1422">
            <v>3</v>
          </cell>
          <cell r="G1422" t="str">
            <v>CB200204001400</v>
          </cell>
          <cell r="H1422">
            <v>14</v>
          </cell>
          <cell r="I1422" t="str">
            <v>--</v>
          </cell>
          <cell r="J1422">
            <v>2</v>
          </cell>
          <cell r="K1422">
            <v>2</v>
          </cell>
        </row>
        <row r="1423">
          <cell r="A1423" t="str">
            <v>M1</v>
          </cell>
          <cell r="B1423" t="str">
            <v>A5C</v>
          </cell>
          <cell r="C1423" t="str">
            <v>P</v>
          </cell>
          <cell r="D1423" t="str">
            <v>22034</v>
          </cell>
          <cell r="E1423" t="str">
            <v>SW FLG</v>
          </cell>
          <cell r="F1423">
            <v>3</v>
          </cell>
          <cell r="G1423" t="str">
            <v>CB2401080001000100</v>
          </cell>
          <cell r="H1423">
            <v>1</v>
          </cell>
          <cell r="I1423" t="str">
            <v>--</v>
          </cell>
          <cell r="J1423">
            <v>3</v>
          </cell>
          <cell r="K1423">
            <v>3</v>
          </cell>
        </row>
        <row r="1424">
          <cell r="A1424" t="str">
            <v>M1</v>
          </cell>
          <cell r="B1424" t="str">
            <v>A5C</v>
          </cell>
          <cell r="C1424" t="str">
            <v>P</v>
          </cell>
          <cell r="D1424" t="str">
            <v>21002</v>
          </cell>
          <cell r="E1424" t="str">
            <v>WN FLG</v>
          </cell>
          <cell r="F1424">
            <v>3</v>
          </cell>
          <cell r="G1424" t="str">
            <v>CB2001040010001000</v>
          </cell>
          <cell r="H1424">
            <v>10</v>
          </cell>
          <cell r="I1424" t="str">
            <v>--</v>
          </cell>
          <cell r="J1424">
            <v>2</v>
          </cell>
          <cell r="K1424">
            <v>3</v>
          </cell>
        </row>
        <row r="1425">
          <cell r="A1425" t="str">
            <v>M1</v>
          </cell>
          <cell r="B1425" t="str">
            <v>A5C</v>
          </cell>
          <cell r="C1425" t="str">
            <v>P</v>
          </cell>
          <cell r="D1425" t="str">
            <v>22046</v>
          </cell>
          <cell r="E1425" t="str">
            <v>WN FLG</v>
          </cell>
          <cell r="F1425">
            <v>3</v>
          </cell>
          <cell r="G1425" t="str">
            <v>CB2002040010001000</v>
          </cell>
          <cell r="H1425">
            <v>10</v>
          </cell>
          <cell r="I1425" t="str">
            <v>--</v>
          </cell>
          <cell r="J1425">
            <v>2</v>
          </cell>
          <cell r="K1425">
            <v>3</v>
          </cell>
        </row>
        <row r="1426">
          <cell r="A1426" t="str">
            <v>M1</v>
          </cell>
          <cell r="B1426" t="str">
            <v>A5C</v>
          </cell>
          <cell r="C1426" t="str">
            <v>P</v>
          </cell>
          <cell r="D1426" t="str">
            <v>22046</v>
          </cell>
          <cell r="E1426" t="str">
            <v>WN FLG</v>
          </cell>
          <cell r="F1426">
            <v>3</v>
          </cell>
          <cell r="G1426" t="str">
            <v>CB2001040010001000</v>
          </cell>
          <cell r="H1426">
            <v>10</v>
          </cell>
          <cell r="I1426" t="str">
            <v>--</v>
          </cell>
          <cell r="J1426">
            <v>2</v>
          </cell>
          <cell r="K1426">
            <v>3</v>
          </cell>
        </row>
        <row r="1427">
          <cell r="A1427" t="str">
            <v>M1</v>
          </cell>
          <cell r="B1427" t="str">
            <v>B2C</v>
          </cell>
          <cell r="C1427" t="str">
            <v>SH</v>
          </cell>
          <cell r="D1427" t="str">
            <v>22611</v>
          </cell>
          <cell r="E1427" t="str">
            <v>GATE VA</v>
          </cell>
          <cell r="F1427">
            <v>6</v>
          </cell>
          <cell r="G1427" t="str">
            <v>VG8010400000H00</v>
          </cell>
          <cell r="H1427">
            <v>0.5</v>
          </cell>
          <cell r="I1427" t="str">
            <v>--</v>
          </cell>
          <cell r="J1427">
            <v>2</v>
          </cell>
          <cell r="K1427">
            <v>2</v>
          </cell>
        </row>
        <row r="1428">
          <cell r="A1428" t="str">
            <v>M1</v>
          </cell>
          <cell r="B1428" t="str">
            <v>B2C</v>
          </cell>
          <cell r="C1428" t="str">
            <v>SH</v>
          </cell>
          <cell r="D1428" t="str">
            <v>22614</v>
          </cell>
          <cell r="E1428" t="str">
            <v>GATE VA</v>
          </cell>
          <cell r="F1428">
            <v>6</v>
          </cell>
          <cell r="G1428" t="str">
            <v>VG8010100000H00</v>
          </cell>
          <cell r="H1428">
            <v>0.5</v>
          </cell>
          <cell r="I1428" t="str">
            <v>--</v>
          </cell>
          <cell r="J1428">
            <v>2</v>
          </cell>
          <cell r="K1428">
            <v>2</v>
          </cell>
        </row>
        <row r="1429">
          <cell r="A1429" t="str">
            <v>M1</v>
          </cell>
          <cell r="B1429" t="str">
            <v>B2C</v>
          </cell>
          <cell r="C1429" t="str">
            <v>SH</v>
          </cell>
          <cell r="D1429" t="str">
            <v>22601</v>
          </cell>
          <cell r="E1429" t="str">
            <v>GATE VA</v>
          </cell>
          <cell r="F1429">
            <v>6</v>
          </cell>
          <cell r="G1429" t="str">
            <v>VG8010400000H00</v>
          </cell>
          <cell r="H1429">
            <v>0.5</v>
          </cell>
          <cell r="I1429" t="str">
            <v>--</v>
          </cell>
          <cell r="J1429">
            <v>2</v>
          </cell>
          <cell r="K1429">
            <v>2</v>
          </cell>
        </row>
        <row r="1430">
          <cell r="A1430" t="str">
            <v>M1</v>
          </cell>
          <cell r="B1430" t="str">
            <v>A5C</v>
          </cell>
          <cell r="C1430" t="str">
            <v>P</v>
          </cell>
          <cell r="D1430" t="str">
            <v>22065</v>
          </cell>
          <cell r="E1430" t="str">
            <v>BALL VA</v>
          </cell>
          <cell r="F1430">
            <v>6</v>
          </cell>
          <cell r="G1430" t="str">
            <v>VB8010600000H00</v>
          </cell>
          <cell r="H1430">
            <v>0.5</v>
          </cell>
          <cell r="I1430" t="str">
            <v>--</v>
          </cell>
          <cell r="J1430">
            <v>2</v>
          </cell>
          <cell r="K1430">
            <v>2</v>
          </cell>
        </row>
        <row r="1431">
          <cell r="A1431" t="str">
            <v>M1</v>
          </cell>
          <cell r="B1431" t="str">
            <v>A5C</v>
          </cell>
          <cell r="C1431" t="str">
            <v>P</v>
          </cell>
          <cell r="D1431" t="str">
            <v>22070</v>
          </cell>
          <cell r="E1431" t="str">
            <v>BALL VA</v>
          </cell>
          <cell r="F1431">
            <v>6</v>
          </cell>
          <cell r="G1431" t="str">
            <v>VB8010600000H00</v>
          </cell>
          <cell r="H1431">
            <v>0.5</v>
          </cell>
          <cell r="I1431" t="str">
            <v>--</v>
          </cell>
          <cell r="J1431">
            <v>2</v>
          </cell>
          <cell r="K1431">
            <v>2</v>
          </cell>
        </row>
        <row r="1432">
          <cell r="A1432" t="str">
            <v>M1</v>
          </cell>
          <cell r="B1432" t="str">
            <v>A5C</v>
          </cell>
          <cell r="C1432" t="str">
            <v>P</v>
          </cell>
          <cell r="D1432" t="str">
            <v>22078</v>
          </cell>
          <cell r="E1432" t="str">
            <v>BALL VA</v>
          </cell>
          <cell r="F1432">
            <v>6</v>
          </cell>
          <cell r="G1432" t="str">
            <v>VB8010600000H00</v>
          </cell>
          <cell r="H1432">
            <v>0.5</v>
          </cell>
          <cell r="I1432" t="str">
            <v>--</v>
          </cell>
          <cell r="J1432">
            <v>2</v>
          </cell>
          <cell r="K1432">
            <v>2</v>
          </cell>
        </row>
        <row r="1433">
          <cell r="A1433" t="str">
            <v>M1</v>
          </cell>
          <cell r="B1433" t="str">
            <v>A5C</v>
          </cell>
          <cell r="C1433" t="str">
            <v>P</v>
          </cell>
          <cell r="D1433" t="str">
            <v>22104</v>
          </cell>
          <cell r="E1433" t="str">
            <v>BALL VA</v>
          </cell>
          <cell r="F1433">
            <v>6</v>
          </cell>
          <cell r="G1433" t="str">
            <v>VB8010600000H00</v>
          </cell>
          <cell r="H1433">
            <v>0.5</v>
          </cell>
          <cell r="I1433" t="str">
            <v>--</v>
          </cell>
          <cell r="J1433">
            <v>2</v>
          </cell>
          <cell r="K1433">
            <v>2</v>
          </cell>
        </row>
        <row r="1434">
          <cell r="A1434" t="str">
            <v>M1</v>
          </cell>
          <cell r="B1434" t="str">
            <v>A5C</v>
          </cell>
          <cell r="C1434" t="str">
            <v>P</v>
          </cell>
          <cell r="D1434" t="str">
            <v>22107</v>
          </cell>
          <cell r="E1434" t="str">
            <v>BALL VA</v>
          </cell>
          <cell r="F1434">
            <v>6</v>
          </cell>
          <cell r="G1434" t="str">
            <v>VB8010600000H00</v>
          </cell>
          <cell r="H1434">
            <v>0.5</v>
          </cell>
          <cell r="I1434" t="str">
            <v>--</v>
          </cell>
          <cell r="J1434">
            <v>20</v>
          </cell>
          <cell r="K1434">
            <v>20</v>
          </cell>
        </row>
        <row r="1435">
          <cell r="A1435" t="str">
            <v>M1</v>
          </cell>
          <cell r="B1435" t="str">
            <v>A5C</v>
          </cell>
          <cell r="C1435" t="str">
            <v>P</v>
          </cell>
          <cell r="D1435" t="str">
            <v>22157</v>
          </cell>
          <cell r="E1435" t="str">
            <v>BALL VA</v>
          </cell>
          <cell r="F1435">
            <v>6</v>
          </cell>
          <cell r="G1435" t="str">
            <v>VB8010600000H00</v>
          </cell>
          <cell r="H1435">
            <v>0.5</v>
          </cell>
          <cell r="I1435" t="str">
            <v>--</v>
          </cell>
          <cell r="J1435">
            <v>1</v>
          </cell>
          <cell r="K1435">
            <v>1</v>
          </cell>
        </row>
        <row r="1436">
          <cell r="A1436" t="str">
            <v>M1</v>
          </cell>
          <cell r="B1436" t="str">
            <v>A5C</v>
          </cell>
          <cell r="C1436" t="str">
            <v>P</v>
          </cell>
          <cell r="D1436" t="str">
            <v>22158</v>
          </cell>
          <cell r="E1436" t="str">
            <v>BALL VA</v>
          </cell>
          <cell r="F1436">
            <v>6</v>
          </cell>
          <cell r="G1436" t="str">
            <v>VB8010600000H00</v>
          </cell>
          <cell r="H1436">
            <v>0.5</v>
          </cell>
          <cell r="I1436" t="str">
            <v>--</v>
          </cell>
          <cell r="J1436">
            <v>1</v>
          </cell>
          <cell r="K1436">
            <v>1</v>
          </cell>
        </row>
        <row r="1437">
          <cell r="A1437" t="str">
            <v>M1</v>
          </cell>
          <cell r="B1437" t="str">
            <v>A5C</v>
          </cell>
          <cell r="C1437" t="str">
            <v>N</v>
          </cell>
          <cell r="D1437" t="str">
            <v>22670</v>
          </cell>
          <cell r="E1437" t="str">
            <v>BALL VA</v>
          </cell>
          <cell r="F1437">
            <v>6</v>
          </cell>
          <cell r="G1437" t="str">
            <v>VB8010600000H00</v>
          </cell>
          <cell r="H1437">
            <v>0.5</v>
          </cell>
          <cell r="I1437" t="str">
            <v>--</v>
          </cell>
          <cell r="J1437">
            <v>4</v>
          </cell>
          <cell r="K1437">
            <v>4</v>
          </cell>
        </row>
        <row r="1438">
          <cell r="A1438" t="str">
            <v>M1</v>
          </cell>
          <cell r="B1438" t="str">
            <v>A5C</v>
          </cell>
          <cell r="C1438" t="str">
            <v>N</v>
          </cell>
          <cell r="D1438" t="str">
            <v>22670</v>
          </cell>
          <cell r="E1438" t="str">
            <v>CHECK VA</v>
          </cell>
          <cell r="F1438">
            <v>6</v>
          </cell>
          <cell r="G1438" t="str">
            <v>VCB8010400000H00</v>
          </cell>
          <cell r="H1438">
            <v>0.5</v>
          </cell>
          <cell r="I1438" t="str">
            <v>--</v>
          </cell>
          <cell r="J1438">
            <v>4</v>
          </cell>
          <cell r="K1438">
            <v>4</v>
          </cell>
        </row>
        <row r="1439">
          <cell r="A1439" t="str">
            <v>M1</v>
          </cell>
          <cell r="B1439" t="str">
            <v>A5C</v>
          </cell>
          <cell r="C1439" t="str">
            <v>P</v>
          </cell>
          <cell r="D1439" t="str">
            <v>22157</v>
          </cell>
          <cell r="E1439" t="str">
            <v>CHECK VA</v>
          </cell>
          <cell r="F1439">
            <v>6</v>
          </cell>
          <cell r="G1439" t="str">
            <v>VCB8010400000H00</v>
          </cell>
          <cell r="H1439">
            <v>0.5</v>
          </cell>
          <cell r="I1439" t="str">
            <v>--</v>
          </cell>
          <cell r="J1439">
            <v>1</v>
          </cell>
          <cell r="K1439">
            <v>1</v>
          </cell>
        </row>
        <row r="1440">
          <cell r="A1440" t="str">
            <v>M1</v>
          </cell>
          <cell r="B1440" t="str">
            <v>A5C</v>
          </cell>
          <cell r="C1440" t="str">
            <v>COMP</v>
          </cell>
          <cell r="D1440" t="str">
            <v>006</v>
          </cell>
          <cell r="E1440" t="str">
            <v>GATE VA</v>
          </cell>
          <cell r="F1440">
            <v>6</v>
          </cell>
          <cell r="G1440" t="str">
            <v>VG8010400000H00</v>
          </cell>
          <cell r="H1440">
            <v>0.5</v>
          </cell>
          <cell r="I1440" t="str">
            <v>--</v>
          </cell>
          <cell r="J1440">
            <v>2</v>
          </cell>
          <cell r="K1440">
            <v>2</v>
          </cell>
        </row>
        <row r="1441">
          <cell r="A1441" t="str">
            <v>M1</v>
          </cell>
          <cell r="B1441" t="str">
            <v>A5C</v>
          </cell>
          <cell r="C1441" t="str">
            <v>SCD</v>
          </cell>
          <cell r="D1441" t="str">
            <v>HOLD1</v>
          </cell>
          <cell r="E1441" t="str">
            <v>GATE VA</v>
          </cell>
          <cell r="F1441">
            <v>6</v>
          </cell>
          <cell r="G1441" t="str">
            <v>VG8010100000H00</v>
          </cell>
          <cell r="H1441">
            <v>0.5</v>
          </cell>
          <cell r="I1441" t="str">
            <v>--</v>
          </cell>
          <cell r="J1441">
            <v>2</v>
          </cell>
          <cell r="K1441">
            <v>2</v>
          </cell>
        </row>
        <row r="1442">
          <cell r="A1442" t="str">
            <v>M1</v>
          </cell>
          <cell r="B1442" t="str">
            <v>A5C</v>
          </cell>
          <cell r="C1442" t="str">
            <v>SCC</v>
          </cell>
          <cell r="D1442" t="str">
            <v>HOLD1</v>
          </cell>
          <cell r="E1442" t="str">
            <v>GATE VA</v>
          </cell>
          <cell r="F1442">
            <v>6</v>
          </cell>
          <cell r="G1442" t="str">
            <v>VG8010100000H00</v>
          </cell>
          <cell r="H1442">
            <v>0.5</v>
          </cell>
          <cell r="I1442" t="str">
            <v>--</v>
          </cell>
          <cell r="J1442">
            <v>3</v>
          </cell>
          <cell r="K1442">
            <v>3</v>
          </cell>
        </row>
        <row r="1443">
          <cell r="A1443" t="str">
            <v>M1</v>
          </cell>
          <cell r="B1443" t="str">
            <v>A5C</v>
          </cell>
          <cell r="C1443" t="str">
            <v>COMP</v>
          </cell>
          <cell r="D1443" t="str">
            <v>006</v>
          </cell>
          <cell r="E1443" t="str">
            <v>GLOBE VA</v>
          </cell>
          <cell r="F1443">
            <v>6</v>
          </cell>
          <cell r="G1443" t="str">
            <v>VL8010100000H00</v>
          </cell>
          <cell r="H1443">
            <v>0.5</v>
          </cell>
          <cell r="I1443" t="str">
            <v>--</v>
          </cell>
          <cell r="J1443">
            <v>4</v>
          </cell>
          <cell r="K1443">
            <v>4</v>
          </cell>
        </row>
        <row r="1444">
          <cell r="A1444" t="str">
            <v>M1</v>
          </cell>
          <cell r="B1444" t="str">
            <v>A5C</v>
          </cell>
          <cell r="C1444" t="str">
            <v>SCC</v>
          </cell>
          <cell r="D1444" t="str">
            <v>HOLD1</v>
          </cell>
          <cell r="E1444" t="str">
            <v>GLOBE VA</v>
          </cell>
          <cell r="F1444">
            <v>6</v>
          </cell>
          <cell r="G1444" t="str">
            <v>VL8010100000H00</v>
          </cell>
          <cell r="H1444">
            <v>0.5</v>
          </cell>
          <cell r="I1444" t="str">
            <v>--</v>
          </cell>
          <cell r="J1444">
            <v>3</v>
          </cell>
          <cell r="K1444">
            <v>3</v>
          </cell>
        </row>
        <row r="1445">
          <cell r="A1445" t="str">
            <v>M1</v>
          </cell>
          <cell r="B1445" t="str">
            <v>A5C</v>
          </cell>
          <cell r="C1445" t="str">
            <v>SCD</v>
          </cell>
          <cell r="D1445" t="str">
            <v>HOLD1</v>
          </cell>
          <cell r="E1445" t="str">
            <v>GLOBE VA</v>
          </cell>
          <cell r="F1445">
            <v>6</v>
          </cell>
          <cell r="G1445" t="str">
            <v>VL8010100000H00</v>
          </cell>
          <cell r="H1445">
            <v>0.5</v>
          </cell>
          <cell r="I1445" t="str">
            <v>--</v>
          </cell>
          <cell r="J1445">
            <v>2</v>
          </cell>
          <cell r="K1445">
            <v>2</v>
          </cell>
        </row>
        <row r="1446">
          <cell r="A1446" t="str">
            <v>M1</v>
          </cell>
          <cell r="B1446" t="str">
            <v>A5C</v>
          </cell>
          <cell r="C1446" t="str">
            <v>P</v>
          </cell>
          <cell r="D1446" t="str">
            <v>22039</v>
          </cell>
          <cell r="E1446" t="str">
            <v>BALL VA</v>
          </cell>
          <cell r="F1446">
            <v>6</v>
          </cell>
          <cell r="G1446" t="str">
            <v>VB8010600000H00</v>
          </cell>
          <cell r="H1446">
            <v>0.5</v>
          </cell>
          <cell r="I1446" t="str">
            <v>--</v>
          </cell>
          <cell r="J1446">
            <v>1</v>
          </cell>
          <cell r="K1446">
            <v>1</v>
          </cell>
        </row>
        <row r="1447">
          <cell r="A1447" t="str">
            <v>M1</v>
          </cell>
          <cell r="B1447" t="str">
            <v>A5C</v>
          </cell>
          <cell r="C1447" t="str">
            <v>P</v>
          </cell>
          <cell r="D1447" t="str">
            <v>22040</v>
          </cell>
          <cell r="E1447" t="str">
            <v>BALL VA</v>
          </cell>
          <cell r="F1447">
            <v>6</v>
          </cell>
          <cell r="G1447" t="str">
            <v>VB8010600000H00</v>
          </cell>
          <cell r="H1447">
            <v>0.5</v>
          </cell>
          <cell r="I1447" t="str">
            <v>--</v>
          </cell>
          <cell r="J1447">
            <v>1</v>
          </cell>
          <cell r="K1447">
            <v>1</v>
          </cell>
        </row>
        <row r="1448">
          <cell r="A1448" t="str">
            <v>M1</v>
          </cell>
          <cell r="B1448" t="str">
            <v>A5C</v>
          </cell>
          <cell r="C1448" t="str">
            <v>P</v>
          </cell>
          <cell r="D1448" t="str">
            <v>22041</v>
          </cell>
          <cell r="E1448" t="str">
            <v>BALL VA</v>
          </cell>
          <cell r="F1448">
            <v>6</v>
          </cell>
          <cell r="G1448" t="str">
            <v>VB8010600000H00</v>
          </cell>
          <cell r="H1448">
            <v>0.5</v>
          </cell>
          <cell r="I1448" t="str">
            <v>--</v>
          </cell>
          <cell r="J1448">
            <v>1</v>
          </cell>
          <cell r="K1448">
            <v>1</v>
          </cell>
        </row>
        <row r="1449">
          <cell r="A1449" t="str">
            <v>M1</v>
          </cell>
          <cell r="B1449" t="str">
            <v>A5C</v>
          </cell>
          <cell r="C1449" t="str">
            <v>P</v>
          </cell>
          <cell r="D1449" t="str">
            <v>22039</v>
          </cell>
          <cell r="E1449" t="str">
            <v>CHECK VA</v>
          </cell>
          <cell r="F1449">
            <v>6</v>
          </cell>
          <cell r="G1449" t="str">
            <v>VCB8010400000H00</v>
          </cell>
          <cell r="H1449">
            <v>0.5</v>
          </cell>
          <cell r="I1449" t="str">
            <v>--</v>
          </cell>
          <cell r="J1449">
            <v>1</v>
          </cell>
          <cell r="K1449">
            <v>1</v>
          </cell>
        </row>
        <row r="1450">
          <cell r="A1450" t="str">
            <v>M1</v>
          </cell>
          <cell r="B1450" t="str">
            <v>A5C</v>
          </cell>
          <cell r="C1450" t="str">
            <v>P</v>
          </cell>
          <cell r="D1450" t="str">
            <v>22040</v>
          </cell>
          <cell r="E1450" t="str">
            <v>CHECK VA</v>
          </cell>
          <cell r="F1450">
            <v>6</v>
          </cell>
          <cell r="G1450" t="str">
            <v>VCB8010400000H00</v>
          </cell>
          <cell r="H1450">
            <v>0.5</v>
          </cell>
          <cell r="I1450" t="str">
            <v>--</v>
          </cell>
          <cell r="J1450">
            <v>1</v>
          </cell>
          <cell r="K1450">
            <v>1</v>
          </cell>
        </row>
        <row r="1451">
          <cell r="A1451" t="str">
            <v>M1</v>
          </cell>
          <cell r="B1451" t="str">
            <v>A5C</v>
          </cell>
          <cell r="C1451" t="str">
            <v>P</v>
          </cell>
          <cell r="D1451" t="str">
            <v>22041</v>
          </cell>
          <cell r="E1451" t="str">
            <v>CHECK VA</v>
          </cell>
          <cell r="F1451">
            <v>6</v>
          </cell>
          <cell r="G1451" t="str">
            <v>VCB8010400000H00</v>
          </cell>
          <cell r="H1451">
            <v>0.5</v>
          </cell>
          <cell r="I1451" t="str">
            <v>--</v>
          </cell>
          <cell r="J1451">
            <v>1</v>
          </cell>
          <cell r="K1451">
            <v>1</v>
          </cell>
        </row>
        <row r="1452">
          <cell r="A1452" t="str">
            <v>M1</v>
          </cell>
          <cell r="B1452" t="str">
            <v>A5C</v>
          </cell>
          <cell r="C1452" t="str">
            <v>P</v>
          </cell>
          <cell r="D1452" t="str">
            <v>22003</v>
          </cell>
          <cell r="E1452" t="str">
            <v>BALL VA</v>
          </cell>
          <cell r="F1452">
            <v>6</v>
          </cell>
          <cell r="G1452" t="str">
            <v>VB8010600000H00</v>
          </cell>
          <cell r="H1452">
            <v>0.5</v>
          </cell>
          <cell r="I1452" t="str">
            <v>--</v>
          </cell>
          <cell r="J1452">
            <v>2</v>
          </cell>
          <cell r="K1452">
            <v>2</v>
          </cell>
        </row>
        <row r="1453">
          <cell r="A1453" t="str">
            <v>M1</v>
          </cell>
          <cell r="B1453" t="str">
            <v>A5C</v>
          </cell>
          <cell r="C1453" t="str">
            <v>P</v>
          </cell>
          <cell r="D1453" t="str">
            <v>22111</v>
          </cell>
          <cell r="E1453" t="str">
            <v>BALL VA</v>
          </cell>
          <cell r="F1453">
            <v>6</v>
          </cell>
          <cell r="G1453" t="str">
            <v>VB8010600000H00</v>
          </cell>
          <cell r="H1453">
            <v>0.5</v>
          </cell>
          <cell r="I1453" t="str">
            <v>--</v>
          </cell>
          <cell r="J1453">
            <v>2</v>
          </cell>
          <cell r="K1453">
            <v>2</v>
          </cell>
        </row>
        <row r="1454">
          <cell r="A1454" t="str">
            <v>M1</v>
          </cell>
          <cell r="B1454" t="str">
            <v>A5C</v>
          </cell>
          <cell r="C1454" t="str">
            <v>P</v>
          </cell>
          <cell r="D1454" t="str">
            <v>22004</v>
          </cell>
          <cell r="E1454" t="str">
            <v>GATE VA</v>
          </cell>
          <cell r="F1454">
            <v>6</v>
          </cell>
          <cell r="G1454" t="str">
            <v>VG8010400000H00</v>
          </cell>
          <cell r="H1454">
            <v>0.5</v>
          </cell>
          <cell r="I1454" t="str">
            <v>--</v>
          </cell>
          <cell r="J1454">
            <v>2</v>
          </cell>
          <cell r="K1454">
            <v>2</v>
          </cell>
        </row>
        <row r="1455">
          <cell r="A1455" t="str">
            <v>M1</v>
          </cell>
          <cell r="B1455" t="str">
            <v>A4C</v>
          </cell>
          <cell r="C1455" t="str">
            <v>P</v>
          </cell>
          <cell r="D1455" t="str">
            <v>22031</v>
          </cell>
          <cell r="E1455" t="str">
            <v>BALL VA</v>
          </cell>
          <cell r="F1455">
            <v>6</v>
          </cell>
          <cell r="G1455" t="str">
            <v>VB8010300000H00</v>
          </cell>
          <cell r="H1455">
            <v>0.5</v>
          </cell>
          <cell r="I1455" t="str">
            <v>--</v>
          </cell>
          <cell r="J1455">
            <v>3</v>
          </cell>
          <cell r="K1455">
            <v>3</v>
          </cell>
        </row>
        <row r="1456">
          <cell r="A1456" t="str">
            <v>M1</v>
          </cell>
          <cell r="B1456" t="str">
            <v>A4C</v>
          </cell>
          <cell r="C1456" t="str">
            <v>P</v>
          </cell>
          <cell r="D1456" t="str">
            <v>22008</v>
          </cell>
          <cell r="E1456" t="str">
            <v>BALL VA</v>
          </cell>
          <cell r="F1456">
            <v>6</v>
          </cell>
          <cell r="G1456" t="str">
            <v>VB8010300000H00</v>
          </cell>
          <cell r="H1456">
            <v>0.5</v>
          </cell>
          <cell r="I1456" t="str">
            <v>--</v>
          </cell>
          <cell r="J1456">
            <v>2</v>
          </cell>
          <cell r="K1456">
            <v>2</v>
          </cell>
        </row>
        <row r="1457">
          <cell r="A1457" t="str">
            <v>M1</v>
          </cell>
          <cell r="B1457" t="str">
            <v>A6C</v>
          </cell>
          <cell r="C1457" t="str">
            <v>HOS</v>
          </cell>
          <cell r="D1457" t="str">
            <v>65624</v>
          </cell>
          <cell r="E1457" t="str">
            <v>BELLOWS VA</v>
          </cell>
          <cell r="F1457">
            <v>6</v>
          </cell>
          <cell r="G1457" t="str">
            <v>VBE8010700000H00</v>
          </cell>
          <cell r="H1457">
            <v>0.5</v>
          </cell>
          <cell r="I1457" t="str">
            <v>--</v>
          </cell>
          <cell r="J1457">
            <v>2</v>
          </cell>
          <cell r="K1457">
            <v>2</v>
          </cell>
        </row>
        <row r="1458">
          <cell r="A1458" t="str">
            <v>M1</v>
          </cell>
          <cell r="B1458" t="str">
            <v>A6C</v>
          </cell>
          <cell r="C1458" t="str">
            <v>HOS</v>
          </cell>
          <cell r="D1458" t="str">
            <v>65628</v>
          </cell>
          <cell r="E1458" t="str">
            <v>BELLOWS VA</v>
          </cell>
          <cell r="F1458">
            <v>6</v>
          </cell>
          <cell r="G1458" t="str">
            <v>VBE8010700000H00</v>
          </cell>
          <cell r="H1458">
            <v>0.5</v>
          </cell>
          <cell r="I1458" t="str">
            <v>--</v>
          </cell>
          <cell r="J1458">
            <v>2</v>
          </cell>
          <cell r="K1458">
            <v>2</v>
          </cell>
        </row>
        <row r="1459">
          <cell r="A1459" t="str">
            <v>M1</v>
          </cell>
          <cell r="B1459" t="str">
            <v>A6C</v>
          </cell>
          <cell r="C1459" t="str">
            <v>HOS</v>
          </cell>
          <cell r="D1459" t="str">
            <v>65615</v>
          </cell>
          <cell r="E1459" t="str">
            <v>BELLOWS VA</v>
          </cell>
          <cell r="F1459">
            <v>6</v>
          </cell>
          <cell r="G1459" t="str">
            <v>VBE8010600000H00</v>
          </cell>
          <cell r="H1459">
            <v>0.5</v>
          </cell>
          <cell r="I1459" t="str">
            <v>--</v>
          </cell>
          <cell r="J1459">
            <v>2</v>
          </cell>
          <cell r="K1459">
            <v>2</v>
          </cell>
        </row>
        <row r="1460">
          <cell r="A1460" t="str">
            <v>M1</v>
          </cell>
          <cell r="B1460" t="str">
            <v>B2C</v>
          </cell>
          <cell r="C1460" t="str">
            <v>SH</v>
          </cell>
          <cell r="D1460" t="str">
            <v>22612</v>
          </cell>
          <cell r="E1460" t="str">
            <v>GATE VA</v>
          </cell>
          <cell r="F1460">
            <v>6</v>
          </cell>
          <cell r="G1460" t="str">
            <v>VG8010100000T00</v>
          </cell>
          <cell r="H1460">
            <v>0.75</v>
          </cell>
          <cell r="I1460" t="str">
            <v>--</v>
          </cell>
          <cell r="J1460">
            <v>1</v>
          </cell>
          <cell r="K1460">
            <v>1</v>
          </cell>
        </row>
        <row r="1461">
          <cell r="A1461" t="str">
            <v>M1</v>
          </cell>
          <cell r="B1461" t="str">
            <v>B2C</v>
          </cell>
          <cell r="C1461" t="str">
            <v>SH</v>
          </cell>
          <cell r="D1461" t="str">
            <v>22613</v>
          </cell>
          <cell r="E1461" t="str">
            <v>GATE VA</v>
          </cell>
          <cell r="F1461">
            <v>6</v>
          </cell>
          <cell r="G1461" t="str">
            <v>VG8010100000T00</v>
          </cell>
          <cell r="H1461">
            <v>0.75</v>
          </cell>
          <cell r="I1461" t="str">
            <v>--</v>
          </cell>
          <cell r="J1461">
            <v>1</v>
          </cell>
          <cell r="K1461">
            <v>1</v>
          </cell>
        </row>
        <row r="1462">
          <cell r="A1462" t="str">
            <v>M1</v>
          </cell>
          <cell r="B1462" t="str">
            <v>B2C</v>
          </cell>
          <cell r="C1462" t="str">
            <v>SH</v>
          </cell>
          <cell r="D1462" t="str">
            <v>22614</v>
          </cell>
          <cell r="E1462" t="str">
            <v>GATE VA</v>
          </cell>
          <cell r="F1462">
            <v>6</v>
          </cell>
          <cell r="G1462" t="str">
            <v>VG8010100000T00</v>
          </cell>
          <cell r="H1462">
            <v>0.75</v>
          </cell>
          <cell r="I1462" t="str">
            <v>--</v>
          </cell>
          <cell r="J1462">
            <v>1</v>
          </cell>
          <cell r="K1462">
            <v>1</v>
          </cell>
        </row>
        <row r="1463">
          <cell r="A1463" t="str">
            <v>M1</v>
          </cell>
          <cell r="B1463" t="str">
            <v>B2C</v>
          </cell>
          <cell r="C1463" t="str">
            <v>SH</v>
          </cell>
          <cell r="D1463" t="str">
            <v>22601</v>
          </cell>
          <cell r="E1463" t="str">
            <v>GATE VA</v>
          </cell>
          <cell r="F1463">
            <v>6</v>
          </cell>
          <cell r="G1463" t="str">
            <v>VG8010100000T00</v>
          </cell>
          <cell r="H1463">
            <v>0.75</v>
          </cell>
          <cell r="I1463" t="str">
            <v>--</v>
          </cell>
          <cell r="J1463">
            <v>2</v>
          </cell>
          <cell r="K1463">
            <v>2</v>
          </cell>
        </row>
        <row r="1464">
          <cell r="A1464" t="str">
            <v>M1</v>
          </cell>
          <cell r="B1464" t="str">
            <v>B2C</v>
          </cell>
          <cell r="C1464" t="str">
            <v>TRIM</v>
          </cell>
          <cell r="D1464" t="str">
            <v>V-2218</v>
          </cell>
          <cell r="E1464" t="str">
            <v>GATE VA</v>
          </cell>
          <cell r="F1464">
            <v>6</v>
          </cell>
          <cell r="G1464" t="str">
            <v>VG8010400000T00</v>
          </cell>
          <cell r="H1464">
            <v>0.75</v>
          </cell>
          <cell r="I1464" t="str">
            <v>--</v>
          </cell>
          <cell r="J1464">
            <v>4</v>
          </cell>
          <cell r="K1464">
            <v>4</v>
          </cell>
        </row>
        <row r="1465">
          <cell r="A1465" t="str">
            <v>M1</v>
          </cell>
          <cell r="B1465" t="str">
            <v>B2C</v>
          </cell>
          <cell r="C1465" t="str">
            <v>TRIM</v>
          </cell>
          <cell r="D1465" t="str">
            <v>V-2218</v>
          </cell>
          <cell r="E1465" t="str">
            <v>GATE VA</v>
          </cell>
          <cell r="F1465">
            <v>6</v>
          </cell>
          <cell r="G1465" t="str">
            <v>VG8010100000T00</v>
          </cell>
          <cell r="H1465">
            <v>0.75</v>
          </cell>
          <cell r="I1465" t="str">
            <v>--</v>
          </cell>
          <cell r="J1465">
            <v>2</v>
          </cell>
          <cell r="K1465">
            <v>2</v>
          </cell>
        </row>
        <row r="1466">
          <cell r="A1466" t="str">
            <v>M1</v>
          </cell>
          <cell r="B1466" t="str">
            <v>B2C</v>
          </cell>
          <cell r="C1466" t="str">
            <v>SH</v>
          </cell>
          <cell r="D1466" t="str">
            <v>22612</v>
          </cell>
          <cell r="E1466" t="str">
            <v>GLOBE VA</v>
          </cell>
          <cell r="F1466">
            <v>6</v>
          </cell>
          <cell r="G1466" t="str">
            <v>VL8010400000T00</v>
          </cell>
          <cell r="H1466">
            <v>0.75</v>
          </cell>
          <cell r="I1466" t="str">
            <v>--</v>
          </cell>
          <cell r="J1466">
            <v>1</v>
          </cell>
          <cell r="K1466">
            <v>1</v>
          </cell>
        </row>
        <row r="1467">
          <cell r="A1467" t="str">
            <v>M1</v>
          </cell>
          <cell r="B1467" t="str">
            <v>B2C</v>
          </cell>
          <cell r="C1467" t="str">
            <v>SH</v>
          </cell>
          <cell r="D1467" t="str">
            <v>22613</v>
          </cell>
          <cell r="E1467" t="str">
            <v>GLOBE VA</v>
          </cell>
          <cell r="F1467">
            <v>6</v>
          </cell>
          <cell r="G1467" t="str">
            <v>VL8010400000T00</v>
          </cell>
          <cell r="H1467">
            <v>0.75</v>
          </cell>
          <cell r="I1467" t="str">
            <v>--</v>
          </cell>
          <cell r="J1467">
            <v>1</v>
          </cell>
          <cell r="K1467">
            <v>1</v>
          </cell>
        </row>
        <row r="1468">
          <cell r="A1468" t="str">
            <v>M1</v>
          </cell>
          <cell r="B1468" t="str">
            <v>A5C</v>
          </cell>
          <cell r="C1468" t="str">
            <v>N</v>
          </cell>
          <cell r="D1468" t="str">
            <v>22670</v>
          </cell>
          <cell r="E1468" t="str">
            <v>BALL VA</v>
          </cell>
          <cell r="F1468">
            <v>6</v>
          </cell>
          <cell r="G1468" t="str">
            <v>VB8010600000T00</v>
          </cell>
          <cell r="H1468">
            <v>0.75</v>
          </cell>
          <cell r="I1468" t="str">
            <v>--</v>
          </cell>
          <cell r="J1468">
            <v>1</v>
          </cell>
          <cell r="K1468">
            <v>1</v>
          </cell>
        </row>
        <row r="1469">
          <cell r="A1469" t="str">
            <v>M1</v>
          </cell>
          <cell r="B1469" t="str">
            <v>A5C</v>
          </cell>
          <cell r="C1469" t="str">
            <v>N</v>
          </cell>
          <cell r="D1469" t="str">
            <v>25611</v>
          </cell>
          <cell r="E1469" t="str">
            <v>BALL VA</v>
          </cell>
          <cell r="F1469">
            <v>6</v>
          </cell>
          <cell r="G1469" t="str">
            <v>VB8010600000T00</v>
          </cell>
          <cell r="H1469">
            <v>0.75</v>
          </cell>
          <cell r="I1469" t="str">
            <v>--</v>
          </cell>
          <cell r="J1469">
            <v>1</v>
          </cell>
          <cell r="K1469">
            <v>1</v>
          </cell>
        </row>
        <row r="1470">
          <cell r="A1470" t="str">
            <v>M1</v>
          </cell>
          <cell r="B1470" t="str">
            <v>A5C</v>
          </cell>
          <cell r="C1470" t="str">
            <v>N</v>
          </cell>
          <cell r="D1470" t="str">
            <v>25611</v>
          </cell>
          <cell r="E1470" t="str">
            <v>BALL VA</v>
          </cell>
          <cell r="F1470">
            <v>6</v>
          </cell>
          <cell r="G1470" t="str">
            <v>VB8010600000T00</v>
          </cell>
          <cell r="H1470">
            <v>0.75</v>
          </cell>
          <cell r="I1470" t="str">
            <v>--</v>
          </cell>
          <cell r="J1470">
            <v>1</v>
          </cell>
          <cell r="K1470">
            <v>1</v>
          </cell>
        </row>
        <row r="1471">
          <cell r="A1471" t="str">
            <v>M1</v>
          </cell>
          <cell r="B1471" t="str">
            <v>A5C</v>
          </cell>
          <cell r="C1471" t="str">
            <v>P</v>
          </cell>
          <cell r="D1471" t="str">
            <v>22069</v>
          </cell>
          <cell r="E1471" t="str">
            <v>BALL VA</v>
          </cell>
          <cell r="F1471">
            <v>6</v>
          </cell>
          <cell r="G1471" t="str">
            <v>VB8010600000T00</v>
          </cell>
          <cell r="H1471">
            <v>0.75</v>
          </cell>
          <cell r="I1471" t="str">
            <v>--</v>
          </cell>
          <cell r="J1471">
            <v>1</v>
          </cell>
          <cell r="K1471">
            <v>1</v>
          </cell>
        </row>
        <row r="1472">
          <cell r="A1472" t="str">
            <v>M1</v>
          </cell>
          <cell r="B1472" t="str">
            <v>A5C</v>
          </cell>
          <cell r="C1472" t="str">
            <v>P</v>
          </cell>
          <cell r="D1472" t="str">
            <v>22071</v>
          </cell>
          <cell r="E1472" t="str">
            <v>BALL VA</v>
          </cell>
          <cell r="F1472">
            <v>6</v>
          </cell>
          <cell r="G1472" t="str">
            <v>VB8010600000T00</v>
          </cell>
          <cell r="H1472">
            <v>0.75</v>
          </cell>
          <cell r="I1472" t="str">
            <v>--</v>
          </cell>
          <cell r="J1472">
            <v>1</v>
          </cell>
          <cell r="K1472">
            <v>1</v>
          </cell>
        </row>
        <row r="1473">
          <cell r="A1473" t="str">
            <v>M1</v>
          </cell>
          <cell r="B1473" t="str">
            <v>A5C</v>
          </cell>
          <cell r="C1473" t="str">
            <v>P</v>
          </cell>
          <cell r="D1473" t="str">
            <v>22065</v>
          </cell>
          <cell r="E1473" t="str">
            <v>BALL VA</v>
          </cell>
          <cell r="F1473">
            <v>6</v>
          </cell>
          <cell r="G1473" t="str">
            <v>VB8010600000T00</v>
          </cell>
          <cell r="H1473">
            <v>0.75</v>
          </cell>
          <cell r="I1473" t="str">
            <v>--</v>
          </cell>
          <cell r="J1473">
            <v>5</v>
          </cell>
          <cell r="K1473">
            <v>5</v>
          </cell>
        </row>
        <row r="1474">
          <cell r="A1474" t="str">
            <v>M1</v>
          </cell>
          <cell r="B1474" t="str">
            <v>A5C</v>
          </cell>
          <cell r="C1474" t="str">
            <v>P</v>
          </cell>
          <cell r="D1474" t="str">
            <v>22065</v>
          </cell>
          <cell r="E1474" t="str">
            <v>BALL VA</v>
          </cell>
          <cell r="F1474">
            <v>6</v>
          </cell>
          <cell r="G1474" t="str">
            <v>VB8010600000T00</v>
          </cell>
          <cell r="H1474">
            <v>0.75</v>
          </cell>
          <cell r="I1474" t="str">
            <v>--</v>
          </cell>
          <cell r="J1474">
            <v>2</v>
          </cell>
          <cell r="K1474">
            <v>2</v>
          </cell>
        </row>
        <row r="1475">
          <cell r="A1475" t="str">
            <v>M1</v>
          </cell>
          <cell r="B1475" t="str">
            <v>A5C</v>
          </cell>
          <cell r="C1475" t="str">
            <v>P</v>
          </cell>
          <cell r="D1475" t="str">
            <v>22078</v>
          </cell>
          <cell r="E1475" t="str">
            <v>BALL VA</v>
          </cell>
          <cell r="F1475">
            <v>6</v>
          </cell>
          <cell r="G1475" t="str">
            <v>VB8010600000T00</v>
          </cell>
          <cell r="H1475">
            <v>0.75</v>
          </cell>
          <cell r="I1475" t="str">
            <v>--</v>
          </cell>
          <cell r="J1475">
            <v>1</v>
          </cell>
          <cell r="K1475">
            <v>1</v>
          </cell>
        </row>
        <row r="1476">
          <cell r="A1476" t="str">
            <v>M1</v>
          </cell>
          <cell r="B1476" t="str">
            <v>A5C</v>
          </cell>
          <cell r="C1476" t="str">
            <v>P</v>
          </cell>
          <cell r="D1476" t="str">
            <v>22087</v>
          </cell>
          <cell r="E1476" t="str">
            <v>BALL VA</v>
          </cell>
          <cell r="F1476">
            <v>6</v>
          </cell>
          <cell r="G1476" t="str">
            <v>VB8010600000T00</v>
          </cell>
          <cell r="H1476">
            <v>0.75</v>
          </cell>
          <cell r="I1476" t="str">
            <v>--</v>
          </cell>
          <cell r="J1476">
            <v>1</v>
          </cell>
          <cell r="K1476">
            <v>1</v>
          </cell>
        </row>
        <row r="1477">
          <cell r="A1477" t="str">
            <v>M1</v>
          </cell>
          <cell r="B1477" t="str">
            <v>A5C</v>
          </cell>
          <cell r="C1477" t="str">
            <v>P</v>
          </cell>
          <cell r="D1477" t="str">
            <v>22071</v>
          </cell>
          <cell r="E1477" t="str">
            <v>BALL VA</v>
          </cell>
          <cell r="F1477">
            <v>6</v>
          </cell>
          <cell r="G1477" t="str">
            <v>VB8010600000T00</v>
          </cell>
          <cell r="H1477">
            <v>0.75</v>
          </cell>
          <cell r="I1477" t="str">
            <v>--</v>
          </cell>
          <cell r="J1477">
            <v>2</v>
          </cell>
          <cell r="K1477">
            <v>2</v>
          </cell>
        </row>
        <row r="1478">
          <cell r="A1478" t="str">
            <v>M1</v>
          </cell>
          <cell r="B1478" t="str">
            <v>A5C</v>
          </cell>
          <cell r="C1478" t="str">
            <v>P</v>
          </cell>
          <cell r="D1478" t="str">
            <v>22101</v>
          </cell>
          <cell r="E1478" t="str">
            <v>BALL VA</v>
          </cell>
          <cell r="F1478">
            <v>6</v>
          </cell>
          <cell r="G1478" t="str">
            <v>VB8010600000T00</v>
          </cell>
          <cell r="H1478">
            <v>0.75</v>
          </cell>
          <cell r="I1478" t="str">
            <v>--</v>
          </cell>
          <cell r="J1478">
            <v>2</v>
          </cell>
          <cell r="K1478">
            <v>2</v>
          </cell>
        </row>
        <row r="1479">
          <cell r="A1479" t="str">
            <v>M1</v>
          </cell>
          <cell r="B1479" t="str">
            <v>A5C</v>
          </cell>
          <cell r="C1479" t="str">
            <v>P</v>
          </cell>
          <cell r="D1479" t="str">
            <v>22102</v>
          </cell>
          <cell r="E1479" t="str">
            <v>BALL VA</v>
          </cell>
          <cell r="F1479">
            <v>6</v>
          </cell>
          <cell r="G1479" t="str">
            <v>VB8010600000T00</v>
          </cell>
          <cell r="H1479">
            <v>0.75</v>
          </cell>
          <cell r="I1479" t="str">
            <v>--</v>
          </cell>
          <cell r="J1479">
            <v>2</v>
          </cell>
          <cell r="K1479">
            <v>2</v>
          </cell>
        </row>
        <row r="1480">
          <cell r="A1480" t="str">
            <v>M1</v>
          </cell>
          <cell r="B1480" t="str">
            <v>A5C</v>
          </cell>
          <cell r="C1480" t="str">
            <v>P</v>
          </cell>
          <cell r="D1480" t="str">
            <v>22102</v>
          </cell>
          <cell r="E1480" t="str">
            <v>BALL VA</v>
          </cell>
          <cell r="F1480">
            <v>6</v>
          </cell>
          <cell r="G1480" t="str">
            <v>VB8010600000T00</v>
          </cell>
          <cell r="H1480">
            <v>0.75</v>
          </cell>
          <cell r="I1480" t="str">
            <v>--</v>
          </cell>
          <cell r="J1480">
            <v>3</v>
          </cell>
          <cell r="K1480">
            <v>3</v>
          </cell>
        </row>
        <row r="1481">
          <cell r="A1481" t="str">
            <v>M1</v>
          </cell>
          <cell r="B1481" t="str">
            <v>A5C</v>
          </cell>
          <cell r="C1481" t="str">
            <v>P</v>
          </cell>
          <cell r="D1481" t="str">
            <v>22102</v>
          </cell>
          <cell r="E1481" t="str">
            <v>BALL VA</v>
          </cell>
          <cell r="F1481">
            <v>6</v>
          </cell>
          <cell r="G1481" t="str">
            <v>VB8010600000T00</v>
          </cell>
          <cell r="H1481">
            <v>0.75</v>
          </cell>
          <cell r="I1481" t="str">
            <v>--</v>
          </cell>
          <cell r="J1481">
            <v>2</v>
          </cell>
          <cell r="K1481">
            <v>2</v>
          </cell>
        </row>
        <row r="1482">
          <cell r="A1482" t="str">
            <v>M1</v>
          </cell>
          <cell r="B1482" t="str">
            <v>A5C</v>
          </cell>
          <cell r="C1482" t="str">
            <v>P</v>
          </cell>
          <cell r="D1482" t="str">
            <v>22102</v>
          </cell>
          <cell r="E1482" t="str">
            <v>BALL VA</v>
          </cell>
          <cell r="F1482">
            <v>6</v>
          </cell>
          <cell r="G1482" t="str">
            <v>VB8010600000T00</v>
          </cell>
          <cell r="H1482">
            <v>0.75</v>
          </cell>
          <cell r="I1482" t="str">
            <v>--</v>
          </cell>
          <cell r="J1482">
            <v>2</v>
          </cell>
          <cell r="K1482">
            <v>2</v>
          </cell>
        </row>
        <row r="1483">
          <cell r="A1483" t="str">
            <v>M1</v>
          </cell>
          <cell r="B1483" t="str">
            <v>A5C</v>
          </cell>
          <cell r="C1483" t="str">
            <v>P</v>
          </cell>
          <cell r="D1483" t="str">
            <v>22104</v>
          </cell>
          <cell r="E1483" t="str">
            <v>BALL VA</v>
          </cell>
          <cell r="F1483">
            <v>6</v>
          </cell>
          <cell r="G1483" t="str">
            <v>VB8010600000T00</v>
          </cell>
          <cell r="H1483">
            <v>0.75</v>
          </cell>
          <cell r="I1483" t="str">
            <v>--</v>
          </cell>
          <cell r="J1483">
            <v>1</v>
          </cell>
          <cell r="K1483">
            <v>1</v>
          </cell>
        </row>
        <row r="1484">
          <cell r="A1484" t="str">
            <v>M1</v>
          </cell>
          <cell r="B1484" t="str">
            <v>A5C</v>
          </cell>
          <cell r="C1484" t="str">
            <v>P</v>
          </cell>
          <cell r="D1484" t="str">
            <v>22114</v>
          </cell>
          <cell r="E1484" t="str">
            <v>BALL VA</v>
          </cell>
          <cell r="F1484">
            <v>6</v>
          </cell>
          <cell r="G1484" t="str">
            <v>VB8010600000T00</v>
          </cell>
          <cell r="H1484">
            <v>0.75</v>
          </cell>
          <cell r="I1484" t="str">
            <v>--</v>
          </cell>
          <cell r="J1484">
            <v>1</v>
          </cell>
          <cell r="K1484">
            <v>1</v>
          </cell>
        </row>
        <row r="1485">
          <cell r="A1485" t="str">
            <v>M1</v>
          </cell>
          <cell r="B1485" t="str">
            <v>A5C</v>
          </cell>
          <cell r="C1485" t="str">
            <v>P</v>
          </cell>
          <cell r="D1485" t="str">
            <v>22106</v>
          </cell>
          <cell r="E1485" t="str">
            <v>BALL VA</v>
          </cell>
          <cell r="F1485">
            <v>6</v>
          </cell>
          <cell r="G1485" t="str">
            <v>VB8010600000T00</v>
          </cell>
          <cell r="H1485">
            <v>0.75</v>
          </cell>
          <cell r="I1485" t="str">
            <v>--</v>
          </cell>
          <cell r="J1485">
            <v>2</v>
          </cell>
          <cell r="K1485">
            <v>2</v>
          </cell>
        </row>
        <row r="1486">
          <cell r="A1486" t="str">
            <v>M1</v>
          </cell>
          <cell r="B1486" t="str">
            <v>A5C</v>
          </cell>
          <cell r="C1486" t="str">
            <v>P</v>
          </cell>
          <cell r="D1486" t="str">
            <v>22113</v>
          </cell>
          <cell r="E1486" t="str">
            <v>BALL VA</v>
          </cell>
          <cell r="F1486">
            <v>6</v>
          </cell>
          <cell r="G1486" t="str">
            <v>VB8010600000T00</v>
          </cell>
          <cell r="H1486">
            <v>0.75</v>
          </cell>
          <cell r="I1486" t="str">
            <v>--</v>
          </cell>
          <cell r="J1486">
            <v>1</v>
          </cell>
          <cell r="K1486">
            <v>1</v>
          </cell>
        </row>
        <row r="1487">
          <cell r="A1487" t="str">
            <v>M1</v>
          </cell>
          <cell r="B1487" t="str">
            <v>A5C</v>
          </cell>
          <cell r="C1487" t="str">
            <v>P</v>
          </cell>
          <cell r="D1487" t="str">
            <v>22130</v>
          </cell>
          <cell r="E1487" t="str">
            <v>BALL VA</v>
          </cell>
          <cell r="F1487">
            <v>6</v>
          </cell>
          <cell r="G1487" t="str">
            <v>VB8010600000T00</v>
          </cell>
          <cell r="H1487">
            <v>0.75</v>
          </cell>
          <cell r="I1487" t="str">
            <v>--</v>
          </cell>
          <cell r="J1487">
            <v>2</v>
          </cell>
          <cell r="K1487">
            <v>2</v>
          </cell>
        </row>
        <row r="1488">
          <cell r="A1488" t="str">
            <v>M1</v>
          </cell>
          <cell r="B1488" t="str">
            <v>A5C</v>
          </cell>
          <cell r="C1488" t="str">
            <v>P</v>
          </cell>
          <cell r="D1488" t="str">
            <v>22140</v>
          </cell>
          <cell r="E1488" t="str">
            <v>BALL VA</v>
          </cell>
          <cell r="F1488">
            <v>6</v>
          </cell>
          <cell r="G1488" t="str">
            <v>VB8010600000T00</v>
          </cell>
          <cell r="H1488">
            <v>0.75</v>
          </cell>
          <cell r="I1488" t="str">
            <v>--</v>
          </cell>
          <cell r="J1488">
            <v>2</v>
          </cell>
          <cell r="K1488">
            <v>2</v>
          </cell>
        </row>
        <row r="1489">
          <cell r="A1489" t="str">
            <v>M1</v>
          </cell>
          <cell r="B1489" t="str">
            <v>A5C</v>
          </cell>
          <cell r="C1489" t="str">
            <v>TRIM</v>
          </cell>
          <cell r="D1489" t="str">
            <v>V-2206</v>
          </cell>
          <cell r="E1489" t="str">
            <v>BALL VA</v>
          </cell>
          <cell r="F1489">
            <v>6</v>
          </cell>
          <cell r="G1489" t="str">
            <v>VB8010600000T00</v>
          </cell>
          <cell r="H1489">
            <v>0.75</v>
          </cell>
          <cell r="I1489" t="str">
            <v>--</v>
          </cell>
          <cell r="J1489">
            <v>2</v>
          </cell>
          <cell r="K1489">
            <v>2</v>
          </cell>
        </row>
        <row r="1490">
          <cell r="A1490" t="str">
            <v>M1</v>
          </cell>
          <cell r="B1490" t="str">
            <v>A5C</v>
          </cell>
          <cell r="C1490" t="str">
            <v>TRIM</v>
          </cell>
          <cell r="D1490" t="str">
            <v>V-2211</v>
          </cell>
          <cell r="E1490" t="str">
            <v>BALL VA</v>
          </cell>
          <cell r="F1490">
            <v>6</v>
          </cell>
          <cell r="G1490" t="str">
            <v>VB8010600000T00</v>
          </cell>
          <cell r="H1490">
            <v>0.75</v>
          </cell>
          <cell r="I1490" t="str">
            <v>--</v>
          </cell>
          <cell r="J1490">
            <v>2</v>
          </cell>
          <cell r="K1490">
            <v>2</v>
          </cell>
        </row>
        <row r="1491">
          <cell r="A1491" t="str">
            <v>M1</v>
          </cell>
          <cell r="B1491" t="str">
            <v>A5C</v>
          </cell>
          <cell r="C1491" t="str">
            <v>TRIM</v>
          </cell>
          <cell r="D1491" t="str">
            <v>V-2211</v>
          </cell>
          <cell r="E1491" t="str">
            <v>BALL VA</v>
          </cell>
          <cell r="F1491">
            <v>6</v>
          </cell>
          <cell r="G1491" t="str">
            <v>VB8010600000T00</v>
          </cell>
          <cell r="H1491">
            <v>0.75</v>
          </cell>
          <cell r="I1491" t="str">
            <v>--</v>
          </cell>
          <cell r="J1491">
            <v>4</v>
          </cell>
          <cell r="K1491">
            <v>4</v>
          </cell>
        </row>
        <row r="1492">
          <cell r="A1492" t="str">
            <v>M1</v>
          </cell>
          <cell r="B1492" t="str">
            <v>A5C</v>
          </cell>
          <cell r="C1492" t="str">
            <v>N</v>
          </cell>
          <cell r="D1492" t="str">
            <v>25613</v>
          </cell>
          <cell r="E1492" t="str">
            <v>BALL VA</v>
          </cell>
          <cell r="F1492">
            <v>6</v>
          </cell>
          <cell r="G1492" t="str">
            <v>VB8010600000T00</v>
          </cell>
          <cell r="H1492">
            <v>0.75</v>
          </cell>
          <cell r="I1492" t="str">
            <v>--</v>
          </cell>
          <cell r="J1492">
            <v>1</v>
          </cell>
          <cell r="K1492">
            <v>1</v>
          </cell>
        </row>
        <row r="1493">
          <cell r="A1493" t="str">
            <v>M1</v>
          </cell>
          <cell r="B1493" t="str">
            <v>A5C</v>
          </cell>
          <cell r="C1493" t="str">
            <v>N</v>
          </cell>
          <cell r="D1493" t="str">
            <v>25618</v>
          </cell>
          <cell r="E1493" t="str">
            <v>BALL VA</v>
          </cell>
          <cell r="F1493">
            <v>6</v>
          </cell>
          <cell r="G1493" t="str">
            <v>VB8010600000T00</v>
          </cell>
          <cell r="H1493">
            <v>0.75</v>
          </cell>
          <cell r="I1493" t="str">
            <v>--</v>
          </cell>
          <cell r="J1493">
            <v>1</v>
          </cell>
          <cell r="K1493">
            <v>1</v>
          </cell>
        </row>
        <row r="1494">
          <cell r="A1494" t="str">
            <v>M1</v>
          </cell>
          <cell r="B1494" t="str">
            <v>A5C</v>
          </cell>
          <cell r="C1494" t="str">
            <v>P</v>
          </cell>
          <cell r="D1494" t="str">
            <v>22028</v>
          </cell>
          <cell r="E1494" t="str">
            <v>BALL VA</v>
          </cell>
          <cell r="F1494">
            <v>6</v>
          </cell>
          <cell r="G1494" t="str">
            <v>VB8010600000T00</v>
          </cell>
          <cell r="H1494">
            <v>0.75</v>
          </cell>
          <cell r="I1494" t="str">
            <v>--</v>
          </cell>
          <cell r="J1494">
            <v>1</v>
          </cell>
          <cell r="K1494">
            <v>1</v>
          </cell>
        </row>
        <row r="1495">
          <cell r="A1495" t="str">
            <v>M1</v>
          </cell>
          <cell r="B1495" t="str">
            <v>A5C</v>
          </cell>
          <cell r="C1495" t="str">
            <v>P</v>
          </cell>
          <cell r="D1495" t="str">
            <v>22066</v>
          </cell>
          <cell r="E1495" t="str">
            <v>BALL VA</v>
          </cell>
          <cell r="F1495">
            <v>6</v>
          </cell>
          <cell r="G1495" t="str">
            <v>VB8010600000T00</v>
          </cell>
          <cell r="H1495">
            <v>0.75</v>
          </cell>
          <cell r="I1495" t="str">
            <v>--</v>
          </cell>
          <cell r="J1495">
            <v>4</v>
          </cell>
          <cell r="K1495">
            <v>4</v>
          </cell>
        </row>
        <row r="1496">
          <cell r="A1496" t="str">
            <v>M1</v>
          </cell>
          <cell r="B1496" t="str">
            <v>A5C</v>
          </cell>
          <cell r="C1496" t="str">
            <v>P</v>
          </cell>
          <cell r="D1496" t="str">
            <v>22068</v>
          </cell>
          <cell r="E1496" t="str">
            <v>BALL VA</v>
          </cell>
          <cell r="F1496">
            <v>6</v>
          </cell>
          <cell r="G1496" t="str">
            <v>VB8010600000T00</v>
          </cell>
          <cell r="H1496">
            <v>0.75</v>
          </cell>
          <cell r="I1496" t="str">
            <v>--</v>
          </cell>
          <cell r="J1496">
            <v>2</v>
          </cell>
          <cell r="K1496">
            <v>2</v>
          </cell>
        </row>
        <row r="1497">
          <cell r="A1497" t="str">
            <v>M1</v>
          </cell>
          <cell r="B1497" t="str">
            <v>A5C</v>
          </cell>
          <cell r="C1497" t="str">
            <v>P</v>
          </cell>
          <cell r="D1497" t="str">
            <v>22069</v>
          </cell>
          <cell r="E1497" t="str">
            <v>BALL VA</v>
          </cell>
          <cell r="F1497">
            <v>6</v>
          </cell>
          <cell r="G1497" t="str">
            <v>VB8010600000T00</v>
          </cell>
          <cell r="H1497">
            <v>0.75</v>
          </cell>
          <cell r="I1497" t="str">
            <v>--</v>
          </cell>
          <cell r="J1497">
            <v>2</v>
          </cell>
          <cell r="K1497">
            <v>2</v>
          </cell>
        </row>
        <row r="1498">
          <cell r="A1498" t="str">
            <v>M1</v>
          </cell>
          <cell r="B1498" t="str">
            <v>A5C</v>
          </cell>
          <cell r="C1498" t="str">
            <v>P</v>
          </cell>
          <cell r="D1498" t="str">
            <v>22069</v>
          </cell>
          <cell r="E1498" t="str">
            <v>BALL VA</v>
          </cell>
          <cell r="F1498">
            <v>6</v>
          </cell>
          <cell r="G1498" t="str">
            <v>VB8010600000T00</v>
          </cell>
          <cell r="H1498">
            <v>0.75</v>
          </cell>
          <cell r="I1498" t="str">
            <v>--</v>
          </cell>
          <cell r="J1498">
            <v>2</v>
          </cell>
          <cell r="K1498">
            <v>2</v>
          </cell>
        </row>
        <row r="1499">
          <cell r="A1499" t="str">
            <v>M1</v>
          </cell>
          <cell r="B1499" t="str">
            <v>A5C</v>
          </cell>
          <cell r="C1499" t="str">
            <v>P</v>
          </cell>
          <cell r="D1499" t="str">
            <v>22071</v>
          </cell>
          <cell r="E1499" t="str">
            <v>BALL VA</v>
          </cell>
          <cell r="F1499">
            <v>6</v>
          </cell>
          <cell r="G1499" t="str">
            <v>VB8010600000T00</v>
          </cell>
          <cell r="H1499">
            <v>0.75</v>
          </cell>
          <cell r="I1499" t="str">
            <v>--</v>
          </cell>
          <cell r="J1499">
            <v>2</v>
          </cell>
          <cell r="K1499">
            <v>2</v>
          </cell>
        </row>
        <row r="1500">
          <cell r="A1500" t="str">
            <v>M1</v>
          </cell>
          <cell r="B1500" t="str">
            <v>A5C</v>
          </cell>
          <cell r="C1500" t="str">
            <v>P</v>
          </cell>
          <cell r="D1500" t="str">
            <v>22071</v>
          </cell>
          <cell r="E1500" t="str">
            <v>BALL VA</v>
          </cell>
          <cell r="F1500">
            <v>6</v>
          </cell>
          <cell r="G1500" t="str">
            <v>VB8010600000T00</v>
          </cell>
          <cell r="H1500">
            <v>0.75</v>
          </cell>
          <cell r="I1500" t="str">
            <v>--</v>
          </cell>
          <cell r="J1500">
            <v>4</v>
          </cell>
          <cell r="K1500">
            <v>4</v>
          </cell>
        </row>
        <row r="1501">
          <cell r="A1501" t="str">
            <v>M1</v>
          </cell>
          <cell r="B1501" t="str">
            <v>A5C</v>
          </cell>
          <cell r="C1501" t="str">
            <v>P</v>
          </cell>
          <cell r="D1501" t="str">
            <v>22082</v>
          </cell>
          <cell r="E1501" t="str">
            <v>BALL VA</v>
          </cell>
          <cell r="F1501">
            <v>6</v>
          </cell>
          <cell r="G1501" t="str">
            <v>VB8010600000T00</v>
          </cell>
          <cell r="H1501">
            <v>0.75</v>
          </cell>
          <cell r="I1501" t="str">
            <v>--</v>
          </cell>
          <cell r="J1501">
            <v>2</v>
          </cell>
          <cell r="K1501">
            <v>2</v>
          </cell>
        </row>
        <row r="1502">
          <cell r="A1502" t="str">
            <v>M1</v>
          </cell>
          <cell r="B1502" t="str">
            <v>A5C</v>
          </cell>
          <cell r="C1502" t="str">
            <v>P</v>
          </cell>
          <cell r="D1502" t="str">
            <v>22103</v>
          </cell>
          <cell r="E1502" t="str">
            <v>BALL VA</v>
          </cell>
          <cell r="F1502">
            <v>6</v>
          </cell>
          <cell r="G1502" t="str">
            <v>VB8010600000T00</v>
          </cell>
          <cell r="H1502">
            <v>0.75</v>
          </cell>
          <cell r="I1502" t="str">
            <v>--</v>
          </cell>
          <cell r="J1502">
            <v>1</v>
          </cell>
          <cell r="K1502">
            <v>1</v>
          </cell>
        </row>
        <row r="1503">
          <cell r="A1503" t="str">
            <v>M1</v>
          </cell>
          <cell r="B1503" t="str">
            <v>A5C</v>
          </cell>
          <cell r="C1503" t="str">
            <v>P</v>
          </cell>
          <cell r="D1503" t="str">
            <v>22139</v>
          </cell>
          <cell r="E1503" t="str">
            <v>BALL VA</v>
          </cell>
          <cell r="F1503">
            <v>6</v>
          </cell>
          <cell r="G1503" t="str">
            <v>VB8010600000T00</v>
          </cell>
          <cell r="H1503">
            <v>0.75</v>
          </cell>
          <cell r="I1503" t="str">
            <v>--</v>
          </cell>
          <cell r="J1503">
            <v>2</v>
          </cell>
          <cell r="K1503">
            <v>2</v>
          </cell>
        </row>
        <row r="1504">
          <cell r="A1504" t="str">
            <v>M1</v>
          </cell>
          <cell r="B1504" t="str">
            <v>A5C</v>
          </cell>
          <cell r="C1504" t="str">
            <v>P</v>
          </cell>
          <cell r="D1504" t="str">
            <v>22081</v>
          </cell>
          <cell r="E1504" t="str">
            <v>BALL VA</v>
          </cell>
          <cell r="F1504">
            <v>6</v>
          </cell>
          <cell r="G1504" t="str">
            <v>VB8010600000T00</v>
          </cell>
          <cell r="H1504">
            <v>0.75</v>
          </cell>
          <cell r="I1504" t="str">
            <v>--</v>
          </cell>
          <cell r="J1504">
            <v>3</v>
          </cell>
          <cell r="K1504">
            <v>3</v>
          </cell>
        </row>
        <row r="1505">
          <cell r="A1505" t="str">
            <v>M1</v>
          </cell>
          <cell r="B1505" t="str">
            <v>A5C</v>
          </cell>
          <cell r="C1505" t="str">
            <v>P</v>
          </cell>
          <cell r="D1505" t="str">
            <v>22153</v>
          </cell>
          <cell r="E1505" t="str">
            <v>BELLOWS VA</v>
          </cell>
          <cell r="F1505">
            <v>6</v>
          </cell>
          <cell r="G1505" t="str">
            <v>VBE8010200000T00</v>
          </cell>
          <cell r="H1505">
            <v>0.75</v>
          </cell>
          <cell r="I1505" t="str">
            <v>--</v>
          </cell>
          <cell r="J1505">
            <v>4</v>
          </cell>
          <cell r="K1505">
            <v>4</v>
          </cell>
        </row>
        <row r="1506">
          <cell r="A1506" t="str">
            <v>M1</v>
          </cell>
          <cell r="B1506" t="str">
            <v>A5C</v>
          </cell>
          <cell r="C1506" t="str">
            <v>N</v>
          </cell>
          <cell r="D1506" t="str">
            <v>22617</v>
          </cell>
          <cell r="E1506" t="str">
            <v>CHECK VA</v>
          </cell>
          <cell r="F1506">
            <v>6</v>
          </cell>
          <cell r="G1506" t="str">
            <v>VCB8010400000T00</v>
          </cell>
          <cell r="H1506">
            <v>0.75</v>
          </cell>
          <cell r="I1506" t="str">
            <v>--</v>
          </cell>
          <cell r="J1506">
            <v>1</v>
          </cell>
          <cell r="K1506">
            <v>1</v>
          </cell>
        </row>
        <row r="1507">
          <cell r="A1507" t="str">
            <v>M1</v>
          </cell>
          <cell r="B1507" t="str">
            <v>A5C</v>
          </cell>
          <cell r="C1507" t="str">
            <v>SCC</v>
          </cell>
          <cell r="D1507" t="str">
            <v>HOLD1</v>
          </cell>
          <cell r="E1507" t="str">
            <v>GATE VA</v>
          </cell>
          <cell r="F1507">
            <v>6</v>
          </cell>
          <cell r="G1507" t="str">
            <v>VG8010100000T00</v>
          </cell>
          <cell r="H1507">
            <v>0.75</v>
          </cell>
          <cell r="I1507" t="str">
            <v>--</v>
          </cell>
          <cell r="J1507">
            <v>6</v>
          </cell>
          <cell r="K1507">
            <v>6</v>
          </cell>
        </row>
        <row r="1508">
          <cell r="A1508" t="str">
            <v>M1</v>
          </cell>
          <cell r="B1508" t="str">
            <v>A5C</v>
          </cell>
          <cell r="C1508" t="str">
            <v>SCD</v>
          </cell>
          <cell r="D1508" t="str">
            <v>HOLD1</v>
          </cell>
          <cell r="E1508" t="str">
            <v>GATE VA</v>
          </cell>
          <cell r="F1508">
            <v>6</v>
          </cell>
          <cell r="G1508" t="str">
            <v>VG8010100000T00</v>
          </cell>
          <cell r="H1508">
            <v>0.75</v>
          </cell>
          <cell r="I1508" t="str">
            <v>--</v>
          </cell>
          <cell r="J1508">
            <v>6</v>
          </cell>
          <cell r="K1508">
            <v>6</v>
          </cell>
        </row>
        <row r="1509">
          <cell r="A1509" t="str">
            <v>M1</v>
          </cell>
          <cell r="B1509" t="str">
            <v>A5C</v>
          </cell>
          <cell r="C1509" t="str">
            <v>N</v>
          </cell>
          <cell r="D1509" t="str">
            <v>22617</v>
          </cell>
          <cell r="E1509" t="str">
            <v>GLOBE VA</v>
          </cell>
          <cell r="F1509">
            <v>6</v>
          </cell>
          <cell r="G1509" t="str">
            <v>VL8010100000T00</v>
          </cell>
          <cell r="H1509">
            <v>0.75</v>
          </cell>
          <cell r="I1509" t="str">
            <v>--</v>
          </cell>
          <cell r="J1509">
            <v>2</v>
          </cell>
          <cell r="K1509">
            <v>2</v>
          </cell>
        </row>
        <row r="1510">
          <cell r="A1510" t="str">
            <v>M1</v>
          </cell>
          <cell r="B1510" t="str">
            <v>A5C</v>
          </cell>
          <cell r="C1510" t="str">
            <v>P</v>
          </cell>
          <cell r="D1510" t="str">
            <v>22090</v>
          </cell>
          <cell r="E1510" t="str">
            <v>BALL VA</v>
          </cell>
          <cell r="F1510">
            <v>6</v>
          </cell>
          <cell r="G1510" t="str">
            <v>VB8010600000T00</v>
          </cell>
          <cell r="H1510">
            <v>0.75</v>
          </cell>
          <cell r="I1510" t="str">
            <v>--</v>
          </cell>
          <cell r="J1510">
            <v>1</v>
          </cell>
          <cell r="K1510">
            <v>1</v>
          </cell>
        </row>
        <row r="1511">
          <cell r="A1511" t="str">
            <v>M1</v>
          </cell>
          <cell r="B1511" t="str">
            <v>A5C</v>
          </cell>
          <cell r="C1511" t="str">
            <v>P</v>
          </cell>
          <cell r="D1511" t="str">
            <v>22100</v>
          </cell>
          <cell r="E1511" t="str">
            <v>BALL VA</v>
          </cell>
          <cell r="F1511">
            <v>6</v>
          </cell>
          <cell r="G1511" t="str">
            <v>VB8010600000T00</v>
          </cell>
          <cell r="H1511">
            <v>0.75</v>
          </cell>
          <cell r="I1511" t="str">
            <v>--</v>
          </cell>
          <cell r="J1511">
            <v>2</v>
          </cell>
          <cell r="K1511">
            <v>2</v>
          </cell>
        </row>
        <row r="1512">
          <cell r="A1512" t="str">
            <v>M1</v>
          </cell>
          <cell r="B1512" t="str">
            <v>A5C</v>
          </cell>
          <cell r="C1512" t="str">
            <v>P</v>
          </cell>
          <cell r="D1512" t="str">
            <v>22092</v>
          </cell>
          <cell r="E1512" t="str">
            <v>BALL VA</v>
          </cell>
          <cell r="F1512">
            <v>6</v>
          </cell>
          <cell r="G1512" t="str">
            <v>VB8010600000T00</v>
          </cell>
          <cell r="H1512">
            <v>0.75</v>
          </cell>
          <cell r="I1512" t="str">
            <v>--</v>
          </cell>
          <cell r="J1512">
            <v>1</v>
          </cell>
          <cell r="K1512">
            <v>1</v>
          </cell>
        </row>
        <row r="1513">
          <cell r="A1513" t="str">
            <v>M1</v>
          </cell>
          <cell r="B1513" t="str">
            <v>A5C</v>
          </cell>
          <cell r="C1513" t="str">
            <v>P</v>
          </cell>
          <cell r="D1513" t="str">
            <v>22093</v>
          </cell>
          <cell r="E1513" t="str">
            <v>BALL VA</v>
          </cell>
          <cell r="F1513">
            <v>6</v>
          </cell>
          <cell r="G1513" t="str">
            <v>VB8010600000T00</v>
          </cell>
          <cell r="H1513">
            <v>0.75</v>
          </cell>
          <cell r="I1513" t="str">
            <v>--</v>
          </cell>
          <cell r="J1513">
            <v>1</v>
          </cell>
          <cell r="K1513">
            <v>1</v>
          </cell>
        </row>
        <row r="1514">
          <cell r="A1514" t="str">
            <v>M1</v>
          </cell>
          <cell r="B1514" t="str">
            <v>A5C</v>
          </cell>
          <cell r="C1514" t="str">
            <v>P</v>
          </cell>
          <cell r="D1514" t="str">
            <v>22099</v>
          </cell>
          <cell r="E1514" t="str">
            <v>BALL VA</v>
          </cell>
          <cell r="F1514">
            <v>6</v>
          </cell>
          <cell r="G1514" t="str">
            <v>VB8010600000T00</v>
          </cell>
          <cell r="H1514">
            <v>0.75</v>
          </cell>
          <cell r="I1514" t="str">
            <v>--</v>
          </cell>
          <cell r="J1514">
            <v>2</v>
          </cell>
          <cell r="K1514">
            <v>2</v>
          </cell>
        </row>
        <row r="1515">
          <cell r="A1515" t="str">
            <v>M1</v>
          </cell>
          <cell r="B1515" t="str">
            <v>A6C</v>
          </cell>
          <cell r="C1515" t="str">
            <v>HOR</v>
          </cell>
          <cell r="D1515" t="str">
            <v>65612</v>
          </cell>
          <cell r="E1515" t="str">
            <v>BELLOWS VA</v>
          </cell>
          <cell r="F1515">
            <v>6</v>
          </cell>
          <cell r="G1515" t="str">
            <v>VBE8010800000T00</v>
          </cell>
          <cell r="H1515">
            <v>0.75</v>
          </cell>
          <cell r="I1515" t="str">
            <v>--</v>
          </cell>
          <cell r="J1515">
            <v>2</v>
          </cell>
          <cell r="K1515">
            <v>2</v>
          </cell>
        </row>
        <row r="1516">
          <cell r="A1516" t="str">
            <v>M1</v>
          </cell>
          <cell r="B1516" t="str">
            <v>A6C</v>
          </cell>
          <cell r="C1516" t="str">
            <v>HOR</v>
          </cell>
          <cell r="D1516" t="str">
            <v>65612</v>
          </cell>
          <cell r="E1516" t="str">
            <v>BELLOWS VA</v>
          </cell>
          <cell r="F1516">
            <v>6</v>
          </cell>
          <cell r="G1516" t="str">
            <v>VBE8010800000T00</v>
          </cell>
          <cell r="H1516">
            <v>0.75</v>
          </cell>
          <cell r="I1516" t="str">
            <v>--</v>
          </cell>
          <cell r="J1516">
            <v>4</v>
          </cell>
          <cell r="K1516">
            <v>4</v>
          </cell>
        </row>
        <row r="1517">
          <cell r="A1517" t="str">
            <v>M1</v>
          </cell>
          <cell r="B1517" t="str">
            <v>A5C</v>
          </cell>
          <cell r="C1517" t="str">
            <v>WW</v>
          </cell>
          <cell r="D1517" t="str">
            <v>22601</v>
          </cell>
          <cell r="E1517" t="str">
            <v>BALL VA</v>
          </cell>
          <cell r="F1517">
            <v>6</v>
          </cell>
          <cell r="G1517" t="str">
            <v>VB8010600000T00</v>
          </cell>
          <cell r="H1517">
            <v>0.75</v>
          </cell>
          <cell r="I1517" t="str">
            <v>--</v>
          </cell>
          <cell r="J1517">
            <v>2</v>
          </cell>
          <cell r="K1517">
            <v>2</v>
          </cell>
        </row>
        <row r="1518">
          <cell r="A1518" t="str">
            <v>M1</v>
          </cell>
          <cell r="B1518" t="str">
            <v>A5C</v>
          </cell>
          <cell r="C1518" t="str">
            <v>WW</v>
          </cell>
          <cell r="D1518" t="str">
            <v>22601</v>
          </cell>
          <cell r="E1518" t="str">
            <v>BALL VA</v>
          </cell>
          <cell r="F1518">
            <v>6</v>
          </cell>
          <cell r="G1518" t="str">
            <v>VB8010600000T00</v>
          </cell>
          <cell r="H1518">
            <v>0.75</v>
          </cell>
          <cell r="I1518" t="str">
            <v>--</v>
          </cell>
          <cell r="J1518">
            <v>2</v>
          </cell>
          <cell r="K1518">
            <v>2</v>
          </cell>
        </row>
        <row r="1519">
          <cell r="A1519" t="str">
            <v>M1</v>
          </cell>
          <cell r="B1519" t="str">
            <v>A5C</v>
          </cell>
          <cell r="C1519" t="str">
            <v>P</v>
          </cell>
          <cell r="D1519" t="str">
            <v>22062</v>
          </cell>
          <cell r="E1519" t="str">
            <v>BALL VA</v>
          </cell>
          <cell r="F1519">
            <v>6</v>
          </cell>
          <cell r="G1519" t="str">
            <v>VB8010600000T00</v>
          </cell>
          <cell r="H1519">
            <v>0.75</v>
          </cell>
          <cell r="I1519" t="str">
            <v>--</v>
          </cell>
          <cell r="J1519">
            <v>2</v>
          </cell>
          <cell r="K1519">
            <v>2</v>
          </cell>
        </row>
        <row r="1520">
          <cell r="A1520" t="str">
            <v>M1</v>
          </cell>
          <cell r="B1520" t="str">
            <v>A5C</v>
          </cell>
          <cell r="C1520" t="str">
            <v>P</v>
          </cell>
          <cell r="D1520" t="str">
            <v>22073</v>
          </cell>
          <cell r="E1520" t="str">
            <v>BALL VA</v>
          </cell>
          <cell r="F1520">
            <v>6</v>
          </cell>
          <cell r="G1520" t="str">
            <v>VB8010600000T00</v>
          </cell>
          <cell r="H1520">
            <v>0.75</v>
          </cell>
          <cell r="I1520" t="str">
            <v>--</v>
          </cell>
          <cell r="J1520">
            <v>2</v>
          </cell>
          <cell r="K1520">
            <v>2</v>
          </cell>
        </row>
        <row r="1521">
          <cell r="A1521" t="str">
            <v>M1</v>
          </cell>
          <cell r="B1521" t="str">
            <v>A5C</v>
          </cell>
          <cell r="C1521" t="str">
            <v>P</v>
          </cell>
          <cell r="D1521" t="str">
            <v>22074</v>
          </cell>
          <cell r="E1521" t="str">
            <v>BALL VA</v>
          </cell>
          <cell r="F1521">
            <v>6</v>
          </cell>
          <cell r="G1521" t="str">
            <v>VB8010600000T00</v>
          </cell>
          <cell r="H1521">
            <v>0.75</v>
          </cell>
          <cell r="I1521" t="str">
            <v>--</v>
          </cell>
          <cell r="J1521">
            <v>3</v>
          </cell>
          <cell r="K1521">
            <v>3</v>
          </cell>
        </row>
        <row r="1522">
          <cell r="A1522" t="str">
            <v>M1</v>
          </cell>
          <cell r="B1522" t="str">
            <v>A5C</v>
          </cell>
          <cell r="C1522" t="str">
            <v>P</v>
          </cell>
          <cell r="D1522" t="str">
            <v>22062</v>
          </cell>
          <cell r="E1522" t="str">
            <v>BALL VA</v>
          </cell>
          <cell r="F1522">
            <v>6</v>
          </cell>
          <cell r="G1522" t="str">
            <v>VB8010600000T00</v>
          </cell>
          <cell r="H1522">
            <v>0.75</v>
          </cell>
          <cell r="I1522" t="str">
            <v>--</v>
          </cell>
          <cell r="J1522">
            <v>1</v>
          </cell>
          <cell r="K1522">
            <v>1</v>
          </cell>
        </row>
        <row r="1523">
          <cell r="A1523" t="str">
            <v>M1</v>
          </cell>
          <cell r="B1523" t="str">
            <v>A5C</v>
          </cell>
          <cell r="C1523" t="str">
            <v>P</v>
          </cell>
          <cell r="D1523" t="str">
            <v>22077</v>
          </cell>
          <cell r="E1523" t="str">
            <v>BALL VA</v>
          </cell>
          <cell r="F1523">
            <v>6</v>
          </cell>
          <cell r="G1523" t="str">
            <v>VB8010600000T00</v>
          </cell>
          <cell r="H1523">
            <v>0.75</v>
          </cell>
          <cell r="I1523" t="str">
            <v>--</v>
          </cell>
          <cell r="J1523">
            <v>1</v>
          </cell>
          <cell r="K1523">
            <v>1</v>
          </cell>
        </row>
        <row r="1524">
          <cell r="A1524" t="str">
            <v>M1</v>
          </cell>
          <cell r="B1524" t="str">
            <v>A5C</v>
          </cell>
          <cell r="C1524" t="str">
            <v>P</v>
          </cell>
          <cell r="D1524" t="str">
            <v>22077</v>
          </cell>
          <cell r="E1524" t="str">
            <v>BALL VA</v>
          </cell>
          <cell r="F1524">
            <v>6</v>
          </cell>
          <cell r="G1524" t="str">
            <v>VB8010600000T00</v>
          </cell>
          <cell r="H1524">
            <v>0.75</v>
          </cell>
          <cell r="I1524" t="str">
            <v>--</v>
          </cell>
          <cell r="J1524">
            <v>1</v>
          </cell>
          <cell r="K1524">
            <v>1</v>
          </cell>
        </row>
        <row r="1525">
          <cell r="A1525" t="str">
            <v>M1</v>
          </cell>
          <cell r="B1525" t="str">
            <v>A5C</v>
          </cell>
          <cell r="C1525" t="str">
            <v>P</v>
          </cell>
          <cell r="D1525" t="str">
            <v>22077</v>
          </cell>
          <cell r="E1525" t="str">
            <v>BALL VA</v>
          </cell>
          <cell r="F1525">
            <v>6</v>
          </cell>
          <cell r="G1525" t="str">
            <v>VB8010600000T00</v>
          </cell>
          <cell r="H1525">
            <v>0.75</v>
          </cell>
          <cell r="I1525" t="str">
            <v>--</v>
          </cell>
          <cell r="J1525">
            <v>2</v>
          </cell>
          <cell r="K1525">
            <v>2</v>
          </cell>
        </row>
        <row r="1526">
          <cell r="A1526" t="str">
            <v>M1</v>
          </cell>
          <cell r="B1526" t="str">
            <v>A5C</v>
          </cell>
          <cell r="C1526" t="str">
            <v>P</v>
          </cell>
          <cell r="D1526" t="str">
            <v>22111</v>
          </cell>
          <cell r="E1526" t="str">
            <v>BALL VA</v>
          </cell>
          <cell r="F1526">
            <v>6</v>
          </cell>
          <cell r="G1526" t="str">
            <v>VB8010600000T00</v>
          </cell>
          <cell r="H1526">
            <v>0.75</v>
          </cell>
          <cell r="I1526" t="str">
            <v>--</v>
          </cell>
          <cell r="J1526">
            <v>3</v>
          </cell>
          <cell r="K1526">
            <v>3</v>
          </cell>
        </row>
        <row r="1527">
          <cell r="A1527" t="str">
            <v>M1</v>
          </cell>
          <cell r="B1527" t="str">
            <v>A5C</v>
          </cell>
          <cell r="C1527" t="str">
            <v>P</v>
          </cell>
          <cell r="D1527" t="str">
            <v>22111</v>
          </cell>
          <cell r="E1527" t="str">
            <v>BALL VA</v>
          </cell>
          <cell r="F1527">
            <v>6</v>
          </cell>
          <cell r="G1527" t="str">
            <v>VB8010600000T00</v>
          </cell>
          <cell r="H1527">
            <v>0.75</v>
          </cell>
          <cell r="I1527" t="str">
            <v>--</v>
          </cell>
          <cell r="J1527">
            <v>3</v>
          </cell>
          <cell r="K1527">
            <v>3</v>
          </cell>
        </row>
        <row r="1528">
          <cell r="A1528" t="str">
            <v>M1</v>
          </cell>
          <cell r="B1528" t="str">
            <v>A5C</v>
          </cell>
          <cell r="C1528" t="str">
            <v>TRIM</v>
          </cell>
          <cell r="D1528" t="str">
            <v>V-2214</v>
          </cell>
          <cell r="E1528" t="str">
            <v>BALL VA</v>
          </cell>
          <cell r="F1528">
            <v>6</v>
          </cell>
          <cell r="G1528" t="str">
            <v>VB8010600000T00</v>
          </cell>
          <cell r="H1528">
            <v>0.75</v>
          </cell>
          <cell r="I1528" t="str">
            <v>--</v>
          </cell>
          <cell r="J1528">
            <v>4</v>
          </cell>
          <cell r="K1528">
            <v>4</v>
          </cell>
        </row>
        <row r="1529">
          <cell r="A1529" t="str">
            <v>M1</v>
          </cell>
          <cell r="B1529" t="str">
            <v>A5C</v>
          </cell>
          <cell r="C1529" t="str">
            <v>TRIM</v>
          </cell>
          <cell r="D1529" t="str">
            <v>V-2214</v>
          </cell>
          <cell r="E1529" t="str">
            <v>BALL VA</v>
          </cell>
          <cell r="F1529">
            <v>6</v>
          </cell>
          <cell r="G1529" t="str">
            <v>VB8010600000T00</v>
          </cell>
          <cell r="H1529">
            <v>0.75</v>
          </cell>
          <cell r="I1529" t="str">
            <v>--</v>
          </cell>
          <cell r="J1529">
            <v>1</v>
          </cell>
          <cell r="K1529">
            <v>1</v>
          </cell>
        </row>
        <row r="1530">
          <cell r="A1530" t="str">
            <v>M1</v>
          </cell>
          <cell r="B1530" t="str">
            <v>A5C</v>
          </cell>
          <cell r="C1530" t="str">
            <v>P</v>
          </cell>
          <cell r="D1530" t="str">
            <v>22060</v>
          </cell>
          <cell r="E1530" t="str">
            <v>BALL VA</v>
          </cell>
          <cell r="F1530">
            <v>6</v>
          </cell>
          <cell r="G1530" t="str">
            <v>VB8010600000T00</v>
          </cell>
          <cell r="H1530">
            <v>0.75</v>
          </cell>
          <cell r="I1530" t="str">
            <v>--</v>
          </cell>
          <cell r="J1530">
            <v>1</v>
          </cell>
          <cell r="K1530">
            <v>1</v>
          </cell>
        </row>
        <row r="1531">
          <cell r="A1531" t="str">
            <v>M1</v>
          </cell>
          <cell r="B1531" t="str">
            <v>A5C</v>
          </cell>
          <cell r="C1531" t="str">
            <v>TRIM</v>
          </cell>
          <cell r="D1531" t="str">
            <v>V-2213</v>
          </cell>
          <cell r="E1531" t="str">
            <v>BALL VA</v>
          </cell>
          <cell r="F1531">
            <v>6</v>
          </cell>
          <cell r="G1531" t="str">
            <v>VB8010600000T00</v>
          </cell>
          <cell r="H1531">
            <v>0.75</v>
          </cell>
          <cell r="I1531" t="str">
            <v>--</v>
          </cell>
          <cell r="J1531">
            <v>1</v>
          </cell>
          <cell r="K1531">
            <v>1</v>
          </cell>
        </row>
        <row r="1532">
          <cell r="A1532" t="str">
            <v>M1</v>
          </cell>
          <cell r="B1532" t="str">
            <v>A5C</v>
          </cell>
          <cell r="C1532" t="str">
            <v>TRIM</v>
          </cell>
          <cell r="D1532" t="str">
            <v>V-2213</v>
          </cell>
          <cell r="E1532" t="str">
            <v>BALL VA</v>
          </cell>
          <cell r="F1532">
            <v>6</v>
          </cell>
          <cell r="G1532" t="str">
            <v>VB8010600000T00</v>
          </cell>
          <cell r="H1532">
            <v>0.75</v>
          </cell>
          <cell r="I1532" t="str">
            <v>--</v>
          </cell>
          <cell r="J1532">
            <v>2</v>
          </cell>
          <cell r="K1532">
            <v>2</v>
          </cell>
        </row>
        <row r="1533">
          <cell r="A1533" t="str">
            <v>M1</v>
          </cell>
          <cell r="B1533" t="str">
            <v>A6C</v>
          </cell>
          <cell r="C1533" t="str">
            <v>HOS</v>
          </cell>
          <cell r="D1533" t="str">
            <v>65632</v>
          </cell>
          <cell r="E1533" t="str">
            <v>BELLOWS VA</v>
          </cell>
          <cell r="F1533">
            <v>6</v>
          </cell>
          <cell r="G1533" t="str">
            <v>VBE8010700000T00</v>
          </cell>
          <cell r="H1533">
            <v>0.75</v>
          </cell>
          <cell r="I1533" t="str">
            <v>--</v>
          </cell>
          <cell r="J1533">
            <v>2</v>
          </cell>
          <cell r="K1533">
            <v>2</v>
          </cell>
        </row>
        <row r="1534">
          <cell r="A1534" t="str">
            <v>M1</v>
          </cell>
          <cell r="B1534" t="str">
            <v>A6C</v>
          </cell>
          <cell r="C1534" t="str">
            <v>HOS</v>
          </cell>
          <cell r="D1534" t="str">
            <v>65633</v>
          </cell>
          <cell r="E1534" t="str">
            <v>BELLOWS VA</v>
          </cell>
          <cell r="F1534">
            <v>6</v>
          </cell>
          <cell r="G1534" t="str">
            <v>VBE8010700000T00</v>
          </cell>
          <cell r="H1534">
            <v>0.75</v>
          </cell>
          <cell r="I1534" t="str">
            <v>--</v>
          </cell>
          <cell r="J1534">
            <v>2</v>
          </cell>
          <cell r="K1534">
            <v>2</v>
          </cell>
        </row>
        <row r="1535">
          <cell r="A1535" t="str">
            <v>M1</v>
          </cell>
          <cell r="B1535" t="str">
            <v>A5C</v>
          </cell>
          <cell r="C1535" t="str">
            <v>P</v>
          </cell>
          <cell r="D1535" t="str">
            <v>22001</v>
          </cell>
          <cell r="E1535" t="str">
            <v>BELLOWS VA</v>
          </cell>
          <cell r="F1535">
            <v>6</v>
          </cell>
          <cell r="G1535" t="str">
            <v>VBE8010200000T00</v>
          </cell>
          <cell r="H1535">
            <v>0.75</v>
          </cell>
          <cell r="I1535" t="str">
            <v>--</v>
          </cell>
          <cell r="J1535">
            <v>3</v>
          </cell>
          <cell r="K1535">
            <v>3</v>
          </cell>
        </row>
        <row r="1536">
          <cell r="A1536" t="str">
            <v>M1</v>
          </cell>
          <cell r="B1536" t="str">
            <v>A5C</v>
          </cell>
          <cell r="C1536" t="str">
            <v>P</v>
          </cell>
          <cell r="D1536" t="str">
            <v>22003</v>
          </cell>
          <cell r="E1536" t="str">
            <v>BELLOWS VA</v>
          </cell>
          <cell r="F1536">
            <v>6</v>
          </cell>
          <cell r="G1536" t="str">
            <v>VBE8010100000T00</v>
          </cell>
          <cell r="H1536">
            <v>0.75</v>
          </cell>
          <cell r="I1536" t="str">
            <v>--</v>
          </cell>
          <cell r="J1536">
            <v>1</v>
          </cell>
          <cell r="K1536">
            <v>1</v>
          </cell>
        </row>
        <row r="1537">
          <cell r="A1537" t="str">
            <v>M1</v>
          </cell>
          <cell r="B1537" t="str">
            <v>A5C</v>
          </cell>
          <cell r="C1537" t="str">
            <v>P</v>
          </cell>
          <cell r="D1537" t="str">
            <v>22003</v>
          </cell>
          <cell r="E1537" t="str">
            <v>BELLOWS VA</v>
          </cell>
          <cell r="F1537">
            <v>6</v>
          </cell>
          <cell r="G1537" t="str">
            <v>VBE8010200000T00</v>
          </cell>
          <cell r="H1537">
            <v>0.75</v>
          </cell>
          <cell r="I1537" t="str">
            <v>--</v>
          </cell>
          <cell r="J1537">
            <v>1</v>
          </cell>
          <cell r="K1537">
            <v>1</v>
          </cell>
        </row>
        <row r="1538">
          <cell r="A1538" t="str">
            <v>M1</v>
          </cell>
          <cell r="B1538" t="str">
            <v>A5C</v>
          </cell>
          <cell r="C1538" t="str">
            <v>P</v>
          </cell>
          <cell r="D1538" t="str">
            <v>22004</v>
          </cell>
          <cell r="E1538" t="str">
            <v>BELLOWS VA</v>
          </cell>
          <cell r="F1538">
            <v>6</v>
          </cell>
          <cell r="G1538" t="str">
            <v>VBE8010100000T00</v>
          </cell>
          <cell r="H1538">
            <v>0.75</v>
          </cell>
          <cell r="I1538" t="str">
            <v>--</v>
          </cell>
          <cell r="J1538">
            <v>2</v>
          </cell>
          <cell r="K1538">
            <v>2</v>
          </cell>
        </row>
        <row r="1539">
          <cell r="A1539" t="str">
            <v>M1</v>
          </cell>
          <cell r="B1539" t="str">
            <v>A5C</v>
          </cell>
          <cell r="C1539" t="str">
            <v>P</v>
          </cell>
          <cell r="D1539" t="str">
            <v>22004</v>
          </cell>
          <cell r="E1539" t="str">
            <v>BELLOWS VA</v>
          </cell>
          <cell r="F1539">
            <v>6</v>
          </cell>
          <cell r="G1539" t="str">
            <v>VBE8010100000T00</v>
          </cell>
          <cell r="H1539">
            <v>0.75</v>
          </cell>
          <cell r="I1539" t="str">
            <v>--</v>
          </cell>
          <cell r="J1539">
            <v>1</v>
          </cell>
          <cell r="K1539">
            <v>1</v>
          </cell>
        </row>
        <row r="1540">
          <cell r="A1540" t="str">
            <v>M1</v>
          </cell>
          <cell r="B1540" t="str">
            <v>A5C</v>
          </cell>
          <cell r="C1540" t="str">
            <v>P</v>
          </cell>
          <cell r="D1540" t="str">
            <v>22002</v>
          </cell>
          <cell r="E1540" t="str">
            <v>BELLOWS VA</v>
          </cell>
          <cell r="F1540">
            <v>6</v>
          </cell>
          <cell r="G1540" t="str">
            <v>VBE8010200000T00</v>
          </cell>
          <cell r="H1540">
            <v>0.75</v>
          </cell>
          <cell r="I1540" t="str">
            <v>--</v>
          </cell>
          <cell r="J1540">
            <v>2</v>
          </cell>
          <cell r="K1540">
            <v>2</v>
          </cell>
        </row>
        <row r="1541">
          <cell r="A1541" t="str">
            <v>M1</v>
          </cell>
          <cell r="B1541" t="str">
            <v>A5C</v>
          </cell>
          <cell r="C1541" t="str">
            <v>P</v>
          </cell>
          <cell r="D1541" t="str">
            <v>22005</v>
          </cell>
          <cell r="E1541" t="str">
            <v>BELLOWS VA</v>
          </cell>
          <cell r="F1541">
            <v>6</v>
          </cell>
          <cell r="G1541" t="str">
            <v>VBE8010100000T00</v>
          </cell>
          <cell r="H1541">
            <v>0.75</v>
          </cell>
          <cell r="I1541" t="str">
            <v>--</v>
          </cell>
          <cell r="J1541">
            <v>2</v>
          </cell>
          <cell r="K1541">
            <v>2</v>
          </cell>
        </row>
        <row r="1542">
          <cell r="A1542" t="str">
            <v>M1</v>
          </cell>
          <cell r="B1542" t="str">
            <v>A4C</v>
          </cell>
          <cell r="C1542" t="str">
            <v>P</v>
          </cell>
          <cell r="D1542" t="str">
            <v>22008</v>
          </cell>
          <cell r="E1542" t="str">
            <v>BALL VA</v>
          </cell>
          <cell r="F1542">
            <v>6</v>
          </cell>
          <cell r="G1542" t="str">
            <v>VB8010300000T00</v>
          </cell>
          <cell r="H1542">
            <v>0.75</v>
          </cell>
          <cell r="I1542" t="str">
            <v>--</v>
          </cell>
          <cell r="J1542">
            <v>1</v>
          </cell>
          <cell r="K1542">
            <v>1</v>
          </cell>
        </row>
        <row r="1543">
          <cell r="A1543" t="str">
            <v>M1</v>
          </cell>
          <cell r="B1543" t="str">
            <v>A4C</v>
          </cell>
          <cell r="C1543" t="str">
            <v>P</v>
          </cell>
          <cell r="D1543" t="str">
            <v>22008</v>
          </cell>
          <cell r="E1543" t="str">
            <v>BALL VA</v>
          </cell>
          <cell r="F1543">
            <v>6</v>
          </cell>
          <cell r="G1543" t="str">
            <v>VB8010300000T00</v>
          </cell>
          <cell r="H1543">
            <v>0.75</v>
          </cell>
          <cell r="I1543" t="str">
            <v>--</v>
          </cell>
          <cell r="J1543">
            <v>1</v>
          </cell>
          <cell r="K1543">
            <v>1</v>
          </cell>
        </row>
        <row r="1544">
          <cell r="A1544" t="str">
            <v>M1</v>
          </cell>
          <cell r="B1544" t="str">
            <v>A4C</v>
          </cell>
          <cell r="C1544" t="str">
            <v>P</v>
          </cell>
          <cell r="D1544" t="str">
            <v>22031</v>
          </cell>
          <cell r="E1544" t="str">
            <v>BALL VA</v>
          </cell>
          <cell r="F1544">
            <v>6</v>
          </cell>
          <cell r="G1544" t="str">
            <v>VB8010300000T00</v>
          </cell>
          <cell r="H1544">
            <v>0.75</v>
          </cell>
          <cell r="I1544" t="str">
            <v>--</v>
          </cell>
          <cell r="J1544">
            <v>1</v>
          </cell>
          <cell r="K1544">
            <v>1</v>
          </cell>
        </row>
        <row r="1545">
          <cell r="A1545" t="str">
            <v>M1</v>
          </cell>
          <cell r="B1545" t="str">
            <v>A5C</v>
          </cell>
          <cell r="C1545" t="str">
            <v>P</v>
          </cell>
          <cell r="D1545" t="str">
            <v>22088</v>
          </cell>
          <cell r="E1545" t="str">
            <v>BALL VA</v>
          </cell>
          <cell r="F1545">
            <v>6</v>
          </cell>
          <cell r="G1545" t="str">
            <v>VB8010600000T00</v>
          </cell>
          <cell r="H1545">
            <v>0.75</v>
          </cell>
          <cell r="I1545" t="str">
            <v>--</v>
          </cell>
          <cell r="J1545">
            <v>1</v>
          </cell>
          <cell r="K1545">
            <v>1</v>
          </cell>
        </row>
        <row r="1546">
          <cell r="A1546" t="str">
            <v>M1</v>
          </cell>
          <cell r="B1546" t="str">
            <v>A5C</v>
          </cell>
          <cell r="C1546" t="str">
            <v>P</v>
          </cell>
          <cell r="D1546" t="str">
            <v>22088</v>
          </cell>
          <cell r="E1546" t="str">
            <v>BALL VA</v>
          </cell>
          <cell r="F1546">
            <v>6</v>
          </cell>
          <cell r="G1546" t="str">
            <v>VB8010600000T00</v>
          </cell>
          <cell r="H1546">
            <v>0.75</v>
          </cell>
          <cell r="I1546" t="str">
            <v>--</v>
          </cell>
          <cell r="J1546">
            <v>2</v>
          </cell>
          <cell r="K1546">
            <v>2</v>
          </cell>
        </row>
        <row r="1547">
          <cell r="A1547" t="str">
            <v>M1</v>
          </cell>
          <cell r="B1547" t="str">
            <v>A5C</v>
          </cell>
          <cell r="C1547" t="str">
            <v>TRIM</v>
          </cell>
          <cell r="D1547" t="str">
            <v>C-2201</v>
          </cell>
          <cell r="E1547" t="str">
            <v>BALL VA</v>
          </cell>
          <cell r="F1547">
            <v>6</v>
          </cell>
          <cell r="G1547" t="str">
            <v>VB8010600000T00</v>
          </cell>
          <cell r="H1547">
            <v>0.75</v>
          </cell>
          <cell r="I1547" t="str">
            <v>--</v>
          </cell>
          <cell r="J1547">
            <v>2</v>
          </cell>
          <cell r="K1547">
            <v>2</v>
          </cell>
        </row>
        <row r="1548">
          <cell r="A1548" t="str">
            <v>M1</v>
          </cell>
          <cell r="B1548" t="str">
            <v>A5C</v>
          </cell>
          <cell r="C1548" t="str">
            <v>TRIM</v>
          </cell>
          <cell r="D1548" t="str">
            <v>C-2201</v>
          </cell>
          <cell r="E1548" t="str">
            <v>BALL VA</v>
          </cell>
          <cell r="F1548">
            <v>6</v>
          </cell>
          <cell r="G1548" t="str">
            <v>VB8010600000T00</v>
          </cell>
          <cell r="H1548">
            <v>0.75</v>
          </cell>
          <cell r="I1548" t="str">
            <v>--</v>
          </cell>
          <cell r="J1548">
            <v>2</v>
          </cell>
          <cell r="K1548">
            <v>2</v>
          </cell>
        </row>
        <row r="1549">
          <cell r="A1549" t="str">
            <v>M1</v>
          </cell>
          <cell r="B1549" t="str">
            <v>A5C</v>
          </cell>
          <cell r="C1549" t="str">
            <v>TRIM</v>
          </cell>
          <cell r="D1549" t="str">
            <v>V-2208</v>
          </cell>
          <cell r="E1549" t="str">
            <v>BALL VA</v>
          </cell>
          <cell r="F1549">
            <v>6</v>
          </cell>
          <cell r="G1549" t="str">
            <v>VB8010600000T00</v>
          </cell>
          <cell r="H1549">
            <v>0.75</v>
          </cell>
          <cell r="I1549" t="str">
            <v>--</v>
          </cell>
          <cell r="J1549">
            <v>1</v>
          </cell>
          <cell r="K1549">
            <v>1</v>
          </cell>
        </row>
        <row r="1550">
          <cell r="A1550" t="str">
            <v>M1</v>
          </cell>
          <cell r="B1550" t="str">
            <v>A4C</v>
          </cell>
          <cell r="C1550" t="str">
            <v>P</v>
          </cell>
          <cell r="D1550" t="str">
            <v>22008</v>
          </cell>
          <cell r="E1550" t="str">
            <v>BALL VA</v>
          </cell>
          <cell r="F1550">
            <v>6</v>
          </cell>
          <cell r="G1550" t="str">
            <v>VB8010300000T00</v>
          </cell>
          <cell r="H1550">
            <v>0.75</v>
          </cell>
          <cell r="I1550" t="str">
            <v>--</v>
          </cell>
          <cell r="J1550">
            <v>3</v>
          </cell>
          <cell r="K1550">
            <v>3</v>
          </cell>
        </row>
        <row r="1551">
          <cell r="A1551" t="str">
            <v>M1</v>
          </cell>
          <cell r="B1551" t="str">
            <v>A4C</v>
          </cell>
          <cell r="C1551" t="str">
            <v>P</v>
          </cell>
          <cell r="D1551" t="str">
            <v>22009</v>
          </cell>
          <cell r="E1551" t="str">
            <v>BALL VA</v>
          </cell>
          <cell r="F1551">
            <v>6</v>
          </cell>
          <cell r="G1551" t="str">
            <v>VB8010300000T00</v>
          </cell>
          <cell r="H1551">
            <v>0.75</v>
          </cell>
          <cell r="I1551" t="str">
            <v>--</v>
          </cell>
          <cell r="J1551">
            <v>2</v>
          </cell>
          <cell r="K1551">
            <v>2</v>
          </cell>
        </row>
        <row r="1552">
          <cell r="A1552" t="str">
            <v>M1</v>
          </cell>
          <cell r="B1552" t="str">
            <v>A5C</v>
          </cell>
          <cell r="C1552" t="str">
            <v>P</v>
          </cell>
          <cell r="D1552" t="str">
            <v>22089</v>
          </cell>
          <cell r="E1552" t="str">
            <v>BALL VA</v>
          </cell>
          <cell r="F1552">
            <v>6</v>
          </cell>
          <cell r="G1552" t="str">
            <v>VB8010600000T00</v>
          </cell>
          <cell r="H1552">
            <v>0.75</v>
          </cell>
          <cell r="I1552" t="str">
            <v>--</v>
          </cell>
          <cell r="J1552">
            <v>1</v>
          </cell>
          <cell r="K1552">
            <v>1</v>
          </cell>
        </row>
        <row r="1553">
          <cell r="A1553" t="str">
            <v>M1</v>
          </cell>
          <cell r="B1553" t="str">
            <v>A5C</v>
          </cell>
          <cell r="C1553" t="str">
            <v>P</v>
          </cell>
          <cell r="D1553" t="str">
            <v>22098</v>
          </cell>
          <cell r="E1553" t="str">
            <v>BALL VA</v>
          </cell>
          <cell r="F1553">
            <v>6</v>
          </cell>
          <cell r="G1553" t="str">
            <v>VB8010600000T00</v>
          </cell>
          <cell r="H1553">
            <v>0.75</v>
          </cell>
          <cell r="I1553" t="str">
            <v>--</v>
          </cell>
          <cell r="J1553">
            <v>1</v>
          </cell>
          <cell r="K1553">
            <v>1</v>
          </cell>
        </row>
        <row r="1554">
          <cell r="A1554" t="str">
            <v>M1</v>
          </cell>
          <cell r="B1554" t="str">
            <v>A5C</v>
          </cell>
          <cell r="C1554" t="str">
            <v>TRIM</v>
          </cell>
          <cell r="D1554" t="str">
            <v>V-2209</v>
          </cell>
          <cell r="E1554" t="str">
            <v>BALL VA</v>
          </cell>
          <cell r="F1554">
            <v>6</v>
          </cell>
          <cell r="G1554" t="str">
            <v>VB8010600000T00</v>
          </cell>
          <cell r="H1554">
            <v>0.75</v>
          </cell>
          <cell r="I1554" t="str">
            <v>--</v>
          </cell>
          <cell r="J1554">
            <v>1</v>
          </cell>
          <cell r="K1554">
            <v>1</v>
          </cell>
        </row>
        <row r="1555">
          <cell r="A1555" t="str">
            <v>M1</v>
          </cell>
          <cell r="B1555" t="str">
            <v>A6C</v>
          </cell>
          <cell r="C1555" t="str">
            <v>HOR</v>
          </cell>
          <cell r="D1555" t="str">
            <v>65620</v>
          </cell>
          <cell r="E1555" t="str">
            <v>BELLOWS VA</v>
          </cell>
          <cell r="F1555">
            <v>6</v>
          </cell>
          <cell r="G1555" t="str">
            <v>VBE8010600000T00</v>
          </cell>
          <cell r="H1555">
            <v>0.75</v>
          </cell>
          <cell r="I1555" t="str">
            <v>--</v>
          </cell>
          <cell r="J1555">
            <v>1</v>
          </cell>
          <cell r="K1555">
            <v>1</v>
          </cell>
        </row>
        <row r="1556">
          <cell r="A1556" t="str">
            <v>M1</v>
          </cell>
          <cell r="B1556" t="str">
            <v>A6C</v>
          </cell>
          <cell r="C1556" t="str">
            <v>HOS</v>
          </cell>
          <cell r="D1556" t="str">
            <v>65613</v>
          </cell>
          <cell r="E1556" t="str">
            <v>BELLOWS VA</v>
          </cell>
          <cell r="F1556">
            <v>6</v>
          </cell>
          <cell r="G1556" t="str">
            <v>VBE8010600000T00</v>
          </cell>
          <cell r="H1556">
            <v>0.75</v>
          </cell>
          <cell r="I1556" t="str">
            <v>--</v>
          </cell>
          <cell r="J1556">
            <v>4</v>
          </cell>
          <cell r="K1556">
            <v>4</v>
          </cell>
        </row>
        <row r="1557">
          <cell r="A1557" t="str">
            <v>M1</v>
          </cell>
          <cell r="B1557" t="str">
            <v>A6C</v>
          </cell>
          <cell r="C1557" t="str">
            <v>HOS</v>
          </cell>
          <cell r="D1557" t="str">
            <v>65629</v>
          </cell>
          <cell r="E1557" t="str">
            <v>BELLOWS VA</v>
          </cell>
          <cell r="F1557">
            <v>6</v>
          </cell>
          <cell r="G1557" t="str">
            <v>VBE8010800000T00</v>
          </cell>
          <cell r="H1557">
            <v>0.75</v>
          </cell>
          <cell r="I1557" t="str">
            <v>--</v>
          </cell>
          <cell r="J1557">
            <v>1</v>
          </cell>
          <cell r="K1557">
            <v>1</v>
          </cell>
        </row>
        <row r="1558">
          <cell r="A1558" t="str">
            <v>M1</v>
          </cell>
          <cell r="B1558" t="str">
            <v>A6C</v>
          </cell>
          <cell r="C1558" t="str">
            <v>HOS</v>
          </cell>
          <cell r="D1558" t="str">
            <v>65624</v>
          </cell>
          <cell r="E1558" t="str">
            <v>BELLOWS VA</v>
          </cell>
          <cell r="F1558">
            <v>6</v>
          </cell>
          <cell r="G1558" t="str">
            <v>VBE8010800000T00</v>
          </cell>
          <cell r="H1558">
            <v>0.75</v>
          </cell>
          <cell r="I1558" t="str">
            <v>--</v>
          </cell>
          <cell r="J1558">
            <v>1</v>
          </cell>
          <cell r="K1558">
            <v>1</v>
          </cell>
        </row>
        <row r="1559">
          <cell r="A1559" t="str">
            <v>M1</v>
          </cell>
          <cell r="B1559" t="str">
            <v>A6C</v>
          </cell>
          <cell r="C1559" t="str">
            <v>HOS</v>
          </cell>
          <cell r="D1559" t="str">
            <v>65624</v>
          </cell>
          <cell r="E1559" t="str">
            <v>BELLOWS VA</v>
          </cell>
          <cell r="F1559">
            <v>6</v>
          </cell>
          <cell r="G1559" t="str">
            <v>VBE8010600000T00</v>
          </cell>
          <cell r="H1559">
            <v>0.75</v>
          </cell>
          <cell r="I1559" t="str">
            <v>--</v>
          </cell>
          <cell r="J1559">
            <v>2</v>
          </cell>
          <cell r="K1559">
            <v>2</v>
          </cell>
        </row>
        <row r="1560">
          <cell r="A1560" t="str">
            <v>M1</v>
          </cell>
          <cell r="B1560" t="str">
            <v>A6C</v>
          </cell>
          <cell r="C1560" t="str">
            <v>HOS</v>
          </cell>
          <cell r="D1560" t="str">
            <v>65628</v>
          </cell>
          <cell r="E1560" t="str">
            <v>BELLOWS VA</v>
          </cell>
          <cell r="F1560">
            <v>6</v>
          </cell>
          <cell r="G1560" t="str">
            <v>VBE8010600000T00</v>
          </cell>
          <cell r="H1560">
            <v>0.75</v>
          </cell>
          <cell r="I1560" t="str">
            <v>--</v>
          </cell>
          <cell r="J1560">
            <v>1</v>
          </cell>
          <cell r="K1560">
            <v>1</v>
          </cell>
        </row>
        <row r="1561">
          <cell r="A1561" t="str">
            <v>M1</v>
          </cell>
          <cell r="B1561" t="str">
            <v>A6C</v>
          </cell>
          <cell r="C1561" t="str">
            <v>HOS</v>
          </cell>
          <cell r="D1561" t="str">
            <v>65634</v>
          </cell>
          <cell r="E1561" t="str">
            <v>BELLOWS VA</v>
          </cell>
          <cell r="F1561">
            <v>6</v>
          </cell>
          <cell r="G1561" t="str">
            <v>VBE8010800000T00</v>
          </cell>
          <cell r="H1561">
            <v>0.75</v>
          </cell>
          <cell r="I1561" t="str">
            <v>--</v>
          </cell>
          <cell r="J1561">
            <v>1</v>
          </cell>
          <cell r="K1561">
            <v>1</v>
          </cell>
        </row>
        <row r="1562">
          <cell r="A1562" t="str">
            <v>M1</v>
          </cell>
          <cell r="B1562" t="str">
            <v>A6C</v>
          </cell>
          <cell r="C1562" t="str">
            <v>TRIM</v>
          </cell>
          <cell r="D1562" t="str">
            <v>V-6501</v>
          </cell>
          <cell r="E1562" t="str">
            <v>BELLOWS VA</v>
          </cell>
          <cell r="F1562">
            <v>6</v>
          </cell>
          <cell r="G1562" t="str">
            <v>VBE8010700000T00</v>
          </cell>
          <cell r="H1562">
            <v>0.75</v>
          </cell>
          <cell r="I1562" t="str">
            <v>--</v>
          </cell>
          <cell r="J1562">
            <v>2</v>
          </cell>
          <cell r="K1562">
            <v>2</v>
          </cell>
        </row>
        <row r="1563">
          <cell r="A1563" t="str">
            <v>M1</v>
          </cell>
          <cell r="B1563" t="str">
            <v>A6C</v>
          </cell>
          <cell r="C1563" t="str">
            <v>HOR</v>
          </cell>
          <cell r="D1563" t="str">
            <v>65611</v>
          </cell>
          <cell r="E1563" t="str">
            <v>BELLOWS VA</v>
          </cell>
          <cell r="F1563">
            <v>6</v>
          </cell>
          <cell r="G1563" t="str">
            <v>VBE8010700000T00</v>
          </cell>
          <cell r="H1563">
            <v>0.75</v>
          </cell>
          <cell r="I1563" t="str">
            <v>--</v>
          </cell>
          <cell r="J1563">
            <v>1</v>
          </cell>
          <cell r="K1563">
            <v>1</v>
          </cell>
        </row>
        <row r="1564">
          <cell r="A1564" t="str">
            <v>M1</v>
          </cell>
          <cell r="B1564" t="str">
            <v>A6C</v>
          </cell>
          <cell r="C1564" t="str">
            <v>HOR</v>
          </cell>
          <cell r="D1564" t="str">
            <v>65619</v>
          </cell>
          <cell r="E1564" t="str">
            <v>BELLOWS VA</v>
          </cell>
          <cell r="F1564">
            <v>6</v>
          </cell>
          <cell r="G1564" t="str">
            <v>VBE8010700000T00</v>
          </cell>
          <cell r="H1564">
            <v>0.75</v>
          </cell>
          <cell r="I1564" t="str">
            <v>--</v>
          </cell>
          <cell r="J1564">
            <v>6</v>
          </cell>
          <cell r="K1564">
            <v>6</v>
          </cell>
        </row>
        <row r="1565">
          <cell r="A1565" t="str">
            <v>M1</v>
          </cell>
          <cell r="B1565" t="str">
            <v>A6C</v>
          </cell>
          <cell r="C1565" t="str">
            <v>HOR</v>
          </cell>
          <cell r="D1565" t="str">
            <v>65619</v>
          </cell>
          <cell r="E1565" t="str">
            <v>BELLOWS VA</v>
          </cell>
          <cell r="F1565">
            <v>6</v>
          </cell>
          <cell r="G1565" t="str">
            <v>VBE8010700000T00</v>
          </cell>
          <cell r="H1565">
            <v>0.75</v>
          </cell>
          <cell r="I1565" t="str">
            <v>--</v>
          </cell>
          <cell r="J1565">
            <v>1</v>
          </cell>
          <cell r="K1565">
            <v>1</v>
          </cell>
        </row>
        <row r="1566">
          <cell r="A1566" t="str">
            <v>M1</v>
          </cell>
          <cell r="B1566" t="str">
            <v>A6C</v>
          </cell>
          <cell r="C1566" t="str">
            <v>HOS</v>
          </cell>
          <cell r="D1566" t="str">
            <v>65634</v>
          </cell>
          <cell r="E1566" t="str">
            <v>BELLOWS VA</v>
          </cell>
          <cell r="F1566">
            <v>6</v>
          </cell>
          <cell r="G1566" t="str">
            <v>VBE8010700000T00</v>
          </cell>
          <cell r="H1566">
            <v>0.75</v>
          </cell>
          <cell r="I1566" t="str">
            <v>--</v>
          </cell>
          <cell r="J1566">
            <v>1</v>
          </cell>
          <cell r="K1566">
            <v>1</v>
          </cell>
        </row>
        <row r="1567">
          <cell r="A1567" t="str">
            <v>M1</v>
          </cell>
          <cell r="B1567" t="str">
            <v>A6C</v>
          </cell>
          <cell r="C1567" t="str">
            <v>TRIM</v>
          </cell>
          <cell r="D1567" t="str">
            <v>H-6501</v>
          </cell>
          <cell r="E1567" t="str">
            <v>BELLOWS VA</v>
          </cell>
          <cell r="F1567">
            <v>6</v>
          </cell>
          <cell r="G1567" t="str">
            <v>VBE8010700000T00</v>
          </cell>
          <cell r="H1567">
            <v>0.75</v>
          </cell>
          <cell r="I1567" t="str">
            <v>--</v>
          </cell>
          <cell r="J1567">
            <v>1</v>
          </cell>
          <cell r="K1567">
            <v>1</v>
          </cell>
        </row>
        <row r="1568">
          <cell r="A1568" t="str">
            <v>M1</v>
          </cell>
          <cell r="B1568" t="str">
            <v>A6C</v>
          </cell>
          <cell r="C1568" t="str">
            <v>TRIM</v>
          </cell>
          <cell r="D1568" t="str">
            <v>H-6501</v>
          </cell>
          <cell r="E1568" t="str">
            <v>BELLOWS VA</v>
          </cell>
          <cell r="F1568">
            <v>6</v>
          </cell>
          <cell r="G1568" t="str">
            <v>VBE8010600000T00</v>
          </cell>
          <cell r="H1568">
            <v>0.75</v>
          </cell>
          <cell r="I1568" t="str">
            <v>--</v>
          </cell>
          <cell r="J1568">
            <v>2</v>
          </cell>
          <cell r="K1568">
            <v>2</v>
          </cell>
        </row>
        <row r="1569">
          <cell r="A1569" t="str">
            <v>M1</v>
          </cell>
          <cell r="B1569" t="str">
            <v>A6C</v>
          </cell>
          <cell r="C1569" t="str">
            <v>TRIM</v>
          </cell>
          <cell r="D1569" t="str">
            <v>V-6501</v>
          </cell>
          <cell r="E1569" t="str">
            <v>BELLOWS VA</v>
          </cell>
          <cell r="F1569">
            <v>6</v>
          </cell>
          <cell r="G1569" t="str">
            <v>VBE8010600000T00</v>
          </cell>
          <cell r="H1569">
            <v>0.75</v>
          </cell>
          <cell r="I1569" t="str">
            <v>--</v>
          </cell>
          <cell r="J1569">
            <v>4</v>
          </cell>
          <cell r="K1569">
            <v>4</v>
          </cell>
        </row>
        <row r="1570">
          <cell r="A1570" t="str">
            <v>M1</v>
          </cell>
          <cell r="B1570" t="str">
            <v>B1C</v>
          </cell>
          <cell r="C1570" t="str">
            <v>P</v>
          </cell>
          <cell r="D1570" t="str">
            <v>22029</v>
          </cell>
          <cell r="E1570" t="str">
            <v>BALL VA</v>
          </cell>
          <cell r="F1570">
            <v>6</v>
          </cell>
          <cell r="G1570" t="str">
            <v>VB8010400000T00</v>
          </cell>
          <cell r="H1570">
            <v>0.75</v>
          </cell>
          <cell r="I1570" t="str">
            <v>--</v>
          </cell>
          <cell r="J1570">
            <v>5</v>
          </cell>
          <cell r="K1570">
            <v>5</v>
          </cell>
        </row>
        <row r="1571">
          <cell r="A1571" t="str">
            <v>M1</v>
          </cell>
          <cell r="B1571" t="str">
            <v>B1C</v>
          </cell>
          <cell r="C1571" t="str">
            <v>P</v>
          </cell>
          <cell r="D1571" t="str">
            <v>22027</v>
          </cell>
          <cell r="E1571" t="str">
            <v>BALL VA</v>
          </cell>
          <cell r="F1571">
            <v>6</v>
          </cell>
          <cell r="G1571" t="str">
            <v>VB8010400000T00</v>
          </cell>
          <cell r="H1571">
            <v>0.75</v>
          </cell>
          <cell r="I1571" t="str">
            <v>--</v>
          </cell>
          <cell r="J1571">
            <v>1</v>
          </cell>
          <cell r="K1571">
            <v>1</v>
          </cell>
        </row>
        <row r="1572">
          <cell r="A1572" t="str">
            <v>M1</v>
          </cell>
          <cell r="B1572" t="str">
            <v>B1X</v>
          </cell>
          <cell r="C1572" t="str">
            <v>P</v>
          </cell>
          <cell r="D1572" t="str">
            <v>22042</v>
          </cell>
          <cell r="E1572" t="str">
            <v>BALL VA</v>
          </cell>
          <cell r="F1572">
            <v>6</v>
          </cell>
          <cell r="G1572" t="str">
            <v>VB3010100000T00</v>
          </cell>
          <cell r="H1572">
            <v>0.75</v>
          </cell>
          <cell r="I1572" t="str">
            <v>--</v>
          </cell>
          <cell r="J1572">
            <v>3</v>
          </cell>
          <cell r="K1572">
            <v>3</v>
          </cell>
        </row>
        <row r="1573">
          <cell r="A1573" t="str">
            <v>M1</v>
          </cell>
          <cell r="B1573" t="str">
            <v>B2C</v>
          </cell>
          <cell r="C1573" t="str">
            <v>TRIM</v>
          </cell>
          <cell r="D1573" t="str">
            <v>E-2204</v>
          </cell>
          <cell r="E1573" t="str">
            <v>GATE VA</v>
          </cell>
          <cell r="F1573">
            <v>6</v>
          </cell>
          <cell r="G1573" t="str">
            <v>VG8010100000100</v>
          </cell>
          <cell r="H1573">
            <v>1</v>
          </cell>
          <cell r="I1573" t="str">
            <v>--</v>
          </cell>
          <cell r="J1573">
            <v>1</v>
          </cell>
          <cell r="K1573">
            <v>1</v>
          </cell>
        </row>
        <row r="1574">
          <cell r="A1574" t="str">
            <v>M1</v>
          </cell>
          <cell r="B1574" t="str">
            <v>A5C</v>
          </cell>
          <cell r="C1574" t="str">
            <v>N</v>
          </cell>
          <cell r="D1574" t="str">
            <v>22670</v>
          </cell>
          <cell r="E1574" t="str">
            <v>BALL VA</v>
          </cell>
          <cell r="F1574">
            <v>6</v>
          </cell>
          <cell r="G1574" t="str">
            <v>VB8010600000100</v>
          </cell>
          <cell r="H1574">
            <v>1</v>
          </cell>
          <cell r="I1574" t="str">
            <v>--</v>
          </cell>
          <cell r="J1574">
            <v>1</v>
          </cell>
          <cell r="K1574">
            <v>1</v>
          </cell>
        </row>
        <row r="1575">
          <cell r="A1575" t="str">
            <v>M1</v>
          </cell>
          <cell r="B1575" t="str">
            <v>A5C</v>
          </cell>
          <cell r="C1575" t="str">
            <v>N</v>
          </cell>
          <cell r="D1575" t="str">
            <v>22679</v>
          </cell>
          <cell r="E1575" t="str">
            <v>BALL VA</v>
          </cell>
          <cell r="F1575">
            <v>6</v>
          </cell>
          <cell r="G1575" t="str">
            <v>VB8010600000100</v>
          </cell>
          <cell r="H1575">
            <v>1</v>
          </cell>
          <cell r="I1575" t="str">
            <v>--</v>
          </cell>
          <cell r="J1575">
            <v>2</v>
          </cell>
          <cell r="K1575">
            <v>2</v>
          </cell>
        </row>
        <row r="1576">
          <cell r="A1576" t="str">
            <v>M1</v>
          </cell>
          <cell r="B1576" t="str">
            <v>A4C</v>
          </cell>
          <cell r="C1576" t="str">
            <v>N</v>
          </cell>
          <cell r="D1576" t="str">
            <v>22661</v>
          </cell>
          <cell r="E1576" t="str">
            <v>BALL VA</v>
          </cell>
          <cell r="F1576">
            <v>6</v>
          </cell>
          <cell r="G1576" t="str">
            <v>VB8010300000100</v>
          </cell>
          <cell r="H1576">
            <v>1</v>
          </cell>
          <cell r="I1576" t="str">
            <v>--</v>
          </cell>
          <cell r="J1576">
            <v>2</v>
          </cell>
          <cell r="K1576">
            <v>2</v>
          </cell>
        </row>
        <row r="1577">
          <cell r="A1577" t="str">
            <v>M1</v>
          </cell>
          <cell r="B1577" t="str">
            <v>A5C</v>
          </cell>
          <cell r="C1577" t="str">
            <v>N</v>
          </cell>
          <cell r="D1577" t="str">
            <v>22683</v>
          </cell>
          <cell r="E1577" t="str">
            <v>BALL VA</v>
          </cell>
          <cell r="F1577">
            <v>6</v>
          </cell>
          <cell r="G1577" t="str">
            <v>VB8010600000100</v>
          </cell>
          <cell r="H1577">
            <v>1</v>
          </cell>
          <cell r="I1577" t="str">
            <v>--</v>
          </cell>
          <cell r="J1577">
            <v>1</v>
          </cell>
          <cell r="K1577">
            <v>1</v>
          </cell>
        </row>
        <row r="1578">
          <cell r="A1578" t="str">
            <v>M1</v>
          </cell>
          <cell r="B1578" t="str">
            <v>A5C</v>
          </cell>
          <cell r="C1578" t="str">
            <v>N</v>
          </cell>
          <cell r="D1578" t="str">
            <v>22731</v>
          </cell>
          <cell r="E1578" t="str">
            <v>BALL VA</v>
          </cell>
          <cell r="F1578">
            <v>6</v>
          </cell>
          <cell r="G1578" t="str">
            <v>VB8010600000100</v>
          </cell>
          <cell r="H1578">
            <v>1</v>
          </cell>
          <cell r="I1578" t="str">
            <v>--</v>
          </cell>
          <cell r="J1578">
            <v>1</v>
          </cell>
          <cell r="K1578">
            <v>1</v>
          </cell>
        </row>
        <row r="1579">
          <cell r="A1579" t="str">
            <v>M1</v>
          </cell>
          <cell r="B1579" t="str">
            <v>A5C</v>
          </cell>
          <cell r="C1579" t="str">
            <v>N</v>
          </cell>
          <cell r="D1579" t="str">
            <v>25614</v>
          </cell>
          <cell r="E1579" t="str">
            <v>BALL VA</v>
          </cell>
          <cell r="F1579">
            <v>6</v>
          </cell>
          <cell r="G1579" t="str">
            <v>VB8010600000100</v>
          </cell>
          <cell r="H1579">
            <v>1</v>
          </cell>
          <cell r="I1579" t="str">
            <v>--</v>
          </cell>
          <cell r="J1579">
            <v>1</v>
          </cell>
          <cell r="K1579">
            <v>1</v>
          </cell>
        </row>
        <row r="1580">
          <cell r="A1580" t="str">
            <v>M1</v>
          </cell>
          <cell r="B1580" t="str">
            <v>A5C</v>
          </cell>
          <cell r="C1580" t="str">
            <v>P</v>
          </cell>
          <cell r="D1580" t="str">
            <v>22063</v>
          </cell>
          <cell r="E1580" t="str">
            <v>BALL VA</v>
          </cell>
          <cell r="F1580">
            <v>6</v>
          </cell>
          <cell r="G1580" t="str">
            <v>VB8010600000100</v>
          </cell>
          <cell r="H1580">
            <v>1</v>
          </cell>
          <cell r="I1580" t="str">
            <v>--</v>
          </cell>
          <cell r="J1580">
            <v>2</v>
          </cell>
          <cell r="K1580">
            <v>2</v>
          </cell>
        </row>
        <row r="1581">
          <cell r="A1581" t="str">
            <v>M1</v>
          </cell>
          <cell r="B1581" t="str">
            <v>A5C</v>
          </cell>
          <cell r="C1581" t="str">
            <v>P</v>
          </cell>
          <cell r="D1581" t="str">
            <v>22109</v>
          </cell>
          <cell r="E1581" t="str">
            <v>BALL VA</v>
          </cell>
          <cell r="F1581">
            <v>6</v>
          </cell>
          <cell r="G1581" t="str">
            <v>VB8010600000100</v>
          </cell>
          <cell r="H1581">
            <v>1</v>
          </cell>
          <cell r="I1581" t="str">
            <v>--</v>
          </cell>
          <cell r="J1581">
            <v>1</v>
          </cell>
          <cell r="K1581">
            <v>1</v>
          </cell>
        </row>
        <row r="1582">
          <cell r="A1582" t="str">
            <v>M1</v>
          </cell>
          <cell r="B1582" t="str">
            <v>A5C</v>
          </cell>
          <cell r="C1582" t="str">
            <v>P</v>
          </cell>
          <cell r="D1582" t="str">
            <v>22105</v>
          </cell>
          <cell r="E1582" t="str">
            <v>BALL VA</v>
          </cell>
          <cell r="F1582">
            <v>6</v>
          </cell>
          <cell r="G1582" t="str">
            <v>VB8010600000100</v>
          </cell>
          <cell r="H1582">
            <v>1</v>
          </cell>
          <cell r="I1582" t="str">
            <v>--</v>
          </cell>
          <cell r="J1582">
            <v>1</v>
          </cell>
          <cell r="K1582">
            <v>1</v>
          </cell>
        </row>
        <row r="1583">
          <cell r="A1583" t="str">
            <v>M1</v>
          </cell>
          <cell r="B1583" t="str">
            <v>A5C</v>
          </cell>
          <cell r="C1583" t="str">
            <v>P</v>
          </cell>
          <cell r="D1583" t="str">
            <v>22157</v>
          </cell>
          <cell r="E1583" t="str">
            <v>BALL VA</v>
          </cell>
          <cell r="F1583">
            <v>6</v>
          </cell>
          <cell r="G1583" t="str">
            <v>VB8010600000100</v>
          </cell>
          <cell r="H1583">
            <v>1</v>
          </cell>
          <cell r="I1583" t="str">
            <v>--</v>
          </cell>
          <cell r="J1583">
            <v>1</v>
          </cell>
          <cell r="K1583">
            <v>1</v>
          </cell>
        </row>
        <row r="1584">
          <cell r="A1584" t="str">
            <v>M1</v>
          </cell>
          <cell r="B1584" t="str">
            <v>A5C</v>
          </cell>
          <cell r="C1584" t="str">
            <v>P</v>
          </cell>
          <cell r="D1584" t="str">
            <v>22158</v>
          </cell>
          <cell r="E1584" t="str">
            <v>BALL VA</v>
          </cell>
          <cell r="F1584">
            <v>6</v>
          </cell>
          <cell r="G1584" t="str">
            <v>VB8010600000100</v>
          </cell>
          <cell r="H1584">
            <v>1</v>
          </cell>
          <cell r="I1584" t="str">
            <v>--</v>
          </cell>
          <cell r="J1584">
            <v>1</v>
          </cell>
          <cell r="K1584">
            <v>1</v>
          </cell>
        </row>
        <row r="1585">
          <cell r="A1585" t="str">
            <v>M1</v>
          </cell>
          <cell r="B1585" t="str">
            <v>A5C</v>
          </cell>
          <cell r="C1585" t="str">
            <v>P</v>
          </cell>
          <cell r="D1585" t="str">
            <v>22103</v>
          </cell>
          <cell r="E1585" t="str">
            <v>BALL VA</v>
          </cell>
          <cell r="F1585">
            <v>6</v>
          </cell>
          <cell r="G1585" t="str">
            <v>VB8010600000100</v>
          </cell>
          <cell r="H1585">
            <v>1</v>
          </cell>
          <cell r="I1585" t="str">
            <v>--</v>
          </cell>
          <cell r="J1585">
            <v>2</v>
          </cell>
          <cell r="K1585">
            <v>2</v>
          </cell>
        </row>
        <row r="1586">
          <cell r="A1586" t="str">
            <v>M1</v>
          </cell>
          <cell r="B1586" t="str">
            <v>A5C</v>
          </cell>
          <cell r="C1586" t="str">
            <v>P</v>
          </cell>
          <cell r="D1586" t="str">
            <v>22106</v>
          </cell>
          <cell r="E1586" t="str">
            <v>BALL VA</v>
          </cell>
          <cell r="F1586">
            <v>6</v>
          </cell>
          <cell r="G1586" t="str">
            <v>VB8010600000100</v>
          </cell>
          <cell r="H1586">
            <v>1</v>
          </cell>
          <cell r="I1586" t="str">
            <v>--</v>
          </cell>
          <cell r="J1586">
            <v>1</v>
          </cell>
          <cell r="K1586">
            <v>1</v>
          </cell>
        </row>
        <row r="1587">
          <cell r="A1587" t="str">
            <v>M1</v>
          </cell>
          <cell r="B1587" t="str">
            <v>A5C</v>
          </cell>
          <cell r="C1587" t="str">
            <v>P</v>
          </cell>
          <cell r="D1587" t="str">
            <v>99002</v>
          </cell>
          <cell r="E1587" t="str">
            <v>BELLOWS VA</v>
          </cell>
          <cell r="F1587">
            <v>6</v>
          </cell>
          <cell r="G1587" t="str">
            <v>VBE8010100000100</v>
          </cell>
          <cell r="H1587">
            <v>1</v>
          </cell>
          <cell r="I1587" t="str">
            <v>--</v>
          </cell>
          <cell r="J1587">
            <v>1</v>
          </cell>
          <cell r="K1587">
            <v>1</v>
          </cell>
        </row>
        <row r="1588">
          <cell r="A1588" t="str">
            <v>M1</v>
          </cell>
          <cell r="B1588" t="str">
            <v>A5C</v>
          </cell>
          <cell r="C1588" t="str">
            <v>N</v>
          </cell>
          <cell r="D1588" t="str">
            <v>22630</v>
          </cell>
          <cell r="E1588" t="str">
            <v>CHECK VA</v>
          </cell>
          <cell r="F1588">
            <v>6</v>
          </cell>
          <cell r="G1588" t="str">
            <v>VCB8010400000100</v>
          </cell>
          <cell r="H1588">
            <v>1</v>
          </cell>
          <cell r="I1588" t="str">
            <v>--</v>
          </cell>
          <cell r="J1588">
            <v>1</v>
          </cell>
          <cell r="K1588">
            <v>1</v>
          </cell>
        </row>
        <row r="1589">
          <cell r="A1589" t="str">
            <v>M1</v>
          </cell>
          <cell r="B1589" t="str">
            <v>A4C</v>
          </cell>
          <cell r="C1589" t="str">
            <v>N</v>
          </cell>
          <cell r="D1589" t="str">
            <v>22661</v>
          </cell>
          <cell r="E1589" t="str">
            <v>CHECK VA</v>
          </cell>
          <cell r="F1589">
            <v>6</v>
          </cell>
          <cell r="G1589" t="str">
            <v>VCB8010200000100</v>
          </cell>
          <cell r="H1589">
            <v>1</v>
          </cell>
          <cell r="I1589" t="str">
            <v>--</v>
          </cell>
          <cell r="J1589">
            <v>1</v>
          </cell>
          <cell r="K1589">
            <v>1</v>
          </cell>
        </row>
        <row r="1590">
          <cell r="A1590" t="str">
            <v>M1</v>
          </cell>
          <cell r="B1590" t="str">
            <v>A5C</v>
          </cell>
          <cell r="C1590" t="str">
            <v>N</v>
          </cell>
          <cell r="D1590" t="str">
            <v>22681</v>
          </cell>
          <cell r="E1590" t="str">
            <v>CHECK VA</v>
          </cell>
          <cell r="F1590">
            <v>6</v>
          </cell>
          <cell r="G1590" t="str">
            <v>VCB8010400000100</v>
          </cell>
          <cell r="H1590">
            <v>1</v>
          </cell>
          <cell r="I1590" t="str">
            <v>--</v>
          </cell>
          <cell r="J1590">
            <v>1</v>
          </cell>
          <cell r="K1590">
            <v>1</v>
          </cell>
        </row>
        <row r="1591">
          <cell r="A1591" t="str">
            <v>M1</v>
          </cell>
          <cell r="B1591" t="str">
            <v>A5C</v>
          </cell>
          <cell r="C1591" t="str">
            <v>N</v>
          </cell>
          <cell r="D1591" t="str">
            <v>22686</v>
          </cell>
          <cell r="E1591" t="str">
            <v>CHECK VA</v>
          </cell>
          <cell r="F1591">
            <v>6</v>
          </cell>
          <cell r="G1591" t="str">
            <v>VCB8010400000100</v>
          </cell>
          <cell r="H1591">
            <v>1</v>
          </cell>
          <cell r="I1591" t="str">
            <v>--</v>
          </cell>
          <cell r="J1591">
            <v>1</v>
          </cell>
          <cell r="K1591">
            <v>1</v>
          </cell>
        </row>
        <row r="1592">
          <cell r="A1592" t="str">
            <v>M1</v>
          </cell>
          <cell r="B1592" t="str">
            <v>A5C</v>
          </cell>
          <cell r="C1592" t="str">
            <v>N</v>
          </cell>
          <cell r="D1592" t="str">
            <v>22683</v>
          </cell>
          <cell r="E1592" t="str">
            <v>CHECK VA</v>
          </cell>
          <cell r="F1592">
            <v>6</v>
          </cell>
          <cell r="G1592" t="str">
            <v>VCB8010400000100</v>
          </cell>
          <cell r="H1592">
            <v>1</v>
          </cell>
          <cell r="I1592" t="str">
            <v>--</v>
          </cell>
          <cell r="J1592">
            <v>1</v>
          </cell>
          <cell r="K1592">
            <v>1</v>
          </cell>
        </row>
        <row r="1593">
          <cell r="A1593" t="str">
            <v>M1</v>
          </cell>
          <cell r="B1593" t="str">
            <v>A5C</v>
          </cell>
          <cell r="C1593" t="str">
            <v>N</v>
          </cell>
          <cell r="D1593" t="str">
            <v>22685</v>
          </cell>
          <cell r="E1593" t="str">
            <v>CHECK VA</v>
          </cell>
          <cell r="F1593">
            <v>6</v>
          </cell>
          <cell r="G1593" t="str">
            <v>VCB8010400000100</v>
          </cell>
          <cell r="H1593">
            <v>1</v>
          </cell>
          <cell r="I1593" t="str">
            <v>--</v>
          </cell>
          <cell r="J1593">
            <v>1</v>
          </cell>
          <cell r="K1593">
            <v>1</v>
          </cell>
        </row>
        <row r="1594">
          <cell r="A1594" t="str">
            <v>M1</v>
          </cell>
          <cell r="B1594" t="str">
            <v>A5C</v>
          </cell>
          <cell r="C1594" t="str">
            <v>N</v>
          </cell>
          <cell r="D1594" t="str">
            <v>22731</v>
          </cell>
          <cell r="E1594" t="str">
            <v>CHECK VA</v>
          </cell>
          <cell r="F1594">
            <v>6</v>
          </cell>
          <cell r="G1594" t="str">
            <v>VCB8010400000100</v>
          </cell>
          <cell r="H1594">
            <v>1</v>
          </cell>
          <cell r="I1594" t="str">
            <v>--</v>
          </cell>
          <cell r="J1594">
            <v>1</v>
          </cell>
          <cell r="K1594">
            <v>1</v>
          </cell>
        </row>
        <row r="1595">
          <cell r="A1595" t="str">
            <v>M1</v>
          </cell>
          <cell r="B1595" t="str">
            <v>A5C</v>
          </cell>
          <cell r="C1595" t="str">
            <v>P</v>
          </cell>
          <cell r="D1595" t="str">
            <v>22103</v>
          </cell>
          <cell r="E1595" t="str">
            <v>CHECK VA</v>
          </cell>
          <cell r="F1595">
            <v>6</v>
          </cell>
          <cell r="G1595" t="str">
            <v>VCB8010400000100</v>
          </cell>
          <cell r="H1595">
            <v>1</v>
          </cell>
          <cell r="I1595" t="str">
            <v>--</v>
          </cell>
          <cell r="J1595">
            <v>1</v>
          </cell>
          <cell r="K1595">
            <v>1</v>
          </cell>
        </row>
        <row r="1596">
          <cell r="A1596" t="str">
            <v>M1</v>
          </cell>
          <cell r="B1596" t="str">
            <v>A5C</v>
          </cell>
          <cell r="C1596" t="str">
            <v>N</v>
          </cell>
          <cell r="D1596" t="str">
            <v>22679</v>
          </cell>
          <cell r="E1596" t="str">
            <v>CHECK VA</v>
          </cell>
          <cell r="F1596">
            <v>6</v>
          </cell>
          <cell r="G1596" t="str">
            <v>VCB8010400000100</v>
          </cell>
          <cell r="H1596">
            <v>1</v>
          </cell>
          <cell r="I1596" t="str">
            <v>--</v>
          </cell>
          <cell r="J1596">
            <v>2</v>
          </cell>
          <cell r="K1596">
            <v>2</v>
          </cell>
        </row>
        <row r="1597">
          <cell r="A1597" t="str">
            <v>M1</v>
          </cell>
          <cell r="B1597" t="str">
            <v>A5C</v>
          </cell>
          <cell r="C1597" t="str">
            <v>N</v>
          </cell>
          <cell r="D1597" t="str">
            <v>22682</v>
          </cell>
          <cell r="E1597" t="str">
            <v>CHECK VA</v>
          </cell>
          <cell r="F1597">
            <v>6</v>
          </cell>
          <cell r="G1597" t="str">
            <v>VCB8010400000100</v>
          </cell>
          <cell r="H1597">
            <v>1</v>
          </cell>
          <cell r="I1597" t="str">
            <v>--</v>
          </cell>
          <cell r="J1597">
            <v>1</v>
          </cell>
          <cell r="K1597">
            <v>1</v>
          </cell>
        </row>
        <row r="1598">
          <cell r="A1598" t="str">
            <v>M1</v>
          </cell>
          <cell r="B1598" t="str">
            <v>A5C</v>
          </cell>
          <cell r="C1598" t="str">
            <v>N</v>
          </cell>
          <cell r="D1598" t="str">
            <v>22684</v>
          </cell>
          <cell r="E1598" t="str">
            <v>CHECK VA</v>
          </cell>
          <cell r="F1598">
            <v>6</v>
          </cell>
          <cell r="G1598" t="str">
            <v>VCB8010400000100</v>
          </cell>
          <cell r="H1598">
            <v>1</v>
          </cell>
          <cell r="I1598" t="str">
            <v>--</v>
          </cell>
          <cell r="J1598">
            <v>1</v>
          </cell>
          <cell r="K1598">
            <v>1</v>
          </cell>
        </row>
        <row r="1599">
          <cell r="A1599" t="str">
            <v>M1</v>
          </cell>
          <cell r="B1599" t="str">
            <v>A5C</v>
          </cell>
          <cell r="C1599" t="str">
            <v>P</v>
          </cell>
          <cell r="D1599" t="str">
            <v>99002</v>
          </cell>
          <cell r="E1599" t="str">
            <v>CHECK VA</v>
          </cell>
          <cell r="F1599">
            <v>6</v>
          </cell>
          <cell r="G1599" t="str">
            <v>VCB8010400000100</v>
          </cell>
          <cell r="H1599">
            <v>1</v>
          </cell>
          <cell r="I1599" t="str">
            <v>--</v>
          </cell>
          <cell r="J1599">
            <v>1</v>
          </cell>
          <cell r="K1599">
            <v>1</v>
          </cell>
        </row>
        <row r="1600">
          <cell r="A1600" t="str">
            <v>M1</v>
          </cell>
          <cell r="B1600" t="str">
            <v>A5C</v>
          </cell>
          <cell r="C1600" t="str">
            <v>P</v>
          </cell>
          <cell r="D1600" t="str">
            <v>21004</v>
          </cell>
          <cell r="E1600" t="str">
            <v>GATE VA</v>
          </cell>
          <cell r="F1600">
            <v>6</v>
          </cell>
          <cell r="G1600" t="str">
            <v>VG8010100000100</v>
          </cell>
          <cell r="H1600">
            <v>1</v>
          </cell>
          <cell r="I1600" t="str">
            <v>--</v>
          </cell>
          <cell r="J1600">
            <v>1</v>
          </cell>
          <cell r="K1600">
            <v>1</v>
          </cell>
        </row>
        <row r="1601">
          <cell r="A1601" t="str">
            <v>M1</v>
          </cell>
          <cell r="B1601" t="str">
            <v>A5C</v>
          </cell>
          <cell r="C1601" t="str">
            <v>N</v>
          </cell>
          <cell r="D1601" t="str">
            <v>22630</v>
          </cell>
          <cell r="E1601" t="str">
            <v>GLOBE VA</v>
          </cell>
          <cell r="F1601">
            <v>6</v>
          </cell>
          <cell r="G1601" t="str">
            <v>VL8010100000100</v>
          </cell>
          <cell r="H1601">
            <v>1</v>
          </cell>
          <cell r="I1601" t="str">
            <v>--</v>
          </cell>
          <cell r="J1601">
            <v>1</v>
          </cell>
          <cell r="K1601">
            <v>1</v>
          </cell>
        </row>
        <row r="1602">
          <cell r="A1602" t="str">
            <v>M1</v>
          </cell>
          <cell r="B1602" t="str">
            <v>A5C</v>
          </cell>
          <cell r="C1602" t="str">
            <v>N</v>
          </cell>
          <cell r="D1602" t="str">
            <v>22685</v>
          </cell>
          <cell r="E1602" t="str">
            <v>GLOBE VA</v>
          </cell>
          <cell r="F1602">
            <v>6</v>
          </cell>
          <cell r="G1602" t="str">
            <v>VL8010100000100</v>
          </cell>
          <cell r="H1602">
            <v>1</v>
          </cell>
          <cell r="I1602" t="str">
            <v>--</v>
          </cell>
          <cell r="J1602">
            <v>1</v>
          </cell>
          <cell r="K1602">
            <v>1</v>
          </cell>
        </row>
        <row r="1603">
          <cell r="A1603" t="str">
            <v>M1</v>
          </cell>
          <cell r="B1603" t="str">
            <v>A5C</v>
          </cell>
          <cell r="C1603" t="str">
            <v>N</v>
          </cell>
          <cell r="D1603" t="str">
            <v>22686</v>
          </cell>
          <cell r="E1603" t="str">
            <v>GLOBE VA</v>
          </cell>
          <cell r="F1603">
            <v>6</v>
          </cell>
          <cell r="G1603" t="str">
            <v>VL8010100000100</v>
          </cell>
          <cell r="H1603">
            <v>1</v>
          </cell>
          <cell r="I1603" t="str">
            <v>--</v>
          </cell>
          <cell r="J1603">
            <v>1</v>
          </cell>
          <cell r="K1603">
            <v>1</v>
          </cell>
        </row>
        <row r="1604">
          <cell r="A1604" t="str">
            <v>M1</v>
          </cell>
          <cell r="B1604" t="str">
            <v>A5C</v>
          </cell>
          <cell r="C1604" t="str">
            <v>N</v>
          </cell>
          <cell r="D1604" t="str">
            <v>22684</v>
          </cell>
          <cell r="E1604" t="str">
            <v>GLOBE VA</v>
          </cell>
          <cell r="F1604">
            <v>6</v>
          </cell>
          <cell r="G1604" t="str">
            <v>VL8010100000100</v>
          </cell>
          <cell r="H1604">
            <v>1</v>
          </cell>
          <cell r="I1604" t="str">
            <v>--</v>
          </cell>
          <cell r="J1604">
            <v>1</v>
          </cell>
          <cell r="K1604">
            <v>1</v>
          </cell>
        </row>
        <row r="1605">
          <cell r="A1605" t="str">
            <v>M1</v>
          </cell>
          <cell r="B1605" t="str">
            <v>A5C</v>
          </cell>
          <cell r="C1605" t="str">
            <v>P</v>
          </cell>
          <cell r="D1605" t="str">
            <v>22039</v>
          </cell>
          <cell r="E1605" t="str">
            <v>BALL VA</v>
          </cell>
          <cell r="F1605">
            <v>6</v>
          </cell>
          <cell r="G1605" t="str">
            <v>VB8010600000100</v>
          </cell>
          <cell r="H1605">
            <v>1</v>
          </cell>
          <cell r="I1605" t="str">
            <v>--</v>
          </cell>
          <cell r="J1605">
            <v>1</v>
          </cell>
          <cell r="K1605">
            <v>1</v>
          </cell>
        </row>
        <row r="1606">
          <cell r="A1606" t="str">
            <v>M1</v>
          </cell>
          <cell r="B1606" t="str">
            <v>A5C</v>
          </cell>
          <cell r="C1606" t="str">
            <v>P</v>
          </cell>
          <cell r="D1606" t="str">
            <v>22040</v>
          </cell>
          <cell r="E1606" t="str">
            <v>BALL VA</v>
          </cell>
          <cell r="F1606">
            <v>6</v>
          </cell>
          <cell r="G1606" t="str">
            <v>VB8010600000100</v>
          </cell>
          <cell r="H1606">
            <v>1</v>
          </cell>
          <cell r="I1606" t="str">
            <v>--</v>
          </cell>
          <cell r="J1606">
            <v>1</v>
          </cell>
          <cell r="K1606">
            <v>1</v>
          </cell>
        </row>
        <row r="1607">
          <cell r="A1607" t="str">
            <v>M1</v>
          </cell>
          <cell r="B1607" t="str">
            <v>A5C</v>
          </cell>
          <cell r="C1607" t="str">
            <v>P</v>
          </cell>
          <cell r="D1607" t="str">
            <v>22041</v>
          </cell>
          <cell r="E1607" t="str">
            <v>BALL VA</v>
          </cell>
          <cell r="F1607">
            <v>6</v>
          </cell>
          <cell r="G1607" t="str">
            <v>VB8010600000100</v>
          </cell>
          <cell r="H1607">
            <v>1</v>
          </cell>
          <cell r="I1607" t="str">
            <v>--</v>
          </cell>
          <cell r="J1607">
            <v>1</v>
          </cell>
          <cell r="K1607">
            <v>1</v>
          </cell>
        </row>
        <row r="1608">
          <cell r="A1608" t="str">
            <v>M1</v>
          </cell>
          <cell r="B1608" t="str">
            <v>A6C</v>
          </cell>
          <cell r="C1608" t="str">
            <v>HOS</v>
          </cell>
          <cell r="D1608" t="str">
            <v>65616</v>
          </cell>
          <cell r="E1608" t="str">
            <v>BELLOWS VA</v>
          </cell>
          <cell r="F1608">
            <v>6</v>
          </cell>
          <cell r="G1608" t="str">
            <v>VBE8010600000100</v>
          </cell>
          <cell r="H1608">
            <v>1</v>
          </cell>
          <cell r="I1608" t="str">
            <v>--</v>
          </cell>
          <cell r="J1608">
            <v>1</v>
          </cell>
          <cell r="K1608">
            <v>1</v>
          </cell>
        </row>
        <row r="1609">
          <cell r="A1609" t="str">
            <v>M1</v>
          </cell>
          <cell r="B1609" t="str">
            <v>A6C</v>
          </cell>
          <cell r="C1609" t="str">
            <v>HOS</v>
          </cell>
          <cell r="D1609" t="str">
            <v>65621</v>
          </cell>
          <cell r="E1609" t="str">
            <v>BELLOWS VA</v>
          </cell>
          <cell r="F1609">
            <v>6</v>
          </cell>
          <cell r="G1609" t="str">
            <v>VBE8010700000100</v>
          </cell>
          <cell r="H1609">
            <v>1</v>
          </cell>
          <cell r="I1609" t="str">
            <v>--</v>
          </cell>
          <cell r="J1609">
            <v>2</v>
          </cell>
          <cell r="K1609">
            <v>2</v>
          </cell>
        </row>
        <row r="1610">
          <cell r="A1610" t="str">
            <v>M1</v>
          </cell>
          <cell r="B1610" t="str">
            <v>A5C</v>
          </cell>
          <cell r="C1610" t="str">
            <v>P</v>
          </cell>
          <cell r="D1610" t="str">
            <v>22001</v>
          </cell>
          <cell r="E1610" t="str">
            <v>BELLOWS VA</v>
          </cell>
          <cell r="F1610">
            <v>6</v>
          </cell>
          <cell r="G1610" t="str">
            <v>VBE8010200000100</v>
          </cell>
          <cell r="H1610">
            <v>1</v>
          </cell>
          <cell r="I1610" t="str">
            <v>--</v>
          </cell>
          <cell r="J1610">
            <v>1</v>
          </cell>
          <cell r="K1610">
            <v>1</v>
          </cell>
        </row>
        <row r="1611">
          <cell r="A1611" t="str">
            <v>M1</v>
          </cell>
          <cell r="B1611" t="str">
            <v>A5C</v>
          </cell>
          <cell r="C1611" t="str">
            <v>P</v>
          </cell>
          <cell r="D1611" t="str">
            <v>22003</v>
          </cell>
          <cell r="E1611" t="str">
            <v>BELLOWS VA</v>
          </cell>
          <cell r="F1611">
            <v>6</v>
          </cell>
          <cell r="G1611" t="str">
            <v>VBE8010100000100</v>
          </cell>
          <cell r="H1611">
            <v>1</v>
          </cell>
          <cell r="I1611" t="str">
            <v>--</v>
          </cell>
          <cell r="J1611">
            <v>1</v>
          </cell>
          <cell r="K1611">
            <v>1</v>
          </cell>
        </row>
        <row r="1612">
          <cell r="A1612" t="str">
            <v>M1</v>
          </cell>
          <cell r="B1612" t="str">
            <v>A4C</v>
          </cell>
          <cell r="C1612" t="str">
            <v>P</v>
          </cell>
          <cell r="D1612" t="str">
            <v>22008</v>
          </cell>
          <cell r="E1612" t="str">
            <v>BALL VA</v>
          </cell>
          <cell r="F1612">
            <v>6</v>
          </cell>
          <cell r="G1612" t="str">
            <v>VB8010300000100</v>
          </cell>
          <cell r="H1612">
            <v>1</v>
          </cell>
          <cell r="I1612" t="str">
            <v>--</v>
          </cell>
          <cell r="J1612">
            <v>2</v>
          </cell>
          <cell r="K1612">
            <v>2</v>
          </cell>
        </row>
        <row r="1613">
          <cell r="A1613" t="str">
            <v>M1</v>
          </cell>
          <cell r="B1613" t="str">
            <v>A5C</v>
          </cell>
          <cell r="C1613" t="str">
            <v>TRIM</v>
          </cell>
          <cell r="D1613" t="str">
            <v>C-2201</v>
          </cell>
          <cell r="E1613" t="str">
            <v>BALL VA</v>
          </cell>
          <cell r="F1613">
            <v>6</v>
          </cell>
          <cell r="G1613" t="str">
            <v>VB8010600000100</v>
          </cell>
          <cell r="H1613">
            <v>1</v>
          </cell>
          <cell r="I1613" t="str">
            <v>--</v>
          </cell>
          <cell r="J1613">
            <v>2</v>
          </cell>
          <cell r="K1613">
            <v>2</v>
          </cell>
        </row>
        <row r="1614">
          <cell r="A1614" t="str">
            <v>M1</v>
          </cell>
          <cell r="B1614" t="str">
            <v>A6C</v>
          </cell>
          <cell r="C1614" t="str">
            <v>HOR</v>
          </cell>
          <cell r="D1614" t="str">
            <v>65622</v>
          </cell>
          <cell r="E1614" t="str">
            <v>BELLOWS VA</v>
          </cell>
          <cell r="F1614">
            <v>6</v>
          </cell>
          <cell r="G1614" t="str">
            <v>VBE8010700000100</v>
          </cell>
          <cell r="H1614">
            <v>1</v>
          </cell>
          <cell r="I1614" t="str">
            <v>--</v>
          </cell>
          <cell r="J1614">
            <v>2</v>
          </cell>
          <cell r="K1614">
            <v>2</v>
          </cell>
        </row>
        <row r="1615">
          <cell r="A1615" t="str">
            <v>M1</v>
          </cell>
          <cell r="B1615" t="str">
            <v>A6C</v>
          </cell>
          <cell r="C1615" t="str">
            <v>HOS</v>
          </cell>
          <cell r="D1615" t="str">
            <v>65613</v>
          </cell>
          <cell r="E1615" t="str">
            <v>BELLOWS VA</v>
          </cell>
          <cell r="F1615">
            <v>6</v>
          </cell>
          <cell r="G1615" t="str">
            <v>VBE8010800000100</v>
          </cell>
          <cell r="H1615">
            <v>1</v>
          </cell>
          <cell r="I1615" t="str">
            <v>--</v>
          </cell>
          <cell r="J1615">
            <v>2</v>
          </cell>
          <cell r="K1615">
            <v>2</v>
          </cell>
        </row>
        <row r="1616">
          <cell r="A1616" t="str">
            <v>M1</v>
          </cell>
          <cell r="B1616" t="str">
            <v>A6C</v>
          </cell>
          <cell r="C1616" t="str">
            <v>HOS</v>
          </cell>
          <cell r="D1616" t="str">
            <v>65613</v>
          </cell>
          <cell r="E1616" t="str">
            <v>BELLOWS VA</v>
          </cell>
          <cell r="F1616">
            <v>6</v>
          </cell>
          <cell r="G1616" t="str">
            <v>VBE8010700000100</v>
          </cell>
          <cell r="H1616">
            <v>1</v>
          </cell>
          <cell r="I1616" t="str">
            <v>--</v>
          </cell>
          <cell r="J1616">
            <v>1</v>
          </cell>
          <cell r="K1616">
            <v>1</v>
          </cell>
        </row>
        <row r="1617">
          <cell r="A1617" t="str">
            <v>M1</v>
          </cell>
          <cell r="B1617" t="str">
            <v>A6C</v>
          </cell>
          <cell r="C1617" t="str">
            <v>HOS</v>
          </cell>
          <cell r="D1617" t="str">
            <v>65624</v>
          </cell>
          <cell r="E1617" t="str">
            <v>BELLOWS VA</v>
          </cell>
          <cell r="F1617">
            <v>6</v>
          </cell>
          <cell r="G1617" t="str">
            <v>VBE8010700000100</v>
          </cell>
          <cell r="H1617">
            <v>1</v>
          </cell>
          <cell r="I1617" t="str">
            <v>--</v>
          </cell>
          <cell r="J1617">
            <v>1</v>
          </cell>
          <cell r="K1617">
            <v>1</v>
          </cell>
        </row>
        <row r="1618">
          <cell r="A1618" t="str">
            <v>M1</v>
          </cell>
          <cell r="B1618" t="str">
            <v>A6C</v>
          </cell>
          <cell r="C1618" t="str">
            <v>HOS</v>
          </cell>
          <cell r="D1618" t="str">
            <v>65625</v>
          </cell>
          <cell r="E1618" t="str">
            <v>BELLOWS VA</v>
          </cell>
          <cell r="F1618">
            <v>6</v>
          </cell>
          <cell r="G1618" t="str">
            <v>VBE8010700000100</v>
          </cell>
          <cell r="H1618">
            <v>1</v>
          </cell>
          <cell r="I1618" t="str">
            <v>--</v>
          </cell>
          <cell r="J1618">
            <v>1</v>
          </cell>
          <cell r="K1618">
            <v>1</v>
          </cell>
        </row>
        <row r="1619">
          <cell r="A1619" t="str">
            <v>M1</v>
          </cell>
          <cell r="B1619" t="str">
            <v>A4C</v>
          </cell>
          <cell r="C1619" t="str">
            <v>N</v>
          </cell>
          <cell r="D1619" t="str">
            <v>22662</v>
          </cell>
          <cell r="E1619" t="str">
            <v>BALL VA</v>
          </cell>
          <cell r="F1619">
            <v>6</v>
          </cell>
          <cell r="G1619" t="str">
            <v>VB8010300001H00</v>
          </cell>
          <cell r="H1619">
            <v>1.5</v>
          </cell>
          <cell r="I1619" t="str">
            <v>--</v>
          </cell>
          <cell r="J1619">
            <v>1</v>
          </cell>
          <cell r="K1619">
            <v>1</v>
          </cell>
        </row>
        <row r="1620">
          <cell r="A1620" t="str">
            <v>M1</v>
          </cell>
          <cell r="B1620" t="str">
            <v>A5C</v>
          </cell>
          <cell r="C1620" t="str">
            <v>P</v>
          </cell>
          <cell r="D1620" t="str">
            <v>22036</v>
          </cell>
          <cell r="E1620" t="str">
            <v>BALL VA</v>
          </cell>
          <cell r="F1620">
            <v>6</v>
          </cell>
          <cell r="G1620" t="str">
            <v>VB8010600001H00</v>
          </cell>
          <cell r="H1620">
            <v>1.5</v>
          </cell>
          <cell r="I1620" t="str">
            <v>--</v>
          </cell>
          <cell r="J1620">
            <v>2</v>
          </cell>
          <cell r="K1620">
            <v>2</v>
          </cell>
        </row>
        <row r="1621">
          <cell r="A1621" t="str">
            <v>M1</v>
          </cell>
          <cell r="B1621" t="str">
            <v>A5C</v>
          </cell>
          <cell r="C1621" t="str">
            <v>P</v>
          </cell>
          <cell r="D1621" t="str">
            <v>22045</v>
          </cell>
          <cell r="E1621" t="str">
            <v>BALL VA</v>
          </cell>
          <cell r="F1621">
            <v>6</v>
          </cell>
          <cell r="G1621" t="str">
            <v>VB8010600001H00</v>
          </cell>
          <cell r="H1621">
            <v>1.5</v>
          </cell>
          <cell r="I1621" t="str">
            <v>--</v>
          </cell>
          <cell r="J1621">
            <v>4</v>
          </cell>
          <cell r="K1621">
            <v>4</v>
          </cell>
        </row>
        <row r="1622">
          <cell r="A1622" t="str">
            <v>M1</v>
          </cell>
          <cell r="B1622" t="str">
            <v>A5C</v>
          </cell>
          <cell r="C1622" t="str">
            <v>P</v>
          </cell>
          <cell r="D1622" t="str">
            <v>22070</v>
          </cell>
          <cell r="E1622" t="str">
            <v>BALL VA</v>
          </cell>
          <cell r="F1622">
            <v>6</v>
          </cell>
          <cell r="G1622" t="str">
            <v>VB8010600001H00</v>
          </cell>
          <cell r="H1622">
            <v>1.5</v>
          </cell>
          <cell r="I1622" t="str">
            <v>--</v>
          </cell>
          <cell r="J1622">
            <v>1</v>
          </cell>
          <cell r="K1622">
            <v>1</v>
          </cell>
        </row>
        <row r="1623">
          <cell r="A1623" t="str">
            <v>M1</v>
          </cell>
          <cell r="B1623" t="str">
            <v>A5C</v>
          </cell>
          <cell r="C1623" t="str">
            <v>P</v>
          </cell>
          <cell r="D1623" t="str">
            <v>22071</v>
          </cell>
          <cell r="E1623" t="str">
            <v>BALL VA</v>
          </cell>
          <cell r="F1623">
            <v>6</v>
          </cell>
          <cell r="G1623" t="str">
            <v>VB8010600001H00</v>
          </cell>
          <cell r="H1623">
            <v>1.5</v>
          </cell>
          <cell r="I1623" t="str">
            <v>--</v>
          </cell>
          <cell r="J1623">
            <v>1</v>
          </cell>
          <cell r="K1623">
            <v>1</v>
          </cell>
        </row>
        <row r="1624">
          <cell r="A1624" t="str">
            <v>M1</v>
          </cell>
          <cell r="B1624" t="str">
            <v>A5C</v>
          </cell>
          <cell r="C1624" t="str">
            <v>P</v>
          </cell>
          <cell r="D1624" t="str">
            <v>22078</v>
          </cell>
          <cell r="E1624" t="str">
            <v>BALL VA</v>
          </cell>
          <cell r="F1624">
            <v>6</v>
          </cell>
          <cell r="G1624" t="str">
            <v>VB8010600001H00</v>
          </cell>
          <cell r="H1624">
            <v>1.5</v>
          </cell>
          <cell r="I1624" t="str">
            <v>--</v>
          </cell>
          <cell r="J1624">
            <v>3</v>
          </cell>
          <cell r="K1624">
            <v>3</v>
          </cell>
        </row>
        <row r="1625">
          <cell r="A1625" t="str">
            <v>M1</v>
          </cell>
          <cell r="B1625" t="str">
            <v>A5C</v>
          </cell>
          <cell r="C1625" t="str">
            <v>P</v>
          </cell>
          <cell r="D1625" t="str">
            <v>22087</v>
          </cell>
          <cell r="E1625" t="str">
            <v>BALL VA</v>
          </cell>
          <cell r="F1625">
            <v>6</v>
          </cell>
          <cell r="G1625" t="str">
            <v>VB8010600001H00</v>
          </cell>
          <cell r="H1625">
            <v>1.5</v>
          </cell>
          <cell r="I1625" t="str">
            <v>--</v>
          </cell>
          <cell r="J1625">
            <v>1</v>
          </cell>
          <cell r="K1625">
            <v>1</v>
          </cell>
        </row>
        <row r="1626">
          <cell r="A1626" t="str">
            <v>M1</v>
          </cell>
          <cell r="B1626" t="str">
            <v>A5C</v>
          </cell>
          <cell r="C1626" t="str">
            <v>P</v>
          </cell>
          <cell r="D1626" t="str">
            <v>22071</v>
          </cell>
          <cell r="E1626" t="str">
            <v>BALL VA</v>
          </cell>
          <cell r="F1626">
            <v>6</v>
          </cell>
          <cell r="G1626" t="str">
            <v>VB8010600001H00</v>
          </cell>
          <cell r="H1626">
            <v>1.5</v>
          </cell>
          <cell r="I1626" t="str">
            <v>--</v>
          </cell>
          <cell r="J1626">
            <v>2</v>
          </cell>
          <cell r="K1626">
            <v>2</v>
          </cell>
        </row>
        <row r="1627">
          <cell r="A1627" t="str">
            <v>M1</v>
          </cell>
          <cell r="B1627" t="str">
            <v>A5C</v>
          </cell>
          <cell r="C1627" t="str">
            <v>P</v>
          </cell>
          <cell r="D1627" t="str">
            <v>22079</v>
          </cell>
          <cell r="E1627" t="str">
            <v>BALL VA</v>
          </cell>
          <cell r="F1627">
            <v>6</v>
          </cell>
          <cell r="G1627" t="str">
            <v>VB8010600001H00</v>
          </cell>
          <cell r="H1627">
            <v>1.5</v>
          </cell>
          <cell r="I1627" t="str">
            <v>--</v>
          </cell>
          <cell r="J1627">
            <v>1</v>
          </cell>
          <cell r="K1627">
            <v>1</v>
          </cell>
        </row>
        <row r="1628">
          <cell r="A1628" t="str">
            <v>M1</v>
          </cell>
          <cell r="B1628" t="str">
            <v>A5C</v>
          </cell>
          <cell r="C1628" t="str">
            <v>P</v>
          </cell>
          <cell r="D1628" t="str">
            <v>22102</v>
          </cell>
          <cell r="E1628" t="str">
            <v>BALL VA</v>
          </cell>
          <cell r="F1628">
            <v>6</v>
          </cell>
          <cell r="G1628" t="str">
            <v>VB8010600001H00</v>
          </cell>
          <cell r="H1628">
            <v>1.5</v>
          </cell>
          <cell r="I1628" t="str">
            <v>--</v>
          </cell>
          <cell r="J1628">
            <v>4</v>
          </cell>
          <cell r="K1628">
            <v>4</v>
          </cell>
        </row>
        <row r="1629">
          <cell r="A1629" t="str">
            <v>M1</v>
          </cell>
          <cell r="B1629" t="str">
            <v>A5C</v>
          </cell>
          <cell r="C1629" t="str">
            <v>P</v>
          </cell>
          <cell r="D1629" t="str">
            <v>22102</v>
          </cell>
          <cell r="E1629" t="str">
            <v>BALL VA</v>
          </cell>
          <cell r="F1629">
            <v>6</v>
          </cell>
          <cell r="G1629" t="str">
            <v>VB8010600001H00</v>
          </cell>
          <cell r="H1629">
            <v>1.5</v>
          </cell>
          <cell r="I1629" t="str">
            <v>--</v>
          </cell>
          <cell r="J1629">
            <v>5</v>
          </cell>
          <cell r="K1629">
            <v>5</v>
          </cell>
        </row>
        <row r="1630">
          <cell r="A1630" t="str">
            <v>M1</v>
          </cell>
          <cell r="B1630" t="str">
            <v>A5C</v>
          </cell>
          <cell r="C1630" t="str">
            <v>P</v>
          </cell>
          <cell r="D1630" t="str">
            <v>22108</v>
          </cell>
          <cell r="E1630" t="str">
            <v>BALL VA</v>
          </cell>
          <cell r="F1630">
            <v>6</v>
          </cell>
          <cell r="G1630" t="str">
            <v>VB8010600001H00</v>
          </cell>
          <cell r="H1630">
            <v>1.5</v>
          </cell>
          <cell r="I1630" t="str">
            <v>--</v>
          </cell>
          <cell r="J1630">
            <v>1</v>
          </cell>
          <cell r="K1630">
            <v>1</v>
          </cell>
        </row>
        <row r="1631">
          <cell r="A1631" t="str">
            <v>M1</v>
          </cell>
          <cell r="B1631" t="str">
            <v>A5C</v>
          </cell>
          <cell r="C1631" t="str">
            <v>P</v>
          </cell>
          <cell r="D1631" t="str">
            <v>22109</v>
          </cell>
          <cell r="E1631" t="str">
            <v>BALL VA</v>
          </cell>
          <cell r="F1631">
            <v>6</v>
          </cell>
          <cell r="G1631" t="str">
            <v>VB8010600001H00</v>
          </cell>
          <cell r="H1631">
            <v>1.5</v>
          </cell>
          <cell r="I1631" t="str">
            <v>--</v>
          </cell>
          <cell r="J1631">
            <v>3</v>
          </cell>
          <cell r="K1631">
            <v>3</v>
          </cell>
        </row>
        <row r="1632">
          <cell r="A1632" t="str">
            <v>M1</v>
          </cell>
          <cell r="B1632" t="str">
            <v>A5C</v>
          </cell>
          <cell r="C1632" t="str">
            <v>P</v>
          </cell>
          <cell r="D1632" t="str">
            <v>22114</v>
          </cell>
          <cell r="E1632" t="str">
            <v>BALL VA</v>
          </cell>
          <cell r="F1632">
            <v>6</v>
          </cell>
          <cell r="G1632" t="str">
            <v>VB8010600001H00</v>
          </cell>
          <cell r="H1632">
            <v>1.5</v>
          </cell>
          <cell r="I1632" t="str">
            <v>--</v>
          </cell>
          <cell r="J1632">
            <v>1</v>
          </cell>
          <cell r="K1632">
            <v>1</v>
          </cell>
        </row>
        <row r="1633">
          <cell r="A1633" t="str">
            <v>M1</v>
          </cell>
          <cell r="B1633" t="str">
            <v>A5C</v>
          </cell>
          <cell r="C1633" t="str">
            <v>P</v>
          </cell>
          <cell r="D1633" t="str">
            <v>22157</v>
          </cell>
          <cell r="E1633" t="str">
            <v>BALL VA</v>
          </cell>
          <cell r="F1633">
            <v>6</v>
          </cell>
          <cell r="G1633" t="str">
            <v>VB8010600001H00</v>
          </cell>
          <cell r="H1633">
            <v>1.5</v>
          </cell>
          <cell r="I1633" t="str">
            <v>--</v>
          </cell>
          <cell r="J1633">
            <v>3</v>
          </cell>
          <cell r="K1633">
            <v>3</v>
          </cell>
        </row>
        <row r="1634">
          <cell r="A1634" t="str">
            <v>M1</v>
          </cell>
          <cell r="B1634" t="str">
            <v>A5C</v>
          </cell>
          <cell r="C1634" t="str">
            <v>P</v>
          </cell>
          <cell r="D1634" t="str">
            <v>22158</v>
          </cell>
          <cell r="E1634" t="str">
            <v>BALL VA</v>
          </cell>
          <cell r="F1634">
            <v>6</v>
          </cell>
          <cell r="G1634" t="str">
            <v>VB8010600001H00</v>
          </cell>
          <cell r="H1634">
            <v>1.5</v>
          </cell>
          <cell r="I1634" t="str">
            <v>--</v>
          </cell>
          <cell r="J1634">
            <v>1</v>
          </cell>
          <cell r="K1634">
            <v>1</v>
          </cell>
        </row>
        <row r="1635">
          <cell r="A1635" t="str">
            <v>M1</v>
          </cell>
          <cell r="B1635" t="str">
            <v>A5C</v>
          </cell>
          <cell r="C1635" t="str">
            <v>P</v>
          </cell>
          <cell r="D1635" t="str">
            <v>22071</v>
          </cell>
          <cell r="E1635" t="str">
            <v>BALL VA</v>
          </cell>
          <cell r="F1635">
            <v>6</v>
          </cell>
          <cell r="G1635" t="str">
            <v>VB8010600001H00</v>
          </cell>
          <cell r="H1635">
            <v>1.5</v>
          </cell>
          <cell r="I1635" t="str">
            <v>--</v>
          </cell>
          <cell r="J1635">
            <v>3</v>
          </cell>
          <cell r="K1635">
            <v>3</v>
          </cell>
        </row>
        <row r="1636">
          <cell r="A1636" t="str">
            <v>M1</v>
          </cell>
          <cell r="B1636" t="str">
            <v>A5C</v>
          </cell>
          <cell r="C1636" t="str">
            <v>P</v>
          </cell>
          <cell r="D1636" t="str">
            <v>22104</v>
          </cell>
          <cell r="E1636" t="str">
            <v>BALL VA</v>
          </cell>
          <cell r="F1636">
            <v>6</v>
          </cell>
          <cell r="G1636" t="str">
            <v>VB8010600001H00</v>
          </cell>
          <cell r="H1636">
            <v>1.5</v>
          </cell>
          <cell r="I1636" t="str">
            <v>--</v>
          </cell>
          <cell r="J1636">
            <v>2</v>
          </cell>
          <cell r="K1636">
            <v>2</v>
          </cell>
        </row>
        <row r="1637">
          <cell r="A1637" t="str">
            <v>M1</v>
          </cell>
          <cell r="B1637" t="str">
            <v>A4C</v>
          </cell>
          <cell r="C1637" t="str">
            <v>N</v>
          </cell>
          <cell r="D1637" t="str">
            <v>22662</v>
          </cell>
          <cell r="E1637" t="str">
            <v>CHECK VA</v>
          </cell>
          <cell r="F1637">
            <v>6</v>
          </cell>
          <cell r="G1637" t="str">
            <v>VCB8010200001H00</v>
          </cell>
          <cell r="H1637">
            <v>1.5</v>
          </cell>
          <cell r="I1637" t="str">
            <v>--</v>
          </cell>
          <cell r="J1637">
            <v>1</v>
          </cell>
          <cell r="K1637">
            <v>1</v>
          </cell>
        </row>
        <row r="1638">
          <cell r="A1638" t="str">
            <v>M1</v>
          </cell>
          <cell r="B1638" t="str">
            <v>A5C</v>
          </cell>
          <cell r="C1638" t="str">
            <v>P</v>
          </cell>
          <cell r="D1638" t="str">
            <v>22071</v>
          </cell>
          <cell r="E1638" t="str">
            <v>CHECK VA</v>
          </cell>
          <cell r="F1638">
            <v>6</v>
          </cell>
          <cell r="G1638" t="str">
            <v>VCB8010400001H00</v>
          </cell>
          <cell r="H1638">
            <v>1.5</v>
          </cell>
          <cell r="I1638" t="str">
            <v>--</v>
          </cell>
          <cell r="J1638">
            <v>2</v>
          </cell>
          <cell r="K1638">
            <v>2</v>
          </cell>
        </row>
        <row r="1639">
          <cell r="A1639" t="str">
            <v>M1</v>
          </cell>
          <cell r="B1639" t="str">
            <v>A5C</v>
          </cell>
          <cell r="C1639" t="str">
            <v>P</v>
          </cell>
          <cell r="D1639" t="str">
            <v>22158</v>
          </cell>
          <cell r="E1639" t="str">
            <v>GLOBE VA</v>
          </cell>
          <cell r="F1639">
            <v>6</v>
          </cell>
          <cell r="G1639" t="str">
            <v>VL8010100001H00</v>
          </cell>
          <cell r="H1639">
            <v>1.5</v>
          </cell>
          <cell r="I1639" t="str">
            <v>--</v>
          </cell>
          <cell r="J1639">
            <v>1</v>
          </cell>
          <cell r="K1639">
            <v>1</v>
          </cell>
        </row>
        <row r="1640">
          <cell r="A1640" t="str">
            <v>M1</v>
          </cell>
          <cell r="B1640" t="str">
            <v>A5C</v>
          </cell>
          <cell r="C1640" t="str">
            <v>P</v>
          </cell>
          <cell r="D1640" t="str">
            <v>22099</v>
          </cell>
          <cell r="E1640" t="str">
            <v>BALL VA</v>
          </cell>
          <cell r="F1640">
            <v>6</v>
          </cell>
          <cell r="G1640" t="str">
            <v>VB8010600001H00</v>
          </cell>
          <cell r="H1640">
            <v>1.5</v>
          </cell>
          <cell r="I1640" t="str">
            <v>--</v>
          </cell>
          <cell r="J1640">
            <v>1</v>
          </cell>
          <cell r="K1640">
            <v>1</v>
          </cell>
        </row>
        <row r="1641">
          <cell r="A1641" t="str">
            <v>M1</v>
          </cell>
          <cell r="B1641" t="str">
            <v>A5C</v>
          </cell>
          <cell r="C1641" t="str">
            <v>P</v>
          </cell>
          <cell r="D1641" t="str">
            <v>22039</v>
          </cell>
          <cell r="E1641" t="str">
            <v>BALL VA</v>
          </cell>
          <cell r="F1641">
            <v>6</v>
          </cell>
          <cell r="G1641" t="str">
            <v>VB8010600001H00</v>
          </cell>
          <cell r="H1641">
            <v>1.5</v>
          </cell>
          <cell r="I1641" t="str">
            <v>--</v>
          </cell>
          <cell r="J1641">
            <v>1</v>
          </cell>
          <cell r="K1641">
            <v>1</v>
          </cell>
        </row>
        <row r="1642">
          <cell r="A1642" t="str">
            <v>M1</v>
          </cell>
          <cell r="B1642" t="str">
            <v>A5C</v>
          </cell>
          <cell r="C1642" t="str">
            <v>P</v>
          </cell>
          <cell r="D1642" t="str">
            <v>22040</v>
          </cell>
          <cell r="E1642" t="str">
            <v>BALL VA</v>
          </cell>
          <cell r="F1642">
            <v>6</v>
          </cell>
          <cell r="G1642" t="str">
            <v>VB8010600001H00</v>
          </cell>
          <cell r="H1642">
            <v>1.5</v>
          </cell>
          <cell r="I1642" t="str">
            <v>--</v>
          </cell>
          <cell r="J1642">
            <v>1</v>
          </cell>
          <cell r="K1642">
            <v>1</v>
          </cell>
        </row>
        <row r="1643">
          <cell r="A1643" t="str">
            <v>M1</v>
          </cell>
          <cell r="B1643" t="str">
            <v>A5C</v>
          </cell>
          <cell r="C1643" t="str">
            <v>P</v>
          </cell>
          <cell r="D1643" t="str">
            <v>22041</v>
          </cell>
          <cell r="E1643" t="str">
            <v>BALL VA</v>
          </cell>
          <cell r="F1643">
            <v>6</v>
          </cell>
          <cell r="G1643" t="str">
            <v>VB8010600001H00</v>
          </cell>
          <cell r="H1643">
            <v>1.5</v>
          </cell>
          <cell r="I1643" t="str">
            <v>--</v>
          </cell>
          <cell r="J1643">
            <v>1</v>
          </cell>
          <cell r="K1643">
            <v>1</v>
          </cell>
        </row>
        <row r="1644">
          <cell r="A1644" t="str">
            <v>M1</v>
          </cell>
          <cell r="B1644" t="str">
            <v>A6C</v>
          </cell>
          <cell r="C1644" t="str">
            <v>HOS</v>
          </cell>
          <cell r="D1644" t="str">
            <v>65618</v>
          </cell>
          <cell r="E1644" t="str">
            <v>BELLOWS VA</v>
          </cell>
          <cell r="F1644">
            <v>6</v>
          </cell>
          <cell r="G1644" t="str">
            <v>VBE8010700001H00</v>
          </cell>
          <cell r="H1644">
            <v>1.5</v>
          </cell>
          <cell r="I1644" t="str">
            <v>--</v>
          </cell>
          <cell r="J1644">
            <v>1</v>
          </cell>
          <cell r="K1644">
            <v>1</v>
          </cell>
        </row>
        <row r="1645">
          <cell r="A1645" t="str">
            <v>M1</v>
          </cell>
          <cell r="B1645" t="str">
            <v>A6C</v>
          </cell>
          <cell r="C1645" t="str">
            <v>HOS</v>
          </cell>
          <cell r="D1645" t="str">
            <v>65623</v>
          </cell>
          <cell r="E1645" t="str">
            <v>BELLOWS VA</v>
          </cell>
          <cell r="F1645">
            <v>6</v>
          </cell>
          <cell r="G1645" t="str">
            <v>VBE8010600001H00</v>
          </cell>
          <cell r="H1645">
            <v>1.5</v>
          </cell>
          <cell r="I1645" t="str">
            <v>--</v>
          </cell>
          <cell r="J1645">
            <v>1</v>
          </cell>
          <cell r="K1645">
            <v>1</v>
          </cell>
        </row>
        <row r="1646">
          <cell r="A1646" t="str">
            <v>M1</v>
          </cell>
          <cell r="B1646" t="str">
            <v>A5C</v>
          </cell>
          <cell r="C1646" t="str">
            <v>P</v>
          </cell>
          <cell r="D1646" t="str">
            <v>22040</v>
          </cell>
          <cell r="E1646" t="str">
            <v>GLOBE VA</v>
          </cell>
          <cell r="F1646">
            <v>6</v>
          </cell>
          <cell r="G1646" t="str">
            <v>VL8010100001H00</v>
          </cell>
          <cell r="H1646">
            <v>1.5</v>
          </cell>
          <cell r="I1646" t="str">
            <v>--</v>
          </cell>
          <cell r="J1646">
            <v>1</v>
          </cell>
          <cell r="K1646">
            <v>1</v>
          </cell>
        </row>
        <row r="1647">
          <cell r="A1647" t="str">
            <v>M1</v>
          </cell>
          <cell r="B1647" t="str">
            <v>A5C</v>
          </cell>
          <cell r="C1647" t="str">
            <v>P</v>
          </cell>
          <cell r="D1647" t="str">
            <v>22041</v>
          </cell>
          <cell r="E1647" t="str">
            <v>GLOBE VA</v>
          </cell>
          <cell r="F1647">
            <v>6</v>
          </cell>
          <cell r="G1647" t="str">
            <v>VL8010100001H00</v>
          </cell>
          <cell r="H1647">
            <v>1.5</v>
          </cell>
          <cell r="I1647" t="str">
            <v>--</v>
          </cell>
          <cell r="J1647">
            <v>1</v>
          </cell>
          <cell r="K1647">
            <v>1</v>
          </cell>
        </row>
        <row r="1648">
          <cell r="A1648" t="str">
            <v>M1</v>
          </cell>
          <cell r="B1648" t="str">
            <v>A5C</v>
          </cell>
          <cell r="C1648" t="str">
            <v>P</v>
          </cell>
          <cell r="D1648" t="str">
            <v>22039</v>
          </cell>
          <cell r="E1648" t="str">
            <v>GLOBE VA</v>
          </cell>
          <cell r="F1648">
            <v>6</v>
          </cell>
          <cell r="G1648" t="str">
            <v>VL8010100001H00</v>
          </cell>
          <cell r="H1648">
            <v>1.5</v>
          </cell>
          <cell r="I1648" t="str">
            <v>--</v>
          </cell>
          <cell r="J1648">
            <v>1</v>
          </cell>
          <cell r="K1648">
            <v>1</v>
          </cell>
        </row>
        <row r="1649">
          <cell r="A1649" t="str">
            <v>M1</v>
          </cell>
          <cell r="B1649" t="str">
            <v>A5C</v>
          </cell>
          <cell r="C1649" t="str">
            <v>P</v>
          </cell>
          <cell r="D1649" t="str">
            <v>22064</v>
          </cell>
          <cell r="E1649" t="str">
            <v>BALL VA</v>
          </cell>
          <cell r="F1649">
            <v>6</v>
          </cell>
          <cell r="G1649" t="str">
            <v>VB8010600001H00</v>
          </cell>
          <cell r="H1649">
            <v>1.5</v>
          </cell>
          <cell r="I1649" t="str">
            <v>--</v>
          </cell>
          <cell r="J1649">
            <v>1</v>
          </cell>
          <cell r="K1649">
            <v>1</v>
          </cell>
        </row>
        <row r="1650">
          <cell r="A1650" t="str">
            <v>M1</v>
          </cell>
          <cell r="B1650" t="str">
            <v>A5C</v>
          </cell>
          <cell r="C1650" t="str">
            <v>P</v>
          </cell>
          <cell r="D1650" t="str">
            <v>22085</v>
          </cell>
          <cell r="E1650" t="str">
            <v>BALL VA</v>
          </cell>
          <cell r="F1650">
            <v>6</v>
          </cell>
          <cell r="G1650" t="str">
            <v>VB8010600001H00</v>
          </cell>
          <cell r="H1650">
            <v>1.5</v>
          </cell>
          <cell r="I1650" t="str">
            <v>--</v>
          </cell>
          <cell r="J1650">
            <v>1</v>
          </cell>
          <cell r="K1650">
            <v>1</v>
          </cell>
        </row>
        <row r="1651">
          <cell r="A1651" t="str">
            <v>M1</v>
          </cell>
          <cell r="B1651" t="str">
            <v>A5C</v>
          </cell>
          <cell r="C1651" t="str">
            <v>P</v>
          </cell>
          <cell r="D1651" t="str">
            <v>22111</v>
          </cell>
          <cell r="E1651" t="str">
            <v>BALL VA</v>
          </cell>
          <cell r="F1651">
            <v>6</v>
          </cell>
          <cell r="G1651" t="str">
            <v>VB8010600001H00</v>
          </cell>
          <cell r="H1651">
            <v>1.5</v>
          </cell>
          <cell r="I1651" t="str">
            <v>--</v>
          </cell>
          <cell r="J1651">
            <v>5</v>
          </cell>
          <cell r="K1651">
            <v>5</v>
          </cell>
        </row>
        <row r="1652">
          <cell r="A1652" t="str">
            <v>M1</v>
          </cell>
          <cell r="B1652" t="str">
            <v>A6C</v>
          </cell>
          <cell r="C1652" t="str">
            <v>HOS</v>
          </cell>
          <cell r="D1652" t="str">
            <v>65632</v>
          </cell>
          <cell r="E1652" t="str">
            <v>BELLOWS VA</v>
          </cell>
          <cell r="F1652">
            <v>6</v>
          </cell>
          <cell r="G1652" t="str">
            <v>VBE8010700001H00</v>
          </cell>
          <cell r="H1652">
            <v>1.5</v>
          </cell>
          <cell r="I1652" t="str">
            <v>--</v>
          </cell>
          <cell r="J1652">
            <v>4</v>
          </cell>
          <cell r="K1652">
            <v>4</v>
          </cell>
        </row>
        <row r="1653">
          <cell r="A1653" t="str">
            <v>M1</v>
          </cell>
          <cell r="B1653" t="str">
            <v>A6C</v>
          </cell>
          <cell r="C1653" t="str">
            <v>HOS</v>
          </cell>
          <cell r="D1653" t="str">
            <v>65633</v>
          </cell>
          <cell r="E1653" t="str">
            <v>BELLOWS VA</v>
          </cell>
          <cell r="F1653">
            <v>6</v>
          </cell>
          <cell r="G1653" t="str">
            <v>VBE8010600001H00</v>
          </cell>
          <cell r="H1653">
            <v>1.5</v>
          </cell>
          <cell r="I1653" t="str">
            <v>--</v>
          </cell>
          <cell r="J1653">
            <v>1</v>
          </cell>
          <cell r="K1653">
            <v>1</v>
          </cell>
        </row>
        <row r="1654">
          <cell r="A1654" t="str">
            <v>M1</v>
          </cell>
          <cell r="B1654" t="str">
            <v>A6C</v>
          </cell>
          <cell r="C1654" t="str">
            <v>HOS</v>
          </cell>
          <cell r="D1654" t="str">
            <v>65611</v>
          </cell>
          <cell r="E1654" t="str">
            <v>BELLOWS VA</v>
          </cell>
          <cell r="F1654">
            <v>6</v>
          </cell>
          <cell r="G1654" t="str">
            <v>VBE8010700001H00</v>
          </cell>
          <cell r="H1654">
            <v>1.5</v>
          </cell>
          <cell r="I1654" t="str">
            <v>--</v>
          </cell>
          <cell r="J1654">
            <v>1</v>
          </cell>
          <cell r="K1654">
            <v>1</v>
          </cell>
        </row>
        <row r="1655">
          <cell r="A1655" t="str">
            <v>M1</v>
          </cell>
          <cell r="B1655" t="str">
            <v>A5C</v>
          </cell>
          <cell r="C1655" t="str">
            <v>P</v>
          </cell>
          <cell r="D1655" t="str">
            <v>22002</v>
          </cell>
          <cell r="E1655" t="str">
            <v>BELLOWS VA</v>
          </cell>
          <cell r="F1655">
            <v>6</v>
          </cell>
          <cell r="G1655" t="str">
            <v>VBE8010100001H00</v>
          </cell>
          <cell r="H1655">
            <v>1.5</v>
          </cell>
          <cell r="I1655" t="str">
            <v>--</v>
          </cell>
          <cell r="J1655">
            <v>2</v>
          </cell>
          <cell r="K1655">
            <v>2</v>
          </cell>
        </row>
        <row r="1656">
          <cell r="A1656" t="str">
            <v>M1</v>
          </cell>
          <cell r="B1656" t="str">
            <v>A6C</v>
          </cell>
          <cell r="C1656" t="str">
            <v>HOS</v>
          </cell>
          <cell r="D1656" t="str">
            <v>65633</v>
          </cell>
          <cell r="E1656" t="str">
            <v>CHECK VA</v>
          </cell>
          <cell r="F1656">
            <v>6</v>
          </cell>
          <cell r="G1656" t="str">
            <v>VCB8010300001H00</v>
          </cell>
          <cell r="H1656">
            <v>1.5</v>
          </cell>
          <cell r="I1656" t="str">
            <v>--</v>
          </cell>
          <cell r="J1656">
            <v>1</v>
          </cell>
          <cell r="K1656">
            <v>1</v>
          </cell>
        </row>
        <row r="1657">
          <cell r="A1657" t="str">
            <v>M1</v>
          </cell>
          <cell r="B1657" t="str">
            <v>A5C</v>
          </cell>
          <cell r="C1657" t="str">
            <v>P</v>
          </cell>
          <cell r="D1657" t="str">
            <v>22004</v>
          </cell>
          <cell r="E1657" t="str">
            <v>CHECK VA</v>
          </cell>
          <cell r="F1657">
            <v>6</v>
          </cell>
          <cell r="G1657" t="str">
            <v>VCB8010400001H00</v>
          </cell>
          <cell r="H1657">
            <v>1.5</v>
          </cell>
          <cell r="I1657" t="str">
            <v>--</v>
          </cell>
          <cell r="J1657">
            <v>1</v>
          </cell>
          <cell r="K1657">
            <v>1</v>
          </cell>
        </row>
        <row r="1658">
          <cell r="A1658" t="str">
            <v>M1</v>
          </cell>
          <cell r="B1658" t="str">
            <v>A5C</v>
          </cell>
          <cell r="C1658" t="str">
            <v>P</v>
          </cell>
          <cell r="D1658" t="str">
            <v>22085</v>
          </cell>
          <cell r="E1658" t="str">
            <v>CHECK VA</v>
          </cell>
          <cell r="F1658">
            <v>6</v>
          </cell>
          <cell r="G1658" t="str">
            <v>VCB8010400001H00</v>
          </cell>
          <cell r="H1658">
            <v>1.5</v>
          </cell>
          <cell r="I1658" t="str">
            <v>--</v>
          </cell>
          <cell r="J1658">
            <v>1</v>
          </cell>
          <cell r="K1658">
            <v>1</v>
          </cell>
        </row>
        <row r="1659">
          <cell r="A1659" t="str">
            <v>M1</v>
          </cell>
          <cell r="B1659" t="str">
            <v>A5C</v>
          </cell>
          <cell r="C1659" t="str">
            <v>RW</v>
          </cell>
          <cell r="D1659" t="str">
            <v>25611</v>
          </cell>
          <cell r="E1659" t="str">
            <v>GLOBE VA</v>
          </cell>
          <cell r="F1659">
            <v>6</v>
          </cell>
          <cell r="G1659" t="str">
            <v>VL8010100001H00</v>
          </cell>
          <cell r="H1659">
            <v>1.5</v>
          </cell>
          <cell r="I1659" t="str">
            <v>--</v>
          </cell>
          <cell r="J1659">
            <v>1</v>
          </cell>
          <cell r="K1659">
            <v>1</v>
          </cell>
        </row>
        <row r="1660">
          <cell r="A1660" t="str">
            <v>M1</v>
          </cell>
          <cell r="B1660" t="str">
            <v>A4C</v>
          </cell>
          <cell r="C1660" t="str">
            <v>P</v>
          </cell>
          <cell r="D1660" t="str">
            <v>22031</v>
          </cell>
          <cell r="E1660" t="str">
            <v>BALL VA</v>
          </cell>
          <cell r="F1660">
            <v>6</v>
          </cell>
          <cell r="G1660" t="str">
            <v>VB8010300001H00</v>
          </cell>
          <cell r="H1660">
            <v>1.5</v>
          </cell>
          <cell r="I1660" t="str">
            <v>--</v>
          </cell>
          <cell r="J1660">
            <v>7</v>
          </cell>
          <cell r="K1660">
            <v>7</v>
          </cell>
        </row>
        <row r="1661">
          <cell r="A1661" t="str">
            <v>M1</v>
          </cell>
          <cell r="B1661" t="str">
            <v>A4C</v>
          </cell>
          <cell r="C1661" t="str">
            <v>P</v>
          </cell>
          <cell r="D1661" t="str">
            <v>22031</v>
          </cell>
          <cell r="E1661" t="str">
            <v>BALL VA</v>
          </cell>
          <cell r="F1661">
            <v>6</v>
          </cell>
          <cell r="G1661" t="str">
            <v>VB8010300001H00</v>
          </cell>
          <cell r="H1661">
            <v>1.5</v>
          </cell>
          <cell r="I1661" t="str">
            <v>--</v>
          </cell>
          <cell r="J1661">
            <v>1</v>
          </cell>
          <cell r="K1661">
            <v>1</v>
          </cell>
        </row>
        <row r="1662">
          <cell r="A1662" t="str">
            <v>M1</v>
          </cell>
          <cell r="B1662" t="str">
            <v>A5C</v>
          </cell>
          <cell r="C1662" t="str">
            <v>TRIM</v>
          </cell>
          <cell r="D1662" t="str">
            <v>X-2207</v>
          </cell>
          <cell r="E1662" t="str">
            <v>BALL VA</v>
          </cell>
          <cell r="F1662">
            <v>6</v>
          </cell>
          <cell r="G1662" t="str">
            <v>VB8010600001H00</v>
          </cell>
          <cell r="H1662">
            <v>1.5</v>
          </cell>
          <cell r="I1662" t="str">
            <v>--</v>
          </cell>
          <cell r="J1662">
            <v>1</v>
          </cell>
          <cell r="K1662">
            <v>1</v>
          </cell>
        </row>
        <row r="1663">
          <cell r="A1663" t="str">
            <v>M1</v>
          </cell>
          <cell r="B1663" t="str">
            <v>A5C</v>
          </cell>
          <cell r="C1663" t="str">
            <v>TRIM</v>
          </cell>
          <cell r="D1663" t="str">
            <v>V-2201</v>
          </cell>
          <cell r="E1663" t="str">
            <v>BELLOWS VA</v>
          </cell>
          <cell r="F1663">
            <v>6</v>
          </cell>
          <cell r="G1663" t="str">
            <v>VBE8010100001H00</v>
          </cell>
          <cell r="H1663">
            <v>1.5</v>
          </cell>
          <cell r="I1663" t="str">
            <v>--</v>
          </cell>
          <cell r="J1663">
            <v>1</v>
          </cell>
          <cell r="K1663">
            <v>1</v>
          </cell>
        </row>
        <row r="1664">
          <cell r="A1664" t="str">
            <v>M1</v>
          </cell>
          <cell r="B1664" t="str">
            <v>A4C</v>
          </cell>
          <cell r="C1664" t="str">
            <v>P</v>
          </cell>
          <cell r="D1664" t="str">
            <v>22031</v>
          </cell>
          <cell r="E1664" t="str">
            <v>CHECK VA</v>
          </cell>
          <cell r="F1664">
            <v>6</v>
          </cell>
          <cell r="G1664" t="str">
            <v>VCB8010200001H00</v>
          </cell>
          <cell r="H1664">
            <v>1.5</v>
          </cell>
          <cell r="I1664" t="str">
            <v>--</v>
          </cell>
          <cell r="J1664">
            <v>1</v>
          </cell>
          <cell r="K1664">
            <v>1</v>
          </cell>
        </row>
        <row r="1665">
          <cell r="A1665" t="str">
            <v>M2</v>
          </cell>
          <cell r="B1665" t="str">
            <v>A5C</v>
          </cell>
          <cell r="C1665" t="str">
            <v>P</v>
          </cell>
          <cell r="D1665" t="str">
            <v>23094</v>
          </cell>
          <cell r="E1665" t="str">
            <v>PIPE</v>
          </cell>
          <cell r="F1665">
            <v>1</v>
          </cell>
          <cell r="G1665" t="str">
            <v>CB100508000H00</v>
          </cell>
          <cell r="H1665">
            <v>0.5</v>
          </cell>
          <cell r="I1665" t="str">
            <v>--</v>
          </cell>
          <cell r="J1665">
            <v>2</v>
          </cell>
          <cell r="K1665">
            <v>2</v>
          </cell>
        </row>
        <row r="1666">
          <cell r="A1666" t="str">
            <v>M2</v>
          </cell>
          <cell r="B1666" t="str">
            <v>A5C</v>
          </cell>
          <cell r="C1666" t="str">
            <v>P</v>
          </cell>
          <cell r="D1666" t="str">
            <v>23113</v>
          </cell>
          <cell r="E1666" t="str">
            <v>PIPE</v>
          </cell>
          <cell r="F1666">
            <v>1</v>
          </cell>
          <cell r="G1666" t="str">
            <v>CB100508000H00</v>
          </cell>
          <cell r="H1666">
            <v>0.5</v>
          </cell>
          <cell r="I1666" t="str">
            <v>--</v>
          </cell>
          <cell r="J1666">
            <v>2</v>
          </cell>
          <cell r="K1666">
            <v>2</v>
          </cell>
        </row>
        <row r="1667">
          <cell r="A1667" t="str">
            <v>M2</v>
          </cell>
          <cell r="B1667" t="str">
            <v>A5C</v>
          </cell>
          <cell r="C1667" t="str">
            <v>P</v>
          </cell>
          <cell r="D1667" t="str">
            <v>23214</v>
          </cell>
          <cell r="E1667" t="str">
            <v>PIPE</v>
          </cell>
          <cell r="F1667">
            <v>1</v>
          </cell>
          <cell r="G1667" t="str">
            <v>CB100508000T00</v>
          </cell>
          <cell r="H1667">
            <v>0.75</v>
          </cell>
          <cell r="I1667" t="str">
            <v>--</v>
          </cell>
          <cell r="J1667">
            <v>0.1</v>
          </cell>
          <cell r="K1667">
            <v>0.1</v>
          </cell>
        </row>
        <row r="1668">
          <cell r="A1668" t="str">
            <v>M2</v>
          </cell>
          <cell r="B1668" t="str">
            <v>A5C</v>
          </cell>
          <cell r="C1668" t="str">
            <v>P</v>
          </cell>
          <cell r="D1668" t="str">
            <v>23212</v>
          </cell>
          <cell r="E1668" t="str">
            <v>PIPE</v>
          </cell>
          <cell r="F1668">
            <v>1</v>
          </cell>
          <cell r="G1668" t="str">
            <v>CB100508000T00</v>
          </cell>
          <cell r="H1668">
            <v>0.75</v>
          </cell>
          <cell r="I1668" t="str">
            <v>--</v>
          </cell>
          <cell r="J1668">
            <v>0.1</v>
          </cell>
          <cell r="K1668">
            <v>0.1</v>
          </cell>
        </row>
        <row r="1669">
          <cell r="A1669" t="str">
            <v>M2</v>
          </cell>
          <cell r="B1669" t="str">
            <v>A5C</v>
          </cell>
          <cell r="C1669" t="str">
            <v>P</v>
          </cell>
          <cell r="D1669" t="str">
            <v>23226</v>
          </cell>
          <cell r="E1669" t="str">
            <v>PIPE</v>
          </cell>
          <cell r="F1669">
            <v>1</v>
          </cell>
          <cell r="G1669" t="str">
            <v>CB100508000T00</v>
          </cell>
          <cell r="H1669">
            <v>0.75</v>
          </cell>
          <cell r="I1669" t="str">
            <v>--</v>
          </cell>
          <cell r="J1669">
            <v>0.1</v>
          </cell>
          <cell r="K1669">
            <v>0.1</v>
          </cell>
        </row>
        <row r="1670">
          <cell r="A1670" t="str">
            <v>M2</v>
          </cell>
          <cell r="B1670" t="str">
            <v>A5C</v>
          </cell>
          <cell r="C1670" t="str">
            <v>P</v>
          </cell>
          <cell r="D1670" t="str">
            <v>23248</v>
          </cell>
          <cell r="E1670" t="str">
            <v>PIPE</v>
          </cell>
          <cell r="F1670">
            <v>1</v>
          </cell>
          <cell r="G1670" t="str">
            <v>CB100508000T00</v>
          </cell>
          <cell r="H1670">
            <v>0.75</v>
          </cell>
          <cell r="I1670" t="str">
            <v>--</v>
          </cell>
          <cell r="J1670">
            <v>0.1</v>
          </cell>
          <cell r="K1670">
            <v>0.1</v>
          </cell>
        </row>
        <row r="1671">
          <cell r="A1671" t="str">
            <v>M2</v>
          </cell>
          <cell r="B1671" t="str">
            <v>A5C</v>
          </cell>
          <cell r="C1671" t="str">
            <v>P</v>
          </cell>
          <cell r="D1671" t="str">
            <v>24006</v>
          </cell>
          <cell r="E1671" t="str">
            <v>PIPE</v>
          </cell>
          <cell r="F1671">
            <v>1</v>
          </cell>
          <cell r="G1671" t="str">
            <v>CB100508000T00</v>
          </cell>
          <cell r="H1671">
            <v>0.75</v>
          </cell>
          <cell r="I1671" t="str">
            <v>--</v>
          </cell>
          <cell r="J1671">
            <v>0.1</v>
          </cell>
          <cell r="K1671">
            <v>0.1</v>
          </cell>
        </row>
        <row r="1672">
          <cell r="A1672" t="str">
            <v>M2</v>
          </cell>
          <cell r="B1672" t="str">
            <v>A5C</v>
          </cell>
          <cell r="C1672" t="str">
            <v>P</v>
          </cell>
          <cell r="D1672" t="str">
            <v>23264</v>
          </cell>
          <cell r="E1672" t="str">
            <v>PIPE</v>
          </cell>
          <cell r="F1672">
            <v>1</v>
          </cell>
          <cell r="G1672" t="str">
            <v>CB100508000T00</v>
          </cell>
          <cell r="H1672">
            <v>0.75</v>
          </cell>
          <cell r="I1672" t="str">
            <v>--</v>
          </cell>
          <cell r="J1672">
            <v>0.1</v>
          </cell>
          <cell r="K1672">
            <v>0.1</v>
          </cell>
        </row>
        <row r="1673">
          <cell r="A1673" t="str">
            <v>M2</v>
          </cell>
          <cell r="B1673" t="str">
            <v>B2C</v>
          </cell>
          <cell r="C1673" t="str">
            <v>SH</v>
          </cell>
          <cell r="D1673" t="str">
            <v>23601</v>
          </cell>
          <cell r="E1673" t="str">
            <v>PIPE</v>
          </cell>
          <cell r="F1673">
            <v>1</v>
          </cell>
          <cell r="G1673" t="str">
            <v>CB100508000T00</v>
          </cell>
          <cell r="H1673">
            <v>0.75</v>
          </cell>
          <cell r="I1673" t="str">
            <v>--</v>
          </cell>
          <cell r="J1673">
            <v>0.2</v>
          </cell>
          <cell r="K1673">
            <v>0.2</v>
          </cell>
        </row>
        <row r="1674">
          <cell r="A1674" t="str">
            <v>M2</v>
          </cell>
          <cell r="B1674" t="str">
            <v>A5C</v>
          </cell>
          <cell r="C1674" t="str">
            <v>P</v>
          </cell>
          <cell r="D1674" t="str">
            <v>23022</v>
          </cell>
          <cell r="E1674" t="str">
            <v>PIPE</v>
          </cell>
          <cell r="F1674">
            <v>1</v>
          </cell>
          <cell r="G1674" t="str">
            <v>CB100508000T00</v>
          </cell>
          <cell r="H1674">
            <v>0.75</v>
          </cell>
          <cell r="I1674" t="str">
            <v>--</v>
          </cell>
          <cell r="J1674">
            <v>0.2</v>
          </cell>
          <cell r="K1674">
            <v>0.2</v>
          </cell>
        </row>
        <row r="1675">
          <cell r="A1675" t="str">
            <v>M2</v>
          </cell>
          <cell r="B1675" t="str">
            <v>A5C</v>
          </cell>
          <cell r="C1675" t="str">
            <v>P</v>
          </cell>
          <cell r="D1675" t="str">
            <v>23121</v>
          </cell>
          <cell r="E1675" t="str">
            <v>PIPE</v>
          </cell>
          <cell r="F1675">
            <v>1</v>
          </cell>
          <cell r="G1675" t="str">
            <v>CB100508000T00</v>
          </cell>
          <cell r="H1675">
            <v>0.75</v>
          </cell>
          <cell r="I1675" t="str">
            <v>--</v>
          </cell>
          <cell r="J1675">
            <v>0.2</v>
          </cell>
          <cell r="K1675">
            <v>0.2</v>
          </cell>
        </row>
        <row r="1676">
          <cell r="A1676" t="str">
            <v>M2</v>
          </cell>
          <cell r="B1676" t="str">
            <v>A5C</v>
          </cell>
          <cell r="C1676" t="str">
            <v>P</v>
          </cell>
          <cell r="D1676" t="str">
            <v>23082</v>
          </cell>
          <cell r="E1676" t="str">
            <v>PIPE</v>
          </cell>
          <cell r="F1676">
            <v>1</v>
          </cell>
          <cell r="G1676" t="str">
            <v>CB100508000T00</v>
          </cell>
          <cell r="H1676">
            <v>0.75</v>
          </cell>
          <cell r="I1676" t="str">
            <v>--</v>
          </cell>
          <cell r="J1676">
            <v>0.2</v>
          </cell>
          <cell r="K1676">
            <v>0.2</v>
          </cell>
        </row>
        <row r="1677">
          <cell r="A1677" t="str">
            <v>M2</v>
          </cell>
          <cell r="B1677" t="str">
            <v>A5C</v>
          </cell>
          <cell r="C1677" t="str">
            <v>P</v>
          </cell>
          <cell r="D1677" t="str">
            <v>23089</v>
          </cell>
          <cell r="E1677" t="str">
            <v>PIPE</v>
          </cell>
          <cell r="F1677">
            <v>1</v>
          </cell>
          <cell r="G1677" t="str">
            <v>CB100508000T00</v>
          </cell>
          <cell r="H1677">
            <v>0.75</v>
          </cell>
          <cell r="I1677" t="str">
            <v>--</v>
          </cell>
          <cell r="J1677">
            <v>0.2</v>
          </cell>
          <cell r="K1677">
            <v>0.2</v>
          </cell>
        </row>
        <row r="1678">
          <cell r="A1678" t="str">
            <v>M2</v>
          </cell>
          <cell r="B1678" t="str">
            <v>A5C</v>
          </cell>
          <cell r="C1678" t="str">
            <v>P</v>
          </cell>
          <cell r="D1678" t="str">
            <v>23128</v>
          </cell>
          <cell r="E1678" t="str">
            <v>PIPE</v>
          </cell>
          <cell r="F1678">
            <v>1</v>
          </cell>
          <cell r="G1678" t="str">
            <v>CB100508000T00</v>
          </cell>
          <cell r="H1678">
            <v>0.75</v>
          </cell>
          <cell r="I1678" t="str">
            <v>--</v>
          </cell>
          <cell r="J1678">
            <v>0.2</v>
          </cell>
          <cell r="K1678">
            <v>0.2</v>
          </cell>
        </row>
        <row r="1679">
          <cell r="A1679" t="str">
            <v>M2</v>
          </cell>
          <cell r="B1679" t="str">
            <v>A5C</v>
          </cell>
          <cell r="C1679" t="str">
            <v>P</v>
          </cell>
          <cell r="D1679" t="str">
            <v>23057</v>
          </cell>
          <cell r="E1679" t="str">
            <v>PIPE</v>
          </cell>
          <cell r="F1679">
            <v>1</v>
          </cell>
          <cell r="G1679" t="str">
            <v>CB100508000T00</v>
          </cell>
          <cell r="H1679">
            <v>0.75</v>
          </cell>
          <cell r="I1679" t="str">
            <v>--</v>
          </cell>
          <cell r="J1679">
            <v>0.3</v>
          </cell>
          <cell r="K1679">
            <v>0.3</v>
          </cell>
        </row>
        <row r="1680">
          <cell r="A1680" t="str">
            <v>M2</v>
          </cell>
          <cell r="B1680" t="str">
            <v>A5C</v>
          </cell>
          <cell r="C1680" t="str">
            <v>P</v>
          </cell>
          <cell r="D1680" t="str">
            <v>23018</v>
          </cell>
          <cell r="E1680" t="str">
            <v>PIPE</v>
          </cell>
          <cell r="F1680">
            <v>1</v>
          </cell>
          <cell r="G1680" t="str">
            <v>CB100508000T00</v>
          </cell>
          <cell r="H1680">
            <v>0.75</v>
          </cell>
          <cell r="I1680" t="str">
            <v>--</v>
          </cell>
          <cell r="J1680">
            <v>0.3</v>
          </cell>
          <cell r="K1680">
            <v>0.3</v>
          </cell>
        </row>
        <row r="1681">
          <cell r="A1681" t="str">
            <v>M2</v>
          </cell>
          <cell r="B1681" t="str">
            <v>A5C</v>
          </cell>
          <cell r="C1681" t="str">
            <v>P</v>
          </cell>
          <cell r="D1681" t="str">
            <v>23005</v>
          </cell>
          <cell r="E1681" t="str">
            <v>PIPE</v>
          </cell>
          <cell r="F1681">
            <v>1</v>
          </cell>
          <cell r="G1681" t="str">
            <v>CB100508000T00</v>
          </cell>
          <cell r="H1681">
            <v>0.75</v>
          </cell>
          <cell r="I1681" t="str">
            <v>--</v>
          </cell>
          <cell r="J1681">
            <v>0.4</v>
          </cell>
          <cell r="K1681">
            <v>0.4</v>
          </cell>
        </row>
        <row r="1682">
          <cell r="A1682" t="str">
            <v>M2</v>
          </cell>
          <cell r="B1682" t="str">
            <v>A5C</v>
          </cell>
          <cell r="C1682" t="str">
            <v>P</v>
          </cell>
          <cell r="D1682" t="str">
            <v>23052</v>
          </cell>
          <cell r="E1682" t="str">
            <v>PIPE</v>
          </cell>
          <cell r="F1682">
            <v>1</v>
          </cell>
          <cell r="G1682" t="str">
            <v>CB100508000T00</v>
          </cell>
          <cell r="H1682">
            <v>0.75</v>
          </cell>
          <cell r="I1682" t="str">
            <v>--</v>
          </cell>
          <cell r="J1682">
            <v>0.4</v>
          </cell>
          <cell r="K1682">
            <v>0.4</v>
          </cell>
        </row>
        <row r="1683">
          <cell r="A1683" t="str">
            <v>M2</v>
          </cell>
          <cell r="B1683" t="str">
            <v>A5C</v>
          </cell>
          <cell r="C1683" t="str">
            <v>P</v>
          </cell>
          <cell r="D1683" t="str">
            <v>23110</v>
          </cell>
          <cell r="E1683" t="str">
            <v>PIPE</v>
          </cell>
          <cell r="F1683">
            <v>1</v>
          </cell>
          <cell r="G1683" t="str">
            <v>CB100508000T00</v>
          </cell>
          <cell r="H1683">
            <v>0.75</v>
          </cell>
          <cell r="I1683" t="str">
            <v>--</v>
          </cell>
          <cell r="J1683">
            <v>0.4</v>
          </cell>
          <cell r="K1683">
            <v>0.4</v>
          </cell>
        </row>
        <row r="1684">
          <cell r="A1684" t="str">
            <v>M2</v>
          </cell>
          <cell r="B1684" t="str">
            <v>A5C</v>
          </cell>
          <cell r="C1684" t="str">
            <v>P</v>
          </cell>
          <cell r="D1684" t="str">
            <v>23114</v>
          </cell>
          <cell r="E1684" t="str">
            <v>PIPE</v>
          </cell>
          <cell r="F1684">
            <v>1</v>
          </cell>
          <cell r="G1684" t="str">
            <v>CB100508000T00</v>
          </cell>
          <cell r="H1684">
            <v>0.75</v>
          </cell>
          <cell r="I1684" t="str">
            <v>--</v>
          </cell>
          <cell r="J1684">
            <v>0.4</v>
          </cell>
          <cell r="K1684">
            <v>0.4</v>
          </cell>
        </row>
        <row r="1685">
          <cell r="A1685" t="str">
            <v>M2</v>
          </cell>
          <cell r="B1685" t="str">
            <v>A5C</v>
          </cell>
          <cell r="C1685" t="str">
            <v>P</v>
          </cell>
          <cell r="D1685" t="str">
            <v>23152</v>
          </cell>
          <cell r="E1685" t="str">
            <v>PIPE</v>
          </cell>
          <cell r="F1685">
            <v>1</v>
          </cell>
          <cell r="G1685" t="str">
            <v>CB100508000T00</v>
          </cell>
          <cell r="H1685">
            <v>0.75</v>
          </cell>
          <cell r="I1685" t="str">
            <v>--</v>
          </cell>
          <cell r="J1685">
            <v>0.4</v>
          </cell>
          <cell r="K1685">
            <v>0.4</v>
          </cell>
        </row>
        <row r="1686">
          <cell r="A1686" t="str">
            <v>M2</v>
          </cell>
          <cell r="B1686" t="str">
            <v>A5C</v>
          </cell>
          <cell r="C1686" t="str">
            <v>P</v>
          </cell>
          <cell r="D1686" t="str">
            <v>23160</v>
          </cell>
          <cell r="E1686" t="str">
            <v>PIPE</v>
          </cell>
          <cell r="F1686">
            <v>1</v>
          </cell>
          <cell r="G1686" t="str">
            <v>CB100508000T00</v>
          </cell>
          <cell r="H1686">
            <v>0.75</v>
          </cell>
          <cell r="I1686" t="str">
            <v>--</v>
          </cell>
          <cell r="J1686">
            <v>0.4</v>
          </cell>
          <cell r="K1686">
            <v>0.4</v>
          </cell>
        </row>
        <row r="1687">
          <cell r="A1687" t="str">
            <v>M2</v>
          </cell>
          <cell r="B1687" t="str">
            <v>A5C</v>
          </cell>
          <cell r="C1687" t="str">
            <v>P</v>
          </cell>
          <cell r="D1687" t="str">
            <v>23164</v>
          </cell>
          <cell r="E1687" t="str">
            <v>PIPE</v>
          </cell>
          <cell r="F1687">
            <v>1</v>
          </cell>
          <cell r="G1687" t="str">
            <v>CB100508000T00</v>
          </cell>
          <cell r="H1687">
            <v>0.75</v>
          </cell>
          <cell r="I1687" t="str">
            <v>--</v>
          </cell>
          <cell r="J1687">
            <v>0.4</v>
          </cell>
          <cell r="K1687">
            <v>0.4</v>
          </cell>
        </row>
        <row r="1688">
          <cell r="A1688" t="str">
            <v>M2</v>
          </cell>
          <cell r="B1688" t="str">
            <v>A5C</v>
          </cell>
          <cell r="C1688" t="str">
            <v>P</v>
          </cell>
          <cell r="D1688" t="str">
            <v>23185</v>
          </cell>
          <cell r="E1688" t="str">
            <v>PIPE</v>
          </cell>
          <cell r="F1688">
            <v>1</v>
          </cell>
          <cell r="G1688" t="str">
            <v>CB100508000T00</v>
          </cell>
          <cell r="H1688">
            <v>0.75</v>
          </cell>
          <cell r="I1688" t="str">
            <v>--</v>
          </cell>
          <cell r="J1688">
            <v>0.4</v>
          </cell>
          <cell r="K1688">
            <v>0.4</v>
          </cell>
        </row>
        <row r="1689">
          <cell r="A1689" t="str">
            <v>M2</v>
          </cell>
          <cell r="B1689" t="str">
            <v>A5C</v>
          </cell>
          <cell r="C1689" t="str">
            <v>P</v>
          </cell>
          <cell r="D1689" t="str">
            <v>23240</v>
          </cell>
          <cell r="E1689" t="str">
            <v>PIPE</v>
          </cell>
          <cell r="F1689">
            <v>1</v>
          </cell>
          <cell r="G1689" t="str">
            <v>CB100508000T00</v>
          </cell>
          <cell r="H1689">
            <v>0.75</v>
          </cell>
          <cell r="I1689" t="str">
            <v>--</v>
          </cell>
          <cell r="J1689">
            <v>0.4</v>
          </cell>
          <cell r="K1689">
            <v>0.4</v>
          </cell>
        </row>
        <row r="1690">
          <cell r="A1690" t="str">
            <v>M2</v>
          </cell>
          <cell r="B1690" t="str">
            <v>A5C</v>
          </cell>
          <cell r="C1690" t="str">
            <v>P</v>
          </cell>
          <cell r="D1690" t="str">
            <v>24014</v>
          </cell>
          <cell r="E1690" t="str">
            <v>PIPE</v>
          </cell>
          <cell r="F1690">
            <v>1</v>
          </cell>
          <cell r="G1690" t="str">
            <v>CB100508000T00</v>
          </cell>
          <cell r="H1690">
            <v>0.75</v>
          </cell>
          <cell r="I1690" t="str">
            <v>--</v>
          </cell>
          <cell r="J1690">
            <v>0.4</v>
          </cell>
          <cell r="K1690">
            <v>0.4</v>
          </cell>
        </row>
        <row r="1691">
          <cell r="A1691" t="str">
            <v>M2</v>
          </cell>
          <cell r="B1691" t="str">
            <v>A5C</v>
          </cell>
          <cell r="C1691" t="str">
            <v>P</v>
          </cell>
          <cell r="D1691" t="str">
            <v>24021</v>
          </cell>
          <cell r="E1691" t="str">
            <v>PIPE</v>
          </cell>
          <cell r="F1691">
            <v>1</v>
          </cell>
          <cell r="G1691" t="str">
            <v>CB100508000T00</v>
          </cell>
          <cell r="H1691">
            <v>0.75</v>
          </cell>
          <cell r="I1691" t="str">
            <v>--</v>
          </cell>
          <cell r="J1691">
            <v>0.4</v>
          </cell>
          <cell r="K1691">
            <v>0.4</v>
          </cell>
        </row>
        <row r="1692">
          <cell r="A1692" t="str">
            <v>M2</v>
          </cell>
          <cell r="B1692" t="str">
            <v>A5C</v>
          </cell>
          <cell r="C1692" t="str">
            <v>P</v>
          </cell>
          <cell r="D1692" t="str">
            <v>23011</v>
          </cell>
          <cell r="E1692" t="str">
            <v>PIPE</v>
          </cell>
          <cell r="F1692">
            <v>1</v>
          </cell>
          <cell r="G1692" t="str">
            <v>CB100508000T00</v>
          </cell>
          <cell r="H1692">
            <v>0.75</v>
          </cell>
          <cell r="I1692" t="str">
            <v>--</v>
          </cell>
          <cell r="J1692">
            <v>0.4</v>
          </cell>
          <cell r="K1692">
            <v>0.4</v>
          </cell>
        </row>
        <row r="1693">
          <cell r="A1693" t="str">
            <v>M2</v>
          </cell>
          <cell r="B1693" t="str">
            <v>A5C</v>
          </cell>
          <cell r="C1693" t="str">
            <v>P</v>
          </cell>
          <cell r="D1693" t="str">
            <v>23037</v>
          </cell>
          <cell r="E1693" t="str">
            <v>PIPE</v>
          </cell>
          <cell r="F1693">
            <v>1</v>
          </cell>
          <cell r="G1693" t="str">
            <v>CB100508000T00</v>
          </cell>
          <cell r="H1693">
            <v>0.75</v>
          </cell>
          <cell r="I1693" t="str">
            <v>--</v>
          </cell>
          <cell r="J1693">
            <v>0.4</v>
          </cell>
          <cell r="K1693">
            <v>0.4</v>
          </cell>
        </row>
        <row r="1694">
          <cell r="A1694" t="str">
            <v>M2</v>
          </cell>
          <cell r="B1694" t="str">
            <v>A5C</v>
          </cell>
          <cell r="C1694" t="str">
            <v>P</v>
          </cell>
          <cell r="D1694" t="str">
            <v>23095</v>
          </cell>
          <cell r="E1694" t="str">
            <v>PIPE</v>
          </cell>
          <cell r="F1694">
            <v>1</v>
          </cell>
          <cell r="G1694" t="str">
            <v>CB100508000T00</v>
          </cell>
          <cell r="H1694">
            <v>0.75</v>
          </cell>
          <cell r="I1694" t="str">
            <v>--</v>
          </cell>
          <cell r="J1694">
            <v>0.4</v>
          </cell>
          <cell r="K1694">
            <v>0.4</v>
          </cell>
        </row>
        <row r="1695">
          <cell r="A1695" t="str">
            <v>M2</v>
          </cell>
          <cell r="B1695" t="str">
            <v>A5C</v>
          </cell>
          <cell r="C1695" t="str">
            <v>P</v>
          </cell>
          <cell r="D1695" t="str">
            <v>23102</v>
          </cell>
          <cell r="E1695" t="str">
            <v>PIPE</v>
          </cell>
          <cell r="F1695">
            <v>1</v>
          </cell>
          <cell r="G1695" t="str">
            <v>CB100508000T00</v>
          </cell>
          <cell r="H1695">
            <v>0.75</v>
          </cell>
          <cell r="I1695" t="str">
            <v>--</v>
          </cell>
          <cell r="J1695">
            <v>0.4</v>
          </cell>
          <cell r="K1695">
            <v>0.4</v>
          </cell>
        </row>
        <row r="1696">
          <cell r="A1696" t="str">
            <v>M2</v>
          </cell>
          <cell r="B1696" t="str">
            <v>A5C</v>
          </cell>
          <cell r="C1696" t="str">
            <v>P</v>
          </cell>
          <cell r="D1696" t="str">
            <v>23106</v>
          </cell>
          <cell r="E1696" t="str">
            <v>PIPE</v>
          </cell>
          <cell r="F1696">
            <v>1</v>
          </cell>
          <cell r="G1696" t="str">
            <v>CB100508000T00</v>
          </cell>
          <cell r="H1696">
            <v>0.75</v>
          </cell>
          <cell r="I1696" t="str">
            <v>--</v>
          </cell>
          <cell r="J1696">
            <v>0.4</v>
          </cell>
          <cell r="K1696">
            <v>0.4</v>
          </cell>
        </row>
        <row r="1697">
          <cell r="A1697" t="str">
            <v>M2</v>
          </cell>
          <cell r="B1697" t="str">
            <v>A5C</v>
          </cell>
          <cell r="C1697" t="str">
            <v>P</v>
          </cell>
          <cell r="D1697" t="str">
            <v>23236</v>
          </cell>
          <cell r="E1697" t="str">
            <v>PIPE</v>
          </cell>
          <cell r="F1697">
            <v>1</v>
          </cell>
          <cell r="G1697" t="str">
            <v>CB100508000T00</v>
          </cell>
          <cell r="H1697">
            <v>0.75</v>
          </cell>
          <cell r="I1697" t="str">
            <v>--</v>
          </cell>
          <cell r="J1697">
            <v>0.4</v>
          </cell>
          <cell r="K1697">
            <v>0.4</v>
          </cell>
        </row>
        <row r="1698">
          <cell r="A1698" t="str">
            <v>M2</v>
          </cell>
          <cell r="B1698" t="str">
            <v>A5C</v>
          </cell>
          <cell r="C1698" t="str">
            <v>P</v>
          </cell>
          <cell r="D1698" t="str">
            <v>23018</v>
          </cell>
          <cell r="E1698" t="str">
            <v>PIPE</v>
          </cell>
          <cell r="F1698">
            <v>1</v>
          </cell>
          <cell r="G1698" t="str">
            <v>CB100508000T00</v>
          </cell>
          <cell r="H1698">
            <v>0.75</v>
          </cell>
          <cell r="I1698" t="str">
            <v>--</v>
          </cell>
          <cell r="J1698">
            <v>0.4</v>
          </cell>
          <cell r="K1698">
            <v>0.4</v>
          </cell>
        </row>
        <row r="1699">
          <cell r="A1699" t="str">
            <v>M2</v>
          </cell>
          <cell r="B1699" t="str">
            <v>A5C</v>
          </cell>
          <cell r="C1699" t="str">
            <v>P</v>
          </cell>
          <cell r="D1699" t="str">
            <v>23032</v>
          </cell>
          <cell r="E1699" t="str">
            <v>PIPE</v>
          </cell>
          <cell r="F1699">
            <v>1</v>
          </cell>
          <cell r="G1699" t="str">
            <v>CB100508000T00</v>
          </cell>
          <cell r="H1699">
            <v>0.75</v>
          </cell>
          <cell r="I1699" t="str">
            <v>--</v>
          </cell>
          <cell r="J1699">
            <v>0.4</v>
          </cell>
          <cell r="K1699">
            <v>0.4</v>
          </cell>
        </row>
        <row r="1700">
          <cell r="A1700" t="str">
            <v>M2</v>
          </cell>
          <cell r="B1700" t="str">
            <v>A5C</v>
          </cell>
          <cell r="C1700" t="str">
            <v>P</v>
          </cell>
          <cell r="D1700" t="str">
            <v>24027</v>
          </cell>
          <cell r="E1700" t="str">
            <v>PIPE</v>
          </cell>
          <cell r="F1700">
            <v>1</v>
          </cell>
          <cell r="G1700" t="str">
            <v>CB100508000T00</v>
          </cell>
          <cell r="H1700">
            <v>0.75</v>
          </cell>
          <cell r="I1700" t="str">
            <v>--</v>
          </cell>
          <cell r="J1700">
            <v>0.4</v>
          </cell>
          <cell r="K1700">
            <v>0.4</v>
          </cell>
        </row>
        <row r="1701">
          <cell r="A1701" t="str">
            <v>M2</v>
          </cell>
          <cell r="B1701" t="str">
            <v>A5C</v>
          </cell>
          <cell r="C1701" t="str">
            <v>N</v>
          </cell>
          <cell r="D1701" t="str">
            <v>23628</v>
          </cell>
          <cell r="E1701" t="str">
            <v>PIPE</v>
          </cell>
          <cell r="F1701">
            <v>1</v>
          </cell>
          <cell r="G1701" t="str">
            <v>CB100508000T00</v>
          </cell>
          <cell r="H1701">
            <v>0.75</v>
          </cell>
          <cell r="I1701" t="str">
            <v>--</v>
          </cell>
          <cell r="J1701">
            <v>0.5</v>
          </cell>
          <cell r="K1701">
            <v>0.5</v>
          </cell>
        </row>
        <row r="1702">
          <cell r="A1702" t="str">
            <v>M2</v>
          </cell>
          <cell r="B1702" t="str">
            <v>A5C</v>
          </cell>
          <cell r="C1702" t="str">
            <v>N</v>
          </cell>
          <cell r="D1702" t="str">
            <v>23629</v>
          </cell>
          <cell r="E1702" t="str">
            <v>PIPE</v>
          </cell>
          <cell r="F1702">
            <v>1</v>
          </cell>
          <cell r="G1702" t="str">
            <v>CB100508000T00</v>
          </cell>
          <cell r="H1702">
            <v>0.75</v>
          </cell>
          <cell r="I1702" t="str">
            <v>--</v>
          </cell>
          <cell r="J1702">
            <v>0.5</v>
          </cell>
          <cell r="K1702">
            <v>0.5</v>
          </cell>
        </row>
        <row r="1703">
          <cell r="A1703" t="str">
            <v>M2</v>
          </cell>
          <cell r="B1703" t="str">
            <v>A5C</v>
          </cell>
          <cell r="C1703" t="str">
            <v>N</v>
          </cell>
          <cell r="D1703" t="str">
            <v>23630</v>
          </cell>
          <cell r="E1703" t="str">
            <v>PIPE</v>
          </cell>
          <cell r="F1703">
            <v>1</v>
          </cell>
          <cell r="G1703" t="str">
            <v>CB100508000T00</v>
          </cell>
          <cell r="H1703">
            <v>0.75</v>
          </cell>
          <cell r="I1703" t="str">
            <v>--</v>
          </cell>
          <cell r="J1703">
            <v>0.5</v>
          </cell>
          <cell r="K1703">
            <v>0.5</v>
          </cell>
        </row>
        <row r="1704">
          <cell r="A1704" t="str">
            <v>M2</v>
          </cell>
          <cell r="B1704" t="str">
            <v>A5C</v>
          </cell>
          <cell r="C1704" t="str">
            <v>N</v>
          </cell>
          <cell r="D1704" t="str">
            <v>23641</v>
          </cell>
          <cell r="E1704" t="str">
            <v>PIPE</v>
          </cell>
          <cell r="F1704">
            <v>1</v>
          </cell>
          <cell r="G1704" t="str">
            <v>CB100508000T00</v>
          </cell>
          <cell r="H1704">
            <v>0.75</v>
          </cell>
          <cell r="I1704" t="str">
            <v>--</v>
          </cell>
          <cell r="J1704">
            <v>0.5</v>
          </cell>
          <cell r="K1704">
            <v>0.5</v>
          </cell>
        </row>
        <row r="1705">
          <cell r="A1705" t="str">
            <v>M2</v>
          </cell>
          <cell r="B1705" t="str">
            <v>A5C</v>
          </cell>
          <cell r="C1705" t="str">
            <v>P</v>
          </cell>
          <cell r="D1705" t="str">
            <v>23058</v>
          </cell>
          <cell r="E1705" t="str">
            <v>PIPE</v>
          </cell>
          <cell r="F1705">
            <v>1</v>
          </cell>
          <cell r="G1705" t="str">
            <v>CB100508000T00</v>
          </cell>
          <cell r="H1705">
            <v>0.75</v>
          </cell>
          <cell r="I1705" t="str">
            <v>--</v>
          </cell>
          <cell r="J1705">
            <v>0.5</v>
          </cell>
          <cell r="K1705">
            <v>0.5</v>
          </cell>
        </row>
        <row r="1706">
          <cell r="A1706" t="str">
            <v>M2</v>
          </cell>
          <cell r="B1706" t="str">
            <v>A5C</v>
          </cell>
          <cell r="C1706" t="str">
            <v>P</v>
          </cell>
          <cell r="D1706" t="str">
            <v>23073</v>
          </cell>
          <cell r="E1706" t="str">
            <v>PIPE</v>
          </cell>
          <cell r="F1706">
            <v>1</v>
          </cell>
          <cell r="G1706" t="str">
            <v>CB100508000T00</v>
          </cell>
          <cell r="H1706">
            <v>0.75</v>
          </cell>
          <cell r="I1706" t="str">
            <v>--</v>
          </cell>
          <cell r="J1706">
            <v>0.5</v>
          </cell>
          <cell r="K1706">
            <v>0.5</v>
          </cell>
        </row>
        <row r="1707">
          <cell r="A1707" t="str">
            <v>M2</v>
          </cell>
          <cell r="B1707" t="str">
            <v>A5C</v>
          </cell>
          <cell r="C1707" t="str">
            <v>P</v>
          </cell>
          <cell r="D1707" t="str">
            <v>23181</v>
          </cell>
          <cell r="E1707" t="str">
            <v>PIPE</v>
          </cell>
          <cell r="F1707">
            <v>1</v>
          </cell>
          <cell r="G1707" t="str">
            <v>CB100508000T00</v>
          </cell>
          <cell r="H1707">
            <v>0.75</v>
          </cell>
          <cell r="I1707" t="str">
            <v>--</v>
          </cell>
          <cell r="J1707">
            <v>0.5</v>
          </cell>
          <cell r="K1707">
            <v>0.5</v>
          </cell>
        </row>
        <row r="1708">
          <cell r="A1708" t="str">
            <v>M2</v>
          </cell>
          <cell r="B1708" t="str">
            <v>A5C</v>
          </cell>
          <cell r="C1708" t="str">
            <v>N</v>
          </cell>
          <cell r="D1708" t="str">
            <v>23645</v>
          </cell>
          <cell r="E1708" t="str">
            <v>PIPE</v>
          </cell>
          <cell r="F1708">
            <v>1</v>
          </cell>
          <cell r="G1708" t="str">
            <v>CB100508000T00</v>
          </cell>
          <cell r="H1708">
            <v>0.75</v>
          </cell>
          <cell r="I1708" t="str">
            <v>--</v>
          </cell>
          <cell r="J1708">
            <v>0.5</v>
          </cell>
          <cell r="K1708">
            <v>0.5</v>
          </cell>
        </row>
        <row r="1709">
          <cell r="A1709" t="str">
            <v>M2</v>
          </cell>
          <cell r="B1709" t="str">
            <v>A5C</v>
          </cell>
          <cell r="C1709" t="str">
            <v>P</v>
          </cell>
          <cell r="D1709" t="str">
            <v>23149</v>
          </cell>
          <cell r="E1709" t="str">
            <v>PIPE</v>
          </cell>
          <cell r="F1709">
            <v>1</v>
          </cell>
          <cell r="G1709" t="str">
            <v>CB100508000T00</v>
          </cell>
          <cell r="H1709">
            <v>0.75</v>
          </cell>
          <cell r="I1709" t="str">
            <v>--</v>
          </cell>
          <cell r="J1709">
            <v>0.5</v>
          </cell>
          <cell r="K1709">
            <v>0.5</v>
          </cell>
        </row>
        <row r="1710">
          <cell r="A1710" t="str">
            <v>M2</v>
          </cell>
          <cell r="B1710" t="str">
            <v>A5C</v>
          </cell>
          <cell r="C1710" t="str">
            <v>P</v>
          </cell>
          <cell r="D1710" t="str">
            <v>24003</v>
          </cell>
          <cell r="E1710" t="str">
            <v>PIPE</v>
          </cell>
          <cell r="F1710">
            <v>1</v>
          </cell>
          <cell r="G1710" t="str">
            <v>CB100508000T00</v>
          </cell>
          <cell r="H1710">
            <v>0.75</v>
          </cell>
          <cell r="I1710" t="str">
            <v>--</v>
          </cell>
          <cell r="J1710">
            <v>0.5</v>
          </cell>
          <cell r="K1710">
            <v>0.5</v>
          </cell>
        </row>
        <row r="1711">
          <cell r="A1711" t="str">
            <v>M2</v>
          </cell>
          <cell r="B1711" t="str">
            <v>A5C</v>
          </cell>
          <cell r="C1711" t="str">
            <v>P</v>
          </cell>
          <cell r="D1711" t="str">
            <v>23142</v>
          </cell>
          <cell r="E1711" t="str">
            <v>PIPE</v>
          </cell>
          <cell r="F1711">
            <v>1</v>
          </cell>
          <cell r="G1711" t="str">
            <v>CB100508000T00</v>
          </cell>
          <cell r="H1711">
            <v>0.75</v>
          </cell>
          <cell r="I1711" t="str">
            <v>--</v>
          </cell>
          <cell r="J1711">
            <v>0.8</v>
          </cell>
          <cell r="K1711">
            <v>0.8</v>
          </cell>
        </row>
        <row r="1712">
          <cell r="A1712" t="str">
            <v>M2</v>
          </cell>
          <cell r="B1712" t="str">
            <v>A5C</v>
          </cell>
          <cell r="C1712" t="str">
            <v>P</v>
          </cell>
          <cell r="D1712" t="str">
            <v>23246</v>
          </cell>
          <cell r="E1712" t="str">
            <v>PIPE</v>
          </cell>
          <cell r="F1712">
            <v>1</v>
          </cell>
          <cell r="G1712" t="str">
            <v>CB100508000T00</v>
          </cell>
          <cell r="H1712">
            <v>0.75</v>
          </cell>
          <cell r="I1712" t="str">
            <v>--</v>
          </cell>
          <cell r="J1712">
            <v>0.8</v>
          </cell>
          <cell r="K1712">
            <v>0.8</v>
          </cell>
        </row>
        <row r="1713">
          <cell r="A1713" t="str">
            <v>M2</v>
          </cell>
          <cell r="B1713" t="str">
            <v>A5C</v>
          </cell>
          <cell r="C1713" t="str">
            <v>P</v>
          </cell>
          <cell r="D1713" t="str">
            <v>23134</v>
          </cell>
          <cell r="E1713" t="str">
            <v>PIPE</v>
          </cell>
          <cell r="F1713">
            <v>1</v>
          </cell>
          <cell r="G1713" t="str">
            <v>CB100508000T00</v>
          </cell>
          <cell r="H1713">
            <v>0.75</v>
          </cell>
          <cell r="I1713" t="str">
            <v>--</v>
          </cell>
          <cell r="J1713">
            <v>0.8</v>
          </cell>
          <cell r="K1713">
            <v>0.8</v>
          </cell>
        </row>
        <row r="1714">
          <cell r="A1714" t="str">
            <v>M2</v>
          </cell>
          <cell r="B1714" t="str">
            <v>A5C</v>
          </cell>
          <cell r="C1714" t="str">
            <v>P</v>
          </cell>
          <cell r="D1714" t="str">
            <v>23146</v>
          </cell>
          <cell r="E1714" t="str">
            <v>PIPE</v>
          </cell>
          <cell r="F1714">
            <v>1</v>
          </cell>
          <cell r="G1714" t="str">
            <v>CB100508000T00</v>
          </cell>
          <cell r="H1714">
            <v>0.75</v>
          </cell>
          <cell r="I1714" t="str">
            <v>--</v>
          </cell>
          <cell r="J1714">
            <v>0.8</v>
          </cell>
          <cell r="K1714">
            <v>0.8</v>
          </cell>
        </row>
        <row r="1715">
          <cell r="A1715" t="str">
            <v>M2</v>
          </cell>
          <cell r="B1715" t="str">
            <v>A5C</v>
          </cell>
          <cell r="C1715" t="str">
            <v>P</v>
          </cell>
          <cell r="D1715" t="str">
            <v>23224</v>
          </cell>
          <cell r="E1715" t="str">
            <v>PIPE</v>
          </cell>
          <cell r="F1715">
            <v>1</v>
          </cell>
          <cell r="G1715" t="str">
            <v>CB100508000T00</v>
          </cell>
          <cell r="H1715">
            <v>0.75</v>
          </cell>
          <cell r="I1715" t="str">
            <v>--</v>
          </cell>
          <cell r="J1715">
            <v>0.8</v>
          </cell>
          <cell r="K1715">
            <v>0.8</v>
          </cell>
        </row>
        <row r="1716">
          <cell r="A1716" t="str">
            <v>M2</v>
          </cell>
          <cell r="B1716" t="str">
            <v>A5C</v>
          </cell>
          <cell r="C1716" t="str">
            <v>P</v>
          </cell>
          <cell r="D1716" t="str">
            <v>23084</v>
          </cell>
          <cell r="E1716" t="str">
            <v>PIPE</v>
          </cell>
          <cell r="F1716">
            <v>1</v>
          </cell>
          <cell r="G1716" t="str">
            <v>CB100508000T00</v>
          </cell>
          <cell r="H1716">
            <v>0.75</v>
          </cell>
          <cell r="I1716" t="str">
            <v>--</v>
          </cell>
          <cell r="J1716">
            <v>1</v>
          </cell>
          <cell r="K1716">
            <v>1</v>
          </cell>
        </row>
        <row r="1717">
          <cell r="A1717" t="str">
            <v>M2</v>
          </cell>
          <cell r="B1717" t="str">
            <v>A5C</v>
          </cell>
          <cell r="C1717" t="str">
            <v>P</v>
          </cell>
          <cell r="D1717" t="str">
            <v>23127</v>
          </cell>
          <cell r="E1717" t="str">
            <v>PIPE</v>
          </cell>
          <cell r="F1717">
            <v>1</v>
          </cell>
          <cell r="G1717" t="str">
            <v>CB100508000T00</v>
          </cell>
          <cell r="H1717">
            <v>0.75</v>
          </cell>
          <cell r="I1717" t="str">
            <v>--</v>
          </cell>
          <cell r="J1717">
            <v>1</v>
          </cell>
          <cell r="K1717">
            <v>1</v>
          </cell>
        </row>
        <row r="1718">
          <cell r="A1718" t="str">
            <v>M2</v>
          </cell>
          <cell r="B1718" t="str">
            <v>A5C</v>
          </cell>
          <cell r="C1718" t="str">
            <v>P</v>
          </cell>
          <cell r="D1718" t="str">
            <v>23208</v>
          </cell>
          <cell r="E1718" t="str">
            <v>PIPE</v>
          </cell>
          <cell r="F1718">
            <v>1</v>
          </cell>
          <cell r="G1718" t="str">
            <v>CB100508000T00</v>
          </cell>
          <cell r="H1718">
            <v>0.75</v>
          </cell>
          <cell r="I1718" t="str">
            <v>--</v>
          </cell>
          <cell r="J1718">
            <v>1</v>
          </cell>
          <cell r="K1718">
            <v>1</v>
          </cell>
        </row>
        <row r="1719">
          <cell r="A1719" t="str">
            <v>M2</v>
          </cell>
          <cell r="B1719" t="str">
            <v>A5C</v>
          </cell>
          <cell r="C1719" t="str">
            <v>P</v>
          </cell>
          <cell r="D1719" t="str">
            <v>23205</v>
          </cell>
          <cell r="E1719" t="str">
            <v>PIPE</v>
          </cell>
          <cell r="F1719">
            <v>1</v>
          </cell>
          <cell r="G1719" t="str">
            <v>CB100508000T00</v>
          </cell>
          <cell r="H1719">
            <v>0.75</v>
          </cell>
          <cell r="I1719" t="str">
            <v>--</v>
          </cell>
          <cell r="J1719">
            <v>1</v>
          </cell>
          <cell r="K1719">
            <v>1</v>
          </cell>
        </row>
        <row r="1720">
          <cell r="A1720" t="str">
            <v>M2</v>
          </cell>
          <cell r="B1720" t="str">
            <v>A5C</v>
          </cell>
          <cell r="C1720" t="str">
            <v>P</v>
          </cell>
          <cell r="D1720" t="str">
            <v>23206</v>
          </cell>
          <cell r="E1720" t="str">
            <v>PIPE</v>
          </cell>
          <cell r="F1720">
            <v>1</v>
          </cell>
          <cell r="G1720" t="str">
            <v>CB100508000T00</v>
          </cell>
          <cell r="H1720">
            <v>0.75</v>
          </cell>
          <cell r="I1720" t="str">
            <v>--</v>
          </cell>
          <cell r="J1720">
            <v>1</v>
          </cell>
          <cell r="K1720">
            <v>1</v>
          </cell>
        </row>
        <row r="1721">
          <cell r="A1721" t="str">
            <v>M2</v>
          </cell>
          <cell r="B1721" t="str">
            <v>A5C</v>
          </cell>
          <cell r="C1721" t="str">
            <v>P</v>
          </cell>
          <cell r="D1721" t="str">
            <v>23239</v>
          </cell>
          <cell r="E1721" t="str">
            <v>PIPE</v>
          </cell>
          <cell r="F1721">
            <v>1</v>
          </cell>
          <cell r="G1721" t="str">
            <v>CB100508000T00</v>
          </cell>
          <cell r="H1721">
            <v>0.75</v>
          </cell>
          <cell r="I1721" t="str">
            <v>--</v>
          </cell>
          <cell r="J1721">
            <v>1</v>
          </cell>
          <cell r="K1721">
            <v>1</v>
          </cell>
        </row>
        <row r="1722">
          <cell r="A1722" t="str">
            <v>M2</v>
          </cell>
          <cell r="B1722" t="str">
            <v>A5C</v>
          </cell>
          <cell r="C1722" t="str">
            <v>P</v>
          </cell>
          <cell r="D1722" t="str">
            <v>23235</v>
          </cell>
          <cell r="E1722" t="str">
            <v>PIPE</v>
          </cell>
          <cell r="F1722">
            <v>1</v>
          </cell>
          <cell r="G1722" t="str">
            <v>CB100508000T00</v>
          </cell>
          <cell r="H1722">
            <v>0.75</v>
          </cell>
          <cell r="I1722" t="str">
            <v>--</v>
          </cell>
          <cell r="J1722">
            <v>1</v>
          </cell>
          <cell r="K1722">
            <v>1</v>
          </cell>
        </row>
        <row r="1723">
          <cell r="A1723" t="str">
            <v>M2</v>
          </cell>
          <cell r="B1723" t="str">
            <v>A5C</v>
          </cell>
          <cell r="C1723" t="str">
            <v>TRIM</v>
          </cell>
          <cell r="D1723" t="str">
            <v>V-2315</v>
          </cell>
          <cell r="E1723" t="str">
            <v>PIPE</v>
          </cell>
          <cell r="F1723">
            <v>1</v>
          </cell>
          <cell r="G1723" t="str">
            <v>CB100508000T00</v>
          </cell>
          <cell r="H1723">
            <v>0.75</v>
          </cell>
          <cell r="I1723" t="str">
            <v>--</v>
          </cell>
          <cell r="J1723">
            <v>1</v>
          </cell>
          <cell r="K1723">
            <v>1</v>
          </cell>
        </row>
        <row r="1724">
          <cell r="A1724" t="str">
            <v>M2</v>
          </cell>
          <cell r="B1724" t="str">
            <v>A5C</v>
          </cell>
          <cell r="C1724" t="str">
            <v>TRIM</v>
          </cell>
          <cell r="D1724" t="str">
            <v>V-2320</v>
          </cell>
          <cell r="E1724" t="str">
            <v>PIPE</v>
          </cell>
          <cell r="F1724">
            <v>1</v>
          </cell>
          <cell r="G1724" t="str">
            <v>CB100508000T00</v>
          </cell>
          <cell r="H1724">
            <v>0.75</v>
          </cell>
          <cell r="I1724" t="str">
            <v>--</v>
          </cell>
          <cell r="J1724">
            <v>1</v>
          </cell>
          <cell r="K1724">
            <v>1</v>
          </cell>
        </row>
        <row r="1725">
          <cell r="A1725" t="str">
            <v>M2</v>
          </cell>
          <cell r="B1725" t="str">
            <v>A5C</v>
          </cell>
          <cell r="C1725" t="str">
            <v>TRIM</v>
          </cell>
          <cell r="D1725" t="str">
            <v>V-2321</v>
          </cell>
          <cell r="E1725" t="str">
            <v>PIPE</v>
          </cell>
          <cell r="F1725">
            <v>1</v>
          </cell>
          <cell r="G1725" t="str">
            <v>CB100508000T00</v>
          </cell>
          <cell r="H1725">
            <v>0.75</v>
          </cell>
          <cell r="I1725" t="str">
            <v>--</v>
          </cell>
          <cell r="J1725">
            <v>1</v>
          </cell>
          <cell r="K1725">
            <v>1</v>
          </cell>
        </row>
        <row r="1726">
          <cell r="A1726" t="str">
            <v>M2</v>
          </cell>
          <cell r="B1726" t="str">
            <v>A5C</v>
          </cell>
          <cell r="C1726" t="str">
            <v>TRIM</v>
          </cell>
          <cell r="D1726" t="str">
            <v>V-2317</v>
          </cell>
          <cell r="E1726" t="str">
            <v>PIPE</v>
          </cell>
          <cell r="F1726">
            <v>1</v>
          </cell>
          <cell r="G1726" t="str">
            <v>CB100508000T00</v>
          </cell>
          <cell r="H1726">
            <v>0.75</v>
          </cell>
          <cell r="I1726" t="str">
            <v>--</v>
          </cell>
          <cell r="J1726">
            <v>1</v>
          </cell>
          <cell r="K1726">
            <v>1</v>
          </cell>
        </row>
        <row r="1727">
          <cell r="A1727" t="str">
            <v>M2</v>
          </cell>
          <cell r="B1727" t="str">
            <v>A5C</v>
          </cell>
          <cell r="C1727" t="str">
            <v>TRIM</v>
          </cell>
          <cell r="D1727" t="str">
            <v>V-2323</v>
          </cell>
          <cell r="E1727" t="str">
            <v>PIPE</v>
          </cell>
          <cell r="F1727">
            <v>1</v>
          </cell>
          <cell r="G1727" t="str">
            <v>CB100508000T00</v>
          </cell>
          <cell r="H1727">
            <v>0.75</v>
          </cell>
          <cell r="I1727" t="str">
            <v>--</v>
          </cell>
          <cell r="J1727">
            <v>1</v>
          </cell>
          <cell r="K1727">
            <v>1</v>
          </cell>
        </row>
        <row r="1728">
          <cell r="A1728" t="str">
            <v>M2</v>
          </cell>
          <cell r="B1728" t="str">
            <v>A5C</v>
          </cell>
          <cell r="C1728" t="str">
            <v>TRIM</v>
          </cell>
          <cell r="D1728" t="str">
            <v>V-2319</v>
          </cell>
          <cell r="E1728" t="str">
            <v>PIPE</v>
          </cell>
          <cell r="F1728">
            <v>1</v>
          </cell>
          <cell r="G1728" t="str">
            <v>CB100508000T00</v>
          </cell>
          <cell r="H1728">
            <v>0.75</v>
          </cell>
          <cell r="I1728" t="str">
            <v>--</v>
          </cell>
          <cell r="J1728">
            <v>1</v>
          </cell>
          <cell r="K1728">
            <v>1</v>
          </cell>
        </row>
        <row r="1729">
          <cell r="A1729" t="str">
            <v>M2</v>
          </cell>
          <cell r="B1729" t="str">
            <v>A5C</v>
          </cell>
          <cell r="C1729" t="str">
            <v>TRIM</v>
          </cell>
          <cell r="D1729" t="str">
            <v>V-2329</v>
          </cell>
          <cell r="E1729" t="str">
            <v>PIPE</v>
          </cell>
          <cell r="F1729">
            <v>1</v>
          </cell>
          <cell r="G1729" t="str">
            <v>CB100508000T00</v>
          </cell>
          <cell r="H1729">
            <v>0.75</v>
          </cell>
          <cell r="I1729" t="str">
            <v>--</v>
          </cell>
          <cell r="J1729">
            <v>1</v>
          </cell>
          <cell r="K1729">
            <v>1</v>
          </cell>
        </row>
        <row r="1730">
          <cell r="A1730" t="str">
            <v>M2</v>
          </cell>
          <cell r="B1730" t="str">
            <v>A5C</v>
          </cell>
          <cell r="C1730" t="str">
            <v>TRIM</v>
          </cell>
          <cell r="D1730" t="str">
            <v>V-2351</v>
          </cell>
          <cell r="E1730" t="str">
            <v>PIPE</v>
          </cell>
          <cell r="F1730">
            <v>1</v>
          </cell>
          <cell r="G1730" t="str">
            <v>CB100508000T00</v>
          </cell>
          <cell r="H1730">
            <v>0.75</v>
          </cell>
          <cell r="I1730" t="str">
            <v>--</v>
          </cell>
          <cell r="J1730">
            <v>1</v>
          </cell>
          <cell r="K1730">
            <v>1</v>
          </cell>
        </row>
        <row r="1731">
          <cell r="A1731" t="str">
            <v>M2</v>
          </cell>
          <cell r="B1731" t="str">
            <v>A5C</v>
          </cell>
          <cell r="C1731" t="str">
            <v>P</v>
          </cell>
          <cell r="D1731" t="str">
            <v>23068</v>
          </cell>
          <cell r="E1731" t="str">
            <v>PIPE</v>
          </cell>
          <cell r="F1731">
            <v>1</v>
          </cell>
          <cell r="G1731" t="str">
            <v>CB100508000T00</v>
          </cell>
          <cell r="H1731">
            <v>0.75</v>
          </cell>
          <cell r="I1731" t="str">
            <v>--</v>
          </cell>
          <cell r="J1731">
            <v>1</v>
          </cell>
          <cell r="K1731">
            <v>1</v>
          </cell>
        </row>
        <row r="1732">
          <cell r="A1732" t="str">
            <v>M2</v>
          </cell>
          <cell r="B1732" t="str">
            <v>A5C</v>
          </cell>
          <cell r="C1732" t="str">
            <v>P</v>
          </cell>
          <cell r="D1732" t="str">
            <v>23123</v>
          </cell>
          <cell r="E1732" t="str">
            <v>PIPE</v>
          </cell>
          <cell r="F1732">
            <v>1</v>
          </cell>
          <cell r="G1732" t="str">
            <v>CB100508000T00</v>
          </cell>
          <cell r="H1732">
            <v>0.75</v>
          </cell>
          <cell r="I1732" t="str">
            <v>--</v>
          </cell>
          <cell r="J1732">
            <v>1</v>
          </cell>
          <cell r="K1732">
            <v>1</v>
          </cell>
        </row>
        <row r="1733">
          <cell r="A1733" t="str">
            <v>M2</v>
          </cell>
          <cell r="B1733" t="str">
            <v>A5C</v>
          </cell>
          <cell r="C1733" t="str">
            <v>P</v>
          </cell>
          <cell r="D1733" t="str">
            <v>23204</v>
          </cell>
          <cell r="E1733" t="str">
            <v>PIPE</v>
          </cell>
          <cell r="F1733">
            <v>1</v>
          </cell>
          <cell r="G1733" t="str">
            <v>CB100508000T00</v>
          </cell>
          <cell r="H1733">
            <v>0.75</v>
          </cell>
          <cell r="I1733" t="str">
            <v>--</v>
          </cell>
          <cell r="J1733">
            <v>1</v>
          </cell>
          <cell r="K1733">
            <v>1</v>
          </cell>
        </row>
        <row r="1734">
          <cell r="A1734" t="str">
            <v>M2</v>
          </cell>
          <cell r="B1734" t="str">
            <v>A5C</v>
          </cell>
          <cell r="C1734" t="str">
            <v>P</v>
          </cell>
          <cell r="D1734" t="str">
            <v>23207</v>
          </cell>
          <cell r="E1734" t="str">
            <v>PIPE</v>
          </cell>
          <cell r="F1734">
            <v>1</v>
          </cell>
          <cell r="G1734" t="str">
            <v>CB100508000T00</v>
          </cell>
          <cell r="H1734">
            <v>0.75</v>
          </cell>
          <cell r="I1734" t="str">
            <v>--</v>
          </cell>
          <cell r="J1734">
            <v>1</v>
          </cell>
          <cell r="K1734">
            <v>1</v>
          </cell>
        </row>
        <row r="1735">
          <cell r="A1735" t="str">
            <v>M2</v>
          </cell>
          <cell r="B1735" t="str">
            <v>A5C</v>
          </cell>
          <cell r="C1735" t="str">
            <v>TRIM</v>
          </cell>
          <cell r="D1735" t="str">
            <v>V-2301</v>
          </cell>
          <cell r="E1735" t="str">
            <v>PIPE</v>
          </cell>
          <cell r="F1735">
            <v>1</v>
          </cell>
          <cell r="G1735" t="str">
            <v>CB100508000T00</v>
          </cell>
          <cell r="H1735">
            <v>0.75</v>
          </cell>
          <cell r="I1735" t="str">
            <v>--</v>
          </cell>
          <cell r="J1735">
            <v>1</v>
          </cell>
          <cell r="K1735">
            <v>1</v>
          </cell>
        </row>
        <row r="1736">
          <cell r="A1736" t="str">
            <v>M2</v>
          </cell>
          <cell r="B1736" t="str">
            <v>A5C</v>
          </cell>
          <cell r="C1736" t="str">
            <v>TRIM</v>
          </cell>
          <cell r="D1736" t="str">
            <v>V-2316</v>
          </cell>
          <cell r="E1736" t="str">
            <v>PIPE</v>
          </cell>
          <cell r="F1736">
            <v>1</v>
          </cell>
          <cell r="G1736" t="str">
            <v>CB100508000T00</v>
          </cell>
          <cell r="H1736">
            <v>0.75</v>
          </cell>
          <cell r="I1736" t="str">
            <v>--</v>
          </cell>
          <cell r="J1736">
            <v>1</v>
          </cell>
          <cell r="K1736">
            <v>1</v>
          </cell>
        </row>
        <row r="1737">
          <cell r="A1737" t="str">
            <v>M2</v>
          </cell>
          <cell r="B1737" t="str">
            <v>A5C</v>
          </cell>
          <cell r="C1737" t="str">
            <v>TRIM</v>
          </cell>
          <cell r="D1737" t="str">
            <v>V-2318</v>
          </cell>
          <cell r="E1737" t="str">
            <v>PIPE</v>
          </cell>
          <cell r="F1737">
            <v>1</v>
          </cell>
          <cell r="G1737" t="str">
            <v>CB100508000T00</v>
          </cell>
          <cell r="H1737">
            <v>0.75</v>
          </cell>
          <cell r="I1737" t="str">
            <v>--</v>
          </cell>
          <cell r="J1737">
            <v>1</v>
          </cell>
          <cell r="K1737">
            <v>1</v>
          </cell>
        </row>
        <row r="1738">
          <cell r="A1738" t="str">
            <v>M2</v>
          </cell>
          <cell r="B1738" t="str">
            <v>A5C</v>
          </cell>
          <cell r="C1738" t="str">
            <v>TRIM</v>
          </cell>
          <cell r="D1738" t="str">
            <v>V-2324</v>
          </cell>
          <cell r="E1738" t="str">
            <v>PIPE</v>
          </cell>
          <cell r="F1738">
            <v>1</v>
          </cell>
          <cell r="G1738" t="str">
            <v>CB100508000T00</v>
          </cell>
          <cell r="H1738">
            <v>0.75</v>
          </cell>
          <cell r="I1738" t="str">
            <v>--</v>
          </cell>
          <cell r="J1738">
            <v>1</v>
          </cell>
          <cell r="K1738">
            <v>1</v>
          </cell>
        </row>
        <row r="1739">
          <cell r="A1739" t="str">
            <v>M2</v>
          </cell>
          <cell r="B1739" t="str">
            <v>A5C</v>
          </cell>
          <cell r="C1739" t="str">
            <v>TRIM</v>
          </cell>
          <cell r="D1739" t="str">
            <v>V-2330</v>
          </cell>
          <cell r="E1739" t="str">
            <v>PIPE</v>
          </cell>
          <cell r="F1739">
            <v>1</v>
          </cell>
          <cell r="G1739" t="str">
            <v>CB100508000T00</v>
          </cell>
          <cell r="H1739">
            <v>0.75</v>
          </cell>
          <cell r="I1739" t="str">
            <v>--</v>
          </cell>
          <cell r="J1739">
            <v>1</v>
          </cell>
          <cell r="K1739">
            <v>1</v>
          </cell>
        </row>
        <row r="1740">
          <cell r="A1740" t="str">
            <v>M2</v>
          </cell>
          <cell r="B1740" t="str">
            <v>A5C</v>
          </cell>
          <cell r="C1740" t="str">
            <v>TRIM</v>
          </cell>
          <cell r="D1740" t="str">
            <v>V-2331</v>
          </cell>
          <cell r="E1740" t="str">
            <v>PIPE</v>
          </cell>
          <cell r="F1740">
            <v>1</v>
          </cell>
          <cell r="G1740" t="str">
            <v>CB100508000T00</v>
          </cell>
          <cell r="H1740">
            <v>0.75</v>
          </cell>
          <cell r="I1740" t="str">
            <v>--</v>
          </cell>
          <cell r="J1740">
            <v>1</v>
          </cell>
          <cell r="K1740">
            <v>1</v>
          </cell>
        </row>
        <row r="1741">
          <cell r="A1741" t="str">
            <v>M2</v>
          </cell>
          <cell r="B1741" t="str">
            <v>A5C</v>
          </cell>
          <cell r="C1741" t="str">
            <v>TRIM</v>
          </cell>
          <cell r="D1741" t="str">
            <v>V-2332</v>
          </cell>
          <cell r="E1741" t="str">
            <v>PIPE</v>
          </cell>
          <cell r="F1741">
            <v>1</v>
          </cell>
          <cell r="G1741" t="str">
            <v>CB100508000T00</v>
          </cell>
          <cell r="H1741">
            <v>0.75</v>
          </cell>
          <cell r="I1741" t="str">
            <v>--</v>
          </cell>
          <cell r="J1741">
            <v>1</v>
          </cell>
          <cell r="K1741">
            <v>1</v>
          </cell>
        </row>
        <row r="1742">
          <cell r="A1742" t="str">
            <v>M2</v>
          </cell>
          <cell r="B1742" t="str">
            <v>A5C</v>
          </cell>
          <cell r="C1742" t="str">
            <v>TRIM</v>
          </cell>
          <cell r="D1742" t="str">
            <v>V-2333</v>
          </cell>
          <cell r="E1742" t="str">
            <v>PIPE</v>
          </cell>
          <cell r="F1742">
            <v>1</v>
          </cell>
          <cell r="G1742" t="str">
            <v>CB100508000T00</v>
          </cell>
          <cell r="H1742">
            <v>0.75</v>
          </cell>
          <cell r="I1742" t="str">
            <v>--</v>
          </cell>
          <cell r="J1742">
            <v>1</v>
          </cell>
          <cell r="K1742">
            <v>1</v>
          </cell>
        </row>
        <row r="1743">
          <cell r="A1743" t="str">
            <v>M2</v>
          </cell>
          <cell r="B1743" t="str">
            <v>A5C</v>
          </cell>
          <cell r="C1743" t="str">
            <v>TRIM</v>
          </cell>
          <cell r="D1743" t="str">
            <v>V-2352</v>
          </cell>
          <cell r="E1743" t="str">
            <v>PIPE</v>
          </cell>
          <cell r="F1743">
            <v>1</v>
          </cell>
          <cell r="G1743" t="str">
            <v>CB100508000T00</v>
          </cell>
          <cell r="H1743">
            <v>0.75</v>
          </cell>
          <cell r="I1743" t="str">
            <v>--</v>
          </cell>
          <cell r="J1743">
            <v>1</v>
          </cell>
          <cell r="K1743">
            <v>1</v>
          </cell>
        </row>
        <row r="1744">
          <cell r="A1744" t="str">
            <v>M2</v>
          </cell>
          <cell r="B1744" t="str">
            <v>A5C</v>
          </cell>
          <cell r="C1744" t="str">
            <v>TRIM</v>
          </cell>
          <cell r="D1744" t="str">
            <v>V-2302</v>
          </cell>
          <cell r="E1744" t="str">
            <v>PIPE</v>
          </cell>
          <cell r="F1744">
            <v>1</v>
          </cell>
          <cell r="G1744" t="str">
            <v>CB100508000T00</v>
          </cell>
          <cell r="H1744">
            <v>0.75</v>
          </cell>
          <cell r="I1744" t="str">
            <v>--</v>
          </cell>
          <cell r="J1744">
            <v>1</v>
          </cell>
          <cell r="K1744">
            <v>1</v>
          </cell>
        </row>
        <row r="1745">
          <cell r="A1745" t="str">
            <v>M2</v>
          </cell>
          <cell r="B1745" t="str">
            <v>A5C</v>
          </cell>
          <cell r="C1745" t="str">
            <v>TRIM</v>
          </cell>
          <cell r="D1745" t="str">
            <v>V-2306</v>
          </cell>
          <cell r="E1745" t="str">
            <v>PIPE</v>
          </cell>
          <cell r="F1745">
            <v>1</v>
          </cell>
          <cell r="G1745" t="str">
            <v>CB100508000T00</v>
          </cell>
          <cell r="H1745">
            <v>0.75</v>
          </cell>
          <cell r="I1745" t="str">
            <v>--</v>
          </cell>
          <cell r="J1745">
            <v>1</v>
          </cell>
          <cell r="K1745">
            <v>1</v>
          </cell>
        </row>
        <row r="1746">
          <cell r="A1746" t="str">
            <v>M2</v>
          </cell>
          <cell r="B1746" t="str">
            <v>A5C</v>
          </cell>
          <cell r="C1746" t="str">
            <v>TRIM</v>
          </cell>
          <cell r="D1746" t="str">
            <v>V-2308</v>
          </cell>
          <cell r="E1746" t="str">
            <v>PIPE</v>
          </cell>
          <cell r="F1746">
            <v>1</v>
          </cell>
          <cell r="G1746" t="str">
            <v>CB100508000T00</v>
          </cell>
          <cell r="H1746">
            <v>0.75</v>
          </cell>
          <cell r="I1746" t="str">
            <v>--</v>
          </cell>
          <cell r="J1746">
            <v>1</v>
          </cell>
          <cell r="K1746">
            <v>1</v>
          </cell>
        </row>
        <row r="1747">
          <cell r="A1747" t="str">
            <v>M2</v>
          </cell>
          <cell r="B1747" t="str">
            <v>A5C</v>
          </cell>
          <cell r="C1747" t="str">
            <v>TRIM</v>
          </cell>
          <cell r="D1747" t="str">
            <v>V-2313</v>
          </cell>
          <cell r="E1747" t="str">
            <v>PIPE</v>
          </cell>
          <cell r="F1747">
            <v>1</v>
          </cell>
          <cell r="G1747" t="str">
            <v>CB100508000T00</v>
          </cell>
          <cell r="H1747">
            <v>0.75</v>
          </cell>
          <cell r="I1747" t="str">
            <v>--</v>
          </cell>
          <cell r="J1747">
            <v>1</v>
          </cell>
          <cell r="K1747">
            <v>1</v>
          </cell>
        </row>
        <row r="1748">
          <cell r="A1748" t="str">
            <v>M2</v>
          </cell>
          <cell r="B1748" t="str">
            <v>A5C</v>
          </cell>
          <cell r="C1748" t="str">
            <v>TRIM</v>
          </cell>
          <cell r="D1748" t="str">
            <v>V-2310</v>
          </cell>
          <cell r="E1748" t="str">
            <v>PIPE</v>
          </cell>
          <cell r="F1748">
            <v>1</v>
          </cell>
          <cell r="G1748" t="str">
            <v>CB100508000T00</v>
          </cell>
          <cell r="H1748">
            <v>0.75</v>
          </cell>
          <cell r="I1748" t="str">
            <v>--</v>
          </cell>
          <cell r="J1748">
            <v>1</v>
          </cell>
          <cell r="K1748">
            <v>1</v>
          </cell>
        </row>
        <row r="1749">
          <cell r="A1749" t="str">
            <v>M2</v>
          </cell>
          <cell r="B1749" t="str">
            <v>A5C</v>
          </cell>
          <cell r="C1749" t="str">
            <v>TRIM</v>
          </cell>
          <cell r="D1749" t="str">
            <v>V-2304</v>
          </cell>
          <cell r="E1749" t="str">
            <v>PIPE</v>
          </cell>
          <cell r="F1749">
            <v>1</v>
          </cell>
          <cell r="G1749" t="str">
            <v>CB100508000T00</v>
          </cell>
          <cell r="H1749">
            <v>0.75</v>
          </cell>
          <cell r="I1749" t="str">
            <v>--</v>
          </cell>
          <cell r="J1749">
            <v>1</v>
          </cell>
          <cell r="K1749">
            <v>1</v>
          </cell>
        </row>
        <row r="1750">
          <cell r="A1750" t="str">
            <v>M2</v>
          </cell>
          <cell r="B1750" t="str">
            <v>A5C</v>
          </cell>
          <cell r="C1750" t="str">
            <v>TRIM</v>
          </cell>
          <cell r="D1750" t="str">
            <v>V-2325</v>
          </cell>
          <cell r="E1750" t="str">
            <v>PIPE</v>
          </cell>
          <cell r="F1750">
            <v>1</v>
          </cell>
          <cell r="G1750" t="str">
            <v>CB100508000T00</v>
          </cell>
          <cell r="H1750">
            <v>0.75</v>
          </cell>
          <cell r="I1750" t="str">
            <v>--</v>
          </cell>
          <cell r="J1750">
            <v>1</v>
          </cell>
          <cell r="K1750">
            <v>1</v>
          </cell>
        </row>
        <row r="1751">
          <cell r="A1751" t="str">
            <v>M2</v>
          </cell>
          <cell r="B1751" t="str">
            <v>A5C</v>
          </cell>
          <cell r="C1751" t="str">
            <v>TRIM</v>
          </cell>
          <cell r="D1751" t="str">
            <v>V-2327</v>
          </cell>
          <cell r="E1751" t="str">
            <v>PIPE</v>
          </cell>
          <cell r="F1751">
            <v>1</v>
          </cell>
          <cell r="G1751" t="str">
            <v>CB100508000T00</v>
          </cell>
          <cell r="H1751">
            <v>0.75</v>
          </cell>
          <cell r="I1751" t="str">
            <v>--</v>
          </cell>
          <cell r="J1751">
            <v>1.2</v>
          </cell>
          <cell r="K1751">
            <v>1.2</v>
          </cell>
        </row>
        <row r="1752">
          <cell r="A1752" t="str">
            <v>M2</v>
          </cell>
          <cell r="B1752" t="str">
            <v>A5C</v>
          </cell>
          <cell r="C1752" t="str">
            <v>TRIM</v>
          </cell>
          <cell r="D1752" t="str">
            <v>V-2328</v>
          </cell>
          <cell r="E1752" t="str">
            <v>PIPE</v>
          </cell>
          <cell r="F1752">
            <v>1</v>
          </cell>
          <cell r="G1752" t="str">
            <v>CB100508000T00</v>
          </cell>
          <cell r="H1752">
            <v>0.75</v>
          </cell>
          <cell r="I1752" t="str">
            <v>--</v>
          </cell>
          <cell r="J1752">
            <v>1.2</v>
          </cell>
          <cell r="K1752">
            <v>1.2</v>
          </cell>
        </row>
        <row r="1753">
          <cell r="A1753" t="str">
            <v>M2</v>
          </cell>
          <cell r="B1753" t="str">
            <v>A5C</v>
          </cell>
          <cell r="C1753" t="str">
            <v>TRIM</v>
          </cell>
          <cell r="D1753" t="str">
            <v>V-2326</v>
          </cell>
          <cell r="E1753" t="str">
            <v>PIPE</v>
          </cell>
          <cell r="F1753">
            <v>1</v>
          </cell>
          <cell r="G1753" t="str">
            <v>CB100508000T00</v>
          </cell>
          <cell r="H1753">
            <v>0.75</v>
          </cell>
          <cell r="I1753" t="str">
            <v>--</v>
          </cell>
          <cell r="J1753">
            <v>1.2</v>
          </cell>
          <cell r="K1753">
            <v>1.2</v>
          </cell>
        </row>
        <row r="1754">
          <cell r="A1754" t="str">
            <v>M2</v>
          </cell>
          <cell r="B1754" t="str">
            <v>A5C</v>
          </cell>
          <cell r="C1754" t="str">
            <v>TRIM</v>
          </cell>
          <cell r="D1754" t="str">
            <v>V-2401</v>
          </cell>
          <cell r="E1754" t="str">
            <v>PIPE</v>
          </cell>
          <cell r="F1754">
            <v>1</v>
          </cell>
          <cell r="G1754" t="str">
            <v>CB100508000T00</v>
          </cell>
          <cell r="H1754">
            <v>0.75</v>
          </cell>
          <cell r="I1754" t="str">
            <v>--</v>
          </cell>
          <cell r="J1754">
            <v>1.2</v>
          </cell>
          <cell r="K1754">
            <v>1.2</v>
          </cell>
        </row>
        <row r="1755">
          <cell r="A1755" t="str">
            <v>M2</v>
          </cell>
          <cell r="B1755" t="str">
            <v>A5C</v>
          </cell>
          <cell r="C1755" t="str">
            <v>TRIM</v>
          </cell>
          <cell r="D1755" t="str">
            <v>V-2404</v>
          </cell>
          <cell r="E1755" t="str">
            <v>PIPE</v>
          </cell>
          <cell r="F1755">
            <v>1</v>
          </cell>
          <cell r="G1755" t="str">
            <v>CB100508000T00</v>
          </cell>
          <cell r="H1755">
            <v>0.75</v>
          </cell>
          <cell r="I1755" t="str">
            <v>--</v>
          </cell>
          <cell r="J1755">
            <v>1.2</v>
          </cell>
          <cell r="K1755">
            <v>1.2</v>
          </cell>
        </row>
        <row r="1756">
          <cell r="A1756" t="str">
            <v>M2</v>
          </cell>
          <cell r="B1756" t="str">
            <v>A5C</v>
          </cell>
          <cell r="C1756" t="str">
            <v>TRIM</v>
          </cell>
          <cell r="D1756" t="str">
            <v>R-2401</v>
          </cell>
          <cell r="E1756" t="str">
            <v>PIPE</v>
          </cell>
          <cell r="F1756">
            <v>1</v>
          </cell>
          <cell r="G1756" t="str">
            <v>CB100508000T00</v>
          </cell>
          <cell r="H1756">
            <v>0.75</v>
          </cell>
          <cell r="I1756" t="str">
            <v>--</v>
          </cell>
          <cell r="J1756">
            <v>1.2</v>
          </cell>
          <cell r="K1756">
            <v>1.2</v>
          </cell>
        </row>
        <row r="1757">
          <cell r="A1757" t="str">
            <v>M2</v>
          </cell>
          <cell r="B1757" t="str">
            <v>A5C</v>
          </cell>
          <cell r="C1757" t="str">
            <v>P</v>
          </cell>
          <cell r="D1757" t="str">
            <v>23085</v>
          </cell>
          <cell r="E1757" t="str">
            <v>PIPE</v>
          </cell>
          <cell r="F1757">
            <v>1</v>
          </cell>
          <cell r="G1757" t="str">
            <v>CB100508000T00</v>
          </cell>
          <cell r="H1757">
            <v>0.75</v>
          </cell>
          <cell r="I1757" t="str">
            <v>--</v>
          </cell>
          <cell r="J1757">
            <v>1.5</v>
          </cell>
          <cell r="K1757">
            <v>1.5</v>
          </cell>
        </row>
        <row r="1758">
          <cell r="A1758" t="str">
            <v>M2</v>
          </cell>
          <cell r="B1758" t="str">
            <v>A5C</v>
          </cell>
          <cell r="C1758" t="str">
            <v>P</v>
          </cell>
          <cell r="D1758" t="str">
            <v>23096</v>
          </cell>
          <cell r="E1758" t="str">
            <v>PIPE</v>
          </cell>
          <cell r="F1758">
            <v>1</v>
          </cell>
          <cell r="G1758" t="str">
            <v>CB100508000T00</v>
          </cell>
          <cell r="H1758">
            <v>0.75</v>
          </cell>
          <cell r="I1758" t="str">
            <v>--</v>
          </cell>
          <cell r="J1758">
            <v>1.5</v>
          </cell>
          <cell r="K1758">
            <v>1.5</v>
          </cell>
        </row>
        <row r="1759">
          <cell r="A1759" t="str">
            <v>M2</v>
          </cell>
          <cell r="B1759" t="str">
            <v>A5C</v>
          </cell>
          <cell r="C1759" t="str">
            <v>P</v>
          </cell>
          <cell r="D1759" t="str">
            <v>23124</v>
          </cell>
          <cell r="E1759" t="str">
            <v>PIPE</v>
          </cell>
          <cell r="F1759">
            <v>1</v>
          </cell>
          <cell r="G1759" t="str">
            <v>CB100508000T00</v>
          </cell>
          <cell r="H1759">
            <v>0.75</v>
          </cell>
          <cell r="I1759" t="str">
            <v>--</v>
          </cell>
          <cell r="J1759">
            <v>1.5</v>
          </cell>
          <cell r="K1759">
            <v>1.5</v>
          </cell>
        </row>
        <row r="1760">
          <cell r="A1760" t="str">
            <v>M2</v>
          </cell>
          <cell r="B1760" t="str">
            <v>A5C</v>
          </cell>
          <cell r="C1760" t="str">
            <v>P</v>
          </cell>
          <cell r="D1760" t="str">
            <v>23135</v>
          </cell>
          <cell r="E1760" t="str">
            <v>PIPE</v>
          </cell>
          <cell r="F1760">
            <v>1</v>
          </cell>
          <cell r="G1760" t="str">
            <v>CB100508000T00</v>
          </cell>
          <cell r="H1760">
            <v>0.75</v>
          </cell>
          <cell r="I1760" t="str">
            <v>--</v>
          </cell>
          <cell r="J1760">
            <v>1.5</v>
          </cell>
          <cell r="K1760">
            <v>1.5</v>
          </cell>
        </row>
        <row r="1761">
          <cell r="A1761" t="str">
            <v>M2</v>
          </cell>
          <cell r="B1761" t="str">
            <v>A5C</v>
          </cell>
          <cell r="C1761" t="str">
            <v>TRIM</v>
          </cell>
          <cell r="D1761" t="str">
            <v>C-2302</v>
          </cell>
          <cell r="E1761" t="str">
            <v>PIPE</v>
          </cell>
          <cell r="F1761">
            <v>1</v>
          </cell>
          <cell r="G1761" t="str">
            <v>CB100508000T00</v>
          </cell>
          <cell r="H1761">
            <v>0.75</v>
          </cell>
          <cell r="I1761" t="str">
            <v>--</v>
          </cell>
          <cell r="J1761">
            <v>1.5</v>
          </cell>
          <cell r="K1761">
            <v>1.5</v>
          </cell>
        </row>
        <row r="1762">
          <cell r="A1762" t="str">
            <v>M2</v>
          </cell>
          <cell r="B1762" t="str">
            <v>A5C</v>
          </cell>
          <cell r="C1762" t="str">
            <v>TRIM</v>
          </cell>
          <cell r="D1762" t="str">
            <v>C-2303</v>
          </cell>
          <cell r="E1762" t="str">
            <v>PIPE</v>
          </cell>
          <cell r="F1762">
            <v>1</v>
          </cell>
          <cell r="G1762" t="str">
            <v>CB100508000T00</v>
          </cell>
          <cell r="H1762">
            <v>0.75</v>
          </cell>
          <cell r="I1762" t="str">
            <v>--</v>
          </cell>
          <cell r="J1762">
            <v>1.5</v>
          </cell>
          <cell r="K1762">
            <v>1.5</v>
          </cell>
        </row>
        <row r="1763">
          <cell r="A1763" t="str">
            <v>M2</v>
          </cell>
          <cell r="B1763" t="str">
            <v>A5C</v>
          </cell>
          <cell r="C1763" t="str">
            <v>TRIM</v>
          </cell>
          <cell r="D1763" t="str">
            <v>C-2304</v>
          </cell>
          <cell r="E1763" t="str">
            <v>PIPE</v>
          </cell>
          <cell r="F1763">
            <v>1</v>
          </cell>
          <cell r="G1763" t="str">
            <v>CB100508000T00</v>
          </cell>
          <cell r="H1763">
            <v>0.75</v>
          </cell>
          <cell r="I1763" t="str">
            <v>--</v>
          </cell>
          <cell r="J1763">
            <v>1.5</v>
          </cell>
          <cell r="K1763">
            <v>1.5</v>
          </cell>
        </row>
        <row r="1764">
          <cell r="A1764" t="str">
            <v>M2</v>
          </cell>
          <cell r="B1764" t="str">
            <v>A5C</v>
          </cell>
          <cell r="C1764" t="str">
            <v>TRIM</v>
          </cell>
          <cell r="D1764" t="str">
            <v>C-2305</v>
          </cell>
          <cell r="E1764" t="str">
            <v>PIPE</v>
          </cell>
          <cell r="F1764">
            <v>1</v>
          </cell>
          <cell r="G1764" t="str">
            <v>CB100508000T00</v>
          </cell>
          <cell r="H1764">
            <v>0.75</v>
          </cell>
          <cell r="I1764" t="str">
            <v>--</v>
          </cell>
          <cell r="J1764">
            <v>1.5</v>
          </cell>
          <cell r="K1764">
            <v>1.5</v>
          </cell>
        </row>
        <row r="1765">
          <cell r="A1765" t="str">
            <v>M2</v>
          </cell>
          <cell r="B1765" t="str">
            <v>A5C</v>
          </cell>
          <cell r="C1765" t="str">
            <v>TRIM</v>
          </cell>
          <cell r="D1765" t="str">
            <v>C-2306</v>
          </cell>
          <cell r="E1765" t="str">
            <v>PIPE</v>
          </cell>
          <cell r="F1765">
            <v>1</v>
          </cell>
          <cell r="G1765" t="str">
            <v>CB100508000T00</v>
          </cell>
          <cell r="H1765">
            <v>0.75</v>
          </cell>
          <cell r="I1765" t="str">
            <v>--</v>
          </cell>
          <cell r="J1765">
            <v>1.5</v>
          </cell>
          <cell r="K1765">
            <v>1.5</v>
          </cell>
        </row>
        <row r="1766">
          <cell r="A1766" t="str">
            <v>M2</v>
          </cell>
          <cell r="B1766" t="str">
            <v>A5C</v>
          </cell>
          <cell r="C1766" t="str">
            <v>TRIM</v>
          </cell>
          <cell r="D1766" t="str">
            <v>C-2301</v>
          </cell>
          <cell r="E1766" t="str">
            <v>PIPE</v>
          </cell>
          <cell r="F1766">
            <v>1</v>
          </cell>
          <cell r="G1766" t="str">
            <v>CB100508000T00</v>
          </cell>
          <cell r="H1766">
            <v>0.75</v>
          </cell>
          <cell r="I1766" t="str">
            <v>--</v>
          </cell>
          <cell r="J1766">
            <v>1.5</v>
          </cell>
          <cell r="K1766">
            <v>1.5</v>
          </cell>
        </row>
        <row r="1767">
          <cell r="A1767" t="str">
            <v>M2</v>
          </cell>
          <cell r="B1767" t="str">
            <v>B2C</v>
          </cell>
          <cell r="C1767" t="str">
            <v>SCH</v>
          </cell>
          <cell r="D1767" t="str">
            <v>23613</v>
          </cell>
          <cell r="E1767" t="str">
            <v>PIPE</v>
          </cell>
          <cell r="F1767">
            <v>1</v>
          </cell>
          <cell r="G1767" t="str">
            <v>CB100508000T00</v>
          </cell>
          <cell r="H1767">
            <v>0.75</v>
          </cell>
          <cell r="I1767" t="str">
            <v>--</v>
          </cell>
          <cell r="J1767">
            <v>1.6</v>
          </cell>
          <cell r="K1767">
            <v>1.6</v>
          </cell>
        </row>
        <row r="1768">
          <cell r="A1768" t="str">
            <v>M2</v>
          </cell>
          <cell r="B1768" t="str">
            <v>A5C</v>
          </cell>
          <cell r="C1768" t="str">
            <v>TRIM</v>
          </cell>
          <cell r="D1768" t="str">
            <v>V-2403</v>
          </cell>
          <cell r="E1768" t="str">
            <v>PIPE</v>
          </cell>
          <cell r="F1768">
            <v>1</v>
          </cell>
          <cell r="G1768" t="str">
            <v>CB100508000T00</v>
          </cell>
          <cell r="H1768">
            <v>0.75</v>
          </cell>
          <cell r="I1768" t="str">
            <v>--</v>
          </cell>
          <cell r="J1768">
            <v>1.6</v>
          </cell>
          <cell r="K1768">
            <v>1.6</v>
          </cell>
        </row>
        <row r="1769">
          <cell r="A1769" t="str">
            <v>M2</v>
          </cell>
          <cell r="B1769" t="str">
            <v>A5C</v>
          </cell>
          <cell r="C1769" t="str">
            <v>N</v>
          </cell>
          <cell r="D1769" t="str">
            <v>23613</v>
          </cell>
          <cell r="E1769" t="str">
            <v>PIPE</v>
          </cell>
          <cell r="F1769">
            <v>1</v>
          </cell>
          <cell r="G1769" t="str">
            <v>CB100508000T00</v>
          </cell>
          <cell r="H1769">
            <v>0.75</v>
          </cell>
          <cell r="I1769" t="str">
            <v>--</v>
          </cell>
          <cell r="J1769">
            <v>2.2999999999999998</v>
          </cell>
          <cell r="K1769">
            <v>2.2999999999999998</v>
          </cell>
        </row>
        <row r="1770">
          <cell r="A1770" t="str">
            <v>M2</v>
          </cell>
          <cell r="B1770" t="str">
            <v>A5C</v>
          </cell>
          <cell r="C1770" t="str">
            <v>N</v>
          </cell>
          <cell r="D1770" t="str">
            <v>23647</v>
          </cell>
          <cell r="E1770" t="str">
            <v>PIPE</v>
          </cell>
          <cell r="F1770">
            <v>1</v>
          </cell>
          <cell r="G1770" t="str">
            <v>CB100508000T00</v>
          </cell>
          <cell r="H1770">
            <v>0.75</v>
          </cell>
          <cell r="I1770" t="str">
            <v>--</v>
          </cell>
          <cell r="J1770">
            <v>2.5</v>
          </cell>
          <cell r="K1770">
            <v>2.5</v>
          </cell>
        </row>
        <row r="1771">
          <cell r="A1771" t="str">
            <v>M2</v>
          </cell>
          <cell r="B1771" t="str">
            <v>A5C</v>
          </cell>
          <cell r="C1771" t="str">
            <v>N</v>
          </cell>
          <cell r="D1771" t="str">
            <v>23648</v>
          </cell>
          <cell r="E1771" t="str">
            <v>PIPE</v>
          </cell>
          <cell r="F1771">
            <v>1</v>
          </cell>
          <cell r="G1771" t="str">
            <v>CB100508000T00</v>
          </cell>
          <cell r="H1771">
            <v>0.75</v>
          </cell>
          <cell r="I1771" t="str">
            <v>--</v>
          </cell>
          <cell r="J1771">
            <v>2.5</v>
          </cell>
          <cell r="K1771">
            <v>2.5</v>
          </cell>
        </row>
        <row r="1772">
          <cell r="A1772" t="str">
            <v>M2</v>
          </cell>
          <cell r="B1772" t="str">
            <v>A5C</v>
          </cell>
          <cell r="C1772" t="str">
            <v>N</v>
          </cell>
          <cell r="D1772" t="str">
            <v>23621</v>
          </cell>
          <cell r="E1772" t="str">
            <v>PIPE</v>
          </cell>
          <cell r="F1772">
            <v>1</v>
          </cell>
          <cell r="G1772" t="str">
            <v>CB100508000T00</v>
          </cell>
          <cell r="H1772">
            <v>0.75</v>
          </cell>
          <cell r="I1772" t="str">
            <v>--</v>
          </cell>
          <cell r="J1772">
            <v>2.8</v>
          </cell>
          <cell r="K1772">
            <v>2.8</v>
          </cell>
        </row>
        <row r="1773">
          <cell r="A1773" t="str">
            <v>M2</v>
          </cell>
          <cell r="B1773" t="str">
            <v>A5C</v>
          </cell>
          <cell r="C1773" t="str">
            <v>P</v>
          </cell>
          <cell r="D1773" t="str">
            <v>23113</v>
          </cell>
          <cell r="E1773" t="str">
            <v>PIPE</v>
          </cell>
          <cell r="F1773">
            <v>1</v>
          </cell>
          <cell r="G1773" t="str">
            <v>CB100508000T00</v>
          </cell>
          <cell r="H1773">
            <v>0.75</v>
          </cell>
          <cell r="I1773" t="str">
            <v>--</v>
          </cell>
          <cell r="J1773">
            <v>3</v>
          </cell>
          <cell r="K1773">
            <v>3</v>
          </cell>
        </row>
        <row r="1774">
          <cell r="A1774" t="str">
            <v>M2</v>
          </cell>
          <cell r="B1774" t="str">
            <v>A5C</v>
          </cell>
          <cell r="C1774" t="str">
            <v>N</v>
          </cell>
          <cell r="D1774" t="str">
            <v>23619</v>
          </cell>
          <cell r="E1774" t="str">
            <v>PIPE</v>
          </cell>
          <cell r="F1774">
            <v>1</v>
          </cell>
          <cell r="G1774" t="str">
            <v>CB100508000T00</v>
          </cell>
          <cell r="H1774">
            <v>0.75</v>
          </cell>
          <cell r="I1774" t="str">
            <v>--</v>
          </cell>
          <cell r="J1774">
            <v>3.5</v>
          </cell>
          <cell r="K1774">
            <v>3.5</v>
          </cell>
        </row>
        <row r="1775">
          <cell r="A1775" t="str">
            <v>M2</v>
          </cell>
          <cell r="B1775" t="str">
            <v>A5C</v>
          </cell>
          <cell r="C1775" t="str">
            <v>N</v>
          </cell>
          <cell r="D1775" t="str">
            <v>23620</v>
          </cell>
          <cell r="E1775" t="str">
            <v>PIPE</v>
          </cell>
          <cell r="F1775">
            <v>1</v>
          </cell>
          <cell r="G1775" t="str">
            <v>CB100508000T00</v>
          </cell>
          <cell r="H1775">
            <v>0.75</v>
          </cell>
          <cell r="I1775" t="str">
            <v>--</v>
          </cell>
          <cell r="J1775">
            <v>3.5</v>
          </cell>
          <cell r="K1775">
            <v>3.5</v>
          </cell>
        </row>
        <row r="1776">
          <cell r="A1776" t="str">
            <v>M2</v>
          </cell>
          <cell r="B1776" t="str">
            <v>A5C</v>
          </cell>
          <cell r="C1776" t="str">
            <v>N</v>
          </cell>
          <cell r="D1776" t="str">
            <v>23642</v>
          </cell>
          <cell r="E1776" t="str">
            <v>PIPE</v>
          </cell>
          <cell r="F1776">
            <v>1</v>
          </cell>
          <cell r="G1776" t="str">
            <v>CB100508000T00</v>
          </cell>
          <cell r="H1776">
            <v>0.75</v>
          </cell>
          <cell r="I1776" t="str">
            <v>--</v>
          </cell>
          <cell r="J1776">
            <v>3.5</v>
          </cell>
          <cell r="K1776">
            <v>3.5</v>
          </cell>
        </row>
        <row r="1777">
          <cell r="A1777" t="str">
            <v>M2</v>
          </cell>
          <cell r="B1777" t="str">
            <v>A5C</v>
          </cell>
          <cell r="C1777" t="str">
            <v>N</v>
          </cell>
          <cell r="D1777" t="str">
            <v>24611</v>
          </cell>
          <cell r="E1777" t="str">
            <v>PIPE</v>
          </cell>
          <cell r="F1777">
            <v>1</v>
          </cell>
          <cell r="G1777" t="str">
            <v>CB100508000T00</v>
          </cell>
          <cell r="H1777">
            <v>0.75</v>
          </cell>
          <cell r="I1777" t="str">
            <v>--</v>
          </cell>
          <cell r="J1777">
            <v>3.5</v>
          </cell>
          <cell r="K1777">
            <v>3.5</v>
          </cell>
        </row>
        <row r="1778">
          <cell r="A1778" t="str">
            <v>M2</v>
          </cell>
          <cell r="B1778" t="str">
            <v>A5C</v>
          </cell>
          <cell r="C1778" t="str">
            <v>N</v>
          </cell>
          <cell r="D1778" t="str">
            <v>23646</v>
          </cell>
          <cell r="E1778" t="str">
            <v>PIPE</v>
          </cell>
          <cell r="F1778">
            <v>1</v>
          </cell>
          <cell r="G1778" t="str">
            <v>CB100508000T00</v>
          </cell>
          <cell r="H1778">
            <v>0.75</v>
          </cell>
          <cell r="I1778" t="str">
            <v>--</v>
          </cell>
          <cell r="J1778">
            <v>3.5</v>
          </cell>
          <cell r="K1778">
            <v>3.5</v>
          </cell>
        </row>
        <row r="1779">
          <cell r="A1779" t="str">
            <v>M2</v>
          </cell>
          <cell r="B1779" t="str">
            <v>A5C</v>
          </cell>
          <cell r="C1779" t="str">
            <v>P</v>
          </cell>
          <cell r="D1779" t="str">
            <v>24033</v>
          </cell>
          <cell r="E1779" t="str">
            <v>PIPE</v>
          </cell>
          <cell r="F1779">
            <v>1</v>
          </cell>
          <cell r="G1779" t="str">
            <v>CB100508000T00</v>
          </cell>
          <cell r="H1779">
            <v>0.75</v>
          </cell>
          <cell r="I1779" t="str">
            <v>--</v>
          </cell>
          <cell r="J1779">
            <v>3.5</v>
          </cell>
          <cell r="K1779">
            <v>3.5</v>
          </cell>
        </row>
        <row r="1780">
          <cell r="A1780" t="str">
            <v>M2</v>
          </cell>
          <cell r="B1780" t="str">
            <v>A5C</v>
          </cell>
          <cell r="C1780" t="str">
            <v>N</v>
          </cell>
          <cell r="D1780" t="str">
            <v>24612</v>
          </cell>
          <cell r="E1780" t="str">
            <v>PIPE</v>
          </cell>
          <cell r="F1780">
            <v>1</v>
          </cell>
          <cell r="G1780" t="str">
            <v>CB100508000T00</v>
          </cell>
          <cell r="H1780">
            <v>0.75</v>
          </cell>
          <cell r="I1780" t="str">
            <v>--</v>
          </cell>
          <cell r="J1780">
            <v>3.6</v>
          </cell>
          <cell r="K1780">
            <v>3.6</v>
          </cell>
        </row>
        <row r="1781">
          <cell r="A1781" t="str">
            <v>M2</v>
          </cell>
          <cell r="B1781" t="str">
            <v>A5C</v>
          </cell>
          <cell r="C1781" t="str">
            <v>N</v>
          </cell>
          <cell r="D1781" t="str">
            <v>24614</v>
          </cell>
          <cell r="E1781" t="str">
            <v>PIPE</v>
          </cell>
          <cell r="F1781">
            <v>1</v>
          </cell>
          <cell r="G1781" t="str">
            <v>CB100508000T00</v>
          </cell>
          <cell r="H1781">
            <v>0.75</v>
          </cell>
          <cell r="I1781" t="str">
            <v>--</v>
          </cell>
          <cell r="J1781">
            <v>3.6</v>
          </cell>
          <cell r="K1781">
            <v>3.6</v>
          </cell>
        </row>
        <row r="1782">
          <cell r="A1782" t="str">
            <v>M2</v>
          </cell>
          <cell r="B1782" t="str">
            <v>A5C</v>
          </cell>
          <cell r="C1782" t="str">
            <v>P</v>
          </cell>
          <cell r="D1782" t="str">
            <v>23053</v>
          </cell>
          <cell r="E1782" t="str">
            <v>PIPE</v>
          </cell>
          <cell r="F1782">
            <v>1</v>
          </cell>
          <cell r="G1782" t="str">
            <v>CB100508000T00</v>
          </cell>
          <cell r="H1782">
            <v>0.75</v>
          </cell>
          <cell r="I1782" t="str">
            <v>--</v>
          </cell>
          <cell r="J1782">
            <v>3.9</v>
          </cell>
          <cell r="K1782">
            <v>3.9</v>
          </cell>
        </row>
        <row r="1783">
          <cell r="A1783" t="str">
            <v>M2</v>
          </cell>
          <cell r="B1783" t="str">
            <v>A5C</v>
          </cell>
          <cell r="C1783" t="str">
            <v>P</v>
          </cell>
          <cell r="D1783" t="str">
            <v>23048</v>
          </cell>
          <cell r="E1783" t="str">
            <v>PIPE</v>
          </cell>
          <cell r="F1783">
            <v>1</v>
          </cell>
          <cell r="G1783" t="str">
            <v>CB100508000T00</v>
          </cell>
          <cell r="H1783">
            <v>0.75</v>
          </cell>
          <cell r="I1783" t="str">
            <v>--</v>
          </cell>
          <cell r="J1783">
            <v>4.3</v>
          </cell>
          <cell r="K1783">
            <v>4.3</v>
          </cell>
        </row>
        <row r="1784">
          <cell r="A1784" t="str">
            <v>M2</v>
          </cell>
          <cell r="B1784" t="str">
            <v>A5C</v>
          </cell>
          <cell r="C1784" t="str">
            <v>N</v>
          </cell>
          <cell r="D1784" t="str">
            <v>24613</v>
          </cell>
          <cell r="E1784" t="str">
            <v>PIPE</v>
          </cell>
          <cell r="F1784">
            <v>1</v>
          </cell>
          <cell r="G1784" t="str">
            <v>CB100508000T00</v>
          </cell>
          <cell r="H1784">
            <v>0.75</v>
          </cell>
          <cell r="I1784" t="str">
            <v>--</v>
          </cell>
          <cell r="J1784">
            <v>4.5</v>
          </cell>
          <cell r="K1784">
            <v>4.5</v>
          </cell>
        </row>
        <row r="1785">
          <cell r="A1785" t="str">
            <v>M2</v>
          </cell>
          <cell r="B1785" t="str">
            <v>A5C</v>
          </cell>
          <cell r="C1785" t="str">
            <v>P</v>
          </cell>
          <cell r="D1785" t="str">
            <v>23094</v>
          </cell>
          <cell r="E1785" t="str">
            <v>PIPE</v>
          </cell>
          <cell r="F1785">
            <v>1</v>
          </cell>
          <cell r="G1785" t="str">
            <v>CB100508000T00</v>
          </cell>
          <cell r="H1785">
            <v>0.75</v>
          </cell>
          <cell r="I1785" t="str">
            <v>--</v>
          </cell>
          <cell r="J1785">
            <v>5</v>
          </cell>
          <cell r="K1785">
            <v>5</v>
          </cell>
        </row>
        <row r="1786">
          <cell r="A1786" t="str">
            <v>M2</v>
          </cell>
          <cell r="B1786" t="str">
            <v>A5C</v>
          </cell>
          <cell r="C1786" t="str">
            <v>P</v>
          </cell>
          <cell r="D1786" t="str">
            <v>23101</v>
          </cell>
          <cell r="E1786" t="str">
            <v>PIPE</v>
          </cell>
          <cell r="F1786">
            <v>1</v>
          </cell>
          <cell r="G1786" t="str">
            <v>CB100508000T00</v>
          </cell>
          <cell r="H1786">
            <v>0.75</v>
          </cell>
          <cell r="I1786" t="str">
            <v>--</v>
          </cell>
          <cell r="J1786">
            <v>5</v>
          </cell>
          <cell r="K1786">
            <v>5</v>
          </cell>
        </row>
        <row r="1787">
          <cell r="A1787" t="str">
            <v>M2</v>
          </cell>
          <cell r="B1787" t="str">
            <v>A5C</v>
          </cell>
          <cell r="C1787" t="str">
            <v>P</v>
          </cell>
          <cell r="D1787" t="str">
            <v>23105</v>
          </cell>
          <cell r="E1787" t="str">
            <v>PIPE</v>
          </cell>
          <cell r="F1787">
            <v>1</v>
          </cell>
          <cell r="G1787" t="str">
            <v>CB100508000T00</v>
          </cell>
          <cell r="H1787">
            <v>0.75</v>
          </cell>
          <cell r="I1787" t="str">
            <v>--</v>
          </cell>
          <cell r="J1787">
            <v>5</v>
          </cell>
          <cell r="K1787">
            <v>5</v>
          </cell>
        </row>
        <row r="1788">
          <cell r="A1788" t="str">
            <v>M2</v>
          </cell>
          <cell r="B1788" t="str">
            <v>A5C</v>
          </cell>
          <cell r="C1788" t="str">
            <v>P</v>
          </cell>
          <cell r="D1788" t="str">
            <v>23109</v>
          </cell>
          <cell r="E1788" t="str">
            <v>PIPE</v>
          </cell>
          <cell r="F1788">
            <v>1</v>
          </cell>
          <cell r="G1788" t="str">
            <v>CB100508000T00</v>
          </cell>
          <cell r="H1788">
            <v>0.75</v>
          </cell>
          <cell r="I1788" t="str">
            <v>--</v>
          </cell>
          <cell r="J1788">
            <v>5</v>
          </cell>
          <cell r="K1788">
            <v>5</v>
          </cell>
        </row>
        <row r="1789">
          <cell r="A1789" t="str">
            <v>M2</v>
          </cell>
          <cell r="B1789" t="str">
            <v>A5C</v>
          </cell>
          <cell r="C1789" t="str">
            <v>P</v>
          </cell>
          <cell r="D1789" t="str">
            <v>23234</v>
          </cell>
          <cell r="E1789" t="str">
            <v>PIPE</v>
          </cell>
          <cell r="F1789">
            <v>1</v>
          </cell>
          <cell r="G1789" t="str">
            <v>CB100508000T00</v>
          </cell>
          <cell r="H1789">
            <v>0.75</v>
          </cell>
          <cell r="I1789" t="str">
            <v>--</v>
          </cell>
          <cell r="J1789">
            <v>5</v>
          </cell>
          <cell r="K1789">
            <v>5</v>
          </cell>
        </row>
        <row r="1790">
          <cell r="A1790" t="str">
            <v>M2</v>
          </cell>
          <cell r="B1790" t="str">
            <v>A5C</v>
          </cell>
          <cell r="C1790" t="str">
            <v>P</v>
          </cell>
          <cell r="D1790" t="str">
            <v>23238</v>
          </cell>
          <cell r="E1790" t="str">
            <v>PIPE</v>
          </cell>
          <cell r="F1790">
            <v>1</v>
          </cell>
          <cell r="G1790" t="str">
            <v>CB100508000T00</v>
          </cell>
          <cell r="H1790">
            <v>0.75</v>
          </cell>
          <cell r="I1790" t="str">
            <v>--</v>
          </cell>
          <cell r="J1790">
            <v>5</v>
          </cell>
          <cell r="K1790">
            <v>5</v>
          </cell>
        </row>
        <row r="1791">
          <cell r="A1791" t="str">
            <v>M2</v>
          </cell>
          <cell r="B1791" t="str">
            <v>A5C</v>
          </cell>
          <cell r="C1791" t="str">
            <v>P</v>
          </cell>
          <cell r="D1791" t="str">
            <v>24017</v>
          </cell>
          <cell r="E1791" t="str">
            <v>PIPE</v>
          </cell>
          <cell r="F1791">
            <v>1</v>
          </cell>
          <cell r="G1791" t="str">
            <v>CB100508000T00</v>
          </cell>
          <cell r="H1791">
            <v>0.75</v>
          </cell>
          <cell r="I1791" t="str">
            <v>--</v>
          </cell>
          <cell r="J1791">
            <v>5</v>
          </cell>
          <cell r="K1791">
            <v>5</v>
          </cell>
        </row>
        <row r="1792">
          <cell r="A1792" t="str">
            <v>M2</v>
          </cell>
          <cell r="B1792" t="str">
            <v>A5C</v>
          </cell>
          <cell r="C1792" t="str">
            <v>P</v>
          </cell>
          <cell r="D1792" t="str">
            <v>23176</v>
          </cell>
          <cell r="E1792" t="str">
            <v>PIPE</v>
          </cell>
          <cell r="F1792">
            <v>1</v>
          </cell>
          <cell r="G1792" t="str">
            <v>CB100508000T00</v>
          </cell>
          <cell r="H1792">
            <v>0.75</v>
          </cell>
          <cell r="I1792" t="str">
            <v>--</v>
          </cell>
          <cell r="J1792">
            <v>5.6</v>
          </cell>
          <cell r="K1792">
            <v>5.6</v>
          </cell>
        </row>
        <row r="1793">
          <cell r="A1793" t="str">
            <v>M2</v>
          </cell>
          <cell r="B1793" t="str">
            <v>A5C</v>
          </cell>
          <cell r="C1793" t="str">
            <v>P</v>
          </cell>
          <cell r="D1793" t="str">
            <v>24031</v>
          </cell>
          <cell r="E1793" t="str">
            <v>PIPE</v>
          </cell>
          <cell r="F1793">
            <v>1</v>
          </cell>
          <cell r="G1793" t="str">
            <v>CB100508000T00</v>
          </cell>
          <cell r="H1793">
            <v>0.75</v>
          </cell>
          <cell r="I1793" t="str">
            <v>--</v>
          </cell>
          <cell r="J1793">
            <v>6</v>
          </cell>
          <cell r="K1793">
            <v>6</v>
          </cell>
        </row>
        <row r="1794">
          <cell r="A1794" t="str">
            <v>M2</v>
          </cell>
          <cell r="B1794" t="str">
            <v>A5C</v>
          </cell>
          <cell r="C1794" t="str">
            <v>P</v>
          </cell>
          <cell r="D1794" t="str">
            <v>23193</v>
          </cell>
          <cell r="E1794" t="str">
            <v>PIPE</v>
          </cell>
          <cell r="F1794">
            <v>1</v>
          </cell>
          <cell r="G1794" t="str">
            <v>CB100508000T00</v>
          </cell>
          <cell r="H1794">
            <v>0.75</v>
          </cell>
          <cell r="I1794" t="str">
            <v>--</v>
          </cell>
          <cell r="J1794">
            <v>6.3</v>
          </cell>
          <cell r="K1794">
            <v>6.3</v>
          </cell>
        </row>
        <row r="1795">
          <cell r="A1795" t="str">
            <v>M2</v>
          </cell>
          <cell r="B1795" t="str">
            <v>A5C</v>
          </cell>
          <cell r="C1795" t="str">
            <v>P</v>
          </cell>
          <cell r="D1795" t="str">
            <v>23133</v>
          </cell>
          <cell r="E1795" t="str">
            <v>PIPE</v>
          </cell>
          <cell r="F1795">
            <v>1</v>
          </cell>
          <cell r="G1795" t="str">
            <v>CB100508000T00</v>
          </cell>
          <cell r="H1795">
            <v>0.75</v>
          </cell>
          <cell r="I1795" t="str">
            <v>--</v>
          </cell>
          <cell r="J1795">
            <v>6.5</v>
          </cell>
          <cell r="K1795">
            <v>6.5</v>
          </cell>
        </row>
        <row r="1796">
          <cell r="A1796" t="str">
            <v>M2</v>
          </cell>
          <cell r="B1796" t="str">
            <v>A5C</v>
          </cell>
          <cell r="C1796" t="str">
            <v>P</v>
          </cell>
          <cell r="D1796" t="str">
            <v>23141</v>
          </cell>
          <cell r="E1796" t="str">
            <v>PIPE</v>
          </cell>
          <cell r="F1796">
            <v>1</v>
          </cell>
          <cell r="G1796" t="str">
            <v>CB100508000T00</v>
          </cell>
          <cell r="H1796">
            <v>0.75</v>
          </cell>
          <cell r="I1796" t="str">
            <v>--</v>
          </cell>
          <cell r="J1796">
            <v>6.5</v>
          </cell>
          <cell r="K1796">
            <v>6.5</v>
          </cell>
        </row>
        <row r="1797">
          <cell r="A1797" t="str">
            <v>M2</v>
          </cell>
          <cell r="B1797" t="str">
            <v>A5C</v>
          </cell>
          <cell r="C1797" t="str">
            <v>P</v>
          </cell>
          <cell r="D1797" t="str">
            <v>23145</v>
          </cell>
          <cell r="E1797" t="str">
            <v>PIPE</v>
          </cell>
          <cell r="F1797">
            <v>1</v>
          </cell>
          <cell r="G1797" t="str">
            <v>CB100508000T00</v>
          </cell>
          <cell r="H1797">
            <v>0.75</v>
          </cell>
          <cell r="I1797" t="str">
            <v>--</v>
          </cell>
          <cell r="J1797">
            <v>6.5</v>
          </cell>
          <cell r="K1797">
            <v>6.5</v>
          </cell>
        </row>
        <row r="1798">
          <cell r="A1798" t="str">
            <v>M2</v>
          </cell>
          <cell r="B1798" t="str">
            <v>A5C</v>
          </cell>
          <cell r="C1798" t="str">
            <v>P</v>
          </cell>
          <cell r="D1798" t="str">
            <v>23184</v>
          </cell>
          <cell r="E1798" t="str">
            <v>PIPE</v>
          </cell>
          <cell r="F1798">
            <v>1</v>
          </cell>
          <cell r="G1798" t="str">
            <v>CB100508000T00</v>
          </cell>
          <cell r="H1798">
            <v>0.75</v>
          </cell>
          <cell r="I1798" t="str">
            <v>--</v>
          </cell>
          <cell r="J1798">
            <v>7</v>
          </cell>
          <cell r="K1798">
            <v>7</v>
          </cell>
        </row>
        <row r="1799">
          <cell r="A1799" t="str">
            <v>M2</v>
          </cell>
          <cell r="B1799" t="str">
            <v>A5C</v>
          </cell>
          <cell r="C1799" t="str">
            <v>P</v>
          </cell>
          <cell r="D1799" t="str">
            <v>23163</v>
          </cell>
          <cell r="E1799" t="str">
            <v>PIPE</v>
          </cell>
          <cell r="F1799">
            <v>1</v>
          </cell>
          <cell r="G1799" t="str">
            <v>CB100508000T00</v>
          </cell>
          <cell r="H1799">
            <v>0.75</v>
          </cell>
          <cell r="I1799" t="str">
            <v>--</v>
          </cell>
          <cell r="J1799">
            <v>8.8000000000000007</v>
          </cell>
          <cell r="K1799">
            <v>8.8000000000000007</v>
          </cell>
        </row>
        <row r="1800">
          <cell r="A1800" t="str">
            <v>M2</v>
          </cell>
          <cell r="B1800" t="str">
            <v>A5C</v>
          </cell>
          <cell r="C1800" t="str">
            <v>P</v>
          </cell>
          <cell r="D1800" t="str">
            <v>23113</v>
          </cell>
          <cell r="E1800" t="str">
            <v>PIPE</v>
          </cell>
          <cell r="F1800">
            <v>1</v>
          </cell>
          <cell r="G1800" t="str">
            <v>CB100508000T00</v>
          </cell>
          <cell r="H1800">
            <v>0.75</v>
          </cell>
          <cell r="I1800" t="str">
            <v>--</v>
          </cell>
          <cell r="J1800">
            <v>9</v>
          </cell>
          <cell r="K1800">
            <v>9</v>
          </cell>
        </row>
        <row r="1801">
          <cell r="A1801" t="str">
            <v>M2</v>
          </cell>
          <cell r="B1801" t="str">
            <v>A5C</v>
          </cell>
          <cell r="C1801" t="str">
            <v>P</v>
          </cell>
          <cell r="D1801" t="str">
            <v>23014</v>
          </cell>
          <cell r="E1801" t="str">
            <v>PIPE</v>
          </cell>
          <cell r="F1801">
            <v>1</v>
          </cell>
          <cell r="G1801" t="str">
            <v>CB100508000T00</v>
          </cell>
          <cell r="H1801">
            <v>0.75</v>
          </cell>
          <cell r="I1801" t="str">
            <v>--</v>
          </cell>
          <cell r="J1801">
            <v>9</v>
          </cell>
          <cell r="K1801">
            <v>9</v>
          </cell>
        </row>
        <row r="1802">
          <cell r="A1802" t="str">
            <v>M2</v>
          </cell>
          <cell r="B1802" t="str">
            <v>A5C</v>
          </cell>
          <cell r="C1802" t="str">
            <v>P</v>
          </cell>
          <cell r="D1802" t="str">
            <v>23219</v>
          </cell>
          <cell r="E1802" t="str">
            <v>PIPE</v>
          </cell>
          <cell r="F1802">
            <v>1</v>
          </cell>
          <cell r="G1802" t="str">
            <v>CB100508000T00</v>
          </cell>
          <cell r="H1802">
            <v>0.75</v>
          </cell>
          <cell r="I1802" t="str">
            <v>--</v>
          </cell>
          <cell r="J1802">
            <v>9.8000000000000007</v>
          </cell>
          <cell r="K1802">
            <v>9.8000000000000007</v>
          </cell>
        </row>
        <row r="1803">
          <cell r="A1803" t="str">
            <v>M2</v>
          </cell>
          <cell r="B1803" t="str">
            <v>A5C</v>
          </cell>
          <cell r="C1803" t="str">
            <v>P</v>
          </cell>
          <cell r="D1803" t="str">
            <v>23183</v>
          </cell>
          <cell r="E1803" t="str">
            <v>PIPE</v>
          </cell>
          <cell r="F1803">
            <v>1</v>
          </cell>
          <cell r="G1803" t="str">
            <v>CB100508000T00</v>
          </cell>
          <cell r="H1803">
            <v>0.75</v>
          </cell>
          <cell r="I1803" t="str">
            <v>--</v>
          </cell>
          <cell r="J1803">
            <v>10</v>
          </cell>
          <cell r="K1803">
            <v>10</v>
          </cell>
        </row>
        <row r="1804">
          <cell r="A1804" t="str">
            <v>M2</v>
          </cell>
          <cell r="B1804" t="str">
            <v>A5C</v>
          </cell>
          <cell r="C1804" t="str">
            <v>P</v>
          </cell>
          <cell r="D1804" t="str">
            <v>23065</v>
          </cell>
          <cell r="E1804" t="str">
            <v>PIPE</v>
          </cell>
          <cell r="F1804">
            <v>1</v>
          </cell>
          <cell r="G1804" t="str">
            <v>CB100508000T00</v>
          </cell>
          <cell r="H1804">
            <v>0.75</v>
          </cell>
          <cell r="I1804" t="str">
            <v>--</v>
          </cell>
          <cell r="J1804">
            <v>11</v>
          </cell>
          <cell r="K1804">
            <v>11</v>
          </cell>
        </row>
        <row r="1805">
          <cell r="A1805" t="str">
            <v>M2</v>
          </cell>
          <cell r="B1805" t="str">
            <v>A5C</v>
          </cell>
          <cell r="C1805" t="str">
            <v>P</v>
          </cell>
          <cell r="D1805" t="str">
            <v>23048</v>
          </cell>
          <cell r="E1805" t="str">
            <v>PIPE</v>
          </cell>
          <cell r="F1805">
            <v>1</v>
          </cell>
          <cell r="G1805" t="str">
            <v>CB100508000T00</v>
          </cell>
          <cell r="H1805">
            <v>0.75</v>
          </cell>
          <cell r="I1805" t="str">
            <v>--</v>
          </cell>
          <cell r="J1805">
            <v>12.7</v>
          </cell>
          <cell r="K1805">
            <v>12.7</v>
          </cell>
        </row>
        <row r="1806">
          <cell r="A1806" t="str">
            <v>M2</v>
          </cell>
          <cell r="B1806" t="str">
            <v>A5C</v>
          </cell>
          <cell r="C1806" t="str">
            <v>P</v>
          </cell>
          <cell r="D1806" t="str">
            <v>23155</v>
          </cell>
          <cell r="E1806" t="str">
            <v>PIPE</v>
          </cell>
          <cell r="F1806">
            <v>1</v>
          </cell>
          <cell r="G1806" t="str">
            <v>CB100508000T00</v>
          </cell>
          <cell r="H1806">
            <v>0.75</v>
          </cell>
          <cell r="I1806" t="str">
            <v>--</v>
          </cell>
          <cell r="J1806">
            <v>13.5</v>
          </cell>
          <cell r="K1806">
            <v>13.5</v>
          </cell>
        </row>
        <row r="1807">
          <cell r="A1807" t="str">
            <v>M2</v>
          </cell>
          <cell r="B1807" t="str">
            <v>B2C</v>
          </cell>
          <cell r="C1807" t="str">
            <v>SH</v>
          </cell>
          <cell r="D1807" t="str">
            <v>24612</v>
          </cell>
          <cell r="E1807" t="str">
            <v>PIPE</v>
          </cell>
          <cell r="F1807">
            <v>1</v>
          </cell>
          <cell r="G1807" t="str">
            <v>CB100508000T00</v>
          </cell>
          <cell r="H1807">
            <v>0.75</v>
          </cell>
          <cell r="I1807" t="str">
            <v>--</v>
          </cell>
          <cell r="J1807">
            <v>14</v>
          </cell>
          <cell r="K1807">
            <v>14</v>
          </cell>
        </row>
        <row r="1808">
          <cell r="A1808" t="str">
            <v>M2</v>
          </cell>
          <cell r="B1808" t="str">
            <v>B2C</v>
          </cell>
          <cell r="C1808" t="str">
            <v>SCL</v>
          </cell>
          <cell r="D1808" t="str">
            <v>TRAP</v>
          </cell>
          <cell r="E1808" t="str">
            <v>PIPE</v>
          </cell>
          <cell r="F1808">
            <v>1</v>
          </cell>
          <cell r="G1808" t="str">
            <v>CB100508000T00</v>
          </cell>
          <cell r="H1808">
            <v>0.75</v>
          </cell>
          <cell r="I1808" t="str">
            <v>--</v>
          </cell>
          <cell r="J1808">
            <v>15</v>
          </cell>
          <cell r="K1808">
            <v>15</v>
          </cell>
        </row>
        <row r="1809">
          <cell r="A1809" t="str">
            <v>M2</v>
          </cell>
          <cell r="B1809" t="str">
            <v>A5C</v>
          </cell>
          <cell r="C1809" t="str">
            <v>P</v>
          </cell>
          <cell r="D1809" t="str">
            <v>24029</v>
          </cell>
          <cell r="E1809" t="str">
            <v>PIPE</v>
          </cell>
          <cell r="F1809">
            <v>1</v>
          </cell>
          <cell r="G1809" t="str">
            <v>CB100508000T00</v>
          </cell>
          <cell r="H1809">
            <v>0.75</v>
          </cell>
          <cell r="I1809" t="str">
            <v>--</v>
          </cell>
          <cell r="J1809">
            <v>15</v>
          </cell>
          <cell r="K1809">
            <v>15</v>
          </cell>
        </row>
        <row r="1810">
          <cell r="A1810" t="str">
            <v>M2</v>
          </cell>
          <cell r="B1810" t="str">
            <v>A5C</v>
          </cell>
          <cell r="C1810" t="str">
            <v>P</v>
          </cell>
          <cell r="D1810" t="str">
            <v>23173</v>
          </cell>
          <cell r="E1810" t="str">
            <v>PIPE</v>
          </cell>
          <cell r="F1810">
            <v>1</v>
          </cell>
          <cell r="G1810" t="str">
            <v>CB100508000T00</v>
          </cell>
          <cell r="H1810">
            <v>0.75</v>
          </cell>
          <cell r="I1810" t="str">
            <v>--</v>
          </cell>
          <cell r="J1810">
            <v>17.600000000000001</v>
          </cell>
          <cell r="K1810">
            <v>17.600000000000001</v>
          </cell>
        </row>
        <row r="1811">
          <cell r="A1811" t="str">
            <v>M2</v>
          </cell>
          <cell r="B1811" t="str">
            <v>A5C</v>
          </cell>
          <cell r="C1811" t="str">
            <v>P</v>
          </cell>
          <cell r="D1811" t="str">
            <v>23247</v>
          </cell>
          <cell r="E1811" t="str">
            <v>PIPE</v>
          </cell>
          <cell r="F1811">
            <v>1</v>
          </cell>
          <cell r="G1811" t="str">
            <v>CB100508000T00</v>
          </cell>
          <cell r="H1811">
            <v>0.75</v>
          </cell>
          <cell r="I1811" t="str">
            <v>--</v>
          </cell>
          <cell r="J1811">
            <v>20.6</v>
          </cell>
          <cell r="K1811">
            <v>20.6</v>
          </cell>
        </row>
        <row r="1812">
          <cell r="A1812" t="str">
            <v>M2</v>
          </cell>
          <cell r="B1812" t="str">
            <v>A5C</v>
          </cell>
          <cell r="C1812" t="str">
            <v>P</v>
          </cell>
          <cell r="D1812" t="str">
            <v>23225</v>
          </cell>
          <cell r="E1812" t="str">
            <v>PIPE</v>
          </cell>
          <cell r="F1812">
            <v>1</v>
          </cell>
          <cell r="G1812" t="str">
            <v>CB100508000T00</v>
          </cell>
          <cell r="H1812">
            <v>0.75</v>
          </cell>
          <cell r="I1812" t="str">
            <v>--</v>
          </cell>
          <cell r="J1812">
            <v>21</v>
          </cell>
          <cell r="K1812">
            <v>21</v>
          </cell>
        </row>
        <row r="1813">
          <cell r="A1813" t="str">
            <v>M2</v>
          </cell>
          <cell r="B1813" t="str">
            <v>A5C</v>
          </cell>
          <cell r="C1813" t="str">
            <v>P</v>
          </cell>
          <cell r="D1813" t="str">
            <v>23188</v>
          </cell>
          <cell r="E1813" t="str">
            <v>PIPE</v>
          </cell>
          <cell r="F1813">
            <v>1</v>
          </cell>
          <cell r="G1813" t="str">
            <v>CB100508000T00</v>
          </cell>
          <cell r="H1813">
            <v>0.75</v>
          </cell>
          <cell r="I1813" t="str">
            <v>--</v>
          </cell>
          <cell r="J1813">
            <v>22.2</v>
          </cell>
          <cell r="K1813">
            <v>22.2</v>
          </cell>
        </row>
        <row r="1814">
          <cell r="A1814" t="str">
            <v>M2</v>
          </cell>
          <cell r="B1814" t="str">
            <v>A5C</v>
          </cell>
          <cell r="C1814" t="str">
            <v>P</v>
          </cell>
          <cell r="D1814" t="str">
            <v>23059</v>
          </cell>
          <cell r="E1814" t="str">
            <v>PIPE</v>
          </cell>
          <cell r="F1814">
            <v>1</v>
          </cell>
          <cell r="G1814" t="str">
            <v>CB100508000T00</v>
          </cell>
          <cell r="H1814">
            <v>0.75</v>
          </cell>
          <cell r="I1814" t="str">
            <v>--</v>
          </cell>
          <cell r="J1814">
            <v>23</v>
          </cell>
          <cell r="K1814">
            <v>23</v>
          </cell>
        </row>
        <row r="1815">
          <cell r="A1815" t="str">
            <v>M2</v>
          </cell>
          <cell r="B1815" t="str">
            <v>A5C</v>
          </cell>
          <cell r="C1815" t="str">
            <v>P</v>
          </cell>
          <cell r="D1815" t="str">
            <v>99004</v>
          </cell>
          <cell r="E1815" t="str">
            <v>PIPE</v>
          </cell>
          <cell r="F1815">
            <v>1</v>
          </cell>
          <cell r="G1815" t="str">
            <v>CB100508000T00</v>
          </cell>
          <cell r="H1815">
            <v>0.75</v>
          </cell>
          <cell r="I1815" t="str">
            <v>--</v>
          </cell>
          <cell r="J1815">
            <v>25.5</v>
          </cell>
          <cell r="K1815">
            <v>25.5</v>
          </cell>
        </row>
        <row r="1816">
          <cell r="A1816" t="str">
            <v>M2</v>
          </cell>
          <cell r="B1816" t="str">
            <v>A5C</v>
          </cell>
          <cell r="C1816" t="str">
            <v>P</v>
          </cell>
          <cell r="D1816" t="str">
            <v>23079</v>
          </cell>
          <cell r="E1816" t="str">
            <v>PIPE</v>
          </cell>
          <cell r="F1816">
            <v>1</v>
          </cell>
          <cell r="G1816" t="str">
            <v>CB100508000T00</v>
          </cell>
          <cell r="H1816">
            <v>0.75</v>
          </cell>
          <cell r="I1816" t="str">
            <v>--</v>
          </cell>
          <cell r="J1816">
            <v>26.2</v>
          </cell>
          <cell r="K1816">
            <v>26.2</v>
          </cell>
        </row>
        <row r="1817">
          <cell r="A1817" t="str">
            <v>M2</v>
          </cell>
          <cell r="B1817" t="str">
            <v>A5C</v>
          </cell>
          <cell r="C1817" t="str">
            <v>P</v>
          </cell>
          <cell r="D1817" t="str">
            <v>23094</v>
          </cell>
          <cell r="E1817" t="str">
            <v>PIPE</v>
          </cell>
          <cell r="F1817">
            <v>1</v>
          </cell>
          <cell r="G1817" t="str">
            <v>CB100508000T00</v>
          </cell>
          <cell r="H1817">
            <v>0.75</v>
          </cell>
          <cell r="I1817" t="str">
            <v>--</v>
          </cell>
          <cell r="J1817">
            <v>27</v>
          </cell>
          <cell r="K1817">
            <v>27</v>
          </cell>
        </row>
        <row r="1818">
          <cell r="A1818" t="str">
            <v>M2</v>
          </cell>
          <cell r="B1818" t="str">
            <v>A5C</v>
          </cell>
          <cell r="C1818" t="str">
            <v>P</v>
          </cell>
          <cell r="D1818" t="str">
            <v>23180</v>
          </cell>
          <cell r="E1818" t="str">
            <v>PIPE</v>
          </cell>
          <cell r="F1818">
            <v>1</v>
          </cell>
          <cell r="G1818" t="str">
            <v>CB100508000T00</v>
          </cell>
          <cell r="H1818">
            <v>0.75</v>
          </cell>
          <cell r="I1818" t="str">
            <v>--</v>
          </cell>
          <cell r="J1818">
            <v>29</v>
          </cell>
          <cell r="K1818">
            <v>29</v>
          </cell>
        </row>
        <row r="1819">
          <cell r="A1819" t="str">
            <v>M2</v>
          </cell>
          <cell r="B1819" t="str">
            <v>A5C</v>
          </cell>
          <cell r="C1819" t="str">
            <v>P</v>
          </cell>
          <cell r="D1819" t="str">
            <v>23028</v>
          </cell>
          <cell r="E1819" t="str">
            <v>PIPE</v>
          </cell>
          <cell r="F1819">
            <v>1</v>
          </cell>
          <cell r="G1819" t="str">
            <v>CB100508000T00</v>
          </cell>
          <cell r="H1819">
            <v>0.75</v>
          </cell>
          <cell r="I1819" t="str">
            <v>--</v>
          </cell>
          <cell r="J1819">
            <v>30.5</v>
          </cell>
          <cell r="K1819">
            <v>30.5</v>
          </cell>
        </row>
        <row r="1820">
          <cell r="A1820" t="str">
            <v>M2</v>
          </cell>
          <cell r="B1820" t="str">
            <v>A5C</v>
          </cell>
          <cell r="C1820" t="str">
            <v>P</v>
          </cell>
          <cell r="D1820" t="str">
            <v>23053</v>
          </cell>
          <cell r="E1820" t="str">
            <v>PIPE</v>
          </cell>
          <cell r="F1820">
            <v>1</v>
          </cell>
          <cell r="G1820" t="str">
            <v>CB100508000T00</v>
          </cell>
          <cell r="H1820">
            <v>0.75</v>
          </cell>
          <cell r="I1820" t="str">
            <v>--</v>
          </cell>
          <cell r="J1820">
            <v>31.5</v>
          </cell>
          <cell r="K1820">
            <v>31.5</v>
          </cell>
        </row>
        <row r="1821">
          <cell r="A1821" t="str">
            <v>M2</v>
          </cell>
          <cell r="B1821" t="str">
            <v>A5C</v>
          </cell>
          <cell r="C1821" t="str">
            <v>P</v>
          </cell>
          <cell r="D1821" t="str">
            <v>24016</v>
          </cell>
          <cell r="E1821" t="str">
            <v>PIPE</v>
          </cell>
          <cell r="F1821">
            <v>1</v>
          </cell>
          <cell r="G1821" t="str">
            <v>CB100508000T00</v>
          </cell>
          <cell r="H1821">
            <v>0.75</v>
          </cell>
          <cell r="I1821" t="str">
            <v>--</v>
          </cell>
          <cell r="J1821">
            <v>32.5</v>
          </cell>
          <cell r="K1821">
            <v>32.5</v>
          </cell>
        </row>
        <row r="1822">
          <cell r="A1822" t="str">
            <v>M2</v>
          </cell>
          <cell r="B1822" t="str">
            <v>A5C</v>
          </cell>
          <cell r="C1822" t="str">
            <v>P</v>
          </cell>
          <cell r="D1822" t="str">
            <v>23156</v>
          </cell>
          <cell r="E1822" t="str">
            <v>PIPE</v>
          </cell>
          <cell r="F1822">
            <v>1</v>
          </cell>
          <cell r="G1822" t="str">
            <v>CB100508000T00</v>
          </cell>
          <cell r="H1822">
            <v>0.75</v>
          </cell>
          <cell r="I1822" t="str">
            <v>--</v>
          </cell>
          <cell r="J1822">
            <v>34.9</v>
          </cell>
          <cell r="K1822">
            <v>34.9</v>
          </cell>
        </row>
        <row r="1823">
          <cell r="A1823" t="str">
            <v>M2</v>
          </cell>
          <cell r="B1823" t="str">
            <v>A5C</v>
          </cell>
          <cell r="C1823" t="str">
            <v>P</v>
          </cell>
          <cell r="D1823" t="str">
            <v>23191</v>
          </cell>
          <cell r="E1823" t="str">
            <v>PIPE</v>
          </cell>
          <cell r="F1823">
            <v>1</v>
          </cell>
          <cell r="G1823" t="str">
            <v>CB100508000T00</v>
          </cell>
          <cell r="H1823">
            <v>0.75</v>
          </cell>
          <cell r="I1823" t="str">
            <v>--</v>
          </cell>
          <cell r="J1823">
            <v>35</v>
          </cell>
          <cell r="K1823">
            <v>35</v>
          </cell>
        </row>
        <row r="1824">
          <cell r="A1824" t="str">
            <v>M2</v>
          </cell>
          <cell r="B1824" t="str">
            <v>A5C</v>
          </cell>
          <cell r="C1824" t="str">
            <v>P</v>
          </cell>
          <cell r="D1824" t="str">
            <v>23141</v>
          </cell>
          <cell r="E1824" t="str">
            <v>PIPE</v>
          </cell>
          <cell r="F1824">
            <v>1</v>
          </cell>
          <cell r="G1824" t="str">
            <v>CB100508000T00</v>
          </cell>
          <cell r="H1824">
            <v>0.75</v>
          </cell>
          <cell r="I1824" t="str">
            <v>--</v>
          </cell>
          <cell r="J1824">
            <v>37</v>
          </cell>
          <cell r="K1824">
            <v>37</v>
          </cell>
        </row>
        <row r="1825">
          <cell r="A1825" t="str">
            <v>M2</v>
          </cell>
          <cell r="B1825" t="str">
            <v>A5C</v>
          </cell>
          <cell r="C1825" t="str">
            <v>P</v>
          </cell>
          <cell r="D1825" t="str">
            <v>23081</v>
          </cell>
          <cell r="E1825" t="str">
            <v>PIPE</v>
          </cell>
          <cell r="F1825">
            <v>1</v>
          </cell>
          <cell r="G1825" t="str">
            <v>CB100508000T00</v>
          </cell>
          <cell r="H1825">
            <v>0.75</v>
          </cell>
          <cell r="I1825" t="str">
            <v>--</v>
          </cell>
          <cell r="J1825">
            <v>40</v>
          </cell>
          <cell r="K1825">
            <v>40</v>
          </cell>
        </row>
        <row r="1826">
          <cell r="A1826" t="str">
            <v>M2</v>
          </cell>
          <cell r="B1826" t="str">
            <v>A5C</v>
          </cell>
          <cell r="C1826" t="str">
            <v>P</v>
          </cell>
          <cell r="D1826" t="str">
            <v>24024</v>
          </cell>
          <cell r="E1826" t="str">
            <v>PIPE</v>
          </cell>
          <cell r="F1826">
            <v>1</v>
          </cell>
          <cell r="G1826" t="str">
            <v>CB100508000T00</v>
          </cell>
          <cell r="H1826">
            <v>0.75</v>
          </cell>
          <cell r="I1826" t="str">
            <v>--</v>
          </cell>
          <cell r="J1826">
            <v>49.5</v>
          </cell>
          <cell r="K1826">
            <v>49.5</v>
          </cell>
        </row>
        <row r="1827">
          <cell r="A1827" t="str">
            <v>M2</v>
          </cell>
          <cell r="B1827" t="str">
            <v>A5C</v>
          </cell>
          <cell r="C1827" t="str">
            <v>P</v>
          </cell>
          <cell r="D1827" t="str">
            <v>24018</v>
          </cell>
          <cell r="E1827" t="str">
            <v>PIPE</v>
          </cell>
          <cell r="F1827">
            <v>1</v>
          </cell>
          <cell r="G1827" t="str">
            <v>CB100508000T00</v>
          </cell>
          <cell r="H1827">
            <v>0.75</v>
          </cell>
          <cell r="I1827" t="str">
            <v>--</v>
          </cell>
          <cell r="J1827">
            <v>51</v>
          </cell>
          <cell r="K1827">
            <v>51</v>
          </cell>
        </row>
        <row r="1828">
          <cell r="A1828" t="str">
            <v>M2</v>
          </cell>
          <cell r="B1828" t="str">
            <v>A5C</v>
          </cell>
          <cell r="C1828" t="str">
            <v>P</v>
          </cell>
          <cell r="D1828" t="str">
            <v>23080</v>
          </cell>
          <cell r="E1828" t="str">
            <v>PIPE</v>
          </cell>
          <cell r="F1828">
            <v>1</v>
          </cell>
          <cell r="G1828" t="str">
            <v>CB100508000T00</v>
          </cell>
          <cell r="H1828">
            <v>0.75</v>
          </cell>
          <cell r="I1828" t="str">
            <v>--</v>
          </cell>
          <cell r="J1828">
            <v>67</v>
          </cell>
          <cell r="K1828">
            <v>67</v>
          </cell>
        </row>
        <row r="1829">
          <cell r="A1829" t="str">
            <v>M2</v>
          </cell>
          <cell r="B1829" t="str">
            <v>A5C</v>
          </cell>
          <cell r="C1829" t="str">
            <v>P</v>
          </cell>
          <cell r="D1829" t="str">
            <v>23133</v>
          </cell>
          <cell r="E1829" t="str">
            <v>PIPE</v>
          </cell>
          <cell r="F1829">
            <v>1</v>
          </cell>
          <cell r="G1829" t="str">
            <v>CB100508000100</v>
          </cell>
          <cell r="H1829">
            <v>1</v>
          </cell>
          <cell r="I1829" t="str">
            <v>--</v>
          </cell>
          <cell r="J1829">
            <v>0.1</v>
          </cell>
          <cell r="K1829">
            <v>0.1</v>
          </cell>
        </row>
        <row r="1830">
          <cell r="A1830" t="str">
            <v>M2</v>
          </cell>
          <cell r="B1830" t="str">
            <v>A5C</v>
          </cell>
          <cell r="C1830" t="str">
            <v>P</v>
          </cell>
          <cell r="D1830" t="str">
            <v>23141</v>
          </cell>
          <cell r="E1830" t="str">
            <v>PIPE</v>
          </cell>
          <cell r="F1830">
            <v>1</v>
          </cell>
          <cell r="G1830" t="str">
            <v>CB100508000100</v>
          </cell>
          <cell r="H1830">
            <v>1</v>
          </cell>
          <cell r="I1830" t="str">
            <v>--</v>
          </cell>
          <cell r="J1830">
            <v>0.1</v>
          </cell>
          <cell r="K1830">
            <v>0.1</v>
          </cell>
        </row>
        <row r="1831">
          <cell r="A1831" t="str">
            <v>M2</v>
          </cell>
          <cell r="B1831" t="str">
            <v>A5C</v>
          </cell>
          <cell r="C1831" t="str">
            <v>P</v>
          </cell>
          <cell r="D1831" t="str">
            <v>24001</v>
          </cell>
          <cell r="E1831" t="str">
            <v>PIPE</v>
          </cell>
          <cell r="F1831">
            <v>1</v>
          </cell>
          <cell r="G1831" t="str">
            <v>CB100508000100</v>
          </cell>
          <cell r="H1831">
            <v>1</v>
          </cell>
          <cell r="I1831" t="str">
            <v>--</v>
          </cell>
          <cell r="J1831">
            <v>0.3</v>
          </cell>
          <cell r="K1831">
            <v>0.3</v>
          </cell>
        </row>
        <row r="1832">
          <cell r="A1832" t="str">
            <v>M2</v>
          </cell>
          <cell r="B1832" t="str">
            <v>A5C</v>
          </cell>
          <cell r="C1832" t="str">
            <v>P</v>
          </cell>
          <cell r="D1832" t="str">
            <v>23006</v>
          </cell>
          <cell r="E1832" t="str">
            <v>PIPE</v>
          </cell>
          <cell r="F1832">
            <v>1</v>
          </cell>
          <cell r="G1832" t="str">
            <v>CB100508000100</v>
          </cell>
          <cell r="H1832">
            <v>1</v>
          </cell>
          <cell r="I1832" t="str">
            <v>--</v>
          </cell>
          <cell r="J1832">
            <v>0.4</v>
          </cell>
          <cell r="K1832">
            <v>0.4</v>
          </cell>
        </row>
        <row r="1833">
          <cell r="A1833" t="str">
            <v>M2</v>
          </cell>
          <cell r="B1833" t="str">
            <v>A5C</v>
          </cell>
          <cell r="C1833" t="str">
            <v>TRIM</v>
          </cell>
          <cell r="D1833" t="str">
            <v>V-2316</v>
          </cell>
          <cell r="E1833" t="str">
            <v>PIPE</v>
          </cell>
          <cell r="F1833">
            <v>1</v>
          </cell>
          <cell r="G1833" t="str">
            <v>CB100508000100</v>
          </cell>
          <cell r="H1833">
            <v>1</v>
          </cell>
          <cell r="I1833" t="str">
            <v>--</v>
          </cell>
          <cell r="J1833">
            <v>0.5</v>
          </cell>
          <cell r="K1833">
            <v>0.5</v>
          </cell>
        </row>
        <row r="1834">
          <cell r="A1834" t="str">
            <v>M2</v>
          </cell>
          <cell r="B1834" t="str">
            <v>A5C</v>
          </cell>
          <cell r="C1834" t="str">
            <v>TRIM</v>
          </cell>
          <cell r="D1834" t="str">
            <v>V-2325</v>
          </cell>
          <cell r="E1834" t="str">
            <v>PIPE</v>
          </cell>
          <cell r="F1834">
            <v>1</v>
          </cell>
          <cell r="G1834" t="str">
            <v>CB100508000100</v>
          </cell>
          <cell r="H1834">
            <v>1</v>
          </cell>
          <cell r="I1834" t="str">
            <v>--</v>
          </cell>
          <cell r="J1834">
            <v>0.5</v>
          </cell>
          <cell r="K1834">
            <v>0.5</v>
          </cell>
        </row>
        <row r="1835">
          <cell r="A1835" t="str">
            <v>M2</v>
          </cell>
          <cell r="B1835" t="str">
            <v>A5C</v>
          </cell>
          <cell r="C1835" t="str">
            <v>P</v>
          </cell>
          <cell r="D1835" t="str">
            <v>24031</v>
          </cell>
          <cell r="E1835" t="str">
            <v>PIPE</v>
          </cell>
          <cell r="F1835">
            <v>1</v>
          </cell>
          <cell r="G1835" t="str">
            <v>CB100508000100</v>
          </cell>
          <cell r="H1835">
            <v>1</v>
          </cell>
          <cell r="I1835" t="str">
            <v>--</v>
          </cell>
          <cell r="J1835">
            <v>0.5</v>
          </cell>
          <cell r="K1835">
            <v>0.5</v>
          </cell>
        </row>
        <row r="1836">
          <cell r="A1836" t="str">
            <v>M2</v>
          </cell>
          <cell r="B1836" t="str">
            <v>A5C</v>
          </cell>
          <cell r="C1836" t="str">
            <v>P</v>
          </cell>
          <cell r="D1836" t="str">
            <v>23037</v>
          </cell>
          <cell r="E1836" t="str">
            <v>PIPE</v>
          </cell>
          <cell r="F1836">
            <v>1</v>
          </cell>
          <cell r="G1836" t="str">
            <v>CB100508000100</v>
          </cell>
          <cell r="H1836">
            <v>1</v>
          </cell>
          <cell r="I1836" t="str">
            <v>--</v>
          </cell>
          <cell r="J1836">
            <v>1</v>
          </cell>
          <cell r="K1836">
            <v>1</v>
          </cell>
        </row>
        <row r="1837">
          <cell r="A1837" t="str">
            <v>M2</v>
          </cell>
          <cell r="B1837" t="str">
            <v>A5C</v>
          </cell>
          <cell r="C1837" t="str">
            <v>P</v>
          </cell>
          <cell r="D1837" t="str">
            <v>23052</v>
          </cell>
          <cell r="E1837" t="str">
            <v>PIPE</v>
          </cell>
          <cell r="F1837">
            <v>1</v>
          </cell>
          <cell r="G1837" t="str">
            <v>CB100508000100</v>
          </cell>
          <cell r="H1837">
            <v>1</v>
          </cell>
          <cell r="I1837" t="str">
            <v>--</v>
          </cell>
          <cell r="J1837">
            <v>1</v>
          </cell>
          <cell r="K1837">
            <v>1</v>
          </cell>
        </row>
        <row r="1838">
          <cell r="A1838" t="str">
            <v>M2</v>
          </cell>
          <cell r="B1838" t="str">
            <v>A5C</v>
          </cell>
          <cell r="C1838" t="str">
            <v>P</v>
          </cell>
          <cell r="D1838" t="str">
            <v>23145</v>
          </cell>
          <cell r="E1838" t="str">
            <v>PIPE</v>
          </cell>
          <cell r="F1838">
            <v>1</v>
          </cell>
          <cell r="G1838" t="str">
            <v>CB100508000100</v>
          </cell>
          <cell r="H1838">
            <v>1</v>
          </cell>
          <cell r="I1838" t="str">
            <v>--</v>
          </cell>
          <cell r="J1838">
            <v>1</v>
          </cell>
          <cell r="K1838">
            <v>1</v>
          </cell>
        </row>
        <row r="1839">
          <cell r="A1839" t="str">
            <v>M2</v>
          </cell>
          <cell r="B1839" t="str">
            <v>A5C</v>
          </cell>
          <cell r="C1839" t="str">
            <v>TRIM</v>
          </cell>
          <cell r="D1839" t="str">
            <v>V-2352</v>
          </cell>
          <cell r="E1839" t="str">
            <v>PIPE</v>
          </cell>
          <cell r="F1839">
            <v>1</v>
          </cell>
          <cell r="G1839" t="str">
            <v>CB100508000100</v>
          </cell>
          <cell r="H1839">
            <v>1</v>
          </cell>
          <cell r="I1839" t="str">
            <v>--</v>
          </cell>
          <cell r="J1839">
            <v>1</v>
          </cell>
          <cell r="K1839">
            <v>1</v>
          </cell>
        </row>
        <row r="1840">
          <cell r="A1840" t="str">
            <v>M2</v>
          </cell>
          <cell r="B1840" t="str">
            <v>A5C</v>
          </cell>
          <cell r="C1840" t="str">
            <v>P</v>
          </cell>
          <cell r="D1840" t="str">
            <v>23039</v>
          </cell>
          <cell r="E1840" t="str">
            <v>PIPE</v>
          </cell>
          <cell r="F1840">
            <v>1</v>
          </cell>
          <cell r="G1840" t="str">
            <v>CB100508000100</v>
          </cell>
          <cell r="H1840">
            <v>1</v>
          </cell>
          <cell r="I1840" t="str">
            <v>--</v>
          </cell>
          <cell r="J1840">
            <v>1</v>
          </cell>
          <cell r="K1840">
            <v>1</v>
          </cell>
        </row>
        <row r="1841">
          <cell r="A1841" t="str">
            <v>M2</v>
          </cell>
          <cell r="B1841" t="str">
            <v>A5C</v>
          </cell>
          <cell r="C1841" t="str">
            <v>P</v>
          </cell>
          <cell r="D1841" t="str">
            <v>99004</v>
          </cell>
          <cell r="E1841" t="str">
            <v>PIPE</v>
          </cell>
          <cell r="F1841">
            <v>1</v>
          </cell>
          <cell r="G1841" t="str">
            <v>CB100508000100</v>
          </cell>
          <cell r="H1841">
            <v>1</v>
          </cell>
          <cell r="I1841" t="str">
            <v>--</v>
          </cell>
          <cell r="J1841">
            <v>1</v>
          </cell>
          <cell r="K1841">
            <v>1</v>
          </cell>
        </row>
        <row r="1842">
          <cell r="A1842" t="str">
            <v>M2</v>
          </cell>
          <cell r="B1842" t="str">
            <v>A5C</v>
          </cell>
          <cell r="C1842" t="str">
            <v>N</v>
          </cell>
          <cell r="D1842" t="str">
            <v>23631</v>
          </cell>
          <cell r="E1842" t="str">
            <v>PIPE</v>
          </cell>
          <cell r="F1842">
            <v>1</v>
          </cell>
          <cell r="G1842" t="str">
            <v>CB100508000100</v>
          </cell>
          <cell r="H1842">
            <v>1</v>
          </cell>
          <cell r="I1842" t="str">
            <v>--</v>
          </cell>
          <cell r="J1842">
            <v>1.3</v>
          </cell>
          <cell r="K1842">
            <v>1.3</v>
          </cell>
        </row>
        <row r="1843">
          <cell r="A1843" t="str">
            <v>M2</v>
          </cell>
          <cell r="B1843" t="str">
            <v>A5C</v>
          </cell>
          <cell r="C1843" t="str">
            <v>N</v>
          </cell>
          <cell r="D1843" t="str">
            <v>23634</v>
          </cell>
          <cell r="E1843" t="str">
            <v>PIPE</v>
          </cell>
          <cell r="F1843">
            <v>1</v>
          </cell>
          <cell r="G1843" t="str">
            <v>CB100508000100</v>
          </cell>
          <cell r="H1843">
            <v>1</v>
          </cell>
          <cell r="I1843" t="str">
            <v>--</v>
          </cell>
          <cell r="J1843">
            <v>1.3</v>
          </cell>
          <cell r="K1843">
            <v>1.3</v>
          </cell>
        </row>
        <row r="1844">
          <cell r="A1844" t="str">
            <v>M2</v>
          </cell>
          <cell r="B1844" t="str">
            <v>A5C</v>
          </cell>
          <cell r="C1844" t="str">
            <v>N</v>
          </cell>
          <cell r="D1844" t="str">
            <v>23632</v>
          </cell>
          <cell r="E1844" t="str">
            <v>PIPE</v>
          </cell>
          <cell r="F1844">
            <v>1</v>
          </cell>
          <cell r="G1844" t="str">
            <v>CB100508000100</v>
          </cell>
          <cell r="H1844">
            <v>1</v>
          </cell>
          <cell r="I1844" t="str">
            <v>--</v>
          </cell>
          <cell r="J1844">
            <v>1.3</v>
          </cell>
          <cell r="K1844">
            <v>1.3</v>
          </cell>
        </row>
        <row r="1845">
          <cell r="A1845" t="str">
            <v>M2</v>
          </cell>
          <cell r="B1845" t="str">
            <v>A5C</v>
          </cell>
          <cell r="C1845" t="str">
            <v>P</v>
          </cell>
          <cell r="D1845" t="str">
            <v>23035</v>
          </cell>
          <cell r="E1845" t="str">
            <v>PIPE</v>
          </cell>
          <cell r="F1845">
            <v>1</v>
          </cell>
          <cell r="G1845" t="str">
            <v>CB100508000100</v>
          </cell>
          <cell r="H1845">
            <v>1</v>
          </cell>
          <cell r="I1845" t="str">
            <v>--</v>
          </cell>
          <cell r="J1845">
            <v>1.4</v>
          </cell>
          <cell r="K1845">
            <v>1.4</v>
          </cell>
        </row>
        <row r="1846">
          <cell r="A1846" t="str">
            <v>M2</v>
          </cell>
          <cell r="B1846" t="str">
            <v>A5C</v>
          </cell>
          <cell r="C1846" t="str">
            <v>N</v>
          </cell>
          <cell r="D1846" t="str">
            <v>23638</v>
          </cell>
          <cell r="E1846" t="str">
            <v>PIPE</v>
          </cell>
          <cell r="F1846">
            <v>1</v>
          </cell>
          <cell r="G1846" t="str">
            <v>CB100508000100</v>
          </cell>
          <cell r="H1846">
            <v>1</v>
          </cell>
          <cell r="I1846" t="str">
            <v>--</v>
          </cell>
          <cell r="J1846">
            <v>1.6</v>
          </cell>
          <cell r="K1846">
            <v>1.6</v>
          </cell>
        </row>
        <row r="1847">
          <cell r="A1847" t="str">
            <v>M2</v>
          </cell>
          <cell r="B1847" t="str">
            <v>A5C</v>
          </cell>
          <cell r="C1847" t="str">
            <v>N</v>
          </cell>
          <cell r="D1847" t="str">
            <v>23640</v>
          </cell>
          <cell r="E1847" t="str">
            <v>PIPE</v>
          </cell>
          <cell r="F1847">
            <v>1</v>
          </cell>
          <cell r="G1847" t="str">
            <v>CB100508000100</v>
          </cell>
          <cell r="H1847">
            <v>1</v>
          </cell>
          <cell r="I1847" t="str">
            <v>--</v>
          </cell>
          <cell r="J1847">
            <v>1.6</v>
          </cell>
          <cell r="K1847">
            <v>1.6</v>
          </cell>
        </row>
        <row r="1848">
          <cell r="A1848" t="str">
            <v>M2</v>
          </cell>
          <cell r="B1848" t="str">
            <v>A5C</v>
          </cell>
          <cell r="C1848" t="str">
            <v>P</v>
          </cell>
          <cell r="D1848" t="str">
            <v>23006</v>
          </cell>
          <cell r="E1848" t="str">
            <v>PIPE</v>
          </cell>
          <cell r="F1848">
            <v>1</v>
          </cell>
          <cell r="G1848" t="str">
            <v>CB100508000100</v>
          </cell>
          <cell r="H1848">
            <v>1</v>
          </cell>
          <cell r="I1848" t="str">
            <v>--</v>
          </cell>
          <cell r="J1848">
            <v>1.6</v>
          </cell>
          <cell r="K1848">
            <v>1.6</v>
          </cell>
        </row>
        <row r="1849">
          <cell r="A1849" t="str">
            <v>M2</v>
          </cell>
          <cell r="B1849" t="str">
            <v>A5C</v>
          </cell>
          <cell r="C1849" t="str">
            <v>N</v>
          </cell>
          <cell r="D1849" t="str">
            <v>23636</v>
          </cell>
          <cell r="E1849" t="str">
            <v>PIPE</v>
          </cell>
          <cell r="F1849">
            <v>1</v>
          </cell>
          <cell r="G1849" t="str">
            <v>CB100508000100</v>
          </cell>
          <cell r="H1849">
            <v>1</v>
          </cell>
          <cell r="I1849" t="str">
            <v>--</v>
          </cell>
          <cell r="J1849">
            <v>1.6</v>
          </cell>
          <cell r="K1849">
            <v>1.6</v>
          </cell>
        </row>
        <row r="1850">
          <cell r="A1850" t="str">
            <v>M2</v>
          </cell>
          <cell r="B1850" t="str">
            <v>A5C</v>
          </cell>
          <cell r="C1850" t="str">
            <v>P</v>
          </cell>
          <cell r="D1850" t="str">
            <v>23149</v>
          </cell>
          <cell r="E1850" t="str">
            <v>PIPE</v>
          </cell>
          <cell r="F1850">
            <v>1</v>
          </cell>
          <cell r="G1850" t="str">
            <v>CB100508000100</v>
          </cell>
          <cell r="H1850">
            <v>1</v>
          </cell>
          <cell r="I1850" t="str">
            <v>--</v>
          </cell>
          <cell r="J1850">
            <v>1.7</v>
          </cell>
          <cell r="K1850">
            <v>1.7</v>
          </cell>
        </row>
        <row r="1851">
          <cell r="A1851" t="str">
            <v>M2</v>
          </cell>
          <cell r="B1851" t="str">
            <v>A5C</v>
          </cell>
          <cell r="C1851" t="str">
            <v>P</v>
          </cell>
          <cell r="D1851" t="str">
            <v>23208</v>
          </cell>
          <cell r="E1851" t="str">
            <v>PIPE</v>
          </cell>
          <cell r="F1851">
            <v>1</v>
          </cell>
          <cell r="G1851" t="str">
            <v>CB100508000100</v>
          </cell>
          <cell r="H1851">
            <v>1</v>
          </cell>
          <cell r="I1851" t="str">
            <v>--</v>
          </cell>
          <cell r="J1851">
            <v>2</v>
          </cell>
          <cell r="K1851">
            <v>2</v>
          </cell>
        </row>
        <row r="1852">
          <cell r="A1852" t="str">
            <v>M2</v>
          </cell>
          <cell r="B1852" t="str">
            <v>A5C</v>
          </cell>
          <cell r="C1852" t="str">
            <v>P</v>
          </cell>
          <cell r="D1852" t="str">
            <v>23212</v>
          </cell>
          <cell r="E1852" t="str">
            <v>PIPE</v>
          </cell>
          <cell r="F1852">
            <v>1</v>
          </cell>
          <cell r="G1852" t="str">
            <v>CB100508000100</v>
          </cell>
          <cell r="H1852">
            <v>1</v>
          </cell>
          <cell r="I1852" t="str">
            <v>--</v>
          </cell>
          <cell r="J1852">
            <v>2</v>
          </cell>
          <cell r="K1852">
            <v>2</v>
          </cell>
        </row>
        <row r="1853">
          <cell r="A1853" t="str">
            <v>M2</v>
          </cell>
          <cell r="B1853" t="str">
            <v>A5C</v>
          </cell>
          <cell r="C1853" t="str">
            <v>P</v>
          </cell>
          <cell r="D1853" t="str">
            <v>23214</v>
          </cell>
          <cell r="E1853" t="str">
            <v>PIPE</v>
          </cell>
          <cell r="F1853">
            <v>1</v>
          </cell>
          <cell r="G1853" t="str">
            <v>CB100508000100</v>
          </cell>
          <cell r="H1853">
            <v>1</v>
          </cell>
          <cell r="I1853" t="str">
            <v>--</v>
          </cell>
          <cell r="J1853">
            <v>2</v>
          </cell>
          <cell r="K1853">
            <v>2</v>
          </cell>
        </row>
        <row r="1854">
          <cell r="A1854" t="str">
            <v>M2</v>
          </cell>
          <cell r="B1854" t="str">
            <v>A5C</v>
          </cell>
          <cell r="C1854" t="str">
            <v>P</v>
          </cell>
          <cell r="D1854" t="str">
            <v>23206</v>
          </cell>
          <cell r="E1854" t="str">
            <v>PIPE</v>
          </cell>
          <cell r="F1854">
            <v>1</v>
          </cell>
          <cell r="G1854" t="str">
            <v>CB100508000100</v>
          </cell>
          <cell r="H1854">
            <v>1</v>
          </cell>
          <cell r="I1854" t="str">
            <v>--</v>
          </cell>
          <cell r="J1854">
            <v>2</v>
          </cell>
          <cell r="K1854">
            <v>2</v>
          </cell>
        </row>
        <row r="1855">
          <cell r="A1855" t="str">
            <v>M2</v>
          </cell>
          <cell r="B1855" t="str">
            <v>A5C</v>
          </cell>
          <cell r="C1855" t="str">
            <v>P</v>
          </cell>
          <cell r="D1855" t="str">
            <v>23207</v>
          </cell>
          <cell r="E1855" t="str">
            <v>PIPE</v>
          </cell>
          <cell r="F1855">
            <v>1</v>
          </cell>
          <cell r="G1855" t="str">
            <v>CB100508000100</v>
          </cell>
          <cell r="H1855">
            <v>1</v>
          </cell>
          <cell r="I1855" t="str">
            <v>--</v>
          </cell>
          <cell r="J1855">
            <v>2</v>
          </cell>
          <cell r="K1855">
            <v>2</v>
          </cell>
        </row>
        <row r="1856">
          <cell r="A1856" t="str">
            <v>M2</v>
          </cell>
          <cell r="B1856" t="str">
            <v>A5C</v>
          </cell>
          <cell r="C1856" t="str">
            <v>P</v>
          </cell>
          <cell r="D1856" t="str">
            <v>23213</v>
          </cell>
          <cell r="E1856" t="str">
            <v>PIPE</v>
          </cell>
          <cell r="F1856">
            <v>1</v>
          </cell>
          <cell r="G1856" t="str">
            <v>CB100508000100</v>
          </cell>
          <cell r="H1856">
            <v>1</v>
          </cell>
          <cell r="I1856" t="str">
            <v>--</v>
          </cell>
          <cell r="J1856">
            <v>2</v>
          </cell>
          <cell r="K1856">
            <v>2</v>
          </cell>
        </row>
        <row r="1857">
          <cell r="A1857" t="str">
            <v>M2</v>
          </cell>
          <cell r="B1857" t="str">
            <v>A5C</v>
          </cell>
          <cell r="C1857" t="str">
            <v>P</v>
          </cell>
          <cell r="D1857" t="str">
            <v>23239</v>
          </cell>
          <cell r="E1857" t="str">
            <v>PIPE</v>
          </cell>
          <cell r="F1857">
            <v>1</v>
          </cell>
          <cell r="G1857" t="str">
            <v>CB100508000100</v>
          </cell>
          <cell r="H1857">
            <v>1</v>
          </cell>
          <cell r="I1857" t="str">
            <v>--</v>
          </cell>
          <cell r="J1857">
            <v>2</v>
          </cell>
          <cell r="K1857">
            <v>2</v>
          </cell>
        </row>
        <row r="1858">
          <cell r="A1858" t="str">
            <v>M2</v>
          </cell>
          <cell r="B1858" t="str">
            <v>A5C</v>
          </cell>
          <cell r="C1858" t="str">
            <v>P</v>
          </cell>
          <cell r="D1858" t="str">
            <v>23204</v>
          </cell>
          <cell r="E1858" t="str">
            <v>PIPE</v>
          </cell>
          <cell r="F1858">
            <v>1</v>
          </cell>
          <cell r="G1858" t="str">
            <v>CB100508000100</v>
          </cell>
          <cell r="H1858">
            <v>1</v>
          </cell>
          <cell r="I1858" t="str">
            <v>--</v>
          </cell>
          <cell r="J1858">
            <v>2</v>
          </cell>
          <cell r="K1858">
            <v>2</v>
          </cell>
        </row>
        <row r="1859">
          <cell r="A1859" t="str">
            <v>M2</v>
          </cell>
          <cell r="B1859" t="str">
            <v>A5C</v>
          </cell>
          <cell r="C1859" t="str">
            <v>P</v>
          </cell>
          <cell r="D1859" t="str">
            <v>23205</v>
          </cell>
          <cell r="E1859" t="str">
            <v>PIPE</v>
          </cell>
          <cell r="F1859">
            <v>1</v>
          </cell>
          <cell r="G1859" t="str">
            <v>CB100508000100</v>
          </cell>
          <cell r="H1859">
            <v>1</v>
          </cell>
          <cell r="I1859" t="str">
            <v>--</v>
          </cell>
          <cell r="J1859">
            <v>2</v>
          </cell>
          <cell r="K1859">
            <v>2</v>
          </cell>
        </row>
        <row r="1860">
          <cell r="A1860" t="str">
            <v>M2</v>
          </cell>
          <cell r="B1860" t="str">
            <v>A5C</v>
          </cell>
          <cell r="C1860" t="str">
            <v>P</v>
          </cell>
          <cell r="D1860" t="str">
            <v>23235</v>
          </cell>
          <cell r="E1860" t="str">
            <v>PIPE</v>
          </cell>
          <cell r="F1860">
            <v>1</v>
          </cell>
          <cell r="G1860" t="str">
            <v>CB100508000100</v>
          </cell>
          <cell r="H1860">
            <v>1</v>
          </cell>
          <cell r="I1860" t="str">
            <v>--</v>
          </cell>
          <cell r="J1860">
            <v>2</v>
          </cell>
          <cell r="K1860">
            <v>2</v>
          </cell>
        </row>
        <row r="1861">
          <cell r="A1861" t="str">
            <v>M2</v>
          </cell>
          <cell r="B1861" t="str">
            <v>A5C</v>
          </cell>
          <cell r="C1861" t="str">
            <v>P</v>
          </cell>
          <cell r="D1861" t="str">
            <v>23018</v>
          </cell>
          <cell r="E1861" t="str">
            <v>PIPE</v>
          </cell>
          <cell r="F1861">
            <v>1</v>
          </cell>
          <cell r="G1861" t="str">
            <v>CB100508000100</v>
          </cell>
          <cell r="H1861">
            <v>1</v>
          </cell>
          <cell r="I1861" t="str">
            <v>--</v>
          </cell>
          <cell r="J1861">
            <v>2</v>
          </cell>
          <cell r="K1861">
            <v>2</v>
          </cell>
        </row>
        <row r="1862">
          <cell r="A1862" t="str">
            <v>M2</v>
          </cell>
          <cell r="B1862" t="str">
            <v>A5C</v>
          </cell>
          <cell r="C1862" t="str">
            <v>P</v>
          </cell>
          <cell r="D1862" t="str">
            <v>23223</v>
          </cell>
          <cell r="E1862" t="str">
            <v>PIPE</v>
          </cell>
          <cell r="F1862">
            <v>1</v>
          </cell>
          <cell r="G1862" t="str">
            <v>CB100508000100</v>
          </cell>
          <cell r="H1862">
            <v>1</v>
          </cell>
          <cell r="I1862" t="str">
            <v>--</v>
          </cell>
          <cell r="J1862">
            <v>2</v>
          </cell>
          <cell r="K1862">
            <v>2</v>
          </cell>
        </row>
        <row r="1863">
          <cell r="A1863" t="str">
            <v>M2</v>
          </cell>
          <cell r="B1863" t="str">
            <v>A5C</v>
          </cell>
          <cell r="C1863" t="str">
            <v>P</v>
          </cell>
          <cell r="D1863" t="str">
            <v>99003</v>
          </cell>
          <cell r="E1863" t="str">
            <v>PIPE</v>
          </cell>
          <cell r="F1863">
            <v>1</v>
          </cell>
          <cell r="G1863" t="str">
            <v>CB100508000100</v>
          </cell>
          <cell r="H1863">
            <v>1</v>
          </cell>
          <cell r="I1863" t="str">
            <v>--</v>
          </cell>
          <cell r="J1863">
            <v>2.1</v>
          </cell>
          <cell r="K1863">
            <v>2.1</v>
          </cell>
        </row>
        <row r="1864">
          <cell r="A1864" t="str">
            <v>M2</v>
          </cell>
          <cell r="B1864" t="str">
            <v>B2C</v>
          </cell>
          <cell r="C1864" t="str">
            <v>SH</v>
          </cell>
          <cell r="D1864" t="str">
            <v>23613</v>
          </cell>
          <cell r="E1864" t="str">
            <v>PIPE</v>
          </cell>
          <cell r="F1864">
            <v>1</v>
          </cell>
          <cell r="G1864" t="str">
            <v>CB100508000100</v>
          </cell>
          <cell r="H1864">
            <v>1</v>
          </cell>
          <cell r="I1864" t="str">
            <v>--</v>
          </cell>
          <cell r="J1864">
            <v>2.2999999999999998</v>
          </cell>
          <cell r="K1864">
            <v>2.2999999999999998</v>
          </cell>
        </row>
        <row r="1865">
          <cell r="A1865" t="str">
            <v>M2</v>
          </cell>
          <cell r="B1865" t="str">
            <v>A5C</v>
          </cell>
          <cell r="C1865" t="str">
            <v>N</v>
          </cell>
          <cell r="D1865" t="str">
            <v>23637</v>
          </cell>
          <cell r="E1865" t="str">
            <v>PIPE</v>
          </cell>
          <cell r="F1865">
            <v>1</v>
          </cell>
          <cell r="G1865" t="str">
            <v>CB100508000100</v>
          </cell>
          <cell r="H1865">
            <v>1</v>
          </cell>
          <cell r="I1865" t="str">
            <v>--</v>
          </cell>
          <cell r="J1865">
            <v>2.2999999999999998</v>
          </cell>
          <cell r="K1865">
            <v>2.2999999999999998</v>
          </cell>
        </row>
        <row r="1866">
          <cell r="A1866" t="str">
            <v>M2</v>
          </cell>
          <cell r="B1866" t="str">
            <v>A5C</v>
          </cell>
          <cell r="C1866" t="str">
            <v>N</v>
          </cell>
          <cell r="D1866" t="str">
            <v>23639</v>
          </cell>
          <cell r="E1866" t="str">
            <v>PIPE</v>
          </cell>
          <cell r="F1866">
            <v>1</v>
          </cell>
          <cell r="G1866" t="str">
            <v>CB100508000100</v>
          </cell>
          <cell r="H1866">
            <v>1</v>
          </cell>
          <cell r="I1866" t="str">
            <v>--</v>
          </cell>
          <cell r="J1866">
            <v>2.2999999999999998</v>
          </cell>
          <cell r="K1866">
            <v>2.2999999999999998</v>
          </cell>
        </row>
        <row r="1867">
          <cell r="A1867" t="str">
            <v>M2</v>
          </cell>
          <cell r="B1867" t="str">
            <v>A5C</v>
          </cell>
          <cell r="C1867" t="str">
            <v>P</v>
          </cell>
          <cell r="D1867" t="str">
            <v>23019</v>
          </cell>
          <cell r="E1867" t="str">
            <v>PIPE</v>
          </cell>
          <cell r="F1867">
            <v>1</v>
          </cell>
          <cell r="G1867" t="str">
            <v>CB100508000100</v>
          </cell>
          <cell r="H1867">
            <v>1</v>
          </cell>
          <cell r="I1867" t="str">
            <v>--</v>
          </cell>
          <cell r="J1867">
            <v>2.5</v>
          </cell>
          <cell r="K1867">
            <v>2.5</v>
          </cell>
        </row>
        <row r="1868">
          <cell r="A1868" t="str">
            <v>M2</v>
          </cell>
          <cell r="B1868" t="str">
            <v>A5C</v>
          </cell>
          <cell r="C1868" t="str">
            <v>P</v>
          </cell>
          <cell r="D1868" t="str">
            <v>23063</v>
          </cell>
          <cell r="E1868" t="str">
            <v>PIPE</v>
          </cell>
          <cell r="F1868">
            <v>1</v>
          </cell>
          <cell r="G1868" t="str">
            <v>CB100508000100</v>
          </cell>
          <cell r="H1868">
            <v>1</v>
          </cell>
          <cell r="I1868" t="str">
            <v>--</v>
          </cell>
          <cell r="J1868">
            <v>2.7</v>
          </cell>
          <cell r="K1868">
            <v>2.7</v>
          </cell>
        </row>
        <row r="1869">
          <cell r="A1869" t="str">
            <v>M2</v>
          </cell>
          <cell r="B1869" t="str">
            <v>A5C</v>
          </cell>
          <cell r="C1869" t="str">
            <v>P</v>
          </cell>
          <cell r="D1869" t="str">
            <v>23078</v>
          </cell>
          <cell r="E1869" t="str">
            <v>PIPE</v>
          </cell>
          <cell r="F1869">
            <v>1</v>
          </cell>
          <cell r="G1869" t="str">
            <v>CB100508000100</v>
          </cell>
          <cell r="H1869">
            <v>1</v>
          </cell>
          <cell r="I1869" t="str">
            <v>--</v>
          </cell>
          <cell r="J1869">
            <v>2.7</v>
          </cell>
          <cell r="K1869">
            <v>2.7</v>
          </cell>
        </row>
        <row r="1870">
          <cell r="A1870" t="str">
            <v>M2</v>
          </cell>
          <cell r="B1870" t="str">
            <v>A5C</v>
          </cell>
          <cell r="C1870" t="str">
            <v>P</v>
          </cell>
          <cell r="D1870" t="str">
            <v>23027</v>
          </cell>
          <cell r="E1870" t="str">
            <v>PIPE</v>
          </cell>
          <cell r="F1870">
            <v>1</v>
          </cell>
          <cell r="G1870" t="str">
            <v>CB100508000100</v>
          </cell>
          <cell r="H1870">
            <v>1</v>
          </cell>
          <cell r="I1870" t="str">
            <v>--</v>
          </cell>
          <cell r="J1870">
            <v>2.7</v>
          </cell>
          <cell r="K1870">
            <v>2.7</v>
          </cell>
        </row>
        <row r="1871">
          <cell r="A1871" t="str">
            <v>M2</v>
          </cell>
          <cell r="B1871" t="str">
            <v>A5C</v>
          </cell>
          <cell r="C1871" t="str">
            <v>N</v>
          </cell>
          <cell r="D1871" t="str">
            <v>23635</v>
          </cell>
          <cell r="E1871" t="str">
            <v>PIPE</v>
          </cell>
          <cell r="F1871">
            <v>1</v>
          </cell>
          <cell r="G1871" t="str">
            <v>CB100508000100</v>
          </cell>
          <cell r="H1871">
            <v>1</v>
          </cell>
          <cell r="I1871" t="str">
            <v>--</v>
          </cell>
          <cell r="J1871">
            <v>2.9</v>
          </cell>
          <cell r="K1871">
            <v>2.9</v>
          </cell>
        </row>
        <row r="1872">
          <cell r="A1872" t="str">
            <v>M2</v>
          </cell>
          <cell r="B1872" t="str">
            <v>A5C</v>
          </cell>
          <cell r="C1872" t="str">
            <v>N</v>
          </cell>
          <cell r="D1872" t="str">
            <v>23633</v>
          </cell>
          <cell r="E1872" t="str">
            <v>PIPE</v>
          </cell>
          <cell r="F1872">
            <v>1</v>
          </cell>
          <cell r="G1872" t="str">
            <v>CB100508000100</v>
          </cell>
          <cell r="H1872">
            <v>1</v>
          </cell>
          <cell r="I1872" t="str">
            <v>--</v>
          </cell>
          <cell r="J1872">
            <v>3</v>
          </cell>
          <cell r="K1872">
            <v>3</v>
          </cell>
        </row>
        <row r="1873">
          <cell r="A1873" t="str">
            <v>M2</v>
          </cell>
          <cell r="B1873" t="str">
            <v>A5C</v>
          </cell>
          <cell r="C1873" t="str">
            <v>P</v>
          </cell>
          <cell r="D1873" t="str">
            <v>23164</v>
          </cell>
          <cell r="E1873" t="str">
            <v>PIPE</v>
          </cell>
          <cell r="F1873">
            <v>1</v>
          </cell>
          <cell r="G1873" t="str">
            <v>CB100508000100</v>
          </cell>
          <cell r="H1873">
            <v>1</v>
          </cell>
          <cell r="I1873" t="str">
            <v>--</v>
          </cell>
          <cell r="J1873">
            <v>3.3</v>
          </cell>
          <cell r="K1873">
            <v>3.3</v>
          </cell>
        </row>
        <row r="1874">
          <cell r="A1874" t="str">
            <v>M2</v>
          </cell>
          <cell r="B1874" t="str">
            <v>A5C</v>
          </cell>
          <cell r="C1874" t="str">
            <v>P</v>
          </cell>
          <cell r="D1874" t="str">
            <v>24007</v>
          </cell>
          <cell r="E1874" t="str">
            <v>PIPE</v>
          </cell>
          <cell r="F1874">
            <v>1</v>
          </cell>
          <cell r="G1874" t="str">
            <v>CB100508000100</v>
          </cell>
          <cell r="H1874">
            <v>1</v>
          </cell>
          <cell r="I1874" t="str">
            <v>--</v>
          </cell>
          <cell r="J1874">
            <v>4</v>
          </cell>
          <cell r="K1874">
            <v>4</v>
          </cell>
        </row>
        <row r="1875">
          <cell r="A1875" t="str">
            <v>M2</v>
          </cell>
          <cell r="B1875" t="str">
            <v>A5C</v>
          </cell>
          <cell r="C1875" t="str">
            <v>P</v>
          </cell>
          <cell r="D1875" t="str">
            <v>24015</v>
          </cell>
          <cell r="E1875" t="str">
            <v>PIPE</v>
          </cell>
          <cell r="F1875">
            <v>1</v>
          </cell>
          <cell r="G1875" t="str">
            <v>CB100508000100</v>
          </cell>
          <cell r="H1875">
            <v>1</v>
          </cell>
          <cell r="I1875" t="str">
            <v>--</v>
          </cell>
          <cell r="J1875">
            <v>4.5</v>
          </cell>
          <cell r="K1875">
            <v>4.5</v>
          </cell>
        </row>
        <row r="1876">
          <cell r="A1876" t="str">
            <v>M2</v>
          </cell>
          <cell r="B1876" t="str">
            <v>A5C</v>
          </cell>
          <cell r="C1876" t="str">
            <v>P</v>
          </cell>
          <cell r="D1876" t="str">
            <v>24020</v>
          </cell>
          <cell r="E1876" t="str">
            <v>PIPE</v>
          </cell>
          <cell r="F1876">
            <v>1</v>
          </cell>
          <cell r="G1876" t="str">
            <v>CB100508000100</v>
          </cell>
          <cell r="H1876">
            <v>1</v>
          </cell>
          <cell r="I1876" t="str">
            <v>--</v>
          </cell>
          <cell r="J1876">
            <v>4.9000000000000004</v>
          </cell>
          <cell r="K1876">
            <v>4.9000000000000004</v>
          </cell>
        </row>
        <row r="1877">
          <cell r="A1877" t="str">
            <v>M2</v>
          </cell>
          <cell r="B1877" t="str">
            <v>A5C</v>
          </cell>
          <cell r="C1877" t="str">
            <v>P</v>
          </cell>
          <cell r="D1877" t="str">
            <v>24010</v>
          </cell>
          <cell r="E1877" t="str">
            <v>PIPE</v>
          </cell>
          <cell r="F1877">
            <v>1</v>
          </cell>
          <cell r="G1877" t="str">
            <v>CB100508000100</v>
          </cell>
          <cell r="H1877">
            <v>1</v>
          </cell>
          <cell r="I1877" t="str">
            <v>--</v>
          </cell>
          <cell r="J1877">
            <v>5</v>
          </cell>
          <cell r="K1877">
            <v>5</v>
          </cell>
        </row>
        <row r="1878">
          <cell r="A1878" t="str">
            <v>M2</v>
          </cell>
          <cell r="B1878" t="str">
            <v>A5C</v>
          </cell>
          <cell r="C1878" t="str">
            <v>P</v>
          </cell>
          <cell r="D1878" t="str">
            <v>24026</v>
          </cell>
          <cell r="E1878" t="str">
            <v>PIPE</v>
          </cell>
          <cell r="F1878">
            <v>1</v>
          </cell>
          <cell r="G1878" t="str">
            <v>CB100508000100</v>
          </cell>
          <cell r="H1878">
            <v>1</v>
          </cell>
          <cell r="I1878" t="str">
            <v>--</v>
          </cell>
          <cell r="J1878">
            <v>5.9</v>
          </cell>
          <cell r="K1878">
            <v>5.9</v>
          </cell>
        </row>
        <row r="1879">
          <cell r="A1879" t="str">
            <v>M2</v>
          </cell>
          <cell r="B1879" t="str">
            <v>A5C</v>
          </cell>
          <cell r="C1879" t="str">
            <v>P</v>
          </cell>
          <cell r="D1879" t="str">
            <v>24002</v>
          </cell>
          <cell r="E1879" t="str">
            <v>PIPE</v>
          </cell>
          <cell r="F1879">
            <v>1</v>
          </cell>
          <cell r="G1879" t="str">
            <v>CB100508000100</v>
          </cell>
          <cell r="H1879">
            <v>1</v>
          </cell>
          <cell r="I1879" t="str">
            <v>--</v>
          </cell>
          <cell r="J1879">
            <v>5.9</v>
          </cell>
          <cell r="K1879">
            <v>5.9</v>
          </cell>
        </row>
        <row r="1880">
          <cell r="A1880" t="str">
            <v>M2</v>
          </cell>
          <cell r="B1880" t="str">
            <v>A5C</v>
          </cell>
          <cell r="C1880" t="str">
            <v>P</v>
          </cell>
          <cell r="D1880" t="str">
            <v>23104</v>
          </cell>
          <cell r="E1880" t="str">
            <v>PIPE</v>
          </cell>
          <cell r="F1880">
            <v>1</v>
          </cell>
          <cell r="G1880" t="str">
            <v>CB100508000100</v>
          </cell>
          <cell r="H1880">
            <v>1</v>
          </cell>
          <cell r="I1880" t="str">
            <v>--</v>
          </cell>
          <cell r="J1880">
            <v>6</v>
          </cell>
          <cell r="K1880">
            <v>6</v>
          </cell>
        </row>
        <row r="1881">
          <cell r="A1881" t="str">
            <v>M2</v>
          </cell>
          <cell r="B1881" t="str">
            <v>A5C</v>
          </cell>
          <cell r="C1881" t="str">
            <v>P</v>
          </cell>
          <cell r="D1881" t="str">
            <v>23108</v>
          </cell>
          <cell r="E1881" t="str">
            <v>PIPE</v>
          </cell>
          <cell r="F1881">
            <v>1</v>
          </cell>
          <cell r="G1881" t="str">
            <v>CB100508000100</v>
          </cell>
          <cell r="H1881">
            <v>1</v>
          </cell>
          <cell r="I1881" t="str">
            <v>--</v>
          </cell>
          <cell r="J1881">
            <v>6</v>
          </cell>
          <cell r="K1881">
            <v>6</v>
          </cell>
        </row>
        <row r="1882">
          <cell r="A1882" t="str">
            <v>M2</v>
          </cell>
          <cell r="B1882" t="str">
            <v>A5C</v>
          </cell>
          <cell r="C1882" t="str">
            <v>P</v>
          </cell>
          <cell r="D1882" t="str">
            <v>23112</v>
          </cell>
          <cell r="E1882" t="str">
            <v>PIPE</v>
          </cell>
          <cell r="F1882">
            <v>1</v>
          </cell>
          <cell r="G1882" t="str">
            <v>CB100508000100</v>
          </cell>
          <cell r="H1882">
            <v>1</v>
          </cell>
          <cell r="I1882" t="str">
            <v>--</v>
          </cell>
          <cell r="J1882">
            <v>6</v>
          </cell>
          <cell r="K1882">
            <v>6</v>
          </cell>
        </row>
        <row r="1883">
          <cell r="A1883" t="str">
            <v>M2</v>
          </cell>
          <cell r="B1883" t="str">
            <v>A5C</v>
          </cell>
          <cell r="C1883" t="str">
            <v>P</v>
          </cell>
          <cell r="D1883" t="str">
            <v>23048</v>
          </cell>
          <cell r="E1883" t="str">
            <v>PIPE</v>
          </cell>
          <cell r="F1883">
            <v>1</v>
          </cell>
          <cell r="G1883" t="str">
            <v>CB100508000100</v>
          </cell>
          <cell r="H1883">
            <v>1</v>
          </cell>
          <cell r="I1883" t="str">
            <v>--</v>
          </cell>
          <cell r="J1883">
            <v>6.5</v>
          </cell>
          <cell r="K1883">
            <v>6.5</v>
          </cell>
        </row>
        <row r="1884">
          <cell r="A1884" t="str">
            <v>M2</v>
          </cell>
          <cell r="B1884" t="str">
            <v>A5C</v>
          </cell>
          <cell r="C1884" t="str">
            <v>P</v>
          </cell>
          <cell r="D1884" t="str">
            <v>23245</v>
          </cell>
          <cell r="E1884" t="str">
            <v>PIPE</v>
          </cell>
          <cell r="F1884">
            <v>1</v>
          </cell>
          <cell r="G1884" t="str">
            <v>CB100508000100</v>
          </cell>
          <cell r="H1884">
            <v>1</v>
          </cell>
          <cell r="I1884" t="str">
            <v>--</v>
          </cell>
          <cell r="J1884">
            <v>7.5</v>
          </cell>
          <cell r="K1884">
            <v>7.5</v>
          </cell>
        </row>
        <row r="1885">
          <cell r="A1885" t="str">
            <v>M2</v>
          </cell>
          <cell r="B1885" t="str">
            <v>A5C</v>
          </cell>
          <cell r="C1885" t="str">
            <v>P</v>
          </cell>
          <cell r="D1885" t="str">
            <v>23230</v>
          </cell>
          <cell r="E1885" t="str">
            <v>PIPE</v>
          </cell>
          <cell r="F1885">
            <v>1</v>
          </cell>
          <cell r="G1885" t="str">
            <v>CB100508000100</v>
          </cell>
          <cell r="H1885">
            <v>1</v>
          </cell>
          <cell r="I1885" t="str">
            <v>--</v>
          </cell>
          <cell r="J1885">
            <v>8</v>
          </cell>
          <cell r="K1885">
            <v>8</v>
          </cell>
        </row>
        <row r="1886">
          <cell r="A1886" t="str">
            <v>M2</v>
          </cell>
          <cell r="B1886" t="str">
            <v>A5C</v>
          </cell>
          <cell r="C1886" t="str">
            <v>P</v>
          </cell>
          <cell r="D1886" t="str">
            <v>24025</v>
          </cell>
          <cell r="E1886" t="str">
            <v>PIPE</v>
          </cell>
          <cell r="F1886">
            <v>1</v>
          </cell>
          <cell r="G1886" t="str">
            <v>CB100508000100</v>
          </cell>
          <cell r="H1886">
            <v>1</v>
          </cell>
          <cell r="I1886" t="str">
            <v>--</v>
          </cell>
          <cell r="J1886">
            <v>8</v>
          </cell>
          <cell r="K1886">
            <v>8</v>
          </cell>
        </row>
        <row r="1887">
          <cell r="A1887" t="str">
            <v>M2</v>
          </cell>
          <cell r="B1887" t="str">
            <v>A5C</v>
          </cell>
          <cell r="C1887" t="str">
            <v>P</v>
          </cell>
          <cell r="D1887" t="str">
            <v>23194</v>
          </cell>
          <cell r="E1887" t="str">
            <v>PIPE</v>
          </cell>
          <cell r="F1887">
            <v>1</v>
          </cell>
          <cell r="G1887" t="str">
            <v>CB100508000100</v>
          </cell>
          <cell r="H1887">
            <v>1</v>
          </cell>
          <cell r="I1887" t="str">
            <v>--</v>
          </cell>
          <cell r="J1887">
            <v>10</v>
          </cell>
          <cell r="K1887">
            <v>10</v>
          </cell>
        </row>
        <row r="1888">
          <cell r="A1888" t="str">
            <v>M2</v>
          </cell>
          <cell r="B1888" t="str">
            <v>A5C</v>
          </cell>
          <cell r="C1888" t="str">
            <v>P</v>
          </cell>
          <cell r="D1888" t="str">
            <v>23059</v>
          </cell>
          <cell r="E1888" t="str">
            <v>PIPE</v>
          </cell>
          <cell r="F1888">
            <v>1</v>
          </cell>
          <cell r="G1888" t="str">
            <v>CB100508000100</v>
          </cell>
          <cell r="H1888">
            <v>1</v>
          </cell>
          <cell r="I1888" t="str">
            <v>--</v>
          </cell>
          <cell r="J1888">
            <v>10.199999999999999</v>
          </cell>
          <cell r="K1888">
            <v>10.199999999999999</v>
          </cell>
        </row>
        <row r="1889">
          <cell r="A1889" t="str">
            <v>M2</v>
          </cell>
          <cell r="B1889" t="str">
            <v>A5C</v>
          </cell>
          <cell r="C1889" t="str">
            <v>P</v>
          </cell>
          <cell r="D1889" t="str">
            <v>23154</v>
          </cell>
          <cell r="E1889" t="str">
            <v>PIPE</v>
          </cell>
          <cell r="F1889">
            <v>1</v>
          </cell>
          <cell r="G1889" t="str">
            <v>CB100508000100</v>
          </cell>
          <cell r="H1889">
            <v>1</v>
          </cell>
          <cell r="I1889" t="str">
            <v>--</v>
          </cell>
          <cell r="J1889">
            <v>10.8</v>
          </cell>
          <cell r="K1889">
            <v>10.8</v>
          </cell>
        </row>
        <row r="1890">
          <cell r="A1890" t="str">
            <v>M2</v>
          </cell>
          <cell r="B1890" t="str">
            <v>A5C</v>
          </cell>
          <cell r="C1890" t="str">
            <v>P</v>
          </cell>
          <cell r="D1890" t="str">
            <v>23122</v>
          </cell>
          <cell r="E1890" t="str">
            <v>PIPE</v>
          </cell>
          <cell r="F1890">
            <v>1</v>
          </cell>
          <cell r="G1890" t="str">
            <v>CB100508000100</v>
          </cell>
          <cell r="H1890">
            <v>1</v>
          </cell>
          <cell r="I1890" t="str">
            <v>--</v>
          </cell>
          <cell r="J1890">
            <v>11.9</v>
          </cell>
          <cell r="K1890">
            <v>11.9</v>
          </cell>
        </row>
        <row r="1891">
          <cell r="A1891" t="str">
            <v>M2</v>
          </cell>
          <cell r="B1891" t="str">
            <v>A5C</v>
          </cell>
          <cell r="C1891" t="str">
            <v>P</v>
          </cell>
          <cell r="D1891" t="str">
            <v>23018</v>
          </cell>
          <cell r="E1891" t="str">
            <v>PIPE</v>
          </cell>
          <cell r="F1891">
            <v>1</v>
          </cell>
          <cell r="G1891" t="str">
            <v>CB100508000100</v>
          </cell>
          <cell r="H1891">
            <v>1</v>
          </cell>
          <cell r="I1891" t="str">
            <v>--</v>
          </cell>
          <cell r="J1891">
            <v>12</v>
          </cell>
          <cell r="K1891">
            <v>12</v>
          </cell>
        </row>
        <row r="1892">
          <cell r="A1892" t="str">
            <v>M2</v>
          </cell>
          <cell r="B1892" t="str">
            <v>A5C</v>
          </cell>
          <cell r="C1892" t="str">
            <v>P</v>
          </cell>
          <cell r="D1892" t="str">
            <v>23083</v>
          </cell>
          <cell r="E1892" t="str">
            <v>PIPE</v>
          </cell>
          <cell r="F1892">
            <v>1</v>
          </cell>
          <cell r="G1892" t="str">
            <v>CB100508000100</v>
          </cell>
          <cell r="H1892">
            <v>1</v>
          </cell>
          <cell r="I1892" t="str">
            <v>--</v>
          </cell>
          <cell r="J1892">
            <v>13.9</v>
          </cell>
          <cell r="K1892">
            <v>13.9</v>
          </cell>
        </row>
        <row r="1893">
          <cell r="A1893" t="str">
            <v>M2</v>
          </cell>
          <cell r="B1893" t="str">
            <v>A5C</v>
          </cell>
          <cell r="C1893" t="str">
            <v>P</v>
          </cell>
          <cell r="D1893" t="str">
            <v>23252</v>
          </cell>
          <cell r="E1893" t="str">
            <v>PIPE</v>
          </cell>
          <cell r="F1893">
            <v>1</v>
          </cell>
          <cell r="G1893" t="str">
            <v>CB100508000100</v>
          </cell>
          <cell r="H1893">
            <v>1</v>
          </cell>
          <cell r="I1893" t="str">
            <v>--</v>
          </cell>
          <cell r="J1893">
            <v>13.9</v>
          </cell>
          <cell r="K1893">
            <v>13.9</v>
          </cell>
        </row>
        <row r="1894">
          <cell r="A1894" t="str">
            <v>M2</v>
          </cell>
          <cell r="B1894" t="str">
            <v>A5C</v>
          </cell>
          <cell r="C1894" t="str">
            <v>P</v>
          </cell>
          <cell r="D1894" t="str">
            <v>23079</v>
          </cell>
          <cell r="E1894" t="str">
            <v>PIPE</v>
          </cell>
          <cell r="F1894">
            <v>1</v>
          </cell>
          <cell r="G1894" t="str">
            <v>CB100508000100</v>
          </cell>
          <cell r="H1894">
            <v>1</v>
          </cell>
          <cell r="I1894" t="str">
            <v>--</v>
          </cell>
          <cell r="J1894">
            <v>14</v>
          </cell>
          <cell r="K1894">
            <v>14</v>
          </cell>
        </row>
        <row r="1895">
          <cell r="A1895" t="str">
            <v>M2</v>
          </cell>
          <cell r="B1895" t="str">
            <v>A5C</v>
          </cell>
          <cell r="C1895" t="str">
            <v>P</v>
          </cell>
          <cell r="D1895" t="str">
            <v>23144</v>
          </cell>
          <cell r="E1895" t="str">
            <v>PIPE</v>
          </cell>
          <cell r="F1895">
            <v>1</v>
          </cell>
          <cell r="G1895" t="str">
            <v>CB100508000100</v>
          </cell>
          <cell r="H1895">
            <v>1</v>
          </cell>
          <cell r="I1895" t="str">
            <v>--</v>
          </cell>
          <cell r="J1895">
            <v>14.5</v>
          </cell>
          <cell r="K1895">
            <v>14.5</v>
          </cell>
        </row>
        <row r="1896">
          <cell r="A1896" t="str">
            <v>M2</v>
          </cell>
          <cell r="B1896" t="str">
            <v>A5C</v>
          </cell>
          <cell r="C1896" t="str">
            <v>P</v>
          </cell>
          <cell r="D1896" t="str">
            <v>24013</v>
          </cell>
          <cell r="E1896" t="str">
            <v>PIPE</v>
          </cell>
          <cell r="F1896">
            <v>1</v>
          </cell>
          <cell r="G1896" t="str">
            <v>CB100508000100</v>
          </cell>
          <cell r="H1896">
            <v>1</v>
          </cell>
          <cell r="I1896" t="str">
            <v>--</v>
          </cell>
          <cell r="J1896">
            <v>15.5</v>
          </cell>
          <cell r="K1896">
            <v>15.5</v>
          </cell>
        </row>
        <row r="1897">
          <cell r="A1897" t="str">
            <v>M2</v>
          </cell>
          <cell r="B1897" t="str">
            <v>A5C</v>
          </cell>
          <cell r="C1897" t="str">
            <v>P</v>
          </cell>
          <cell r="D1897" t="str">
            <v>23013</v>
          </cell>
          <cell r="E1897" t="str">
            <v>PIPE</v>
          </cell>
          <cell r="F1897">
            <v>1</v>
          </cell>
          <cell r="G1897" t="str">
            <v>CB100508000100</v>
          </cell>
          <cell r="H1897">
            <v>1</v>
          </cell>
          <cell r="I1897" t="str">
            <v>--</v>
          </cell>
          <cell r="J1897">
            <v>16.8</v>
          </cell>
          <cell r="K1897">
            <v>16.8</v>
          </cell>
        </row>
        <row r="1898">
          <cell r="A1898" t="str">
            <v>M2</v>
          </cell>
          <cell r="B1898" t="str">
            <v>A5C</v>
          </cell>
          <cell r="C1898" t="str">
            <v>P</v>
          </cell>
          <cell r="D1898" t="str">
            <v>23104</v>
          </cell>
          <cell r="E1898" t="str">
            <v>PIPE</v>
          </cell>
          <cell r="F1898">
            <v>1</v>
          </cell>
          <cell r="G1898" t="str">
            <v>CB100508000100</v>
          </cell>
          <cell r="H1898">
            <v>1</v>
          </cell>
          <cell r="I1898" t="str">
            <v>--</v>
          </cell>
          <cell r="J1898">
            <v>21</v>
          </cell>
          <cell r="K1898">
            <v>21</v>
          </cell>
        </row>
        <row r="1899">
          <cell r="A1899" t="str">
            <v>M2</v>
          </cell>
          <cell r="B1899" t="str">
            <v>A5C</v>
          </cell>
          <cell r="C1899" t="str">
            <v>P</v>
          </cell>
          <cell r="D1899" t="str">
            <v>23112</v>
          </cell>
          <cell r="E1899" t="str">
            <v>PIPE</v>
          </cell>
          <cell r="F1899">
            <v>1</v>
          </cell>
          <cell r="G1899" t="str">
            <v>CB100508000100</v>
          </cell>
          <cell r="H1899">
            <v>1</v>
          </cell>
          <cell r="I1899" t="str">
            <v>--</v>
          </cell>
          <cell r="J1899">
            <v>21</v>
          </cell>
          <cell r="K1899">
            <v>21</v>
          </cell>
        </row>
        <row r="1900">
          <cell r="A1900" t="str">
            <v>M2</v>
          </cell>
          <cell r="B1900" t="str">
            <v>A5C</v>
          </cell>
          <cell r="C1900" t="str">
            <v>P</v>
          </cell>
          <cell r="D1900" t="str">
            <v>23108</v>
          </cell>
          <cell r="E1900" t="str">
            <v>PIPE</v>
          </cell>
          <cell r="F1900">
            <v>1</v>
          </cell>
          <cell r="G1900" t="str">
            <v>CB100508000100</v>
          </cell>
          <cell r="H1900">
            <v>1</v>
          </cell>
          <cell r="I1900" t="str">
            <v>--</v>
          </cell>
          <cell r="J1900">
            <v>21</v>
          </cell>
          <cell r="K1900">
            <v>21</v>
          </cell>
        </row>
        <row r="1901">
          <cell r="A1901" t="str">
            <v>M2</v>
          </cell>
          <cell r="B1901" t="str">
            <v>A5C</v>
          </cell>
          <cell r="C1901" t="str">
            <v>P</v>
          </cell>
          <cell r="D1901" t="str">
            <v>23148</v>
          </cell>
          <cell r="E1901" t="str">
            <v>PIPE</v>
          </cell>
          <cell r="F1901">
            <v>1</v>
          </cell>
          <cell r="G1901" t="str">
            <v>CB100508000100</v>
          </cell>
          <cell r="H1901">
            <v>1</v>
          </cell>
          <cell r="I1901" t="str">
            <v>--</v>
          </cell>
          <cell r="J1901">
            <v>22.9</v>
          </cell>
          <cell r="K1901">
            <v>22.9</v>
          </cell>
        </row>
        <row r="1902">
          <cell r="A1902" t="str">
            <v>M2</v>
          </cell>
          <cell r="B1902" t="str">
            <v>A5C</v>
          </cell>
          <cell r="C1902" t="str">
            <v>P</v>
          </cell>
          <cell r="D1902" t="str">
            <v>24032</v>
          </cell>
          <cell r="E1902" t="str">
            <v>PIPE</v>
          </cell>
          <cell r="F1902">
            <v>1</v>
          </cell>
          <cell r="G1902" t="str">
            <v>CB100508000100</v>
          </cell>
          <cell r="H1902">
            <v>1</v>
          </cell>
          <cell r="I1902" t="str">
            <v>--</v>
          </cell>
          <cell r="J1902">
            <v>24</v>
          </cell>
          <cell r="K1902">
            <v>24</v>
          </cell>
        </row>
        <row r="1903">
          <cell r="A1903" t="str">
            <v>M2</v>
          </cell>
          <cell r="B1903" t="str">
            <v>A5C</v>
          </cell>
          <cell r="C1903" t="str">
            <v>P</v>
          </cell>
          <cell r="D1903" t="str">
            <v>23074</v>
          </cell>
          <cell r="E1903" t="str">
            <v>PIPE</v>
          </cell>
          <cell r="F1903">
            <v>1</v>
          </cell>
          <cell r="G1903" t="str">
            <v>CB100508000100</v>
          </cell>
          <cell r="H1903">
            <v>1</v>
          </cell>
          <cell r="I1903" t="str">
            <v>--</v>
          </cell>
          <cell r="J1903">
            <v>27</v>
          </cell>
          <cell r="K1903">
            <v>27</v>
          </cell>
        </row>
        <row r="1904">
          <cell r="A1904" t="str">
            <v>M2</v>
          </cell>
          <cell r="B1904" t="str">
            <v>A5C</v>
          </cell>
          <cell r="C1904" t="str">
            <v>P</v>
          </cell>
          <cell r="D1904" t="str">
            <v>24004</v>
          </cell>
          <cell r="E1904" t="str">
            <v>PIPE</v>
          </cell>
          <cell r="F1904">
            <v>1</v>
          </cell>
          <cell r="G1904" t="str">
            <v>CB100508000100</v>
          </cell>
          <cell r="H1904">
            <v>1</v>
          </cell>
          <cell r="I1904" t="str">
            <v>--</v>
          </cell>
          <cell r="J1904">
            <v>27.4</v>
          </cell>
          <cell r="K1904">
            <v>27.4</v>
          </cell>
        </row>
        <row r="1905">
          <cell r="A1905" t="str">
            <v>M2</v>
          </cell>
          <cell r="B1905" t="str">
            <v>A5C</v>
          </cell>
          <cell r="C1905" t="str">
            <v>P</v>
          </cell>
          <cell r="D1905" t="str">
            <v>24008</v>
          </cell>
          <cell r="E1905" t="str">
            <v>PIPE</v>
          </cell>
          <cell r="F1905">
            <v>1</v>
          </cell>
          <cell r="G1905" t="str">
            <v>CB100508000100</v>
          </cell>
          <cell r="H1905">
            <v>1</v>
          </cell>
          <cell r="I1905" t="str">
            <v>--</v>
          </cell>
          <cell r="J1905">
            <v>28.5</v>
          </cell>
          <cell r="K1905">
            <v>28.5</v>
          </cell>
        </row>
        <row r="1906">
          <cell r="A1906" t="str">
            <v>M2</v>
          </cell>
          <cell r="B1906" t="str">
            <v>A5C</v>
          </cell>
          <cell r="C1906" t="str">
            <v>P</v>
          </cell>
          <cell r="D1906" t="str">
            <v>23030</v>
          </cell>
          <cell r="E1906" t="str">
            <v>PIPE</v>
          </cell>
          <cell r="F1906">
            <v>1</v>
          </cell>
          <cell r="G1906" t="str">
            <v>CB100508001H00</v>
          </cell>
          <cell r="H1906">
            <v>1.5</v>
          </cell>
          <cell r="I1906" t="str">
            <v>--</v>
          </cell>
          <cell r="J1906">
            <v>0.6</v>
          </cell>
          <cell r="K1906">
            <v>0.6</v>
          </cell>
        </row>
        <row r="1907">
          <cell r="A1907" t="str">
            <v>M2</v>
          </cell>
          <cell r="B1907" t="str">
            <v>A5C</v>
          </cell>
          <cell r="C1907" t="str">
            <v>P</v>
          </cell>
          <cell r="D1907" t="str">
            <v>23020</v>
          </cell>
          <cell r="E1907" t="str">
            <v>PIPE</v>
          </cell>
          <cell r="F1907">
            <v>1</v>
          </cell>
          <cell r="G1907" t="str">
            <v>CB100508001H00</v>
          </cell>
          <cell r="H1907">
            <v>1.5</v>
          </cell>
          <cell r="I1907" t="str">
            <v>--</v>
          </cell>
          <cell r="J1907">
            <v>1</v>
          </cell>
          <cell r="K1907">
            <v>1</v>
          </cell>
        </row>
        <row r="1908">
          <cell r="A1908" t="str">
            <v>M2</v>
          </cell>
          <cell r="B1908" t="str">
            <v>A5C</v>
          </cell>
          <cell r="C1908" t="str">
            <v>P</v>
          </cell>
          <cell r="D1908" t="str">
            <v>23054</v>
          </cell>
          <cell r="E1908" t="str">
            <v>PIPE</v>
          </cell>
          <cell r="F1908">
            <v>1</v>
          </cell>
          <cell r="G1908" t="str">
            <v>CB100508001H00</v>
          </cell>
          <cell r="H1908">
            <v>1.5</v>
          </cell>
          <cell r="I1908" t="str">
            <v>--</v>
          </cell>
          <cell r="J1908">
            <v>1</v>
          </cell>
          <cell r="K1908">
            <v>1</v>
          </cell>
        </row>
        <row r="1909">
          <cell r="A1909" t="str">
            <v>M2</v>
          </cell>
          <cell r="B1909" t="str">
            <v>A5C</v>
          </cell>
          <cell r="C1909" t="str">
            <v>TRIM</v>
          </cell>
          <cell r="D1909" t="str">
            <v>V-2301</v>
          </cell>
          <cell r="E1909" t="str">
            <v>PIPE</v>
          </cell>
          <cell r="F1909">
            <v>1</v>
          </cell>
          <cell r="G1909" t="str">
            <v>CB100508001H00</v>
          </cell>
          <cell r="H1909">
            <v>1.5</v>
          </cell>
          <cell r="I1909" t="str">
            <v>--</v>
          </cell>
          <cell r="J1909">
            <v>1.5</v>
          </cell>
          <cell r="K1909">
            <v>1.5</v>
          </cell>
        </row>
        <row r="1910">
          <cell r="A1910" t="str">
            <v>M2</v>
          </cell>
          <cell r="B1910" t="str">
            <v>A5C</v>
          </cell>
          <cell r="C1910" t="str">
            <v>TRIM</v>
          </cell>
          <cell r="D1910" t="str">
            <v>C-2303</v>
          </cell>
          <cell r="E1910" t="str">
            <v>PIPE</v>
          </cell>
          <cell r="F1910">
            <v>1</v>
          </cell>
          <cell r="G1910" t="str">
            <v>CB100508001H00</v>
          </cell>
          <cell r="H1910">
            <v>1.5</v>
          </cell>
          <cell r="I1910" t="str">
            <v>--</v>
          </cell>
          <cell r="J1910">
            <v>1.5</v>
          </cell>
          <cell r="K1910">
            <v>1.5</v>
          </cell>
        </row>
        <row r="1911">
          <cell r="A1911" t="str">
            <v>M2</v>
          </cell>
          <cell r="B1911" t="str">
            <v>A5C</v>
          </cell>
          <cell r="C1911" t="str">
            <v>TRIM</v>
          </cell>
          <cell r="D1911" t="str">
            <v>C-2304</v>
          </cell>
          <cell r="E1911" t="str">
            <v>PIPE</v>
          </cell>
          <cell r="F1911">
            <v>1</v>
          </cell>
          <cell r="G1911" t="str">
            <v>CB100508001H00</v>
          </cell>
          <cell r="H1911">
            <v>1.5</v>
          </cell>
          <cell r="I1911" t="str">
            <v>--</v>
          </cell>
          <cell r="J1911">
            <v>1.5</v>
          </cell>
          <cell r="K1911">
            <v>1.5</v>
          </cell>
        </row>
        <row r="1912">
          <cell r="A1912" t="str">
            <v>M2</v>
          </cell>
          <cell r="B1912" t="str">
            <v>A5C</v>
          </cell>
          <cell r="C1912" t="str">
            <v>TRIM</v>
          </cell>
          <cell r="D1912" t="str">
            <v>V-2302</v>
          </cell>
          <cell r="E1912" t="str">
            <v>PIPE</v>
          </cell>
          <cell r="F1912">
            <v>1</v>
          </cell>
          <cell r="G1912" t="str">
            <v>CB100508001H00</v>
          </cell>
          <cell r="H1912">
            <v>1.5</v>
          </cell>
          <cell r="I1912" t="str">
            <v>--</v>
          </cell>
          <cell r="J1912">
            <v>1.5</v>
          </cell>
          <cell r="K1912">
            <v>1.5</v>
          </cell>
        </row>
        <row r="1913">
          <cell r="A1913" t="str">
            <v>M2</v>
          </cell>
          <cell r="B1913" t="str">
            <v>A5C</v>
          </cell>
          <cell r="C1913" t="str">
            <v>TRIM</v>
          </cell>
          <cell r="D1913" t="str">
            <v>C-2306</v>
          </cell>
          <cell r="E1913" t="str">
            <v>PIPE</v>
          </cell>
          <cell r="F1913">
            <v>1</v>
          </cell>
          <cell r="G1913" t="str">
            <v>CB100508001H00</v>
          </cell>
          <cell r="H1913">
            <v>1.5</v>
          </cell>
          <cell r="I1913" t="str">
            <v>--</v>
          </cell>
          <cell r="J1913">
            <v>1.5</v>
          </cell>
          <cell r="K1913">
            <v>1.5</v>
          </cell>
        </row>
        <row r="1914">
          <cell r="A1914" t="str">
            <v>M2</v>
          </cell>
          <cell r="B1914" t="str">
            <v>A5C</v>
          </cell>
          <cell r="C1914" t="str">
            <v>TRIM</v>
          </cell>
          <cell r="D1914" t="str">
            <v>V-2304</v>
          </cell>
          <cell r="E1914" t="str">
            <v>PIPE</v>
          </cell>
          <cell r="F1914">
            <v>1</v>
          </cell>
          <cell r="G1914" t="str">
            <v>CB100508001H00</v>
          </cell>
          <cell r="H1914">
            <v>1.5</v>
          </cell>
          <cell r="I1914" t="str">
            <v>--</v>
          </cell>
          <cell r="J1914">
            <v>1.5</v>
          </cell>
          <cell r="K1914">
            <v>1.5</v>
          </cell>
        </row>
        <row r="1915">
          <cell r="A1915" t="str">
            <v>M2</v>
          </cell>
          <cell r="B1915" t="str">
            <v>A5C</v>
          </cell>
          <cell r="C1915" t="str">
            <v>TRIM</v>
          </cell>
          <cell r="D1915" t="str">
            <v>V-2308</v>
          </cell>
          <cell r="E1915" t="str">
            <v>PIPE</v>
          </cell>
          <cell r="F1915">
            <v>1</v>
          </cell>
          <cell r="G1915" t="str">
            <v>CB100508001H00</v>
          </cell>
          <cell r="H1915">
            <v>1.5</v>
          </cell>
          <cell r="I1915" t="str">
            <v>--</v>
          </cell>
          <cell r="J1915">
            <v>1.5</v>
          </cell>
          <cell r="K1915">
            <v>1.5</v>
          </cell>
        </row>
        <row r="1916">
          <cell r="A1916" t="str">
            <v>M2</v>
          </cell>
          <cell r="B1916" t="str">
            <v>A5C</v>
          </cell>
          <cell r="C1916" t="str">
            <v>TRIM</v>
          </cell>
          <cell r="D1916" t="str">
            <v>V-2313</v>
          </cell>
          <cell r="E1916" t="str">
            <v>PIPE</v>
          </cell>
          <cell r="F1916">
            <v>1</v>
          </cell>
          <cell r="G1916" t="str">
            <v>CB100508001H00</v>
          </cell>
          <cell r="H1916">
            <v>1.5</v>
          </cell>
          <cell r="I1916" t="str">
            <v>--</v>
          </cell>
          <cell r="J1916">
            <v>1.5</v>
          </cell>
          <cell r="K1916">
            <v>1.5</v>
          </cell>
        </row>
        <row r="1917">
          <cell r="A1917" t="str">
            <v>M2</v>
          </cell>
          <cell r="B1917" t="str">
            <v>A5C</v>
          </cell>
          <cell r="C1917" t="str">
            <v>TRIM</v>
          </cell>
          <cell r="D1917" t="str">
            <v>V-2310</v>
          </cell>
          <cell r="E1917" t="str">
            <v>PIPE</v>
          </cell>
          <cell r="F1917">
            <v>1</v>
          </cell>
          <cell r="G1917" t="str">
            <v>CB100508001H00</v>
          </cell>
          <cell r="H1917">
            <v>1.5</v>
          </cell>
          <cell r="I1917" t="str">
            <v>--</v>
          </cell>
          <cell r="J1917">
            <v>1.5</v>
          </cell>
          <cell r="K1917">
            <v>1.5</v>
          </cell>
        </row>
        <row r="1918">
          <cell r="A1918" t="str">
            <v>M2</v>
          </cell>
          <cell r="B1918" t="str">
            <v>A5C</v>
          </cell>
          <cell r="C1918" t="str">
            <v>TRIM</v>
          </cell>
          <cell r="D1918" t="str">
            <v>C-2305</v>
          </cell>
          <cell r="E1918" t="str">
            <v>PIPE</v>
          </cell>
          <cell r="F1918">
            <v>1</v>
          </cell>
          <cell r="G1918" t="str">
            <v>CB100508001H00</v>
          </cell>
          <cell r="H1918">
            <v>1.5</v>
          </cell>
          <cell r="I1918" t="str">
            <v>--</v>
          </cell>
          <cell r="J1918">
            <v>1.5</v>
          </cell>
          <cell r="K1918">
            <v>1.5</v>
          </cell>
        </row>
        <row r="1919">
          <cell r="A1919" t="str">
            <v>M2</v>
          </cell>
          <cell r="B1919" t="str">
            <v>A5C</v>
          </cell>
          <cell r="C1919" t="str">
            <v>TRIM</v>
          </cell>
          <cell r="D1919" t="str">
            <v>V-2306</v>
          </cell>
          <cell r="E1919" t="str">
            <v>PIPE</v>
          </cell>
          <cell r="F1919">
            <v>1</v>
          </cell>
          <cell r="G1919" t="str">
            <v>CB100508001H00</v>
          </cell>
          <cell r="H1919">
            <v>1.5</v>
          </cell>
          <cell r="I1919" t="str">
            <v>--</v>
          </cell>
          <cell r="J1919">
            <v>1.5</v>
          </cell>
          <cell r="K1919">
            <v>1.5</v>
          </cell>
        </row>
        <row r="1920">
          <cell r="A1920" t="str">
            <v>M2</v>
          </cell>
          <cell r="B1920" t="str">
            <v>A5C</v>
          </cell>
          <cell r="C1920" t="str">
            <v>TRIM</v>
          </cell>
          <cell r="D1920" t="str">
            <v>C-2301</v>
          </cell>
          <cell r="E1920" t="str">
            <v>PIPE</v>
          </cell>
          <cell r="F1920">
            <v>1</v>
          </cell>
          <cell r="G1920" t="str">
            <v>CB100508001H00</v>
          </cell>
          <cell r="H1920">
            <v>1.5</v>
          </cell>
          <cell r="I1920" t="str">
            <v>--</v>
          </cell>
          <cell r="J1920">
            <v>1.5</v>
          </cell>
          <cell r="K1920">
            <v>1.5</v>
          </cell>
        </row>
        <row r="1921">
          <cell r="A1921" t="str">
            <v>M2</v>
          </cell>
          <cell r="B1921" t="str">
            <v>A5C</v>
          </cell>
          <cell r="C1921" t="str">
            <v>P</v>
          </cell>
          <cell r="D1921" t="str">
            <v>23157</v>
          </cell>
          <cell r="E1921" t="str">
            <v>PIPE</v>
          </cell>
          <cell r="F1921">
            <v>1</v>
          </cell>
          <cell r="G1921" t="str">
            <v>CB100508001H00</v>
          </cell>
          <cell r="H1921">
            <v>1.5</v>
          </cell>
          <cell r="I1921" t="str">
            <v>--</v>
          </cell>
          <cell r="J1921">
            <v>2.5</v>
          </cell>
          <cell r="K1921">
            <v>2.5</v>
          </cell>
        </row>
        <row r="1922">
          <cell r="A1922" t="str">
            <v>M2</v>
          </cell>
          <cell r="B1922" t="str">
            <v>A5C</v>
          </cell>
          <cell r="C1922" t="str">
            <v>P</v>
          </cell>
          <cell r="D1922" t="str">
            <v>23038</v>
          </cell>
          <cell r="E1922" t="str">
            <v>PIPE</v>
          </cell>
          <cell r="F1922">
            <v>1</v>
          </cell>
          <cell r="G1922" t="str">
            <v>CB100508001H00</v>
          </cell>
          <cell r="H1922">
            <v>1.5</v>
          </cell>
          <cell r="I1922" t="str">
            <v>--</v>
          </cell>
          <cell r="J1922">
            <v>3.3</v>
          </cell>
          <cell r="K1922">
            <v>3.3</v>
          </cell>
        </row>
        <row r="1923">
          <cell r="A1923" t="str">
            <v>M2</v>
          </cell>
          <cell r="B1923" t="str">
            <v>A5C</v>
          </cell>
          <cell r="C1923" t="str">
            <v>P</v>
          </cell>
          <cell r="D1923" t="str">
            <v>23117</v>
          </cell>
          <cell r="E1923" t="str">
            <v>PIPE</v>
          </cell>
          <cell r="F1923">
            <v>1</v>
          </cell>
          <cell r="G1923" t="str">
            <v>CB100508001H00</v>
          </cell>
          <cell r="H1923">
            <v>1.5</v>
          </cell>
          <cell r="I1923" t="str">
            <v>--</v>
          </cell>
          <cell r="J1923">
            <v>3.3</v>
          </cell>
          <cell r="K1923">
            <v>3.3</v>
          </cell>
        </row>
        <row r="1924">
          <cell r="A1924" t="str">
            <v>M2</v>
          </cell>
          <cell r="B1924" t="str">
            <v>A5C</v>
          </cell>
          <cell r="C1924" t="str">
            <v>P</v>
          </cell>
          <cell r="D1924" t="str">
            <v>23185</v>
          </cell>
          <cell r="E1924" t="str">
            <v>PIPE</v>
          </cell>
          <cell r="F1924">
            <v>1</v>
          </cell>
          <cell r="G1924" t="str">
            <v>CB100508001H00</v>
          </cell>
          <cell r="H1924">
            <v>1.5</v>
          </cell>
          <cell r="I1924" t="str">
            <v>--</v>
          </cell>
          <cell r="J1924">
            <v>3.3</v>
          </cell>
          <cell r="K1924">
            <v>3.3</v>
          </cell>
        </row>
        <row r="1925">
          <cell r="A1925" t="str">
            <v>M2</v>
          </cell>
          <cell r="B1925" t="str">
            <v>A5C</v>
          </cell>
          <cell r="C1925" t="str">
            <v>P</v>
          </cell>
          <cell r="D1925" t="str">
            <v>23019</v>
          </cell>
          <cell r="E1925" t="str">
            <v>PIPE</v>
          </cell>
          <cell r="F1925">
            <v>1</v>
          </cell>
          <cell r="G1925" t="str">
            <v>CB100508001H00</v>
          </cell>
          <cell r="H1925">
            <v>1.5</v>
          </cell>
          <cell r="I1925" t="str">
            <v>--</v>
          </cell>
          <cell r="J1925">
            <v>3.5</v>
          </cell>
          <cell r="K1925">
            <v>3.5</v>
          </cell>
        </row>
        <row r="1926">
          <cell r="A1926" t="str">
            <v>M2</v>
          </cell>
          <cell r="B1926" t="str">
            <v>A5C</v>
          </cell>
          <cell r="C1926" t="str">
            <v>P</v>
          </cell>
          <cell r="D1926" t="str">
            <v>23164</v>
          </cell>
          <cell r="E1926" t="str">
            <v>PIPE</v>
          </cell>
          <cell r="F1926">
            <v>1</v>
          </cell>
          <cell r="G1926" t="str">
            <v>CB100508001H00</v>
          </cell>
          <cell r="H1926">
            <v>1.5</v>
          </cell>
          <cell r="I1926" t="str">
            <v>--</v>
          </cell>
          <cell r="J1926">
            <v>4</v>
          </cell>
          <cell r="K1926">
            <v>4</v>
          </cell>
        </row>
        <row r="1927">
          <cell r="A1927" t="str">
            <v>M2</v>
          </cell>
          <cell r="B1927" t="str">
            <v>A5C</v>
          </cell>
          <cell r="C1927" t="str">
            <v>P</v>
          </cell>
          <cell r="D1927" t="str">
            <v>23196</v>
          </cell>
          <cell r="E1927" t="str">
            <v>PIPE</v>
          </cell>
          <cell r="F1927">
            <v>1</v>
          </cell>
          <cell r="G1927" t="str">
            <v>CB100508001H00</v>
          </cell>
          <cell r="H1927">
            <v>1.5</v>
          </cell>
          <cell r="I1927" t="str">
            <v>--</v>
          </cell>
          <cell r="J1927">
            <v>4</v>
          </cell>
          <cell r="K1927">
            <v>4</v>
          </cell>
        </row>
        <row r="1928">
          <cell r="A1928" t="str">
            <v>M2</v>
          </cell>
          <cell r="B1928" t="str">
            <v>A5C</v>
          </cell>
          <cell r="C1928" t="str">
            <v>P</v>
          </cell>
          <cell r="D1928" t="str">
            <v>23076</v>
          </cell>
          <cell r="E1928" t="str">
            <v>PIPE</v>
          </cell>
          <cell r="F1928">
            <v>1</v>
          </cell>
          <cell r="G1928" t="str">
            <v>CB100508001H00</v>
          </cell>
          <cell r="H1928">
            <v>1.5</v>
          </cell>
          <cell r="I1928" t="str">
            <v>--</v>
          </cell>
          <cell r="J1928">
            <v>4</v>
          </cell>
          <cell r="K1928">
            <v>4</v>
          </cell>
        </row>
        <row r="1929">
          <cell r="A1929" t="str">
            <v>M2</v>
          </cell>
          <cell r="B1929" t="str">
            <v>A5C</v>
          </cell>
          <cell r="C1929" t="str">
            <v>P</v>
          </cell>
          <cell r="D1929" t="str">
            <v>23222</v>
          </cell>
          <cell r="E1929" t="str">
            <v>PIPE</v>
          </cell>
          <cell r="F1929">
            <v>1</v>
          </cell>
          <cell r="G1929" t="str">
            <v>CB100508001H00</v>
          </cell>
          <cell r="H1929">
            <v>1.5</v>
          </cell>
          <cell r="I1929" t="str">
            <v>--</v>
          </cell>
          <cell r="J1929">
            <v>4.5</v>
          </cell>
          <cell r="K1929">
            <v>4.5</v>
          </cell>
        </row>
        <row r="1930">
          <cell r="A1930" t="str">
            <v>M2</v>
          </cell>
          <cell r="B1930" t="str">
            <v>A5C</v>
          </cell>
          <cell r="C1930" t="str">
            <v>P</v>
          </cell>
          <cell r="D1930" t="str">
            <v>23242</v>
          </cell>
          <cell r="E1930" t="str">
            <v>PIPE</v>
          </cell>
          <cell r="F1930">
            <v>1</v>
          </cell>
          <cell r="G1930" t="str">
            <v>CB100508001H00</v>
          </cell>
          <cell r="H1930">
            <v>1.5</v>
          </cell>
          <cell r="I1930" t="str">
            <v>--</v>
          </cell>
          <cell r="J1930">
            <v>4.5</v>
          </cell>
          <cell r="K1930">
            <v>4.5</v>
          </cell>
        </row>
        <row r="1931">
          <cell r="A1931" t="str">
            <v>M2</v>
          </cell>
          <cell r="B1931" t="str">
            <v>A5C</v>
          </cell>
          <cell r="C1931" t="str">
            <v>P</v>
          </cell>
          <cell r="D1931" t="str">
            <v>99003</v>
          </cell>
          <cell r="E1931" t="str">
            <v>PIPE</v>
          </cell>
          <cell r="F1931">
            <v>1</v>
          </cell>
          <cell r="G1931" t="str">
            <v>CB100508001H00</v>
          </cell>
          <cell r="H1931">
            <v>1.5</v>
          </cell>
          <cell r="I1931" t="str">
            <v>--</v>
          </cell>
          <cell r="J1931">
            <v>4.5999999999999996</v>
          </cell>
          <cell r="K1931">
            <v>4.5999999999999996</v>
          </cell>
        </row>
        <row r="1932">
          <cell r="A1932" t="str">
            <v>M2</v>
          </cell>
          <cell r="B1932" t="str">
            <v>A5C</v>
          </cell>
          <cell r="C1932" t="str">
            <v>P</v>
          </cell>
          <cell r="D1932" t="str">
            <v>23039</v>
          </cell>
          <cell r="E1932" t="str">
            <v>PIPE</v>
          </cell>
          <cell r="F1932">
            <v>1</v>
          </cell>
          <cell r="G1932" t="str">
            <v>CB100508001H00</v>
          </cell>
          <cell r="H1932">
            <v>1.5</v>
          </cell>
          <cell r="I1932" t="str">
            <v>--</v>
          </cell>
          <cell r="J1932">
            <v>4.9000000000000004</v>
          </cell>
          <cell r="K1932">
            <v>4.9000000000000004</v>
          </cell>
        </row>
        <row r="1933">
          <cell r="A1933" t="str">
            <v>M2</v>
          </cell>
          <cell r="B1933" t="str">
            <v>A5C</v>
          </cell>
          <cell r="C1933" t="str">
            <v>P</v>
          </cell>
          <cell r="D1933" t="str">
            <v>24014</v>
          </cell>
          <cell r="E1933" t="str">
            <v>PIPE</v>
          </cell>
          <cell r="F1933">
            <v>1</v>
          </cell>
          <cell r="G1933" t="str">
            <v>CB100508001H00</v>
          </cell>
          <cell r="H1933">
            <v>1.5</v>
          </cell>
          <cell r="I1933" t="str">
            <v>--</v>
          </cell>
          <cell r="J1933">
            <v>5</v>
          </cell>
          <cell r="K1933">
            <v>5</v>
          </cell>
        </row>
        <row r="1934">
          <cell r="A1934" t="str">
            <v>M2</v>
          </cell>
          <cell r="B1934" t="str">
            <v>A5C</v>
          </cell>
          <cell r="C1934" t="str">
            <v>P</v>
          </cell>
          <cell r="D1934" t="str">
            <v>23035</v>
          </cell>
          <cell r="E1934" t="str">
            <v>PIPE</v>
          </cell>
          <cell r="F1934">
            <v>1</v>
          </cell>
          <cell r="G1934" t="str">
            <v>CB100508001H00</v>
          </cell>
          <cell r="H1934">
            <v>1.5</v>
          </cell>
          <cell r="I1934" t="str">
            <v>--</v>
          </cell>
          <cell r="J1934">
            <v>5.2</v>
          </cell>
          <cell r="K1934">
            <v>5.2</v>
          </cell>
        </row>
        <row r="1935">
          <cell r="A1935" t="str">
            <v>M2</v>
          </cell>
          <cell r="B1935" t="str">
            <v>A5C</v>
          </cell>
          <cell r="C1935" t="str">
            <v>P</v>
          </cell>
          <cell r="D1935" t="str">
            <v>23052</v>
          </cell>
          <cell r="E1935" t="str">
            <v>PIPE</v>
          </cell>
          <cell r="F1935">
            <v>1</v>
          </cell>
          <cell r="G1935" t="str">
            <v>CB100508001H00</v>
          </cell>
          <cell r="H1935">
            <v>1.5</v>
          </cell>
          <cell r="I1935" t="str">
            <v>--</v>
          </cell>
          <cell r="J1935">
            <v>5.3</v>
          </cell>
          <cell r="K1935">
            <v>5.3</v>
          </cell>
        </row>
        <row r="1936">
          <cell r="A1936" t="str">
            <v>M2</v>
          </cell>
          <cell r="B1936" t="str">
            <v>A5C</v>
          </cell>
          <cell r="C1936" t="str">
            <v>P</v>
          </cell>
          <cell r="D1936" t="str">
            <v>23078</v>
          </cell>
          <cell r="E1936" t="str">
            <v>PIPE</v>
          </cell>
          <cell r="F1936">
            <v>1</v>
          </cell>
          <cell r="G1936" t="str">
            <v>CB100508001H00</v>
          </cell>
          <cell r="H1936">
            <v>1.5</v>
          </cell>
          <cell r="I1936" t="str">
            <v>--</v>
          </cell>
          <cell r="J1936">
            <v>5.3</v>
          </cell>
          <cell r="K1936">
            <v>5.3</v>
          </cell>
        </row>
        <row r="1937">
          <cell r="A1937" t="str">
            <v>M2</v>
          </cell>
          <cell r="B1937" t="str">
            <v>A5C</v>
          </cell>
          <cell r="C1937" t="str">
            <v>P</v>
          </cell>
          <cell r="D1937" t="str">
            <v>23037</v>
          </cell>
          <cell r="E1937" t="str">
            <v>PIPE</v>
          </cell>
          <cell r="F1937">
            <v>1</v>
          </cell>
          <cell r="G1937" t="str">
            <v>CB100508001H00</v>
          </cell>
          <cell r="H1937">
            <v>1.5</v>
          </cell>
          <cell r="I1937" t="str">
            <v>--</v>
          </cell>
          <cell r="J1937">
            <v>5.3</v>
          </cell>
          <cell r="K1937">
            <v>5.3</v>
          </cell>
        </row>
        <row r="1938">
          <cell r="A1938" t="str">
            <v>M2</v>
          </cell>
          <cell r="B1938" t="str">
            <v>A5C</v>
          </cell>
          <cell r="C1938" t="str">
            <v>P</v>
          </cell>
          <cell r="D1938" t="str">
            <v>23063</v>
          </cell>
          <cell r="E1938" t="str">
            <v>PIPE</v>
          </cell>
          <cell r="F1938">
            <v>1</v>
          </cell>
          <cell r="G1938" t="str">
            <v>CB100508001H00</v>
          </cell>
          <cell r="H1938">
            <v>1.5</v>
          </cell>
          <cell r="I1938" t="str">
            <v>--</v>
          </cell>
          <cell r="J1938">
            <v>5.3</v>
          </cell>
          <cell r="K1938">
            <v>5.3</v>
          </cell>
        </row>
        <row r="1939">
          <cell r="A1939" t="str">
            <v>M2</v>
          </cell>
          <cell r="B1939" t="str">
            <v>A5C</v>
          </cell>
          <cell r="C1939" t="str">
            <v>P</v>
          </cell>
          <cell r="D1939" t="str">
            <v>23027</v>
          </cell>
          <cell r="E1939" t="str">
            <v>PIPE</v>
          </cell>
          <cell r="F1939">
            <v>1</v>
          </cell>
          <cell r="G1939" t="str">
            <v>CB100508001H00</v>
          </cell>
          <cell r="H1939">
            <v>1.5</v>
          </cell>
          <cell r="I1939" t="str">
            <v>--</v>
          </cell>
          <cell r="J1939">
            <v>5.3</v>
          </cell>
          <cell r="K1939">
            <v>5.3</v>
          </cell>
        </row>
        <row r="1940">
          <cell r="A1940" t="str">
            <v>M2</v>
          </cell>
          <cell r="B1940" t="str">
            <v>A5C</v>
          </cell>
          <cell r="C1940" t="str">
            <v>P</v>
          </cell>
          <cell r="D1940" t="str">
            <v>23259</v>
          </cell>
          <cell r="E1940" t="str">
            <v>PIPE</v>
          </cell>
          <cell r="F1940">
            <v>1</v>
          </cell>
          <cell r="G1940" t="str">
            <v>CB100508001H00</v>
          </cell>
          <cell r="H1940">
            <v>1.5</v>
          </cell>
          <cell r="I1940" t="str">
            <v>--</v>
          </cell>
          <cell r="J1940">
            <v>5.5</v>
          </cell>
          <cell r="K1940">
            <v>5.5</v>
          </cell>
        </row>
        <row r="1941">
          <cell r="A1941" t="str">
            <v>M2</v>
          </cell>
          <cell r="B1941" t="str">
            <v>A5C</v>
          </cell>
          <cell r="C1941" t="str">
            <v>P</v>
          </cell>
          <cell r="D1941" t="str">
            <v>23007</v>
          </cell>
          <cell r="E1941" t="str">
            <v>PIPE</v>
          </cell>
          <cell r="F1941">
            <v>1</v>
          </cell>
          <cell r="G1941" t="str">
            <v>CB100508001H00</v>
          </cell>
          <cell r="H1941">
            <v>1.5</v>
          </cell>
          <cell r="I1941" t="str">
            <v>--</v>
          </cell>
          <cell r="J1941">
            <v>5.8</v>
          </cell>
          <cell r="K1941">
            <v>5.8</v>
          </cell>
        </row>
        <row r="1942">
          <cell r="A1942" t="str">
            <v>M2</v>
          </cell>
          <cell r="B1942" t="str">
            <v>A5C</v>
          </cell>
          <cell r="C1942" t="str">
            <v>P</v>
          </cell>
          <cell r="D1942" t="str">
            <v>23253</v>
          </cell>
          <cell r="E1942" t="str">
            <v>PIPE</v>
          </cell>
          <cell r="F1942">
            <v>1</v>
          </cell>
          <cell r="G1942" t="str">
            <v>CB100508001H00</v>
          </cell>
          <cell r="H1942">
            <v>1.5</v>
          </cell>
          <cell r="I1942" t="str">
            <v>--</v>
          </cell>
          <cell r="J1942">
            <v>6</v>
          </cell>
          <cell r="K1942">
            <v>6</v>
          </cell>
        </row>
        <row r="1943">
          <cell r="A1943" t="str">
            <v>M2</v>
          </cell>
          <cell r="B1943" t="str">
            <v>A5C</v>
          </cell>
          <cell r="C1943" t="str">
            <v>P</v>
          </cell>
          <cell r="D1943" t="str">
            <v>23231</v>
          </cell>
          <cell r="E1943" t="str">
            <v>PIPE</v>
          </cell>
          <cell r="F1943">
            <v>1</v>
          </cell>
          <cell r="G1943" t="str">
            <v>CB100508001H00</v>
          </cell>
          <cell r="H1943">
            <v>1.5</v>
          </cell>
          <cell r="I1943" t="str">
            <v>--</v>
          </cell>
          <cell r="J1943">
            <v>6</v>
          </cell>
          <cell r="K1943">
            <v>6</v>
          </cell>
        </row>
        <row r="1944">
          <cell r="A1944" t="str">
            <v>M2</v>
          </cell>
          <cell r="B1944" t="str">
            <v>A5C</v>
          </cell>
          <cell r="C1944" t="str">
            <v>P</v>
          </cell>
          <cell r="D1944" t="str">
            <v>23216</v>
          </cell>
          <cell r="E1944" t="str">
            <v>PIPE</v>
          </cell>
          <cell r="F1944">
            <v>1</v>
          </cell>
          <cell r="G1944" t="str">
            <v>CB100508001H00</v>
          </cell>
          <cell r="H1944">
            <v>1.5</v>
          </cell>
          <cell r="I1944" t="str">
            <v>--</v>
          </cell>
          <cell r="J1944">
            <v>6</v>
          </cell>
          <cell r="K1944">
            <v>6</v>
          </cell>
        </row>
        <row r="1945">
          <cell r="A1945" t="str">
            <v>M2</v>
          </cell>
          <cell r="B1945" t="str">
            <v>A5C</v>
          </cell>
          <cell r="C1945" t="str">
            <v>P</v>
          </cell>
          <cell r="D1945" t="str">
            <v>23220</v>
          </cell>
          <cell r="E1945" t="str">
            <v>PIPE</v>
          </cell>
          <cell r="F1945">
            <v>1</v>
          </cell>
          <cell r="G1945" t="str">
            <v>CB100508001H00</v>
          </cell>
          <cell r="H1945">
            <v>1.5</v>
          </cell>
          <cell r="I1945" t="str">
            <v>--</v>
          </cell>
          <cell r="J1945">
            <v>6.5</v>
          </cell>
          <cell r="K1945">
            <v>6.5</v>
          </cell>
        </row>
        <row r="1946">
          <cell r="A1946" t="str">
            <v>M2</v>
          </cell>
          <cell r="B1946" t="str">
            <v>A5C</v>
          </cell>
          <cell r="C1946" t="str">
            <v>P</v>
          </cell>
          <cell r="D1946" t="str">
            <v>23243</v>
          </cell>
          <cell r="E1946" t="str">
            <v>PIPE</v>
          </cell>
          <cell r="F1946">
            <v>1</v>
          </cell>
          <cell r="G1946" t="str">
            <v>CB100508001H00</v>
          </cell>
          <cell r="H1946">
            <v>1.5</v>
          </cell>
          <cell r="I1946" t="str">
            <v>--</v>
          </cell>
          <cell r="J1946">
            <v>6.5</v>
          </cell>
          <cell r="K1946">
            <v>6.5</v>
          </cell>
        </row>
        <row r="1947">
          <cell r="A1947" t="str">
            <v>M2</v>
          </cell>
          <cell r="B1947" t="str">
            <v>A5C</v>
          </cell>
          <cell r="C1947" t="str">
            <v>P</v>
          </cell>
          <cell r="D1947" t="str">
            <v>23033</v>
          </cell>
          <cell r="E1947" t="str">
            <v>PIPE</v>
          </cell>
          <cell r="F1947">
            <v>1</v>
          </cell>
          <cell r="G1947" t="str">
            <v>CB100508001H00</v>
          </cell>
          <cell r="H1947">
            <v>1.5</v>
          </cell>
          <cell r="I1947" t="str">
            <v>--</v>
          </cell>
          <cell r="J1947">
            <v>7.1</v>
          </cell>
          <cell r="K1947">
            <v>7.1</v>
          </cell>
        </row>
        <row r="1948">
          <cell r="A1948" t="str">
            <v>M2</v>
          </cell>
          <cell r="B1948" t="str">
            <v>A5C</v>
          </cell>
          <cell r="C1948" t="str">
            <v>P</v>
          </cell>
          <cell r="D1948" t="str">
            <v>24012</v>
          </cell>
          <cell r="E1948" t="str">
            <v>PIPE</v>
          </cell>
          <cell r="F1948">
            <v>1</v>
          </cell>
          <cell r="G1948" t="str">
            <v>CB100508001H00</v>
          </cell>
          <cell r="H1948">
            <v>1.5</v>
          </cell>
          <cell r="I1948" t="str">
            <v>--</v>
          </cell>
          <cell r="J1948">
            <v>7.5</v>
          </cell>
          <cell r="K1948">
            <v>7.5</v>
          </cell>
        </row>
        <row r="1949">
          <cell r="A1949" t="str">
            <v>M2</v>
          </cell>
          <cell r="B1949" t="str">
            <v>A5C</v>
          </cell>
          <cell r="C1949" t="str">
            <v>P</v>
          </cell>
          <cell r="D1949" t="str">
            <v>23147</v>
          </cell>
          <cell r="E1949" t="str">
            <v>PIPE</v>
          </cell>
          <cell r="F1949">
            <v>1</v>
          </cell>
          <cell r="G1949" t="str">
            <v>CB100508001H00</v>
          </cell>
          <cell r="H1949">
            <v>1.5</v>
          </cell>
          <cell r="I1949" t="str">
            <v>--</v>
          </cell>
          <cell r="J1949">
            <v>7.8</v>
          </cell>
          <cell r="K1949">
            <v>7.8</v>
          </cell>
        </row>
        <row r="1950">
          <cell r="A1950" t="str">
            <v>M2</v>
          </cell>
          <cell r="B1950" t="str">
            <v>A5C</v>
          </cell>
          <cell r="C1950" t="str">
            <v>P</v>
          </cell>
          <cell r="D1950" t="str">
            <v>23116</v>
          </cell>
          <cell r="E1950" t="str">
            <v>PIPE</v>
          </cell>
          <cell r="F1950">
            <v>1</v>
          </cell>
          <cell r="G1950" t="str">
            <v>CB100508001H00</v>
          </cell>
          <cell r="H1950">
            <v>1.5</v>
          </cell>
          <cell r="I1950" t="str">
            <v>--</v>
          </cell>
          <cell r="J1950">
            <v>8</v>
          </cell>
          <cell r="K1950">
            <v>8</v>
          </cell>
        </row>
        <row r="1951">
          <cell r="A1951" t="str">
            <v>M2</v>
          </cell>
          <cell r="B1951" t="str">
            <v>A5C</v>
          </cell>
          <cell r="C1951" t="str">
            <v>P</v>
          </cell>
          <cell r="D1951" t="str">
            <v>23215</v>
          </cell>
          <cell r="E1951" t="str">
            <v>PIPE</v>
          </cell>
          <cell r="F1951">
            <v>1</v>
          </cell>
          <cell r="G1951" t="str">
            <v>CB100508001H00</v>
          </cell>
          <cell r="H1951">
            <v>1.5</v>
          </cell>
          <cell r="I1951" t="str">
            <v>--</v>
          </cell>
          <cell r="J1951">
            <v>9.3000000000000007</v>
          </cell>
          <cell r="K1951">
            <v>9.3000000000000007</v>
          </cell>
        </row>
        <row r="1952">
          <cell r="A1952" t="str">
            <v>M2</v>
          </cell>
          <cell r="B1952" t="str">
            <v>A5C</v>
          </cell>
          <cell r="C1952" t="str">
            <v>P</v>
          </cell>
          <cell r="D1952" t="str">
            <v>23019</v>
          </cell>
          <cell r="E1952" t="str">
            <v>PIPE</v>
          </cell>
          <cell r="F1952">
            <v>1</v>
          </cell>
          <cell r="G1952" t="str">
            <v>CB100508001H00</v>
          </cell>
          <cell r="H1952">
            <v>1.5</v>
          </cell>
          <cell r="I1952" t="str">
            <v>--</v>
          </cell>
          <cell r="J1952">
            <v>12.3</v>
          </cell>
          <cell r="K1952">
            <v>12.3</v>
          </cell>
        </row>
        <row r="1953">
          <cell r="A1953" t="str">
            <v>M2</v>
          </cell>
          <cell r="B1953" t="str">
            <v>A5C</v>
          </cell>
          <cell r="C1953" t="str">
            <v>P</v>
          </cell>
          <cell r="D1953" t="str">
            <v>23070</v>
          </cell>
          <cell r="E1953" t="str">
            <v>PIPE</v>
          </cell>
          <cell r="F1953">
            <v>1</v>
          </cell>
          <cell r="G1953" t="str">
            <v>CB100508001H00</v>
          </cell>
          <cell r="H1953">
            <v>1.5</v>
          </cell>
          <cell r="I1953" t="str">
            <v>--</v>
          </cell>
          <cell r="J1953">
            <v>12.4</v>
          </cell>
          <cell r="K1953">
            <v>12.4</v>
          </cell>
        </row>
        <row r="1954">
          <cell r="A1954" t="str">
            <v>M2</v>
          </cell>
          <cell r="B1954" t="str">
            <v>A5C</v>
          </cell>
          <cell r="C1954" t="str">
            <v>P</v>
          </cell>
          <cell r="D1954" t="str">
            <v>23055</v>
          </cell>
          <cell r="E1954" t="str">
            <v>PIPE</v>
          </cell>
          <cell r="F1954">
            <v>1</v>
          </cell>
          <cell r="G1954" t="str">
            <v>CB100508001H00</v>
          </cell>
          <cell r="H1954">
            <v>1.5</v>
          </cell>
          <cell r="I1954" t="str">
            <v>--</v>
          </cell>
          <cell r="J1954">
            <v>12.4</v>
          </cell>
          <cell r="K1954">
            <v>12.4</v>
          </cell>
        </row>
        <row r="1955">
          <cell r="A1955" t="str">
            <v>M2</v>
          </cell>
          <cell r="B1955" t="str">
            <v>A5C</v>
          </cell>
          <cell r="C1955" t="str">
            <v>P</v>
          </cell>
          <cell r="D1955" t="str">
            <v>23044</v>
          </cell>
          <cell r="E1955" t="str">
            <v>PIPE</v>
          </cell>
          <cell r="F1955">
            <v>1</v>
          </cell>
          <cell r="G1955" t="str">
            <v>CB100508001H00</v>
          </cell>
          <cell r="H1955">
            <v>1.5</v>
          </cell>
          <cell r="I1955" t="str">
            <v>--</v>
          </cell>
          <cell r="J1955">
            <v>12.4</v>
          </cell>
          <cell r="K1955">
            <v>12.4</v>
          </cell>
        </row>
        <row r="1956">
          <cell r="A1956" t="str">
            <v>M2</v>
          </cell>
          <cell r="B1956" t="str">
            <v>A5C</v>
          </cell>
          <cell r="C1956" t="str">
            <v>P</v>
          </cell>
          <cell r="D1956" t="str">
            <v>23006</v>
          </cell>
          <cell r="E1956" t="str">
            <v>PIPE</v>
          </cell>
          <cell r="F1956">
            <v>1</v>
          </cell>
          <cell r="G1956" t="str">
            <v>CB100508001H00</v>
          </cell>
          <cell r="H1956">
            <v>1.5</v>
          </cell>
          <cell r="I1956" t="str">
            <v>--</v>
          </cell>
          <cell r="J1956">
            <v>13.1</v>
          </cell>
          <cell r="K1956">
            <v>13.1</v>
          </cell>
        </row>
        <row r="1957">
          <cell r="A1957" t="str">
            <v>M2</v>
          </cell>
          <cell r="B1957" t="str">
            <v>A5C</v>
          </cell>
          <cell r="C1957" t="str">
            <v>P</v>
          </cell>
          <cell r="D1957" t="str">
            <v>99003</v>
          </cell>
          <cell r="E1957" t="str">
            <v>PIPE</v>
          </cell>
          <cell r="F1957">
            <v>1</v>
          </cell>
          <cell r="G1957" t="str">
            <v>CB100508001H00</v>
          </cell>
          <cell r="H1957">
            <v>1.5</v>
          </cell>
          <cell r="I1957" t="str">
            <v>--</v>
          </cell>
          <cell r="J1957">
            <v>13.1</v>
          </cell>
          <cell r="K1957">
            <v>13.1</v>
          </cell>
        </row>
        <row r="1958">
          <cell r="A1958" t="str">
            <v>M2</v>
          </cell>
          <cell r="B1958" t="str">
            <v>A5C</v>
          </cell>
          <cell r="C1958" t="str">
            <v>P</v>
          </cell>
          <cell r="D1958" t="str">
            <v>23107</v>
          </cell>
          <cell r="E1958" t="str">
            <v>PIPE</v>
          </cell>
          <cell r="F1958">
            <v>1</v>
          </cell>
          <cell r="G1958" t="str">
            <v>CB100508001H00</v>
          </cell>
          <cell r="H1958">
            <v>1.5</v>
          </cell>
          <cell r="I1958" t="str">
            <v>--</v>
          </cell>
          <cell r="J1958">
            <v>14</v>
          </cell>
          <cell r="K1958">
            <v>14</v>
          </cell>
        </row>
        <row r="1959">
          <cell r="A1959" t="str">
            <v>M2</v>
          </cell>
          <cell r="B1959" t="str">
            <v>A5C</v>
          </cell>
          <cell r="C1959" t="str">
            <v>P</v>
          </cell>
          <cell r="D1959" t="str">
            <v>23111</v>
          </cell>
          <cell r="E1959" t="str">
            <v>PIPE</v>
          </cell>
          <cell r="F1959">
            <v>1</v>
          </cell>
          <cell r="G1959" t="str">
            <v>CB100508001H00</v>
          </cell>
          <cell r="H1959">
            <v>1.5</v>
          </cell>
          <cell r="I1959" t="str">
            <v>--</v>
          </cell>
          <cell r="J1959">
            <v>14</v>
          </cell>
          <cell r="K1959">
            <v>14</v>
          </cell>
        </row>
        <row r="1960">
          <cell r="A1960" t="str">
            <v>M2</v>
          </cell>
          <cell r="B1960" t="str">
            <v>A5C</v>
          </cell>
          <cell r="C1960" t="str">
            <v>P</v>
          </cell>
          <cell r="D1960" t="str">
            <v>23103</v>
          </cell>
          <cell r="E1960" t="str">
            <v>PIPE</v>
          </cell>
          <cell r="F1960">
            <v>1</v>
          </cell>
          <cell r="G1960" t="str">
            <v>CB100508001H00</v>
          </cell>
          <cell r="H1960">
            <v>1.5</v>
          </cell>
          <cell r="I1960" t="str">
            <v>--</v>
          </cell>
          <cell r="J1960">
            <v>14</v>
          </cell>
          <cell r="K1960">
            <v>14</v>
          </cell>
        </row>
        <row r="1961">
          <cell r="A1961" t="str">
            <v>M2</v>
          </cell>
          <cell r="B1961" t="str">
            <v>A5C</v>
          </cell>
          <cell r="C1961" t="str">
            <v>P</v>
          </cell>
          <cell r="D1961" t="str">
            <v>24001</v>
          </cell>
          <cell r="E1961" t="str">
            <v>PIPE</v>
          </cell>
          <cell r="F1961">
            <v>1</v>
          </cell>
          <cell r="G1961" t="str">
            <v>CB100508001H00</v>
          </cell>
          <cell r="H1961">
            <v>1.5</v>
          </cell>
          <cell r="I1961" t="str">
            <v>--</v>
          </cell>
          <cell r="J1961">
            <v>14</v>
          </cell>
          <cell r="K1961">
            <v>14</v>
          </cell>
        </row>
        <row r="1962">
          <cell r="A1962" t="str">
            <v>M2</v>
          </cell>
          <cell r="B1962" t="str">
            <v>A5C</v>
          </cell>
          <cell r="C1962" t="str">
            <v>P</v>
          </cell>
          <cell r="D1962" t="str">
            <v>23039</v>
          </cell>
          <cell r="E1962" t="str">
            <v>PIPE</v>
          </cell>
          <cell r="F1962">
            <v>1</v>
          </cell>
          <cell r="G1962" t="str">
            <v>CB100508001H00</v>
          </cell>
          <cell r="H1962">
            <v>1.5</v>
          </cell>
          <cell r="I1962" t="str">
            <v>--</v>
          </cell>
          <cell r="J1962">
            <v>14.5</v>
          </cell>
          <cell r="K1962">
            <v>14.5</v>
          </cell>
        </row>
        <row r="1963">
          <cell r="A1963" t="str">
            <v>M2</v>
          </cell>
          <cell r="B1963" t="str">
            <v>A5C</v>
          </cell>
          <cell r="C1963" t="str">
            <v>P</v>
          </cell>
          <cell r="D1963" t="str">
            <v>23033</v>
          </cell>
          <cell r="E1963" t="str">
            <v>PIPE</v>
          </cell>
          <cell r="F1963">
            <v>1</v>
          </cell>
          <cell r="G1963" t="str">
            <v>CB100508001H00</v>
          </cell>
          <cell r="H1963">
            <v>1.5</v>
          </cell>
          <cell r="I1963" t="str">
            <v>--</v>
          </cell>
          <cell r="J1963">
            <v>15.5</v>
          </cell>
          <cell r="K1963">
            <v>15.5</v>
          </cell>
        </row>
        <row r="1964">
          <cell r="A1964" t="str">
            <v>M2</v>
          </cell>
          <cell r="B1964" t="str">
            <v>A5C</v>
          </cell>
          <cell r="C1964" t="str">
            <v>P</v>
          </cell>
          <cell r="D1964" t="str">
            <v>23009</v>
          </cell>
          <cell r="E1964" t="str">
            <v>PIPE</v>
          </cell>
          <cell r="F1964">
            <v>1</v>
          </cell>
          <cell r="G1964" t="str">
            <v>CB100508001H00</v>
          </cell>
          <cell r="H1964">
            <v>1.5</v>
          </cell>
          <cell r="I1964" t="str">
            <v>--</v>
          </cell>
          <cell r="J1964">
            <v>15.5</v>
          </cell>
          <cell r="K1964">
            <v>15.5</v>
          </cell>
        </row>
        <row r="1965">
          <cell r="A1965" t="str">
            <v>M2</v>
          </cell>
          <cell r="B1965" t="str">
            <v>A5C</v>
          </cell>
          <cell r="C1965" t="str">
            <v>P</v>
          </cell>
          <cell r="D1965" t="str">
            <v>23006</v>
          </cell>
          <cell r="E1965" t="str">
            <v>PIPE</v>
          </cell>
          <cell r="F1965">
            <v>1</v>
          </cell>
          <cell r="G1965" t="str">
            <v>CB100508001H00</v>
          </cell>
          <cell r="H1965">
            <v>1.5</v>
          </cell>
          <cell r="I1965" t="str">
            <v>--</v>
          </cell>
          <cell r="J1965">
            <v>15.8</v>
          </cell>
          <cell r="K1965">
            <v>15.8</v>
          </cell>
        </row>
        <row r="1966">
          <cell r="A1966" t="str">
            <v>M2</v>
          </cell>
          <cell r="B1966" t="str">
            <v>A5C</v>
          </cell>
          <cell r="C1966" t="str">
            <v>P</v>
          </cell>
          <cell r="D1966" t="str">
            <v>23226</v>
          </cell>
          <cell r="E1966" t="str">
            <v>PIPE</v>
          </cell>
          <cell r="F1966">
            <v>1</v>
          </cell>
          <cell r="G1966" t="str">
            <v>CB100508001H00</v>
          </cell>
          <cell r="H1966">
            <v>1.5</v>
          </cell>
          <cell r="I1966" t="str">
            <v>--</v>
          </cell>
          <cell r="J1966">
            <v>17</v>
          </cell>
          <cell r="K1966">
            <v>17</v>
          </cell>
        </row>
        <row r="1967">
          <cell r="A1967" t="str">
            <v>M2</v>
          </cell>
          <cell r="B1967" t="str">
            <v>A5C</v>
          </cell>
          <cell r="C1967" t="str">
            <v>P</v>
          </cell>
          <cell r="D1967" t="str">
            <v>23248</v>
          </cell>
          <cell r="E1967" t="str">
            <v>PIPE</v>
          </cell>
          <cell r="F1967">
            <v>1</v>
          </cell>
          <cell r="G1967" t="str">
            <v>CB100508001H00</v>
          </cell>
          <cell r="H1967">
            <v>1.5</v>
          </cell>
          <cell r="I1967" t="str">
            <v>--</v>
          </cell>
          <cell r="J1967">
            <v>17</v>
          </cell>
          <cell r="K1967">
            <v>17</v>
          </cell>
        </row>
        <row r="1968">
          <cell r="A1968" t="str">
            <v>M2</v>
          </cell>
          <cell r="B1968" t="str">
            <v>A5C</v>
          </cell>
          <cell r="C1968" t="str">
            <v>P</v>
          </cell>
          <cell r="D1968" t="str">
            <v>23077</v>
          </cell>
          <cell r="E1968" t="str">
            <v>PIPE</v>
          </cell>
          <cell r="F1968">
            <v>1</v>
          </cell>
          <cell r="G1968" t="str">
            <v>CB100508001H00</v>
          </cell>
          <cell r="H1968">
            <v>1.5</v>
          </cell>
          <cell r="I1968" t="str">
            <v>--</v>
          </cell>
          <cell r="J1968">
            <v>17</v>
          </cell>
          <cell r="K1968">
            <v>17</v>
          </cell>
        </row>
        <row r="1969">
          <cell r="A1969" t="str">
            <v>M2</v>
          </cell>
          <cell r="B1969" t="str">
            <v>A5C</v>
          </cell>
          <cell r="C1969" t="str">
            <v>P</v>
          </cell>
          <cell r="D1969" t="str">
            <v>23143</v>
          </cell>
          <cell r="E1969" t="str">
            <v>PIPE</v>
          </cell>
          <cell r="F1969">
            <v>1</v>
          </cell>
          <cell r="G1969" t="str">
            <v>CB100508001H00</v>
          </cell>
          <cell r="H1969">
            <v>1.5</v>
          </cell>
          <cell r="I1969" t="str">
            <v>--</v>
          </cell>
          <cell r="J1969">
            <v>17.100000000000001</v>
          </cell>
          <cell r="K1969">
            <v>17.100000000000001</v>
          </cell>
        </row>
        <row r="1970">
          <cell r="A1970" t="str">
            <v>M2</v>
          </cell>
          <cell r="B1970" t="str">
            <v>A5C</v>
          </cell>
          <cell r="C1970" t="str">
            <v>P</v>
          </cell>
          <cell r="D1970" t="str">
            <v>23217</v>
          </cell>
          <cell r="E1970" t="str">
            <v>PIPE</v>
          </cell>
          <cell r="F1970">
            <v>1</v>
          </cell>
          <cell r="G1970" t="str">
            <v>CB100508001H00</v>
          </cell>
          <cell r="H1970">
            <v>1.5</v>
          </cell>
          <cell r="I1970" t="str">
            <v>--</v>
          </cell>
          <cell r="J1970">
            <v>17.2</v>
          </cell>
          <cell r="K1970">
            <v>17.2</v>
          </cell>
        </row>
        <row r="1971">
          <cell r="A1971" t="str">
            <v>M2</v>
          </cell>
          <cell r="B1971" t="str">
            <v>A5C</v>
          </cell>
          <cell r="C1971" t="str">
            <v>P</v>
          </cell>
          <cell r="D1971" t="str">
            <v>23218</v>
          </cell>
          <cell r="E1971" t="str">
            <v>PIPE</v>
          </cell>
          <cell r="F1971">
            <v>1</v>
          </cell>
          <cell r="G1971" t="str">
            <v>CB100508001H00</v>
          </cell>
          <cell r="H1971">
            <v>1.5</v>
          </cell>
          <cell r="I1971" t="str">
            <v>--</v>
          </cell>
          <cell r="J1971">
            <v>18.5</v>
          </cell>
          <cell r="K1971">
            <v>18.5</v>
          </cell>
        </row>
        <row r="1972">
          <cell r="A1972" t="str">
            <v>M2</v>
          </cell>
          <cell r="B1972" t="str">
            <v>A5C</v>
          </cell>
          <cell r="C1972" t="str">
            <v>P</v>
          </cell>
          <cell r="D1972" t="str">
            <v>23116</v>
          </cell>
          <cell r="E1972" t="str">
            <v>PIPE</v>
          </cell>
          <cell r="F1972">
            <v>1</v>
          </cell>
          <cell r="G1972" t="str">
            <v>CB100508001H00</v>
          </cell>
          <cell r="H1972">
            <v>1.5</v>
          </cell>
          <cell r="I1972" t="str">
            <v>--</v>
          </cell>
          <cell r="J1972">
            <v>19</v>
          </cell>
          <cell r="K1972">
            <v>19</v>
          </cell>
        </row>
        <row r="1973">
          <cell r="A1973" t="str">
            <v>M2</v>
          </cell>
          <cell r="B1973" t="str">
            <v>A5C</v>
          </cell>
          <cell r="C1973" t="str">
            <v>P</v>
          </cell>
          <cell r="D1973" t="str">
            <v>23035</v>
          </cell>
          <cell r="E1973" t="str">
            <v>PIPE</v>
          </cell>
          <cell r="F1973">
            <v>1</v>
          </cell>
          <cell r="G1973" t="str">
            <v>CB100508001H00</v>
          </cell>
          <cell r="H1973">
            <v>1.5</v>
          </cell>
          <cell r="I1973" t="str">
            <v>--</v>
          </cell>
          <cell r="J1973">
            <v>19.3</v>
          </cell>
          <cell r="K1973">
            <v>19.3</v>
          </cell>
        </row>
        <row r="1974">
          <cell r="A1974" t="str">
            <v>M2</v>
          </cell>
          <cell r="B1974" t="str">
            <v>A5C</v>
          </cell>
          <cell r="C1974" t="str">
            <v>P</v>
          </cell>
          <cell r="D1974" t="str">
            <v>23008</v>
          </cell>
          <cell r="E1974" t="str">
            <v>PIPE</v>
          </cell>
          <cell r="F1974">
            <v>1</v>
          </cell>
          <cell r="G1974" t="str">
            <v>CB100508001H00</v>
          </cell>
          <cell r="H1974">
            <v>1.5</v>
          </cell>
          <cell r="I1974" t="str">
            <v>--</v>
          </cell>
          <cell r="J1974">
            <v>24.2</v>
          </cell>
          <cell r="K1974">
            <v>24.2</v>
          </cell>
        </row>
        <row r="1975">
          <cell r="A1975" t="str">
            <v>M2</v>
          </cell>
          <cell r="B1975" t="str">
            <v>A5C</v>
          </cell>
          <cell r="C1975" t="str">
            <v>P</v>
          </cell>
          <cell r="D1975" t="str">
            <v>22102</v>
          </cell>
          <cell r="E1975" t="str">
            <v>PIPE</v>
          </cell>
          <cell r="F1975">
            <v>1</v>
          </cell>
          <cell r="G1975" t="str">
            <v>CB100508001H00</v>
          </cell>
          <cell r="H1975">
            <v>1.5</v>
          </cell>
          <cell r="I1975" t="str">
            <v>--</v>
          </cell>
          <cell r="J1975">
            <v>50.6</v>
          </cell>
          <cell r="K1975">
            <v>50.6</v>
          </cell>
        </row>
        <row r="1976">
          <cell r="A1976" t="str">
            <v>M2</v>
          </cell>
          <cell r="B1976" t="str">
            <v>A5C</v>
          </cell>
          <cell r="C1976" t="str">
            <v>P</v>
          </cell>
          <cell r="D1976" t="str">
            <v>23170</v>
          </cell>
          <cell r="E1976" t="str">
            <v>PIPE</v>
          </cell>
          <cell r="F1976">
            <v>1</v>
          </cell>
          <cell r="G1976" t="str">
            <v>CB100508001H00</v>
          </cell>
          <cell r="H1976">
            <v>1.5</v>
          </cell>
          <cell r="I1976" t="str">
            <v>--</v>
          </cell>
          <cell r="J1976">
            <v>70.599999999999994</v>
          </cell>
          <cell r="K1976">
            <v>70.599999999999994</v>
          </cell>
        </row>
        <row r="1977">
          <cell r="A1977" t="str">
            <v>M2</v>
          </cell>
          <cell r="B1977" t="str">
            <v>A5C</v>
          </cell>
          <cell r="C1977" t="str">
            <v>P</v>
          </cell>
          <cell r="D1977" t="str">
            <v>23022</v>
          </cell>
          <cell r="E1977" t="str">
            <v>PIPE</v>
          </cell>
          <cell r="F1977">
            <v>1</v>
          </cell>
          <cell r="G1977" t="str">
            <v>CB100408000200</v>
          </cell>
          <cell r="H1977">
            <v>2</v>
          </cell>
          <cell r="I1977" t="str">
            <v>--</v>
          </cell>
          <cell r="J1977">
            <v>0.2</v>
          </cell>
          <cell r="K1977">
            <v>0.3</v>
          </cell>
        </row>
        <row r="1978">
          <cell r="A1978" t="str">
            <v>M2</v>
          </cell>
          <cell r="B1978" t="str">
            <v>A5C</v>
          </cell>
          <cell r="C1978" t="str">
            <v>P</v>
          </cell>
          <cell r="D1978" t="str">
            <v>23057</v>
          </cell>
          <cell r="E1978" t="str">
            <v>PIPE</v>
          </cell>
          <cell r="F1978">
            <v>1</v>
          </cell>
          <cell r="G1978" t="str">
            <v>CB100408000200</v>
          </cell>
          <cell r="H1978">
            <v>2</v>
          </cell>
          <cell r="I1978" t="str">
            <v>--</v>
          </cell>
          <cell r="J1978">
            <v>0.2</v>
          </cell>
          <cell r="K1978">
            <v>0.3</v>
          </cell>
        </row>
        <row r="1979">
          <cell r="A1979" t="str">
            <v>M2</v>
          </cell>
          <cell r="B1979" t="str">
            <v>A5C</v>
          </cell>
          <cell r="C1979" t="str">
            <v>P</v>
          </cell>
          <cell r="D1979" t="str">
            <v>23046</v>
          </cell>
          <cell r="E1979" t="str">
            <v>PIPE</v>
          </cell>
          <cell r="F1979">
            <v>1</v>
          </cell>
          <cell r="G1979" t="str">
            <v>CB100408000200</v>
          </cell>
          <cell r="H1979">
            <v>2</v>
          </cell>
          <cell r="I1979" t="str">
            <v>--</v>
          </cell>
          <cell r="J1979">
            <v>0.2</v>
          </cell>
          <cell r="K1979">
            <v>0.3</v>
          </cell>
        </row>
        <row r="1980">
          <cell r="A1980" t="str">
            <v>M2</v>
          </cell>
          <cell r="B1980" t="str">
            <v>A5C</v>
          </cell>
          <cell r="C1980" t="str">
            <v>P</v>
          </cell>
          <cell r="D1980" t="str">
            <v>23032</v>
          </cell>
          <cell r="E1980" t="str">
            <v>PIPE</v>
          </cell>
          <cell r="F1980">
            <v>1</v>
          </cell>
          <cell r="G1980" t="str">
            <v>CB100408000200</v>
          </cell>
          <cell r="H1980">
            <v>2</v>
          </cell>
          <cell r="I1980" t="str">
            <v>--</v>
          </cell>
          <cell r="J1980">
            <v>0.2</v>
          </cell>
          <cell r="K1980">
            <v>0.3</v>
          </cell>
        </row>
        <row r="1981">
          <cell r="A1981" t="str">
            <v>M2</v>
          </cell>
          <cell r="B1981" t="str">
            <v>A5C</v>
          </cell>
          <cell r="C1981" t="str">
            <v>P</v>
          </cell>
          <cell r="D1981" t="str">
            <v>23011</v>
          </cell>
          <cell r="E1981" t="str">
            <v>PIPE</v>
          </cell>
          <cell r="F1981">
            <v>1</v>
          </cell>
          <cell r="G1981" t="str">
            <v>CB100408000200</v>
          </cell>
          <cell r="H1981">
            <v>2</v>
          </cell>
          <cell r="I1981" t="str">
            <v>--</v>
          </cell>
          <cell r="J1981">
            <v>0.3</v>
          </cell>
          <cell r="K1981">
            <v>0.4</v>
          </cell>
        </row>
        <row r="1982">
          <cell r="A1982" t="str">
            <v>M2</v>
          </cell>
          <cell r="B1982" t="str">
            <v>A5C</v>
          </cell>
          <cell r="C1982" t="str">
            <v>TRIM</v>
          </cell>
          <cell r="D1982" t="str">
            <v>V-2315</v>
          </cell>
          <cell r="E1982" t="str">
            <v>PIPE</v>
          </cell>
          <cell r="F1982">
            <v>1</v>
          </cell>
          <cell r="G1982" t="str">
            <v>CB100408000200</v>
          </cell>
          <cell r="H1982">
            <v>2</v>
          </cell>
          <cell r="I1982" t="str">
            <v>--</v>
          </cell>
          <cell r="J1982">
            <v>0.4</v>
          </cell>
          <cell r="K1982">
            <v>0.5</v>
          </cell>
        </row>
        <row r="1983">
          <cell r="A1983" t="str">
            <v>M2</v>
          </cell>
          <cell r="B1983" t="str">
            <v>A5C</v>
          </cell>
          <cell r="C1983" t="str">
            <v>TRIM</v>
          </cell>
          <cell r="D1983" t="str">
            <v>V-2320</v>
          </cell>
          <cell r="E1983" t="str">
            <v>PIPE</v>
          </cell>
          <cell r="F1983">
            <v>1</v>
          </cell>
          <cell r="G1983" t="str">
            <v>CB100408000200</v>
          </cell>
          <cell r="H1983">
            <v>2</v>
          </cell>
          <cell r="I1983" t="str">
            <v>--</v>
          </cell>
          <cell r="J1983">
            <v>0.4</v>
          </cell>
          <cell r="K1983">
            <v>0.5</v>
          </cell>
        </row>
        <row r="1984">
          <cell r="A1984" t="str">
            <v>M2</v>
          </cell>
          <cell r="B1984" t="str">
            <v>A5C</v>
          </cell>
          <cell r="C1984" t="str">
            <v>TRIM</v>
          </cell>
          <cell r="D1984" t="str">
            <v>V-2317</v>
          </cell>
          <cell r="E1984" t="str">
            <v>PIPE</v>
          </cell>
          <cell r="F1984">
            <v>1</v>
          </cell>
          <cell r="G1984" t="str">
            <v>CB100408000200</v>
          </cell>
          <cell r="H1984">
            <v>2</v>
          </cell>
          <cell r="I1984" t="str">
            <v>--</v>
          </cell>
          <cell r="J1984">
            <v>0.4</v>
          </cell>
          <cell r="K1984">
            <v>0.5</v>
          </cell>
        </row>
        <row r="1985">
          <cell r="A1985" t="str">
            <v>M2</v>
          </cell>
          <cell r="B1985" t="str">
            <v>A5C</v>
          </cell>
          <cell r="C1985" t="str">
            <v>TRIM</v>
          </cell>
          <cell r="D1985" t="str">
            <v>V-2318</v>
          </cell>
          <cell r="E1985" t="str">
            <v>PIPE</v>
          </cell>
          <cell r="F1985">
            <v>1</v>
          </cell>
          <cell r="G1985" t="str">
            <v>CB100408000200</v>
          </cell>
          <cell r="H1985">
            <v>2</v>
          </cell>
          <cell r="I1985" t="str">
            <v>--</v>
          </cell>
          <cell r="J1985">
            <v>0.4</v>
          </cell>
          <cell r="K1985">
            <v>0.5</v>
          </cell>
        </row>
        <row r="1986">
          <cell r="A1986" t="str">
            <v>M2</v>
          </cell>
          <cell r="B1986" t="str">
            <v>A5C</v>
          </cell>
          <cell r="C1986" t="str">
            <v>TRIM</v>
          </cell>
          <cell r="D1986" t="str">
            <v>V-2321</v>
          </cell>
          <cell r="E1986" t="str">
            <v>PIPE</v>
          </cell>
          <cell r="F1986">
            <v>1</v>
          </cell>
          <cell r="G1986" t="str">
            <v>CB100408000200</v>
          </cell>
          <cell r="H1986">
            <v>2</v>
          </cell>
          <cell r="I1986" t="str">
            <v>--</v>
          </cell>
          <cell r="J1986">
            <v>0.4</v>
          </cell>
          <cell r="K1986">
            <v>0.5</v>
          </cell>
        </row>
        <row r="1987">
          <cell r="A1987" t="str">
            <v>M2</v>
          </cell>
          <cell r="B1987" t="str">
            <v>A5C</v>
          </cell>
          <cell r="C1987" t="str">
            <v>TRIM</v>
          </cell>
          <cell r="D1987" t="str">
            <v>V-2319</v>
          </cell>
          <cell r="E1987" t="str">
            <v>PIPE</v>
          </cell>
          <cell r="F1987">
            <v>1</v>
          </cell>
          <cell r="G1987" t="str">
            <v>CB100408000200</v>
          </cell>
          <cell r="H1987">
            <v>2</v>
          </cell>
          <cell r="I1987" t="str">
            <v>--</v>
          </cell>
          <cell r="J1987">
            <v>0.4</v>
          </cell>
          <cell r="K1987">
            <v>0.5</v>
          </cell>
        </row>
        <row r="1988">
          <cell r="A1988" t="str">
            <v>M2</v>
          </cell>
          <cell r="B1988" t="str">
            <v>A5C</v>
          </cell>
          <cell r="C1988" t="str">
            <v>TRIM</v>
          </cell>
          <cell r="D1988" t="str">
            <v>V-2323</v>
          </cell>
          <cell r="E1988" t="str">
            <v>PIPE</v>
          </cell>
          <cell r="F1988">
            <v>1</v>
          </cell>
          <cell r="G1988" t="str">
            <v>CB100408000200</v>
          </cell>
          <cell r="H1988">
            <v>2</v>
          </cell>
          <cell r="I1988" t="str">
            <v>--</v>
          </cell>
          <cell r="J1988">
            <v>0.4</v>
          </cell>
          <cell r="K1988">
            <v>0.5</v>
          </cell>
        </row>
        <row r="1989">
          <cell r="A1989" t="str">
            <v>M2</v>
          </cell>
          <cell r="B1989" t="str">
            <v>A5C</v>
          </cell>
          <cell r="C1989" t="str">
            <v>TRIM</v>
          </cell>
          <cell r="D1989" t="str">
            <v>V-2324</v>
          </cell>
          <cell r="E1989" t="str">
            <v>PIPE</v>
          </cell>
          <cell r="F1989">
            <v>1</v>
          </cell>
          <cell r="G1989" t="str">
            <v>CB100408000200</v>
          </cell>
          <cell r="H1989">
            <v>2</v>
          </cell>
          <cell r="I1989" t="str">
            <v>--</v>
          </cell>
          <cell r="J1989">
            <v>0.4</v>
          </cell>
          <cell r="K1989">
            <v>0.5</v>
          </cell>
        </row>
        <row r="1990">
          <cell r="A1990" t="str">
            <v>M2</v>
          </cell>
          <cell r="B1990" t="str">
            <v>A5C</v>
          </cell>
          <cell r="C1990" t="str">
            <v>TRIM</v>
          </cell>
          <cell r="D1990" t="str">
            <v>V-2329</v>
          </cell>
          <cell r="E1990" t="str">
            <v>PIPE</v>
          </cell>
          <cell r="F1990">
            <v>1</v>
          </cell>
          <cell r="G1990" t="str">
            <v>CB100408000200</v>
          </cell>
          <cell r="H1990">
            <v>2</v>
          </cell>
          <cell r="I1990" t="str">
            <v>--</v>
          </cell>
          <cell r="J1990">
            <v>0.4</v>
          </cell>
          <cell r="K1990">
            <v>0.5</v>
          </cell>
        </row>
        <row r="1991">
          <cell r="A1991" t="str">
            <v>M2</v>
          </cell>
          <cell r="B1991" t="str">
            <v>A5C</v>
          </cell>
          <cell r="C1991" t="str">
            <v>TRIM</v>
          </cell>
          <cell r="D1991" t="str">
            <v>V-2330</v>
          </cell>
          <cell r="E1991" t="str">
            <v>PIPE</v>
          </cell>
          <cell r="F1991">
            <v>1</v>
          </cell>
          <cell r="G1991" t="str">
            <v>CB100408000200</v>
          </cell>
          <cell r="H1991">
            <v>2</v>
          </cell>
          <cell r="I1991" t="str">
            <v>--</v>
          </cell>
          <cell r="J1991">
            <v>0.4</v>
          </cell>
          <cell r="K1991">
            <v>0.5</v>
          </cell>
        </row>
        <row r="1992">
          <cell r="A1992" t="str">
            <v>M2</v>
          </cell>
          <cell r="B1992" t="str">
            <v>A5C</v>
          </cell>
          <cell r="C1992" t="str">
            <v>TRIM</v>
          </cell>
          <cell r="D1992" t="str">
            <v>V-2331</v>
          </cell>
          <cell r="E1992" t="str">
            <v>PIPE</v>
          </cell>
          <cell r="F1992">
            <v>1</v>
          </cell>
          <cell r="G1992" t="str">
            <v>CB100408000200</v>
          </cell>
          <cell r="H1992">
            <v>2</v>
          </cell>
          <cell r="I1992" t="str">
            <v>--</v>
          </cell>
          <cell r="J1992">
            <v>0.4</v>
          </cell>
          <cell r="K1992">
            <v>0.5</v>
          </cell>
        </row>
        <row r="1993">
          <cell r="A1993" t="str">
            <v>M2</v>
          </cell>
          <cell r="B1993" t="str">
            <v>A5C</v>
          </cell>
          <cell r="C1993" t="str">
            <v>TRIM</v>
          </cell>
          <cell r="D1993" t="str">
            <v>V-2332</v>
          </cell>
          <cell r="E1993" t="str">
            <v>PIPE</v>
          </cell>
          <cell r="F1993">
            <v>1</v>
          </cell>
          <cell r="G1993" t="str">
            <v>CB100408000200</v>
          </cell>
          <cell r="H1993">
            <v>2</v>
          </cell>
          <cell r="I1993" t="str">
            <v>--</v>
          </cell>
          <cell r="J1993">
            <v>0.4</v>
          </cell>
          <cell r="K1993">
            <v>0.5</v>
          </cell>
        </row>
        <row r="1994">
          <cell r="A1994" t="str">
            <v>M2</v>
          </cell>
          <cell r="B1994" t="str">
            <v>A5C</v>
          </cell>
          <cell r="C1994" t="str">
            <v>TRIM</v>
          </cell>
          <cell r="D1994" t="str">
            <v>V-2333</v>
          </cell>
          <cell r="E1994" t="str">
            <v>PIPE</v>
          </cell>
          <cell r="F1994">
            <v>1</v>
          </cell>
          <cell r="G1994" t="str">
            <v>CB100408000200</v>
          </cell>
          <cell r="H1994">
            <v>2</v>
          </cell>
          <cell r="I1994" t="str">
            <v>--</v>
          </cell>
          <cell r="J1994">
            <v>0.4</v>
          </cell>
          <cell r="K1994">
            <v>0.5</v>
          </cell>
        </row>
        <row r="1995">
          <cell r="A1995" t="str">
            <v>M2</v>
          </cell>
          <cell r="B1995" t="str">
            <v>A5C</v>
          </cell>
          <cell r="C1995" t="str">
            <v>TRIM</v>
          </cell>
          <cell r="D1995" t="str">
            <v>C-2303</v>
          </cell>
          <cell r="E1995" t="str">
            <v>PIPE</v>
          </cell>
          <cell r="F1995">
            <v>1</v>
          </cell>
          <cell r="G1995" t="str">
            <v>CB100408000200</v>
          </cell>
          <cell r="H1995">
            <v>2</v>
          </cell>
          <cell r="I1995" t="str">
            <v>--</v>
          </cell>
          <cell r="J1995">
            <v>0.4</v>
          </cell>
          <cell r="K1995">
            <v>0.5</v>
          </cell>
        </row>
        <row r="1996">
          <cell r="A1996" t="str">
            <v>M2</v>
          </cell>
          <cell r="B1996" t="str">
            <v>A5C</v>
          </cell>
          <cell r="C1996" t="str">
            <v>TRIM</v>
          </cell>
          <cell r="D1996" t="str">
            <v>C-2304</v>
          </cell>
          <cell r="E1996" t="str">
            <v>PIPE</v>
          </cell>
          <cell r="F1996">
            <v>1</v>
          </cell>
          <cell r="G1996" t="str">
            <v>CB100408000200</v>
          </cell>
          <cell r="H1996">
            <v>2</v>
          </cell>
          <cell r="I1996" t="str">
            <v>--</v>
          </cell>
          <cell r="J1996">
            <v>0.4</v>
          </cell>
          <cell r="K1996">
            <v>0.5</v>
          </cell>
        </row>
        <row r="1997">
          <cell r="A1997" t="str">
            <v>M2</v>
          </cell>
          <cell r="B1997" t="str">
            <v>A5C</v>
          </cell>
          <cell r="C1997" t="str">
            <v>TRIM</v>
          </cell>
          <cell r="D1997" t="str">
            <v>C-2305</v>
          </cell>
          <cell r="E1997" t="str">
            <v>PIPE</v>
          </cell>
          <cell r="F1997">
            <v>1</v>
          </cell>
          <cell r="G1997" t="str">
            <v>CB100408000200</v>
          </cell>
          <cell r="H1997">
            <v>2</v>
          </cell>
          <cell r="I1997" t="str">
            <v>--</v>
          </cell>
          <cell r="J1997">
            <v>0.4</v>
          </cell>
          <cell r="K1997">
            <v>0.5</v>
          </cell>
        </row>
        <row r="1998">
          <cell r="A1998" t="str">
            <v>M2</v>
          </cell>
          <cell r="B1998" t="str">
            <v>A5C</v>
          </cell>
          <cell r="C1998" t="str">
            <v>TRIM</v>
          </cell>
          <cell r="D1998" t="str">
            <v>C-2302</v>
          </cell>
          <cell r="E1998" t="str">
            <v>PIPE</v>
          </cell>
          <cell r="F1998">
            <v>1</v>
          </cell>
          <cell r="G1998" t="str">
            <v>CB100408000200</v>
          </cell>
          <cell r="H1998">
            <v>2</v>
          </cell>
          <cell r="I1998" t="str">
            <v>--</v>
          </cell>
          <cell r="J1998">
            <v>0.4</v>
          </cell>
          <cell r="K1998">
            <v>0.5</v>
          </cell>
        </row>
        <row r="1999">
          <cell r="A1999" t="str">
            <v>M2</v>
          </cell>
          <cell r="B1999" t="str">
            <v>A5C</v>
          </cell>
          <cell r="C1999" t="str">
            <v>TRIM</v>
          </cell>
          <cell r="D1999" t="str">
            <v>C-2306</v>
          </cell>
          <cell r="E1999" t="str">
            <v>PIPE</v>
          </cell>
          <cell r="F1999">
            <v>1</v>
          </cell>
          <cell r="G1999" t="str">
            <v>CB100408000200</v>
          </cell>
          <cell r="H1999">
            <v>2</v>
          </cell>
          <cell r="I1999" t="str">
            <v>--</v>
          </cell>
          <cell r="J1999">
            <v>0.4</v>
          </cell>
          <cell r="K1999">
            <v>0.5</v>
          </cell>
        </row>
        <row r="2000">
          <cell r="A2000" t="str">
            <v>M2</v>
          </cell>
          <cell r="B2000" t="str">
            <v>A5C</v>
          </cell>
          <cell r="C2000" t="str">
            <v>TRIM</v>
          </cell>
          <cell r="D2000" t="str">
            <v>C-2301</v>
          </cell>
          <cell r="E2000" t="str">
            <v>PIPE</v>
          </cell>
          <cell r="F2000">
            <v>1</v>
          </cell>
          <cell r="G2000" t="str">
            <v>CB100408000200</v>
          </cell>
          <cell r="H2000">
            <v>2</v>
          </cell>
          <cell r="I2000" t="str">
            <v>--</v>
          </cell>
          <cell r="J2000">
            <v>0.4</v>
          </cell>
          <cell r="K2000">
            <v>0.5</v>
          </cell>
        </row>
        <row r="2001">
          <cell r="A2001" t="str">
            <v>M2</v>
          </cell>
          <cell r="B2001" t="str">
            <v>A5C</v>
          </cell>
          <cell r="C2001" t="str">
            <v>TRIM</v>
          </cell>
          <cell r="D2001" t="str">
            <v>V-2402</v>
          </cell>
          <cell r="E2001" t="str">
            <v>PIPE</v>
          </cell>
          <cell r="F2001">
            <v>1</v>
          </cell>
          <cell r="G2001" t="str">
            <v>CB100408000200</v>
          </cell>
          <cell r="H2001">
            <v>2</v>
          </cell>
          <cell r="I2001" t="str">
            <v>--</v>
          </cell>
          <cell r="J2001">
            <v>0.5</v>
          </cell>
          <cell r="K2001">
            <v>0.6</v>
          </cell>
        </row>
        <row r="2002">
          <cell r="A2002" t="str">
            <v>M2</v>
          </cell>
          <cell r="B2002" t="str">
            <v>B2C</v>
          </cell>
          <cell r="C2002" t="str">
            <v>SH</v>
          </cell>
          <cell r="D2002" t="str">
            <v>23612</v>
          </cell>
          <cell r="E2002" t="str">
            <v>PIPE</v>
          </cell>
          <cell r="F2002">
            <v>1</v>
          </cell>
          <cell r="G2002" t="str">
            <v>CB100408000200</v>
          </cell>
          <cell r="H2002">
            <v>2</v>
          </cell>
          <cell r="I2002" t="str">
            <v>--</v>
          </cell>
          <cell r="J2002">
            <v>1</v>
          </cell>
          <cell r="K2002">
            <v>1.1000000000000001</v>
          </cell>
        </row>
        <row r="2003">
          <cell r="A2003" t="str">
            <v>M2</v>
          </cell>
          <cell r="B2003" t="str">
            <v>A5C</v>
          </cell>
          <cell r="C2003" t="str">
            <v>TRIM</v>
          </cell>
          <cell r="D2003" t="str">
            <v>V-2301</v>
          </cell>
          <cell r="E2003" t="str">
            <v>PIPE</v>
          </cell>
          <cell r="F2003">
            <v>1</v>
          </cell>
          <cell r="G2003" t="str">
            <v>CB100408000200</v>
          </cell>
          <cell r="H2003">
            <v>2</v>
          </cell>
          <cell r="I2003" t="str">
            <v>--</v>
          </cell>
          <cell r="J2003">
            <v>1</v>
          </cell>
          <cell r="K2003">
            <v>1.1000000000000001</v>
          </cell>
        </row>
        <row r="2004">
          <cell r="A2004" t="str">
            <v>M2</v>
          </cell>
          <cell r="B2004" t="str">
            <v>A5C</v>
          </cell>
          <cell r="C2004" t="str">
            <v>TRIM</v>
          </cell>
          <cell r="D2004" t="str">
            <v>V-2304</v>
          </cell>
          <cell r="E2004" t="str">
            <v>PIPE</v>
          </cell>
          <cell r="F2004">
            <v>1</v>
          </cell>
          <cell r="G2004" t="str">
            <v>CB100408000200</v>
          </cell>
          <cell r="H2004">
            <v>2</v>
          </cell>
          <cell r="I2004" t="str">
            <v>--</v>
          </cell>
          <cell r="J2004">
            <v>1.6</v>
          </cell>
          <cell r="K2004">
            <v>1.8</v>
          </cell>
        </row>
        <row r="2005">
          <cell r="A2005" t="str">
            <v>M2</v>
          </cell>
          <cell r="B2005" t="str">
            <v>A5C</v>
          </cell>
          <cell r="C2005" t="str">
            <v>TRIM</v>
          </cell>
          <cell r="D2005" t="str">
            <v>V-2308</v>
          </cell>
          <cell r="E2005" t="str">
            <v>PIPE</v>
          </cell>
          <cell r="F2005">
            <v>1</v>
          </cell>
          <cell r="G2005" t="str">
            <v>CB100408000200</v>
          </cell>
          <cell r="H2005">
            <v>2</v>
          </cell>
          <cell r="I2005" t="str">
            <v>--</v>
          </cell>
          <cell r="J2005">
            <v>1.6</v>
          </cell>
          <cell r="K2005">
            <v>1.8</v>
          </cell>
        </row>
        <row r="2006">
          <cell r="A2006" t="str">
            <v>M2</v>
          </cell>
          <cell r="B2006" t="str">
            <v>A5C</v>
          </cell>
          <cell r="C2006" t="str">
            <v>TRIM</v>
          </cell>
          <cell r="D2006" t="str">
            <v>V-2313</v>
          </cell>
          <cell r="E2006" t="str">
            <v>PIPE</v>
          </cell>
          <cell r="F2006">
            <v>1</v>
          </cell>
          <cell r="G2006" t="str">
            <v>CB100408000200</v>
          </cell>
          <cell r="H2006">
            <v>2</v>
          </cell>
          <cell r="I2006" t="str">
            <v>--</v>
          </cell>
          <cell r="J2006">
            <v>1.6</v>
          </cell>
          <cell r="K2006">
            <v>1.8</v>
          </cell>
        </row>
        <row r="2007">
          <cell r="A2007" t="str">
            <v>M2</v>
          </cell>
          <cell r="B2007" t="str">
            <v>A5C</v>
          </cell>
          <cell r="C2007" t="str">
            <v>TRIM</v>
          </cell>
          <cell r="D2007" t="str">
            <v>V-2325</v>
          </cell>
          <cell r="E2007" t="str">
            <v>PIPE</v>
          </cell>
          <cell r="F2007">
            <v>1</v>
          </cell>
          <cell r="G2007" t="str">
            <v>CB100408000200</v>
          </cell>
          <cell r="H2007">
            <v>2</v>
          </cell>
          <cell r="I2007" t="str">
            <v>--</v>
          </cell>
          <cell r="J2007">
            <v>1.6</v>
          </cell>
          <cell r="K2007">
            <v>1.8</v>
          </cell>
        </row>
        <row r="2008">
          <cell r="A2008" t="str">
            <v>M2</v>
          </cell>
          <cell r="B2008" t="str">
            <v>A5C</v>
          </cell>
          <cell r="C2008" t="str">
            <v>TRIM</v>
          </cell>
          <cell r="D2008" t="str">
            <v>V-2302</v>
          </cell>
          <cell r="E2008" t="str">
            <v>PIPE</v>
          </cell>
          <cell r="F2008">
            <v>1</v>
          </cell>
          <cell r="G2008" t="str">
            <v>CB100408000200</v>
          </cell>
          <cell r="H2008">
            <v>2</v>
          </cell>
          <cell r="I2008" t="str">
            <v>--</v>
          </cell>
          <cell r="J2008">
            <v>1.6</v>
          </cell>
          <cell r="K2008">
            <v>1.8</v>
          </cell>
        </row>
        <row r="2009">
          <cell r="A2009" t="str">
            <v>M2</v>
          </cell>
          <cell r="B2009" t="str">
            <v>A5C</v>
          </cell>
          <cell r="C2009" t="str">
            <v>TRIM</v>
          </cell>
          <cell r="D2009" t="str">
            <v>V-2306</v>
          </cell>
          <cell r="E2009" t="str">
            <v>PIPE</v>
          </cell>
          <cell r="F2009">
            <v>1</v>
          </cell>
          <cell r="G2009" t="str">
            <v>CB100408000200</v>
          </cell>
          <cell r="H2009">
            <v>2</v>
          </cell>
          <cell r="I2009" t="str">
            <v>--</v>
          </cell>
          <cell r="J2009">
            <v>1.6</v>
          </cell>
          <cell r="K2009">
            <v>1.8</v>
          </cell>
        </row>
        <row r="2010">
          <cell r="A2010" t="str">
            <v>M2</v>
          </cell>
          <cell r="B2010" t="str">
            <v>A5C</v>
          </cell>
          <cell r="C2010" t="str">
            <v>TRIM</v>
          </cell>
          <cell r="D2010" t="str">
            <v>V-2310</v>
          </cell>
          <cell r="E2010" t="str">
            <v>PIPE</v>
          </cell>
          <cell r="F2010">
            <v>1</v>
          </cell>
          <cell r="G2010" t="str">
            <v>CB100408000200</v>
          </cell>
          <cell r="H2010">
            <v>2</v>
          </cell>
          <cell r="I2010" t="str">
            <v>--</v>
          </cell>
          <cell r="J2010">
            <v>1.6</v>
          </cell>
          <cell r="K2010">
            <v>1.8</v>
          </cell>
        </row>
        <row r="2011">
          <cell r="A2011" t="str">
            <v>M2</v>
          </cell>
          <cell r="B2011" t="str">
            <v>A5C</v>
          </cell>
          <cell r="C2011" t="str">
            <v>P</v>
          </cell>
          <cell r="D2011" t="str">
            <v>24020</v>
          </cell>
          <cell r="E2011" t="str">
            <v>PIPE</v>
          </cell>
          <cell r="F2011">
            <v>1</v>
          </cell>
          <cell r="G2011" t="str">
            <v>CB100408000200</v>
          </cell>
          <cell r="H2011">
            <v>2</v>
          </cell>
          <cell r="I2011" t="str">
            <v>--</v>
          </cell>
          <cell r="J2011">
            <v>2</v>
          </cell>
          <cell r="K2011">
            <v>2.2000000000000002</v>
          </cell>
        </row>
        <row r="2012">
          <cell r="A2012" t="str">
            <v>M2</v>
          </cell>
          <cell r="B2012" t="str">
            <v>A5C</v>
          </cell>
          <cell r="C2012" t="str">
            <v>TRIM</v>
          </cell>
          <cell r="D2012" t="str">
            <v>V-2326</v>
          </cell>
          <cell r="E2012" t="str">
            <v>PIPE</v>
          </cell>
          <cell r="F2012">
            <v>1</v>
          </cell>
          <cell r="G2012" t="str">
            <v>CB100408000200</v>
          </cell>
          <cell r="H2012">
            <v>2</v>
          </cell>
          <cell r="I2012" t="str">
            <v>--</v>
          </cell>
          <cell r="J2012">
            <v>2</v>
          </cell>
          <cell r="K2012">
            <v>2.2000000000000002</v>
          </cell>
        </row>
        <row r="2013">
          <cell r="A2013" t="str">
            <v>M2</v>
          </cell>
          <cell r="B2013" t="str">
            <v>A5C</v>
          </cell>
          <cell r="C2013" t="str">
            <v>TRIM</v>
          </cell>
          <cell r="D2013" t="str">
            <v>V-2327</v>
          </cell>
          <cell r="E2013" t="str">
            <v>PIPE</v>
          </cell>
          <cell r="F2013">
            <v>1</v>
          </cell>
          <cell r="G2013" t="str">
            <v>CB100408000200</v>
          </cell>
          <cell r="H2013">
            <v>2</v>
          </cell>
          <cell r="I2013" t="str">
            <v>--</v>
          </cell>
          <cell r="J2013">
            <v>2</v>
          </cell>
          <cell r="K2013">
            <v>2.2000000000000002</v>
          </cell>
        </row>
        <row r="2014">
          <cell r="A2014" t="str">
            <v>M2</v>
          </cell>
          <cell r="B2014" t="str">
            <v>A5C</v>
          </cell>
          <cell r="C2014" t="str">
            <v>TRIM</v>
          </cell>
          <cell r="D2014" t="str">
            <v>V-2328</v>
          </cell>
          <cell r="E2014" t="str">
            <v>PIPE</v>
          </cell>
          <cell r="F2014">
            <v>1</v>
          </cell>
          <cell r="G2014" t="str">
            <v>CB100408000200</v>
          </cell>
          <cell r="H2014">
            <v>2</v>
          </cell>
          <cell r="I2014" t="str">
            <v>--</v>
          </cell>
          <cell r="J2014">
            <v>2</v>
          </cell>
          <cell r="K2014">
            <v>2.2000000000000002</v>
          </cell>
        </row>
        <row r="2015">
          <cell r="A2015" t="str">
            <v>M2</v>
          </cell>
          <cell r="B2015" t="str">
            <v>A5C</v>
          </cell>
          <cell r="C2015" t="str">
            <v>TRIM</v>
          </cell>
          <cell r="D2015" t="str">
            <v>V-2403</v>
          </cell>
          <cell r="E2015" t="str">
            <v>PIPE</v>
          </cell>
          <cell r="F2015">
            <v>1</v>
          </cell>
          <cell r="G2015" t="str">
            <v>CB100408000200</v>
          </cell>
          <cell r="H2015">
            <v>2</v>
          </cell>
          <cell r="I2015" t="str">
            <v>--</v>
          </cell>
          <cell r="J2015">
            <v>2</v>
          </cell>
          <cell r="K2015">
            <v>2.2000000000000002</v>
          </cell>
        </row>
        <row r="2016">
          <cell r="A2016" t="str">
            <v>M2</v>
          </cell>
          <cell r="B2016" t="str">
            <v>A5C</v>
          </cell>
          <cell r="C2016" t="str">
            <v>TRIM</v>
          </cell>
          <cell r="D2016" t="str">
            <v>V-2404</v>
          </cell>
          <cell r="E2016" t="str">
            <v>PIPE</v>
          </cell>
          <cell r="F2016">
            <v>1</v>
          </cell>
          <cell r="G2016" t="str">
            <v>CB100408000200</v>
          </cell>
          <cell r="H2016">
            <v>2</v>
          </cell>
          <cell r="I2016" t="str">
            <v>--</v>
          </cell>
          <cell r="J2016">
            <v>2</v>
          </cell>
          <cell r="K2016">
            <v>2.2000000000000002</v>
          </cell>
        </row>
        <row r="2017">
          <cell r="A2017" t="str">
            <v>M2</v>
          </cell>
          <cell r="B2017" t="str">
            <v>A5C</v>
          </cell>
          <cell r="C2017" t="str">
            <v>TRIM</v>
          </cell>
          <cell r="D2017" t="str">
            <v>R-2401</v>
          </cell>
          <cell r="E2017" t="str">
            <v>PIPE</v>
          </cell>
          <cell r="F2017">
            <v>1</v>
          </cell>
          <cell r="G2017" t="str">
            <v>CB100408000200</v>
          </cell>
          <cell r="H2017">
            <v>2</v>
          </cell>
          <cell r="I2017" t="str">
            <v>--</v>
          </cell>
          <cell r="J2017">
            <v>2</v>
          </cell>
          <cell r="K2017">
            <v>2.2000000000000002</v>
          </cell>
        </row>
        <row r="2018">
          <cell r="A2018" t="str">
            <v>M2</v>
          </cell>
          <cell r="B2018" t="str">
            <v>A5C</v>
          </cell>
          <cell r="C2018" t="str">
            <v>TRIM</v>
          </cell>
          <cell r="D2018" t="str">
            <v>V-2401</v>
          </cell>
          <cell r="E2018" t="str">
            <v>PIPE</v>
          </cell>
          <cell r="F2018">
            <v>1</v>
          </cell>
          <cell r="G2018" t="str">
            <v>CB100408000200</v>
          </cell>
          <cell r="H2018">
            <v>2</v>
          </cell>
          <cell r="I2018" t="str">
            <v>--</v>
          </cell>
          <cell r="J2018">
            <v>2</v>
          </cell>
          <cell r="K2018">
            <v>2.2000000000000002</v>
          </cell>
        </row>
        <row r="2019">
          <cell r="A2019" t="str">
            <v>M2</v>
          </cell>
          <cell r="B2019" t="str">
            <v>A5C</v>
          </cell>
          <cell r="C2019" t="str">
            <v>P</v>
          </cell>
          <cell r="D2019" t="str">
            <v>23231</v>
          </cell>
          <cell r="E2019" t="str">
            <v>PIPE</v>
          </cell>
          <cell r="F2019">
            <v>1</v>
          </cell>
          <cell r="G2019" t="str">
            <v>CB100408000200</v>
          </cell>
          <cell r="H2019">
            <v>2</v>
          </cell>
          <cell r="I2019" t="str">
            <v>--</v>
          </cell>
          <cell r="J2019">
            <v>2.5</v>
          </cell>
          <cell r="K2019">
            <v>2.8</v>
          </cell>
        </row>
        <row r="2020">
          <cell r="A2020" t="str">
            <v>M2</v>
          </cell>
          <cell r="B2020" t="str">
            <v>A5C</v>
          </cell>
          <cell r="C2020" t="str">
            <v>P</v>
          </cell>
          <cell r="D2020" t="str">
            <v>23253</v>
          </cell>
          <cell r="E2020" t="str">
            <v>PIPE</v>
          </cell>
          <cell r="F2020">
            <v>1</v>
          </cell>
          <cell r="G2020" t="str">
            <v>CB100408000200</v>
          </cell>
          <cell r="H2020">
            <v>2</v>
          </cell>
          <cell r="I2020" t="str">
            <v>--</v>
          </cell>
          <cell r="J2020">
            <v>2.5</v>
          </cell>
          <cell r="K2020">
            <v>2.8</v>
          </cell>
        </row>
        <row r="2021">
          <cell r="A2021" t="str">
            <v>M2</v>
          </cell>
          <cell r="B2021" t="str">
            <v>A5C</v>
          </cell>
          <cell r="C2021" t="str">
            <v>TRIM</v>
          </cell>
          <cell r="D2021" t="str">
            <v>V-2352</v>
          </cell>
          <cell r="E2021" t="str">
            <v>PIPE</v>
          </cell>
          <cell r="F2021">
            <v>1</v>
          </cell>
          <cell r="G2021" t="str">
            <v>CB100408000200</v>
          </cell>
          <cell r="H2021">
            <v>2</v>
          </cell>
          <cell r="I2021" t="str">
            <v>--</v>
          </cell>
          <cell r="J2021">
            <v>2.5</v>
          </cell>
          <cell r="K2021">
            <v>2.8</v>
          </cell>
        </row>
        <row r="2022">
          <cell r="A2022" t="str">
            <v>M2</v>
          </cell>
          <cell r="B2022" t="str">
            <v>A5C</v>
          </cell>
          <cell r="C2022" t="str">
            <v>P</v>
          </cell>
          <cell r="D2022" t="str">
            <v>23073</v>
          </cell>
          <cell r="E2022" t="str">
            <v>PIPE</v>
          </cell>
          <cell r="F2022">
            <v>1</v>
          </cell>
          <cell r="G2022" t="str">
            <v>CB100408000200</v>
          </cell>
          <cell r="H2022">
            <v>2</v>
          </cell>
          <cell r="I2022" t="str">
            <v>--</v>
          </cell>
          <cell r="J2022">
            <v>3</v>
          </cell>
          <cell r="K2022">
            <v>3.3</v>
          </cell>
        </row>
        <row r="2023">
          <cell r="A2023" t="str">
            <v>M2</v>
          </cell>
          <cell r="B2023" t="str">
            <v>A5C</v>
          </cell>
          <cell r="C2023" t="str">
            <v>P</v>
          </cell>
          <cell r="D2023" t="str">
            <v>23102</v>
          </cell>
          <cell r="E2023" t="str">
            <v>PIPE</v>
          </cell>
          <cell r="F2023">
            <v>1</v>
          </cell>
          <cell r="G2023" t="str">
            <v>CB100408000200</v>
          </cell>
          <cell r="H2023">
            <v>2</v>
          </cell>
          <cell r="I2023" t="str">
            <v>--</v>
          </cell>
          <cell r="J2023">
            <v>3</v>
          </cell>
          <cell r="K2023">
            <v>3.3</v>
          </cell>
        </row>
        <row r="2024">
          <cell r="A2024" t="str">
            <v>M2</v>
          </cell>
          <cell r="B2024" t="str">
            <v>A5C</v>
          </cell>
          <cell r="C2024" t="str">
            <v>TRIM</v>
          </cell>
          <cell r="D2024" t="str">
            <v>V-2316</v>
          </cell>
          <cell r="E2024" t="str">
            <v>PIPE</v>
          </cell>
          <cell r="F2024">
            <v>1</v>
          </cell>
          <cell r="G2024" t="str">
            <v>CB100408000200</v>
          </cell>
          <cell r="H2024">
            <v>2</v>
          </cell>
          <cell r="I2024" t="str">
            <v>--</v>
          </cell>
          <cell r="J2024">
            <v>3.6</v>
          </cell>
          <cell r="K2024">
            <v>4</v>
          </cell>
        </row>
        <row r="2025">
          <cell r="A2025" t="str">
            <v>M2</v>
          </cell>
          <cell r="B2025" t="str">
            <v>A5C</v>
          </cell>
          <cell r="C2025" t="str">
            <v>TRIM</v>
          </cell>
          <cell r="D2025" t="str">
            <v>V-2351</v>
          </cell>
          <cell r="E2025" t="str">
            <v>PIPE</v>
          </cell>
          <cell r="F2025">
            <v>1</v>
          </cell>
          <cell r="G2025" t="str">
            <v>CB100408000200</v>
          </cell>
          <cell r="H2025">
            <v>2</v>
          </cell>
          <cell r="I2025" t="str">
            <v>--</v>
          </cell>
          <cell r="J2025">
            <v>4.5</v>
          </cell>
          <cell r="K2025">
            <v>5</v>
          </cell>
        </row>
        <row r="2026">
          <cell r="A2026" t="str">
            <v>M2</v>
          </cell>
          <cell r="B2026" t="str">
            <v>A5C</v>
          </cell>
          <cell r="C2026" t="str">
            <v>P</v>
          </cell>
          <cell r="D2026" t="str">
            <v>24021</v>
          </cell>
          <cell r="E2026" t="str">
            <v>PIPE</v>
          </cell>
          <cell r="F2026">
            <v>1</v>
          </cell>
          <cell r="G2026" t="str">
            <v>CB100408000200</v>
          </cell>
          <cell r="H2026">
            <v>2</v>
          </cell>
          <cell r="I2026" t="str">
            <v>--</v>
          </cell>
          <cell r="J2026">
            <v>5</v>
          </cell>
          <cell r="K2026">
            <v>5.5</v>
          </cell>
        </row>
        <row r="2027">
          <cell r="A2027" t="str">
            <v>M2</v>
          </cell>
          <cell r="B2027" t="str">
            <v>A5C</v>
          </cell>
          <cell r="C2027" t="str">
            <v>P</v>
          </cell>
          <cell r="D2027" t="str">
            <v>23224</v>
          </cell>
          <cell r="E2027" t="str">
            <v>PIPE</v>
          </cell>
          <cell r="F2027">
            <v>1</v>
          </cell>
          <cell r="G2027" t="str">
            <v>CB100408000200</v>
          </cell>
          <cell r="H2027">
            <v>2</v>
          </cell>
          <cell r="I2027" t="str">
            <v>--</v>
          </cell>
          <cell r="J2027">
            <v>5</v>
          </cell>
          <cell r="K2027">
            <v>5.5</v>
          </cell>
        </row>
        <row r="2028">
          <cell r="A2028" t="str">
            <v>M2</v>
          </cell>
          <cell r="B2028" t="str">
            <v>A5C</v>
          </cell>
          <cell r="C2028" t="str">
            <v>P</v>
          </cell>
          <cell r="D2028" t="str">
            <v>24006</v>
          </cell>
          <cell r="E2028" t="str">
            <v>PIPE</v>
          </cell>
          <cell r="F2028">
            <v>1</v>
          </cell>
          <cell r="G2028" t="str">
            <v>CB100408000200</v>
          </cell>
          <cell r="H2028">
            <v>2</v>
          </cell>
          <cell r="I2028" t="str">
            <v>--</v>
          </cell>
          <cell r="J2028">
            <v>5.5</v>
          </cell>
          <cell r="K2028">
            <v>6.1</v>
          </cell>
        </row>
        <row r="2029">
          <cell r="A2029" t="str">
            <v>M2</v>
          </cell>
          <cell r="B2029" t="str">
            <v>A5C</v>
          </cell>
          <cell r="C2029" t="str">
            <v>P</v>
          </cell>
          <cell r="D2029" t="str">
            <v>23102</v>
          </cell>
          <cell r="E2029" t="str">
            <v>PIPE</v>
          </cell>
          <cell r="F2029">
            <v>1</v>
          </cell>
          <cell r="G2029" t="str">
            <v>CB100408000200</v>
          </cell>
          <cell r="H2029">
            <v>2</v>
          </cell>
          <cell r="I2029" t="str">
            <v>--</v>
          </cell>
          <cell r="J2029">
            <v>6</v>
          </cell>
          <cell r="K2029">
            <v>6.6</v>
          </cell>
        </row>
        <row r="2030">
          <cell r="A2030" t="str">
            <v>M2</v>
          </cell>
          <cell r="B2030" t="str">
            <v>A5C</v>
          </cell>
          <cell r="C2030" t="str">
            <v>P</v>
          </cell>
          <cell r="D2030" t="str">
            <v>23019</v>
          </cell>
          <cell r="E2030" t="str">
            <v>PIPE</v>
          </cell>
          <cell r="F2030">
            <v>1</v>
          </cell>
          <cell r="G2030" t="str">
            <v>CB100408000200</v>
          </cell>
          <cell r="H2030">
            <v>2</v>
          </cell>
          <cell r="I2030" t="str">
            <v>--</v>
          </cell>
          <cell r="J2030">
            <v>7.1</v>
          </cell>
          <cell r="K2030">
            <v>7.9</v>
          </cell>
        </row>
        <row r="2031">
          <cell r="A2031" t="str">
            <v>M2</v>
          </cell>
          <cell r="B2031" t="str">
            <v>A5C</v>
          </cell>
          <cell r="C2031" t="str">
            <v>P</v>
          </cell>
          <cell r="D2031" t="str">
            <v>23053</v>
          </cell>
          <cell r="E2031" t="str">
            <v>PIPE</v>
          </cell>
          <cell r="F2031">
            <v>1</v>
          </cell>
          <cell r="G2031" t="str">
            <v>CB100408000200</v>
          </cell>
          <cell r="H2031">
            <v>2</v>
          </cell>
          <cell r="I2031" t="str">
            <v>--</v>
          </cell>
          <cell r="J2031">
            <v>7.1</v>
          </cell>
          <cell r="K2031">
            <v>7.9</v>
          </cell>
        </row>
        <row r="2032">
          <cell r="A2032" t="str">
            <v>M2</v>
          </cell>
          <cell r="B2032" t="str">
            <v>A5C</v>
          </cell>
          <cell r="C2032" t="str">
            <v>P</v>
          </cell>
          <cell r="D2032" t="str">
            <v>23233</v>
          </cell>
          <cell r="E2032" t="str">
            <v>PIPE</v>
          </cell>
          <cell r="F2032">
            <v>1</v>
          </cell>
          <cell r="G2032" t="str">
            <v>CB100408000200</v>
          </cell>
          <cell r="H2032">
            <v>2</v>
          </cell>
          <cell r="I2032" t="str">
            <v>--</v>
          </cell>
          <cell r="J2032">
            <v>8.5</v>
          </cell>
          <cell r="K2032">
            <v>9.4</v>
          </cell>
        </row>
        <row r="2033">
          <cell r="A2033" t="str">
            <v>M2</v>
          </cell>
          <cell r="B2033" t="str">
            <v>A5C</v>
          </cell>
          <cell r="C2033" t="str">
            <v>P</v>
          </cell>
          <cell r="D2033" t="str">
            <v>23255</v>
          </cell>
          <cell r="E2033" t="str">
            <v>PIPE</v>
          </cell>
          <cell r="F2033">
            <v>1</v>
          </cell>
          <cell r="G2033" t="str">
            <v>CB100408000200</v>
          </cell>
          <cell r="H2033">
            <v>2</v>
          </cell>
          <cell r="I2033" t="str">
            <v>--</v>
          </cell>
          <cell r="J2033">
            <v>8.5</v>
          </cell>
          <cell r="K2033">
            <v>9.4</v>
          </cell>
        </row>
        <row r="2034">
          <cell r="A2034" t="str">
            <v>M2</v>
          </cell>
          <cell r="B2034" t="str">
            <v>A5C</v>
          </cell>
          <cell r="C2034" t="str">
            <v>P</v>
          </cell>
          <cell r="D2034" t="str">
            <v>23229</v>
          </cell>
          <cell r="E2034" t="str">
            <v>PIPE</v>
          </cell>
          <cell r="F2034">
            <v>1</v>
          </cell>
          <cell r="G2034" t="str">
            <v>CB100408000200</v>
          </cell>
          <cell r="H2034">
            <v>2</v>
          </cell>
          <cell r="I2034" t="str">
            <v>--</v>
          </cell>
          <cell r="J2034">
            <v>10</v>
          </cell>
          <cell r="K2034">
            <v>11</v>
          </cell>
        </row>
        <row r="2035">
          <cell r="A2035" t="str">
            <v>M2</v>
          </cell>
          <cell r="B2035" t="str">
            <v>A5C</v>
          </cell>
          <cell r="C2035" t="str">
            <v>P</v>
          </cell>
          <cell r="D2035" t="str">
            <v>23251</v>
          </cell>
          <cell r="E2035" t="str">
            <v>PIPE</v>
          </cell>
          <cell r="F2035">
            <v>1</v>
          </cell>
          <cell r="G2035" t="str">
            <v>CB100408000200</v>
          </cell>
          <cell r="H2035">
            <v>2</v>
          </cell>
          <cell r="I2035" t="str">
            <v>--</v>
          </cell>
          <cell r="J2035">
            <v>10</v>
          </cell>
          <cell r="K2035">
            <v>11</v>
          </cell>
        </row>
        <row r="2036">
          <cell r="A2036" t="str">
            <v>M2</v>
          </cell>
          <cell r="B2036" t="str">
            <v>A5C</v>
          </cell>
          <cell r="C2036" t="str">
            <v>P</v>
          </cell>
          <cell r="D2036" t="str">
            <v>24009</v>
          </cell>
          <cell r="E2036" t="str">
            <v>PIPE</v>
          </cell>
          <cell r="F2036">
            <v>1</v>
          </cell>
          <cell r="G2036" t="str">
            <v>CB100408000200</v>
          </cell>
          <cell r="H2036">
            <v>2</v>
          </cell>
          <cell r="I2036" t="str">
            <v>--</v>
          </cell>
          <cell r="J2036">
            <v>12</v>
          </cell>
          <cell r="K2036">
            <v>13.2</v>
          </cell>
        </row>
        <row r="2037">
          <cell r="A2037" t="str">
            <v>M2</v>
          </cell>
          <cell r="B2037" t="str">
            <v>A5C</v>
          </cell>
          <cell r="C2037" t="str">
            <v>P</v>
          </cell>
          <cell r="D2037" t="str">
            <v>23115</v>
          </cell>
          <cell r="E2037" t="str">
            <v>PIPE</v>
          </cell>
          <cell r="F2037">
            <v>1</v>
          </cell>
          <cell r="G2037" t="str">
            <v>CB100408000200</v>
          </cell>
          <cell r="H2037">
            <v>2</v>
          </cell>
          <cell r="I2037" t="str">
            <v>--</v>
          </cell>
          <cell r="J2037">
            <v>13</v>
          </cell>
          <cell r="K2037">
            <v>14.3</v>
          </cell>
        </row>
        <row r="2038">
          <cell r="A2038" t="str">
            <v>M2</v>
          </cell>
          <cell r="B2038" t="str">
            <v>A5C</v>
          </cell>
          <cell r="C2038" t="str">
            <v>P</v>
          </cell>
          <cell r="D2038" t="str">
            <v>23261</v>
          </cell>
          <cell r="E2038" t="str">
            <v>PIPE</v>
          </cell>
          <cell r="F2038">
            <v>1</v>
          </cell>
          <cell r="G2038" t="str">
            <v>CB100408000200</v>
          </cell>
          <cell r="H2038">
            <v>2</v>
          </cell>
          <cell r="I2038" t="str">
            <v>--</v>
          </cell>
          <cell r="J2038">
            <v>13</v>
          </cell>
          <cell r="K2038">
            <v>14.3</v>
          </cell>
        </row>
        <row r="2039">
          <cell r="A2039" t="str">
            <v>M2</v>
          </cell>
          <cell r="B2039" t="str">
            <v>A5C</v>
          </cell>
          <cell r="C2039" t="str">
            <v>P</v>
          </cell>
          <cell r="D2039" t="str">
            <v>23054</v>
          </cell>
          <cell r="E2039" t="str">
            <v>PIPE</v>
          </cell>
          <cell r="F2039">
            <v>1</v>
          </cell>
          <cell r="G2039" t="str">
            <v>CB100408000200</v>
          </cell>
          <cell r="H2039">
            <v>2</v>
          </cell>
          <cell r="I2039" t="str">
            <v>--</v>
          </cell>
          <cell r="J2039">
            <v>15</v>
          </cell>
          <cell r="K2039">
            <v>16.5</v>
          </cell>
        </row>
        <row r="2040">
          <cell r="A2040" t="str">
            <v>M2</v>
          </cell>
          <cell r="B2040" t="str">
            <v>A5C</v>
          </cell>
          <cell r="C2040" t="str">
            <v>P</v>
          </cell>
          <cell r="D2040" t="str">
            <v>23020</v>
          </cell>
          <cell r="E2040" t="str">
            <v>PIPE</v>
          </cell>
          <cell r="F2040">
            <v>1</v>
          </cell>
          <cell r="G2040" t="str">
            <v>CB100408000200</v>
          </cell>
          <cell r="H2040">
            <v>2</v>
          </cell>
          <cell r="I2040" t="str">
            <v>--</v>
          </cell>
          <cell r="J2040">
            <v>15</v>
          </cell>
          <cell r="K2040">
            <v>16.5</v>
          </cell>
        </row>
        <row r="2041">
          <cell r="A2041" t="str">
            <v>M2</v>
          </cell>
          <cell r="B2041" t="str">
            <v>A5C</v>
          </cell>
          <cell r="C2041" t="str">
            <v>P</v>
          </cell>
          <cell r="D2041" t="str">
            <v>23036</v>
          </cell>
          <cell r="E2041" t="str">
            <v>PIPE</v>
          </cell>
          <cell r="F2041">
            <v>1</v>
          </cell>
          <cell r="G2041" t="str">
            <v>CB100408000200</v>
          </cell>
          <cell r="H2041">
            <v>2</v>
          </cell>
          <cell r="I2041" t="str">
            <v>--</v>
          </cell>
          <cell r="J2041">
            <v>17.3</v>
          </cell>
          <cell r="K2041">
            <v>19.100000000000001</v>
          </cell>
        </row>
        <row r="2042">
          <cell r="A2042" t="str">
            <v>M2</v>
          </cell>
          <cell r="B2042" t="str">
            <v>A5C</v>
          </cell>
          <cell r="C2042" t="str">
            <v>P</v>
          </cell>
          <cell r="D2042" t="str">
            <v>23030</v>
          </cell>
          <cell r="E2042" t="str">
            <v>PIPE</v>
          </cell>
          <cell r="F2042">
            <v>1</v>
          </cell>
          <cell r="G2042" t="str">
            <v>CB100408000200</v>
          </cell>
          <cell r="H2042">
            <v>2</v>
          </cell>
          <cell r="I2042" t="str">
            <v>--</v>
          </cell>
          <cell r="J2042">
            <v>17.5</v>
          </cell>
          <cell r="K2042">
            <v>19.3</v>
          </cell>
        </row>
        <row r="2043">
          <cell r="A2043" t="str">
            <v>M2</v>
          </cell>
          <cell r="B2043" t="str">
            <v>A5C</v>
          </cell>
          <cell r="C2043" t="str">
            <v>P</v>
          </cell>
          <cell r="D2043" t="str">
            <v>23001</v>
          </cell>
          <cell r="E2043" t="str">
            <v>PIPE</v>
          </cell>
          <cell r="F2043">
            <v>1</v>
          </cell>
          <cell r="G2043" t="str">
            <v>CB100408000200</v>
          </cell>
          <cell r="H2043">
            <v>2</v>
          </cell>
          <cell r="I2043" t="str">
            <v>--</v>
          </cell>
          <cell r="J2043">
            <v>17.899999999999999</v>
          </cell>
          <cell r="K2043">
            <v>19.7</v>
          </cell>
        </row>
        <row r="2044">
          <cell r="A2044" t="str">
            <v>M2</v>
          </cell>
          <cell r="B2044" t="str">
            <v>A5C</v>
          </cell>
          <cell r="C2044" t="str">
            <v>P</v>
          </cell>
          <cell r="D2044" t="str">
            <v>23264</v>
          </cell>
          <cell r="E2044" t="str">
            <v>PIPE</v>
          </cell>
          <cell r="F2044">
            <v>1</v>
          </cell>
          <cell r="G2044" t="str">
            <v>CB100408000200</v>
          </cell>
          <cell r="H2044">
            <v>2</v>
          </cell>
          <cell r="I2044" t="str">
            <v>--</v>
          </cell>
          <cell r="J2044">
            <v>18</v>
          </cell>
          <cell r="K2044">
            <v>19.8</v>
          </cell>
        </row>
        <row r="2045">
          <cell r="A2045" t="str">
            <v>M2</v>
          </cell>
          <cell r="B2045" t="str">
            <v>A5C</v>
          </cell>
          <cell r="C2045" t="str">
            <v>P</v>
          </cell>
          <cell r="D2045" t="str">
            <v>23085</v>
          </cell>
          <cell r="E2045" t="str">
            <v>PIPE</v>
          </cell>
          <cell r="F2045">
            <v>1</v>
          </cell>
          <cell r="G2045" t="str">
            <v>CB100408000200</v>
          </cell>
          <cell r="H2045">
            <v>2</v>
          </cell>
          <cell r="I2045" t="str">
            <v>--</v>
          </cell>
          <cell r="J2045">
            <v>18.5</v>
          </cell>
          <cell r="K2045">
            <v>20.399999999999999</v>
          </cell>
        </row>
        <row r="2046">
          <cell r="A2046" t="str">
            <v>M2</v>
          </cell>
          <cell r="B2046" t="str">
            <v>A5C</v>
          </cell>
          <cell r="C2046" t="str">
            <v>P</v>
          </cell>
          <cell r="D2046" t="str">
            <v>23192</v>
          </cell>
          <cell r="E2046" t="str">
            <v>PIPE</v>
          </cell>
          <cell r="F2046">
            <v>1</v>
          </cell>
          <cell r="G2046" t="str">
            <v>CB100408000200</v>
          </cell>
          <cell r="H2046">
            <v>2</v>
          </cell>
          <cell r="I2046" t="str">
            <v>--</v>
          </cell>
          <cell r="J2046">
            <v>20</v>
          </cell>
          <cell r="K2046">
            <v>22</v>
          </cell>
        </row>
        <row r="2047">
          <cell r="A2047" t="str">
            <v>M2</v>
          </cell>
          <cell r="B2047" t="str">
            <v>A5C</v>
          </cell>
          <cell r="C2047" t="str">
            <v>P</v>
          </cell>
          <cell r="D2047" t="str">
            <v>23263</v>
          </cell>
          <cell r="E2047" t="str">
            <v>PIPE</v>
          </cell>
          <cell r="F2047">
            <v>1</v>
          </cell>
          <cell r="G2047" t="str">
            <v>CB100408000200</v>
          </cell>
          <cell r="H2047">
            <v>2</v>
          </cell>
          <cell r="I2047" t="str">
            <v>--</v>
          </cell>
          <cell r="J2047">
            <v>23</v>
          </cell>
          <cell r="K2047">
            <v>25.3</v>
          </cell>
        </row>
        <row r="2048">
          <cell r="A2048" t="str">
            <v>M2</v>
          </cell>
          <cell r="B2048" t="str">
            <v>A5C</v>
          </cell>
          <cell r="C2048" t="str">
            <v>P</v>
          </cell>
          <cell r="D2048" t="str">
            <v>23192</v>
          </cell>
          <cell r="E2048" t="str">
            <v>PIPE</v>
          </cell>
          <cell r="F2048">
            <v>1</v>
          </cell>
          <cell r="G2048" t="str">
            <v>CB100408000200</v>
          </cell>
          <cell r="H2048">
            <v>2</v>
          </cell>
          <cell r="I2048" t="str">
            <v>--</v>
          </cell>
          <cell r="J2048">
            <v>29</v>
          </cell>
          <cell r="K2048">
            <v>31.9</v>
          </cell>
        </row>
        <row r="2049">
          <cell r="A2049" t="str">
            <v>M2</v>
          </cell>
          <cell r="B2049" t="str">
            <v>A5C</v>
          </cell>
          <cell r="C2049" t="str">
            <v>P</v>
          </cell>
          <cell r="D2049" t="str">
            <v>23131</v>
          </cell>
          <cell r="E2049" t="str">
            <v>PIPE</v>
          </cell>
          <cell r="F2049">
            <v>1</v>
          </cell>
          <cell r="G2049" t="str">
            <v>CB100408000200</v>
          </cell>
          <cell r="H2049">
            <v>2</v>
          </cell>
          <cell r="I2049" t="str">
            <v>--</v>
          </cell>
          <cell r="J2049">
            <v>32.5</v>
          </cell>
          <cell r="K2049">
            <v>35.799999999999997</v>
          </cell>
        </row>
        <row r="2050">
          <cell r="A2050" t="str">
            <v>M2</v>
          </cell>
          <cell r="B2050" t="str">
            <v>A5C</v>
          </cell>
          <cell r="C2050" t="str">
            <v>P</v>
          </cell>
          <cell r="D2050" t="str">
            <v>23092</v>
          </cell>
          <cell r="E2050" t="str">
            <v>PIPE</v>
          </cell>
          <cell r="F2050">
            <v>1</v>
          </cell>
          <cell r="G2050" t="str">
            <v>CB100408000200</v>
          </cell>
          <cell r="H2050">
            <v>2</v>
          </cell>
          <cell r="I2050" t="str">
            <v>--</v>
          </cell>
          <cell r="J2050">
            <v>32.5</v>
          </cell>
          <cell r="K2050">
            <v>35.799999999999997</v>
          </cell>
        </row>
        <row r="2051">
          <cell r="A2051" t="str">
            <v>M2</v>
          </cell>
          <cell r="B2051" t="str">
            <v>A5C</v>
          </cell>
          <cell r="C2051" t="str">
            <v>P</v>
          </cell>
          <cell r="D2051" t="str">
            <v>23096</v>
          </cell>
          <cell r="E2051" t="str">
            <v>PIPE</v>
          </cell>
          <cell r="F2051">
            <v>1</v>
          </cell>
          <cell r="G2051" t="str">
            <v>CB100408000200</v>
          </cell>
          <cell r="H2051">
            <v>2</v>
          </cell>
          <cell r="I2051" t="str">
            <v>--</v>
          </cell>
          <cell r="J2051">
            <v>33.5</v>
          </cell>
          <cell r="K2051">
            <v>36.9</v>
          </cell>
        </row>
        <row r="2052">
          <cell r="A2052" t="str">
            <v>M2</v>
          </cell>
          <cell r="B2052" t="str">
            <v>A5C</v>
          </cell>
          <cell r="C2052" t="str">
            <v>P</v>
          </cell>
          <cell r="D2052" t="str">
            <v>23135</v>
          </cell>
          <cell r="E2052" t="str">
            <v>PIPE</v>
          </cell>
          <cell r="F2052">
            <v>1</v>
          </cell>
          <cell r="G2052" t="str">
            <v>CB100408000200</v>
          </cell>
          <cell r="H2052">
            <v>2</v>
          </cell>
          <cell r="I2052" t="str">
            <v>--</v>
          </cell>
          <cell r="J2052">
            <v>33.5</v>
          </cell>
          <cell r="K2052">
            <v>36.9</v>
          </cell>
        </row>
        <row r="2053">
          <cell r="A2053" t="str">
            <v>M2</v>
          </cell>
          <cell r="B2053" t="str">
            <v>A5C</v>
          </cell>
          <cell r="C2053" t="str">
            <v>P</v>
          </cell>
          <cell r="D2053" t="str">
            <v>23020</v>
          </cell>
          <cell r="E2053" t="str">
            <v>PIPE</v>
          </cell>
          <cell r="F2053">
            <v>1</v>
          </cell>
          <cell r="G2053" t="str">
            <v>CB100408000200</v>
          </cell>
          <cell r="H2053">
            <v>2</v>
          </cell>
          <cell r="I2053" t="str">
            <v>--</v>
          </cell>
          <cell r="J2053">
            <v>34.1</v>
          </cell>
          <cell r="K2053">
            <v>37.6</v>
          </cell>
        </row>
        <row r="2054">
          <cell r="A2054" t="str">
            <v>M2</v>
          </cell>
          <cell r="B2054" t="str">
            <v>A5C</v>
          </cell>
          <cell r="C2054" t="str">
            <v>P</v>
          </cell>
          <cell r="D2054" t="str">
            <v>HOLD1</v>
          </cell>
          <cell r="E2054" t="str">
            <v>PIPE</v>
          </cell>
          <cell r="F2054">
            <v>1</v>
          </cell>
          <cell r="G2054" t="str">
            <v>CB100408000200</v>
          </cell>
          <cell r="H2054">
            <v>2</v>
          </cell>
          <cell r="I2054" t="str">
            <v>--</v>
          </cell>
          <cell r="J2054">
            <v>51</v>
          </cell>
          <cell r="K2054">
            <v>56.1</v>
          </cell>
        </row>
        <row r="2055">
          <cell r="A2055" t="str">
            <v>M2</v>
          </cell>
          <cell r="B2055" t="str">
            <v>A5C</v>
          </cell>
          <cell r="C2055" t="str">
            <v>P</v>
          </cell>
          <cell r="D2055" t="str">
            <v>23054</v>
          </cell>
          <cell r="E2055" t="str">
            <v>PIPE</v>
          </cell>
          <cell r="F2055">
            <v>1</v>
          </cell>
          <cell r="G2055" t="str">
            <v>CB100408000200</v>
          </cell>
          <cell r="H2055">
            <v>2</v>
          </cell>
          <cell r="I2055" t="str">
            <v>--</v>
          </cell>
          <cell r="J2055">
            <v>54.1</v>
          </cell>
          <cell r="K2055">
            <v>59.6</v>
          </cell>
        </row>
        <row r="2056">
          <cell r="A2056" t="str">
            <v>M2</v>
          </cell>
          <cell r="B2056" t="str">
            <v>A5C</v>
          </cell>
          <cell r="C2056" t="str">
            <v>P</v>
          </cell>
          <cell r="D2056" t="str">
            <v>23174</v>
          </cell>
          <cell r="E2056" t="str">
            <v>PIPE</v>
          </cell>
          <cell r="F2056">
            <v>1</v>
          </cell>
          <cell r="G2056" t="str">
            <v>CB100404000300</v>
          </cell>
          <cell r="H2056">
            <v>3</v>
          </cell>
          <cell r="I2056" t="str">
            <v>--</v>
          </cell>
          <cell r="J2056">
            <v>1</v>
          </cell>
          <cell r="K2056">
            <v>1.1000000000000001</v>
          </cell>
        </row>
        <row r="2057">
          <cell r="A2057" t="str">
            <v>M2</v>
          </cell>
          <cell r="B2057" t="str">
            <v>A5C</v>
          </cell>
          <cell r="C2057" t="str">
            <v>P</v>
          </cell>
          <cell r="D2057" t="str">
            <v>23024</v>
          </cell>
          <cell r="E2057" t="str">
            <v>PIPE</v>
          </cell>
          <cell r="F2057">
            <v>1</v>
          </cell>
          <cell r="G2057" t="str">
            <v>CB100404000300</v>
          </cell>
          <cell r="H2057">
            <v>3</v>
          </cell>
          <cell r="I2057" t="str">
            <v>--</v>
          </cell>
          <cell r="J2057">
            <v>1</v>
          </cell>
          <cell r="K2057">
            <v>1.1000000000000001</v>
          </cell>
        </row>
        <row r="2058">
          <cell r="A2058" t="str">
            <v>M2</v>
          </cell>
          <cell r="B2058" t="str">
            <v>A5C</v>
          </cell>
          <cell r="C2058" t="str">
            <v>P</v>
          </cell>
          <cell r="D2058" t="str">
            <v>23094</v>
          </cell>
          <cell r="E2058" t="str">
            <v>PIPE</v>
          </cell>
          <cell r="F2058">
            <v>1</v>
          </cell>
          <cell r="G2058" t="str">
            <v>CB100404000300</v>
          </cell>
          <cell r="H2058">
            <v>3</v>
          </cell>
          <cell r="I2058" t="str">
            <v>--</v>
          </cell>
          <cell r="J2058">
            <v>2</v>
          </cell>
          <cell r="K2058">
            <v>2.2000000000000002</v>
          </cell>
        </row>
        <row r="2059">
          <cell r="A2059" t="str">
            <v>M2</v>
          </cell>
          <cell r="B2059" t="str">
            <v>A5C</v>
          </cell>
          <cell r="C2059" t="str">
            <v>P</v>
          </cell>
          <cell r="D2059" t="str">
            <v>23101</v>
          </cell>
          <cell r="E2059" t="str">
            <v>PIPE</v>
          </cell>
          <cell r="F2059">
            <v>1</v>
          </cell>
          <cell r="G2059" t="str">
            <v>CB100404000300</v>
          </cell>
          <cell r="H2059">
            <v>3</v>
          </cell>
          <cell r="I2059" t="str">
            <v>--</v>
          </cell>
          <cell r="J2059">
            <v>2</v>
          </cell>
          <cell r="K2059">
            <v>2.2000000000000002</v>
          </cell>
        </row>
        <row r="2060">
          <cell r="A2060" t="str">
            <v>M2</v>
          </cell>
          <cell r="B2060" t="str">
            <v>A5C</v>
          </cell>
          <cell r="C2060" t="str">
            <v>P</v>
          </cell>
          <cell r="D2060" t="str">
            <v>23105</v>
          </cell>
          <cell r="E2060" t="str">
            <v>PIPE</v>
          </cell>
          <cell r="F2060">
            <v>1</v>
          </cell>
          <cell r="G2060" t="str">
            <v>CB100404000300</v>
          </cell>
          <cell r="H2060">
            <v>3</v>
          </cell>
          <cell r="I2060" t="str">
            <v>--</v>
          </cell>
          <cell r="J2060">
            <v>2</v>
          </cell>
          <cell r="K2060">
            <v>2.2000000000000002</v>
          </cell>
        </row>
        <row r="2061">
          <cell r="A2061" t="str">
            <v>M2</v>
          </cell>
          <cell r="B2061" t="str">
            <v>A5C</v>
          </cell>
          <cell r="C2061" t="str">
            <v>P</v>
          </cell>
          <cell r="D2061" t="str">
            <v>23109</v>
          </cell>
          <cell r="E2061" t="str">
            <v>PIPE</v>
          </cell>
          <cell r="F2061">
            <v>1</v>
          </cell>
          <cell r="G2061" t="str">
            <v>CB100404000300</v>
          </cell>
          <cell r="H2061">
            <v>3</v>
          </cell>
          <cell r="I2061" t="str">
            <v>--</v>
          </cell>
          <cell r="J2061">
            <v>2</v>
          </cell>
          <cell r="K2061">
            <v>2.2000000000000002</v>
          </cell>
        </row>
        <row r="2062">
          <cell r="A2062" t="str">
            <v>M2</v>
          </cell>
          <cell r="B2062" t="str">
            <v>A5C</v>
          </cell>
          <cell r="C2062" t="str">
            <v>P</v>
          </cell>
          <cell r="D2062" t="str">
            <v>23141</v>
          </cell>
          <cell r="E2062" t="str">
            <v>PIPE</v>
          </cell>
          <cell r="F2062">
            <v>1</v>
          </cell>
          <cell r="G2062" t="str">
            <v>CB100404000300</v>
          </cell>
          <cell r="H2062">
            <v>3</v>
          </cell>
          <cell r="I2062" t="str">
            <v>--</v>
          </cell>
          <cell r="J2062">
            <v>2</v>
          </cell>
          <cell r="K2062">
            <v>2.2000000000000002</v>
          </cell>
        </row>
        <row r="2063">
          <cell r="A2063" t="str">
            <v>M2</v>
          </cell>
          <cell r="B2063" t="str">
            <v>A5C</v>
          </cell>
          <cell r="C2063" t="str">
            <v>P</v>
          </cell>
          <cell r="D2063" t="str">
            <v>23234</v>
          </cell>
          <cell r="E2063" t="str">
            <v>PIPE</v>
          </cell>
          <cell r="F2063">
            <v>1</v>
          </cell>
          <cell r="G2063" t="str">
            <v>CB100404000300</v>
          </cell>
          <cell r="H2063">
            <v>3</v>
          </cell>
          <cell r="I2063" t="str">
            <v>--</v>
          </cell>
          <cell r="J2063">
            <v>2</v>
          </cell>
          <cell r="K2063">
            <v>2.2000000000000002</v>
          </cell>
        </row>
        <row r="2064">
          <cell r="A2064" t="str">
            <v>M2</v>
          </cell>
          <cell r="B2064" t="str">
            <v>A5C</v>
          </cell>
          <cell r="C2064" t="str">
            <v>P</v>
          </cell>
          <cell r="D2064" t="str">
            <v>23113</v>
          </cell>
          <cell r="E2064" t="str">
            <v>PIPE</v>
          </cell>
          <cell r="F2064">
            <v>1</v>
          </cell>
          <cell r="G2064" t="str">
            <v>CB100404000300</v>
          </cell>
          <cell r="H2064">
            <v>3</v>
          </cell>
          <cell r="I2064" t="str">
            <v>--</v>
          </cell>
          <cell r="J2064">
            <v>2</v>
          </cell>
          <cell r="K2064">
            <v>2.2000000000000002</v>
          </cell>
        </row>
        <row r="2065">
          <cell r="A2065" t="str">
            <v>M2</v>
          </cell>
          <cell r="B2065" t="str">
            <v>A5C</v>
          </cell>
          <cell r="C2065" t="str">
            <v>P</v>
          </cell>
          <cell r="D2065" t="str">
            <v>23133</v>
          </cell>
          <cell r="E2065" t="str">
            <v>PIPE</v>
          </cell>
          <cell r="F2065">
            <v>1</v>
          </cell>
          <cell r="G2065" t="str">
            <v>CB100404000300</v>
          </cell>
          <cell r="H2065">
            <v>3</v>
          </cell>
          <cell r="I2065" t="str">
            <v>--</v>
          </cell>
          <cell r="J2065">
            <v>2</v>
          </cell>
          <cell r="K2065">
            <v>2.2000000000000002</v>
          </cell>
        </row>
        <row r="2066">
          <cell r="A2066" t="str">
            <v>M2</v>
          </cell>
          <cell r="B2066" t="str">
            <v>A5C</v>
          </cell>
          <cell r="C2066" t="str">
            <v>P</v>
          </cell>
          <cell r="D2066" t="str">
            <v>23145</v>
          </cell>
          <cell r="E2066" t="str">
            <v>PIPE</v>
          </cell>
          <cell r="F2066">
            <v>1</v>
          </cell>
          <cell r="G2066" t="str">
            <v>CB100404000300</v>
          </cell>
          <cell r="H2066">
            <v>3</v>
          </cell>
          <cell r="I2066" t="str">
            <v>--</v>
          </cell>
          <cell r="J2066">
            <v>2</v>
          </cell>
          <cell r="K2066">
            <v>2.2000000000000002</v>
          </cell>
        </row>
        <row r="2067">
          <cell r="A2067" t="str">
            <v>M2</v>
          </cell>
          <cell r="B2067" t="str">
            <v>A5C</v>
          </cell>
          <cell r="C2067" t="str">
            <v>P</v>
          </cell>
          <cell r="D2067" t="str">
            <v>23238</v>
          </cell>
          <cell r="E2067" t="str">
            <v>PIPE</v>
          </cell>
          <cell r="F2067">
            <v>1</v>
          </cell>
          <cell r="G2067" t="str">
            <v>CB100404000300</v>
          </cell>
          <cell r="H2067">
            <v>3</v>
          </cell>
          <cell r="I2067" t="str">
            <v>--</v>
          </cell>
          <cell r="J2067">
            <v>2</v>
          </cell>
          <cell r="K2067">
            <v>2.2000000000000002</v>
          </cell>
        </row>
        <row r="2068">
          <cell r="A2068" t="str">
            <v>M2</v>
          </cell>
          <cell r="B2068" t="str">
            <v>A5C</v>
          </cell>
          <cell r="C2068" t="str">
            <v>P</v>
          </cell>
          <cell r="D2068" t="str">
            <v>23071</v>
          </cell>
          <cell r="E2068" t="str">
            <v>PIPE</v>
          </cell>
          <cell r="F2068">
            <v>1</v>
          </cell>
          <cell r="G2068" t="str">
            <v>CB100404000300</v>
          </cell>
          <cell r="H2068">
            <v>3</v>
          </cell>
          <cell r="I2068" t="str">
            <v>--</v>
          </cell>
          <cell r="J2068">
            <v>2</v>
          </cell>
          <cell r="K2068">
            <v>2.2000000000000002</v>
          </cell>
        </row>
        <row r="2069">
          <cell r="A2069" t="str">
            <v>M2</v>
          </cell>
          <cell r="B2069" t="str">
            <v>A5C</v>
          </cell>
          <cell r="C2069" t="str">
            <v>TRIM</v>
          </cell>
          <cell r="D2069" t="str">
            <v>V-2304</v>
          </cell>
          <cell r="E2069" t="str">
            <v>PIPE</v>
          </cell>
          <cell r="F2069">
            <v>1</v>
          </cell>
          <cell r="G2069" t="str">
            <v>CB100404000300</v>
          </cell>
          <cell r="H2069">
            <v>3</v>
          </cell>
          <cell r="I2069" t="str">
            <v>--</v>
          </cell>
          <cell r="J2069">
            <v>2</v>
          </cell>
          <cell r="K2069">
            <v>2.2000000000000002</v>
          </cell>
        </row>
        <row r="2070">
          <cell r="A2070" t="str">
            <v>M2</v>
          </cell>
          <cell r="B2070" t="str">
            <v>A5C</v>
          </cell>
          <cell r="C2070" t="str">
            <v>TRIM</v>
          </cell>
          <cell r="D2070" t="str">
            <v>V-2306</v>
          </cell>
          <cell r="E2070" t="str">
            <v>PIPE</v>
          </cell>
          <cell r="F2070">
            <v>1</v>
          </cell>
          <cell r="G2070" t="str">
            <v>CB100404000300</v>
          </cell>
          <cell r="H2070">
            <v>3</v>
          </cell>
          <cell r="I2070" t="str">
            <v>--</v>
          </cell>
          <cell r="J2070">
            <v>2</v>
          </cell>
          <cell r="K2070">
            <v>2.2000000000000002</v>
          </cell>
        </row>
        <row r="2071">
          <cell r="A2071" t="str">
            <v>M2</v>
          </cell>
          <cell r="B2071" t="str">
            <v>A5C</v>
          </cell>
          <cell r="C2071" t="str">
            <v>TRIM</v>
          </cell>
          <cell r="D2071" t="str">
            <v>V-2308</v>
          </cell>
          <cell r="E2071" t="str">
            <v>PIPE</v>
          </cell>
          <cell r="F2071">
            <v>1</v>
          </cell>
          <cell r="G2071" t="str">
            <v>CB100404000300</v>
          </cell>
          <cell r="H2071">
            <v>3</v>
          </cell>
          <cell r="I2071" t="str">
            <v>--</v>
          </cell>
          <cell r="J2071">
            <v>2</v>
          </cell>
          <cell r="K2071">
            <v>2.2000000000000002</v>
          </cell>
        </row>
        <row r="2072">
          <cell r="A2072" t="str">
            <v>M2</v>
          </cell>
          <cell r="B2072" t="str">
            <v>A5C</v>
          </cell>
          <cell r="C2072" t="str">
            <v>TRIM</v>
          </cell>
          <cell r="D2072" t="str">
            <v>V-2310</v>
          </cell>
          <cell r="E2072" t="str">
            <v>PIPE</v>
          </cell>
          <cell r="F2072">
            <v>1</v>
          </cell>
          <cell r="G2072" t="str">
            <v>CB100404000300</v>
          </cell>
          <cell r="H2072">
            <v>3</v>
          </cell>
          <cell r="I2072" t="str">
            <v>--</v>
          </cell>
          <cell r="J2072">
            <v>2</v>
          </cell>
          <cell r="K2072">
            <v>2.2000000000000002</v>
          </cell>
        </row>
        <row r="2073">
          <cell r="A2073" t="str">
            <v>M2</v>
          </cell>
          <cell r="B2073" t="str">
            <v>A5C</v>
          </cell>
          <cell r="C2073" t="str">
            <v>TRIM</v>
          </cell>
          <cell r="D2073" t="str">
            <v>V-2313</v>
          </cell>
          <cell r="E2073" t="str">
            <v>PIPE</v>
          </cell>
          <cell r="F2073">
            <v>1</v>
          </cell>
          <cell r="G2073" t="str">
            <v>CB100404000300</v>
          </cell>
          <cell r="H2073">
            <v>3</v>
          </cell>
          <cell r="I2073" t="str">
            <v>--</v>
          </cell>
          <cell r="J2073">
            <v>2</v>
          </cell>
          <cell r="K2073">
            <v>2.2000000000000002</v>
          </cell>
        </row>
        <row r="2074">
          <cell r="A2074" t="str">
            <v>M2</v>
          </cell>
          <cell r="B2074" t="str">
            <v>A5C</v>
          </cell>
          <cell r="C2074" t="str">
            <v>TRIM</v>
          </cell>
          <cell r="D2074" t="str">
            <v>C-2306</v>
          </cell>
          <cell r="E2074" t="str">
            <v>PIPE</v>
          </cell>
          <cell r="F2074">
            <v>1</v>
          </cell>
          <cell r="G2074" t="str">
            <v>CB100404000300</v>
          </cell>
          <cell r="H2074">
            <v>3</v>
          </cell>
          <cell r="I2074" t="str">
            <v>--</v>
          </cell>
          <cell r="J2074">
            <v>2</v>
          </cell>
          <cell r="K2074">
            <v>2.2000000000000002</v>
          </cell>
        </row>
        <row r="2075">
          <cell r="A2075" t="str">
            <v>M2</v>
          </cell>
          <cell r="B2075" t="str">
            <v>A5C</v>
          </cell>
          <cell r="C2075" t="str">
            <v>TRIM</v>
          </cell>
          <cell r="D2075" t="str">
            <v>V-2302</v>
          </cell>
          <cell r="E2075" t="str">
            <v>PIPE</v>
          </cell>
          <cell r="F2075">
            <v>1</v>
          </cell>
          <cell r="G2075" t="str">
            <v>CB100404000300</v>
          </cell>
          <cell r="H2075">
            <v>3</v>
          </cell>
          <cell r="I2075" t="str">
            <v>--</v>
          </cell>
          <cell r="J2075">
            <v>2</v>
          </cell>
          <cell r="K2075">
            <v>2.2000000000000002</v>
          </cell>
        </row>
        <row r="2076">
          <cell r="A2076" t="str">
            <v>M2</v>
          </cell>
          <cell r="B2076" t="str">
            <v>A5C</v>
          </cell>
          <cell r="C2076" t="str">
            <v>P</v>
          </cell>
          <cell r="D2076" t="str">
            <v>24026</v>
          </cell>
          <cell r="E2076" t="str">
            <v>PIPE</v>
          </cell>
          <cell r="F2076">
            <v>1</v>
          </cell>
          <cell r="G2076" t="str">
            <v>CB100404000300</v>
          </cell>
          <cell r="H2076">
            <v>3</v>
          </cell>
          <cell r="I2076" t="str">
            <v>--</v>
          </cell>
          <cell r="J2076">
            <v>2</v>
          </cell>
          <cell r="K2076">
            <v>2.2000000000000002</v>
          </cell>
        </row>
        <row r="2077">
          <cell r="A2077" t="str">
            <v>M2</v>
          </cell>
          <cell r="B2077" t="str">
            <v>A5C</v>
          </cell>
          <cell r="C2077" t="str">
            <v>P</v>
          </cell>
          <cell r="D2077" t="str">
            <v>24002</v>
          </cell>
          <cell r="E2077" t="str">
            <v>PIPE</v>
          </cell>
          <cell r="F2077">
            <v>1</v>
          </cell>
          <cell r="G2077" t="str">
            <v>CB100404000300</v>
          </cell>
          <cell r="H2077">
            <v>3</v>
          </cell>
          <cell r="I2077" t="str">
            <v>--</v>
          </cell>
          <cell r="J2077">
            <v>2</v>
          </cell>
          <cell r="K2077">
            <v>2.2000000000000002</v>
          </cell>
        </row>
        <row r="2078">
          <cell r="A2078" t="str">
            <v>M2</v>
          </cell>
          <cell r="B2078" t="str">
            <v>A5C</v>
          </cell>
          <cell r="C2078" t="str">
            <v>P</v>
          </cell>
          <cell r="D2078" t="str">
            <v>23029</v>
          </cell>
          <cell r="E2078" t="str">
            <v>PIPE</v>
          </cell>
          <cell r="F2078">
            <v>1</v>
          </cell>
          <cell r="G2078" t="str">
            <v>CB100404000300</v>
          </cell>
          <cell r="H2078">
            <v>3</v>
          </cell>
          <cell r="I2078" t="str">
            <v>--</v>
          </cell>
          <cell r="J2078">
            <v>2.2999999999999998</v>
          </cell>
          <cell r="K2078">
            <v>2.6</v>
          </cell>
        </row>
        <row r="2079">
          <cell r="A2079" t="str">
            <v>M2</v>
          </cell>
          <cell r="B2079" t="str">
            <v>A5C</v>
          </cell>
          <cell r="C2079" t="str">
            <v>TRIM</v>
          </cell>
          <cell r="D2079" t="str">
            <v>V-2327</v>
          </cell>
          <cell r="E2079" t="str">
            <v>PIPE</v>
          </cell>
          <cell r="F2079">
            <v>1</v>
          </cell>
          <cell r="G2079" t="str">
            <v>CB100404000300</v>
          </cell>
          <cell r="H2079">
            <v>3</v>
          </cell>
          <cell r="I2079" t="str">
            <v>--</v>
          </cell>
          <cell r="J2079">
            <v>2.5</v>
          </cell>
          <cell r="K2079">
            <v>2.8</v>
          </cell>
        </row>
        <row r="2080">
          <cell r="A2080" t="str">
            <v>M2</v>
          </cell>
          <cell r="B2080" t="str">
            <v>A5C</v>
          </cell>
          <cell r="C2080" t="str">
            <v>TRIM</v>
          </cell>
          <cell r="D2080" t="str">
            <v>V-2351</v>
          </cell>
          <cell r="E2080" t="str">
            <v>PIPE</v>
          </cell>
          <cell r="F2080">
            <v>1</v>
          </cell>
          <cell r="G2080" t="str">
            <v>CB100404000300</v>
          </cell>
          <cell r="H2080">
            <v>3</v>
          </cell>
          <cell r="I2080" t="str">
            <v>--</v>
          </cell>
          <cell r="J2080">
            <v>2.5</v>
          </cell>
          <cell r="K2080">
            <v>2.8</v>
          </cell>
        </row>
        <row r="2081">
          <cell r="A2081" t="str">
            <v>M2</v>
          </cell>
          <cell r="B2081" t="str">
            <v>A5C</v>
          </cell>
          <cell r="C2081" t="str">
            <v>TRIM</v>
          </cell>
          <cell r="D2081" t="str">
            <v>V-2301</v>
          </cell>
          <cell r="E2081" t="str">
            <v>PIPE</v>
          </cell>
          <cell r="F2081">
            <v>1</v>
          </cell>
          <cell r="G2081" t="str">
            <v>CB100404000300</v>
          </cell>
          <cell r="H2081">
            <v>3</v>
          </cell>
          <cell r="I2081" t="str">
            <v>--</v>
          </cell>
          <cell r="J2081">
            <v>2.5</v>
          </cell>
          <cell r="K2081">
            <v>2.8</v>
          </cell>
        </row>
        <row r="2082">
          <cell r="A2082" t="str">
            <v>M2</v>
          </cell>
          <cell r="B2082" t="str">
            <v>A5C</v>
          </cell>
          <cell r="C2082" t="str">
            <v>TRIM</v>
          </cell>
          <cell r="D2082" t="str">
            <v>V-2318</v>
          </cell>
          <cell r="E2082" t="str">
            <v>PIPE</v>
          </cell>
          <cell r="F2082">
            <v>1</v>
          </cell>
          <cell r="G2082" t="str">
            <v>CB100404000300</v>
          </cell>
          <cell r="H2082">
            <v>3</v>
          </cell>
          <cell r="I2082" t="str">
            <v>--</v>
          </cell>
          <cell r="J2082">
            <v>2.5</v>
          </cell>
          <cell r="K2082">
            <v>2.8</v>
          </cell>
        </row>
        <row r="2083">
          <cell r="A2083" t="str">
            <v>M2</v>
          </cell>
          <cell r="B2083" t="str">
            <v>A5C</v>
          </cell>
          <cell r="C2083" t="str">
            <v>TRIM</v>
          </cell>
          <cell r="D2083" t="str">
            <v>V-2319</v>
          </cell>
          <cell r="E2083" t="str">
            <v>PIPE</v>
          </cell>
          <cell r="F2083">
            <v>1</v>
          </cell>
          <cell r="G2083" t="str">
            <v>CB100404000300</v>
          </cell>
          <cell r="H2083">
            <v>3</v>
          </cell>
          <cell r="I2083" t="str">
            <v>--</v>
          </cell>
          <cell r="J2083">
            <v>2.5</v>
          </cell>
          <cell r="K2083">
            <v>2.8</v>
          </cell>
        </row>
        <row r="2084">
          <cell r="A2084" t="str">
            <v>M2</v>
          </cell>
          <cell r="B2084" t="str">
            <v>A5C</v>
          </cell>
          <cell r="C2084" t="str">
            <v>TRIM</v>
          </cell>
          <cell r="D2084" t="str">
            <v>V-2326</v>
          </cell>
          <cell r="E2084" t="str">
            <v>PIPE</v>
          </cell>
          <cell r="F2084">
            <v>1</v>
          </cell>
          <cell r="G2084" t="str">
            <v>CB100404000300</v>
          </cell>
          <cell r="H2084">
            <v>3</v>
          </cell>
          <cell r="I2084" t="str">
            <v>--</v>
          </cell>
          <cell r="J2084">
            <v>2.5</v>
          </cell>
          <cell r="K2084">
            <v>2.8</v>
          </cell>
        </row>
        <row r="2085">
          <cell r="A2085" t="str">
            <v>M2</v>
          </cell>
          <cell r="B2085" t="str">
            <v>A5C</v>
          </cell>
          <cell r="C2085" t="str">
            <v>TRIM</v>
          </cell>
          <cell r="D2085" t="str">
            <v>V-2328</v>
          </cell>
          <cell r="E2085" t="str">
            <v>PIPE</v>
          </cell>
          <cell r="F2085">
            <v>1</v>
          </cell>
          <cell r="G2085" t="str">
            <v>CB100404000300</v>
          </cell>
          <cell r="H2085">
            <v>3</v>
          </cell>
          <cell r="I2085" t="str">
            <v>--</v>
          </cell>
          <cell r="J2085">
            <v>2.5</v>
          </cell>
          <cell r="K2085">
            <v>2.8</v>
          </cell>
        </row>
        <row r="2086">
          <cell r="A2086" t="str">
            <v>M2</v>
          </cell>
          <cell r="B2086" t="str">
            <v>A5C</v>
          </cell>
          <cell r="C2086" t="str">
            <v>TRIM</v>
          </cell>
          <cell r="D2086" t="str">
            <v>C-2303</v>
          </cell>
          <cell r="E2086" t="str">
            <v>PIPE</v>
          </cell>
          <cell r="F2086">
            <v>1</v>
          </cell>
          <cell r="G2086" t="str">
            <v>CB100404000300</v>
          </cell>
          <cell r="H2086">
            <v>3</v>
          </cell>
          <cell r="I2086" t="str">
            <v>--</v>
          </cell>
          <cell r="J2086">
            <v>2.5</v>
          </cell>
          <cell r="K2086">
            <v>2.8</v>
          </cell>
        </row>
        <row r="2087">
          <cell r="A2087" t="str">
            <v>M2</v>
          </cell>
          <cell r="B2087" t="str">
            <v>A5C</v>
          </cell>
          <cell r="C2087" t="str">
            <v>TRIM</v>
          </cell>
          <cell r="D2087" t="str">
            <v>C-2304</v>
          </cell>
          <cell r="E2087" t="str">
            <v>PIPE</v>
          </cell>
          <cell r="F2087">
            <v>1</v>
          </cell>
          <cell r="G2087" t="str">
            <v>CB100404000300</v>
          </cell>
          <cell r="H2087">
            <v>3</v>
          </cell>
          <cell r="I2087" t="str">
            <v>--</v>
          </cell>
          <cell r="J2087">
            <v>2.5</v>
          </cell>
          <cell r="K2087">
            <v>2.8</v>
          </cell>
        </row>
        <row r="2088">
          <cell r="A2088" t="str">
            <v>M2</v>
          </cell>
          <cell r="B2088" t="str">
            <v>A5C</v>
          </cell>
          <cell r="C2088" t="str">
            <v>TRIM</v>
          </cell>
          <cell r="D2088" t="str">
            <v>C-2305</v>
          </cell>
          <cell r="E2088" t="str">
            <v>PIPE</v>
          </cell>
          <cell r="F2088">
            <v>1</v>
          </cell>
          <cell r="G2088" t="str">
            <v>CB100404000300</v>
          </cell>
          <cell r="H2088">
            <v>3</v>
          </cell>
          <cell r="I2088" t="str">
            <v>--</v>
          </cell>
          <cell r="J2088">
            <v>2.5</v>
          </cell>
          <cell r="K2088">
            <v>2.8</v>
          </cell>
        </row>
        <row r="2089">
          <cell r="A2089" t="str">
            <v>M2</v>
          </cell>
          <cell r="B2089" t="str">
            <v>A5C</v>
          </cell>
          <cell r="C2089" t="str">
            <v>TRIM</v>
          </cell>
          <cell r="D2089" t="str">
            <v>C-2302</v>
          </cell>
          <cell r="E2089" t="str">
            <v>PIPE</v>
          </cell>
          <cell r="F2089">
            <v>1</v>
          </cell>
          <cell r="G2089" t="str">
            <v>CB100404000300</v>
          </cell>
          <cell r="H2089">
            <v>3</v>
          </cell>
          <cell r="I2089" t="str">
            <v>--</v>
          </cell>
          <cell r="J2089">
            <v>2.5</v>
          </cell>
          <cell r="K2089">
            <v>2.8</v>
          </cell>
        </row>
        <row r="2090">
          <cell r="A2090" t="str">
            <v>M2</v>
          </cell>
          <cell r="B2090" t="str">
            <v>A5C</v>
          </cell>
          <cell r="C2090" t="str">
            <v>TRIM</v>
          </cell>
          <cell r="D2090" t="str">
            <v>C-2301</v>
          </cell>
          <cell r="E2090" t="str">
            <v>PIPE</v>
          </cell>
          <cell r="F2090">
            <v>1</v>
          </cell>
          <cell r="G2090" t="str">
            <v>CB100404000300</v>
          </cell>
          <cell r="H2090">
            <v>3</v>
          </cell>
          <cell r="I2090" t="str">
            <v>--</v>
          </cell>
          <cell r="J2090">
            <v>2.5</v>
          </cell>
          <cell r="K2090">
            <v>2.8</v>
          </cell>
        </row>
        <row r="2091">
          <cell r="A2091" t="str">
            <v>M2</v>
          </cell>
          <cell r="B2091" t="str">
            <v>A5C</v>
          </cell>
          <cell r="C2091" t="str">
            <v>TRIM</v>
          </cell>
          <cell r="D2091" t="str">
            <v>V-2332</v>
          </cell>
          <cell r="E2091" t="str">
            <v>PIPE</v>
          </cell>
          <cell r="F2091">
            <v>1</v>
          </cell>
          <cell r="G2091" t="str">
            <v>CB100404000300</v>
          </cell>
          <cell r="H2091">
            <v>3</v>
          </cell>
          <cell r="I2091" t="str">
            <v>--</v>
          </cell>
          <cell r="J2091">
            <v>2.8</v>
          </cell>
          <cell r="K2091">
            <v>3.1</v>
          </cell>
        </row>
        <row r="2092">
          <cell r="A2092" t="str">
            <v>M2</v>
          </cell>
          <cell r="B2092" t="str">
            <v>A5C</v>
          </cell>
          <cell r="C2092" t="str">
            <v>P</v>
          </cell>
          <cell r="D2092" t="str">
            <v>23106</v>
          </cell>
          <cell r="E2092" t="str">
            <v>PIPE</v>
          </cell>
          <cell r="F2092">
            <v>1</v>
          </cell>
          <cell r="G2092" t="str">
            <v>CB100404000300</v>
          </cell>
          <cell r="H2092">
            <v>3</v>
          </cell>
          <cell r="I2092" t="str">
            <v>--</v>
          </cell>
          <cell r="J2092">
            <v>3</v>
          </cell>
          <cell r="K2092">
            <v>3.3</v>
          </cell>
        </row>
        <row r="2093">
          <cell r="A2093" t="str">
            <v>M2</v>
          </cell>
          <cell r="B2093" t="str">
            <v>A5C</v>
          </cell>
          <cell r="C2093" t="str">
            <v>P</v>
          </cell>
          <cell r="D2093" t="str">
            <v>23240</v>
          </cell>
          <cell r="E2093" t="str">
            <v>PIPE</v>
          </cell>
          <cell r="F2093">
            <v>1</v>
          </cell>
          <cell r="G2093" t="str">
            <v>CB100404000300</v>
          </cell>
          <cell r="H2093">
            <v>3</v>
          </cell>
          <cell r="I2093" t="str">
            <v>--</v>
          </cell>
          <cell r="J2093">
            <v>3</v>
          </cell>
          <cell r="K2093">
            <v>3.3</v>
          </cell>
        </row>
        <row r="2094">
          <cell r="A2094" t="str">
            <v>M2</v>
          </cell>
          <cell r="B2094" t="str">
            <v>A5C</v>
          </cell>
          <cell r="C2094" t="str">
            <v>P</v>
          </cell>
          <cell r="D2094" t="str">
            <v>23236</v>
          </cell>
          <cell r="E2094" t="str">
            <v>PIPE</v>
          </cell>
          <cell r="F2094">
            <v>1</v>
          </cell>
          <cell r="G2094" t="str">
            <v>CB100404000300</v>
          </cell>
          <cell r="H2094">
            <v>3</v>
          </cell>
          <cell r="I2094" t="str">
            <v>--</v>
          </cell>
          <cell r="J2094">
            <v>3</v>
          </cell>
          <cell r="K2094">
            <v>3.3</v>
          </cell>
        </row>
        <row r="2095">
          <cell r="A2095" t="str">
            <v>M2</v>
          </cell>
          <cell r="B2095" t="str">
            <v>A5C</v>
          </cell>
          <cell r="C2095" t="str">
            <v>TRIM</v>
          </cell>
          <cell r="D2095" t="str">
            <v>V-2316</v>
          </cell>
          <cell r="E2095" t="str">
            <v>PIPE</v>
          </cell>
          <cell r="F2095">
            <v>1</v>
          </cell>
          <cell r="G2095" t="str">
            <v>CB100404000300</v>
          </cell>
          <cell r="H2095">
            <v>3</v>
          </cell>
          <cell r="I2095" t="str">
            <v>--</v>
          </cell>
          <cell r="J2095">
            <v>3</v>
          </cell>
          <cell r="K2095">
            <v>3.3</v>
          </cell>
        </row>
        <row r="2096">
          <cell r="A2096" t="str">
            <v>M2</v>
          </cell>
          <cell r="B2096" t="str">
            <v>A5C</v>
          </cell>
          <cell r="C2096" t="str">
            <v>TRIM</v>
          </cell>
          <cell r="D2096" t="str">
            <v>V-2325</v>
          </cell>
          <cell r="E2096" t="str">
            <v>PIPE</v>
          </cell>
          <cell r="F2096">
            <v>1</v>
          </cell>
          <cell r="G2096" t="str">
            <v>CB100404000300</v>
          </cell>
          <cell r="H2096">
            <v>3</v>
          </cell>
          <cell r="I2096" t="str">
            <v>--</v>
          </cell>
          <cell r="J2096">
            <v>3</v>
          </cell>
          <cell r="K2096">
            <v>3.3</v>
          </cell>
        </row>
        <row r="2097">
          <cell r="A2097" t="str">
            <v>M2</v>
          </cell>
          <cell r="B2097" t="str">
            <v>A5C</v>
          </cell>
          <cell r="C2097" t="str">
            <v>TRIM</v>
          </cell>
          <cell r="D2097" t="str">
            <v>V-2403</v>
          </cell>
          <cell r="E2097" t="str">
            <v>PIPE</v>
          </cell>
          <cell r="F2097">
            <v>1</v>
          </cell>
          <cell r="G2097" t="str">
            <v>CB100404000300</v>
          </cell>
          <cell r="H2097">
            <v>3</v>
          </cell>
          <cell r="I2097" t="str">
            <v>--</v>
          </cell>
          <cell r="J2097">
            <v>3</v>
          </cell>
          <cell r="K2097">
            <v>3.3</v>
          </cell>
        </row>
        <row r="2098">
          <cell r="A2098" t="str">
            <v>M2</v>
          </cell>
          <cell r="B2098" t="str">
            <v>A5C</v>
          </cell>
          <cell r="C2098" t="str">
            <v>TRIM</v>
          </cell>
          <cell r="D2098" t="str">
            <v>R-2401</v>
          </cell>
          <cell r="E2098" t="str">
            <v>PIPE</v>
          </cell>
          <cell r="F2098">
            <v>1</v>
          </cell>
          <cell r="G2098" t="str">
            <v>CB100404000300</v>
          </cell>
          <cell r="H2098">
            <v>3</v>
          </cell>
          <cell r="I2098" t="str">
            <v>--</v>
          </cell>
          <cell r="J2098">
            <v>3</v>
          </cell>
          <cell r="K2098">
            <v>3.3</v>
          </cell>
        </row>
        <row r="2099">
          <cell r="A2099" t="str">
            <v>M2</v>
          </cell>
          <cell r="B2099" t="str">
            <v>A5C</v>
          </cell>
          <cell r="C2099" t="str">
            <v>TRIM</v>
          </cell>
          <cell r="D2099" t="str">
            <v>V-2401</v>
          </cell>
          <cell r="E2099" t="str">
            <v>PIPE</v>
          </cell>
          <cell r="F2099">
            <v>1</v>
          </cell>
          <cell r="G2099" t="str">
            <v>CB100404000300</v>
          </cell>
          <cell r="H2099">
            <v>3</v>
          </cell>
          <cell r="I2099" t="str">
            <v>--</v>
          </cell>
          <cell r="J2099">
            <v>3</v>
          </cell>
          <cell r="K2099">
            <v>3.3</v>
          </cell>
        </row>
        <row r="2100">
          <cell r="A2100" t="str">
            <v>M2</v>
          </cell>
          <cell r="B2100" t="str">
            <v>A5C</v>
          </cell>
          <cell r="C2100" t="str">
            <v>TRIM</v>
          </cell>
          <cell r="D2100" t="str">
            <v>V-2404</v>
          </cell>
          <cell r="E2100" t="str">
            <v>PIPE</v>
          </cell>
          <cell r="F2100">
            <v>1</v>
          </cell>
          <cell r="G2100" t="str">
            <v>CB100404000300</v>
          </cell>
          <cell r="H2100">
            <v>3</v>
          </cell>
          <cell r="I2100" t="str">
            <v>--</v>
          </cell>
          <cell r="J2100">
            <v>3</v>
          </cell>
          <cell r="K2100">
            <v>3.3</v>
          </cell>
        </row>
        <row r="2101">
          <cell r="A2101" t="str">
            <v>M2</v>
          </cell>
          <cell r="B2101" t="str">
            <v>A5C</v>
          </cell>
          <cell r="C2101" t="str">
            <v>P</v>
          </cell>
          <cell r="D2101" t="str">
            <v>23047</v>
          </cell>
          <cell r="E2101" t="str">
            <v>PIPE</v>
          </cell>
          <cell r="F2101">
            <v>1</v>
          </cell>
          <cell r="G2101" t="str">
            <v>CB100404000300</v>
          </cell>
          <cell r="H2101">
            <v>3</v>
          </cell>
          <cell r="I2101" t="str">
            <v>--</v>
          </cell>
          <cell r="J2101">
            <v>3.3</v>
          </cell>
          <cell r="K2101">
            <v>3.7</v>
          </cell>
        </row>
        <row r="2102">
          <cell r="A2102" t="str">
            <v>M2</v>
          </cell>
          <cell r="B2102" t="str">
            <v>A5C</v>
          </cell>
          <cell r="C2102" t="str">
            <v>TRIM</v>
          </cell>
          <cell r="D2102" t="str">
            <v>V-2323</v>
          </cell>
          <cell r="E2102" t="str">
            <v>PIPE</v>
          </cell>
          <cell r="F2102">
            <v>1</v>
          </cell>
          <cell r="G2102" t="str">
            <v>CB100404000300</v>
          </cell>
          <cell r="H2102">
            <v>3</v>
          </cell>
          <cell r="I2102" t="str">
            <v>--</v>
          </cell>
          <cell r="J2102">
            <v>3.5</v>
          </cell>
          <cell r="K2102">
            <v>3.9</v>
          </cell>
        </row>
        <row r="2103">
          <cell r="A2103" t="str">
            <v>M2</v>
          </cell>
          <cell r="B2103" t="str">
            <v>A5C</v>
          </cell>
          <cell r="C2103" t="str">
            <v>TRIM</v>
          </cell>
          <cell r="D2103" t="str">
            <v>V-2329</v>
          </cell>
          <cell r="E2103" t="str">
            <v>PIPE</v>
          </cell>
          <cell r="F2103">
            <v>1</v>
          </cell>
          <cell r="G2103" t="str">
            <v>CB100404000300</v>
          </cell>
          <cell r="H2103">
            <v>3</v>
          </cell>
          <cell r="I2103" t="str">
            <v>--</v>
          </cell>
          <cell r="J2103">
            <v>3.5</v>
          </cell>
          <cell r="K2103">
            <v>3.9</v>
          </cell>
        </row>
        <row r="2104">
          <cell r="A2104" t="str">
            <v>M2</v>
          </cell>
          <cell r="B2104" t="str">
            <v>A5C</v>
          </cell>
          <cell r="C2104" t="str">
            <v>TRIM</v>
          </cell>
          <cell r="D2104" t="str">
            <v>V-2331</v>
          </cell>
          <cell r="E2104" t="str">
            <v>PIPE</v>
          </cell>
          <cell r="F2104">
            <v>1</v>
          </cell>
          <cell r="G2104" t="str">
            <v>CB100404000300</v>
          </cell>
          <cell r="H2104">
            <v>3</v>
          </cell>
          <cell r="I2104" t="str">
            <v>--</v>
          </cell>
          <cell r="J2104">
            <v>3.5</v>
          </cell>
          <cell r="K2104">
            <v>3.9</v>
          </cell>
        </row>
        <row r="2105">
          <cell r="A2105" t="str">
            <v>M2</v>
          </cell>
          <cell r="B2105" t="str">
            <v>A5C</v>
          </cell>
          <cell r="C2105" t="str">
            <v>TRIM</v>
          </cell>
          <cell r="D2105" t="str">
            <v>V-2320</v>
          </cell>
          <cell r="E2105" t="str">
            <v>PIPE</v>
          </cell>
          <cell r="F2105">
            <v>1</v>
          </cell>
          <cell r="G2105" t="str">
            <v>CB100404000300</v>
          </cell>
          <cell r="H2105">
            <v>3</v>
          </cell>
          <cell r="I2105" t="str">
            <v>--</v>
          </cell>
          <cell r="J2105">
            <v>3.5</v>
          </cell>
          <cell r="K2105">
            <v>3.9</v>
          </cell>
        </row>
        <row r="2106">
          <cell r="A2106" t="str">
            <v>M2</v>
          </cell>
          <cell r="B2106" t="str">
            <v>A5C</v>
          </cell>
          <cell r="C2106" t="str">
            <v>TRIM</v>
          </cell>
          <cell r="D2106" t="str">
            <v>V-2330</v>
          </cell>
          <cell r="E2106" t="str">
            <v>PIPE</v>
          </cell>
          <cell r="F2106">
            <v>1</v>
          </cell>
          <cell r="G2106" t="str">
            <v>CB100404000300</v>
          </cell>
          <cell r="H2106">
            <v>3</v>
          </cell>
          <cell r="I2106" t="str">
            <v>--</v>
          </cell>
          <cell r="J2106">
            <v>3.5</v>
          </cell>
          <cell r="K2106">
            <v>3.9</v>
          </cell>
        </row>
        <row r="2107">
          <cell r="A2107" t="str">
            <v>M2</v>
          </cell>
          <cell r="B2107" t="str">
            <v>A5C</v>
          </cell>
          <cell r="C2107" t="str">
            <v>TRIM</v>
          </cell>
          <cell r="D2107" t="str">
            <v>V-2333</v>
          </cell>
          <cell r="E2107" t="str">
            <v>PIPE</v>
          </cell>
          <cell r="F2107">
            <v>1</v>
          </cell>
          <cell r="G2107" t="str">
            <v>CB100404000300</v>
          </cell>
          <cell r="H2107">
            <v>3</v>
          </cell>
          <cell r="I2107" t="str">
            <v>--</v>
          </cell>
          <cell r="J2107">
            <v>3.5</v>
          </cell>
          <cell r="K2107">
            <v>3.9</v>
          </cell>
        </row>
        <row r="2108">
          <cell r="A2108" t="str">
            <v>M2</v>
          </cell>
          <cell r="B2108" t="str">
            <v>A5C</v>
          </cell>
          <cell r="C2108" t="str">
            <v>TRIM</v>
          </cell>
          <cell r="D2108" t="str">
            <v>V-2317</v>
          </cell>
          <cell r="E2108" t="str">
            <v>PIPE</v>
          </cell>
          <cell r="F2108">
            <v>1</v>
          </cell>
          <cell r="G2108" t="str">
            <v>CB100404000300</v>
          </cell>
          <cell r="H2108">
            <v>3</v>
          </cell>
          <cell r="I2108" t="str">
            <v>--</v>
          </cell>
          <cell r="J2108">
            <v>4</v>
          </cell>
          <cell r="K2108">
            <v>4.4000000000000004</v>
          </cell>
        </row>
        <row r="2109">
          <cell r="A2109" t="str">
            <v>M2</v>
          </cell>
          <cell r="B2109" t="str">
            <v>A5C</v>
          </cell>
          <cell r="C2109" t="str">
            <v>P</v>
          </cell>
          <cell r="D2109" t="str">
            <v>23050</v>
          </cell>
          <cell r="E2109" t="str">
            <v>PIPE</v>
          </cell>
          <cell r="F2109">
            <v>1</v>
          </cell>
          <cell r="G2109" t="str">
            <v>CB100404000300</v>
          </cell>
          <cell r="H2109">
            <v>3</v>
          </cell>
          <cell r="I2109" t="str">
            <v>--</v>
          </cell>
          <cell r="J2109">
            <v>4</v>
          </cell>
          <cell r="K2109">
            <v>4.4000000000000004</v>
          </cell>
        </row>
        <row r="2110">
          <cell r="A2110" t="str">
            <v>M2</v>
          </cell>
          <cell r="B2110" t="str">
            <v>A5C</v>
          </cell>
          <cell r="C2110" t="str">
            <v>P</v>
          </cell>
          <cell r="D2110" t="str">
            <v>23061</v>
          </cell>
          <cell r="E2110" t="str">
            <v>PIPE</v>
          </cell>
          <cell r="F2110">
            <v>1</v>
          </cell>
          <cell r="G2110" t="str">
            <v>CB100404000300</v>
          </cell>
          <cell r="H2110">
            <v>3</v>
          </cell>
          <cell r="I2110" t="str">
            <v>--</v>
          </cell>
          <cell r="J2110">
            <v>4</v>
          </cell>
          <cell r="K2110">
            <v>4.4000000000000004</v>
          </cell>
        </row>
        <row r="2111">
          <cell r="A2111" t="str">
            <v>M2</v>
          </cell>
          <cell r="B2111" t="str">
            <v>A5C</v>
          </cell>
          <cell r="C2111" t="str">
            <v>TRIM</v>
          </cell>
          <cell r="D2111" t="str">
            <v>V-2321</v>
          </cell>
          <cell r="E2111" t="str">
            <v>PIPE</v>
          </cell>
          <cell r="F2111">
            <v>1</v>
          </cell>
          <cell r="G2111" t="str">
            <v>CB100404000300</v>
          </cell>
          <cell r="H2111">
            <v>3</v>
          </cell>
          <cell r="I2111" t="str">
            <v>--</v>
          </cell>
          <cell r="J2111">
            <v>4.5</v>
          </cell>
          <cell r="K2111">
            <v>5</v>
          </cell>
        </row>
        <row r="2112">
          <cell r="A2112" t="str">
            <v>M2</v>
          </cell>
          <cell r="B2112" t="str">
            <v>A5C</v>
          </cell>
          <cell r="C2112" t="str">
            <v>P</v>
          </cell>
          <cell r="D2112" t="str">
            <v>24027</v>
          </cell>
          <cell r="E2112" t="str">
            <v>PIPE</v>
          </cell>
          <cell r="F2112">
            <v>1</v>
          </cell>
          <cell r="G2112" t="str">
            <v>CB100404000300</v>
          </cell>
          <cell r="H2112">
            <v>3</v>
          </cell>
          <cell r="I2112" t="str">
            <v>--</v>
          </cell>
          <cell r="J2112">
            <v>4.5</v>
          </cell>
          <cell r="K2112">
            <v>5</v>
          </cell>
        </row>
        <row r="2113">
          <cell r="A2113" t="str">
            <v>M2</v>
          </cell>
          <cell r="B2113" t="str">
            <v>A5C</v>
          </cell>
          <cell r="C2113" t="str">
            <v>P</v>
          </cell>
          <cell r="D2113" t="str">
            <v>23142</v>
          </cell>
          <cell r="E2113" t="str">
            <v>PIPE</v>
          </cell>
          <cell r="F2113">
            <v>1</v>
          </cell>
          <cell r="G2113" t="str">
            <v>CB100404000300</v>
          </cell>
          <cell r="H2113">
            <v>3</v>
          </cell>
          <cell r="I2113" t="str">
            <v>--</v>
          </cell>
          <cell r="J2113">
            <v>5</v>
          </cell>
          <cell r="K2113">
            <v>5.5</v>
          </cell>
        </row>
        <row r="2114">
          <cell r="A2114" t="str">
            <v>M2</v>
          </cell>
          <cell r="B2114" t="str">
            <v>A5C</v>
          </cell>
          <cell r="C2114" t="str">
            <v>P</v>
          </cell>
          <cell r="D2114" t="str">
            <v>23246</v>
          </cell>
          <cell r="E2114" t="str">
            <v>PIPE</v>
          </cell>
          <cell r="F2114">
            <v>1</v>
          </cell>
          <cell r="G2114" t="str">
            <v>CB100404000300</v>
          </cell>
          <cell r="H2114">
            <v>3</v>
          </cell>
          <cell r="I2114" t="str">
            <v>--</v>
          </cell>
          <cell r="J2114">
            <v>5</v>
          </cell>
          <cell r="K2114">
            <v>5.5</v>
          </cell>
        </row>
        <row r="2115">
          <cell r="A2115" t="str">
            <v>M2</v>
          </cell>
          <cell r="B2115" t="str">
            <v>A5C</v>
          </cell>
          <cell r="C2115" t="str">
            <v>P</v>
          </cell>
          <cell r="D2115" t="str">
            <v>24003</v>
          </cell>
          <cell r="E2115" t="str">
            <v>PIPE</v>
          </cell>
          <cell r="F2115">
            <v>1</v>
          </cell>
          <cell r="G2115" t="str">
            <v>CB100404000300</v>
          </cell>
          <cell r="H2115">
            <v>3</v>
          </cell>
          <cell r="I2115" t="str">
            <v>--</v>
          </cell>
          <cell r="J2115">
            <v>5</v>
          </cell>
          <cell r="K2115">
            <v>5.5</v>
          </cell>
        </row>
        <row r="2116">
          <cell r="A2116" t="str">
            <v>M2</v>
          </cell>
          <cell r="B2116" t="str">
            <v>A5C</v>
          </cell>
          <cell r="C2116" t="str">
            <v>P</v>
          </cell>
          <cell r="D2116" t="str">
            <v>23106</v>
          </cell>
          <cell r="E2116" t="str">
            <v>PIPE</v>
          </cell>
          <cell r="F2116">
            <v>1</v>
          </cell>
          <cell r="G2116" t="str">
            <v>CB100404000300</v>
          </cell>
          <cell r="H2116">
            <v>3</v>
          </cell>
          <cell r="I2116" t="str">
            <v>--</v>
          </cell>
          <cell r="J2116">
            <v>6</v>
          </cell>
          <cell r="K2116">
            <v>6.6</v>
          </cell>
        </row>
        <row r="2117">
          <cell r="A2117" t="str">
            <v>M2</v>
          </cell>
          <cell r="B2117" t="str">
            <v>A5C</v>
          </cell>
          <cell r="C2117" t="str">
            <v>P</v>
          </cell>
          <cell r="D2117" t="str">
            <v>23236</v>
          </cell>
          <cell r="E2117" t="str">
            <v>PIPE</v>
          </cell>
          <cell r="F2117">
            <v>1</v>
          </cell>
          <cell r="G2117" t="str">
            <v>CB100404000300</v>
          </cell>
          <cell r="H2117">
            <v>3</v>
          </cell>
          <cell r="I2117" t="str">
            <v>--</v>
          </cell>
          <cell r="J2117">
            <v>6</v>
          </cell>
          <cell r="K2117">
            <v>6.6</v>
          </cell>
        </row>
        <row r="2118">
          <cell r="A2118" t="str">
            <v>M2</v>
          </cell>
          <cell r="B2118" t="str">
            <v>A5C</v>
          </cell>
          <cell r="C2118" t="str">
            <v>P</v>
          </cell>
          <cell r="D2118" t="str">
            <v>23240</v>
          </cell>
          <cell r="E2118" t="str">
            <v>PIPE</v>
          </cell>
          <cell r="F2118">
            <v>1</v>
          </cell>
          <cell r="G2118" t="str">
            <v>CB100404000300</v>
          </cell>
          <cell r="H2118">
            <v>3</v>
          </cell>
          <cell r="I2118" t="str">
            <v>--</v>
          </cell>
          <cell r="J2118">
            <v>6</v>
          </cell>
          <cell r="K2118">
            <v>6.6</v>
          </cell>
        </row>
        <row r="2119">
          <cell r="A2119" t="str">
            <v>M2</v>
          </cell>
          <cell r="B2119" t="str">
            <v>A5C</v>
          </cell>
          <cell r="C2119" t="str">
            <v>TRIM</v>
          </cell>
          <cell r="D2119" t="str">
            <v>V-2315</v>
          </cell>
          <cell r="E2119" t="str">
            <v>PIPE</v>
          </cell>
          <cell r="F2119">
            <v>1</v>
          </cell>
          <cell r="G2119" t="str">
            <v>CB100404000300</v>
          </cell>
          <cell r="H2119">
            <v>3</v>
          </cell>
          <cell r="I2119" t="str">
            <v>--</v>
          </cell>
          <cell r="J2119">
            <v>6.5</v>
          </cell>
          <cell r="K2119">
            <v>7.2</v>
          </cell>
        </row>
        <row r="2120">
          <cell r="A2120" t="str">
            <v>M2</v>
          </cell>
          <cell r="B2120" t="str">
            <v>A5C</v>
          </cell>
          <cell r="C2120" t="str">
            <v>TRIM</v>
          </cell>
          <cell r="D2120" t="str">
            <v>V-2324</v>
          </cell>
          <cell r="E2120" t="str">
            <v>PIPE</v>
          </cell>
          <cell r="F2120">
            <v>1</v>
          </cell>
          <cell r="G2120" t="str">
            <v>CB100404000300</v>
          </cell>
          <cell r="H2120">
            <v>3</v>
          </cell>
          <cell r="I2120" t="str">
            <v>--</v>
          </cell>
          <cell r="J2120">
            <v>6.5</v>
          </cell>
          <cell r="K2120">
            <v>7.2</v>
          </cell>
        </row>
        <row r="2121">
          <cell r="A2121" t="str">
            <v>M2</v>
          </cell>
          <cell r="B2121" t="str">
            <v>A5C</v>
          </cell>
          <cell r="C2121" t="str">
            <v>P</v>
          </cell>
          <cell r="D2121" t="str">
            <v>23086</v>
          </cell>
          <cell r="E2121" t="str">
            <v>PIPE</v>
          </cell>
          <cell r="F2121">
            <v>1</v>
          </cell>
          <cell r="G2121" t="str">
            <v>CB100404000300</v>
          </cell>
          <cell r="H2121">
            <v>3</v>
          </cell>
          <cell r="I2121" t="str">
            <v>--</v>
          </cell>
          <cell r="J2121">
            <v>7</v>
          </cell>
          <cell r="K2121">
            <v>7.7</v>
          </cell>
        </row>
        <row r="2122">
          <cell r="A2122" t="str">
            <v>M2</v>
          </cell>
          <cell r="B2122" t="str">
            <v>A5C</v>
          </cell>
          <cell r="C2122" t="str">
            <v>P</v>
          </cell>
          <cell r="D2122" t="str">
            <v>23125</v>
          </cell>
          <cell r="E2122" t="str">
            <v>PIPE</v>
          </cell>
          <cell r="F2122">
            <v>1</v>
          </cell>
          <cell r="G2122" t="str">
            <v>CB100404000300</v>
          </cell>
          <cell r="H2122">
            <v>3</v>
          </cell>
          <cell r="I2122" t="str">
            <v>--</v>
          </cell>
          <cell r="J2122">
            <v>7</v>
          </cell>
          <cell r="K2122">
            <v>7.7</v>
          </cell>
        </row>
        <row r="2123">
          <cell r="A2123" t="str">
            <v>M2</v>
          </cell>
          <cell r="B2123" t="str">
            <v>A5C</v>
          </cell>
          <cell r="C2123" t="str">
            <v>P</v>
          </cell>
          <cell r="D2123" t="str">
            <v>23064</v>
          </cell>
          <cell r="E2123" t="str">
            <v>PIPE</v>
          </cell>
          <cell r="F2123">
            <v>1</v>
          </cell>
          <cell r="G2123" t="str">
            <v>CB100404000300</v>
          </cell>
          <cell r="H2123">
            <v>3</v>
          </cell>
          <cell r="I2123" t="str">
            <v>--</v>
          </cell>
          <cell r="J2123">
            <v>8.1</v>
          </cell>
          <cell r="K2123">
            <v>9</v>
          </cell>
        </row>
        <row r="2124">
          <cell r="A2124" t="str">
            <v>M2</v>
          </cell>
          <cell r="B2124" t="str">
            <v>A5C</v>
          </cell>
          <cell r="C2124" t="str">
            <v>P</v>
          </cell>
          <cell r="D2124" t="str">
            <v>23082</v>
          </cell>
          <cell r="E2124" t="str">
            <v>PIPE</v>
          </cell>
          <cell r="F2124">
            <v>1</v>
          </cell>
          <cell r="G2124" t="str">
            <v>CB100404000300</v>
          </cell>
          <cell r="H2124">
            <v>3</v>
          </cell>
          <cell r="I2124" t="str">
            <v>--</v>
          </cell>
          <cell r="J2124">
            <v>8.5</v>
          </cell>
          <cell r="K2124">
            <v>9.4</v>
          </cell>
        </row>
        <row r="2125">
          <cell r="A2125" t="str">
            <v>M2</v>
          </cell>
          <cell r="B2125" t="str">
            <v>A5C</v>
          </cell>
          <cell r="C2125" t="str">
            <v>P</v>
          </cell>
          <cell r="D2125" t="str">
            <v>23258</v>
          </cell>
          <cell r="E2125" t="str">
            <v>PIPE</v>
          </cell>
          <cell r="F2125">
            <v>1</v>
          </cell>
          <cell r="G2125" t="str">
            <v>CB100404000300</v>
          </cell>
          <cell r="H2125">
            <v>3</v>
          </cell>
          <cell r="I2125" t="str">
            <v>--</v>
          </cell>
          <cell r="J2125">
            <v>8.5</v>
          </cell>
          <cell r="K2125">
            <v>9.4</v>
          </cell>
        </row>
        <row r="2126">
          <cell r="A2126" t="str">
            <v>M2</v>
          </cell>
          <cell r="B2126" t="str">
            <v>A5C</v>
          </cell>
          <cell r="C2126" t="str">
            <v>P</v>
          </cell>
          <cell r="D2126" t="str">
            <v>23257</v>
          </cell>
          <cell r="E2126" t="str">
            <v>PIPE</v>
          </cell>
          <cell r="F2126">
            <v>1</v>
          </cell>
          <cell r="G2126" t="str">
            <v>CB100404000300</v>
          </cell>
          <cell r="H2126">
            <v>3</v>
          </cell>
          <cell r="I2126" t="str">
            <v>--</v>
          </cell>
          <cell r="J2126">
            <v>11.5</v>
          </cell>
          <cell r="K2126">
            <v>12.7</v>
          </cell>
        </row>
        <row r="2127">
          <cell r="A2127" t="str">
            <v>M2</v>
          </cell>
          <cell r="B2127" t="str">
            <v>A5C</v>
          </cell>
          <cell r="C2127" t="str">
            <v>P</v>
          </cell>
          <cell r="D2127" t="str">
            <v>23016</v>
          </cell>
          <cell r="E2127" t="str">
            <v>PIPE</v>
          </cell>
          <cell r="F2127">
            <v>1</v>
          </cell>
          <cell r="G2127" t="str">
            <v>CB100404000300</v>
          </cell>
          <cell r="H2127">
            <v>3</v>
          </cell>
          <cell r="I2127" t="str">
            <v>--</v>
          </cell>
          <cell r="J2127">
            <v>11.5</v>
          </cell>
          <cell r="K2127">
            <v>12.7</v>
          </cell>
        </row>
        <row r="2128">
          <cell r="A2128" t="str">
            <v>M2</v>
          </cell>
          <cell r="B2128" t="str">
            <v>A5C</v>
          </cell>
          <cell r="C2128" t="str">
            <v>P</v>
          </cell>
          <cell r="D2128" t="str">
            <v>23005</v>
          </cell>
          <cell r="E2128" t="str">
            <v>PIPE</v>
          </cell>
          <cell r="F2128">
            <v>1</v>
          </cell>
          <cell r="G2128" t="str">
            <v>CB100404000300</v>
          </cell>
          <cell r="H2128">
            <v>3</v>
          </cell>
          <cell r="I2128" t="str">
            <v>--</v>
          </cell>
          <cell r="J2128">
            <v>12</v>
          </cell>
          <cell r="K2128">
            <v>13.2</v>
          </cell>
        </row>
        <row r="2129">
          <cell r="A2129" t="str">
            <v>M2</v>
          </cell>
          <cell r="B2129" t="str">
            <v>A5C</v>
          </cell>
          <cell r="C2129" t="str">
            <v>P</v>
          </cell>
          <cell r="D2129" t="str">
            <v>23232</v>
          </cell>
          <cell r="E2129" t="str">
            <v>PIPE</v>
          </cell>
          <cell r="F2129">
            <v>1</v>
          </cell>
          <cell r="G2129" t="str">
            <v>CB100404000300</v>
          </cell>
          <cell r="H2129">
            <v>3</v>
          </cell>
          <cell r="I2129" t="str">
            <v>--</v>
          </cell>
          <cell r="J2129">
            <v>12.5</v>
          </cell>
          <cell r="K2129">
            <v>13.8</v>
          </cell>
        </row>
        <row r="2130">
          <cell r="A2130" t="str">
            <v>M2</v>
          </cell>
          <cell r="B2130" t="str">
            <v>A5C</v>
          </cell>
          <cell r="C2130" t="str">
            <v>P</v>
          </cell>
          <cell r="D2130" t="str">
            <v>23254</v>
          </cell>
          <cell r="E2130" t="str">
            <v>PIPE</v>
          </cell>
          <cell r="F2130">
            <v>1</v>
          </cell>
          <cell r="G2130" t="str">
            <v>CB100404000300</v>
          </cell>
          <cell r="H2130">
            <v>3</v>
          </cell>
          <cell r="I2130" t="str">
            <v>--</v>
          </cell>
          <cell r="J2130">
            <v>12.5</v>
          </cell>
          <cell r="K2130">
            <v>13.8</v>
          </cell>
        </row>
        <row r="2131">
          <cell r="A2131" t="str">
            <v>M2</v>
          </cell>
          <cell r="B2131" t="str">
            <v>A5C</v>
          </cell>
          <cell r="C2131" t="str">
            <v>P</v>
          </cell>
          <cell r="D2131" t="str">
            <v>23017</v>
          </cell>
          <cell r="E2131" t="str">
            <v>PIPE</v>
          </cell>
          <cell r="F2131">
            <v>1</v>
          </cell>
          <cell r="G2131" t="str">
            <v>CB100404000300</v>
          </cell>
          <cell r="H2131">
            <v>3</v>
          </cell>
          <cell r="I2131" t="str">
            <v>--</v>
          </cell>
          <cell r="J2131">
            <v>15.6</v>
          </cell>
          <cell r="K2131">
            <v>17.2</v>
          </cell>
        </row>
        <row r="2132">
          <cell r="A2132" t="str">
            <v>M2</v>
          </cell>
          <cell r="B2132" t="str">
            <v>A5C</v>
          </cell>
          <cell r="C2132" t="str">
            <v>P</v>
          </cell>
          <cell r="D2132" t="str">
            <v>23051</v>
          </cell>
          <cell r="E2132" t="str">
            <v>PIPE</v>
          </cell>
          <cell r="F2132">
            <v>1</v>
          </cell>
          <cell r="G2132" t="str">
            <v>CB100404000300</v>
          </cell>
          <cell r="H2132">
            <v>3</v>
          </cell>
          <cell r="I2132" t="str">
            <v>--</v>
          </cell>
          <cell r="J2132">
            <v>16.600000000000001</v>
          </cell>
          <cell r="K2132">
            <v>18.3</v>
          </cell>
        </row>
        <row r="2133">
          <cell r="A2133" t="str">
            <v>M2</v>
          </cell>
          <cell r="B2133" t="str">
            <v>A5C</v>
          </cell>
          <cell r="C2133" t="str">
            <v>P</v>
          </cell>
          <cell r="D2133" t="str">
            <v>23124</v>
          </cell>
          <cell r="E2133" t="str">
            <v>PIPE</v>
          </cell>
          <cell r="F2133">
            <v>1</v>
          </cell>
          <cell r="G2133" t="str">
            <v>CB100404000300</v>
          </cell>
          <cell r="H2133">
            <v>3</v>
          </cell>
          <cell r="I2133" t="str">
            <v>--</v>
          </cell>
          <cell r="J2133">
            <v>18.5</v>
          </cell>
          <cell r="K2133">
            <v>20.399999999999999</v>
          </cell>
        </row>
        <row r="2134">
          <cell r="A2134" t="str">
            <v>M2</v>
          </cell>
          <cell r="B2134" t="str">
            <v>B2C</v>
          </cell>
          <cell r="C2134" t="str">
            <v>SH</v>
          </cell>
          <cell r="D2134" t="str">
            <v>23612</v>
          </cell>
          <cell r="E2134" t="str">
            <v>PIPE</v>
          </cell>
          <cell r="F2134">
            <v>1</v>
          </cell>
          <cell r="G2134" t="str">
            <v>CB100404000300</v>
          </cell>
          <cell r="H2134">
            <v>3</v>
          </cell>
          <cell r="I2134" t="str">
            <v>--</v>
          </cell>
          <cell r="J2134">
            <v>20.6</v>
          </cell>
          <cell r="K2134">
            <v>22.7</v>
          </cell>
        </row>
        <row r="2135">
          <cell r="A2135" t="str">
            <v>M2</v>
          </cell>
          <cell r="B2135" t="str">
            <v>A5C</v>
          </cell>
          <cell r="C2135" t="str">
            <v>P</v>
          </cell>
          <cell r="D2135" t="str">
            <v>23256</v>
          </cell>
          <cell r="E2135" t="str">
            <v>PIPE</v>
          </cell>
          <cell r="F2135">
            <v>1</v>
          </cell>
          <cell r="G2135" t="str">
            <v>CB100404000300</v>
          </cell>
          <cell r="H2135">
            <v>3</v>
          </cell>
          <cell r="I2135" t="str">
            <v>--</v>
          </cell>
          <cell r="J2135">
            <v>37.200000000000003</v>
          </cell>
          <cell r="K2135">
            <v>41</v>
          </cell>
        </row>
        <row r="2136">
          <cell r="A2136" t="str">
            <v>M2</v>
          </cell>
          <cell r="B2136" t="str">
            <v>B2C</v>
          </cell>
          <cell r="C2136" t="str">
            <v>SH</v>
          </cell>
          <cell r="D2136" t="str">
            <v>23601</v>
          </cell>
          <cell r="E2136" t="str">
            <v>PIPE</v>
          </cell>
          <cell r="F2136">
            <v>1</v>
          </cell>
          <cell r="G2136" t="str">
            <v>CB100404000300</v>
          </cell>
          <cell r="H2136">
            <v>3</v>
          </cell>
          <cell r="I2136" t="str">
            <v>--</v>
          </cell>
          <cell r="J2136">
            <v>65</v>
          </cell>
          <cell r="K2136">
            <v>71.5</v>
          </cell>
        </row>
        <row r="2137">
          <cell r="A2137" t="str">
            <v>M2</v>
          </cell>
          <cell r="B2137" t="str">
            <v>A5C</v>
          </cell>
          <cell r="C2137" t="str">
            <v>P</v>
          </cell>
          <cell r="D2137" t="str">
            <v>23064</v>
          </cell>
          <cell r="E2137" t="str">
            <v>PIPE</v>
          </cell>
          <cell r="F2137">
            <v>1</v>
          </cell>
          <cell r="G2137" t="str">
            <v>CB100404000300</v>
          </cell>
          <cell r="H2137">
            <v>3</v>
          </cell>
          <cell r="I2137" t="str">
            <v>--</v>
          </cell>
          <cell r="J2137">
            <v>65</v>
          </cell>
          <cell r="K2137">
            <v>71.5</v>
          </cell>
        </row>
        <row r="2138">
          <cell r="A2138" t="str">
            <v>M2</v>
          </cell>
          <cell r="B2138" t="str">
            <v>A5C</v>
          </cell>
          <cell r="C2138" t="str">
            <v>P</v>
          </cell>
          <cell r="D2138" t="str">
            <v>23035</v>
          </cell>
          <cell r="E2138" t="str">
            <v>PIPE</v>
          </cell>
          <cell r="F2138">
            <v>1</v>
          </cell>
          <cell r="G2138" t="str">
            <v>CB100404000400</v>
          </cell>
          <cell r="H2138">
            <v>4</v>
          </cell>
          <cell r="I2138" t="str">
            <v>--</v>
          </cell>
          <cell r="J2138">
            <v>0.3</v>
          </cell>
          <cell r="K2138">
            <v>0.4</v>
          </cell>
        </row>
        <row r="2139">
          <cell r="A2139" t="str">
            <v>M2</v>
          </cell>
          <cell r="B2139" t="str">
            <v>A5C</v>
          </cell>
          <cell r="C2139" t="str">
            <v>P</v>
          </cell>
          <cell r="D2139" t="str">
            <v>23188</v>
          </cell>
          <cell r="E2139" t="str">
            <v>PIPE</v>
          </cell>
          <cell r="F2139">
            <v>1</v>
          </cell>
          <cell r="G2139" t="str">
            <v>CB100404000400</v>
          </cell>
          <cell r="H2139">
            <v>4</v>
          </cell>
          <cell r="I2139" t="str">
            <v>--</v>
          </cell>
          <cell r="J2139">
            <v>0.3</v>
          </cell>
          <cell r="K2139">
            <v>0.4</v>
          </cell>
        </row>
        <row r="2140">
          <cell r="A2140" t="str">
            <v>M2</v>
          </cell>
          <cell r="B2140" t="str">
            <v>A5C</v>
          </cell>
          <cell r="C2140" t="str">
            <v>P</v>
          </cell>
          <cell r="D2140" t="str">
            <v>24013</v>
          </cell>
          <cell r="E2140" t="str">
            <v>PIPE</v>
          </cell>
          <cell r="F2140">
            <v>1</v>
          </cell>
          <cell r="G2140" t="str">
            <v>CB100404000400</v>
          </cell>
          <cell r="H2140">
            <v>4</v>
          </cell>
          <cell r="I2140" t="str">
            <v>--</v>
          </cell>
          <cell r="J2140">
            <v>0.3</v>
          </cell>
          <cell r="K2140">
            <v>0.4</v>
          </cell>
        </row>
        <row r="2141">
          <cell r="A2141" t="str">
            <v>M2</v>
          </cell>
          <cell r="B2141" t="str">
            <v>A5C</v>
          </cell>
          <cell r="C2141" t="str">
            <v>P</v>
          </cell>
          <cell r="D2141" t="str">
            <v>23008</v>
          </cell>
          <cell r="E2141" t="str">
            <v>PIPE</v>
          </cell>
          <cell r="F2141">
            <v>1</v>
          </cell>
          <cell r="G2141" t="str">
            <v>CB100404000400</v>
          </cell>
          <cell r="H2141">
            <v>4</v>
          </cell>
          <cell r="I2141" t="str">
            <v>--</v>
          </cell>
          <cell r="J2141">
            <v>0.3</v>
          </cell>
          <cell r="K2141">
            <v>0.4</v>
          </cell>
        </row>
        <row r="2142">
          <cell r="A2142" t="str">
            <v>M2</v>
          </cell>
          <cell r="B2142" t="str">
            <v>A5C</v>
          </cell>
          <cell r="C2142" t="str">
            <v>P</v>
          </cell>
          <cell r="D2142" t="str">
            <v>23050</v>
          </cell>
          <cell r="E2142" t="str">
            <v>PIPE</v>
          </cell>
          <cell r="F2142">
            <v>1</v>
          </cell>
          <cell r="G2142" t="str">
            <v>CB100404000400</v>
          </cell>
          <cell r="H2142">
            <v>4</v>
          </cell>
          <cell r="I2142" t="str">
            <v>--</v>
          </cell>
          <cell r="J2142">
            <v>0.3</v>
          </cell>
          <cell r="K2142">
            <v>0.4</v>
          </cell>
        </row>
        <row r="2143">
          <cell r="A2143" t="str">
            <v>M2</v>
          </cell>
          <cell r="B2143" t="str">
            <v>A5C</v>
          </cell>
          <cell r="C2143" t="str">
            <v>P</v>
          </cell>
          <cell r="D2143" t="str">
            <v>23061</v>
          </cell>
          <cell r="E2143" t="str">
            <v>PIPE</v>
          </cell>
          <cell r="F2143">
            <v>1</v>
          </cell>
          <cell r="G2143" t="str">
            <v>CB100404000400</v>
          </cell>
          <cell r="H2143">
            <v>4</v>
          </cell>
          <cell r="I2143" t="str">
            <v>--</v>
          </cell>
          <cell r="J2143">
            <v>0.3</v>
          </cell>
          <cell r="K2143">
            <v>0.4</v>
          </cell>
        </row>
        <row r="2144">
          <cell r="A2144" t="str">
            <v>M2</v>
          </cell>
          <cell r="B2144" t="str">
            <v>A5C</v>
          </cell>
          <cell r="C2144" t="str">
            <v>P</v>
          </cell>
          <cell r="D2144" t="str">
            <v>23076</v>
          </cell>
          <cell r="E2144" t="str">
            <v>PIPE</v>
          </cell>
          <cell r="F2144">
            <v>1</v>
          </cell>
          <cell r="G2144" t="str">
            <v>CB100404000400</v>
          </cell>
          <cell r="H2144">
            <v>4</v>
          </cell>
          <cell r="I2144" t="str">
            <v>--</v>
          </cell>
          <cell r="J2144">
            <v>0.3</v>
          </cell>
          <cell r="K2144">
            <v>0.4</v>
          </cell>
        </row>
        <row r="2145">
          <cell r="A2145" t="str">
            <v>M2</v>
          </cell>
          <cell r="B2145" t="str">
            <v>A5C</v>
          </cell>
          <cell r="C2145" t="str">
            <v>P</v>
          </cell>
          <cell r="D2145" t="str">
            <v>23170</v>
          </cell>
          <cell r="E2145" t="str">
            <v>PIPE</v>
          </cell>
          <cell r="F2145">
            <v>1</v>
          </cell>
          <cell r="G2145" t="str">
            <v>CB100404000400</v>
          </cell>
          <cell r="H2145">
            <v>4</v>
          </cell>
          <cell r="I2145" t="str">
            <v>--</v>
          </cell>
          <cell r="J2145">
            <v>0.3</v>
          </cell>
          <cell r="K2145">
            <v>0.4</v>
          </cell>
        </row>
        <row r="2146">
          <cell r="A2146" t="str">
            <v>M2</v>
          </cell>
          <cell r="B2146" t="str">
            <v>A5C</v>
          </cell>
          <cell r="C2146" t="str">
            <v>P</v>
          </cell>
          <cell r="D2146" t="str">
            <v>23173</v>
          </cell>
          <cell r="E2146" t="str">
            <v>PIPE</v>
          </cell>
          <cell r="F2146">
            <v>1</v>
          </cell>
          <cell r="G2146" t="str">
            <v>CB100404000400</v>
          </cell>
          <cell r="H2146">
            <v>4</v>
          </cell>
          <cell r="I2146" t="str">
            <v>--</v>
          </cell>
          <cell r="J2146">
            <v>0.3</v>
          </cell>
          <cell r="K2146">
            <v>0.4</v>
          </cell>
        </row>
        <row r="2147">
          <cell r="A2147" t="str">
            <v>M2</v>
          </cell>
          <cell r="B2147" t="str">
            <v>A5C</v>
          </cell>
          <cell r="C2147" t="str">
            <v>P</v>
          </cell>
          <cell r="D2147" t="str">
            <v>23230</v>
          </cell>
          <cell r="E2147" t="str">
            <v>PIPE</v>
          </cell>
          <cell r="F2147">
            <v>1</v>
          </cell>
          <cell r="G2147" t="str">
            <v>CB100404000400</v>
          </cell>
          <cell r="H2147">
            <v>4</v>
          </cell>
          <cell r="I2147" t="str">
            <v>--</v>
          </cell>
          <cell r="J2147">
            <v>0.5</v>
          </cell>
          <cell r="K2147">
            <v>0.6</v>
          </cell>
        </row>
        <row r="2148">
          <cell r="A2148" t="str">
            <v>M2</v>
          </cell>
          <cell r="B2148" t="str">
            <v>A5C</v>
          </cell>
          <cell r="C2148" t="str">
            <v>P</v>
          </cell>
          <cell r="D2148" t="str">
            <v>23252</v>
          </cell>
          <cell r="E2148" t="str">
            <v>PIPE</v>
          </cell>
          <cell r="F2148">
            <v>1</v>
          </cell>
          <cell r="G2148" t="str">
            <v>CB100404000400</v>
          </cell>
          <cell r="H2148">
            <v>4</v>
          </cell>
          <cell r="I2148" t="str">
            <v>--</v>
          </cell>
          <cell r="J2148">
            <v>0.5</v>
          </cell>
          <cell r="K2148">
            <v>0.6</v>
          </cell>
        </row>
        <row r="2149">
          <cell r="A2149" t="str">
            <v>M2</v>
          </cell>
          <cell r="B2149" t="str">
            <v>A5C</v>
          </cell>
          <cell r="C2149" t="str">
            <v>P</v>
          </cell>
          <cell r="D2149" t="str">
            <v>23180</v>
          </cell>
          <cell r="E2149" t="str">
            <v>PIPE</v>
          </cell>
          <cell r="F2149">
            <v>1</v>
          </cell>
          <cell r="G2149" t="str">
            <v>CB100404000400</v>
          </cell>
          <cell r="H2149">
            <v>4</v>
          </cell>
          <cell r="I2149" t="str">
            <v>--</v>
          </cell>
          <cell r="J2149">
            <v>0.5</v>
          </cell>
          <cell r="K2149">
            <v>0.6</v>
          </cell>
        </row>
        <row r="2150">
          <cell r="A2150" t="str">
            <v>M2</v>
          </cell>
          <cell r="B2150" t="str">
            <v>A5C</v>
          </cell>
          <cell r="C2150" t="str">
            <v>P</v>
          </cell>
          <cell r="D2150" t="str">
            <v>23191</v>
          </cell>
          <cell r="E2150" t="str">
            <v>PIPE</v>
          </cell>
          <cell r="F2150">
            <v>1</v>
          </cell>
          <cell r="G2150" t="str">
            <v>CB100404000400</v>
          </cell>
          <cell r="H2150">
            <v>4</v>
          </cell>
          <cell r="I2150" t="str">
            <v>--</v>
          </cell>
          <cell r="J2150">
            <v>0.5</v>
          </cell>
          <cell r="K2150">
            <v>0.6</v>
          </cell>
        </row>
        <row r="2151">
          <cell r="A2151" t="str">
            <v>M2</v>
          </cell>
          <cell r="B2151" t="str">
            <v>A5C</v>
          </cell>
          <cell r="C2151" t="str">
            <v>P</v>
          </cell>
          <cell r="D2151" t="str">
            <v>24016</v>
          </cell>
          <cell r="E2151" t="str">
            <v>PIPE</v>
          </cell>
          <cell r="F2151">
            <v>1</v>
          </cell>
          <cell r="G2151" t="str">
            <v>CB100404000400</v>
          </cell>
          <cell r="H2151">
            <v>4</v>
          </cell>
          <cell r="I2151" t="str">
            <v>--</v>
          </cell>
          <cell r="J2151">
            <v>0.5</v>
          </cell>
          <cell r="K2151">
            <v>0.6</v>
          </cell>
        </row>
        <row r="2152">
          <cell r="A2152" t="str">
            <v>M2</v>
          </cell>
          <cell r="B2152" t="str">
            <v>A5C</v>
          </cell>
          <cell r="C2152" t="str">
            <v>P</v>
          </cell>
          <cell r="D2152" t="str">
            <v>23152</v>
          </cell>
          <cell r="E2152" t="str">
            <v>PIPE</v>
          </cell>
          <cell r="F2152">
            <v>1</v>
          </cell>
          <cell r="G2152" t="str">
            <v>CB100404000400</v>
          </cell>
          <cell r="H2152">
            <v>4</v>
          </cell>
          <cell r="I2152" t="str">
            <v>--</v>
          </cell>
          <cell r="J2152">
            <v>1</v>
          </cell>
          <cell r="K2152">
            <v>1.2</v>
          </cell>
        </row>
        <row r="2153">
          <cell r="A2153" t="str">
            <v>M2</v>
          </cell>
          <cell r="B2153" t="str">
            <v>A5C</v>
          </cell>
          <cell r="C2153" t="str">
            <v>P</v>
          </cell>
          <cell r="D2153" t="str">
            <v>23045</v>
          </cell>
          <cell r="E2153" t="str">
            <v>PIPE</v>
          </cell>
          <cell r="F2153">
            <v>1</v>
          </cell>
          <cell r="G2153" t="str">
            <v>CB100404000400</v>
          </cell>
          <cell r="H2153">
            <v>4</v>
          </cell>
          <cell r="I2153" t="str">
            <v>--</v>
          </cell>
          <cell r="J2153">
            <v>1.3</v>
          </cell>
          <cell r="K2153">
            <v>1.6</v>
          </cell>
        </row>
        <row r="2154">
          <cell r="A2154" t="str">
            <v>M2</v>
          </cell>
          <cell r="B2154" t="str">
            <v>A5C</v>
          </cell>
          <cell r="C2154" t="str">
            <v>P</v>
          </cell>
          <cell r="D2154" t="str">
            <v>23012</v>
          </cell>
          <cell r="E2154" t="str">
            <v>PIPE</v>
          </cell>
          <cell r="F2154">
            <v>1</v>
          </cell>
          <cell r="G2154" t="str">
            <v>CB100404000400</v>
          </cell>
          <cell r="H2154">
            <v>4</v>
          </cell>
          <cell r="I2154" t="str">
            <v>--</v>
          </cell>
          <cell r="J2154">
            <v>1.9</v>
          </cell>
          <cell r="K2154">
            <v>2.2999999999999998</v>
          </cell>
        </row>
        <row r="2155">
          <cell r="A2155" t="str">
            <v>M2</v>
          </cell>
          <cell r="B2155" t="str">
            <v>A5C</v>
          </cell>
          <cell r="C2155" t="str">
            <v>P</v>
          </cell>
          <cell r="D2155" t="str">
            <v>23122</v>
          </cell>
          <cell r="E2155" t="str">
            <v>PIPE</v>
          </cell>
          <cell r="F2155">
            <v>1</v>
          </cell>
          <cell r="G2155" t="str">
            <v>CB100404000400</v>
          </cell>
          <cell r="H2155">
            <v>4</v>
          </cell>
          <cell r="I2155" t="str">
            <v>--</v>
          </cell>
          <cell r="J2155">
            <v>2</v>
          </cell>
          <cell r="K2155">
            <v>2.4</v>
          </cell>
        </row>
        <row r="2156">
          <cell r="A2156" t="str">
            <v>M2</v>
          </cell>
          <cell r="B2156" t="str">
            <v>A5C</v>
          </cell>
          <cell r="C2156" t="str">
            <v>P</v>
          </cell>
          <cell r="D2156" t="str">
            <v>23237</v>
          </cell>
          <cell r="E2156" t="str">
            <v>PIPE</v>
          </cell>
          <cell r="F2156">
            <v>1</v>
          </cell>
          <cell r="G2156" t="str">
            <v>CB100404000400</v>
          </cell>
          <cell r="H2156">
            <v>4</v>
          </cell>
          <cell r="I2156" t="str">
            <v>--</v>
          </cell>
          <cell r="J2156">
            <v>2</v>
          </cell>
          <cell r="K2156">
            <v>2.4</v>
          </cell>
        </row>
        <row r="2157">
          <cell r="A2157" t="str">
            <v>M2</v>
          </cell>
          <cell r="B2157" t="str">
            <v>A5C</v>
          </cell>
          <cell r="C2157" t="str">
            <v>P</v>
          </cell>
          <cell r="D2157" t="str">
            <v>23241</v>
          </cell>
          <cell r="E2157" t="str">
            <v>PIPE</v>
          </cell>
          <cell r="F2157">
            <v>1</v>
          </cell>
          <cell r="G2157" t="str">
            <v>CB100404000400</v>
          </cell>
          <cell r="H2157">
            <v>4</v>
          </cell>
          <cell r="I2157" t="str">
            <v>--</v>
          </cell>
          <cell r="J2157">
            <v>2</v>
          </cell>
          <cell r="K2157">
            <v>2.4</v>
          </cell>
        </row>
        <row r="2158">
          <cell r="A2158" t="str">
            <v>M2</v>
          </cell>
          <cell r="B2158" t="str">
            <v>A5C</v>
          </cell>
          <cell r="C2158" t="str">
            <v>P</v>
          </cell>
          <cell r="D2158" t="str">
            <v>23181</v>
          </cell>
          <cell r="E2158" t="str">
            <v>PIPE</v>
          </cell>
          <cell r="F2158">
            <v>1</v>
          </cell>
          <cell r="G2158" t="str">
            <v>CB100404000400</v>
          </cell>
          <cell r="H2158">
            <v>4</v>
          </cell>
          <cell r="I2158" t="str">
            <v>--</v>
          </cell>
          <cell r="J2158">
            <v>2.1</v>
          </cell>
          <cell r="K2158">
            <v>2.6</v>
          </cell>
        </row>
        <row r="2159">
          <cell r="A2159" t="str">
            <v>M2</v>
          </cell>
          <cell r="B2159" t="str">
            <v>A5C</v>
          </cell>
          <cell r="C2159" t="str">
            <v>P</v>
          </cell>
          <cell r="D2159" t="str">
            <v>23058</v>
          </cell>
          <cell r="E2159" t="str">
            <v>PIPE</v>
          </cell>
          <cell r="F2159">
            <v>1</v>
          </cell>
          <cell r="G2159" t="str">
            <v>CB100404000400</v>
          </cell>
          <cell r="H2159">
            <v>4</v>
          </cell>
          <cell r="I2159" t="str">
            <v>--</v>
          </cell>
          <cell r="J2159">
            <v>3</v>
          </cell>
          <cell r="K2159">
            <v>3.6</v>
          </cell>
        </row>
        <row r="2160">
          <cell r="A2160" t="str">
            <v>M2</v>
          </cell>
          <cell r="B2160" t="str">
            <v>A5C</v>
          </cell>
          <cell r="C2160" t="str">
            <v>P</v>
          </cell>
          <cell r="D2160" t="str">
            <v>23110</v>
          </cell>
          <cell r="E2160" t="str">
            <v>PIPE</v>
          </cell>
          <cell r="F2160">
            <v>1</v>
          </cell>
          <cell r="G2160" t="str">
            <v>CB100404000400</v>
          </cell>
          <cell r="H2160">
            <v>4</v>
          </cell>
          <cell r="I2160" t="str">
            <v>--</v>
          </cell>
          <cell r="J2160">
            <v>3</v>
          </cell>
          <cell r="K2160">
            <v>3.6</v>
          </cell>
        </row>
        <row r="2161">
          <cell r="A2161" t="str">
            <v>M2</v>
          </cell>
          <cell r="B2161" t="str">
            <v>A5C</v>
          </cell>
          <cell r="C2161" t="str">
            <v>P</v>
          </cell>
          <cell r="D2161" t="str">
            <v>23068</v>
          </cell>
          <cell r="E2161" t="str">
            <v>PIPE</v>
          </cell>
          <cell r="F2161">
            <v>1</v>
          </cell>
          <cell r="G2161" t="str">
            <v>CB100404000400</v>
          </cell>
          <cell r="H2161">
            <v>4</v>
          </cell>
          <cell r="I2161" t="str">
            <v>--</v>
          </cell>
          <cell r="J2161">
            <v>3</v>
          </cell>
          <cell r="K2161">
            <v>3.6</v>
          </cell>
        </row>
        <row r="2162">
          <cell r="A2162" t="str">
            <v>M2</v>
          </cell>
          <cell r="B2162" t="str">
            <v>A5C</v>
          </cell>
          <cell r="C2162" t="str">
            <v>P</v>
          </cell>
          <cell r="D2162" t="str">
            <v>23095</v>
          </cell>
          <cell r="E2162" t="str">
            <v>PIPE</v>
          </cell>
          <cell r="F2162">
            <v>1</v>
          </cell>
          <cell r="G2162" t="str">
            <v>CB100404000400</v>
          </cell>
          <cell r="H2162">
            <v>4</v>
          </cell>
          <cell r="I2162" t="str">
            <v>--</v>
          </cell>
          <cell r="J2162">
            <v>3</v>
          </cell>
          <cell r="K2162">
            <v>3.6</v>
          </cell>
        </row>
        <row r="2163">
          <cell r="A2163" t="str">
            <v>M2</v>
          </cell>
          <cell r="B2163" t="str">
            <v>A5C</v>
          </cell>
          <cell r="C2163" t="str">
            <v>P</v>
          </cell>
          <cell r="D2163" t="str">
            <v>23114</v>
          </cell>
          <cell r="E2163" t="str">
            <v>PIPE</v>
          </cell>
          <cell r="F2163">
            <v>1</v>
          </cell>
          <cell r="G2163" t="str">
            <v>CB100404000400</v>
          </cell>
          <cell r="H2163">
            <v>4</v>
          </cell>
          <cell r="I2163" t="str">
            <v>--</v>
          </cell>
          <cell r="J2163">
            <v>3</v>
          </cell>
          <cell r="K2163">
            <v>3.6</v>
          </cell>
        </row>
        <row r="2164">
          <cell r="A2164" t="str">
            <v>M2</v>
          </cell>
          <cell r="B2164" t="str">
            <v>A5C</v>
          </cell>
          <cell r="C2164" t="str">
            <v>P</v>
          </cell>
          <cell r="D2164" t="str">
            <v>23123</v>
          </cell>
          <cell r="E2164" t="str">
            <v>PIPE</v>
          </cell>
          <cell r="F2164">
            <v>1</v>
          </cell>
          <cell r="G2164" t="str">
            <v>CB100404000400</v>
          </cell>
          <cell r="H2164">
            <v>4</v>
          </cell>
          <cell r="I2164" t="str">
            <v>--</v>
          </cell>
          <cell r="J2164">
            <v>3</v>
          </cell>
          <cell r="K2164">
            <v>3.6</v>
          </cell>
        </row>
        <row r="2165">
          <cell r="A2165" t="str">
            <v>M2</v>
          </cell>
          <cell r="B2165" t="str">
            <v>A5C</v>
          </cell>
          <cell r="C2165" t="str">
            <v>P</v>
          </cell>
          <cell r="D2165" t="str">
            <v>23127</v>
          </cell>
          <cell r="E2165" t="str">
            <v>PIPE</v>
          </cell>
          <cell r="F2165">
            <v>1</v>
          </cell>
          <cell r="G2165" t="str">
            <v>CB100404000400</v>
          </cell>
          <cell r="H2165">
            <v>4</v>
          </cell>
          <cell r="I2165" t="str">
            <v>--</v>
          </cell>
          <cell r="J2165">
            <v>3</v>
          </cell>
          <cell r="K2165">
            <v>3.6</v>
          </cell>
        </row>
        <row r="2166">
          <cell r="A2166" t="str">
            <v>M2</v>
          </cell>
          <cell r="B2166" t="str">
            <v>A5C</v>
          </cell>
          <cell r="C2166" t="str">
            <v>P</v>
          </cell>
          <cell r="D2166" t="str">
            <v>23228</v>
          </cell>
          <cell r="E2166" t="str">
            <v>PIPE</v>
          </cell>
          <cell r="F2166">
            <v>1</v>
          </cell>
          <cell r="G2166" t="str">
            <v>CB100404000400</v>
          </cell>
          <cell r="H2166">
            <v>4</v>
          </cell>
          <cell r="I2166" t="str">
            <v>--</v>
          </cell>
          <cell r="J2166">
            <v>4.5</v>
          </cell>
          <cell r="K2166">
            <v>5.4</v>
          </cell>
        </row>
        <row r="2167">
          <cell r="A2167" t="str">
            <v>M2</v>
          </cell>
          <cell r="B2167" t="str">
            <v>A5C</v>
          </cell>
          <cell r="C2167" t="str">
            <v>P</v>
          </cell>
          <cell r="D2167" t="str">
            <v>23250</v>
          </cell>
          <cell r="E2167" t="str">
            <v>PIPE</v>
          </cell>
          <cell r="F2167">
            <v>1</v>
          </cell>
          <cell r="G2167" t="str">
            <v>CB100404000400</v>
          </cell>
          <cell r="H2167">
            <v>4</v>
          </cell>
          <cell r="I2167" t="str">
            <v>--</v>
          </cell>
          <cell r="J2167">
            <v>4.5</v>
          </cell>
          <cell r="K2167">
            <v>5.4</v>
          </cell>
        </row>
        <row r="2168">
          <cell r="A2168" t="str">
            <v>M2</v>
          </cell>
          <cell r="B2168" t="str">
            <v>A5C</v>
          </cell>
          <cell r="C2168" t="str">
            <v>P</v>
          </cell>
          <cell r="D2168" t="str">
            <v>23134</v>
          </cell>
          <cell r="E2168" t="str">
            <v>PIPE</v>
          </cell>
          <cell r="F2168">
            <v>1</v>
          </cell>
          <cell r="G2168" t="str">
            <v>CB100404000400</v>
          </cell>
          <cell r="H2168">
            <v>4</v>
          </cell>
          <cell r="I2168" t="str">
            <v>--</v>
          </cell>
          <cell r="J2168">
            <v>5</v>
          </cell>
          <cell r="K2168">
            <v>6</v>
          </cell>
        </row>
        <row r="2169">
          <cell r="A2169" t="str">
            <v>M2</v>
          </cell>
          <cell r="B2169" t="str">
            <v>A5C</v>
          </cell>
          <cell r="C2169" t="str">
            <v>P</v>
          </cell>
          <cell r="D2169" t="str">
            <v>23146</v>
          </cell>
          <cell r="E2169" t="str">
            <v>PIPE</v>
          </cell>
          <cell r="F2169">
            <v>1</v>
          </cell>
          <cell r="G2169" t="str">
            <v>CB100404000400</v>
          </cell>
          <cell r="H2169">
            <v>4</v>
          </cell>
          <cell r="I2169" t="str">
            <v>--</v>
          </cell>
          <cell r="J2169">
            <v>5</v>
          </cell>
          <cell r="K2169">
            <v>6</v>
          </cell>
        </row>
        <row r="2170">
          <cell r="A2170" t="str">
            <v>M2</v>
          </cell>
          <cell r="B2170" t="str">
            <v>A5C</v>
          </cell>
          <cell r="C2170" t="str">
            <v>P</v>
          </cell>
          <cell r="D2170" t="str">
            <v>23095</v>
          </cell>
          <cell r="E2170" t="str">
            <v>PIPE</v>
          </cell>
          <cell r="F2170">
            <v>1</v>
          </cell>
          <cell r="G2170" t="str">
            <v>CB100404000400</v>
          </cell>
          <cell r="H2170">
            <v>4</v>
          </cell>
          <cell r="I2170" t="str">
            <v>--</v>
          </cell>
          <cell r="J2170">
            <v>6</v>
          </cell>
          <cell r="K2170">
            <v>7.2</v>
          </cell>
        </row>
        <row r="2171">
          <cell r="A2171" t="str">
            <v>M2</v>
          </cell>
          <cell r="B2171" t="str">
            <v>A5C</v>
          </cell>
          <cell r="C2171" t="str">
            <v>P</v>
          </cell>
          <cell r="D2171" t="str">
            <v>23110</v>
          </cell>
          <cell r="E2171" t="str">
            <v>PIPE</v>
          </cell>
          <cell r="F2171">
            <v>1</v>
          </cell>
          <cell r="G2171" t="str">
            <v>CB100404000400</v>
          </cell>
          <cell r="H2171">
            <v>4</v>
          </cell>
          <cell r="I2171" t="str">
            <v>--</v>
          </cell>
          <cell r="J2171">
            <v>6</v>
          </cell>
          <cell r="K2171">
            <v>7.2</v>
          </cell>
        </row>
        <row r="2172">
          <cell r="A2172" t="str">
            <v>M2</v>
          </cell>
          <cell r="B2172" t="str">
            <v>A5C</v>
          </cell>
          <cell r="C2172" t="str">
            <v>P</v>
          </cell>
          <cell r="D2172" t="str">
            <v>23114</v>
          </cell>
          <cell r="E2172" t="str">
            <v>PIPE</v>
          </cell>
          <cell r="F2172">
            <v>1</v>
          </cell>
          <cell r="G2172" t="str">
            <v>CB100404000400</v>
          </cell>
          <cell r="H2172">
            <v>4</v>
          </cell>
          <cell r="I2172" t="str">
            <v>--</v>
          </cell>
          <cell r="J2172">
            <v>6</v>
          </cell>
          <cell r="K2172">
            <v>7.2</v>
          </cell>
        </row>
        <row r="2173">
          <cell r="A2173" t="str">
            <v>M2</v>
          </cell>
          <cell r="B2173" t="str">
            <v>A5C</v>
          </cell>
          <cell r="C2173" t="str">
            <v>P</v>
          </cell>
          <cell r="D2173" t="str">
            <v>23121</v>
          </cell>
          <cell r="E2173" t="str">
            <v>PIPE</v>
          </cell>
          <cell r="F2173">
            <v>1</v>
          </cell>
          <cell r="G2173" t="str">
            <v>CB100404000400</v>
          </cell>
          <cell r="H2173">
            <v>4</v>
          </cell>
          <cell r="I2173" t="str">
            <v>--</v>
          </cell>
          <cell r="J2173">
            <v>8.5</v>
          </cell>
          <cell r="K2173">
            <v>10.199999999999999</v>
          </cell>
        </row>
        <row r="2174">
          <cell r="A2174" t="str">
            <v>M2</v>
          </cell>
          <cell r="B2174" t="str">
            <v>A5C</v>
          </cell>
          <cell r="C2174" t="str">
            <v>P</v>
          </cell>
          <cell r="D2174" t="str">
            <v>23174</v>
          </cell>
          <cell r="E2174" t="str">
            <v>PIPE</v>
          </cell>
          <cell r="F2174">
            <v>1</v>
          </cell>
          <cell r="G2174" t="str">
            <v>CB100404000400</v>
          </cell>
          <cell r="H2174">
            <v>4</v>
          </cell>
          <cell r="I2174" t="str">
            <v>--</v>
          </cell>
          <cell r="J2174">
            <v>9</v>
          </cell>
          <cell r="K2174">
            <v>10.8</v>
          </cell>
        </row>
        <row r="2175">
          <cell r="A2175" t="str">
            <v>M2</v>
          </cell>
          <cell r="B2175" t="str">
            <v>A5C</v>
          </cell>
          <cell r="C2175" t="str">
            <v>P</v>
          </cell>
          <cell r="D2175" t="str">
            <v>23024</v>
          </cell>
          <cell r="E2175" t="str">
            <v>PIPE</v>
          </cell>
          <cell r="F2175">
            <v>1</v>
          </cell>
          <cell r="G2175" t="str">
            <v>CB100404000400</v>
          </cell>
          <cell r="H2175">
            <v>4</v>
          </cell>
          <cell r="I2175" t="str">
            <v>--</v>
          </cell>
          <cell r="J2175">
            <v>13.5</v>
          </cell>
          <cell r="K2175">
            <v>16.2</v>
          </cell>
        </row>
        <row r="2176">
          <cell r="A2176" t="str">
            <v>M2</v>
          </cell>
          <cell r="B2176" t="str">
            <v>A5C</v>
          </cell>
          <cell r="C2176" t="str">
            <v>P</v>
          </cell>
          <cell r="D2176" t="str">
            <v>23227</v>
          </cell>
          <cell r="E2176" t="str">
            <v>PIPE</v>
          </cell>
          <cell r="F2176">
            <v>1</v>
          </cell>
          <cell r="G2176" t="str">
            <v>CB100404000400</v>
          </cell>
          <cell r="H2176">
            <v>4</v>
          </cell>
          <cell r="I2176" t="str">
            <v>--</v>
          </cell>
          <cell r="J2176">
            <v>14.5</v>
          </cell>
          <cell r="K2176">
            <v>17.399999999999999</v>
          </cell>
        </row>
        <row r="2177">
          <cell r="A2177" t="str">
            <v>M2</v>
          </cell>
          <cell r="B2177" t="str">
            <v>A5C</v>
          </cell>
          <cell r="C2177" t="str">
            <v>P</v>
          </cell>
          <cell r="D2177" t="str">
            <v>23249</v>
          </cell>
          <cell r="E2177" t="str">
            <v>PIPE</v>
          </cell>
          <cell r="F2177">
            <v>1</v>
          </cell>
          <cell r="G2177" t="str">
            <v>CB100404000400</v>
          </cell>
          <cell r="H2177">
            <v>4</v>
          </cell>
          <cell r="I2177" t="str">
            <v>--</v>
          </cell>
          <cell r="J2177">
            <v>14.5</v>
          </cell>
          <cell r="K2177">
            <v>17.399999999999999</v>
          </cell>
        </row>
        <row r="2178">
          <cell r="A2178" t="str">
            <v>M2</v>
          </cell>
          <cell r="B2178" t="str">
            <v>A5C</v>
          </cell>
          <cell r="C2178" t="str">
            <v>P</v>
          </cell>
          <cell r="D2178" t="str">
            <v>23139</v>
          </cell>
          <cell r="E2178" t="str">
            <v>PIPE</v>
          </cell>
          <cell r="F2178">
            <v>1</v>
          </cell>
          <cell r="G2178" t="str">
            <v>CB100404000400</v>
          </cell>
          <cell r="H2178">
            <v>4</v>
          </cell>
          <cell r="I2178" t="str">
            <v>--</v>
          </cell>
          <cell r="J2178">
            <v>15</v>
          </cell>
          <cell r="K2178">
            <v>18</v>
          </cell>
        </row>
        <row r="2179">
          <cell r="A2179" t="str">
            <v>M2</v>
          </cell>
          <cell r="B2179" t="str">
            <v>A5C</v>
          </cell>
          <cell r="C2179" t="str">
            <v>P</v>
          </cell>
          <cell r="D2179" t="str">
            <v>23062</v>
          </cell>
          <cell r="E2179" t="str">
            <v>PIPE</v>
          </cell>
          <cell r="F2179">
            <v>1</v>
          </cell>
          <cell r="G2179" t="str">
            <v>CB100404000400</v>
          </cell>
          <cell r="H2179">
            <v>4</v>
          </cell>
          <cell r="I2179" t="str">
            <v>--</v>
          </cell>
          <cell r="J2179">
            <v>17</v>
          </cell>
          <cell r="K2179">
            <v>20.399999999999999</v>
          </cell>
        </row>
        <row r="2180">
          <cell r="A2180" t="str">
            <v>M2</v>
          </cell>
          <cell r="B2180" t="str">
            <v>A5C</v>
          </cell>
          <cell r="C2180" t="str">
            <v>P</v>
          </cell>
          <cell r="D2180" t="str">
            <v>23029</v>
          </cell>
          <cell r="E2180" t="str">
            <v>PIPE</v>
          </cell>
          <cell r="F2180">
            <v>1</v>
          </cell>
          <cell r="G2180" t="str">
            <v>CB100404000400</v>
          </cell>
          <cell r="H2180">
            <v>4</v>
          </cell>
          <cell r="I2180" t="str">
            <v>--</v>
          </cell>
          <cell r="J2180">
            <v>18.7</v>
          </cell>
          <cell r="K2180">
            <v>22.5</v>
          </cell>
        </row>
        <row r="2181">
          <cell r="A2181" t="str">
            <v>M2</v>
          </cell>
          <cell r="B2181" t="str">
            <v>A5C</v>
          </cell>
          <cell r="C2181" t="str">
            <v>P</v>
          </cell>
          <cell r="D2181" t="str">
            <v>23100</v>
          </cell>
          <cell r="E2181" t="str">
            <v>PIPE</v>
          </cell>
          <cell r="F2181">
            <v>1</v>
          </cell>
          <cell r="G2181" t="str">
            <v>CB100404000400</v>
          </cell>
          <cell r="H2181">
            <v>4</v>
          </cell>
          <cell r="I2181" t="str">
            <v>--</v>
          </cell>
          <cell r="J2181">
            <v>20</v>
          </cell>
          <cell r="K2181">
            <v>24</v>
          </cell>
        </row>
        <row r="2182">
          <cell r="A2182" t="str">
            <v>M2</v>
          </cell>
          <cell r="B2182" t="str">
            <v>A5C</v>
          </cell>
          <cell r="C2182" t="str">
            <v>P</v>
          </cell>
          <cell r="D2182" t="str">
            <v>23174</v>
          </cell>
          <cell r="E2182" t="str">
            <v>PIPE</v>
          </cell>
          <cell r="F2182">
            <v>1</v>
          </cell>
          <cell r="G2182" t="str">
            <v>CB100404000400</v>
          </cell>
          <cell r="H2182">
            <v>4</v>
          </cell>
          <cell r="I2182" t="str">
            <v>--</v>
          </cell>
          <cell r="J2182">
            <v>48.1</v>
          </cell>
          <cell r="K2182">
            <v>57.8</v>
          </cell>
        </row>
        <row r="2183">
          <cell r="A2183" t="str">
            <v>M2</v>
          </cell>
          <cell r="B2183" t="str">
            <v>A5C</v>
          </cell>
          <cell r="C2183" t="str">
            <v>P</v>
          </cell>
          <cell r="D2183" t="str">
            <v>23072</v>
          </cell>
          <cell r="E2183" t="str">
            <v>PIPE</v>
          </cell>
          <cell r="F2183">
            <v>1</v>
          </cell>
          <cell r="G2183" t="str">
            <v>CB100404000400</v>
          </cell>
          <cell r="H2183">
            <v>4</v>
          </cell>
          <cell r="I2183" t="str">
            <v>--</v>
          </cell>
          <cell r="J2183">
            <v>52.1</v>
          </cell>
          <cell r="K2183">
            <v>62.6</v>
          </cell>
        </row>
        <row r="2184">
          <cell r="A2184" t="str">
            <v>M2</v>
          </cell>
          <cell r="B2184" t="str">
            <v>A5C</v>
          </cell>
          <cell r="C2184" t="str">
            <v>P</v>
          </cell>
          <cell r="D2184" t="str">
            <v>23029</v>
          </cell>
          <cell r="E2184" t="str">
            <v>PIPE</v>
          </cell>
          <cell r="F2184">
            <v>1</v>
          </cell>
          <cell r="G2184" t="str">
            <v>CB100404000400</v>
          </cell>
          <cell r="H2184">
            <v>4</v>
          </cell>
          <cell r="I2184" t="str">
            <v>--</v>
          </cell>
          <cell r="J2184">
            <v>53.1</v>
          </cell>
          <cell r="K2184">
            <v>63.8</v>
          </cell>
        </row>
        <row r="2185">
          <cell r="A2185" t="str">
            <v>M2</v>
          </cell>
          <cell r="B2185" t="str">
            <v>A5C</v>
          </cell>
          <cell r="C2185" t="str">
            <v>P</v>
          </cell>
          <cell r="D2185" t="str">
            <v>23267</v>
          </cell>
          <cell r="E2185" t="str">
            <v>PIPE</v>
          </cell>
          <cell r="F2185">
            <v>1</v>
          </cell>
          <cell r="G2185" t="str">
            <v>CB100404000400</v>
          </cell>
          <cell r="H2185">
            <v>4</v>
          </cell>
          <cell r="I2185" t="str">
            <v>--</v>
          </cell>
          <cell r="J2185">
            <v>56.5</v>
          </cell>
          <cell r="K2185">
            <v>67.8</v>
          </cell>
        </row>
        <row r="2186">
          <cell r="A2186" t="str">
            <v>M2</v>
          </cell>
          <cell r="B2186" t="str">
            <v>A5C</v>
          </cell>
          <cell r="C2186" t="str">
            <v>P</v>
          </cell>
          <cell r="D2186" t="str">
            <v>23024</v>
          </cell>
          <cell r="E2186" t="str">
            <v>PIPE</v>
          </cell>
          <cell r="F2186">
            <v>1</v>
          </cell>
          <cell r="G2186" t="str">
            <v>CB100404000400</v>
          </cell>
          <cell r="H2186">
            <v>4</v>
          </cell>
          <cell r="I2186" t="str">
            <v>--</v>
          </cell>
          <cell r="J2186">
            <v>61.4</v>
          </cell>
          <cell r="K2186">
            <v>73.7</v>
          </cell>
        </row>
        <row r="2187">
          <cell r="A2187" t="str">
            <v>M2</v>
          </cell>
          <cell r="B2187" t="str">
            <v>A5C</v>
          </cell>
          <cell r="C2187" t="str">
            <v>P</v>
          </cell>
          <cell r="D2187" t="str">
            <v>HOLD2</v>
          </cell>
          <cell r="E2187" t="str">
            <v>PIPE</v>
          </cell>
          <cell r="F2187">
            <v>1</v>
          </cell>
          <cell r="G2187" t="str">
            <v>CB100404000400</v>
          </cell>
          <cell r="H2187">
            <v>4</v>
          </cell>
          <cell r="I2187" t="str">
            <v>--</v>
          </cell>
          <cell r="J2187">
            <v>255</v>
          </cell>
          <cell r="K2187">
            <v>306</v>
          </cell>
        </row>
        <row r="2188">
          <cell r="A2188" t="str">
            <v>M2</v>
          </cell>
          <cell r="B2188" t="str">
            <v>A5C</v>
          </cell>
          <cell r="C2188" t="str">
            <v>P</v>
          </cell>
          <cell r="D2188" t="str">
            <v>23160</v>
          </cell>
          <cell r="E2188" t="str">
            <v>PIPE</v>
          </cell>
          <cell r="F2188">
            <v>1</v>
          </cell>
          <cell r="G2188" t="str">
            <v>CB100404000600</v>
          </cell>
          <cell r="H2188">
            <v>6</v>
          </cell>
          <cell r="I2188" t="str">
            <v>--</v>
          </cell>
          <cell r="J2188">
            <v>1</v>
          </cell>
          <cell r="K2188">
            <v>1.2</v>
          </cell>
        </row>
        <row r="2189">
          <cell r="A2189" t="str">
            <v>M2</v>
          </cell>
          <cell r="B2189" t="str">
            <v>A5C</v>
          </cell>
          <cell r="C2189" t="str">
            <v>P</v>
          </cell>
          <cell r="D2189" t="str">
            <v>23083</v>
          </cell>
          <cell r="E2189" t="str">
            <v>PIPE</v>
          </cell>
          <cell r="F2189">
            <v>1</v>
          </cell>
          <cell r="G2189" t="str">
            <v>CB100404000600</v>
          </cell>
          <cell r="H2189">
            <v>6</v>
          </cell>
          <cell r="I2189" t="str">
            <v>--</v>
          </cell>
          <cell r="J2189">
            <v>2</v>
          </cell>
          <cell r="K2189">
            <v>2.4</v>
          </cell>
        </row>
        <row r="2190">
          <cell r="A2190" t="str">
            <v>M2</v>
          </cell>
          <cell r="B2190" t="str">
            <v>A5C</v>
          </cell>
          <cell r="C2190" t="str">
            <v>P</v>
          </cell>
          <cell r="D2190" t="str">
            <v>23056</v>
          </cell>
          <cell r="E2190" t="str">
            <v>PIPE</v>
          </cell>
          <cell r="F2190">
            <v>1</v>
          </cell>
          <cell r="G2190" t="str">
            <v>CB100404000600</v>
          </cell>
          <cell r="H2190">
            <v>6</v>
          </cell>
          <cell r="I2190" t="str">
            <v>--</v>
          </cell>
          <cell r="J2190">
            <v>2</v>
          </cell>
          <cell r="K2190">
            <v>2.4</v>
          </cell>
        </row>
        <row r="2191">
          <cell r="A2191" t="str">
            <v>M2</v>
          </cell>
          <cell r="B2191" t="str">
            <v>A5C</v>
          </cell>
          <cell r="C2191" t="str">
            <v>P</v>
          </cell>
          <cell r="D2191" t="str">
            <v>23075</v>
          </cell>
          <cell r="E2191" t="str">
            <v>PIPE</v>
          </cell>
          <cell r="F2191">
            <v>1</v>
          </cell>
          <cell r="G2191" t="str">
            <v>CB100404000600</v>
          </cell>
          <cell r="H2191">
            <v>6</v>
          </cell>
          <cell r="I2191" t="str">
            <v>--</v>
          </cell>
          <cell r="J2191">
            <v>2</v>
          </cell>
          <cell r="K2191">
            <v>2.4</v>
          </cell>
        </row>
        <row r="2192">
          <cell r="A2192" t="str">
            <v>M2</v>
          </cell>
          <cell r="B2192" t="str">
            <v>A5C</v>
          </cell>
          <cell r="C2192" t="str">
            <v>P</v>
          </cell>
          <cell r="D2192" t="str">
            <v>23084</v>
          </cell>
          <cell r="E2192" t="str">
            <v>PIPE</v>
          </cell>
          <cell r="F2192">
            <v>1</v>
          </cell>
          <cell r="G2192" t="str">
            <v>CB100404000600</v>
          </cell>
          <cell r="H2192">
            <v>6</v>
          </cell>
          <cell r="I2192" t="str">
            <v>--</v>
          </cell>
          <cell r="J2192">
            <v>3</v>
          </cell>
          <cell r="K2192">
            <v>3.6</v>
          </cell>
        </row>
        <row r="2193">
          <cell r="A2193" t="str">
            <v>M2</v>
          </cell>
          <cell r="B2193" t="str">
            <v>A5C</v>
          </cell>
          <cell r="C2193" t="str">
            <v>P</v>
          </cell>
          <cell r="D2193" t="str">
            <v>23090</v>
          </cell>
          <cell r="E2193" t="str">
            <v>PIPE</v>
          </cell>
          <cell r="F2193">
            <v>1</v>
          </cell>
          <cell r="G2193" t="str">
            <v>CB100404000600</v>
          </cell>
          <cell r="H2193">
            <v>6</v>
          </cell>
          <cell r="I2193" t="str">
            <v>--</v>
          </cell>
          <cell r="J2193">
            <v>4</v>
          </cell>
          <cell r="K2193">
            <v>4.8</v>
          </cell>
        </row>
        <row r="2194">
          <cell r="A2194" t="str">
            <v>M2</v>
          </cell>
          <cell r="B2194" t="str">
            <v>A5C</v>
          </cell>
          <cell r="C2194" t="str">
            <v>P</v>
          </cell>
          <cell r="D2194" t="str">
            <v>23129</v>
          </cell>
          <cell r="E2194" t="str">
            <v>PIPE</v>
          </cell>
          <cell r="F2194">
            <v>1</v>
          </cell>
          <cell r="G2194" t="str">
            <v>CB100404000600</v>
          </cell>
          <cell r="H2194">
            <v>6</v>
          </cell>
          <cell r="I2194" t="str">
            <v>--</v>
          </cell>
          <cell r="J2194">
            <v>4</v>
          </cell>
          <cell r="K2194">
            <v>4.8</v>
          </cell>
        </row>
        <row r="2195">
          <cell r="A2195" t="str">
            <v>M2</v>
          </cell>
          <cell r="B2195" t="str">
            <v>A5C</v>
          </cell>
          <cell r="C2195" t="str">
            <v>P</v>
          </cell>
          <cell r="D2195" t="str">
            <v>23097</v>
          </cell>
          <cell r="E2195" t="str">
            <v>PIPE</v>
          </cell>
          <cell r="F2195">
            <v>1</v>
          </cell>
          <cell r="G2195" t="str">
            <v>CB100404000600</v>
          </cell>
          <cell r="H2195">
            <v>6</v>
          </cell>
          <cell r="I2195" t="str">
            <v>--</v>
          </cell>
          <cell r="J2195">
            <v>5.5</v>
          </cell>
          <cell r="K2195">
            <v>6.6</v>
          </cell>
        </row>
        <row r="2196">
          <cell r="A2196" t="str">
            <v>M2</v>
          </cell>
          <cell r="B2196" t="str">
            <v>A5C</v>
          </cell>
          <cell r="C2196" t="str">
            <v>P</v>
          </cell>
          <cell r="D2196" t="str">
            <v>23136</v>
          </cell>
          <cell r="E2196" t="str">
            <v>PIPE</v>
          </cell>
          <cell r="F2196">
            <v>1</v>
          </cell>
          <cell r="G2196" t="str">
            <v>CB100404000600</v>
          </cell>
          <cell r="H2196">
            <v>6</v>
          </cell>
          <cell r="I2196" t="str">
            <v>--</v>
          </cell>
          <cell r="J2196">
            <v>5.5</v>
          </cell>
          <cell r="K2196">
            <v>6.6</v>
          </cell>
        </row>
        <row r="2197">
          <cell r="A2197" t="str">
            <v>M2</v>
          </cell>
          <cell r="B2197" t="str">
            <v>A5C</v>
          </cell>
          <cell r="C2197" t="str">
            <v>P</v>
          </cell>
          <cell r="D2197" t="str">
            <v>23025</v>
          </cell>
          <cell r="E2197" t="str">
            <v>PIPE</v>
          </cell>
          <cell r="F2197">
            <v>1</v>
          </cell>
          <cell r="G2197" t="str">
            <v>CB100404000600</v>
          </cell>
          <cell r="H2197">
            <v>6</v>
          </cell>
          <cell r="I2197" t="str">
            <v>--</v>
          </cell>
          <cell r="J2197">
            <v>5.8</v>
          </cell>
          <cell r="K2197">
            <v>7</v>
          </cell>
        </row>
        <row r="2198">
          <cell r="A2198" t="str">
            <v>M2</v>
          </cell>
          <cell r="B2198" t="str">
            <v>A5C</v>
          </cell>
          <cell r="C2198" t="str">
            <v>P</v>
          </cell>
          <cell r="D2198" t="str">
            <v>23221</v>
          </cell>
          <cell r="E2198" t="str">
            <v>PIPE</v>
          </cell>
          <cell r="F2198">
            <v>1</v>
          </cell>
          <cell r="G2198" t="str">
            <v>CB100404000600</v>
          </cell>
          <cell r="H2198">
            <v>6</v>
          </cell>
          <cell r="I2198" t="str">
            <v>--</v>
          </cell>
          <cell r="J2198">
            <v>7</v>
          </cell>
          <cell r="K2198">
            <v>8.4</v>
          </cell>
        </row>
        <row r="2199">
          <cell r="A2199" t="str">
            <v>M2</v>
          </cell>
          <cell r="B2199" t="str">
            <v>A5C</v>
          </cell>
          <cell r="C2199" t="str">
            <v>P</v>
          </cell>
          <cell r="D2199" t="str">
            <v>23244</v>
          </cell>
          <cell r="E2199" t="str">
            <v>PIPE</v>
          </cell>
          <cell r="F2199">
            <v>1</v>
          </cell>
          <cell r="G2199" t="str">
            <v>CB100404000600</v>
          </cell>
          <cell r="H2199">
            <v>6</v>
          </cell>
          <cell r="I2199" t="str">
            <v>--</v>
          </cell>
          <cell r="J2199">
            <v>7</v>
          </cell>
          <cell r="K2199">
            <v>8.4</v>
          </cell>
        </row>
        <row r="2200">
          <cell r="A2200" t="str">
            <v>M2</v>
          </cell>
          <cell r="B2200" t="str">
            <v>A5C</v>
          </cell>
          <cell r="C2200" t="str">
            <v>P</v>
          </cell>
          <cell r="D2200" t="str">
            <v>23152</v>
          </cell>
          <cell r="E2200" t="str">
            <v>PIPE</v>
          </cell>
          <cell r="F2200">
            <v>1</v>
          </cell>
          <cell r="G2200" t="str">
            <v>CB100404000600</v>
          </cell>
          <cell r="H2200">
            <v>6</v>
          </cell>
          <cell r="I2200" t="str">
            <v>--</v>
          </cell>
          <cell r="J2200">
            <v>10</v>
          </cell>
          <cell r="K2200">
            <v>12</v>
          </cell>
        </row>
        <row r="2201">
          <cell r="A2201" t="str">
            <v>M2</v>
          </cell>
          <cell r="B2201" t="str">
            <v>A5C</v>
          </cell>
          <cell r="C2201" t="str">
            <v>P</v>
          </cell>
          <cell r="D2201" t="str">
            <v>23021</v>
          </cell>
          <cell r="E2201" t="str">
            <v>PIPE</v>
          </cell>
          <cell r="F2201">
            <v>1</v>
          </cell>
          <cell r="G2201" t="str">
            <v>CB100404000600</v>
          </cell>
          <cell r="H2201">
            <v>6</v>
          </cell>
          <cell r="I2201" t="str">
            <v>--</v>
          </cell>
          <cell r="J2201">
            <v>10</v>
          </cell>
          <cell r="K2201">
            <v>12</v>
          </cell>
        </row>
        <row r="2202">
          <cell r="A2202" t="str">
            <v>M2</v>
          </cell>
          <cell r="B2202" t="str">
            <v>A5C</v>
          </cell>
          <cell r="C2202" t="str">
            <v>P</v>
          </cell>
          <cell r="D2202" t="str">
            <v>23091</v>
          </cell>
          <cell r="E2202" t="str">
            <v>PIPE</v>
          </cell>
          <cell r="F2202">
            <v>1</v>
          </cell>
          <cell r="G2202" t="str">
            <v>CB100404000600</v>
          </cell>
          <cell r="H2202">
            <v>6</v>
          </cell>
          <cell r="I2202" t="str">
            <v>--</v>
          </cell>
          <cell r="J2202">
            <v>10</v>
          </cell>
          <cell r="K2202">
            <v>12</v>
          </cell>
        </row>
        <row r="2203">
          <cell r="A2203" t="str">
            <v>M2</v>
          </cell>
          <cell r="B2203" t="str">
            <v>A5C</v>
          </cell>
          <cell r="C2203" t="str">
            <v>P</v>
          </cell>
          <cell r="D2203" t="str">
            <v>23130</v>
          </cell>
          <cell r="E2203" t="str">
            <v>PIPE</v>
          </cell>
          <cell r="F2203">
            <v>1</v>
          </cell>
          <cell r="G2203" t="str">
            <v>CB100404000600</v>
          </cell>
          <cell r="H2203">
            <v>6</v>
          </cell>
          <cell r="I2203" t="str">
            <v>--</v>
          </cell>
          <cell r="J2203">
            <v>10</v>
          </cell>
          <cell r="K2203">
            <v>12</v>
          </cell>
        </row>
        <row r="2204">
          <cell r="A2204" t="str">
            <v>M2</v>
          </cell>
          <cell r="B2204" t="str">
            <v>A5C</v>
          </cell>
          <cell r="C2204" t="str">
            <v>P</v>
          </cell>
          <cell r="D2204" t="str">
            <v>23026</v>
          </cell>
          <cell r="E2204" t="str">
            <v>PIPE</v>
          </cell>
          <cell r="F2204">
            <v>1</v>
          </cell>
          <cell r="G2204" t="str">
            <v>CB100404000600</v>
          </cell>
          <cell r="H2204">
            <v>6</v>
          </cell>
          <cell r="I2204" t="str">
            <v>--</v>
          </cell>
          <cell r="J2204">
            <v>13.5</v>
          </cell>
          <cell r="K2204">
            <v>16.2</v>
          </cell>
        </row>
        <row r="2205">
          <cell r="A2205" t="str">
            <v>M2</v>
          </cell>
          <cell r="B2205" t="str">
            <v>A5C</v>
          </cell>
          <cell r="C2205" t="str">
            <v>P</v>
          </cell>
          <cell r="D2205" t="str">
            <v>23181</v>
          </cell>
          <cell r="E2205" t="str">
            <v>PIPE</v>
          </cell>
          <cell r="F2205">
            <v>1</v>
          </cell>
          <cell r="G2205" t="str">
            <v>CB100404000600</v>
          </cell>
          <cell r="H2205">
            <v>6</v>
          </cell>
          <cell r="I2205" t="str">
            <v>--</v>
          </cell>
          <cell r="J2205">
            <v>22</v>
          </cell>
          <cell r="K2205">
            <v>26.4</v>
          </cell>
        </row>
        <row r="2206">
          <cell r="A2206" t="str">
            <v>M2</v>
          </cell>
          <cell r="B2206" t="str">
            <v>A5C</v>
          </cell>
          <cell r="C2206" t="str">
            <v>P</v>
          </cell>
          <cell r="D2206" t="str">
            <v>23181</v>
          </cell>
          <cell r="E2206" t="str">
            <v>PIPE</v>
          </cell>
          <cell r="F2206">
            <v>1</v>
          </cell>
          <cell r="G2206" t="str">
            <v>CB100404000600</v>
          </cell>
          <cell r="H2206">
            <v>6</v>
          </cell>
          <cell r="I2206" t="str">
            <v>--</v>
          </cell>
          <cell r="J2206">
            <v>29</v>
          </cell>
          <cell r="K2206">
            <v>34.799999999999997</v>
          </cell>
        </row>
        <row r="2207">
          <cell r="A2207" t="str">
            <v>M2</v>
          </cell>
          <cell r="B2207" t="str">
            <v>A5C</v>
          </cell>
          <cell r="C2207" t="str">
            <v>P</v>
          </cell>
          <cell r="D2207" t="str">
            <v>23152</v>
          </cell>
          <cell r="E2207" t="str">
            <v>PIPE</v>
          </cell>
          <cell r="F2207">
            <v>1</v>
          </cell>
          <cell r="G2207" t="str">
            <v>CB100404000600</v>
          </cell>
          <cell r="H2207">
            <v>6</v>
          </cell>
          <cell r="I2207" t="str">
            <v>--</v>
          </cell>
          <cell r="J2207">
            <v>31.5</v>
          </cell>
          <cell r="K2207">
            <v>37.799999999999997</v>
          </cell>
        </row>
        <row r="2208">
          <cell r="A2208" t="str">
            <v>M2</v>
          </cell>
          <cell r="B2208" t="str">
            <v>A5C</v>
          </cell>
          <cell r="C2208" t="str">
            <v>P</v>
          </cell>
          <cell r="D2208" t="str">
            <v>23010</v>
          </cell>
          <cell r="E2208" t="str">
            <v>PIPE</v>
          </cell>
          <cell r="F2208">
            <v>1</v>
          </cell>
          <cell r="G2208" t="str">
            <v>CB100404000800</v>
          </cell>
          <cell r="H2208">
            <v>8</v>
          </cell>
          <cell r="I2208" t="str">
            <v>--</v>
          </cell>
          <cell r="J2208">
            <v>1.3</v>
          </cell>
          <cell r="K2208">
            <v>1.6</v>
          </cell>
        </row>
        <row r="2209">
          <cell r="A2209" t="str">
            <v>M2</v>
          </cell>
          <cell r="B2209" t="str">
            <v>A5C</v>
          </cell>
          <cell r="C2209" t="str">
            <v>P</v>
          </cell>
          <cell r="D2209" t="str">
            <v>23093</v>
          </cell>
          <cell r="E2209" t="str">
            <v>PIPE</v>
          </cell>
          <cell r="F2209">
            <v>1</v>
          </cell>
          <cell r="G2209" t="str">
            <v>CB100404000800</v>
          </cell>
          <cell r="H2209">
            <v>8</v>
          </cell>
          <cell r="I2209" t="str">
            <v>--</v>
          </cell>
          <cell r="J2209">
            <v>5.5</v>
          </cell>
          <cell r="K2209">
            <v>6.6</v>
          </cell>
        </row>
        <row r="2210">
          <cell r="A2210" t="str">
            <v>M2</v>
          </cell>
          <cell r="B2210" t="str">
            <v>A5C</v>
          </cell>
          <cell r="C2210" t="str">
            <v>P</v>
          </cell>
          <cell r="D2210" t="str">
            <v>23132</v>
          </cell>
          <cell r="E2210" t="str">
            <v>PIPE</v>
          </cell>
          <cell r="F2210">
            <v>1</v>
          </cell>
          <cell r="G2210" t="str">
            <v>CB100404000800</v>
          </cell>
          <cell r="H2210">
            <v>8</v>
          </cell>
          <cell r="I2210" t="str">
            <v>--</v>
          </cell>
          <cell r="J2210">
            <v>5.5</v>
          </cell>
          <cell r="K2210">
            <v>6.6</v>
          </cell>
        </row>
        <row r="2211">
          <cell r="A2211" t="str">
            <v>M2</v>
          </cell>
          <cell r="B2211" t="str">
            <v>A5C</v>
          </cell>
          <cell r="C2211" t="str">
            <v>P</v>
          </cell>
          <cell r="D2211" t="str">
            <v>23067</v>
          </cell>
          <cell r="E2211" t="str">
            <v>PIPE</v>
          </cell>
          <cell r="F2211">
            <v>1</v>
          </cell>
          <cell r="G2211" t="str">
            <v>CB100404000800</v>
          </cell>
          <cell r="H2211">
            <v>8</v>
          </cell>
          <cell r="I2211" t="str">
            <v>--</v>
          </cell>
          <cell r="J2211">
            <v>9</v>
          </cell>
          <cell r="K2211">
            <v>10.8</v>
          </cell>
        </row>
        <row r="2212">
          <cell r="A2212" t="str">
            <v>M2</v>
          </cell>
          <cell r="B2212" t="str">
            <v>A5C</v>
          </cell>
          <cell r="C2212" t="str">
            <v>P</v>
          </cell>
          <cell r="D2212" t="str">
            <v>23126</v>
          </cell>
          <cell r="E2212" t="str">
            <v>PIPE</v>
          </cell>
          <cell r="F2212">
            <v>1</v>
          </cell>
          <cell r="G2212" t="str">
            <v>CB100404000800</v>
          </cell>
          <cell r="H2212">
            <v>8</v>
          </cell>
          <cell r="I2212" t="str">
            <v>--</v>
          </cell>
          <cell r="J2212">
            <v>9</v>
          </cell>
          <cell r="K2212">
            <v>10.8</v>
          </cell>
        </row>
        <row r="2213">
          <cell r="A2213" t="str">
            <v>M2</v>
          </cell>
          <cell r="B2213" t="str">
            <v>A5C</v>
          </cell>
          <cell r="C2213" t="str">
            <v>P</v>
          </cell>
          <cell r="D2213" t="str">
            <v>23089</v>
          </cell>
          <cell r="E2213" t="str">
            <v>PIPE</v>
          </cell>
          <cell r="F2213">
            <v>1</v>
          </cell>
          <cell r="G2213" t="str">
            <v>CB100404000800</v>
          </cell>
          <cell r="H2213">
            <v>8</v>
          </cell>
          <cell r="I2213" t="str">
            <v>--</v>
          </cell>
          <cell r="J2213">
            <v>9.5</v>
          </cell>
          <cell r="K2213">
            <v>11.4</v>
          </cell>
        </row>
        <row r="2214">
          <cell r="A2214" t="str">
            <v>M2</v>
          </cell>
          <cell r="B2214" t="str">
            <v>A5C</v>
          </cell>
          <cell r="C2214" t="str">
            <v>P</v>
          </cell>
          <cell r="D2214" t="str">
            <v>23128</v>
          </cell>
          <cell r="E2214" t="str">
            <v>PIPE</v>
          </cell>
          <cell r="F2214">
            <v>1</v>
          </cell>
          <cell r="G2214" t="str">
            <v>CB100404000800</v>
          </cell>
          <cell r="H2214">
            <v>8</v>
          </cell>
          <cell r="I2214" t="str">
            <v>--</v>
          </cell>
          <cell r="J2214">
            <v>9.5</v>
          </cell>
          <cell r="K2214">
            <v>11.4</v>
          </cell>
        </row>
        <row r="2215">
          <cell r="A2215" t="str">
            <v>M2</v>
          </cell>
          <cell r="B2215" t="str">
            <v>A5C</v>
          </cell>
          <cell r="C2215" t="str">
            <v>P</v>
          </cell>
          <cell r="D2215" t="str">
            <v>23046</v>
          </cell>
          <cell r="E2215" t="str">
            <v>PIPE</v>
          </cell>
          <cell r="F2215">
            <v>1</v>
          </cell>
          <cell r="G2215" t="str">
            <v>CB100404000800</v>
          </cell>
          <cell r="H2215">
            <v>8</v>
          </cell>
          <cell r="I2215" t="str">
            <v>--</v>
          </cell>
          <cell r="J2215">
            <v>48.3</v>
          </cell>
          <cell r="K2215">
            <v>58</v>
          </cell>
        </row>
        <row r="2216">
          <cell r="A2216" t="str">
            <v>M2</v>
          </cell>
          <cell r="B2216" t="str">
            <v>A5C</v>
          </cell>
          <cell r="C2216" t="str">
            <v>P</v>
          </cell>
          <cell r="D2216" t="str">
            <v>23160</v>
          </cell>
          <cell r="E2216" t="str">
            <v>PIPE</v>
          </cell>
          <cell r="F2216">
            <v>1</v>
          </cell>
          <cell r="G2216" t="str">
            <v>CB100404000800</v>
          </cell>
          <cell r="H2216">
            <v>8</v>
          </cell>
          <cell r="I2216" t="str">
            <v>--</v>
          </cell>
          <cell r="J2216">
            <v>61.6</v>
          </cell>
          <cell r="K2216">
            <v>74</v>
          </cell>
        </row>
        <row r="2217">
          <cell r="A2217" t="str">
            <v>M2</v>
          </cell>
          <cell r="B2217" t="str">
            <v>A5C</v>
          </cell>
          <cell r="C2217" t="str">
            <v>P</v>
          </cell>
          <cell r="D2217" t="str">
            <v>23049</v>
          </cell>
          <cell r="E2217" t="str">
            <v>PIPE</v>
          </cell>
          <cell r="F2217">
            <v>1</v>
          </cell>
          <cell r="G2217" t="str">
            <v>CB100404001000</v>
          </cell>
          <cell r="H2217">
            <v>10</v>
          </cell>
          <cell r="I2217" t="str">
            <v>--</v>
          </cell>
          <cell r="J2217">
            <v>1.3</v>
          </cell>
          <cell r="K2217">
            <v>1.5</v>
          </cell>
        </row>
        <row r="2218">
          <cell r="A2218" t="str">
            <v>M2</v>
          </cell>
          <cell r="B2218" t="str">
            <v>A5C</v>
          </cell>
          <cell r="C2218" t="str">
            <v>P</v>
          </cell>
          <cell r="D2218" t="str">
            <v>23060</v>
          </cell>
          <cell r="E2218" t="str">
            <v>PIPE</v>
          </cell>
          <cell r="F2218">
            <v>1</v>
          </cell>
          <cell r="G2218" t="str">
            <v>CB100404001000</v>
          </cell>
          <cell r="H2218">
            <v>10</v>
          </cell>
          <cell r="I2218" t="str">
            <v>--</v>
          </cell>
          <cell r="J2218">
            <v>2</v>
          </cell>
          <cell r="K2218">
            <v>2.2000000000000002</v>
          </cell>
        </row>
        <row r="2219">
          <cell r="A2219" t="str">
            <v>M2</v>
          </cell>
          <cell r="B2219" t="str">
            <v>A5C</v>
          </cell>
          <cell r="C2219" t="str">
            <v>P</v>
          </cell>
          <cell r="D2219" t="str">
            <v>23023</v>
          </cell>
          <cell r="E2219" t="str">
            <v>PIPE</v>
          </cell>
          <cell r="F2219">
            <v>1</v>
          </cell>
          <cell r="G2219" t="str">
            <v>CB100404001000</v>
          </cell>
          <cell r="H2219">
            <v>10</v>
          </cell>
          <cell r="I2219" t="str">
            <v>--</v>
          </cell>
          <cell r="J2219">
            <v>2.6</v>
          </cell>
          <cell r="K2219">
            <v>2.9</v>
          </cell>
        </row>
        <row r="2220">
          <cell r="A2220" t="str">
            <v>M2</v>
          </cell>
          <cell r="B2220" t="str">
            <v>A5C</v>
          </cell>
          <cell r="C2220" t="str">
            <v>P</v>
          </cell>
          <cell r="D2220" t="str">
            <v>23011</v>
          </cell>
          <cell r="E2220" t="str">
            <v>PIPE</v>
          </cell>
          <cell r="F2220">
            <v>1</v>
          </cell>
          <cell r="G2220" t="str">
            <v>CB100404001000</v>
          </cell>
          <cell r="H2220">
            <v>10</v>
          </cell>
          <cell r="I2220" t="str">
            <v>--</v>
          </cell>
          <cell r="J2220">
            <v>33.9</v>
          </cell>
          <cell r="K2220">
            <v>37.299999999999997</v>
          </cell>
        </row>
        <row r="2221">
          <cell r="A2221" t="str">
            <v>M2</v>
          </cell>
          <cell r="B2221" t="str">
            <v>A5C</v>
          </cell>
          <cell r="C2221" t="str">
            <v>P</v>
          </cell>
          <cell r="D2221" t="str">
            <v>23057</v>
          </cell>
          <cell r="E2221" t="str">
            <v>PIPE</v>
          </cell>
          <cell r="F2221">
            <v>1</v>
          </cell>
          <cell r="G2221" t="str">
            <v>CB100404001000</v>
          </cell>
          <cell r="H2221">
            <v>10</v>
          </cell>
          <cell r="I2221" t="str">
            <v>--</v>
          </cell>
          <cell r="J2221">
            <v>52.5</v>
          </cell>
          <cell r="K2221">
            <v>57.8</v>
          </cell>
        </row>
        <row r="2222">
          <cell r="A2222" t="str">
            <v>M2</v>
          </cell>
          <cell r="B2222" t="str">
            <v>A5C</v>
          </cell>
          <cell r="C2222" t="str">
            <v>P</v>
          </cell>
          <cell r="D2222" t="str">
            <v>23031</v>
          </cell>
          <cell r="E2222" t="str">
            <v>PIPE</v>
          </cell>
          <cell r="F2222">
            <v>1</v>
          </cell>
          <cell r="G2222" t="str">
            <v>CB100404001200</v>
          </cell>
          <cell r="H2222">
            <v>12</v>
          </cell>
          <cell r="I2222" t="str">
            <v>--</v>
          </cell>
          <cell r="J2222">
            <v>1.3</v>
          </cell>
          <cell r="K2222">
            <v>1.5</v>
          </cell>
        </row>
        <row r="2223">
          <cell r="A2223" t="str">
            <v>M2</v>
          </cell>
          <cell r="B2223" t="str">
            <v>A5C</v>
          </cell>
          <cell r="C2223" t="str">
            <v>P</v>
          </cell>
          <cell r="D2223" t="str">
            <v>23015</v>
          </cell>
          <cell r="E2223" t="str">
            <v>PIPE</v>
          </cell>
          <cell r="F2223">
            <v>1</v>
          </cell>
          <cell r="G2223" t="str">
            <v>CB100404001200</v>
          </cell>
          <cell r="H2223">
            <v>12</v>
          </cell>
          <cell r="I2223" t="str">
            <v>--</v>
          </cell>
          <cell r="J2223">
            <v>1.8</v>
          </cell>
          <cell r="K2223">
            <v>2</v>
          </cell>
        </row>
        <row r="2224">
          <cell r="A2224" t="str">
            <v>M2</v>
          </cell>
          <cell r="B2224" t="str">
            <v>A5C</v>
          </cell>
          <cell r="C2224" t="str">
            <v>P</v>
          </cell>
          <cell r="D2224" t="str">
            <v>23032</v>
          </cell>
          <cell r="E2224" t="str">
            <v>PIPE</v>
          </cell>
          <cell r="F2224">
            <v>1</v>
          </cell>
          <cell r="G2224" t="str">
            <v>CB100404001600</v>
          </cell>
          <cell r="H2224">
            <v>16</v>
          </cell>
          <cell r="I2224" t="str">
            <v>--</v>
          </cell>
          <cell r="J2224">
            <v>46.6</v>
          </cell>
          <cell r="K2224">
            <v>46.6</v>
          </cell>
        </row>
        <row r="2225">
          <cell r="A2225" t="str">
            <v>M2</v>
          </cell>
          <cell r="B2225" t="str">
            <v>A5C</v>
          </cell>
          <cell r="C2225" t="str">
            <v>P</v>
          </cell>
          <cell r="D2225" t="str">
            <v>23022</v>
          </cell>
          <cell r="E2225" t="str">
            <v>PIPE</v>
          </cell>
          <cell r="F2225">
            <v>1</v>
          </cell>
          <cell r="G2225" t="str">
            <v>CB100404001800</v>
          </cell>
          <cell r="H2225">
            <v>18</v>
          </cell>
          <cell r="I2225" t="str">
            <v>--</v>
          </cell>
          <cell r="J2225">
            <v>51</v>
          </cell>
          <cell r="K2225">
            <v>51</v>
          </cell>
        </row>
        <row r="2226">
          <cell r="A2226" t="str">
            <v>M2</v>
          </cell>
          <cell r="B2226" t="str">
            <v>A5C</v>
          </cell>
          <cell r="C2226" t="str">
            <v>P</v>
          </cell>
          <cell r="D2226" t="str">
            <v>23034</v>
          </cell>
          <cell r="E2226" t="str">
            <v>PIPE</v>
          </cell>
          <cell r="F2226">
            <v>1</v>
          </cell>
          <cell r="G2226" t="str">
            <v>CB100404002000</v>
          </cell>
          <cell r="H2226">
            <v>20</v>
          </cell>
          <cell r="I2226" t="str">
            <v>--</v>
          </cell>
          <cell r="J2226">
            <v>1.3</v>
          </cell>
          <cell r="K2226">
            <v>1.3</v>
          </cell>
        </row>
        <row r="2227">
          <cell r="A2227" t="str">
            <v>M2</v>
          </cell>
          <cell r="B2227" t="str">
            <v>B2C</v>
          </cell>
          <cell r="C2227" t="str">
            <v>SH</v>
          </cell>
          <cell r="D2227" t="str">
            <v>23601</v>
          </cell>
          <cell r="E2227" t="str">
            <v>NPL</v>
          </cell>
          <cell r="F2227">
            <v>2</v>
          </cell>
          <cell r="G2227" t="str">
            <v>CB132108000HVR</v>
          </cell>
          <cell r="H2227">
            <v>0.5</v>
          </cell>
          <cell r="I2227" t="str">
            <v>75mm</v>
          </cell>
          <cell r="J2227">
            <v>2</v>
          </cell>
          <cell r="K2227">
            <v>2</v>
          </cell>
        </row>
        <row r="2228">
          <cell r="A2228" t="str">
            <v>M2</v>
          </cell>
          <cell r="B2228" t="str">
            <v>B2C</v>
          </cell>
          <cell r="C2228" t="str">
            <v>SH</v>
          </cell>
          <cell r="D2228" t="str">
            <v>23612</v>
          </cell>
          <cell r="E2228" t="str">
            <v>NPL</v>
          </cell>
          <cell r="F2228">
            <v>2</v>
          </cell>
          <cell r="G2228" t="str">
            <v>CB132108000HVR</v>
          </cell>
          <cell r="H2228">
            <v>0.5</v>
          </cell>
          <cell r="I2228" t="str">
            <v>75mm</v>
          </cell>
          <cell r="J2228">
            <v>1</v>
          </cell>
          <cell r="K2228">
            <v>1</v>
          </cell>
        </row>
        <row r="2229">
          <cell r="A2229" t="str">
            <v>M2</v>
          </cell>
          <cell r="B2229" t="str">
            <v>B2C</v>
          </cell>
          <cell r="C2229" t="str">
            <v>SH</v>
          </cell>
          <cell r="D2229" t="str">
            <v>23612</v>
          </cell>
          <cell r="E2229" t="str">
            <v>NPL</v>
          </cell>
          <cell r="F2229">
            <v>2</v>
          </cell>
          <cell r="G2229" t="str">
            <v>CB132108000HWL</v>
          </cell>
          <cell r="H2229">
            <v>0.5</v>
          </cell>
          <cell r="I2229" t="str">
            <v>150mm</v>
          </cell>
          <cell r="J2229">
            <v>1</v>
          </cell>
          <cell r="K2229">
            <v>1</v>
          </cell>
        </row>
        <row r="2230">
          <cell r="A2230" t="str">
            <v>M2</v>
          </cell>
          <cell r="B2230" t="str">
            <v>A5C</v>
          </cell>
          <cell r="C2230" t="str">
            <v>P</v>
          </cell>
          <cell r="D2230" t="str">
            <v>23094</v>
          </cell>
          <cell r="E2230" t="str">
            <v>90 ELL</v>
          </cell>
          <cell r="F2230">
            <v>2</v>
          </cell>
          <cell r="G2230" t="str">
            <v>CB400100000H00</v>
          </cell>
          <cell r="H2230">
            <v>0.5</v>
          </cell>
          <cell r="I2230" t="str">
            <v>--</v>
          </cell>
          <cell r="J2230">
            <v>1</v>
          </cell>
          <cell r="K2230">
            <v>1</v>
          </cell>
        </row>
        <row r="2231">
          <cell r="A2231" t="str">
            <v>M2</v>
          </cell>
          <cell r="B2231" t="str">
            <v>A5C</v>
          </cell>
          <cell r="C2231" t="str">
            <v>P</v>
          </cell>
          <cell r="D2231" t="str">
            <v>23113</v>
          </cell>
          <cell r="E2231" t="str">
            <v>90 ELL</v>
          </cell>
          <cell r="F2231">
            <v>2</v>
          </cell>
          <cell r="G2231" t="str">
            <v>CB400100000H00</v>
          </cell>
          <cell r="H2231">
            <v>0.5</v>
          </cell>
          <cell r="I2231" t="str">
            <v>--</v>
          </cell>
          <cell r="J2231">
            <v>1</v>
          </cell>
          <cell r="K2231">
            <v>1</v>
          </cell>
        </row>
        <row r="2232">
          <cell r="A2232" t="str">
            <v>M2</v>
          </cell>
          <cell r="B2232" t="str">
            <v>A5C</v>
          </cell>
          <cell r="C2232" t="str">
            <v>P</v>
          </cell>
          <cell r="D2232" t="str">
            <v>23188</v>
          </cell>
          <cell r="E2232" t="str">
            <v>CPLG</v>
          </cell>
          <cell r="F2232">
            <v>2</v>
          </cell>
          <cell r="G2232" t="str">
            <v>CB400500000H00</v>
          </cell>
          <cell r="H2232">
            <v>0.5</v>
          </cell>
          <cell r="I2232" t="str">
            <v>--</v>
          </cell>
          <cell r="J2232">
            <v>1</v>
          </cell>
          <cell r="K2232">
            <v>1</v>
          </cell>
        </row>
        <row r="2233">
          <cell r="A2233" t="str">
            <v>M2</v>
          </cell>
          <cell r="B2233" t="str">
            <v>A5C</v>
          </cell>
          <cell r="C2233" t="str">
            <v>P</v>
          </cell>
          <cell r="D2233" t="str">
            <v>23081</v>
          </cell>
          <cell r="E2233" t="str">
            <v>NPL</v>
          </cell>
          <cell r="F2233">
            <v>2</v>
          </cell>
          <cell r="G2233" t="str">
            <v>CB132108000HVR</v>
          </cell>
          <cell r="H2233">
            <v>0.5</v>
          </cell>
          <cell r="I2233" t="str">
            <v>75mm</v>
          </cell>
          <cell r="J2233">
            <v>1</v>
          </cell>
          <cell r="K2233">
            <v>1</v>
          </cell>
        </row>
        <row r="2234">
          <cell r="A2234" t="str">
            <v>M2</v>
          </cell>
          <cell r="B2234" t="str">
            <v>A5C</v>
          </cell>
          <cell r="C2234" t="str">
            <v>P</v>
          </cell>
          <cell r="D2234" t="str">
            <v>23081</v>
          </cell>
          <cell r="E2234" t="str">
            <v>NPL</v>
          </cell>
          <cell r="F2234">
            <v>2</v>
          </cell>
          <cell r="G2234" t="str">
            <v>CB132108000HWL</v>
          </cell>
          <cell r="H2234">
            <v>0.5</v>
          </cell>
          <cell r="I2234" t="str">
            <v>150mm</v>
          </cell>
          <cell r="J2234">
            <v>1</v>
          </cell>
          <cell r="K2234">
            <v>1</v>
          </cell>
        </row>
        <row r="2235">
          <cell r="A2235" t="str">
            <v>M2</v>
          </cell>
          <cell r="B2235" t="str">
            <v>A5C</v>
          </cell>
          <cell r="C2235" t="str">
            <v>P</v>
          </cell>
          <cell r="D2235" t="str">
            <v>23094</v>
          </cell>
          <cell r="E2235" t="str">
            <v>NPL</v>
          </cell>
          <cell r="F2235">
            <v>2</v>
          </cell>
          <cell r="G2235" t="str">
            <v>CB132108000HWL</v>
          </cell>
          <cell r="H2235">
            <v>0.5</v>
          </cell>
          <cell r="I2235" t="str">
            <v>150mm</v>
          </cell>
          <cell r="J2235">
            <v>1</v>
          </cell>
          <cell r="K2235">
            <v>1</v>
          </cell>
        </row>
        <row r="2236">
          <cell r="A2236" t="str">
            <v>M2</v>
          </cell>
          <cell r="B2236" t="str">
            <v>A5C</v>
          </cell>
          <cell r="C2236" t="str">
            <v>P</v>
          </cell>
          <cell r="D2236" t="str">
            <v>23094</v>
          </cell>
          <cell r="E2236" t="str">
            <v>NPL</v>
          </cell>
          <cell r="F2236">
            <v>2</v>
          </cell>
          <cell r="G2236" t="str">
            <v>CB132108000HVR</v>
          </cell>
          <cell r="H2236">
            <v>0.5</v>
          </cell>
          <cell r="I2236" t="str">
            <v>75mm</v>
          </cell>
          <cell r="J2236">
            <v>1</v>
          </cell>
          <cell r="K2236">
            <v>1</v>
          </cell>
        </row>
        <row r="2237">
          <cell r="A2237" t="str">
            <v>M2</v>
          </cell>
          <cell r="B2237" t="str">
            <v>A5C</v>
          </cell>
          <cell r="C2237" t="str">
            <v>P</v>
          </cell>
          <cell r="D2237" t="str">
            <v>23113</v>
          </cell>
          <cell r="E2237" t="str">
            <v>NPL</v>
          </cell>
          <cell r="F2237">
            <v>2</v>
          </cell>
          <cell r="G2237" t="str">
            <v>CB132108000HVR</v>
          </cell>
          <cell r="H2237">
            <v>0.5</v>
          </cell>
          <cell r="I2237" t="str">
            <v>75mm</v>
          </cell>
          <cell r="J2237">
            <v>1</v>
          </cell>
          <cell r="K2237">
            <v>1</v>
          </cell>
        </row>
        <row r="2238">
          <cell r="A2238" t="str">
            <v>M2</v>
          </cell>
          <cell r="B2238" t="str">
            <v>A5C</v>
          </cell>
          <cell r="C2238" t="str">
            <v>P</v>
          </cell>
          <cell r="D2238" t="str">
            <v>23225</v>
          </cell>
          <cell r="E2238" t="str">
            <v>NPL</v>
          </cell>
          <cell r="F2238">
            <v>2</v>
          </cell>
          <cell r="G2238" t="str">
            <v>CB132108000HWL</v>
          </cell>
          <cell r="H2238">
            <v>0.5</v>
          </cell>
          <cell r="I2238" t="str">
            <v>150mm</v>
          </cell>
          <cell r="J2238">
            <v>1</v>
          </cell>
          <cell r="K2238">
            <v>1</v>
          </cell>
        </row>
        <row r="2239">
          <cell r="A2239" t="str">
            <v>M2</v>
          </cell>
          <cell r="B2239" t="str">
            <v>A5C</v>
          </cell>
          <cell r="C2239" t="str">
            <v>P</v>
          </cell>
          <cell r="D2239" t="str">
            <v>23225</v>
          </cell>
          <cell r="E2239" t="str">
            <v>NPL</v>
          </cell>
          <cell r="F2239">
            <v>2</v>
          </cell>
          <cell r="G2239" t="str">
            <v>CB132108000HVR</v>
          </cell>
          <cell r="H2239">
            <v>0.5</v>
          </cell>
          <cell r="I2239" t="str">
            <v>75mm</v>
          </cell>
          <cell r="J2239">
            <v>1</v>
          </cell>
          <cell r="K2239">
            <v>1</v>
          </cell>
        </row>
        <row r="2240">
          <cell r="A2240" t="str">
            <v>M2</v>
          </cell>
          <cell r="B2240" t="str">
            <v>A5C</v>
          </cell>
          <cell r="C2240" t="str">
            <v>P</v>
          </cell>
          <cell r="D2240" t="str">
            <v>23113</v>
          </cell>
          <cell r="E2240" t="str">
            <v>NPL</v>
          </cell>
          <cell r="F2240">
            <v>2</v>
          </cell>
          <cell r="G2240" t="str">
            <v>CB132108000HWL</v>
          </cell>
          <cell r="H2240">
            <v>0.5</v>
          </cell>
          <cell r="I2240" t="str">
            <v>150mm</v>
          </cell>
          <cell r="J2240">
            <v>1</v>
          </cell>
          <cell r="K2240">
            <v>1</v>
          </cell>
        </row>
        <row r="2241">
          <cell r="A2241" t="str">
            <v>M2</v>
          </cell>
          <cell r="B2241" t="str">
            <v>A5C</v>
          </cell>
          <cell r="C2241" t="str">
            <v>P</v>
          </cell>
          <cell r="D2241" t="str">
            <v>23059</v>
          </cell>
          <cell r="E2241" t="str">
            <v>NPL</v>
          </cell>
          <cell r="F2241">
            <v>2</v>
          </cell>
          <cell r="G2241" t="str">
            <v>CB132108000HWL</v>
          </cell>
          <cell r="H2241">
            <v>0.5</v>
          </cell>
          <cell r="I2241" t="str">
            <v>150mm</v>
          </cell>
          <cell r="J2241">
            <v>1</v>
          </cell>
          <cell r="K2241">
            <v>1</v>
          </cell>
        </row>
        <row r="2242">
          <cell r="A2242" t="str">
            <v>M2</v>
          </cell>
          <cell r="B2242" t="str">
            <v>A5C</v>
          </cell>
          <cell r="C2242" t="str">
            <v>P</v>
          </cell>
          <cell r="D2242" t="str">
            <v>23059</v>
          </cell>
          <cell r="E2242" t="str">
            <v>NPL</v>
          </cell>
          <cell r="F2242">
            <v>2</v>
          </cell>
          <cell r="G2242" t="str">
            <v>CB132108000HVR</v>
          </cell>
          <cell r="H2242">
            <v>0.5</v>
          </cell>
          <cell r="I2242" t="str">
            <v>75mm</v>
          </cell>
          <cell r="J2242">
            <v>1</v>
          </cell>
          <cell r="K2242">
            <v>1</v>
          </cell>
        </row>
        <row r="2243">
          <cell r="A2243" t="str">
            <v>M2</v>
          </cell>
          <cell r="B2243" t="str">
            <v>A5C</v>
          </cell>
          <cell r="C2243" t="str">
            <v>P</v>
          </cell>
          <cell r="D2243" t="str">
            <v>23053</v>
          </cell>
          <cell r="E2243" t="str">
            <v>NPL</v>
          </cell>
          <cell r="F2243">
            <v>2</v>
          </cell>
          <cell r="G2243" t="str">
            <v>CB132108000HWL</v>
          </cell>
          <cell r="H2243">
            <v>0.5</v>
          </cell>
          <cell r="I2243" t="str">
            <v>150mm</v>
          </cell>
          <cell r="J2243">
            <v>1</v>
          </cell>
          <cell r="K2243">
            <v>1</v>
          </cell>
        </row>
        <row r="2244">
          <cell r="A2244" t="str">
            <v>M2</v>
          </cell>
          <cell r="B2244" t="str">
            <v>A5C</v>
          </cell>
          <cell r="C2244" t="str">
            <v>P</v>
          </cell>
          <cell r="D2244" t="str">
            <v>23064</v>
          </cell>
          <cell r="E2244" t="str">
            <v>NPL</v>
          </cell>
          <cell r="F2244">
            <v>2</v>
          </cell>
          <cell r="G2244" t="str">
            <v>CB132108000HWL</v>
          </cell>
          <cell r="H2244">
            <v>0.5</v>
          </cell>
          <cell r="I2244" t="str">
            <v>150mm</v>
          </cell>
          <cell r="J2244">
            <v>1</v>
          </cell>
          <cell r="K2244">
            <v>1</v>
          </cell>
        </row>
        <row r="2245">
          <cell r="A2245" t="str">
            <v>M2</v>
          </cell>
          <cell r="B2245" t="str">
            <v>A5C</v>
          </cell>
          <cell r="C2245" t="str">
            <v>P</v>
          </cell>
          <cell r="D2245" t="str">
            <v>23064</v>
          </cell>
          <cell r="E2245" t="str">
            <v>NPL</v>
          </cell>
          <cell r="F2245">
            <v>2</v>
          </cell>
          <cell r="G2245" t="str">
            <v>CB132108000HVR</v>
          </cell>
          <cell r="H2245">
            <v>0.5</v>
          </cell>
          <cell r="I2245" t="str">
            <v>75mm</v>
          </cell>
          <cell r="J2245">
            <v>1</v>
          </cell>
          <cell r="K2245">
            <v>1</v>
          </cell>
        </row>
        <row r="2246">
          <cell r="A2246" t="str">
            <v>M2</v>
          </cell>
          <cell r="B2246" t="str">
            <v>A5C</v>
          </cell>
          <cell r="C2246" t="str">
            <v>P</v>
          </cell>
          <cell r="D2246" t="str">
            <v>23080</v>
          </cell>
          <cell r="E2246" t="str">
            <v>NPL</v>
          </cell>
          <cell r="F2246">
            <v>2</v>
          </cell>
          <cell r="G2246" t="str">
            <v>CB132108000HWL</v>
          </cell>
          <cell r="H2246">
            <v>0.5</v>
          </cell>
          <cell r="I2246" t="str">
            <v>150mm</v>
          </cell>
          <cell r="J2246">
            <v>1</v>
          </cell>
          <cell r="K2246">
            <v>1</v>
          </cell>
        </row>
        <row r="2247">
          <cell r="A2247" t="str">
            <v>M2</v>
          </cell>
          <cell r="B2247" t="str">
            <v>A5C</v>
          </cell>
          <cell r="C2247" t="str">
            <v>P</v>
          </cell>
          <cell r="D2247" t="str">
            <v>23080</v>
          </cell>
          <cell r="E2247" t="str">
            <v>NPL</v>
          </cell>
          <cell r="F2247">
            <v>2</v>
          </cell>
          <cell r="G2247" t="str">
            <v>CB132108000HVR</v>
          </cell>
          <cell r="H2247">
            <v>0.5</v>
          </cell>
          <cell r="I2247" t="str">
            <v>75mm</v>
          </cell>
          <cell r="J2247">
            <v>1</v>
          </cell>
          <cell r="K2247">
            <v>1</v>
          </cell>
        </row>
        <row r="2248">
          <cell r="A2248" t="str">
            <v>M2</v>
          </cell>
          <cell r="B2248" t="str">
            <v>A5C</v>
          </cell>
          <cell r="C2248" t="str">
            <v>P</v>
          </cell>
          <cell r="D2248" t="str">
            <v>23079</v>
          </cell>
          <cell r="E2248" t="str">
            <v>NPL</v>
          </cell>
          <cell r="F2248">
            <v>2</v>
          </cell>
          <cell r="G2248" t="str">
            <v>CB132108000HVR</v>
          </cell>
          <cell r="H2248">
            <v>0.5</v>
          </cell>
          <cell r="I2248" t="str">
            <v>75mm</v>
          </cell>
          <cell r="J2248">
            <v>1</v>
          </cell>
          <cell r="K2248">
            <v>1</v>
          </cell>
        </row>
        <row r="2249">
          <cell r="A2249" t="str">
            <v>M2</v>
          </cell>
          <cell r="B2249" t="str">
            <v>A5C</v>
          </cell>
          <cell r="C2249" t="str">
            <v>P</v>
          </cell>
          <cell r="D2249" t="str">
            <v>23079</v>
          </cell>
          <cell r="E2249" t="str">
            <v>NPL</v>
          </cell>
          <cell r="F2249">
            <v>2</v>
          </cell>
          <cell r="G2249" t="str">
            <v>CB132108000HWL</v>
          </cell>
          <cell r="H2249">
            <v>0.5</v>
          </cell>
          <cell r="I2249" t="str">
            <v>150mm</v>
          </cell>
          <cell r="J2249">
            <v>1</v>
          </cell>
          <cell r="K2249">
            <v>1</v>
          </cell>
        </row>
        <row r="2250">
          <cell r="A2250" t="str">
            <v>M2</v>
          </cell>
          <cell r="B2250" t="str">
            <v>A5C</v>
          </cell>
          <cell r="C2250" t="str">
            <v>P</v>
          </cell>
          <cell r="D2250" t="str">
            <v>23053</v>
          </cell>
          <cell r="E2250" t="str">
            <v>NPL</v>
          </cell>
          <cell r="F2250">
            <v>2</v>
          </cell>
          <cell r="G2250" t="str">
            <v>CB132108000HVR</v>
          </cell>
          <cell r="H2250">
            <v>0.5</v>
          </cell>
          <cell r="I2250" t="str">
            <v>75mm</v>
          </cell>
          <cell r="J2250">
            <v>1</v>
          </cell>
          <cell r="K2250">
            <v>1</v>
          </cell>
        </row>
        <row r="2251">
          <cell r="A2251" t="str">
            <v>M2</v>
          </cell>
          <cell r="B2251" t="str">
            <v>B2C</v>
          </cell>
          <cell r="C2251" t="str">
            <v>SCL</v>
          </cell>
          <cell r="D2251" t="str">
            <v>TRAP</v>
          </cell>
          <cell r="E2251" t="str">
            <v>90 ELL</v>
          </cell>
          <cell r="F2251">
            <v>2</v>
          </cell>
          <cell r="G2251" t="str">
            <v>CB400100000T00</v>
          </cell>
          <cell r="H2251">
            <v>0.75</v>
          </cell>
          <cell r="I2251" t="str">
            <v>--</v>
          </cell>
          <cell r="J2251">
            <v>12</v>
          </cell>
          <cell r="K2251">
            <v>12</v>
          </cell>
        </row>
        <row r="2252">
          <cell r="A2252" t="str">
            <v>M2</v>
          </cell>
          <cell r="B2252" t="str">
            <v>B2C</v>
          </cell>
          <cell r="C2252" t="str">
            <v>SH</v>
          </cell>
          <cell r="D2252" t="str">
            <v>23612</v>
          </cell>
          <cell r="E2252" t="str">
            <v>90 ELL</v>
          </cell>
          <cell r="F2252">
            <v>2</v>
          </cell>
          <cell r="G2252" t="str">
            <v>CB400100000T00</v>
          </cell>
          <cell r="H2252">
            <v>0.75</v>
          </cell>
          <cell r="I2252" t="str">
            <v>--</v>
          </cell>
          <cell r="J2252">
            <v>1</v>
          </cell>
          <cell r="K2252">
            <v>1</v>
          </cell>
        </row>
        <row r="2253">
          <cell r="A2253" t="str">
            <v>M2</v>
          </cell>
          <cell r="B2253" t="str">
            <v>B2C</v>
          </cell>
          <cell r="C2253" t="str">
            <v>SCH</v>
          </cell>
          <cell r="D2253" t="str">
            <v>23613</v>
          </cell>
          <cell r="E2253" t="str">
            <v>90 ELL</v>
          </cell>
          <cell r="F2253">
            <v>2</v>
          </cell>
          <cell r="G2253" t="str">
            <v>CB400100000T00</v>
          </cell>
          <cell r="H2253">
            <v>0.75</v>
          </cell>
          <cell r="I2253" t="str">
            <v>--</v>
          </cell>
          <cell r="J2253">
            <v>1</v>
          </cell>
          <cell r="K2253">
            <v>1</v>
          </cell>
        </row>
        <row r="2254">
          <cell r="A2254" t="str">
            <v>M2</v>
          </cell>
          <cell r="B2254" t="str">
            <v>B2C</v>
          </cell>
          <cell r="C2254" t="str">
            <v>SH</v>
          </cell>
          <cell r="D2254" t="str">
            <v>24612</v>
          </cell>
          <cell r="E2254" t="str">
            <v>90 ELL</v>
          </cell>
          <cell r="F2254">
            <v>2</v>
          </cell>
          <cell r="G2254" t="str">
            <v>CB400100000T00</v>
          </cell>
          <cell r="H2254">
            <v>0.75</v>
          </cell>
          <cell r="I2254" t="str">
            <v>--</v>
          </cell>
          <cell r="J2254">
            <v>5</v>
          </cell>
          <cell r="K2254">
            <v>5</v>
          </cell>
        </row>
        <row r="2255">
          <cell r="A2255" t="str">
            <v>M2</v>
          </cell>
          <cell r="B2255" t="str">
            <v>B2C</v>
          </cell>
          <cell r="C2255" t="str">
            <v>SCH</v>
          </cell>
          <cell r="D2255" t="str">
            <v>23613</v>
          </cell>
          <cell r="E2255" t="str">
            <v>CAP</v>
          </cell>
          <cell r="F2255">
            <v>2</v>
          </cell>
          <cell r="G2255" t="str">
            <v>CB520700000T00</v>
          </cell>
          <cell r="H2255">
            <v>0.75</v>
          </cell>
          <cell r="I2255" t="str">
            <v>--</v>
          </cell>
          <cell r="J2255">
            <v>1</v>
          </cell>
          <cell r="K2255">
            <v>1</v>
          </cell>
        </row>
        <row r="2256">
          <cell r="A2256" t="str">
            <v>M2</v>
          </cell>
          <cell r="B2256" t="str">
            <v>B2C</v>
          </cell>
          <cell r="C2256" t="str">
            <v>SH</v>
          </cell>
          <cell r="D2256" t="str">
            <v>23601</v>
          </cell>
          <cell r="E2256" t="str">
            <v>CAP</v>
          </cell>
          <cell r="F2256">
            <v>2</v>
          </cell>
          <cell r="G2256" t="str">
            <v>CB520700000T00</v>
          </cell>
          <cell r="H2256">
            <v>0.75</v>
          </cell>
          <cell r="I2256" t="str">
            <v>--</v>
          </cell>
          <cell r="J2256">
            <v>3</v>
          </cell>
          <cell r="K2256">
            <v>3</v>
          </cell>
        </row>
        <row r="2257">
          <cell r="A2257" t="str">
            <v>M2</v>
          </cell>
          <cell r="B2257" t="str">
            <v>B2C</v>
          </cell>
          <cell r="C2257" t="str">
            <v>SH</v>
          </cell>
          <cell r="D2257" t="str">
            <v>24612</v>
          </cell>
          <cell r="E2257" t="str">
            <v>CAP</v>
          </cell>
          <cell r="F2257">
            <v>2</v>
          </cell>
          <cell r="G2257" t="str">
            <v>CB520700000T00</v>
          </cell>
          <cell r="H2257">
            <v>0.75</v>
          </cell>
          <cell r="I2257" t="str">
            <v>--</v>
          </cell>
          <cell r="J2257">
            <v>1</v>
          </cell>
          <cell r="K2257">
            <v>1</v>
          </cell>
        </row>
        <row r="2258">
          <cell r="A2258" t="str">
            <v>M2</v>
          </cell>
          <cell r="B2258" t="str">
            <v>B2C</v>
          </cell>
          <cell r="C2258" t="str">
            <v>SH</v>
          </cell>
          <cell r="D2258" t="str">
            <v>24612</v>
          </cell>
          <cell r="E2258" t="str">
            <v>CPLG</v>
          </cell>
          <cell r="F2258">
            <v>2</v>
          </cell>
          <cell r="G2258" t="str">
            <v>CB400500000T00</v>
          </cell>
          <cell r="H2258">
            <v>0.75</v>
          </cell>
          <cell r="I2258" t="str">
            <v>--</v>
          </cell>
          <cell r="J2258">
            <v>1</v>
          </cell>
          <cell r="K2258">
            <v>1</v>
          </cell>
        </row>
        <row r="2259">
          <cell r="A2259" t="str">
            <v>M2</v>
          </cell>
          <cell r="B2259" t="str">
            <v>B2C</v>
          </cell>
          <cell r="C2259" t="str">
            <v>SCH</v>
          </cell>
          <cell r="D2259" t="str">
            <v>23613</v>
          </cell>
          <cell r="E2259" t="str">
            <v>NPL</v>
          </cell>
          <cell r="F2259">
            <v>2</v>
          </cell>
          <cell r="G2259" t="str">
            <v>CB132108000TVR</v>
          </cell>
          <cell r="H2259">
            <v>0.75</v>
          </cell>
          <cell r="I2259" t="str">
            <v>75mm</v>
          </cell>
          <cell r="J2259">
            <v>1</v>
          </cell>
          <cell r="K2259">
            <v>1</v>
          </cell>
        </row>
        <row r="2260">
          <cell r="A2260" t="str">
            <v>M2</v>
          </cell>
          <cell r="B2260" t="str">
            <v>B2C</v>
          </cell>
          <cell r="C2260" t="str">
            <v>SH</v>
          </cell>
          <cell r="D2260" t="str">
            <v>23601</v>
          </cell>
          <cell r="E2260" t="str">
            <v>NPL</v>
          </cell>
          <cell r="F2260">
            <v>2</v>
          </cell>
          <cell r="G2260" t="str">
            <v>CB132308000TVR</v>
          </cell>
          <cell r="H2260">
            <v>0.75</v>
          </cell>
          <cell r="I2260" t="str">
            <v>75mm</v>
          </cell>
          <cell r="J2260">
            <v>2</v>
          </cell>
          <cell r="K2260">
            <v>2</v>
          </cell>
        </row>
        <row r="2261">
          <cell r="A2261" t="str">
            <v>M2</v>
          </cell>
          <cell r="B2261" t="str">
            <v>B2C</v>
          </cell>
          <cell r="C2261" t="str">
            <v>SH</v>
          </cell>
          <cell r="D2261" t="str">
            <v>24612</v>
          </cell>
          <cell r="E2261" t="str">
            <v>NPL</v>
          </cell>
          <cell r="F2261">
            <v>2</v>
          </cell>
          <cell r="G2261" t="str">
            <v>CB132308000TVR</v>
          </cell>
          <cell r="H2261">
            <v>0.75</v>
          </cell>
          <cell r="I2261" t="str">
            <v>75mm</v>
          </cell>
          <cell r="J2261">
            <v>1</v>
          </cell>
          <cell r="K2261">
            <v>1</v>
          </cell>
        </row>
        <row r="2262">
          <cell r="A2262" t="str">
            <v>M2</v>
          </cell>
          <cell r="B2262" t="str">
            <v>B2C</v>
          </cell>
          <cell r="C2262" t="str">
            <v>SCL</v>
          </cell>
          <cell r="D2262" t="str">
            <v>TRAP</v>
          </cell>
          <cell r="E2262" t="str">
            <v>TEE</v>
          </cell>
          <cell r="F2262">
            <v>2</v>
          </cell>
          <cell r="G2262" t="str">
            <v>CB400300000T00</v>
          </cell>
          <cell r="H2262">
            <v>0.75</v>
          </cell>
          <cell r="I2262" t="str">
            <v>--</v>
          </cell>
          <cell r="J2262">
            <v>2</v>
          </cell>
          <cell r="K2262">
            <v>2</v>
          </cell>
        </row>
        <row r="2263">
          <cell r="A2263" t="str">
            <v>M2</v>
          </cell>
          <cell r="B2263" t="str">
            <v>B2C</v>
          </cell>
          <cell r="C2263" t="str">
            <v>SH</v>
          </cell>
          <cell r="D2263" t="str">
            <v>24612</v>
          </cell>
          <cell r="E2263" t="str">
            <v>TEE</v>
          </cell>
          <cell r="F2263">
            <v>2</v>
          </cell>
          <cell r="G2263" t="str">
            <v>CB400300000T00</v>
          </cell>
          <cell r="H2263">
            <v>0.75</v>
          </cell>
          <cell r="I2263" t="str">
            <v>--</v>
          </cell>
          <cell r="J2263">
            <v>4</v>
          </cell>
          <cell r="K2263">
            <v>4</v>
          </cell>
        </row>
        <row r="2264">
          <cell r="A2264" t="str">
            <v>M2</v>
          </cell>
          <cell r="B2264" t="str">
            <v>B2C</v>
          </cell>
          <cell r="C2264" t="str">
            <v>SCH</v>
          </cell>
          <cell r="D2264" t="str">
            <v>23613</v>
          </cell>
          <cell r="E2264" t="str">
            <v>TEE</v>
          </cell>
          <cell r="F2264">
            <v>2</v>
          </cell>
          <cell r="G2264" t="str">
            <v>CB400300000T00</v>
          </cell>
          <cell r="H2264">
            <v>0.75</v>
          </cell>
          <cell r="I2264" t="str">
            <v>--</v>
          </cell>
          <cell r="J2264">
            <v>1</v>
          </cell>
          <cell r="K2264">
            <v>1</v>
          </cell>
        </row>
        <row r="2265">
          <cell r="A2265" t="str">
            <v>M2</v>
          </cell>
          <cell r="B2265" t="str">
            <v>A5C</v>
          </cell>
          <cell r="C2265" t="str">
            <v>N</v>
          </cell>
          <cell r="D2265" t="str">
            <v>23613</v>
          </cell>
          <cell r="E2265" t="str">
            <v>90 ELL</v>
          </cell>
          <cell r="F2265">
            <v>2</v>
          </cell>
          <cell r="G2265" t="str">
            <v>CB400100000T00</v>
          </cell>
          <cell r="H2265">
            <v>0.75</v>
          </cell>
          <cell r="I2265" t="str">
            <v>--</v>
          </cell>
          <cell r="J2265">
            <v>1</v>
          </cell>
          <cell r="K2265">
            <v>1</v>
          </cell>
        </row>
        <row r="2266">
          <cell r="A2266" t="str">
            <v>M2</v>
          </cell>
          <cell r="B2266" t="str">
            <v>A5C</v>
          </cell>
          <cell r="C2266" t="str">
            <v>N</v>
          </cell>
          <cell r="D2266" t="str">
            <v>23620</v>
          </cell>
          <cell r="E2266" t="str">
            <v>90 ELL</v>
          </cell>
          <cell r="F2266">
            <v>2</v>
          </cell>
          <cell r="G2266" t="str">
            <v>CB400100000T00</v>
          </cell>
          <cell r="H2266">
            <v>0.75</v>
          </cell>
          <cell r="I2266" t="str">
            <v>--</v>
          </cell>
          <cell r="J2266">
            <v>3</v>
          </cell>
          <cell r="K2266">
            <v>3</v>
          </cell>
        </row>
        <row r="2267">
          <cell r="A2267" t="str">
            <v>M2</v>
          </cell>
          <cell r="B2267" t="str">
            <v>A5C</v>
          </cell>
          <cell r="C2267" t="str">
            <v>N</v>
          </cell>
          <cell r="D2267" t="str">
            <v>23619</v>
          </cell>
          <cell r="E2267" t="str">
            <v>90 ELL</v>
          </cell>
          <cell r="F2267">
            <v>2</v>
          </cell>
          <cell r="G2267" t="str">
            <v>CB400100000T00</v>
          </cell>
          <cell r="H2267">
            <v>0.75</v>
          </cell>
          <cell r="I2267" t="str">
            <v>--</v>
          </cell>
          <cell r="J2267">
            <v>3</v>
          </cell>
          <cell r="K2267">
            <v>3</v>
          </cell>
        </row>
        <row r="2268">
          <cell r="A2268" t="str">
            <v>M2</v>
          </cell>
          <cell r="B2268" t="str">
            <v>A5C</v>
          </cell>
          <cell r="C2268" t="str">
            <v>N</v>
          </cell>
          <cell r="D2268" t="str">
            <v>23621</v>
          </cell>
          <cell r="E2268" t="str">
            <v>90 ELL</v>
          </cell>
          <cell r="F2268">
            <v>2</v>
          </cell>
          <cell r="G2268" t="str">
            <v>CB400100000T00</v>
          </cell>
          <cell r="H2268">
            <v>0.75</v>
          </cell>
          <cell r="I2268" t="str">
            <v>--</v>
          </cell>
          <cell r="J2268">
            <v>1</v>
          </cell>
          <cell r="K2268">
            <v>1</v>
          </cell>
        </row>
        <row r="2269">
          <cell r="A2269" t="str">
            <v>M2</v>
          </cell>
          <cell r="B2269" t="str">
            <v>A5C</v>
          </cell>
          <cell r="C2269" t="str">
            <v>N</v>
          </cell>
          <cell r="D2269" t="str">
            <v>23642</v>
          </cell>
          <cell r="E2269" t="str">
            <v>90 ELL</v>
          </cell>
          <cell r="F2269">
            <v>2</v>
          </cell>
          <cell r="G2269" t="str">
            <v>CB400100000T00</v>
          </cell>
          <cell r="H2269">
            <v>0.75</v>
          </cell>
          <cell r="I2269" t="str">
            <v>--</v>
          </cell>
          <cell r="J2269">
            <v>3</v>
          </cell>
          <cell r="K2269">
            <v>3</v>
          </cell>
        </row>
        <row r="2270">
          <cell r="A2270" t="str">
            <v>M2</v>
          </cell>
          <cell r="B2270" t="str">
            <v>A5C</v>
          </cell>
          <cell r="C2270" t="str">
            <v>N</v>
          </cell>
          <cell r="D2270" t="str">
            <v>23647</v>
          </cell>
          <cell r="E2270" t="str">
            <v>90 ELL</v>
          </cell>
          <cell r="F2270">
            <v>2</v>
          </cell>
          <cell r="G2270" t="str">
            <v>CB400100000T00</v>
          </cell>
          <cell r="H2270">
            <v>0.75</v>
          </cell>
          <cell r="I2270" t="str">
            <v>--</v>
          </cell>
          <cell r="J2270">
            <v>1</v>
          </cell>
          <cell r="K2270">
            <v>1</v>
          </cell>
        </row>
        <row r="2271">
          <cell r="A2271" t="str">
            <v>M2</v>
          </cell>
          <cell r="B2271" t="str">
            <v>A5C</v>
          </cell>
          <cell r="C2271" t="str">
            <v>N</v>
          </cell>
          <cell r="D2271" t="str">
            <v>23648</v>
          </cell>
          <cell r="E2271" t="str">
            <v>90 ELL</v>
          </cell>
          <cell r="F2271">
            <v>2</v>
          </cell>
          <cell r="G2271" t="str">
            <v>CB400100000T00</v>
          </cell>
          <cell r="H2271">
            <v>0.75</v>
          </cell>
          <cell r="I2271" t="str">
            <v>--</v>
          </cell>
          <cell r="J2271">
            <v>1</v>
          </cell>
          <cell r="K2271">
            <v>1</v>
          </cell>
        </row>
        <row r="2272">
          <cell r="A2272" t="str">
            <v>M2</v>
          </cell>
          <cell r="B2272" t="str">
            <v>A5C</v>
          </cell>
          <cell r="C2272" t="str">
            <v>N</v>
          </cell>
          <cell r="D2272" t="str">
            <v>24611</v>
          </cell>
          <cell r="E2272" t="str">
            <v>90 ELL</v>
          </cell>
          <cell r="F2272">
            <v>2</v>
          </cell>
          <cell r="G2272" t="str">
            <v>CB400100000T00</v>
          </cell>
          <cell r="H2272">
            <v>0.75</v>
          </cell>
          <cell r="I2272" t="str">
            <v>--</v>
          </cell>
          <cell r="J2272">
            <v>3</v>
          </cell>
          <cell r="K2272">
            <v>3</v>
          </cell>
        </row>
        <row r="2273">
          <cell r="A2273" t="str">
            <v>M2</v>
          </cell>
          <cell r="B2273" t="str">
            <v>A5C</v>
          </cell>
          <cell r="C2273" t="str">
            <v>N</v>
          </cell>
          <cell r="D2273" t="str">
            <v>24612</v>
          </cell>
          <cell r="E2273" t="str">
            <v>90 ELL</v>
          </cell>
          <cell r="F2273">
            <v>2</v>
          </cell>
          <cell r="G2273" t="str">
            <v>CB400100000T00</v>
          </cell>
          <cell r="H2273">
            <v>0.75</v>
          </cell>
          <cell r="I2273" t="str">
            <v>--</v>
          </cell>
          <cell r="J2273">
            <v>3</v>
          </cell>
          <cell r="K2273">
            <v>3</v>
          </cell>
        </row>
        <row r="2274">
          <cell r="A2274" t="str">
            <v>M2</v>
          </cell>
          <cell r="B2274" t="str">
            <v>A5C</v>
          </cell>
          <cell r="C2274" t="str">
            <v>N</v>
          </cell>
          <cell r="D2274" t="str">
            <v>23646</v>
          </cell>
          <cell r="E2274" t="str">
            <v>90 ELL</v>
          </cell>
          <cell r="F2274">
            <v>2</v>
          </cell>
          <cell r="G2274" t="str">
            <v>CB400100000T00</v>
          </cell>
          <cell r="H2274">
            <v>0.75</v>
          </cell>
          <cell r="I2274" t="str">
            <v>--</v>
          </cell>
          <cell r="J2274">
            <v>3</v>
          </cell>
          <cell r="K2274">
            <v>3</v>
          </cell>
        </row>
        <row r="2275">
          <cell r="A2275" t="str">
            <v>M2</v>
          </cell>
          <cell r="B2275" t="str">
            <v>A5C</v>
          </cell>
          <cell r="C2275" t="str">
            <v>P</v>
          </cell>
          <cell r="D2275" t="str">
            <v>23005</v>
          </cell>
          <cell r="E2275" t="str">
            <v>90 ELL</v>
          </cell>
          <cell r="F2275">
            <v>2</v>
          </cell>
          <cell r="G2275" t="str">
            <v>CB400100000T00</v>
          </cell>
          <cell r="H2275">
            <v>0.75</v>
          </cell>
          <cell r="I2275" t="str">
            <v>--</v>
          </cell>
          <cell r="J2275">
            <v>2</v>
          </cell>
          <cell r="K2275">
            <v>2</v>
          </cell>
        </row>
        <row r="2276">
          <cell r="A2276" t="str">
            <v>M2</v>
          </cell>
          <cell r="B2276" t="str">
            <v>A5C</v>
          </cell>
          <cell r="C2276" t="str">
            <v>P</v>
          </cell>
          <cell r="D2276" t="str">
            <v>23011</v>
          </cell>
          <cell r="E2276" t="str">
            <v>90 ELL</v>
          </cell>
          <cell r="F2276">
            <v>2</v>
          </cell>
          <cell r="G2276" t="str">
            <v>CB400100000T00</v>
          </cell>
          <cell r="H2276">
            <v>0.75</v>
          </cell>
          <cell r="I2276" t="str">
            <v>--</v>
          </cell>
          <cell r="J2276">
            <v>2</v>
          </cell>
          <cell r="K2276">
            <v>2</v>
          </cell>
        </row>
        <row r="2277">
          <cell r="A2277" t="str">
            <v>M2</v>
          </cell>
          <cell r="B2277" t="str">
            <v>A5C</v>
          </cell>
          <cell r="C2277" t="str">
            <v>P</v>
          </cell>
          <cell r="D2277" t="str">
            <v>23012</v>
          </cell>
          <cell r="E2277" t="str">
            <v>90 ELL</v>
          </cell>
          <cell r="F2277">
            <v>2</v>
          </cell>
          <cell r="G2277" t="str">
            <v>CB400100000T00</v>
          </cell>
          <cell r="H2277">
            <v>0.75</v>
          </cell>
          <cell r="I2277" t="str">
            <v>--</v>
          </cell>
          <cell r="J2277">
            <v>2</v>
          </cell>
          <cell r="K2277">
            <v>2</v>
          </cell>
        </row>
        <row r="2278">
          <cell r="A2278" t="str">
            <v>M2</v>
          </cell>
          <cell r="B2278" t="str">
            <v>A5C</v>
          </cell>
          <cell r="C2278" t="str">
            <v>P</v>
          </cell>
          <cell r="D2278" t="str">
            <v>23022</v>
          </cell>
          <cell r="E2278" t="str">
            <v>90 ELL</v>
          </cell>
          <cell r="F2278">
            <v>2</v>
          </cell>
          <cell r="G2278" t="str">
            <v>CB400100000T00</v>
          </cell>
          <cell r="H2278">
            <v>0.75</v>
          </cell>
          <cell r="I2278" t="str">
            <v>--</v>
          </cell>
          <cell r="J2278">
            <v>1</v>
          </cell>
          <cell r="K2278">
            <v>1</v>
          </cell>
        </row>
        <row r="2279">
          <cell r="A2279" t="str">
            <v>M2</v>
          </cell>
          <cell r="B2279" t="str">
            <v>A5C</v>
          </cell>
          <cell r="C2279" t="str">
            <v>P</v>
          </cell>
          <cell r="D2279" t="str">
            <v>23023</v>
          </cell>
          <cell r="E2279" t="str">
            <v>90 ELL</v>
          </cell>
          <cell r="F2279">
            <v>2</v>
          </cell>
          <cell r="G2279" t="str">
            <v>CB400100000T00</v>
          </cell>
          <cell r="H2279">
            <v>0.75</v>
          </cell>
          <cell r="I2279" t="str">
            <v>--</v>
          </cell>
          <cell r="J2279">
            <v>2</v>
          </cell>
          <cell r="K2279">
            <v>2</v>
          </cell>
        </row>
        <row r="2280">
          <cell r="A2280" t="str">
            <v>M2</v>
          </cell>
          <cell r="B2280" t="str">
            <v>A5C</v>
          </cell>
          <cell r="C2280" t="str">
            <v>P</v>
          </cell>
          <cell r="D2280" t="str">
            <v>23037</v>
          </cell>
          <cell r="E2280" t="str">
            <v>90 ELL</v>
          </cell>
          <cell r="F2280">
            <v>2</v>
          </cell>
          <cell r="G2280" t="str">
            <v>CB400100000T00</v>
          </cell>
          <cell r="H2280">
            <v>0.75</v>
          </cell>
          <cell r="I2280" t="str">
            <v>--</v>
          </cell>
          <cell r="J2280">
            <v>2</v>
          </cell>
          <cell r="K2280">
            <v>2</v>
          </cell>
        </row>
        <row r="2281">
          <cell r="A2281" t="str">
            <v>M2</v>
          </cell>
          <cell r="B2281" t="str">
            <v>A5C</v>
          </cell>
          <cell r="C2281" t="str">
            <v>P</v>
          </cell>
          <cell r="D2281" t="str">
            <v>23038</v>
          </cell>
          <cell r="E2281" t="str">
            <v>90 ELL</v>
          </cell>
          <cell r="F2281">
            <v>2</v>
          </cell>
          <cell r="G2281" t="str">
            <v>CB400100000T00</v>
          </cell>
          <cell r="H2281">
            <v>0.75</v>
          </cell>
          <cell r="I2281" t="str">
            <v>--</v>
          </cell>
          <cell r="J2281">
            <v>2</v>
          </cell>
          <cell r="K2281">
            <v>2</v>
          </cell>
        </row>
        <row r="2282">
          <cell r="A2282" t="str">
            <v>M2</v>
          </cell>
          <cell r="B2282" t="str">
            <v>A5C</v>
          </cell>
          <cell r="C2282" t="str">
            <v>P</v>
          </cell>
          <cell r="D2282" t="str">
            <v>23047</v>
          </cell>
          <cell r="E2282" t="str">
            <v>90 ELL</v>
          </cell>
          <cell r="F2282">
            <v>2</v>
          </cell>
          <cell r="G2282" t="str">
            <v>CB400100000T00</v>
          </cell>
          <cell r="H2282">
            <v>0.75</v>
          </cell>
          <cell r="I2282" t="str">
            <v>--</v>
          </cell>
          <cell r="J2282">
            <v>2</v>
          </cell>
          <cell r="K2282">
            <v>2</v>
          </cell>
        </row>
        <row r="2283">
          <cell r="A2283" t="str">
            <v>M2</v>
          </cell>
          <cell r="B2283" t="str">
            <v>A5C</v>
          </cell>
          <cell r="C2283" t="str">
            <v>P</v>
          </cell>
          <cell r="D2283" t="str">
            <v>23052</v>
          </cell>
          <cell r="E2283" t="str">
            <v>90 ELL</v>
          </cell>
          <cell r="F2283">
            <v>2</v>
          </cell>
          <cell r="G2283" t="str">
            <v>CB400100000T00</v>
          </cell>
          <cell r="H2283">
            <v>0.75</v>
          </cell>
          <cell r="I2283" t="str">
            <v>--</v>
          </cell>
          <cell r="J2283">
            <v>2</v>
          </cell>
          <cell r="K2283">
            <v>2</v>
          </cell>
        </row>
        <row r="2284">
          <cell r="A2284" t="str">
            <v>M2</v>
          </cell>
          <cell r="B2284" t="str">
            <v>A5C</v>
          </cell>
          <cell r="C2284" t="str">
            <v>P</v>
          </cell>
          <cell r="D2284" t="str">
            <v>23057</v>
          </cell>
          <cell r="E2284" t="str">
            <v>90 ELL</v>
          </cell>
          <cell r="F2284">
            <v>2</v>
          </cell>
          <cell r="G2284" t="str">
            <v>CB400100000T00</v>
          </cell>
          <cell r="H2284">
            <v>0.75</v>
          </cell>
          <cell r="I2284" t="str">
            <v>--</v>
          </cell>
          <cell r="J2284">
            <v>1</v>
          </cell>
          <cell r="K2284">
            <v>1</v>
          </cell>
        </row>
        <row r="2285">
          <cell r="A2285" t="str">
            <v>M2</v>
          </cell>
          <cell r="B2285" t="str">
            <v>A5C</v>
          </cell>
          <cell r="C2285" t="str">
            <v>P</v>
          </cell>
          <cell r="D2285" t="str">
            <v>23058</v>
          </cell>
          <cell r="E2285" t="str">
            <v>90 ELL</v>
          </cell>
          <cell r="F2285">
            <v>2</v>
          </cell>
          <cell r="G2285" t="str">
            <v>CB400100000T00</v>
          </cell>
          <cell r="H2285">
            <v>0.75</v>
          </cell>
          <cell r="I2285" t="str">
            <v>--</v>
          </cell>
          <cell r="J2285">
            <v>2</v>
          </cell>
          <cell r="K2285">
            <v>2</v>
          </cell>
        </row>
        <row r="2286">
          <cell r="A2286" t="str">
            <v>M2</v>
          </cell>
          <cell r="B2286" t="str">
            <v>A5C</v>
          </cell>
          <cell r="C2286" t="str">
            <v>P</v>
          </cell>
          <cell r="D2286" t="str">
            <v>23063</v>
          </cell>
          <cell r="E2286" t="str">
            <v>90 ELL</v>
          </cell>
          <cell r="F2286">
            <v>2</v>
          </cell>
          <cell r="G2286" t="str">
            <v>CB400100000T00</v>
          </cell>
          <cell r="H2286">
            <v>0.75</v>
          </cell>
          <cell r="I2286" t="str">
            <v>--</v>
          </cell>
          <cell r="J2286">
            <v>1</v>
          </cell>
          <cell r="K2286">
            <v>1</v>
          </cell>
        </row>
        <row r="2287">
          <cell r="A2287" t="str">
            <v>M2</v>
          </cell>
          <cell r="B2287" t="str">
            <v>A5C</v>
          </cell>
          <cell r="C2287" t="str">
            <v>P</v>
          </cell>
          <cell r="D2287" t="str">
            <v>23068</v>
          </cell>
          <cell r="E2287" t="str">
            <v>90 ELL</v>
          </cell>
          <cell r="F2287">
            <v>2</v>
          </cell>
          <cell r="G2287" t="str">
            <v>CB400100000T00</v>
          </cell>
          <cell r="H2287">
            <v>0.75</v>
          </cell>
          <cell r="I2287" t="str">
            <v>--</v>
          </cell>
          <cell r="J2287">
            <v>2</v>
          </cell>
          <cell r="K2287">
            <v>2</v>
          </cell>
        </row>
        <row r="2288">
          <cell r="A2288" t="str">
            <v>M2</v>
          </cell>
          <cell r="B2288" t="str">
            <v>A5C</v>
          </cell>
          <cell r="C2288" t="str">
            <v>P</v>
          </cell>
          <cell r="D2288" t="str">
            <v>23072</v>
          </cell>
          <cell r="E2288" t="str">
            <v>90 ELL</v>
          </cell>
          <cell r="F2288">
            <v>2</v>
          </cell>
          <cell r="G2288" t="str">
            <v>CB400100000T00</v>
          </cell>
          <cell r="H2288">
            <v>0.75</v>
          </cell>
          <cell r="I2288" t="str">
            <v>--</v>
          </cell>
          <cell r="J2288">
            <v>1</v>
          </cell>
          <cell r="K2288">
            <v>1</v>
          </cell>
        </row>
        <row r="2289">
          <cell r="A2289" t="str">
            <v>M2</v>
          </cell>
          <cell r="B2289" t="str">
            <v>A5C</v>
          </cell>
          <cell r="C2289" t="str">
            <v>P</v>
          </cell>
          <cell r="D2289" t="str">
            <v>23073</v>
          </cell>
          <cell r="E2289" t="str">
            <v>90 ELL</v>
          </cell>
          <cell r="F2289">
            <v>2</v>
          </cell>
          <cell r="G2289" t="str">
            <v>CB400100000T00</v>
          </cell>
          <cell r="H2289">
            <v>0.75</v>
          </cell>
          <cell r="I2289" t="str">
            <v>--</v>
          </cell>
          <cell r="J2289">
            <v>2</v>
          </cell>
          <cell r="K2289">
            <v>2</v>
          </cell>
        </row>
        <row r="2290">
          <cell r="A2290" t="str">
            <v>M2</v>
          </cell>
          <cell r="B2290" t="str">
            <v>A5C</v>
          </cell>
          <cell r="C2290" t="str">
            <v>P</v>
          </cell>
          <cell r="D2290" t="str">
            <v>23078</v>
          </cell>
          <cell r="E2290" t="str">
            <v>90 ELL</v>
          </cell>
          <cell r="F2290">
            <v>2</v>
          </cell>
          <cell r="G2290" t="str">
            <v>CB400100000T00</v>
          </cell>
          <cell r="H2290">
            <v>0.75</v>
          </cell>
          <cell r="I2290" t="str">
            <v>--</v>
          </cell>
          <cell r="J2290">
            <v>1</v>
          </cell>
          <cell r="K2290">
            <v>1</v>
          </cell>
        </row>
        <row r="2291">
          <cell r="A2291" t="str">
            <v>M2</v>
          </cell>
          <cell r="B2291" t="str">
            <v>A5C</v>
          </cell>
          <cell r="C2291" t="str">
            <v>P</v>
          </cell>
          <cell r="D2291" t="str">
            <v>23081</v>
          </cell>
          <cell r="E2291" t="str">
            <v>90 ELL</v>
          </cell>
          <cell r="F2291">
            <v>2</v>
          </cell>
          <cell r="G2291" t="str">
            <v>CB400100000T00</v>
          </cell>
          <cell r="H2291">
            <v>0.75</v>
          </cell>
          <cell r="I2291" t="str">
            <v>--</v>
          </cell>
          <cell r="J2291">
            <v>17</v>
          </cell>
          <cell r="K2291">
            <v>17</v>
          </cell>
        </row>
        <row r="2292">
          <cell r="A2292" t="str">
            <v>M2</v>
          </cell>
          <cell r="B2292" t="str">
            <v>A5C</v>
          </cell>
          <cell r="C2292" t="str">
            <v>P</v>
          </cell>
          <cell r="D2292" t="str">
            <v>23084</v>
          </cell>
          <cell r="E2292" t="str">
            <v>90 ELL</v>
          </cell>
          <cell r="F2292">
            <v>2</v>
          </cell>
          <cell r="G2292" t="str">
            <v>CB400100000T00</v>
          </cell>
          <cell r="H2292">
            <v>0.75</v>
          </cell>
          <cell r="I2292" t="str">
            <v>--</v>
          </cell>
          <cell r="J2292">
            <v>2</v>
          </cell>
          <cell r="K2292">
            <v>2</v>
          </cell>
        </row>
        <row r="2293">
          <cell r="A2293" t="str">
            <v>M2</v>
          </cell>
          <cell r="B2293" t="str">
            <v>A5C</v>
          </cell>
          <cell r="C2293" t="str">
            <v>P</v>
          </cell>
          <cell r="D2293" t="str">
            <v>23094</v>
          </cell>
          <cell r="E2293" t="str">
            <v>90 ELL</v>
          </cell>
          <cell r="F2293">
            <v>2</v>
          </cell>
          <cell r="G2293" t="str">
            <v>CB400100000T00</v>
          </cell>
          <cell r="H2293">
            <v>0.75</v>
          </cell>
          <cell r="I2293" t="str">
            <v>--</v>
          </cell>
          <cell r="J2293">
            <v>5</v>
          </cell>
          <cell r="K2293">
            <v>5</v>
          </cell>
        </row>
        <row r="2294">
          <cell r="A2294" t="str">
            <v>M2</v>
          </cell>
          <cell r="B2294" t="str">
            <v>A5C</v>
          </cell>
          <cell r="C2294" t="str">
            <v>P</v>
          </cell>
          <cell r="D2294" t="str">
            <v>23094</v>
          </cell>
          <cell r="E2294" t="str">
            <v>90 ELL</v>
          </cell>
          <cell r="F2294">
            <v>2</v>
          </cell>
          <cell r="G2294" t="str">
            <v>CB400100000T00</v>
          </cell>
          <cell r="H2294">
            <v>0.75</v>
          </cell>
          <cell r="I2294" t="str">
            <v>--</v>
          </cell>
          <cell r="J2294">
            <v>4</v>
          </cell>
          <cell r="K2294">
            <v>4</v>
          </cell>
        </row>
        <row r="2295">
          <cell r="A2295" t="str">
            <v>M2</v>
          </cell>
          <cell r="B2295" t="str">
            <v>A5C</v>
          </cell>
          <cell r="C2295" t="str">
            <v>P</v>
          </cell>
          <cell r="D2295" t="str">
            <v>23095</v>
          </cell>
          <cell r="E2295" t="str">
            <v>90 ELL</v>
          </cell>
          <cell r="F2295">
            <v>2</v>
          </cell>
          <cell r="G2295" t="str">
            <v>CB400100000T00</v>
          </cell>
          <cell r="H2295">
            <v>0.75</v>
          </cell>
          <cell r="I2295" t="str">
            <v>--</v>
          </cell>
          <cell r="J2295">
            <v>2</v>
          </cell>
          <cell r="K2295">
            <v>2</v>
          </cell>
        </row>
        <row r="2296">
          <cell r="A2296" t="str">
            <v>M2</v>
          </cell>
          <cell r="B2296" t="str">
            <v>A5C</v>
          </cell>
          <cell r="C2296" t="str">
            <v>P</v>
          </cell>
          <cell r="D2296" t="str">
            <v>23101</v>
          </cell>
          <cell r="E2296" t="str">
            <v>90 ELL</v>
          </cell>
          <cell r="F2296">
            <v>2</v>
          </cell>
          <cell r="G2296" t="str">
            <v>CB400100000T00</v>
          </cell>
          <cell r="H2296">
            <v>0.75</v>
          </cell>
          <cell r="I2296" t="str">
            <v>--</v>
          </cell>
          <cell r="J2296">
            <v>5</v>
          </cell>
          <cell r="K2296">
            <v>5</v>
          </cell>
        </row>
        <row r="2297">
          <cell r="A2297" t="str">
            <v>M2</v>
          </cell>
          <cell r="B2297" t="str">
            <v>A5C</v>
          </cell>
          <cell r="C2297" t="str">
            <v>P</v>
          </cell>
          <cell r="D2297" t="str">
            <v>23105</v>
          </cell>
          <cell r="E2297" t="str">
            <v>90 ELL</v>
          </cell>
          <cell r="F2297">
            <v>2</v>
          </cell>
          <cell r="G2297" t="str">
            <v>CB400100000T00</v>
          </cell>
          <cell r="H2297">
            <v>0.75</v>
          </cell>
          <cell r="I2297" t="str">
            <v>--</v>
          </cell>
          <cell r="J2297">
            <v>5</v>
          </cell>
          <cell r="K2297">
            <v>5</v>
          </cell>
        </row>
        <row r="2298">
          <cell r="A2298" t="str">
            <v>M2</v>
          </cell>
          <cell r="B2298" t="str">
            <v>A5C</v>
          </cell>
          <cell r="C2298" t="str">
            <v>P</v>
          </cell>
          <cell r="D2298" t="str">
            <v>23102</v>
          </cell>
          <cell r="E2298" t="str">
            <v>90 ELL</v>
          </cell>
          <cell r="F2298">
            <v>2</v>
          </cell>
          <cell r="G2298" t="str">
            <v>CB400100000T00</v>
          </cell>
          <cell r="H2298">
            <v>0.75</v>
          </cell>
          <cell r="I2298" t="str">
            <v>--</v>
          </cell>
          <cell r="J2298">
            <v>2</v>
          </cell>
          <cell r="K2298">
            <v>2</v>
          </cell>
        </row>
        <row r="2299">
          <cell r="A2299" t="str">
            <v>M2</v>
          </cell>
          <cell r="B2299" t="str">
            <v>A5C</v>
          </cell>
          <cell r="C2299" t="str">
            <v>P</v>
          </cell>
          <cell r="D2299" t="str">
            <v>23109</v>
          </cell>
          <cell r="E2299" t="str">
            <v>90 ELL</v>
          </cell>
          <cell r="F2299">
            <v>2</v>
          </cell>
          <cell r="G2299" t="str">
            <v>CB400100000T00</v>
          </cell>
          <cell r="H2299">
            <v>0.75</v>
          </cell>
          <cell r="I2299" t="str">
            <v>--</v>
          </cell>
          <cell r="J2299">
            <v>5</v>
          </cell>
          <cell r="K2299">
            <v>5</v>
          </cell>
        </row>
        <row r="2300">
          <cell r="A2300" t="str">
            <v>M2</v>
          </cell>
          <cell r="B2300" t="str">
            <v>A5C</v>
          </cell>
          <cell r="C2300" t="str">
            <v>P</v>
          </cell>
          <cell r="D2300" t="str">
            <v>23113</v>
          </cell>
          <cell r="E2300" t="str">
            <v>90 ELL</v>
          </cell>
          <cell r="F2300">
            <v>2</v>
          </cell>
          <cell r="G2300" t="str">
            <v>CB400100000T00</v>
          </cell>
          <cell r="H2300">
            <v>0.75</v>
          </cell>
          <cell r="I2300" t="str">
            <v>--</v>
          </cell>
          <cell r="J2300">
            <v>4</v>
          </cell>
          <cell r="K2300">
            <v>4</v>
          </cell>
        </row>
        <row r="2301">
          <cell r="A2301" t="str">
            <v>M2</v>
          </cell>
          <cell r="B2301" t="str">
            <v>A5C</v>
          </cell>
          <cell r="C2301" t="str">
            <v>P</v>
          </cell>
          <cell r="D2301" t="str">
            <v>23113</v>
          </cell>
          <cell r="E2301" t="str">
            <v>90 ELL</v>
          </cell>
          <cell r="F2301">
            <v>2</v>
          </cell>
          <cell r="G2301" t="str">
            <v>CB400100000T00</v>
          </cell>
          <cell r="H2301">
            <v>0.75</v>
          </cell>
          <cell r="I2301" t="str">
            <v>--</v>
          </cell>
          <cell r="J2301">
            <v>4</v>
          </cell>
          <cell r="K2301">
            <v>4</v>
          </cell>
        </row>
        <row r="2302">
          <cell r="A2302" t="str">
            <v>M2</v>
          </cell>
          <cell r="B2302" t="str">
            <v>A5C</v>
          </cell>
          <cell r="C2302" t="str">
            <v>P</v>
          </cell>
          <cell r="D2302" t="str">
            <v>23114</v>
          </cell>
          <cell r="E2302" t="str">
            <v>90 ELL</v>
          </cell>
          <cell r="F2302">
            <v>2</v>
          </cell>
          <cell r="G2302" t="str">
            <v>CB400100000T00</v>
          </cell>
          <cell r="H2302">
            <v>0.75</v>
          </cell>
          <cell r="I2302" t="str">
            <v>--</v>
          </cell>
          <cell r="J2302">
            <v>2</v>
          </cell>
          <cell r="K2302">
            <v>2</v>
          </cell>
        </row>
        <row r="2303">
          <cell r="A2303" t="str">
            <v>M2</v>
          </cell>
          <cell r="B2303" t="str">
            <v>A5C</v>
          </cell>
          <cell r="C2303" t="str">
            <v>P</v>
          </cell>
          <cell r="D2303" t="str">
            <v>23117</v>
          </cell>
          <cell r="E2303" t="str">
            <v>90 ELL</v>
          </cell>
          <cell r="F2303">
            <v>2</v>
          </cell>
          <cell r="G2303" t="str">
            <v>CB400100000T00</v>
          </cell>
          <cell r="H2303">
            <v>0.75</v>
          </cell>
          <cell r="I2303" t="str">
            <v>--</v>
          </cell>
          <cell r="J2303">
            <v>2</v>
          </cell>
          <cell r="K2303">
            <v>2</v>
          </cell>
        </row>
        <row r="2304">
          <cell r="A2304" t="str">
            <v>M2</v>
          </cell>
          <cell r="B2304" t="str">
            <v>A5C</v>
          </cell>
          <cell r="C2304" t="str">
            <v>P</v>
          </cell>
          <cell r="D2304" t="str">
            <v>23123</v>
          </cell>
          <cell r="E2304" t="str">
            <v>90 ELL</v>
          </cell>
          <cell r="F2304">
            <v>2</v>
          </cell>
          <cell r="G2304" t="str">
            <v>CB400100000T00</v>
          </cell>
          <cell r="H2304">
            <v>0.75</v>
          </cell>
          <cell r="I2304" t="str">
            <v>--</v>
          </cell>
          <cell r="J2304">
            <v>2</v>
          </cell>
          <cell r="K2304">
            <v>2</v>
          </cell>
        </row>
        <row r="2305">
          <cell r="A2305" t="str">
            <v>M2</v>
          </cell>
          <cell r="B2305" t="str">
            <v>A5C</v>
          </cell>
          <cell r="C2305" t="str">
            <v>P</v>
          </cell>
          <cell r="D2305" t="str">
            <v>23127</v>
          </cell>
          <cell r="E2305" t="str">
            <v>90 ELL</v>
          </cell>
          <cell r="F2305">
            <v>2</v>
          </cell>
          <cell r="G2305" t="str">
            <v>CB400100000T00</v>
          </cell>
          <cell r="H2305">
            <v>0.75</v>
          </cell>
          <cell r="I2305" t="str">
            <v>--</v>
          </cell>
          <cell r="J2305">
            <v>2</v>
          </cell>
          <cell r="K2305">
            <v>2</v>
          </cell>
        </row>
        <row r="2306">
          <cell r="A2306" t="str">
            <v>M2</v>
          </cell>
          <cell r="B2306" t="str">
            <v>A5C</v>
          </cell>
          <cell r="C2306" t="str">
            <v>P</v>
          </cell>
          <cell r="D2306" t="str">
            <v>23133</v>
          </cell>
          <cell r="E2306" t="str">
            <v>90 ELL</v>
          </cell>
          <cell r="F2306">
            <v>2</v>
          </cell>
          <cell r="G2306" t="str">
            <v>CB400100000T00</v>
          </cell>
          <cell r="H2306">
            <v>0.75</v>
          </cell>
          <cell r="I2306" t="str">
            <v>--</v>
          </cell>
          <cell r="J2306">
            <v>4</v>
          </cell>
          <cell r="K2306">
            <v>4</v>
          </cell>
        </row>
        <row r="2307">
          <cell r="A2307" t="str">
            <v>M2</v>
          </cell>
          <cell r="B2307" t="str">
            <v>A5C</v>
          </cell>
          <cell r="C2307" t="str">
            <v>P</v>
          </cell>
          <cell r="D2307" t="str">
            <v>23134</v>
          </cell>
          <cell r="E2307" t="str">
            <v>90 ELL</v>
          </cell>
          <cell r="F2307">
            <v>2</v>
          </cell>
          <cell r="G2307" t="str">
            <v>CB400100000T00</v>
          </cell>
          <cell r="H2307">
            <v>0.75</v>
          </cell>
          <cell r="I2307" t="str">
            <v>--</v>
          </cell>
          <cell r="J2307">
            <v>2</v>
          </cell>
          <cell r="K2307">
            <v>2</v>
          </cell>
        </row>
        <row r="2308">
          <cell r="A2308" t="str">
            <v>M2</v>
          </cell>
          <cell r="B2308" t="str">
            <v>A5C</v>
          </cell>
          <cell r="C2308" t="str">
            <v>P</v>
          </cell>
          <cell r="D2308" t="str">
            <v>23141</v>
          </cell>
          <cell r="E2308" t="str">
            <v>90 ELL</v>
          </cell>
          <cell r="F2308">
            <v>2</v>
          </cell>
          <cell r="G2308" t="str">
            <v>CB400100000T00</v>
          </cell>
          <cell r="H2308">
            <v>0.75</v>
          </cell>
          <cell r="I2308" t="str">
            <v>--</v>
          </cell>
          <cell r="J2308">
            <v>4</v>
          </cell>
          <cell r="K2308">
            <v>4</v>
          </cell>
        </row>
        <row r="2309">
          <cell r="A2309" t="str">
            <v>M2</v>
          </cell>
          <cell r="B2309" t="str">
            <v>A5C</v>
          </cell>
          <cell r="C2309" t="str">
            <v>P</v>
          </cell>
          <cell r="D2309" t="str">
            <v>23141</v>
          </cell>
          <cell r="E2309" t="str">
            <v>90 ELL</v>
          </cell>
          <cell r="F2309">
            <v>2</v>
          </cell>
          <cell r="G2309" t="str">
            <v>CB400100000T00</v>
          </cell>
          <cell r="H2309">
            <v>0.75</v>
          </cell>
          <cell r="I2309" t="str">
            <v>--</v>
          </cell>
          <cell r="J2309">
            <v>12</v>
          </cell>
          <cell r="K2309">
            <v>12</v>
          </cell>
        </row>
        <row r="2310">
          <cell r="A2310" t="str">
            <v>M2</v>
          </cell>
          <cell r="B2310" t="str">
            <v>A5C</v>
          </cell>
          <cell r="C2310" t="str">
            <v>P</v>
          </cell>
          <cell r="D2310" t="str">
            <v>23142</v>
          </cell>
          <cell r="E2310" t="str">
            <v>90 ELL</v>
          </cell>
          <cell r="F2310">
            <v>2</v>
          </cell>
          <cell r="G2310" t="str">
            <v>CB400100000T00</v>
          </cell>
          <cell r="H2310">
            <v>0.75</v>
          </cell>
          <cell r="I2310" t="str">
            <v>--</v>
          </cell>
          <cell r="J2310">
            <v>2</v>
          </cell>
          <cell r="K2310">
            <v>2</v>
          </cell>
        </row>
        <row r="2311">
          <cell r="A2311" t="str">
            <v>M2</v>
          </cell>
          <cell r="B2311" t="str">
            <v>A5C</v>
          </cell>
          <cell r="C2311" t="str">
            <v>P</v>
          </cell>
          <cell r="D2311" t="str">
            <v>23145</v>
          </cell>
          <cell r="E2311" t="str">
            <v>90 ELL</v>
          </cell>
          <cell r="F2311">
            <v>2</v>
          </cell>
          <cell r="G2311" t="str">
            <v>CB400100000T00</v>
          </cell>
          <cell r="H2311">
            <v>0.75</v>
          </cell>
          <cell r="I2311" t="str">
            <v>--</v>
          </cell>
          <cell r="J2311">
            <v>4</v>
          </cell>
          <cell r="K2311">
            <v>4</v>
          </cell>
        </row>
        <row r="2312">
          <cell r="A2312" t="str">
            <v>M2</v>
          </cell>
          <cell r="B2312" t="str">
            <v>A5C</v>
          </cell>
          <cell r="C2312" t="str">
            <v>P</v>
          </cell>
          <cell r="D2312" t="str">
            <v>23146</v>
          </cell>
          <cell r="E2312" t="str">
            <v>90 ELL</v>
          </cell>
          <cell r="F2312">
            <v>2</v>
          </cell>
          <cell r="G2312" t="str">
            <v>CB400100000T00</v>
          </cell>
          <cell r="H2312">
            <v>0.75</v>
          </cell>
          <cell r="I2312" t="str">
            <v>--</v>
          </cell>
          <cell r="J2312">
            <v>2</v>
          </cell>
          <cell r="K2312">
            <v>2</v>
          </cell>
        </row>
        <row r="2313">
          <cell r="A2313" t="str">
            <v>M2</v>
          </cell>
          <cell r="B2313" t="str">
            <v>A5C</v>
          </cell>
          <cell r="C2313" t="str">
            <v>P</v>
          </cell>
          <cell r="D2313" t="str">
            <v>23149</v>
          </cell>
          <cell r="E2313" t="str">
            <v>90 ELL</v>
          </cell>
          <cell r="F2313">
            <v>2</v>
          </cell>
          <cell r="G2313" t="str">
            <v>CB400100000T00</v>
          </cell>
          <cell r="H2313">
            <v>0.75</v>
          </cell>
          <cell r="I2313" t="str">
            <v>--</v>
          </cell>
          <cell r="J2313">
            <v>1</v>
          </cell>
          <cell r="K2313">
            <v>1</v>
          </cell>
        </row>
        <row r="2314">
          <cell r="A2314" t="str">
            <v>M2</v>
          </cell>
          <cell r="B2314" t="str">
            <v>A5C</v>
          </cell>
          <cell r="C2314" t="str">
            <v>P</v>
          </cell>
          <cell r="D2314" t="str">
            <v>23152</v>
          </cell>
          <cell r="E2314" t="str">
            <v>90 ELL</v>
          </cell>
          <cell r="F2314">
            <v>2</v>
          </cell>
          <cell r="G2314" t="str">
            <v>CB400100000T00</v>
          </cell>
          <cell r="H2314">
            <v>0.75</v>
          </cell>
          <cell r="I2314" t="str">
            <v>--</v>
          </cell>
          <cell r="J2314">
            <v>2</v>
          </cell>
          <cell r="K2314">
            <v>2</v>
          </cell>
        </row>
        <row r="2315">
          <cell r="A2315" t="str">
            <v>M2</v>
          </cell>
          <cell r="B2315" t="str">
            <v>A5C</v>
          </cell>
          <cell r="C2315" t="str">
            <v>P</v>
          </cell>
          <cell r="D2315" t="str">
            <v>23157</v>
          </cell>
          <cell r="E2315" t="str">
            <v>90 ELL</v>
          </cell>
          <cell r="F2315">
            <v>2</v>
          </cell>
          <cell r="G2315" t="str">
            <v>CB400100000T00</v>
          </cell>
          <cell r="H2315">
            <v>0.75</v>
          </cell>
          <cell r="I2315" t="str">
            <v>--</v>
          </cell>
          <cell r="J2315">
            <v>2</v>
          </cell>
          <cell r="K2315">
            <v>2</v>
          </cell>
        </row>
        <row r="2316">
          <cell r="A2316" t="str">
            <v>M2</v>
          </cell>
          <cell r="B2316" t="str">
            <v>A5C</v>
          </cell>
          <cell r="C2316" t="str">
            <v>P</v>
          </cell>
          <cell r="D2316" t="str">
            <v>23160</v>
          </cell>
          <cell r="E2316" t="str">
            <v>90 ELL</v>
          </cell>
          <cell r="F2316">
            <v>2</v>
          </cell>
          <cell r="G2316" t="str">
            <v>CB400100000T00</v>
          </cell>
          <cell r="H2316">
            <v>0.75</v>
          </cell>
          <cell r="I2316" t="str">
            <v>--</v>
          </cell>
          <cell r="J2316">
            <v>2</v>
          </cell>
          <cell r="K2316">
            <v>2</v>
          </cell>
        </row>
        <row r="2317">
          <cell r="A2317" t="str">
            <v>M2</v>
          </cell>
          <cell r="B2317" t="str">
            <v>A5C</v>
          </cell>
          <cell r="C2317" t="str">
            <v>P</v>
          </cell>
          <cell r="D2317" t="str">
            <v>23174</v>
          </cell>
          <cell r="E2317" t="str">
            <v>90 ELL</v>
          </cell>
          <cell r="F2317">
            <v>2</v>
          </cell>
          <cell r="G2317" t="str">
            <v>CB400100000T00</v>
          </cell>
          <cell r="H2317">
            <v>0.75</v>
          </cell>
          <cell r="I2317" t="str">
            <v>--</v>
          </cell>
          <cell r="J2317">
            <v>2</v>
          </cell>
          <cell r="K2317">
            <v>2</v>
          </cell>
        </row>
        <row r="2318">
          <cell r="A2318" t="str">
            <v>M2</v>
          </cell>
          <cell r="B2318" t="str">
            <v>A5C</v>
          </cell>
          <cell r="C2318" t="str">
            <v>P</v>
          </cell>
          <cell r="D2318" t="str">
            <v>23188</v>
          </cell>
          <cell r="E2318" t="str">
            <v>90 ELL</v>
          </cell>
          <cell r="F2318">
            <v>2</v>
          </cell>
          <cell r="G2318" t="str">
            <v>CB400100000T00</v>
          </cell>
          <cell r="H2318">
            <v>0.75</v>
          </cell>
          <cell r="I2318" t="str">
            <v>--</v>
          </cell>
          <cell r="J2318">
            <v>7</v>
          </cell>
          <cell r="K2318">
            <v>7</v>
          </cell>
        </row>
        <row r="2319">
          <cell r="A2319" t="str">
            <v>M2</v>
          </cell>
          <cell r="B2319" t="str">
            <v>A5C</v>
          </cell>
          <cell r="C2319" t="str">
            <v>P</v>
          </cell>
          <cell r="D2319" t="str">
            <v>23185</v>
          </cell>
          <cell r="E2319" t="str">
            <v>90 ELL</v>
          </cell>
          <cell r="F2319">
            <v>2</v>
          </cell>
          <cell r="G2319" t="str">
            <v>CB400100000T00</v>
          </cell>
          <cell r="H2319">
            <v>0.75</v>
          </cell>
          <cell r="I2319" t="str">
            <v>--</v>
          </cell>
          <cell r="J2319">
            <v>2</v>
          </cell>
          <cell r="K2319">
            <v>2</v>
          </cell>
        </row>
        <row r="2320">
          <cell r="A2320" t="str">
            <v>M2</v>
          </cell>
          <cell r="B2320" t="str">
            <v>A5C</v>
          </cell>
          <cell r="C2320" t="str">
            <v>P</v>
          </cell>
          <cell r="D2320" t="str">
            <v>23196</v>
          </cell>
          <cell r="E2320" t="str">
            <v>90 ELL</v>
          </cell>
          <cell r="F2320">
            <v>2</v>
          </cell>
          <cell r="G2320" t="str">
            <v>CB400100000T00</v>
          </cell>
          <cell r="H2320">
            <v>0.75</v>
          </cell>
          <cell r="I2320" t="str">
            <v>--</v>
          </cell>
          <cell r="J2320">
            <v>2</v>
          </cell>
          <cell r="K2320">
            <v>2</v>
          </cell>
        </row>
        <row r="2321">
          <cell r="A2321" t="str">
            <v>M2</v>
          </cell>
          <cell r="B2321" t="str">
            <v>A5C</v>
          </cell>
          <cell r="C2321" t="str">
            <v>P</v>
          </cell>
          <cell r="D2321" t="str">
            <v>23225</v>
          </cell>
          <cell r="E2321" t="str">
            <v>90 ELL</v>
          </cell>
          <cell r="F2321">
            <v>2</v>
          </cell>
          <cell r="G2321" t="str">
            <v>CB400100000T00</v>
          </cell>
          <cell r="H2321">
            <v>0.75</v>
          </cell>
          <cell r="I2321" t="str">
            <v>--</v>
          </cell>
          <cell r="J2321">
            <v>10</v>
          </cell>
          <cell r="K2321">
            <v>10</v>
          </cell>
        </row>
        <row r="2322">
          <cell r="A2322" t="str">
            <v>M2</v>
          </cell>
          <cell r="B2322" t="str">
            <v>A5C</v>
          </cell>
          <cell r="C2322" t="str">
            <v>P</v>
          </cell>
          <cell r="D2322" t="str">
            <v>23236</v>
          </cell>
          <cell r="E2322" t="str">
            <v>90 ELL</v>
          </cell>
          <cell r="F2322">
            <v>2</v>
          </cell>
          <cell r="G2322" t="str">
            <v>CB400100000T00</v>
          </cell>
          <cell r="H2322">
            <v>0.75</v>
          </cell>
          <cell r="I2322" t="str">
            <v>--</v>
          </cell>
          <cell r="J2322">
            <v>2</v>
          </cell>
          <cell r="K2322">
            <v>2</v>
          </cell>
        </row>
        <row r="2323">
          <cell r="A2323" t="str">
            <v>M2</v>
          </cell>
          <cell r="B2323" t="str">
            <v>A5C</v>
          </cell>
          <cell r="C2323" t="str">
            <v>P</v>
          </cell>
          <cell r="D2323" t="str">
            <v>23234</v>
          </cell>
          <cell r="E2323" t="str">
            <v>90 ELL</v>
          </cell>
          <cell r="F2323">
            <v>2</v>
          </cell>
          <cell r="G2323" t="str">
            <v>CB400100000T00</v>
          </cell>
          <cell r="H2323">
            <v>0.75</v>
          </cell>
          <cell r="I2323" t="str">
            <v>--</v>
          </cell>
          <cell r="J2323">
            <v>5</v>
          </cell>
          <cell r="K2323">
            <v>5</v>
          </cell>
        </row>
        <row r="2324">
          <cell r="A2324" t="str">
            <v>M2</v>
          </cell>
          <cell r="B2324" t="str">
            <v>A5C</v>
          </cell>
          <cell r="C2324" t="str">
            <v>P</v>
          </cell>
          <cell r="D2324" t="str">
            <v>23238</v>
          </cell>
          <cell r="E2324" t="str">
            <v>90 ELL</v>
          </cell>
          <cell r="F2324">
            <v>2</v>
          </cell>
          <cell r="G2324" t="str">
            <v>CB400100000T00</v>
          </cell>
          <cell r="H2324">
            <v>0.75</v>
          </cell>
          <cell r="I2324" t="str">
            <v>--</v>
          </cell>
          <cell r="J2324">
            <v>5</v>
          </cell>
          <cell r="K2324">
            <v>5</v>
          </cell>
        </row>
        <row r="2325">
          <cell r="A2325" t="str">
            <v>M2</v>
          </cell>
          <cell r="B2325" t="str">
            <v>A5C</v>
          </cell>
          <cell r="C2325" t="str">
            <v>P</v>
          </cell>
          <cell r="D2325" t="str">
            <v>23246</v>
          </cell>
          <cell r="E2325" t="str">
            <v>90 ELL</v>
          </cell>
          <cell r="F2325">
            <v>2</v>
          </cell>
          <cell r="G2325" t="str">
            <v>CB400100000T00</v>
          </cell>
          <cell r="H2325">
            <v>0.75</v>
          </cell>
          <cell r="I2325" t="str">
            <v>--</v>
          </cell>
          <cell r="J2325">
            <v>2</v>
          </cell>
          <cell r="K2325">
            <v>2</v>
          </cell>
        </row>
        <row r="2326">
          <cell r="A2326" t="str">
            <v>M2</v>
          </cell>
          <cell r="B2326" t="str">
            <v>A5C</v>
          </cell>
          <cell r="C2326" t="str">
            <v>P</v>
          </cell>
          <cell r="D2326" t="str">
            <v>23247</v>
          </cell>
          <cell r="E2326" t="str">
            <v>90 ELL</v>
          </cell>
          <cell r="F2326">
            <v>2</v>
          </cell>
          <cell r="G2326" t="str">
            <v>CB400100000T00</v>
          </cell>
          <cell r="H2326">
            <v>0.75</v>
          </cell>
          <cell r="I2326" t="str">
            <v>--</v>
          </cell>
          <cell r="J2326">
            <v>10</v>
          </cell>
          <cell r="K2326">
            <v>10</v>
          </cell>
        </row>
        <row r="2327">
          <cell r="A2327" t="str">
            <v>M2</v>
          </cell>
          <cell r="B2327" t="str">
            <v>A5C</v>
          </cell>
          <cell r="C2327" t="str">
            <v>P</v>
          </cell>
          <cell r="D2327" t="str">
            <v>24014</v>
          </cell>
          <cell r="E2327" t="str">
            <v>90 ELL</v>
          </cell>
          <cell r="F2327">
            <v>2</v>
          </cell>
          <cell r="G2327" t="str">
            <v>CB400100000T00</v>
          </cell>
          <cell r="H2327">
            <v>0.75</v>
          </cell>
          <cell r="I2327" t="str">
            <v>--</v>
          </cell>
          <cell r="J2327">
            <v>2</v>
          </cell>
          <cell r="K2327">
            <v>2</v>
          </cell>
        </row>
        <row r="2328">
          <cell r="A2328" t="str">
            <v>M2</v>
          </cell>
          <cell r="B2328" t="str">
            <v>A5C</v>
          </cell>
          <cell r="C2328" t="str">
            <v>P</v>
          </cell>
          <cell r="D2328" t="str">
            <v>24024</v>
          </cell>
          <cell r="E2328" t="str">
            <v>90 ELL</v>
          </cell>
          <cell r="F2328">
            <v>2</v>
          </cell>
          <cell r="G2328" t="str">
            <v>CB400100000T00</v>
          </cell>
          <cell r="H2328">
            <v>0.75</v>
          </cell>
          <cell r="I2328" t="str">
            <v>--</v>
          </cell>
          <cell r="J2328">
            <v>7</v>
          </cell>
          <cell r="K2328">
            <v>7</v>
          </cell>
        </row>
        <row r="2329">
          <cell r="A2329" t="str">
            <v>M2</v>
          </cell>
          <cell r="B2329" t="str">
            <v>A5C</v>
          </cell>
          <cell r="C2329" t="str">
            <v>N</v>
          </cell>
          <cell r="D2329" t="str">
            <v>24613</v>
          </cell>
          <cell r="E2329" t="str">
            <v>90 ELL</v>
          </cell>
          <cell r="F2329">
            <v>2</v>
          </cell>
          <cell r="G2329" t="str">
            <v>CB400100000T00</v>
          </cell>
          <cell r="H2329">
            <v>0.75</v>
          </cell>
          <cell r="I2329" t="str">
            <v>--</v>
          </cell>
          <cell r="J2329">
            <v>5</v>
          </cell>
          <cell r="K2329">
            <v>5</v>
          </cell>
        </row>
        <row r="2330">
          <cell r="A2330" t="str">
            <v>M2</v>
          </cell>
          <cell r="B2330" t="str">
            <v>A5C</v>
          </cell>
          <cell r="C2330" t="str">
            <v>N</v>
          </cell>
          <cell r="D2330" t="str">
            <v>24614</v>
          </cell>
          <cell r="E2330" t="str">
            <v>90 ELL</v>
          </cell>
          <cell r="F2330">
            <v>2</v>
          </cell>
          <cell r="G2330" t="str">
            <v>CB400100000T00</v>
          </cell>
          <cell r="H2330">
            <v>0.75</v>
          </cell>
          <cell r="I2330" t="str">
            <v>--</v>
          </cell>
          <cell r="J2330">
            <v>3</v>
          </cell>
          <cell r="K2330">
            <v>3</v>
          </cell>
        </row>
        <row r="2331">
          <cell r="A2331" t="str">
            <v>M2</v>
          </cell>
          <cell r="B2331" t="str">
            <v>A5C</v>
          </cell>
          <cell r="C2331" t="str">
            <v>P</v>
          </cell>
          <cell r="D2331" t="str">
            <v>23110</v>
          </cell>
          <cell r="E2331" t="str">
            <v>90 ELL</v>
          </cell>
          <cell r="F2331">
            <v>2</v>
          </cell>
          <cell r="G2331" t="str">
            <v>CB400100000T00</v>
          </cell>
          <cell r="H2331">
            <v>0.75</v>
          </cell>
          <cell r="I2331" t="str">
            <v>--</v>
          </cell>
          <cell r="J2331">
            <v>2</v>
          </cell>
          <cell r="K2331">
            <v>2</v>
          </cell>
        </row>
        <row r="2332">
          <cell r="A2332" t="str">
            <v>M2</v>
          </cell>
          <cell r="B2332" t="str">
            <v>A5C</v>
          </cell>
          <cell r="C2332" t="str">
            <v>P</v>
          </cell>
          <cell r="D2332" t="str">
            <v>23164</v>
          </cell>
          <cell r="E2332" t="str">
            <v>90 ELL</v>
          </cell>
          <cell r="F2332">
            <v>2</v>
          </cell>
          <cell r="G2332" t="str">
            <v>CB400100000T00</v>
          </cell>
          <cell r="H2332">
            <v>0.75</v>
          </cell>
          <cell r="I2332" t="str">
            <v>--</v>
          </cell>
          <cell r="J2332">
            <v>2</v>
          </cell>
          <cell r="K2332">
            <v>2</v>
          </cell>
        </row>
        <row r="2333">
          <cell r="A2333" t="str">
            <v>M2</v>
          </cell>
          <cell r="B2333" t="str">
            <v>A5C</v>
          </cell>
          <cell r="C2333" t="str">
            <v>P</v>
          </cell>
          <cell r="D2333" t="str">
            <v>23240</v>
          </cell>
          <cell r="E2333" t="str">
            <v>90 ELL</v>
          </cell>
          <cell r="F2333">
            <v>2</v>
          </cell>
          <cell r="G2333" t="str">
            <v>CB400100000T00</v>
          </cell>
          <cell r="H2333">
            <v>0.75</v>
          </cell>
          <cell r="I2333" t="str">
            <v>--</v>
          </cell>
          <cell r="J2333">
            <v>2</v>
          </cell>
          <cell r="K2333">
            <v>2</v>
          </cell>
        </row>
        <row r="2334">
          <cell r="A2334" t="str">
            <v>M2</v>
          </cell>
          <cell r="B2334" t="str">
            <v>A5C</v>
          </cell>
          <cell r="C2334" t="str">
            <v>P</v>
          </cell>
          <cell r="D2334" t="str">
            <v>24021</v>
          </cell>
          <cell r="E2334" t="str">
            <v>90 ELL</v>
          </cell>
          <cell r="F2334">
            <v>2</v>
          </cell>
          <cell r="G2334" t="str">
            <v>CB400100000T00</v>
          </cell>
          <cell r="H2334">
            <v>0.75</v>
          </cell>
          <cell r="I2334" t="str">
            <v>--</v>
          </cell>
          <cell r="J2334">
            <v>2</v>
          </cell>
          <cell r="K2334">
            <v>2</v>
          </cell>
        </row>
        <row r="2335">
          <cell r="A2335" t="str">
            <v>M2</v>
          </cell>
          <cell r="B2335" t="str">
            <v>A5C</v>
          </cell>
          <cell r="C2335" t="str">
            <v>P</v>
          </cell>
          <cell r="D2335" t="str">
            <v>23148</v>
          </cell>
          <cell r="E2335" t="str">
            <v>CAP</v>
          </cell>
          <cell r="F2335">
            <v>2</v>
          </cell>
          <cell r="G2335" t="str">
            <v>CB520700000T00</v>
          </cell>
          <cell r="H2335">
            <v>0.75</v>
          </cell>
          <cell r="I2335" t="str">
            <v>--</v>
          </cell>
          <cell r="J2335">
            <v>2</v>
          </cell>
          <cell r="K2335">
            <v>2</v>
          </cell>
        </row>
        <row r="2336">
          <cell r="A2336" t="str">
            <v>M2</v>
          </cell>
          <cell r="B2336" t="str">
            <v>A5C</v>
          </cell>
          <cell r="C2336" t="str">
            <v>N</v>
          </cell>
          <cell r="D2336" t="str">
            <v>23620</v>
          </cell>
          <cell r="E2336" t="str">
            <v>CAP</v>
          </cell>
          <cell r="F2336">
            <v>2</v>
          </cell>
          <cell r="G2336" t="str">
            <v>CB520700000T00</v>
          </cell>
          <cell r="H2336">
            <v>0.75</v>
          </cell>
          <cell r="I2336" t="str">
            <v>--</v>
          </cell>
          <cell r="J2336">
            <v>1</v>
          </cell>
          <cell r="K2336">
            <v>1</v>
          </cell>
        </row>
        <row r="2337">
          <cell r="A2337" t="str">
            <v>M2</v>
          </cell>
          <cell r="B2337" t="str">
            <v>A5C</v>
          </cell>
          <cell r="C2337" t="str">
            <v>N</v>
          </cell>
          <cell r="D2337" t="str">
            <v>23621</v>
          </cell>
          <cell r="E2337" t="str">
            <v>CAP</v>
          </cell>
          <cell r="F2337">
            <v>2</v>
          </cell>
          <cell r="G2337" t="str">
            <v>CB520700000T00</v>
          </cell>
          <cell r="H2337">
            <v>0.75</v>
          </cell>
          <cell r="I2337" t="str">
            <v>--</v>
          </cell>
          <cell r="J2337">
            <v>1</v>
          </cell>
          <cell r="K2337">
            <v>1</v>
          </cell>
        </row>
        <row r="2338">
          <cell r="A2338" t="str">
            <v>M2</v>
          </cell>
          <cell r="B2338" t="str">
            <v>A5C</v>
          </cell>
          <cell r="C2338" t="str">
            <v>N</v>
          </cell>
          <cell r="D2338" t="str">
            <v>23632</v>
          </cell>
          <cell r="E2338" t="str">
            <v>CAP</v>
          </cell>
          <cell r="F2338">
            <v>2</v>
          </cell>
          <cell r="G2338" t="str">
            <v>CB520700000T00</v>
          </cell>
          <cell r="H2338">
            <v>0.75</v>
          </cell>
          <cell r="I2338" t="str">
            <v>--</v>
          </cell>
          <cell r="J2338">
            <v>1</v>
          </cell>
          <cell r="K2338">
            <v>1</v>
          </cell>
        </row>
        <row r="2339">
          <cell r="A2339" t="str">
            <v>M2</v>
          </cell>
          <cell r="B2339" t="str">
            <v>A5C</v>
          </cell>
          <cell r="C2339" t="str">
            <v>N</v>
          </cell>
          <cell r="D2339" t="str">
            <v>23634</v>
          </cell>
          <cell r="E2339" t="str">
            <v>CAP</v>
          </cell>
          <cell r="F2339">
            <v>2</v>
          </cell>
          <cell r="G2339" t="str">
            <v>CB520700000T00</v>
          </cell>
          <cell r="H2339">
            <v>0.75</v>
          </cell>
          <cell r="I2339" t="str">
            <v>--</v>
          </cell>
          <cell r="J2339">
            <v>1</v>
          </cell>
          <cell r="K2339">
            <v>1</v>
          </cell>
        </row>
        <row r="2340">
          <cell r="A2340" t="str">
            <v>M2</v>
          </cell>
          <cell r="B2340" t="str">
            <v>A5C</v>
          </cell>
          <cell r="C2340" t="str">
            <v>N</v>
          </cell>
          <cell r="D2340" t="str">
            <v>23642</v>
          </cell>
          <cell r="E2340" t="str">
            <v>CAP</v>
          </cell>
          <cell r="F2340">
            <v>2</v>
          </cell>
          <cell r="G2340" t="str">
            <v>CB520700000T00</v>
          </cell>
          <cell r="H2340">
            <v>0.75</v>
          </cell>
          <cell r="I2340" t="str">
            <v>--</v>
          </cell>
          <cell r="J2340">
            <v>1</v>
          </cell>
          <cell r="K2340">
            <v>1</v>
          </cell>
        </row>
        <row r="2341">
          <cell r="A2341" t="str">
            <v>M2</v>
          </cell>
          <cell r="B2341" t="str">
            <v>A5C</v>
          </cell>
          <cell r="C2341" t="str">
            <v>N</v>
          </cell>
          <cell r="D2341" t="str">
            <v>23636</v>
          </cell>
          <cell r="E2341" t="str">
            <v>CAP</v>
          </cell>
          <cell r="F2341">
            <v>2</v>
          </cell>
          <cell r="G2341" t="str">
            <v>CB520700000T00</v>
          </cell>
          <cell r="H2341">
            <v>0.75</v>
          </cell>
          <cell r="I2341" t="str">
            <v>--</v>
          </cell>
          <cell r="J2341">
            <v>1</v>
          </cell>
          <cell r="K2341">
            <v>1</v>
          </cell>
        </row>
        <row r="2342">
          <cell r="A2342" t="str">
            <v>M2</v>
          </cell>
          <cell r="B2342" t="str">
            <v>A5C</v>
          </cell>
          <cell r="C2342" t="str">
            <v>N</v>
          </cell>
          <cell r="D2342" t="str">
            <v>23639</v>
          </cell>
          <cell r="E2342" t="str">
            <v>CAP</v>
          </cell>
          <cell r="F2342">
            <v>2</v>
          </cell>
          <cell r="G2342" t="str">
            <v>CB520700000T00</v>
          </cell>
          <cell r="H2342">
            <v>0.75</v>
          </cell>
          <cell r="I2342" t="str">
            <v>--</v>
          </cell>
          <cell r="J2342">
            <v>1</v>
          </cell>
          <cell r="K2342">
            <v>1</v>
          </cell>
        </row>
        <row r="2343">
          <cell r="A2343" t="str">
            <v>M2</v>
          </cell>
          <cell r="B2343" t="str">
            <v>A5C</v>
          </cell>
          <cell r="C2343" t="str">
            <v>N</v>
          </cell>
          <cell r="D2343" t="str">
            <v>24611</v>
          </cell>
          <cell r="E2343" t="str">
            <v>CAP</v>
          </cell>
          <cell r="F2343">
            <v>2</v>
          </cell>
          <cell r="G2343" t="str">
            <v>CB520700000T00</v>
          </cell>
          <cell r="H2343">
            <v>0.75</v>
          </cell>
          <cell r="I2343" t="str">
            <v>--</v>
          </cell>
          <cell r="J2343">
            <v>1</v>
          </cell>
          <cell r="K2343">
            <v>1</v>
          </cell>
        </row>
        <row r="2344">
          <cell r="A2344" t="str">
            <v>M2</v>
          </cell>
          <cell r="B2344" t="str">
            <v>A5C</v>
          </cell>
          <cell r="C2344" t="str">
            <v>N</v>
          </cell>
          <cell r="D2344" t="str">
            <v>23646</v>
          </cell>
          <cell r="E2344" t="str">
            <v>CAP</v>
          </cell>
          <cell r="F2344">
            <v>2</v>
          </cell>
          <cell r="G2344" t="str">
            <v>CB520700000T00</v>
          </cell>
          <cell r="H2344">
            <v>0.75</v>
          </cell>
          <cell r="I2344" t="str">
            <v>--</v>
          </cell>
          <cell r="J2344">
            <v>1</v>
          </cell>
          <cell r="K2344">
            <v>1</v>
          </cell>
        </row>
        <row r="2345">
          <cell r="A2345" t="str">
            <v>M2</v>
          </cell>
          <cell r="B2345" t="str">
            <v>A5C</v>
          </cell>
          <cell r="C2345" t="str">
            <v>N</v>
          </cell>
          <cell r="D2345" t="str">
            <v>24613</v>
          </cell>
          <cell r="E2345" t="str">
            <v>CAP</v>
          </cell>
          <cell r="F2345">
            <v>2</v>
          </cell>
          <cell r="G2345" t="str">
            <v>CB520700000T00</v>
          </cell>
          <cell r="H2345">
            <v>0.75</v>
          </cell>
          <cell r="I2345" t="str">
            <v>--</v>
          </cell>
          <cell r="J2345">
            <v>1</v>
          </cell>
          <cell r="K2345">
            <v>1</v>
          </cell>
        </row>
        <row r="2346">
          <cell r="A2346" t="str">
            <v>M2</v>
          </cell>
          <cell r="B2346" t="str">
            <v>A5C</v>
          </cell>
          <cell r="C2346" t="str">
            <v>N</v>
          </cell>
          <cell r="D2346" t="str">
            <v>24614</v>
          </cell>
          <cell r="E2346" t="str">
            <v>CAP</v>
          </cell>
          <cell r="F2346">
            <v>2</v>
          </cell>
          <cell r="G2346" t="str">
            <v>CB520700000T00</v>
          </cell>
          <cell r="H2346">
            <v>0.75</v>
          </cell>
          <cell r="I2346" t="str">
            <v>--</v>
          </cell>
          <cell r="J2346">
            <v>1</v>
          </cell>
          <cell r="K2346">
            <v>1</v>
          </cell>
        </row>
        <row r="2347">
          <cell r="A2347" t="str">
            <v>M2</v>
          </cell>
          <cell r="B2347" t="str">
            <v>A5C</v>
          </cell>
          <cell r="C2347" t="str">
            <v>P</v>
          </cell>
          <cell r="D2347" t="str">
            <v>23006</v>
          </cell>
          <cell r="E2347" t="str">
            <v>CAP</v>
          </cell>
          <cell r="F2347">
            <v>2</v>
          </cell>
          <cell r="G2347" t="str">
            <v>CB520700000T00</v>
          </cell>
          <cell r="H2347">
            <v>0.75</v>
          </cell>
          <cell r="I2347" t="str">
            <v>--</v>
          </cell>
          <cell r="J2347">
            <v>2</v>
          </cell>
          <cell r="K2347">
            <v>2</v>
          </cell>
        </row>
        <row r="2348">
          <cell r="A2348" t="str">
            <v>M2</v>
          </cell>
          <cell r="B2348" t="str">
            <v>A5C</v>
          </cell>
          <cell r="C2348" t="str">
            <v>P</v>
          </cell>
          <cell r="D2348" t="str">
            <v>23037</v>
          </cell>
          <cell r="E2348" t="str">
            <v>CAP</v>
          </cell>
          <cell r="F2348">
            <v>2</v>
          </cell>
          <cell r="G2348" t="str">
            <v>CB520700000T00</v>
          </cell>
          <cell r="H2348">
            <v>0.75</v>
          </cell>
          <cell r="I2348" t="str">
            <v>--</v>
          </cell>
          <cell r="J2348">
            <v>1</v>
          </cell>
          <cell r="K2348">
            <v>1</v>
          </cell>
        </row>
        <row r="2349">
          <cell r="A2349" t="str">
            <v>M2</v>
          </cell>
          <cell r="B2349" t="str">
            <v>A5C</v>
          </cell>
          <cell r="C2349" t="str">
            <v>P</v>
          </cell>
          <cell r="D2349" t="str">
            <v>23035</v>
          </cell>
          <cell r="E2349" t="str">
            <v>CAP</v>
          </cell>
          <cell r="F2349">
            <v>2</v>
          </cell>
          <cell r="G2349" t="str">
            <v>CB520700000T00</v>
          </cell>
          <cell r="H2349">
            <v>0.75</v>
          </cell>
          <cell r="I2349" t="str">
            <v>--</v>
          </cell>
          <cell r="J2349">
            <v>1</v>
          </cell>
          <cell r="K2349">
            <v>1</v>
          </cell>
        </row>
        <row r="2350">
          <cell r="A2350" t="str">
            <v>M2</v>
          </cell>
          <cell r="B2350" t="str">
            <v>A5C</v>
          </cell>
          <cell r="C2350" t="str">
            <v>P</v>
          </cell>
          <cell r="D2350" t="str">
            <v>23052</v>
          </cell>
          <cell r="E2350" t="str">
            <v>CAP</v>
          </cell>
          <cell r="F2350">
            <v>2</v>
          </cell>
          <cell r="G2350" t="str">
            <v>CB520700000T00</v>
          </cell>
          <cell r="H2350">
            <v>0.75</v>
          </cell>
          <cell r="I2350" t="str">
            <v>--</v>
          </cell>
          <cell r="J2350">
            <v>1</v>
          </cell>
          <cell r="K2350">
            <v>1</v>
          </cell>
        </row>
        <row r="2351">
          <cell r="A2351" t="str">
            <v>M2</v>
          </cell>
          <cell r="B2351" t="str">
            <v>A5C</v>
          </cell>
          <cell r="C2351" t="str">
            <v>P</v>
          </cell>
          <cell r="D2351" t="str">
            <v>23063</v>
          </cell>
          <cell r="E2351" t="str">
            <v>CAP</v>
          </cell>
          <cell r="F2351">
            <v>2</v>
          </cell>
          <cell r="G2351" t="str">
            <v>CB520700000T00</v>
          </cell>
          <cell r="H2351">
            <v>0.75</v>
          </cell>
          <cell r="I2351" t="str">
            <v>--</v>
          </cell>
          <cell r="J2351">
            <v>1</v>
          </cell>
          <cell r="K2351">
            <v>1</v>
          </cell>
        </row>
        <row r="2352">
          <cell r="A2352" t="str">
            <v>M2</v>
          </cell>
          <cell r="B2352" t="str">
            <v>A5C</v>
          </cell>
          <cell r="C2352" t="str">
            <v>P</v>
          </cell>
          <cell r="D2352" t="str">
            <v>23078</v>
          </cell>
          <cell r="E2352" t="str">
            <v>CAP</v>
          </cell>
          <cell r="F2352">
            <v>2</v>
          </cell>
          <cell r="G2352" t="str">
            <v>CB520700000T00</v>
          </cell>
          <cell r="H2352">
            <v>0.75</v>
          </cell>
          <cell r="I2352" t="str">
            <v>--</v>
          </cell>
          <cell r="J2352">
            <v>1</v>
          </cell>
          <cell r="K2352">
            <v>1</v>
          </cell>
        </row>
        <row r="2353">
          <cell r="A2353" t="str">
            <v>M2</v>
          </cell>
          <cell r="B2353" t="str">
            <v>A5C</v>
          </cell>
          <cell r="C2353" t="str">
            <v>P</v>
          </cell>
          <cell r="D2353" t="str">
            <v>23081</v>
          </cell>
          <cell r="E2353" t="str">
            <v>CAP</v>
          </cell>
          <cell r="F2353">
            <v>2</v>
          </cell>
          <cell r="G2353" t="str">
            <v>CB520700000T00</v>
          </cell>
          <cell r="H2353">
            <v>0.75</v>
          </cell>
          <cell r="I2353" t="str">
            <v>--</v>
          </cell>
          <cell r="J2353">
            <v>1</v>
          </cell>
          <cell r="K2353">
            <v>1</v>
          </cell>
        </row>
        <row r="2354">
          <cell r="A2354" t="str">
            <v>M2</v>
          </cell>
          <cell r="B2354" t="str">
            <v>A5C</v>
          </cell>
          <cell r="C2354" t="str">
            <v>P</v>
          </cell>
          <cell r="D2354" t="str">
            <v>23082</v>
          </cell>
          <cell r="E2354" t="str">
            <v>CAP</v>
          </cell>
          <cell r="F2354">
            <v>2</v>
          </cell>
          <cell r="G2354" t="str">
            <v>CB520700000T00</v>
          </cell>
          <cell r="H2354">
            <v>0.75</v>
          </cell>
          <cell r="I2354" t="str">
            <v>--</v>
          </cell>
          <cell r="J2354">
            <v>2</v>
          </cell>
          <cell r="K2354">
            <v>2</v>
          </cell>
        </row>
        <row r="2355">
          <cell r="A2355" t="str">
            <v>M2</v>
          </cell>
          <cell r="B2355" t="str">
            <v>A5C</v>
          </cell>
          <cell r="C2355" t="str">
            <v>P</v>
          </cell>
          <cell r="D2355" t="str">
            <v>23083</v>
          </cell>
          <cell r="E2355" t="str">
            <v>CAP</v>
          </cell>
          <cell r="F2355">
            <v>2</v>
          </cell>
          <cell r="G2355" t="str">
            <v>CB520700000T00</v>
          </cell>
          <cell r="H2355">
            <v>0.75</v>
          </cell>
          <cell r="I2355" t="str">
            <v>--</v>
          </cell>
          <cell r="J2355">
            <v>1</v>
          </cell>
          <cell r="K2355">
            <v>1</v>
          </cell>
        </row>
        <row r="2356">
          <cell r="A2356" t="str">
            <v>M2</v>
          </cell>
          <cell r="B2356" t="str">
            <v>A5C</v>
          </cell>
          <cell r="C2356" t="str">
            <v>P</v>
          </cell>
          <cell r="D2356" t="str">
            <v>23085</v>
          </cell>
          <cell r="E2356" t="str">
            <v>CAP</v>
          </cell>
          <cell r="F2356">
            <v>2</v>
          </cell>
          <cell r="G2356" t="str">
            <v>CB520700000T00</v>
          </cell>
          <cell r="H2356">
            <v>0.75</v>
          </cell>
          <cell r="I2356" t="str">
            <v>--</v>
          </cell>
          <cell r="J2356">
            <v>2</v>
          </cell>
          <cell r="K2356">
            <v>2</v>
          </cell>
        </row>
        <row r="2357">
          <cell r="A2357" t="str">
            <v>M2</v>
          </cell>
          <cell r="B2357" t="str">
            <v>A5C</v>
          </cell>
          <cell r="C2357" t="str">
            <v>P</v>
          </cell>
          <cell r="D2357" t="str">
            <v>23094</v>
          </cell>
          <cell r="E2357" t="str">
            <v>CAP</v>
          </cell>
          <cell r="F2357">
            <v>2</v>
          </cell>
          <cell r="G2357" t="str">
            <v>CB520700000T00</v>
          </cell>
          <cell r="H2357">
            <v>0.75</v>
          </cell>
          <cell r="I2357" t="str">
            <v>--</v>
          </cell>
          <cell r="J2357">
            <v>3</v>
          </cell>
          <cell r="K2357">
            <v>3</v>
          </cell>
        </row>
        <row r="2358">
          <cell r="A2358" t="str">
            <v>M2</v>
          </cell>
          <cell r="B2358" t="str">
            <v>A5C</v>
          </cell>
          <cell r="C2358" t="str">
            <v>P</v>
          </cell>
          <cell r="D2358" t="str">
            <v>23096</v>
          </cell>
          <cell r="E2358" t="str">
            <v>CAP</v>
          </cell>
          <cell r="F2358">
            <v>2</v>
          </cell>
          <cell r="G2358" t="str">
            <v>CB520700000T00</v>
          </cell>
          <cell r="H2358">
            <v>0.75</v>
          </cell>
          <cell r="I2358" t="str">
            <v>--</v>
          </cell>
          <cell r="J2358">
            <v>3</v>
          </cell>
          <cell r="K2358">
            <v>3</v>
          </cell>
        </row>
        <row r="2359">
          <cell r="A2359" t="str">
            <v>M2</v>
          </cell>
          <cell r="B2359" t="str">
            <v>A5C</v>
          </cell>
          <cell r="C2359" t="str">
            <v>P</v>
          </cell>
          <cell r="D2359" t="str">
            <v>23104</v>
          </cell>
          <cell r="E2359" t="str">
            <v>CAP</v>
          </cell>
          <cell r="F2359">
            <v>2</v>
          </cell>
          <cell r="G2359" t="str">
            <v>CB520700000T00</v>
          </cell>
          <cell r="H2359">
            <v>0.75</v>
          </cell>
          <cell r="I2359" t="str">
            <v>--</v>
          </cell>
          <cell r="J2359">
            <v>1</v>
          </cell>
          <cell r="K2359">
            <v>1</v>
          </cell>
        </row>
        <row r="2360">
          <cell r="A2360" t="str">
            <v>M2</v>
          </cell>
          <cell r="B2360" t="str">
            <v>A5C</v>
          </cell>
          <cell r="C2360" t="str">
            <v>P</v>
          </cell>
          <cell r="D2360" t="str">
            <v>23103</v>
          </cell>
          <cell r="E2360" t="str">
            <v>CAP</v>
          </cell>
          <cell r="F2360">
            <v>2</v>
          </cell>
          <cell r="G2360" t="str">
            <v>CB520700000T00</v>
          </cell>
          <cell r="H2360">
            <v>0.75</v>
          </cell>
          <cell r="I2360" t="str">
            <v>--</v>
          </cell>
          <cell r="J2360">
            <v>2</v>
          </cell>
          <cell r="K2360">
            <v>2</v>
          </cell>
        </row>
        <row r="2361">
          <cell r="A2361" t="str">
            <v>M2</v>
          </cell>
          <cell r="B2361" t="str">
            <v>A5C</v>
          </cell>
          <cell r="C2361" t="str">
            <v>P</v>
          </cell>
          <cell r="D2361" t="str">
            <v>23104</v>
          </cell>
          <cell r="E2361" t="str">
            <v>CAP</v>
          </cell>
          <cell r="F2361">
            <v>2</v>
          </cell>
          <cell r="G2361" t="str">
            <v>CB520700000T00</v>
          </cell>
          <cell r="H2361">
            <v>0.75</v>
          </cell>
          <cell r="I2361" t="str">
            <v>--</v>
          </cell>
          <cell r="J2361">
            <v>1</v>
          </cell>
          <cell r="K2361">
            <v>1</v>
          </cell>
        </row>
        <row r="2362">
          <cell r="A2362" t="str">
            <v>M2</v>
          </cell>
          <cell r="B2362" t="str">
            <v>A5C</v>
          </cell>
          <cell r="C2362" t="str">
            <v>P</v>
          </cell>
          <cell r="D2362" t="str">
            <v>23108</v>
          </cell>
          <cell r="E2362" t="str">
            <v>CAP</v>
          </cell>
          <cell r="F2362">
            <v>2</v>
          </cell>
          <cell r="G2362" t="str">
            <v>CB520700000T00</v>
          </cell>
          <cell r="H2362">
            <v>0.75</v>
          </cell>
          <cell r="I2362" t="str">
            <v>--</v>
          </cell>
          <cell r="J2362">
            <v>1</v>
          </cell>
          <cell r="K2362">
            <v>1</v>
          </cell>
        </row>
        <row r="2363">
          <cell r="A2363" t="str">
            <v>M2</v>
          </cell>
          <cell r="B2363" t="str">
            <v>A5C</v>
          </cell>
          <cell r="C2363" t="str">
            <v>P</v>
          </cell>
          <cell r="D2363" t="str">
            <v>23108</v>
          </cell>
          <cell r="E2363" t="str">
            <v>CAP</v>
          </cell>
          <cell r="F2363">
            <v>2</v>
          </cell>
          <cell r="G2363" t="str">
            <v>CB520700000T00</v>
          </cell>
          <cell r="H2363">
            <v>0.75</v>
          </cell>
          <cell r="I2363" t="str">
            <v>--</v>
          </cell>
          <cell r="J2363">
            <v>1</v>
          </cell>
          <cell r="K2363">
            <v>1</v>
          </cell>
        </row>
        <row r="2364">
          <cell r="A2364" t="str">
            <v>M2</v>
          </cell>
          <cell r="B2364" t="str">
            <v>A5C</v>
          </cell>
          <cell r="C2364" t="str">
            <v>P</v>
          </cell>
          <cell r="D2364" t="str">
            <v>23111</v>
          </cell>
          <cell r="E2364" t="str">
            <v>CAP</v>
          </cell>
          <cell r="F2364">
            <v>2</v>
          </cell>
          <cell r="G2364" t="str">
            <v>CB520700000T00</v>
          </cell>
          <cell r="H2364">
            <v>0.75</v>
          </cell>
          <cell r="I2364" t="str">
            <v>--</v>
          </cell>
          <cell r="J2364">
            <v>2</v>
          </cell>
          <cell r="K2364">
            <v>2</v>
          </cell>
        </row>
        <row r="2365">
          <cell r="A2365" t="str">
            <v>M2</v>
          </cell>
          <cell r="B2365" t="str">
            <v>A5C</v>
          </cell>
          <cell r="C2365" t="str">
            <v>P</v>
          </cell>
          <cell r="D2365" t="str">
            <v>23112</v>
          </cell>
          <cell r="E2365" t="str">
            <v>CAP</v>
          </cell>
          <cell r="F2365">
            <v>2</v>
          </cell>
          <cell r="G2365" t="str">
            <v>CB520700000T00</v>
          </cell>
          <cell r="H2365">
            <v>0.75</v>
          </cell>
          <cell r="I2365" t="str">
            <v>--</v>
          </cell>
          <cell r="J2365">
            <v>1</v>
          </cell>
          <cell r="K2365">
            <v>1</v>
          </cell>
        </row>
        <row r="2366">
          <cell r="A2366" t="str">
            <v>M2</v>
          </cell>
          <cell r="B2366" t="str">
            <v>A5C</v>
          </cell>
          <cell r="C2366" t="str">
            <v>P</v>
          </cell>
          <cell r="D2366" t="str">
            <v>23112</v>
          </cell>
          <cell r="E2366" t="str">
            <v>CAP</v>
          </cell>
          <cell r="F2366">
            <v>2</v>
          </cell>
          <cell r="G2366" t="str">
            <v>CB520700000T00</v>
          </cell>
          <cell r="H2366">
            <v>0.75</v>
          </cell>
          <cell r="I2366" t="str">
            <v>--</v>
          </cell>
          <cell r="J2366">
            <v>1</v>
          </cell>
          <cell r="K2366">
            <v>1</v>
          </cell>
        </row>
        <row r="2367">
          <cell r="A2367" t="str">
            <v>M2</v>
          </cell>
          <cell r="B2367" t="str">
            <v>A5C</v>
          </cell>
          <cell r="C2367" t="str">
            <v>P</v>
          </cell>
          <cell r="D2367" t="str">
            <v>23113</v>
          </cell>
          <cell r="E2367" t="str">
            <v>CAP</v>
          </cell>
          <cell r="F2367">
            <v>2</v>
          </cell>
          <cell r="G2367" t="str">
            <v>CB520700000T00</v>
          </cell>
          <cell r="H2367">
            <v>0.75</v>
          </cell>
          <cell r="I2367" t="str">
            <v>--</v>
          </cell>
          <cell r="J2367">
            <v>1</v>
          </cell>
          <cell r="K2367">
            <v>1</v>
          </cell>
        </row>
        <row r="2368">
          <cell r="A2368" t="str">
            <v>M2</v>
          </cell>
          <cell r="B2368" t="str">
            <v>A5C</v>
          </cell>
          <cell r="C2368" t="str">
            <v>P</v>
          </cell>
          <cell r="D2368" t="str">
            <v>23116</v>
          </cell>
          <cell r="E2368" t="str">
            <v>CAP</v>
          </cell>
          <cell r="F2368">
            <v>2</v>
          </cell>
          <cell r="G2368" t="str">
            <v>CB520700000T00</v>
          </cell>
          <cell r="H2368">
            <v>0.75</v>
          </cell>
          <cell r="I2368" t="str">
            <v>--</v>
          </cell>
          <cell r="J2368">
            <v>2</v>
          </cell>
          <cell r="K2368">
            <v>2</v>
          </cell>
        </row>
        <row r="2369">
          <cell r="A2369" t="str">
            <v>M2</v>
          </cell>
          <cell r="B2369" t="str">
            <v>A5C</v>
          </cell>
          <cell r="C2369" t="str">
            <v>P</v>
          </cell>
          <cell r="D2369" t="str">
            <v>23121</v>
          </cell>
          <cell r="E2369" t="str">
            <v>CAP</v>
          </cell>
          <cell r="F2369">
            <v>2</v>
          </cell>
          <cell r="G2369" t="str">
            <v>CB520700000T00</v>
          </cell>
          <cell r="H2369">
            <v>0.75</v>
          </cell>
          <cell r="I2369" t="str">
            <v>--</v>
          </cell>
          <cell r="J2369">
            <v>2</v>
          </cell>
          <cell r="K2369">
            <v>2</v>
          </cell>
        </row>
        <row r="2370">
          <cell r="A2370" t="str">
            <v>M2</v>
          </cell>
          <cell r="B2370" t="str">
            <v>A5C</v>
          </cell>
          <cell r="C2370" t="str">
            <v>P</v>
          </cell>
          <cell r="D2370" t="str">
            <v>23122</v>
          </cell>
          <cell r="E2370" t="str">
            <v>CAP</v>
          </cell>
          <cell r="F2370">
            <v>2</v>
          </cell>
          <cell r="G2370" t="str">
            <v>CB520700000T00</v>
          </cell>
          <cell r="H2370">
            <v>0.75</v>
          </cell>
          <cell r="I2370" t="str">
            <v>--</v>
          </cell>
          <cell r="J2370">
            <v>1</v>
          </cell>
          <cell r="K2370">
            <v>1</v>
          </cell>
        </row>
        <row r="2371">
          <cell r="A2371" t="str">
            <v>M2</v>
          </cell>
          <cell r="B2371" t="str">
            <v>A5C</v>
          </cell>
          <cell r="C2371" t="str">
            <v>P</v>
          </cell>
          <cell r="D2371" t="str">
            <v>23135</v>
          </cell>
          <cell r="E2371" t="str">
            <v>CAP</v>
          </cell>
          <cell r="F2371">
            <v>2</v>
          </cell>
          <cell r="G2371" t="str">
            <v>CB520700000T00</v>
          </cell>
          <cell r="H2371">
            <v>0.75</v>
          </cell>
          <cell r="I2371" t="str">
            <v>--</v>
          </cell>
          <cell r="J2371">
            <v>3</v>
          </cell>
          <cell r="K2371">
            <v>3</v>
          </cell>
        </row>
        <row r="2372">
          <cell r="A2372" t="str">
            <v>M2</v>
          </cell>
          <cell r="B2372" t="str">
            <v>A5C</v>
          </cell>
          <cell r="C2372" t="str">
            <v>P</v>
          </cell>
          <cell r="D2372" t="str">
            <v>23141</v>
          </cell>
          <cell r="E2372" t="str">
            <v>CAP</v>
          </cell>
          <cell r="F2372">
            <v>2</v>
          </cell>
          <cell r="G2372" t="str">
            <v>CB520700000T00</v>
          </cell>
          <cell r="H2372">
            <v>0.75</v>
          </cell>
          <cell r="I2372" t="str">
            <v>--</v>
          </cell>
          <cell r="J2372">
            <v>1</v>
          </cell>
          <cell r="K2372">
            <v>1</v>
          </cell>
        </row>
        <row r="2373">
          <cell r="A2373" t="str">
            <v>M2</v>
          </cell>
          <cell r="B2373" t="str">
            <v>A5C</v>
          </cell>
          <cell r="C2373" t="str">
            <v>P</v>
          </cell>
          <cell r="D2373" t="str">
            <v>23144</v>
          </cell>
          <cell r="E2373" t="str">
            <v>CAP</v>
          </cell>
          <cell r="F2373">
            <v>2</v>
          </cell>
          <cell r="G2373" t="str">
            <v>CB520700000T00</v>
          </cell>
          <cell r="H2373">
            <v>0.75</v>
          </cell>
          <cell r="I2373" t="str">
            <v>--</v>
          </cell>
          <cell r="J2373">
            <v>2</v>
          </cell>
          <cell r="K2373">
            <v>2</v>
          </cell>
        </row>
        <row r="2374">
          <cell r="A2374" t="str">
            <v>M2</v>
          </cell>
          <cell r="B2374" t="str">
            <v>A5C</v>
          </cell>
          <cell r="C2374" t="str">
            <v>P</v>
          </cell>
          <cell r="D2374" t="str">
            <v>23152</v>
          </cell>
          <cell r="E2374" t="str">
            <v>CAP</v>
          </cell>
          <cell r="F2374">
            <v>2</v>
          </cell>
          <cell r="G2374" t="str">
            <v>CB520700000T00</v>
          </cell>
          <cell r="H2374">
            <v>0.75</v>
          </cell>
          <cell r="I2374" t="str">
            <v>--</v>
          </cell>
          <cell r="J2374">
            <v>1</v>
          </cell>
          <cell r="K2374">
            <v>1</v>
          </cell>
        </row>
        <row r="2375">
          <cell r="A2375" t="str">
            <v>M2</v>
          </cell>
          <cell r="B2375" t="str">
            <v>A5C</v>
          </cell>
          <cell r="C2375" t="str">
            <v>P</v>
          </cell>
          <cell r="D2375" t="str">
            <v>23160</v>
          </cell>
          <cell r="E2375" t="str">
            <v>CAP</v>
          </cell>
          <cell r="F2375">
            <v>2</v>
          </cell>
          <cell r="G2375" t="str">
            <v>CB520700000T00</v>
          </cell>
          <cell r="H2375">
            <v>0.75</v>
          </cell>
          <cell r="I2375" t="str">
            <v>--</v>
          </cell>
          <cell r="J2375">
            <v>1</v>
          </cell>
          <cell r="K2375">
            <v>1</v>
          </cell>
        </row>
        <row r="2376">
          <cell r="A2376" t="str">
            <v>M2</v>
          </cell>
          <cell r="B2376" t="str">
            <v>A5C</v>
          </cell>
          <cell r="C2376" t="str">
            <v>P</v>
          </cell>
          <cell r="D2376" t="str">
            <v>23174</v>
          </cell>
          <cell r="E2376" t="str">
            <v>CAP</v>
          </cell>
          <cell r="F2376">
            <v>2</v>
          </cell>
          <cell r="G2376" t="str">
            <v>CB520700000T00</v>
          </cell>
          <cell r="H2376">
            <v>0.75</v>
          </cell>
          <cell r="I2376" t="str">
            <v>--</v>
          </cell>
          <cell r="J2376">
            <v>1</v>
          </cell>
          <cell r="K2376">
            <v>1</v>
          </cell>
        </row>
        <row r="2377">
          <cell r="A2377" t="str">
            <v>M2</v>
          </cell>
          <cell r="B2377" t="str">
            <v>A5C</v>
          </cell>
          <cell r="C2377" t="str">
            <v>P</v>
          </cell>
          <cell r="D2377" t="str">
            <v>23181</v>
          </cell>
          <cell r="E2377" t="str">
            <v>CAP</v>
          </cell>
          <cell r="F2377">
            <v>2</v>
          </cell>
          <cell r="G2377" t="str">
            <v>CB520700000T00</v>
          </cell>
          <cell r="H2377">
            <v>0.75</v>
          </cell>
          <cell r="I2377" t="str">
            <v>--</v>
          </cell>
          <cell r="J2377">
            <v>1</v>
          </cell>
          <cell r="K2377">
            <v>1</v>
          </cell>
        </row>
        <row r="2378">
          <cell r="A2378" t="str">
            <v>M2</v>
          </cell>
          <cell r="B2378" t="str">
            <v>A5C</v>
          </cell>
          <cell r="C2378" t="str">
            <v>P</v>
          </cell>
          <cell r="D2378" t="str">
            <v>23188</v>
          </cell>
          <cell r="E2378" t="str">
            <v>CAP</v>
          </cell>
          <cell r="F2378">
            <v>2</v>
          </cell>
          <cell r="G2378" t="str">
            <v>CB520700000T00</v>
          </cell>
          <cell r="H2378">
            <v>0.75</v>
          </cell>
          <cell r="I2378" t="str">
            <v>--</v>
          </cell>
          <cell r="J2378">
            <v>3</v>
          </cell>
          <cell r="K2378">
            <v>3</v>
          </cell>
        </row>
        <row r="2379">
          <cell r="A2379" t="str">
            <v>M2</v>
          </cell>
          <cell r="B2379" t="str">
            <v>A5C</v>
          </cell>
          <cell r="C2379" t="str">
            <v>P</v>
          </cell>
          <cell r="D2379" t="str">
            <v>23192</v>
          </cell>
          <cell r="E2379" t="str">
            <v>CAP</v>
          </cell>
          <cell r="F2379">
            <v>2</v>
          </cell>
          <cell r="G2379" t="str">
            <v>CB520700000T00</v>
          </cell>
          <cell r="H2379">
            <v>0.75</v>
          </cell>
          <cell r="I2379" t="str">
            <v>--</v>
          </cell>
          <cell r="J2379">
            <v>1</v>
          </cell>
          <cell r="K2379">
            <v>1</v>
          </cell>
        </row>
        <row r="2380">
          <cell r="A2380" t="str">
            <v>M2</v>
          </cell>
          <cell r="B2380" t="str">
            <v>A5C</v>
          </cell>
          <cell r="C2380" t="str">
            <v>P</v>
          </cell>
          <cell r="D2380" t="str">
            <v>23213</v>
          </cell>
          <cell r="E2380" t="str">
            <v>CAP</v>
          </cell>
          <cell r="F2380">
            <v>2</v>
          </cell>
          <cell r="G2380" t="str">
            <v>CB520700000T00</v>
          </cell>
          <cell r="H2380">
            <v>0.75</v>
          </cell>
          <cell r="I2380" t="str">
            <v>--</v>
          </cell>
          <cell r="J2380">
            <v>1</v>
          </cell>
          <cell r="K2380">
            <v>1</v>
          </cell>
        </row>
        <row r="2381">
          <cell r="A2381" t="str">
            <v>M2</v>
          </cell>
          <cell r="B2381" t="str">
            <v>A5C</v>
          </cell>
          <cell r="C2381" t="str">
            <v>P</v>
          </cell>
          <cell r="D2381" t="str">
            <v>23214</v>
          </cell>
          <cell r="E2381" t="str">
            <v>CAP</v>
          </cell>
          <cell r="F2381">
            <v>2</v>
          </cell>
          <cell r="G2381" t="str">
            <v>CB520700000T00</v>
          </cell>
          <cell r="H2381">
            <v>0.75</v>
          </cell>
          <cell r="I2381" t="str">
            <v>--</v>
          </cell>
          <cell r="J2381">
            <v>1</v>
          </cell>
          <cell r="K2381">
            <v>1</v>
          </cell>
        </row>
        <row r="2382">
          <cell r="A2382" t="str">
            <v>M2</v>
          </cell>
          <cell r="B2382" t="str">
            <v>A5C</v>
          </cell>
          <cell r="C2382" t="str">
            <v>P</v>
          </cell>
          <cell r="D2382" t="str">
            <v>23226</v>
          </cell>
          <cell r="E2382" t="str">
            <v>CAP</v>
          </cell>
          <cell r="F2382">
            <v>2</v>
          </cell>
          <cell r="G2382" t="str">
            <v>CB520700000T00</v>
          </cell>
          <cell r="H2382">
            <v>0.75</v>
          </cell>
          <cell r="I2382" t="str">
            <v>--</v>
          </cell>
          <cell r="J2382">
            <v>1</v>
          </cell>
          <cell r="K2382">
            <v>1</v>
          </cell>
        </row>
        <row r="2383">
          <cell r="A2383" t="str">
            <v>M2</v>
          </cell>
          <cell r="B2383" t="str">
            <v>A5C</v>
          </cell>
          <cell r="C2383" t="str">
            <v>P</v>
          </cell>
          <cell r="D2383" t="str">
            <v>23231</v>
          </cell>
          <cell r="E2383" t="str">
            <v>CAP</v>
          </cell>
          <cell r="F2383">
            <v>2</v>
          </cell>
          <cell r="G2383" t="str">
            <v>CB520700000T00</v>
          </cell>
          <cell r="H2383">
            <v>0.75</v>
          </cell>
          <cell r="I2383" t="str">
            <v>--</v>
          </cell>
          <cell r="J2383">
            <v>1</v>
          </cell>
          <cell r="K2383">
            <v>1</v>
          </cell>
        </row>
        <row r="2384">
          <cell r="A2384" t="str">
            <v>M2</v>
          </cell>
          <cell r="B2384" t="str">
            <v>A5C</v>
          </cell>
          <cell r="C2384" t="str">
            <v>P</v>
          </cell>
          <cell r="D2384" t="str">
            <v>23232</v>
          </cell>
          <cell r="E2384" t="str">
            <v>CAP</v>
          </cell>
          <cell r="F2384">
            <v>2</v>
          </cell>
          <cell r="G2384" t="str">
            <v>CB520700000T00</v>
          </cell>
          <cell r="H2384">
            <v>0.75</v>
          </cell>
          <cell r="I2384" t="str">
            <v>--</v>
          </cell>
          <cell r="J2384">
            <v>2</v>
          </cell>
          <cell r="K2384">
            <v>2</v>
          </cell>
        </row>
        <row r="2385">
          <cell r="A2385" t="str">
            <v>M2</v>
          </cell>
          <cell r="B2385" t="str">
            <v>A5C</v>
          </cell>
          <cell r="C2385" t="str">
            <v>P</v>
          </cell>
          <cell r="D2385" t="str">
            <v>23229</v>
          </cell>
          <cell r="E2385" t="str">
            <v>CAP</v>
          </cell>
          <cell r="F2385">
            <v>2</v>
          </cell>
          <cell r="G2385" t="str">
            <v>CB520700000T00</v>
          </cell>
          <cell r="H2385">
            <v>0.75</v>
          </cell>
          <cell r="I2385" t="str">
            <v>--</v>
          </cell>
          <cell r="J2385">
            <v>1</v>
          </cell>
          <cell r="K2385">
            <v>1</v>
          </cell>
        </row>
        <row r="2386">
          <cell r="A2386" t="str">
            <v>M2</v>
          </cell>
          <cell r="B2386" t="str">
            <v>A5C</v>
          </cell>
          <cell r="C2386" t="str">
            <v>P</v>
          </cell>
          <cell r="D2386" t="str">
            <v>23245</v>
          </cell>
          <cell r="E2386" t="str">
            <v>CAP</v>
          </cell>
          <cell r="F2386">
            <v>2</v>
          </cell>
          <cell r="G2386" t="str">
            <v>CB520700000T00</v>
          </cell>
          <cell r="H2386">
            <v>0.75</v>
          </cell>
          <cell r="I2386" t="str">
            <v>--</v>
          </cell>
          <cell r="J2386">
            <v>1</v>
          </cell>
          <cell r="K2386">
            <v>1</v>
          </cell>
        </row>
        <row r="2387">
          <cell r="A2387" t="str">
            <v>M2</v>
          </cell>
          <cell r="B2387" t="str">
            <v>A5C</v>
          </cell>
          <cell r="C2387" t="str">
            <v>P</v>
          </cell>
          <cell r="D2387" t="str">
            <v>23247</v>
          </cell>
          <cell r="E2387" t="str">
            <v>CAP</v>
          </cell>
          <cell r="F2387">
            <v>2</v>
          </cell>
          <cell r="G2387" t="str">
            <v>CB520700000T00</v>
          </cell>
          <cell r="H2387">
            <v>0.75</v>
          </cell>
          <cell r="I2387" t="str">
            <v>--</v>
          </cell>
          <cell r="J2387">
            <v>1</v>
          </cell>
          <cell r="K2387">
            <v>1</v>
          </cell>
        </row>
        <row r="2388">
          <cell r="A2388" t="str">
            <v>M2</v>
          </cell>
          <cell r="B2388" t="str">
            <v>A5C</v>
          </cell>
          <cell r="C2388" t="str">
            <v>P</v>
          </cell>
          <cell r="D2388" t="str">
            <v>23248</v>
          </cell>
          <cell r="E2388" t="str">
            <v>CAP</v>
          </cell>
          <cell r="F2388">
            <v>2</v>
          </cell>
          <cell r="G2388" t="str">
            <v>CB520700000T00</v>
          </cell>
          <cell r="H2388">
            <v>0.75</v>
          </cell>
          <cell r="I2388" t="str">
            <v>--</v>
          </cell>
          <cell r="J2388">
            <v>1</v>
          </cell>
          <cell r="K2388">
            <v>1</v>
          </cell>
        </row>
        <row r="2389">
          <cell r="A2389" t="str">
            <v>M2</v>
          </cell>
          <cell r="B2389" t="str">
            <v>A5C</v>
          </cell>
          <cell r="C2389" t="str">
            <v>P</v>
          </cell>
          <cell r="D2389" t="str">
            <v>23251</v>
          </cell>
          <cell r="E2389" t="str">
            <v>CAP</v>
          </cell>
          <cell r="F2389">
            <v>2</v>
          </cell>
          <cell r="G2389" t="str">
            <v>CB520700000T00</v>
          </cell>
          <cell r="H2389">
            <v>0.75</v>
          </cell>
          <cell r="I2389" t="str">
            <v>--</v>
          </cell>
          <cell r="J2389">
            <v>1</v>
          </cell>
          <cell r="K2389">
            <v>1</v>
          </cell>
        </row>
        <row r="2390">
          <cell r="A2390" t="str">
            <v>M2</v>
          </cell>
          <cell r="B2390" t="str">
            <v>A5C</v>
          </cell>
          <cell r="C2390" t="str">
            <v>P</v>
          </cell>
          <cell r="D2390" t="str">
            <v>23252</v>
          </cell>
          <cell r="E2390" t="str">
            <v>CAP</v>
          </cell>
          <cell r="F2390">
            <v>2</v>
          </cell>
          <cell r="G2390" t="str">
            <v>CB520700000T00</v>
          </cell>
          <cell r="H2390">
            <v>0.75</v>
          </cell>
          <cell r="I2390" t="str">
            <v>--</v>
          </cell>
          <cell r="J2390">
            <v>1</v>
          </cell>
          <cell r="K2390">
            <v>1</v>
          </cell>
        </row>
        <row r="2391">
          <cell r="A2391" t="str">
            <v>M2</v>
          </cell>
          <cell r="B2391" t="str">
            <v>A5C</v>
          </cell>
          <cell r="C2391" t="str">
            <v>P</v>
          </cell>
          <cell r="D2391" t="str">
            <v>23254</v>
          </cell>
          <cell r="E2391" t="str">
            <v>CAP</v>
          </cell>
          <cell r="F2391">
            <v>2</v>
          </cell>
          <cell r="G2391" t="str">
            <v>CB520700000T00</v>
          </cell>
          <cell r="H2391">
            <v>0.75</v>
          </cell>
          <cell r="I2391" t="str">
            <v>--</v>
          </cell>
          <cell r="J2391">
            <v>2</v>
          </cell>
          <cell r="K2391">
            <v>2</v>
          </cell>
        </row>
        <row r="2392">
          <cell r="A2392" t="str">
            <v>M2</v>
          </cell>
          <cell r="B2392" t="str">
            <v>A5C</v>
          </cell>
          <cell r="C2392" t="str">
            <v>P</v>
          </cell>
          <cell r="D2392" t="str">
            <v>23258</v>
          </cell>
          <cell r="E2392" t="str">
            <v>CAP</v>
          </cell>
          <cell r="F2392">
            <v>2</v>
          </cell>
          <cell r="G2392" t="str">
            <v>CB520700000T00</v>
          </cell>
          <cell r="H2392">
            <v>0.75</v>
          </cell>
          <cell r="I2392" t="str">
            <v>--</v>
          </cell>
          <cell r="J2392">
            <v>1</v>
          </cell>
          <cell r="K2392">
            <v>1</v>
          </cell>
        </row>
        <row r="2393">
          <cell r="A2393" t="str">
            <v>M2</v>
          </cell>
          <cell r="B2393" t="str">
            <v>A5C</v>
          </cell>
          <cell r="C2393" t="str">
            <v>P</v>
          </cell>
          <cell r="D2393" t="str">
            <v>24020</v>
          </cell>
          <cell r="E2393" t="str">
            <v>CAP</v>
          </cell>
          <cell r="F2393">
            <v>2</v>
          </cell>
          <cell r="G2393" t="str">
            <v>CB520700000T00</v>
          </cell>
          <cell r="H2393">
            <v>0.75</v>
          </cell>
          <cell r="I2393" t="str">
            <v>--</v>
          </cell>
          <cell r="J2393">
            <v>1</v>
          </cell>
          <cell r="K2393">
            <v>1</v>
          </cell>
        </row>
        <row r="2394">
          <cell r="A2394" t="str">
            <v>M2</v>
          </cell>
          <cell r="B2394" t="str">
            <v>A5C</v>
          </cell>
          <cell r="C2394" t="str">
            <v>P</v>
          </cell>
          <cell r="D2394" t="str">
            <v>24024</v>
          </cell>
          <cell r="E2394" t="str">
            <v>CAP</v>
          </cell>
          <cell r="F2394">
            <v>2</v>
          </cell>
          <cell r="G2394" t="str">
            <v>CB520700000T00</v>
          </cell>
          <cell r="H2394">
            <v>0.75</v>
          </cell>
          <cell r="I2394" t="str">
            <v>--</v>
          </cell>
          <cell r="J2394">
            <v>2</v>
          </cell>
          <cell r="K2394">
            <v>2</v>
          </cell>
        </row>
        <row r="2395">
          <cell r="A2395" t="str">
            <v>M2</v>
          </cell>
          <cell r="B2395" t="str">
            <v>A5C</v>
          </cell>
          <cell r="C2395" t="str">
            <v>TRIM</v>
          </cell>
          <cell r="D2395" t="str">
            <v>V-2315</v>
          </cell>
          <cell r="E2395" t="str">
            <v>CAP</v>
          </cell>
          <cell r="F2395">
            <v>2</v>
          </cell>
          <cell r="G2395" t="str">
            <v>CB520700000T00</v>
          </cell>
          <cell r="H2395">
            <v>0.75</v>
          </cell>
          <cell r="I2395" t="str">
            <v>--</v>
          </cell>
          <cell r="J2395">
            <v>2</v>
          </cell>
          <cell r="K2395">
            <v>2</v>
          </cell>
        </row>
        <row r="2396">
          <cell r="A2396" t="str">
            <v>M2</v>
          </cell>
          <cell r="B2396" t="str">
            <v>A5C</v>
          </cell>
          <cell r="C2396" t="str">
            <v>TRIM</v>
          </cell>
          <cell r="D2396" t="str">
            <v>V-2316</v>
          </cell>
          <cell r="E2396" t="str">
            <v>CAP</v>
          </cell>
          <cell r="F2396">
            <v>2</v>
          </cell>
          <cell r="G2396" t="str">
            <v>CB520700000T00</v>
          </cell>
          <cell r="H2396">
            <v>0.75</v>
          </cell>
          <cell r="I2396" t="str">
            <v>--</v>
          </cell>
          <cell r="J2396">
            <v>2</v>
          </cell>
          <cell r="K2396">
            <v>2</v>
          </cell>
        </row>
        <row r="2397">
          <cell r="A2397" t="str">
            <v>M2</v>
          </cell>
          <cell r="B2397" t="str">
            <v>A5C</v>
          </cell>
          <cell r="C2397" t="str">
            <v>TRIM</v>
          </cell>
          <cell r="D2397" t="str">
            <v>V-2317</v>
          </cell>
          <cell r="E2397" t="str">
            <v>CAP</v>
          </cell>
          <cell r="F2397">
            <v>2</v>
          </cell>
          <cell r="G2397" t="str">
            <v>CB520700000T00</v>
          </cell>
          <cell r="H2397">
            <v>0.75</v>
          </cell>
          <cell r="I2397" t="str">
            <v>--</v>
          </cell>
          <cell r="J2397">
            <v>2</v>
          </cell>
          <cell r="K2397">
            <v>2</v>
          </cell>
        </row>
        <row r="2398">
          <cell r="A2398" t="str">
            <v>M2</v>
          </cell>
          <cell r="B2398" t="str">
            <v>A5C</v>
          </cell>
          <cell r="C2398" t="str">
            <v>TRIM</v>
          </cell>
          <cell r="D2398" t="str">
            <v>V-2319</v>
          </cell>
          <cell r="E2398" t="str">
            <v>CAP</v>
          </cell>
          <cell r="F2398">
            <v>2</v>
          </cell>
          <cell r="G2398" t="str">
            <v>CB520700000T00</v>
          </cell>
          <cell r="H2398">
            <v>0.75</v>
          </cell>
          <cell r="I2398" t="str">
            <v>--</v>
          </cell>
          <cell r="J2398">
            <v>2</v>
          </cell>
          <cell r="K2398">
            <v>2</v>
          </cell>
        </row>
        <row r="2399">
          <cell r="A2399" t="str">
            <v>M2</v>
          </cell>
          <cell r="B2399" t="str">
            <v>A5C</v>
          </cell>
          <cell r="C2399" t="str">
            <v>TRIM</v>
          </cell>
          <cell r="D2399" t="str">
            <v>V-2320</v>
          </cell>
          <cell r="E2399" t="str">
            <v>CAP</v>
          </cell>
          <cell r="F2399">
            <v>2</v>
          </cell>
          <cell r="G2399" t="str">
            <v>CB520700000T00</v>
          </cell>
          <cell r="H2399">
            <v>0.75</v>
          </cell>
          <cell r="I2399" t="str">
            <v>--</v>
          </cell>
          <cell r="J2399">
            <v>2</v>
          </cell>
          <cell r="K2399">
            <v>2</v>
          </cell>
        </row>
        <row r="2400">
          <cell r="A2400" t="str">
            <v>M2</v>
          </cell>
          <cell r="B2400" t="str">
            <v>A5C</v>
          </cell>
          <cell r="C2400" t="str">
            <v>TRIM</v>
          </cell>
          <cell r="D2400" t="str">
            <v>V-2321</v>
          </cell>
          <cell r="E2400" t="str">
            <v>CAP</v>
          </cell>
          <cell r="F2400">
            <v>2</v>
          </cell>
          <cell r="G2400" t="str">
            <v>CB520700000T00</v>
          </cell>
          <cell r="H2400">
            <v>0.75</v>
          </cell>
          <cell r="I2400" t="str">
            <v>--</v>
          </cell>
          <cell r="J2400">
            <v>2</v>
          </cell>
          <cell r="K2400">
            <v>2</v>
          </cell>
        </row>
        <row r="2401">
          <cell r="A2401" t="str">
            <v>M2</v>
          </cell>
          <cell r="B2401" t="str">
            <v>A5C</v>
          </cell>
          <cell r="C2401" t="str">
            <v>TRIM</v>
          </cell>
          <cell r="D2401" t="str">
            <v>V-2318</v>
          </cell>
          <cell r="E2401" t="str">
            <v>CAP</v>
          </cell>
          <cell r="F2401">
            <v>2</v>
          </cell>
          <cell r="G2401" t="str">
            <v>CB520700000T00</v>
          </cell>
          <cell r="H2401">
            <v>0.75</v>
          </cell>
          <cell r="I2401" t="str">
            <v>--</v>
          </cell>
          <cell r="J2401">
            <v>2</v>
          </cell>
          <cell r="K2401">
            <v>2</v>
          </cell>
        </row>
        <row r="2402">
          <cell r="A2402" t="str">
            <v>M2</v>
          </cell>
          <cell r="B2402" t="str">
            <v>A5C</v>
          </cell>
          <cell r="C2402" t="str">
            <v>TRIM</v>
          </cell>
          <cell r="D2402" t="str">
            <v>V-2323</v>
          </cell>
          <cell r="E2402" t="str">
            <v>CAP</v>
          </cell>
          <cell r="F2402">
            <v>2</v>
          </cell>
          <cell r="G2402" t="str">
            <v>CB520700000T00</v>
          </cell>
          <cell r="H2402">
            <v>0.75</v>
          </cell>
          <cell r="I2402" t="str">
            <v>--</v>
          </cell>
          <cell r="J2402">
            <v>2</v>
          </cell>
          <cell r="K2402">
            <v>2</v>
          </cell>
        </row>
        <row r="2403">
          <cell r="A2403" t="str">
            <v>M2</v>
          </cell>
          <cell r="B2403" t="str">
            <v>A5C</v>
          </cell>
          <cell r="C2403" t="str">
            <v>TRIM</v>
          </cell>
          <cell r="D2403" t="str">
            <v>V-2333</v>
          </cell>
          <cell r="E2403" t="str">
            <v>CAP</v>
          </cell>
          <cell r="F2403">
            <v>2</v>
          </cell>
          <cell r="G2403" t="str">
            <v>CB520700000T00</v>
          </cell>
          <cell r="H2403">
            <v>0.75</v>
          </cell>
          <cell r="I2403" t="str">
            <v>--</v>
          </cell>
          <cell r="J2403">
            <v>2</v>
          </cell>
          <cell r="K2403">
            <v>2</v>
          </cell>
        </row>
        <row r="2404">
          <cell r="A2404" t="str">
            <v>M2</v>
          </cell>
          <cell r="B2404" t="str">
            <v>A5C</v>
          </cell>
          <cell r="C2404" t="str">
            <v>TRIM</v>
          </cell>
          <cell r="D2404" t="str">
            <v>V-2327</v>
          </cell>
          <cell r="E2404" t="str">
            <v>CAP</v>
          </cell>
          <cell r="F2404">
            <v>2</v>
          </cell>
          <cell r="G2404" t="str">
            <v>CB520700000T00</v>
          </cell>
          <cell r="H2404">
            <v>0.75</v>
          </cell>
          <cell r="I2404" t="str">
            <v>--</v>
          </cell>
          <cell r="J2404">
            <v>2</v>
          </cell>
          <cell r="K2404">
            <v>2</v>
          </cell>
        </row>
        <row r="2405">
          <cell r="A2405" t="str">
            <v>M2</v>
          </cell>
          <cell r="B2405" t="str">
            <v>A5C</v>
          </cell>
          <cell r="C2405" t="str">
            <v>TRIM</v>
          </cell>
          <cell r="D2405" t="str">
            <v>V-2332</v>
          </cell>
          <cell r="E2405" t="str">
            <v>CAP</v>
          </cell>
          <cell r="F2405">
            <v>2</v>
          </cell>
          <cell r="G2405" t="str">
            <v>CB520700000T00</v>
          </cell>
          <cell r="H2405">
            <v>0.75</v>
          </cell>
          <cell r="I2405" t="str">
            <v>--</v>
          </cell>
          <cell r="J2405">
            <v>2</v>
          </cell>
          <cell r="K2405">
            <v>2</v>
          </cell>
        </row>
        <row r="2406">
          <cell r="A2406" t="str">
            <v>M2</v>
          </cell>
          <cell r="B2406" t="str">
            <v>A5C</v>
          </cell>
          <cell r="C2406" t="str">
            <v>N</v>
          </cell>
          <cell r="D2406" t="str">
            <v>23613</v>
          </cell>
          <cell r="E2406" t="str">
            <v>CAP</v>
          </cell>
          <cell r="F2406">
            <v>2</v>
          </cell>
          <cell r="G2406" t="str">
            <v>CB520700000T00</v>
          </cell>
          <cell r="H2406">
            <v>0.75</v>
          </cell>
          <cell r="I2406" t="str">
            <v>--</v>
          </cell>
          <cell r="J2406">
            <v>1</v>
          </cell>
          <cell r="K2406">
            <v>1</v>
          </cell>
        </row>
        <row r="2407">
          <cell r="A2407" t="str">
            <v>M2</v>
          </cell>
          <cell r="B2407" t="str">
            <v>A5C</v>
          </cell>
          <cell r="C2407" t="str">
            <v>N</v>
          </cell>
          <cell r="D2407" t="str">
            <v>23619</v>
          </cell>
          <cell r="E2407" t="str">
            <v>CAP</v>
          </cell>
          <cell r="F2407">
            <v>2</v>
          </cell>
          <cell r="G2407" t="str">
            <v>CB520700000T00</v>
          </cell>
          <cell r="H2407">
            <v>0.75</v>
          </cell>
          <cell r="I2407" t="str">
            <v>--</v>
          </cell>
          <cell r="J2407">
            <v>1</v>
          </cell>
          <cell r="K2407">
            <v>1</v>
          </cell>
        </row>
        <row r="2408">
          <cell r="A2408" t="str">
            <v>M2</v>
          </cell>
          <cell r="B2408" t="str">
            <v>A5C</v>
          </cell>
          <cell r="C2408" t="str">
            <v>N</v>
          </cell>
          <cell r="D2408" t="str">
            <v>23637</v>
          </cell>
          <cell r="E2408" t="str">
            <v>CAP</v>
          </cell>
          <cell r="F2408">
            <v>2</v>
          </cell>
          <cell r="G2408" t="str">
            <v>CB520700000T00</v>
          </cell>
          <cell r="H2408">
            <v>0.75</v>
          </cell>
          <cell r="I2408" t="str">
            <v>--</v>
          </cell>
          <cell r="J2408">
            <v>1</v>
          </cell>
          <cell r="K2408">
            <v>1</v>
          </cell>
        </row>
        <row r="2409">
          <cell r="A2409" t="str">
            <v>M2</v>
          </cell>
          <cell r="B2409" t="str">
            <v>A5C</v>
          </cell>
          <cell r="C2409" t="str">
            <v>N</v>
          </cell>
          <cell r="D2409" t="str">
            <v>23638</v>
          </cell>
          <cell r="E2409" t="str">
            <v>CAP</v>
          </cell>
          <cell r="F2409">
            <v>2</v>
          </cell>
          <cell r="G2409" t="str">
            <v>CB520700000T00</v>
          </cell>
          <cell r="H2409">
            <v>0.75</v>
          </cell>
          <cell r="I2409" t="str">
            <v>--</v>
          </cell>
          <cell r="J2409">
            <v>1</v>
          </cell>
          <cell r="K2409">
            <v>1</v>
          </cell>
        </row>
        <row r="2410">
          <cell r="A2410" t="str">
            <v>M2</v>
          </cell>
          <cell r="B2410" t="str">
            <v>A5C</v>
          </cell>
          <cell r="C2410" t="str">
            <v>N</v>
          </cell>
          <cell r="D2410" t="str">
            <v>23640</v>
          </cell>
          <cell r="E2410" t="str">
            <v>CAP</v>
          </cell>
          <cell r="F2410">
            <v>2</v>
          </cell>
          <cell r="G2410" t="str">
            <v>CB520700000T00</v>
          </cell>
          <cell r="H2410">
            <v>0.75</v>
          </cell>
          <cell r="I2410" t="str">
            <v>--</v>
          </cell>
          <cell r="J2410">
            <v>1</v>
          </cell>
          <cell r="K2410">
            <v>1</v>
          </cell>
        </row>
        <row r="2411">
          <cell r="A2411" t="str">
            <v>M2</v>
          </cell>
          <cell r="B2411" t="str">
            <v>A5C</v>
          </cell>
          <cell r="C2411" t="str">
            <v>N</v>
          </cell>
          <cell r="D2411" t="str">
            <v>24612</v>
          </cell>
          <cell r="E2411" t="str">
            <v>CAP</v>
          </cell>
          <cell r="F2411">
            <v>2</v>
          </cell>
          <cell r="G2411" t="str">
            <v>CB520700000T00</v>
          </cell>
          <cell r="H2411">
            <v>0.75</v>
          </cell>
          <cell r="I2411" t="str">
            <v>--</v>
          </cell>
          <cell r="J2411">
            <v>1</v>
          </cell>
          <cell r="K2411">
            <v>1</v>
          </cell>
        </row>
        <row r="2412">
          <cell r="A2412" t="str">
            <v>M2</v>
          </cell>
          <cell r="B2412" t="str">
            <v>A5C</v>
          </cell>
          <cell r="C2412" t="str">
            <v>P</v>
          </cell>
          <cell r="D2412" t="str">
            <v>23035</v>
          </cell>
          <cell r="E2412" t="str">
            <v>CAP</v>
          </cell>
          <cell r="F2412">
            <v>2</v>
          </cell>
          <cell r="G2412" t="str">
            <v>CB520700000T00</v>
          </cell>
          <cell r="H2412">
            <v>0.75</v>
          </cell>
          <cell r="I2412" t="str">
            <v>--</v>
          </cell>
          <cell r="J2412">
            <v>2</v>
          </cell>
          <cell r="K2412">
            <v>2</v>
          </cell>
        </row>
        <row r="2413">
          <cell r="A2413" t="str">
            <v>M2</v>
          </cell>
          <cell r="B2413" t="str">
            <v>A5C</v>
          </cell>
          <cell r="C2413" t="str">
            <v>P</v>
          </cell>
          <cell r="D2413" t="str">
            <v>23107</v>
          </cell>
          <cell r="E2413" t="str">
            <v>CAP</v>
          </cell>
          <cell r="F2413">
            <v>2</v>
          </cell>
          <cell r="G2413" t="str">
            <v>CB520700000T00</v>
          </cell>
          <cell r="H2413">
            <v>0.75</v>
          </cell>
          <cell r="I2413" t="str">
            <v>--</v>
          </cell>
          <cell r="J2413">
            <v>2</v>
          </cell>
          <cell r="K2413">
            <v>2</v>
          </cell>
        </row>
        <row r="2414">
          <cell r="A2414" t="str">
            <v>M2</v>
          </cell>
          <cell r="B2414" t="str">
            <v>A5C</v>
          </cell>
          <cell r="C2414" t="str">
            <v>P</v>
          </cell>
          <cell r="D2414" t="str">
            <v>23124</v>
          </cell>
          <cell r="E2414" t="str">
            <v>CAP</v>
          </cell>
          <cell r="F2414">
            <v>2</v>
          </cell>
          <cell r="G2414" t="str">
            <v>CB520700000T00</v>
          </cell>
          <cell r="H2414">
            <v>0.75</v>
          </cell>
          <cell r="I2414" t="str">
            <v>--</v>
          </cell>
          <cell r="J2414">
            <v>2</v>
          </cell>
          <cell r="K2414">
            <v>2</v>
          </cell>
        </row>
        <row r="2415">
          <cell r="A2415" t="str">
            <v>M2</v>
          </cell>
          <cell r="B2415" t="str">
            <v>A5C</v>
          </cell>
          <cell r="C2415" t="str">
            <v>P</v>
          </cell>
          <cell r="D2415" t="str">
            <v>23212</v>
          </cell>
          <cell r="E2415" t="str">
            <v>CAP</v>
          </cell>
          <cell r="F2415">
            <v>2</v>
          </cell>
          <cell r="G2415" t="str">
            <v>CB520700000T00</v>
          </cell>
          <cell r="H2415">
            <v>0.75</v>
          </cell>
          <cell r="I2415" t="str">
            <v>--</v>
          </cell>
          <cell r="J2415">
            <v>1</v>
          </cell>
          <cell r="K2415">
            <v>1</v>
          </cell>
        </row>
        <row r="2416">
          <cell r="A2416" t="str">
            <v>M2</v>
          </cell>
          <cell r="B2416" t="str">
            <v>A5C</v>
          </cell>
          <cell r="C2416" t="str">
            <v>P</v>
          </cell>
          <cell r="D2416" t="str">
            <v>23230</v>
          </cell>
          <cell r="E2416" t="str">
            <v>CAP</v>
          </cell>
          <cell r="F2416">
            <v>2</v>
          </cell>
          <cell r="G2416" t="str">
            <v>CB520700000T00</v>
          </cell>
          <cell r="H2416">
            <v>0.75</v>
          </cell>
          <cell r="I2416" t="str">
            <v>--</v>
          </cell>
          <cell r="J2416">
            <v>1</v>
          </cell>
          <cell r="K2416">
            <v>1</v>
          </cell>
        </row>
        <row r="2417">
          <cell r="A2417" t="str">
            <v>M2</v>
          </cell>
          <cell r="B2417" t="str">
            <v>A5C</v>
          </cell>
          <cell r="C2417" t="str">
            <v>P</v>
          </cell>
          <cell r="D2417" t="str">
            <v>23253</v>
          </cell>
          <cell r="E2417" t="str">
            <v>CAP</v>
          </cell>
          <cell r="F2417">
            <v>2</v>
          </cell>
          <cell r="G2417" t="str">
            <v>CB520700000T00</v>
          </cell>
          <cell r="H2417">
            <v>0.75</v>
          </cell>
          <cell r="I2417" t="str">
            <v>--</v>
          </cell>
          <cell r="J2417">
            <v>1</v>
          </cell>
          <cell r="K2417">
            <v>1</v>
          </cell>
        </row>
        <row r="2418">
          <cell r="A2418" t="str">
            <v>M2</v>
          </cell>
          <cell r="B2418" t="str">
            <v>A5C</v>
          </cell>
          <cell r="C2418" t="str">
            <v>P</v>
          </cell>
          <cell r="D2418" t="str">
            <v>24006</v>
          </cell>
          <cell r="E2418" t="str">
            <v>CAP</v>
          </cell>
          <cell r="F2418">
            <v>2</v>
          </cell>
          <cell r="G2418" t="str">
            <v>CB520700000T00</v>
          </cell>
          <cell r="H2418">
            <v>0.75</v>
          </cell>
          <cell r="I2418" t="str">
            <v>--</v>
          </cell>
          <cell r="J2418">
            <v>1</v>
          </cell>
          <cell r="K2418">
            <v>1</v>
          </cell>
        </row>
        <row r="2419">
          <cell r="A2419" t="str">
            <v>M2</v>
          </cell>
          <cell r="B2419" t="str">
            <v>A5C</v>
          </cell>
          <cell r="C2419" t="str">
            <v>P</v>
          </cell>
          <cell r="D2419" t="str">
            <v>24007</v>
          </cell>
          <cell r="E2419" t="str">
            <v>CAP</v>
          </cell>
          <cell r="F2419">
            <v>2</v>
          </cell>
          <cell r="G2419" t="str">
            <v>CB520700000T00</v>
          </cell>
          <cell r="H2419">
            <v>0.75</v>
          </cell>
          <cell r="I2419" t="str">
            <v>--</v>
          </cell>
          <cell r="J2419">
            <v>1</v>
          </cell>
          <cell r="K2419">
            <v>1</v>
          </cell>
        </row>
        <row r="2420">
          <cell r="A2420" t="str">
            <v>M2</v>
          </cell>
          <cell r="B2420" t="str">
            <v>A5C</v>
          </cell>
          <cell r="C2420" t="str">
            <v>P</v>
          </cell>
          <cell r="D2420" t="str">
            <v>24008</v>
          </cell>
          <cell r="E2420" t="str">
            <v>CAP</v>
          </cell>
          <cell r="F2420">
            <v>2</v>
          </cell>
          <cell r="G2420" t="str">
            <v>CB520700000T00</v>
          </cell>
          <cell r="H2420">
            <v>0.75</v>
          </cell>
          <cell r="I2420" t="str">
            <v>--</v>
          </cell>
          <cell r="J2420">
            <v>2</v>
          </cell>
          <cell r="K2420">
            <v>2</v>
          </cell>
        </row>
        <row r="2421">
          <cell r="A2421" t="str">
            <v>M2</v>
          </cell>
          <cell r="B2421" t="str">
            <v>A5C</v>
          </cell>
          <cell r="C2421" t="str">
            <v>P</v>
          </cell>
          <cell r="D2421" t="str">
            <v>99003</v>
          </cell>
          <cell r="E2421" t="str">
            <v>CAP</v>
          </cell>
          <cell r="F2421">
            <v>2</v>
          </cell>
          <cell r="G2421" t="str">
            <v>CB520700000T00</v>
          </cell>
          <cell r="H2421">
            <v>0.75</v>
          </cell>
          <cell r="I2421" t="str">
            <v>--</v>
          </cell>
          <cell r="J2421">
            <v>2</v>
          </cell>
          <cell r="K2421">
            <v>2</v>
          </cell>
        </row>
        <row r="2422">
          <cell r="A2422" t="str">
            <v>M2</v>
          </cell>
          <cell r="B2422" t="str">
            <v>A5C</v>
          </cell>
          <cell r="C2422" t="str">
            <v>P</v>
          </cell>
          <cell r="D2422" t="str">
            <v>99003</v>
          </cell>
          <cell r="E2422" t="str">
            <v>CAP</v>
          </cell>
          <cell r="F2422">
            <v>2</v>
          </cell>
          <cell r="G2422" t="str">
            <v>CB520700000T00</v>
          </cell>
          <cell r="H2422">
            <v>0.75</v>
          </cell>
          <cell r="I2422" t="str">
            <v>--</v>
          </cell>
          <cell r="J2422">
            <v>1</v>
          </cell>
          <cell r="K2422">
            <v>1</v>
          </cell>
        </row>
        <row r="2423">
          <cell r="A2423" t="str">
            <v>M2</v>
          </cell>
          <cell r="B2423" t="str">
            <v>A5C</v>
          </cell>
          <cell r="C2423" t="str">
            <v>TRIM</v>
          </cell>
          <cell r="D2423" t="str">
            <v>V-2301</v>
          </cell>
          <cell r="E2423" t="str">
            <v>CAP</v>
          </cell>
          <cell r="F2423">
            <v>2</v>
          </cell>
          <cell r="G2423" t="str">
            <v>CB520700000T00</v>
          </cell>
          <cell r="H2423">
            <v>0.75</v>
          </cell>
          <cell r="I2423" t="str">
            <v>--</v>
          </cell>
          <cell r="J2423">
            <v>2</v>
          </cell>
          <cell r="K2423">
            <v>2</v>
          </cell>
        </row>
        <row r="2424">
          <cell r="A2424" t="str">
            <v>M2</v>
          </cell>
          <cell r="B2424" t="str">
            <v>A5C</v>
          </cell>
          <cell r="C2424" t="str">
            <v>TRIM</v>
          </cell>
          <cell r="D2424" t="str">
            <v>V-2324</v>
          </cell>
          <cell r="E2424" t="str">
            <v>CAP</v>
          </cell>
          <cell r="F2424">
            <v>2</v>
          </cell>
          <cell r="G2424" t="str">
            <v>CB520700000T00</v>
          </cell>
          <cell r="H2424">
            <v>0.75</v>
          </cell>
          <cell r="I2424" t="str">
            <v>--</v>
          </cell>
          <cell r="J2424">
            <v>2</v>
          </cell>
          <cell r="K2424">
            <v>2</v>
          </cell>
        </row>
        <row r="2425">
          <cell r="A2425" t="str">
            <v>M2</v>
          </cell>
          <cell r="B2425" t="str">
            <v>A5C</v>
          </cell>
          <cell r="C2425" t="str">
            <v>TRIM</v>
          </cell>
          <cell r="D2425" t="str">
            <v>V-2326</v>
          </cell>
          <cell r="E2425" t="str">
            <v>CAP</v>
          </cell>
          <cell r="F2425">
            <v>2</v>
          </cell>
          <cell r="G2425" t="str">
            <v>CB520700000T00</v>
          </cell>
          <cell r="H2425">
            <v>0.75</v>
          </cell>
          <cell r="I2425" t="str">
            <v>--</v>
          </cell>
          <cell r="J2425">
            <v>2</v>
          </cell>
          <cell r="K2425">
            <v>2</v>
          </cell>
        </row>
        <row r="2426">
          <cell r="A2426" t="str">
            <v>M2</v>
          </cell>
          <cell r="B2426" t="str">
            <v>A5C</v>
          </cell>
          <cell r="C2426" t="str">
            <v>TRIM</v>
          </cell>
          <cell r="D2426" t="str">
            <v>V-2328</v>
          </cell>
          <cell r="E2426" t="str">
            <v>CAP</v>
          </cell>
          <cell r="F2426">
            <v>2</v>
          </cell>
          <cell r="G2426" t="str">
            <v>CB520700000T00</v>
          </cell>
          <cell r="H2426">
            <v>0.75</v>
          </cell>
          <cell r="I2426" t="str">
            <v>--</v>
          </cell>
          <cell r="J2426">
            <v>2</v>
          </cell>
          <cell r="K2426">
            <v>2</v>
          </cell>
        </row>
        <row r="2427">
          <cell r="A2427" t="str">
            <v>M2</v>
          </cell>
          <cell r="B2427" t="str">
            <v>A5C</v>
          </cell>
          <cell r="C2427" t="str">
            <v>TRIM</v>
          </cell>
          <cell r="D2427" t="str">
            <v>V-2329</v>
          </cell>
          <cell r="E2427" t="str">
            <v>CAP</v>
          </cell>
          <cell r="F2427">
            <v>2</v>
          </cell>
          <cell r="G2427" t="str">
            <v>CB520700000T00</v>
          </cell>
          <cell r="H2427">
            <v>0.75</v>
          </cell>
          <cell r="I2427" t="str">
            <v>--</v>
          </cell>
          <cell r="J2427">
            <v>2</v>
          </cell>
          <cell r="K2427">
            <v>2</v>
          </cell>
        </row>
        <row r="2428">
          <cell r="A2428" t="str">
            <v>M2</v>
          </cell>
          <cell r="B2428" t="str">
            <v>A5C</v>
          </cell>
          <cell r="C2428" t="str">
            <v>TRIM</v>
          </cell>
          <cell r="D2428" t="str">
            <v>V-2330</v>
          </cell>
          <cell r="E2428" t="str">
            <v>CAP</v>
          </cell>
          <cell r="F2428">
            <v>2</v>
          </cell>
          <cell r="G2428" t="str">
            <v>CB520700000T00</v>
          </cell>
          <cell r="H2428">
            <v>0.75</v>
          </cell>
          <cell r="I2428" t="str">
            <v>--</v>
          </cell>
          <cell r="J2428">
            <v>2</v>
          </cell>
          <cell r="K2428">
            <v>2</v>
          </cell>
        </row>
        <row r="2429">
          <cell r="A2429" t="str">
            <v>M2</v>
          </cell>
          <cell r="B2429" t="str">
            <v>A5C</v>
          </cell>
          <cell r="C2429" t="str">
            <v>TRIM</v>
          </cell>
          <cell r="D2429" t="str">
            <v>V-2331</v>
          </cell>
          <cell r="E2429" t="str">
            <v>CAP</v>
          </cell>
          <cell r="F2429">
            <v>2</v>
          </cell>
          <cell r="G2429" t="str">
            <v>CB520700000T00</v>
          </cell>
          <cell r="H2429">
            <v>0.75</v>
          </cell>
          <cell r="I2429" t="str">
            <v>--</v>
          </cell>
          <cell r="J2429">
            <v>2</v>
          </cell>
          <cell r="K2429">
            <v>2</v>
          </cell>
        </row>
        <row r="2430">
          <cell r="A2430" t="str">
            <v>M2</v>
          </cell>
          <cell r="B2430" t="str">
            <v>A5C</v>
          </cell>
          <cell r="C2430" t="str">
            <v>TRIM</v>
          </cell>
          <cell r="D2430" t="str">
            <v>V-2351</v>
          </cell>
          <cell r="E2430" t="str">
            <v>CAP</v>
          </cell>
          <cell r="F2430">
            <v>2</v>
          </cell>
          <cell r="G2430" t="str">
            <v>CB520700000T00</v>
          </cell>
          <cell r="H2430">
            <v>0.75</v>
          </cell>
          <cell r="I2430" t="str">
            <v>--</v>
          </cell>
          <cell r="J2430">
            <v>2</v>
          </cell>
          <cell r="K2430">
            <v>2</v>
          </cell>
        </row>
        <row r="2431">
          <cell r="A2431" t="str">
            <v>M2</v>
          </cell>
          <cell r="B2431" t="str">
            <v>A5C</v>
          </cell>
          <cell r="C2431" t="str">
            <v>P</v>
          </cell>
          <cell r="D2431" t="str">
            <v>23081</v>
          </cell>
          <cell r="E2431" t="str">
            <v>CPLG</v>
          </cell>
          <cell r="F2431">
            <v>2</v>
          </cell>
          <cell r="G2431" t="str">
            <v>CB400500000T00</v>
          </cell>
          <cell r="H2431">
            <v>0.75</v>
          </cell>
          <cell r="I2431" t="str">
            <v>--</v>
          </cell>
          <cell r="J2431">
            <v>1</v>
          </cell>
          <cell r="K2431">
            <v>1</v>
          </cell>
        </row>
        <row r="2432">
          <cell r="A2432" t="str">
            <v>M2</v>
          </cell>
          <cell r="B2432" t="str">
            <v>A5C</v>
          </cell>
          <cell r="C2432" t="str">
            <v>P</v>
          </cell>
          <cell r="D2432" t="str">
            <v>23144</v>
          </cell>
          <cell r="E2432" t="str">
            <v>CPLG</v>
          </cell>
          <cell r="F2432">
            <v>2</v>
          </cell>
          <cell r="G2432" t="str">
            <v>CB400500000T00</v>
          </cell>
          <cell r="H2432">
            <v>0.75</v>
          </cell>
          <cell r="I2432" t="str">
            <v>--</v>
          </cell>
          <cell r="J2432">
            <v>2</v>
          </cell>
          <cell r="K2432">
            <v>2</v>
          </cell>
        </row>
        <row r="2433">
          <cell r="A2433" t="str">
            <v>M2</v>
          </cell>
          <cell r="B2433" t="str">
            <v>A5C</v>
          </cell>
          <cell r="C2433" t="str">
            <v>P</v>
          </cell>
          <cell r="D2433" t="str">
            <v>23225</v>
          </cell>
          <cell r="E2433" t="str">
            <v>CPLG</v>
          </cell>
          <cell r="F2433">
            <v>2</v>
          </cell>
          <cell r="G2433" t="str">
            <v>CB400500000T00</v>
          </cell>
          <cell r="H2433">
            <v>0.75</v>
          </cell>
          <cell r="I2433" t="str">
            <v>--</v>
          </cell>
          <cell r="J2433">
            <v>1</v>
          </cell>
          <cell r="K2433">
            <v>1</v>
          </cell>
        </row>
        <row r="2434">
          <cell r="A2434" t="str">
            <v>M2</v>
          </cell>
          <cell r="B2434" t="str">
            <v>A5C</v>
          </cell>
          <cell r="C2434" t="str">
            <v>P</v>
          </cell>
          <cell r="D2434" t="str">
            <v>23148</v>
          </cell>
          <cell r="E2434" t="str">
            <v>CPLG</v>
          </cell>
          <cell r="F2434">
            <v>2</v>
          </cell>
          <cell r="G2434" t="str">
            <v>CB400500000T00</v>
          </cell>
          <cell r="H2434">
            <v>0.75</v>
          </cell>
          <cell r="I2434" t="str">
            <v>--</v>
          </cell>
          <cell r="J2434">
            <v>2</v>
          </cell>
          <cell r="K2434">
            <v>2</v>
          </cell>
        </row>
        <row r="2435">
          <cell r="A2435" t="str">
            <v>M2</v>
          </cell>
          <cell r="B2435" t="str">
            <v>A5C</v>
          </cell>
          <cell r="C2435" t="str">
            <v>P</v>
          </cell>
          <cell r="D2435" t="str">
            <v>23247</v>
          </cell>
          <cell r="E2435" t="str">
            <v>CPLG</v>
          </cell>
          <cell r="F2435">
            <v>2</v>
          </cell>
          <cell r="G2435" t="str">
            <v>CB400500000T00</v>
          </cell>
          <cell r="H2435">
            <v>0.75</v>
          </cell>
          <cell r="I2435" t="str">
            <v>--</v>
          </cell>
          <cell r="J2435">
            <v>1</v>
          </cell>
          <cell r="K2435">
            <v>1</v>
          </cell>
        </row>
        <row r="2436">
          <cell r="A2436" t="str">
            <v>M2</v>
          </cell>
          <cell r="B2436" t="str">
            <v>A5C</v>
          </cell>
          <cell r="C2436" t="str">
            <v>P</v>
          </cell>
          <cell r="D2436" t="str">
            <v>24024</v>
          </cell>
          <cell r="E2436" t="str">
            <v>CPLG</v>
          </cell>
          <cell r="F2436">
            <v>2</v>
          </cell>
          <cell r="G2436" t="str">
            <v>CB400500000T00</v>
          </cell>
          <cell r="H2436">
            <v>0.75</v>
          </cell>
          <cell r="I2436" t="str">
            <v>--</v>
          </cell>
          <cell r="J2436">
            <v>5</v>
          </cell>
          <cell r="K2436">
            <v>5</v>
          </cell>
        </row>
        <row r="2437">
          <cell r="A2437" t="str">
            <v>M2</v>
          </cell>
          <cell r="B2437" t="str">
            <v>A5C</v>
          </cell>
          <cell r="C2437" t="str">
            <v>P</v>
          </cell>
          <cell r="D2437" t="str">
            <v>23063</v>
          </cell>
          <cell r="E2437" t="str">
            <v>E SWG</v>
          </cell>
          <cell r="F2437">
            <v>2</v>
          </cell>
          <cell r="G2437" t="str">
            <v>CB162108080T0H</v>
          </cell>
          <cell r="H2437">
            <v>0.75</v>
          </cell>
          <cell r="I2437">
            <v>0.5</v>
          </cell>
          <cell r="J2437">
            <v>2</v>
          </cell>
          <cell r="K2437">
            <v>2</v>
          </cell>
        </row>
        <row r="2438">
          <cell r="A2438" t="str">
            <v>M2</v>
          </cell>
          <cell r="B2438" t="str">
            <v>A5C</v>
          </cell>
          <cell r="C2438" t="str">
            <v>P</v>
          </cell>
          <cell r="D2438" t="str">
            <v>23078</v>
          </cell>
          <cell r="E2438" t="str">
            <v>E SWG</v>
          </cell>
          <cell r="F2438">
            <v>2</v>
          </cell>
          <cell r="G2438" t="str">
            <v>CB162108080T0H</v>
          </cell>
          <cell r="H2438">
            <v>0.75</v>
          </cell>
          <cell r="I2438">
            <v>0.5</v>
          </cell>
          <cell r="J2438">
            <v>2</v>
          </cell>
          <cell r="K2438">
            <v>2</v>
          </cell>
        </row>
        <row r="2439">
          <cell r="A2439" t="str">
            <v>M2</v>
          </cell>
          <cell r="B2439" t="str">
            <v>A5C</v>
          </cell>
          <cell r="C2439" t="str">
            <v>P</v>
          </cell>
          <cell r="D2439" t="str">
            <v>23094</v>
          </cell>
          <cell r="E2439" t="str">
            <v>E SWG</v>
          </cell>
          <cell r="F2439">
            <v>2</v>
          </cell>
          <cell r="G2439" t="str">
            <v>CB162108080T0H</v>
          </cell>
          <cell r="H2439">
            <v>0.75</v>
          </cell>
          <cell r="I2439">
            <v>0.5</v>
          </cell>
          <cell r="J2439">
            <v>2</v>
          </cell>
          <cell r="K2439">
            <v>2</v>
          </cell>
        </row>
        <row r="2440">
          <cell r="A2440" t="str">
            <v>M2</v>
          </cell>
          <cell r="B2440" t="str">
            <v>A5C</v>
          </cell>
          <cell r="C2440" t="str">
            <v>P</v>
          </cell>
          <cell r="D2440" t="str">
            <v>23113</v>
          </cell>
          <cell r="E2440" t="str">
            <v>E SWG</v>
          </cell>
          <cell r="F2440">
            <v>2</v>
          </cell>
          <cell r="G2440" t="str">
            <v>CB162108080T0H</v>
          </cell>
          <cell r="H2440">
            <v>0.75</v>
          </cell>
          <cell r="I2440">
            <v>0.5</v>
          </cell>
          <cell r="J2440">
            <v>2</v>
          </cell>
          <cell r="K2440">
            <v>2</v>
          </cell>
        </row>
        <row r="2441">
          <cell r="A2441" t="str">
            <v>M2</v>
          </cell>
          <cell r="B2441" t="str">
            <v>A5C</v>
          </cell>
          <cell r="C2441" t="str">
            <v>P</v>
          </cell>
          <cell r="D2441" t="str">
            <v>23188</v>
          </cell>
          <cell r="E2441" t="str">
            <v>E SWG</v>
          </cell>
          <cell r="F2441">
            <v>2</v>
          </cell>
          <cell r="G2441" t="str">
            <v>CB162108080T0H</v>
          </cell>
          <cell r="H2441">
            <v>0.75</v>
          </cell>
          <cell r="I2441">
            <v>0.5</v>
          </cell>
          <cell r="J2441">
            <v>1</v>
          </cell>
          <cell r="K2441">
            <v>1</v>
          </cell>
        </row>
        <row r="2442">
          <cell r="A2442" t="str">
            <v>M2</v>
          </cell>
          <cell r="B2442" t="str">
            <v>A5C</v>
          </cell>
          <cell r="C2442" t="str">
            <v>N</v>
          </cell>
          <cell r="D2442" t="str">
            <v>23632</v>
          </cell>
          <cell r="E2442" t="str">
            <v>NPL</v>
          </cell>
          <cell r="F2442">
            <v>2</v>
          </cell>
          <cell r="G2442" t="str">
            <v>CB132108000TVR</v>
          </cell>
          <cell r="H2442">
            <v>0.75</v>
          </cell>
          <cell r="I2442" t="str">
            <v>75mm</v>
          </cell>
          <cell r="J2442">
            <v>1</v>
          </cell>
          <cell r="K2442">
            <v>1</v>
          </cell>
        </row>
        <row r="2443">
          <cell r="A2443" t="str">
            <v>M2</v>
          </cell>
          <cell r="B2443" t="str">
            <v>A5C</v>
          </cell>
          <cell r="C2443" t="str">
            <v>N</v>
          </cell>
          <cell r="D2443" t="str">
            <v>23637</v>
          </cell>
          <cell r="E2443" t="str">
            <v>NPL</v>
          </cell>
          <cell r="F2443">
            <v>2</v>
          </cell>
          <cell r="G2443" t="str">
            <v>CB132108000TVR</v>
          </cell>
          <cell r="H2443">
            <v>0.75</v>
          </cell>
          <cell r="I2443" t="str">
            <v>75mm</v>
          </cell>
          <cell r="J2443">
            <v>1</v>
          </cell>
          <cell r="K2443">
            <v>1</v>
          </cell>
        </row>
        <row r="2444">
          <cell r="A2444" t="str">
            <v>M2</v>
          </cell>
          <cell r="B2444" t="str">
            <v>A5C</v>
          </cell>
          <cell r="C2444" t="str">
            <v>N</v>
          </cell>
          <cell r="D2444" t="str">
            <v>23640</v>
          </cell>
          <cell r="E2444" t="str">
            <v>NPL</v>
          </cell>
          <cell r="F2444">
            <v>2</v>
          </cell>
          <cell r="G2444" t="str">
            <v>CB132108000TVR</v>
          </cell>
          <cell r="H2444">
            <v>0.75</v>
          </cell>
          <cell r="I2444" t="str">
            <v>75mm</v>
          </cell>
          <cell r="J2444">
            <v>1</v>
          </cell>
          <cell r="K2444">
            <v>1</v>
          </cell>
        </row>
        <row r="2445">
          <cell r="A2445" t="str">
            <v>M2</v>
          </cell>
          <cell r="B2445" t="str">
            <v>A5C</v>
          </cell>
          <cell r="C2445" t="str">
            <v>P</v>
          </cell>
          <cell r="D2445" t="str">
            <v>23121</v>
          </cell>
          <cell r="E2445" t="str">
            <v>NPL</v>
          </cell>
          <cell r="F2445">
            <v>2</v>
          </cell>
          <cell r="G2445" t="str">
            <v>CB132108000TVR</v>
          </cell>
          <cell r="H2445">
            <v>0.75</v>
          </cell>
          <cell r="I2445" t="str">
            <v>75mm</v>
          </cell>
          <cell r="J2445">
            <v>2</v>
          </cell>
          <cell r="K2445">
            <v>2</v>
          </cell>
        </row>
        <row r="2446">
          <cell r="A2446" t="str">
            <v>M2</v>
          </cell>
          <cell r="B2446" t="str">
            <v>A5C</v>
          </cell>
          <cell r="C2446" t="str">
            <v>P</v>
          </cell>
          <cell r="D2446" t="str">
            <v>23181</v>
          </cell>
          <cell r="E2446" t="str">
            <v>NPL</v>
          </cell>
          <cell r="F2446">
            <v>2</v>
          </cell>
          <cell r="G2446" t="str">
            <v>CB132108000TVR</v>
          </cell>
          <cell r="H2446">
            <v>0.75</v>
          </cell>
          <cell r="I2446" t="str">
            <v>75mm</v>
          </cell>
          <cell r="J2446">
            <v>1</v>
          </cell>
          <cell r="K2446">
            <v>1</v>
          </cell>
        </row>
        <row r="2447">
          <cell r="A2447" t="str">
            <v>M2</v>
          </cell>
          <cell r="B2447" t="str">
            <v>A5C</v>
          </cell>
          <cell r="C2447" t="str">
            <v>P</v>
          </cell>
          <cell r="D2447" t="str">
            <v>23214</v>
          </cell>
          <cell r="E2447" t="str">
            <v>NPL</v>
          </cell>
          <cell r="F2447">
            <v>2</v>
          </cell>
          <cell r="G2447" t="str">
            <v>CB132308000TVR</v>
          </cell>
          <cell r="H2447">
            <v>0.75</v>
          </cell>
          <cell r="I2447" t="str">
            <v>75mm</v>
          </cell>
          <cell r="J2447">
            <v>1</v>
          </cell>
          <cell r="K2447">
            <v>1</v>
          </cell>
        </row>
        <row r="2448">
          <cell r="A2448" t="str">
            <v>M2</v>
          </cell>
          <cell r="B2448" t="str">
            <v>A5C</v>
          </cell>
          <cell r="C2448" t="str">
            <v>TRIM</v>
          </cell>
          <cell r="D2448" t="str">
            <v>V-2315</v>
          </cell>
          <cell r="E2448" t="str">
            <v>NPL</v>
          </cell>
          <cell r="F2448">
            <v>2</v>
          </cell>
          <cell r="G2448" t="str">
            <v>CB132108000TVR</v>
          </cell>
          <cell r="H2448">
            <v>0.75</v>
          </cell>
          <cell r="I2448" t="str">
            <v>75mm</v>
          </cell>
          <cell r="J2448">
            <v>2</v>
          </cell>
          <cell r="K2448">
            <v>2</v>
          </cell>
        </row>
        <row r="2449">
          <cell r="A2449" t="str">
            <v>M2</v>
          </cell>
          <cell r="B2449" t="str">
            <v>A5C</v>
          </cell>
          <cell r="C2449" t="str">
            <v>TRIM</v>
          </cell>
          <cell r="D2449" t="str">
            <v>V-2318</v>
          </cell>
          <cell r="E2449" t="str">
            <v>NPL</v>
          </cell>
          <cell r="F2449">
            <v>2</v>
          </cell>
          <cell r="G2449" t="str">
            <v>CB132108000TVR</v>
          </cell>
          <cell r="H2449">
            <v>0.75</v>
          </cell>
          <cell r="I2449" t="str">
            <v>75mm</v>
          </cell>
          <cell r="J2449">
            <v>2</v>
          </cell>
          <cell r="K2449">
            <v>2</v>
          </cell>
        </row>
        <row r="2450">
          <cell r="A2450" t="str">
            <v>M2</v>
          </cell>
          <cell r="B2450" t="str">
            <v>A5C</v>
          </cell>
          <cell r="C2450" t="str">
            <v>TRIM</v>
          </cell>
          <cell r="D2450" t="str">
            <v>V-2319</v>
          </cell>
          <cell r="E2450" t="str">
            <v>NPL</v>
          </cell>
          <cell r="F2450">
            <v>2</v>
          </cell>
          <cell r="G2450" t="str">
            <v>CB132108000TVR</v>
          </cell>
          <cell r="H2450">
            <v>0.75</v>
          </cell>
          <cell r="I2450" t="str">
            <v>75mm</v>
          </cell>
          <cell r="J2450">
            <v>2</v>
          </cell>
          <cell r="K2450">
            <v>2</v>
          </cell>
        </row>
        <row r="2451">
          <cell r="A2451" t="str">
            <v>M2</v>
          </cell>
          <cell r="B2451" t="str">
            <v>A5C</v>
          </cell>
          <cell r="C2451" t="str">
            <v>TRIM</v>
          </cell>
          <cell r="D2451" t="str">
            <v>V-2320</v>
          </cell>
          <cell r="E2451" t="str">
            <v>NPL</v>
          </cell>
          <cell r="F2451">
            <v>2</v>
          </cell>
          <cell r="G2451" t="str">
            <v>CB132108000TVR</v>
          </cell>
          <cell r="H2451">
            <v>0.75</v>
          </cell>
          <cell r="I2451" t="str">
            <v>75mm</v>
          </cell>
          <cell r="J2451">
            <v>2</v>
          </cell>
          <cell r="K2451">
            <v>2</v>
          </cell>
        </row>
        <row r="2452">
          <cell r="A2452" t="str">
            <v>M2</v>
          </cell>
          <cell r="B2452" t="str">
            <v>A5C</v>
          </cell>
          <cell r="C2452" t="str">
            <v>TRIM</v>
          </cell>
          <cell r="D2452" t="str">
            <v>V-2316</v>
          </cell>
          <cell r="E2452" t="str">
            <v>NPL</v>
          </cell>
          <cell r="F2452">
            <v>2</v>
          </cell>
          <cell r="G2452" t="str">
            <v>CB132108000TVR</v>
          </cell>
          <cell r="H2452">
            <v>0.75</v>
          </cell>
          <cell r="I2452" t="str">
            <v>75mm</v>
          </cell>
          <cell r="J2452">
            <v>2</v>
          </cell>
          <cell r="K2452">
            <v>2</v>
          </cell>
        </row>
        <row r="2453">
          <cell r="A2453" t="str">
            <v>M2</v>
          </cell>
          <cell r="B2453" t="str">
            <v>A5C</v>
          </cell>
          <cell r="C2453" t="str">
            <v>TRIM</v>
          </cell>
          <cell r="D2453" t="str">
            <v>V-2317</v>
          </cell>
          <cell r="E2453" t="str">
            <v>NPL</v>
          </cell>
          <cell r="F2453">
            <v>2</v>
          </cell>
          <cell r="G2453" t="str">
            <v>CB132108000TVR</v>
          </cell>
          <cell r="H2453">
            <v>0.75</v>
          </cell>
          <cell r="I2453" t="str">
            <v>75mm</v>
          </cell>
          <cell r="J2453">
            <v>2</v>
          </cell>
          <cell r="K2453">
            <v>2</v>
          </cell>
        </row>
        <row r="2454">
          <cell r="A2454" t="str">
            <v>M2</v>
          </cell>
          <cell r="B2454" t="str">
            <v>A5C</v>
          </cell>
          <cell r="C2454" t="str">
            <v>TRIM</v>
          </cell>
          <cell r="D2454" t="str">
            <v>V-2323</v>
          </cell>
          <cell r="E2454" t="str">
            <v>NPL</v>
          </cell>
          <cell r="F2454">
            <v>2</v>
          </cell>
          <cell r="G2454" t="str">
            <v>CB132108000TVR</v>
          </cell>
          <cell r="H2454">
            <v>0.75</v>
          </cell>
          <cell r="I2454" t="str">
            <v>75mm</v>
          </cell>
          <cell r="J2454">
            <v>2</v>
          </cell>
          <cell r="K2454">
            <v>2</v>
          </cell>
        </row>
        <row r="2455">
          <cell r="A2455" t="str">
            <v>M2</v>
          </cell>
          <cell r="B2455" t="str">
            <v>A5C</v>
          </cell>
          <cell r="C2455" t="str">
            <v>TRIM</v>
          </cell>
          <cell r="D2455" t="str">
            <v>V-2321</v>
          </cell>
          <cell r="E2455" t="str">
            <v>NPL</v>
          </cell>
          <cell r="F2455">
            <v>2</v>
          </cell>
          <cell r="G2455" t="str">
            <v>CB132108000TVR</v>
          </cell>
          <cell r="H2455">
            <v>0.75</v>
          </cell>
          <cell r="I2455" t="str">
            <v>75mm</v>
          </cell>
          <cell r="J2455">
            <v>2</v>
          </cell>
          <cell r="K2455">
            <v>2</v>
          </cell>
        </row>
        <row r="2456">
          <cell r="A2456" t="str">
            <v>M2</v>
          </cell>
          <cell r="B2456" t="str">
            <v>A5C</v>
          </cell>
          <cell r="C2456" t="str">
            <v>TRIM</v>
          </cell>
          <cell r="D2456" t="str">
            <v>V-2330</v>
          </cell>
          <cell r="E2456" t="str">
            <v>NPL</v>
          </cell>
          <cell r="F2456">
            <v>2</v>
          </cell>
          <cell r="G2456" t="str">
            <v>CB132108000TVR</v>
          </cell>
          <cell r="H2456">
            <v>0.75</v>
          </cell>
          <cell r="I2456" t="str">
            <v>75mm</v>
          </cell>
          <cell r="J2456">
            <v>2</v>
          </cell>
          <cell r="K2456">
            <v>2</v>
          </cell>
        </row>
        <row r="2457">
          <cell r="A2457" t="str">
            <v>M2</v>
          </cell>
          <cell r="B2457" t="str">
            <v>A5C</v>
          </cell>
          <cell r="C2457" t="str">
            <v>TRIM</v>
          </cell>
          <cell r="D2457" t="str">
            <v>V-2324</v>
          </cell>
          <cell r="E2457" t="str">
            <v>NPL</v>
          </cell>
          <cell r="F2457">
            <v>2</v>
          </cell>
          <cell r="G2457" t="str">
            <v>CB132108000TVR</v>
          </cell>
          <cell r="H2457">
            <v>0.75</v>
          </cell>
          <cell r="I2457" t="str">
            <v>75mm</v>
          </cell>
          <cell r="J2457">
            <v>2</v>
          </cell>
          <cell r="K2457">
            <v>2</v>
          </cell>
        </row>
        <row r="2458">
          <cell r="A2458" t="str">
            <v>M2</v>
          </cell>
          <cell r="B2458" t="str">
            <v>A5C</v>
          </cell>
          <cell r="C2458" t="str">
            <v>TRIM</v>
          </cell>
          <cell r="D2458" t="str">
            <v>V-2331</v>
          </cell>
          <cell r="E2458" t="str">
            <v>NPL</v>
          </cell>
          <cell r="F2458">
            <v>2</v>
          </cell>
          <cell r="G2458" t="str">
            <v>CB132108000TVR</v>
          </cell>
          <cell r="H2458">
            <v>0.75</v>
          </cell>
          <cell r="I2458" t="str">
            <v>75mm</v>
          </cell>
          <cell r="J2458">
            <v>2</v>
          </cell>
          <cell r="K2458">
            <v>2</v>
          </cell>
        </row>
        <row r="2459">
          <cell r="A2459" t="str">
            <v>M2</v>
          </cell>
          <cell r="B2459" t="str">
            <v>A5C</v>
          </cell>
          <cell r="C2459" t="str">
            <v>TRIM</v>
          </cell>
          <cell r="D2459" t="str">
            <v>V-2332</v>
          </cell>
          <cell r="E2459" t="str">
            <v>NPL</v>
          </cell>
          <cell r="F2459">
            <v>2</v>
          </cell>
          <cell r="G2459" t="str">
            <v>CB132108000TVR</v>
          </cell>
          <cell r="H2459">
            <v>0.75</v>
          </cell>
          <cell r="I2459" t="str">
            <v>75mm</v>
          </cell>
          <cell r="J2459">
            <v>2</v>
          </cell>
          <cell r="K2459">
            <v>2</v>
          </cell>
        </row>
        <row r="2460">
          <cell r="A2460" t="str">
            <v>M2</v>
          </cell>
          <cell r="B2460" t="str">
            <v>A5C</v>
          </cell>
          <cell r="C2460" t="str">
            <v>TRIM</v>
          </cell>
          <cell r="D2460" t="str">
            <v>V-2333</v>
          </cell>
          <cell r="E2460" t="str">
            <v>NPL</v>
          </cell>
          <cell r="F2460">
            <v>2</v>
          </cell>
          <cell r="G2460" t="str">
            <v>CB132108000TVR</v>
          </cell>
          <cell r="H2460">
            <v>0.75</v>
          </cell>
          <cell r="I2460" t="str">
            <v>75mm</v>
          </cell>
          <cell r="J2460">
            <v>2</v>
          </cell>
          <cell r="K2460">
            <v>2</v>
          </cell>
        </row>
        <row r="2461">
          <cell r="A2461" t="str">
            <v>M2</v>
          </cell>
          <cell r="B2461" t="str">
            <v>A5C</v>
          </cell>
          <cell r="C2461" t="str">
            <v>N</v>
          </cell>
          <cell r="D2461" t="str">
            <v>23613</v>
          </cell>
          <cell r="E2461" t="str">
            <v>NPL</v>
          </cell>
          <cell r="F2461">
            <v>2</v>
          </cell>
          <cell r="G2461" t="str">
            <v>CB132108000TVR</v>
          </cell>
          <cell r="H2461">
            <v>0.75</v>
          </cell>
          <cell r="I2461" t="str">
            <v>75mm</v>
          </cell>
          <cell r="J2461">
            <v>1</v>
          </cell>
          <cell r="K2461">
            <v>1</v>
          </cell>
        </row>
        <row r="2462">
          <cell r="A2462" t="str">
            <v>M2</v>
          </cell>
          <cell r="B2462" t="str">
            <v>A5C</v>
          </cell>
          <cell r="C2462" t="str">
            <v>N</v>
          </cell>
          <cell r="D2462" t="str">
            <v>23621</v>
          </cell>
          <cell r="E2462" t="str">
            <v>NPL</v>
          </cell>
          <cell r="F2462">
            <v>2</v>
          </cell>
          <cell r="G2462" t="str">
            <v>CB132108000TVR</v>
          </cell>
          <cell r="H2462">
            <v>0.75</v>
          </cell>
          <cell r="I2462" t="str">
            <v>75mm</v>
          </cell>
          <cell r="J2462">
            <v>1</v>
          </cell>
          <cell r="K2462">
            <v>1</v>
          </cell>
        </row>
        <row r="2463">
          <cell r="A2463" t="str">
            <v>M2</v>
          </cell>
          <cell r="B2463" t="str">
            <v>A5C</v>
          </cell>
          <cell r="C2463" t="str">
            <v>N</v>
          </cell>
          <cell r="D2463" t="str">
            <v>23636</v>
          </cell>
          <cell r="E2463" t="str">
            <v>NPL</v>
          </cell>
          <cell r="F2463">
            <v>2</v>
          </cell>
          <cell r="G2463" t="str">
            <v>CB132108000TVR</v>
          </cell>
          <cell r="H2463">
            <v>0.75</v>
          </cell>
          <cell r="I2463" t="str">
            <v>75mm</v>
          </cell>
          <cell r="J2463">
            <v>1</v>
          </cell>
          <cell r="K2463">
            <v>1</v>
          </cell>
        </row>
        <row r="2464">
          <cell r="A2464" t="str">
            <v>M2</v>
          </cell>
          <cell r="B2464" t="str">
            <v>A5C</v>
          </cell>
          <cell r="C2464" t="str">
            <v>N</v>
          </cell>
          <cell r="D2464" t="str">
            <v>23638</v>
          </cell>
          <cell r="E2464" t="str">
            <v>NPL</v>
          </cell>
          <cell r="F2464">
            <v>2</v>
          </cell>
          <cell r="G2464" t="str">
            <v>CB132108000TVR</v>
          </cell>
          <cell r="H2464">
            <v>0.75</v>
          </cell>
          <cell r="I2464" t="str">
            <v>75mm</v>
          </cell>
          <cell r="J2464">
            <v>1</v>
          </cell>
          <cell r="K2464">
            <v>1</v>
          </cell>
        </row>
        <row r="2465">
          <cell r="A2465" t="str">
            <v>M2</v>
          </cell>
          <cell r="B2465" t="str">
            <v>A5C</v>
          </cell>
          <cell r="C2465" t="str">
            <v>N</v>
          </cell>
          <cell r="D2465" t="str">
            <v>23639</v>
          </cell>
          <cell r="E2465" t="str">
            <v>NPL</v>
          </cell>
          <cell r="F2465">
            <v>2</v>
          </cell>
          <cell r="G2465" t="str">
            <v>CB132108000TVR</v>
          </cell>
          <cell r="H2465">
            <v>0.75</v>
          </cell>
          <cell r="I2465" t="str">
            <v>75mm</v>
          </cell>
          <cell r="J2465">
            <v>1</v>
          </cell>
          <cell r="K2465">
            <v>1</v>
          </cell>
        </row>
        <row r="2466">
          <cell r="A2466" t="str">
            <v>M2</v>
          </cell>
          <cell r="B2466" t="str">
            <v>A5C</v>
          </cell>
          <cell r="C2466" t="str">
            <v>N</v>
          </cell>
          <cell r="D2466" t="str">
            <v>24613</v>
          </cell>
          <cell r="E2466" t="str">
            <v>NPL</v>
          </cell>
          <cell r="F2466">
            <v>2</v>
          </cell>
          <cell r="G2466" t="str">
            <v>CB132308000TVR</v>
          </cell>
          <cell r="H2466">
            <v>0.75</v>
          </cell>
          <cell r="I2466" t="str">
            <v>75mm</v>
          </cell>
          <cell r="J2466">
            <v>3</v>
          </cell>
          <cell r="K2466">
            <v>3</v>
          </cell>
        </row>
        <row r="2467">
          <cell r="A2467" t="str">
            <v>M2</v>
          </cell>
          <cell r="B2467" t="str">
            <v>A5C</v>
          </cell>
          <cell r="C2467" t="str">
            <v>P</v>
          </cell>
          <cell r="D2467" t="str">
            <v>23082</v>
          </cell>
          <cell r="E2467" t="str">
            <v>NPL</v>
          </cell>
          <cell r="F2467">
            <v>2</v>
          </cell>
          <cell r="G2467" t="str">
            <v>CB132108000TVR</v>
          </cell>
          <cell r="H2467">
            <v>0.75</v>
          </cell>
          <cell r="I2467" t="str">
            <v>75mm</v>
          </cell>
          <cell r="J2467">
            <v>2</v>
          </cell>
          <cell r="K2467">
            <v>2</v>
          </cell>
        </row>
        <row r="2468">
          <cell r="A2468" t="str">
            <v>M2</v>
          </cell>
          <cell r="B2468" t="str">
            <v>A5C</v>
          </cell>
          <cell r="C2468" t="str">
            <v>P</v>
          </cell>
          <cell r="D2468" t="str">
            <v>23212</v>
          </cell>
          <cell r="E2468" t="str">
            <v>NPL</v>
          </cell>
          <cell r="F2468">
            <v>2</v>
          </cell>
          <cell r="G2468" t="str">
            <v>CB132308000TVR</v>
          </cell>
          <cell r="H2468">
            <v>0.75</v>
          </cell>
          <cell r="I2468" t="str">
            <v>75mm</v>
          </cell>
          <cell r="J2468">
            <v>1</v>
          </cell>
          <cell r="K2468">
            <v>1</v>
          </cell>
        </row>
        <row r="2469">
          <cell r="A2469" t="str">
            <v>M2</v>
          </cell>
          <cell r="B2469" t="str">
            <v>A5C</v>
          </cell>
          <cell r="C2469" t="str">
            <v>P</v>
          </cell>
          <cell r="D2469" t="str">
            <v>24006</v>
          </cell>
          <cell r="E2469" t="str">
            <v>NPL</v>
          </cell>
          <cell r="F2469">
            <v>2</v>
          </cell>
          <cell r="G2469" t="str">
            <v>CB132308000TVR</v>
          </cell>
          <cell r="H2469">
            <v>0.75</v>
          </cell>
          <cell r="I2469" t="str">
            <v>75mm</v>
          </cell>
          <cell r="J2469">
            <v>1</v>
          </cell>
          <cell r="K2469">
            <v>1</v>
          </cell>
        </row>
        <row r="2470">
          <cell r="A2470" t="str">
            <v>M2</v>
          </cell>
          <cell r="B2470" t="str">
            <v>A5C</v>
          </cell>
          <cell r="C2470" t="str">
            <v>TRIM</v>
          </cell>
          <cell r="D2470" t="str">
            <v>V-2301</v>
          </cell>
          <cell r="E2470" t="str">
            <v>NPL</v>
          </cell>
          <cell r="F2470">
            <v>2</v>
          </cell>
          <cell r="G2470" t="str">
            <v>CB132108000TVR</v>
          </cell>
          <cell r="H2470">
            <v>0.75</v>
          </cell>
          <cell r="I2470" t="str">
            <v>75mm</v>
          </cell>
          <cell r="J2470">
            <v>2</v>
          </cell>
          <cell r="K2470">
            <v>2</v>
          </cell>
        </row>
        <row r="2471">
          <cell r="A2471" t="str">
            <v>M2</v>
          </cell>
          <cell r="B2471" t="str">
            <v>A5C</v>
          </cell>
          <cell r="C2471" t="str">
            <v>TRIM</v>
          </cell>
          <cell r="D2471" t="str">
            <v>V-2329</v>
          </cell>
          <cell r="E2471" t="str">
            <v>NPL</v>
          </cell>
          <cell r="F2471">
            <v>2</v>
          </cell>
          <cell r="G2471" t="str">
            <v>CB132108000TVR</v>
          </cell>
          <cell r="H2471">
            <v>0.75</v>
          </cell>
          <cell r="I2471" t="str">
            <v>75mm</v>
          </cell>
          <cell r="J2471">
            <v>2</v>
          </cell>
          <cell r="K2471">
            <v>2</v>
          </cell>
        </row>
        <row r="2472">
          <cell r="A2472" t="str">
            <v>M2</v>
          </cell>
          <cell r="B2472" t="str">
            <v>A5C</v>
          </cell>
          <cell r="C2472" t="str">
            <v>P</v>
          </cell>
          <cell r="D2472" t="str">
            <v>23094</v>
          </cell>
          <cell r="E2472" t="str">
            <v>R TEE</v>
          </cell>
          <cell r="F2472">
            <v>2</v>
          </cell>
          <cell r="G2472" t="str">
            <v>CB400400000T0H</v>
          </cell>
          <cell r="H2472">
            <v>0.75</v>
          </cell>
          <cell r="I2472">
            <v>0.5</v>
          </cell>
          <cell r="J2472">
            <v>2</v>
          </cell>
          <cell r="K2472">
            <v>2</v>
          </cell>
        </row>
        <row r="2473">
          <cell r="A2473" t="str">
            <v>M2</v>
          </cell>
          <cell r="B2473" t="str">
            <v>A5C</v>
          </cell>
          <cell r="C2473" t="str">
            <v>P</v>
          </cell>
          <cell r="D2473" t="str">
            <v>23113</v>
          </cell>
          <cell r="E2473" t="str">
            <v>R TEE</v>
          </cell>
          <cell r="F2473">
            <v>2</v>
          </cell>
          <cell r="G2473" t="str">
            <v>CB400400000T0H</v>
          </cell>
          <cell r="H2473">
            <v>0.75</v>
          </cell>
          <cell r="I2473">
            <v>0.5</v>
          </cell>
          <cell r="J2473">
            <v>2</v>
          </cell>
          <cell r="K2473">
            <v>2</v>
          </cell>
        </row>
        <row r="2474">
          <cell r="A2474" t="str">
            <v>M2</v>
          </cell>
          <cell r="B2474" t="str">
            <v>A5C</v>
          </cell>
          <cell r="C2474" t="str">
            <v>N</v>
          </cell>
          <cell r="D2474" t="str">
            <v>23613</v>
          </cell>
          <cell r="E2474" t="str">
            <v>TEE</v>
          </cell>
          <cell r="F2474">
            <v>2</v>
          </cell>
          <cell r="G2474" t="str">
            <v>CB400300000T00</v>
          </cell>
          <cell r="H2474">
            <v>0.75</v>
          </cell>
          <cell r="I2474" t="str">
            <v>--</v>
          </cell>
          <cell r="J2474">
            <v>3</v>
          </cell>
          <cell r="K2474">
            <v>3</v>
          </cell>
        </row>
        <row r="2475">
          <cell r="A2475" t="str">
            <v>M2</v>
          </cell>
          <cell r="B2475" t="str">
            <v>A5C</v>
          </cell>
          <cell r="C2475" t="str">
            <v>N</v>
          </cell>
          <cell r="D2475" t="str">
            <v>23619</v>
          </cell>
          <cell r="E2475" t="str">
            <v>TEE</v>
          </cell>
          <cell r="F2475">
            <v>2</v>
          </cell>
          <cell r="G2475" t="str">
            <v>CB400300000T00</v>
          </cell>
          <cell r="H2475">
            <v>0.75</v>
          </cell>
          <cell r="I2475" t="str">
            <v>--</v>
          </cell>
          <cell r="J2475">
            <v>4</v>
          </cell>
          <cell r="K2475">
            <v>4</v>
          </cell>
        </row>
        <row r="2476">
          <cell r="A2476" t="str">
            <v>M2</v>
          </cell>
          <cell r="B2476" t="str">
            <v>A5C</v>
          </cell>
          <cell r="C2476" t="str">
            <v>N</v>
          </cell>
          <cell r="D2476" t="str">
            <v>23620</v>
          </cell>
          <cell r="E2476" t="str">
            <v>TEE</v>
          </cell>
          <cell r="F2476">
            <v>2</v>
          </cell>
          <cell r="G2476" t="str">
            <v>CB400300000T00</v>
          </cell>
          <cell r="H2476">
            <v>0.75</v>
          </cell>
          <cell r="I2476" t="str">
            <v>--</v>
          </cell>
          <cell r="J2476">
            <v>4</v>
          </cell>
          <cell r="K2476">
            <v>4</v>
          </cell>
        </row>
        <row r="2477">
          <cell r="A2477" t="str">
            <v>M2</v>
          </cell>
          <cell r="B2477" t="str">
            <v>A5C</v>
          </cell>
          <cell r="C2477" t="str">
            <v>N</v>
          </cell>
          <cell r="D2477" t="str">
            <v>23642</v>
          </cell>
          <cell r="E2477" t="str">
            <v>TEE</v>
          </cell>
          <cell r="F2477">
            <v>2</v>
          </cell>
          <cell r="G2477" t="str">
            <v>CB400300000T00</v>
          </cell>
          <cell r="H2477">
            <v>0.75</v>
          </cell>
          <cell r="I2477" t="str">
            <v>--</v>
          </cell>
          <cell r="J2477">
            <v>4</v>
          </cell>
          <cell r="K2477">
            <v>4</v>
          </cell>
        </row>
        <row r="2478">
          <cell r="A2478" t="str">
            <v>M2</v>
          </cell>
          <cell r="B2478" t="str">
            <v>A5C</v>
          </cell>
          <cell r="C2478" t="str">
            <v>N</v>
          </cell>
          <cell r="D2478" t="str">
            <v>23646</v>
          </cell>
          <cell r="E2478" t="str">
            <v>TEE</v>
          </cell>
          <cell r="F2478">
            <v>2</v>
          </cell>
          <cell r="G2478" t="str">
            <v>CB400300000T00</v>
          </cell>
          <cell r="H2478">
            <v>0.75</v>
          </cell>
          <cell r="I2478" t="str">
            <v>--</v>
          </cell>
          <cell r="J2478">
            <v>4</v>
          </cell>
          <cell r="K2478">
            <v>4</v>
          </cell>
        </row>
        <row r="2479">
          <cell r="A2479" t="str">
            <v>M2</v>
          </cell>
          <cell r="B2479" t="str">
            <v>A5C</v>
          </cell>
          <cell r="C2479" t="str">
            <v>N</v>
          </cell>
          <cell r="D2479" t="str">
            <v>24611</v>
          </cell>
          <cell r="E2479" t="str">
            <v>TEE</v>
          </cell>
          <cell r="F2479">
            <v>2</v>
          </cell>
          <cell r="G2479" t="str">
            <v>CB400300000T00</v>
          </cell>
          <cell r="H2479">
            <v>0.75</v>
          </cell>
          <cell r="I2479" t="str">
            <v>--</v>
          </cell>
          <cell r="J2479">
            <v>3</v>
          </cell>
          <cell r="K2479">
            <v>3</v>
          </cell>
        </row>
        <row r="2480">
          <cell r="A2480" t="str">
            <v>M2</v>
          </cell>
          <cell r="B2480" t="str">
            <v>A5C</v>
          </cell>
          <cell r="C2480" t="str">
            <v>N</v>
          </cell>
          <cell r="D2480" t="str">
            <v>24612</v>
          </cell>
          <cell r="E2480" t="str">
            <v>TEE</v>
          </cell>
          <cell r="F2480">
            <v>2</v>
          </cell>
          <cell r="G2480" t="str">
            <v>CB400300000T00</v>
          </cell>
          <cell r="H2480">
            <v>0.75</v>
          </cell>
          <cell r="I2480" t="str">
            <v>--</v>
          </cell>
          <cell r="J2480">
            <v>4</v>
          </cell>
          <cell r="K2480">
            <v>4</v>
          </cell>
        </row>
        <row r="2481">
          <cell r="A2481" t="str">
            <v>M2</v>
          </cell>
          <cell r="B2481" t="str">
            <v>A5C</v>
          </cell>
          <cell r="C2481" t="str">
            <v>N</v>
          </cell>
          <cell r="D2481" t="str">
            <v>24613</v>
          </cell>
          <cell r="E2481" t="str">
            <v>TEE</v>
          </cell>
          <cell r="F2481">
            <v>2</v>
          </cell>
          <cell r="G2481" t="str">
            <v>CB400300000T00</v>
          </cell>
          <cell r="H2481">
            <v>0.75</v>
          </cell>
          <cell r="I2481" t="str">
            <v>--</v>
          </cell>
          <cell r="J2481">
            <v>2</v>
          </cell>
          <cell r="K2481">
            <v>2</v>
          </cell>
        </row>
        <row r="2482">
          <cell r="A2482" t="str">
            <v>M2</v>
          </cell>
          <cell r="B2482" t="str">
            <v>A5C</v>
          </cell>
          <cell r="C2482" t="str">
            <v>N</v>
          </cell>
          <cell r="D2482" t="str">
            <v>24614</v>
          </cell>
          <cell r="E2482" t="str">
            <v>TEE</v>
          </cell>
          <cell r="F2482">
            <v>2</v>
          </cell>
          <cell r="G2482" t="str">
            <v>CB400300000T00</v>
          </cell>
          <cell r="H2482">
            <v>0.75</v>
          </cell>
          <cell r="I2482" t="str">
            <v>--</v>
          </cell>
          <cell r="J2482">
            <v>4</v>
          </cell>
          <cell r="K2482">
            <v>4</v>
          </cell>
        </row>
        <row r="2483">
          <cell r="A2483" t="str">
            <v>M2</v>
          </cell>
          <cell r="B2483" t="str">
            <v>A5C</v>
          </cell>
          <cell r="C2483" t="str">
            <v>P</v>
          </cell>
          <cell r="D2483" t="str">
            <v>23081</v>
          </cell>
          <cell r="E2483" t="str">
            <v>TEE</v>
          </cell>
          <cell r="F2483">
            <v>2</v>
          </cell>
          <cell r="G2483" t="str">
            <v>CB400300000T00</v>
          </cell>
          <cell r="H2483">
            <v>0.75</v>
          </cell>
          <cell r="I2483" t="str">
            <v>--</v>
          </cell>
          <cell r="J2483">
            <v>3</v>
          </cell>
          <cell r="K2483">
            <v>3</v>
          </cell>
        </row>
        <row r="2484">
          <cell r="A2484" t="str">
            <v>M2</v>
          </cell>
          <cell r="B2484" t="str">
            <v>A5C</v>
          </cell>
          <cell r="C2484" t="str">
            <v>P</v>
          </cell>
          <cell r="D2484" t="str">
            <v>23094</v>
          </cell>
          <cell r="E2484" t="str">
            <v>TEE</v>
          </cell>
          <cell r="F2484">
            <v>2</v>
          </cell>
          <cell r="G2484" t="str">
            <v>CB400300000T00</v>
          </cell>
          <cell r="H2484">
            <v>0.75</v>
          </cell>
          <cell r="I2484" t="str">
            <v>--</v>
          </cell>
          <cell r="J2484">
            <v>2</v>
          </cell>
          <cell r="K2484">
            <v>2</v>
          </cell>
        </row>
        <row r="2485">
          <cell r="A2485" t="str">
            <v>M2</v>
          </cell>
          <cell r="B2485" t="str">
            <v>A5C</v>
          </cell>
          <cell r="C2485" t="str">
            <v>P</v>
          </cell>
          <cell r="D2485" t="str">
            <v>23094</v>
          </cell>
          <cell r="E2485" t="str">
            <v>TEE</v>
          </cell>
          <cell r="F2485">
            <v>2</v>
          </cell>
          <cell r="G2485" t="str">
            <v>CB400300000T00</v>
          </cell>
          <cell r="H2485">
            <v>0.75</v>
          </cell>
          <cell r="I2485" t="str">
            <v>--</v>
          </cell>
          <cell r="J2485">
            <v>8</v>
          </cell>
          <cell r="K2485">
            <v>8</v>
          </cell>
        </row>
        <row r="2486">
          <cell r="A2486" t="str">
            <v>M2</v>
          </cell>
          <cell r="B2486" t="str">
            <v>A5C</v>
          </cell>
          <cell r="C2486" t="str">
            <v>P</v>
          </cell>
          <cell r="D2486" t="str">
            <v>23101</v>
          </cell>
          <cell r="E2486" t="str">
            <v>TEE</v>
          </cell>
          <cell r="F2486">
            <v>2</v>
          </cell>
          <cell r="G2486" t="str">
            <v>CB400300000T00</v>
          </cell>
          <cell r="H2486">
            <v>0.75</v>
          </cell>
          <cell r="I2486" t="str">
            <v>--</v>
          </cell>
          <cell r="J2486">
            <v>2</v>
          </cell>
          <cell r="K2486">
            <v>2</v>
          </cell>
        </row>
        <row r="2487">
          <cell r="A2487" t="str">
            <v>M2</v>
          </cell>
          <cell r="B2487" t="str">
            <v>A5C</v>
          </cell>
          <cell r="C2487" t="str">
            <v>P</v>
          </cell>
          <cell r="D2487" t="str">
            <v>23096</v>
          </cell>
          <cell r="E2487" t="str">
            <v>TEE</v>
          </cell>
          <cell r="F2487">
            <v>2</v>
          </cell>
          <cell r="G2487" t="str">
            <v>CB400300000T00</v>
          </cell>
          <cell r="H2487">
            <v>0.75</v>
          </cell>
          <cell r="I2487" t="str">
            <v>--</v>
          </cell>
          <cell r="J2487">
            <v>2</v>
          </cell>
          <cell r="K2487">
            <v>2</v>
          </cell>
        </row>
        <row r="2488">
          <cell r="A2488" t="str">
            <v>M2</v>
          </cell>
          <cell r="B2488" t="str">
            <v>A5C</v>
          </cell>
          <cell r="C2488" t="str">
            <v>P</v>
          </cell>
          <cell r="D2488" t="str">
            <v>23105</v>
          </cell>
          <cell r="E2488" t="str">
            <v>TEE</v>
          </cell>
          <cell r="F2488">
            <v>2</v>
          </cell>
          <cell r="G2488" t="str">
            <v>CB400300000T00</v>
          </cell>
          <cell r="H2488">
            <v>0.75</v>
          </cell>
          <cell r="I2488" t="str">
            <v>--</v>
          </cell>
          <cell r="J2488">
            <v>2</v>
          </cell>
          <cell r="K2488">
            <v>2</v>
          </cell>
        </row>
        <row r="2489">
          <cell r="A2489" t="str">
            <v>M2</v>
          </cell>
          <cell r="B2489" t="str">
            <v>A5C</v>
          </cell>
          <cell r="C2489" t="str">
            <v>P</v>
          </cell>
          <cell r="D2489" t="str">
            <v>23109</v>
          </cell>
          <cell r="E2489" t="str">
            <v>TEE</v>
          </cell>
          <cell r="F2489">
            <v>2</v>
          </cell>
          <cell r="G2489" t="str">
            <v>CB400300000T00</v>
          </cell>
          <cell r="H2489">
            <v>0.75</v>
          </cell>
          <cell r="I2489" t="str">
            <v>--</v>
          </cell>
          <cell r="J2489">
            <v>2</v>
          </cell>
          <cell r="K2489">
            <v>2</v>
          </cell>
        </row>
        <row r="2490">
          <cell r="A2490" t="str">
            <v>M2</v>
          </cell>
          <cell r="B2490" t="str">
            <v>A5C</v>
          </cell>
          <cell r="C2490" t="str">
            <v>P</v>
          </cell>
          <cell r="D2490" t="str">
            <v>23124</v>
          </cell>
          <cell r="E2490" t="str">
            <v>TEE</v>
          </cell>
          <cell r="F2490">
            <v>2</v>
          </cell>
          <cell r="G2490" t="str">
            <v>CB400300000T00</v>
          </cell>
          <cell r="H2490">
            <v>0.75</v>
          </cell>
          <cell r="I2490" t="str">
            <v>--</v>
          </cell>
          <cell r="J2490">
            <v>2</v>
          </cell>
          <cell r="K2490">
            <v>2</v>
          </cell>
        </row>
        <row r="2491">
          <cell r="A2491" t="str">
            <v>M2</v>
          </cell>
          <cell r="B2491" t="str">
            <v>A5C</v>
          </cell>
          <cell r="C2491" t="str">
            <v>P</v>
          </cell>
          <cell r="D2491" t="str">
            <v>23133</v>
          </cell>
          <cell r="E2491" t="str">
            <v>TEE</v>
          </cell>
          <cell r="F2491">
            <v>2</v>
          </cell>
          <cell r="G2491" t="str">
            <v>CB400300000T00</v>
          </cell>
          <cell r="H2491">
            <v>0.75</v>
          </cell>
          <cell r="I2491" t="str">
            <v>--</v>
          </cell>
          <cell r="J2491">
            <v>2</v>
          </cell>
          <cell r="K2491">
            <v>2</v>
          </cell>
        </row>
        <row r="2492">
          <cell r="A2492" t="str">
            <v>M2</v>
          </cell>
          <cell r="B2492" t="str">
            <v>A5C</v>
          </cell>
          <cell r="C2492" t="str">
            <v>P</v>
          </cell>
          <cell r="D2492" t="str">
            <v>23135</v>
          </cell>
          <cell r="E2492" t="str">
            <v>TEE</v>
          </cell>
          <cell r="F2492">
            <v>2</v>
          </cell>
          <cell r="G2492" t="str">
            <v>CB400300000T00</v>
          </cell>
          <cell r="H2492">
            <v>0.75</v>
          </cell>
          <cell r="I2492" t="str">
            <v>--</v>
          </cell>
          <cell r="J2492">
            <v>2</v>
          </cell>
          <cell r="K2492">
            <v>2</v>
          </cell>
        </row>
        <row r="2493">
          <cell r="A2493" t="str">
            <v>M2</v>
          </cell>
          <cell r="B2493" t="str">
            <v>A5C</v>
          </cell>
          <cell r="C2493" t="str">
            <v>P</v>
          </cell>
          <cell r="D2493" t="str">
            <v>23141</v>
          </cell>
          <cell r="E2493" t="str">
            <v>TEE</v>
          </cell>
          <cell r="F2493">
            <v>2</v>
          </cell>
          <cell r="G2493" t="str">
            <v>CB400300000T00</v>
          </cell>
          <cell r="H2493">
            <v>0.75</v>
          </cell>
          <cell r="I2493" t="str">
            <v>--</v>
          </cell>
          <cell r="J2493">
            <v>2</v>
          </cell>
          <cell r="K2493">
            <v>2</v>
          </cell>
        </row>
        <row r="2494">
          <cell r="A2494" t="str">
            <v>M2</v>
          </cell>
          <cell r="B2494" t="str">
            <v>A5C</v>
          </cell>
          <cell r="C2494" t="str">
            <v>P</v>
          </cell>
          <cell r="D2494" t="str">
            <v>23145</v>
          </cell>
          <cell r="E2494" t="str">
            <v>TEE</v>
          </cell>
          <cell r="F2494">
            <v>2</v>
          </cell>
          <cell r="G2494" t="str">
            <v>CB400300000T00</v>
          </cell>
          <cell r="H2494">
            <v>0.75</v>
          </cell>
          <cell r="I2494" t="str">
            <v>--</v>
          </cell>
          <cell r="J2494">
            <v>2</v>
          </cell>
          <cell r="K2494">
            <v>2</v>
          </cell>
        </row>
        <row r="2495">
          <cell r="A2495" t="str">
            <v>M2</v>
          </cell>
          <cell r="B2495" t="str">
            <v>A5C</v>
          </cell>
          <cell r="C2495" t="str">
            <v>P</v>
          </cell>
          <cell r="D2495" t="str">
            <v>23225</v>
          </cell>
          <cell r="E2495" t="str">
            <v>TEE</v>
          </cell>
          <cell r="F2495">
            <v>2</v>
          </cell>
          <cell r="G2495" t="str">
            <v>CB400300000T00</v>
          </cell>
          <cell r="H2495">
            <v>0.75</v>
          </cell>
          <cell r="I2495" t="str">
            <v>--</v>
          </cell>
          <cell r="J2495">
            <v>3</v>
          </cell>
          <cell r="K2495">
            <v>3</v>
          </cell>
        </row>
        <row r="2496">
          <cell r="A2496" t="str">
            <v>M2</v>
          </cell>
          <cell r="B2496" t="str">
            <v>A5C</v>
          </cell>
          <cell r="C2496" t="str">
            <v>P</v>
          </cell>
          <cell r="D2496" t="str">
            <v>23234</v>
          </cell>
          <cell r="E2496" t="str">
            <v>TEE</v>
          </cell>
          <cell r="F2496">
            <v>2</v>
          </cell>
          <cell r="G2496" t="str">
            <v>CB400300000T00</v>
          </cell>
          <cell r="H2496">
            <v>0.75</v>
          </cell>
          <cell r="I2496" t="str">
            <v>--</v>
          </cell>
          <cell r="J2496">
            <v>2</v>
          </cell>
          <cell r="K2496">
            <v>2</v>
          </cell>
        </row>
        <row r="2497">
          <cell r="A2497" t="str">
            <v>M2</v>
          </cell>
          <cell r="B2497" t="str">
            <v>A5C</v>
          </cell>
          <cell r="C2497" t="str">
            <v>P</v>
          </cell>
          <cell r="D2497" t="str">
            <v>23247</v>
          </cell>
          <cell r="E2497" t="str">
            <v>TEE</v>
          </cell>
          <cell r="F2497">
            <v>2</v>
          </cell>
          <cell r="G2497" t="str">
            <v>CB400300000T00</v>
          </cell>
          <cell r="H2497">
            <v>0.75</v>
          </cell>
          <cell r="I2497" t="str">
            <v>--</v>
          </cell>
          <cell r="J2497">
            <v>2</v>
          </cell>
          <cell r="K2497">
            <v>2</v>
          </cell>
        </row>
        <row r="2498">
          <cell r="A2498" t="str">
            <v>M2</v>
          </cell>
          <cell r="B2498" t="str">
            <v>A5C</v>
          </cell>
          <cell r="C2498" t="str">
            <v>N</v>
          </cell>
          <cell r="D2498" t="str">
            <v>23621</v>
          </cell>
          <cell r="E2498" t="str">
            <v>TEE</v>
          </cell>
          <cell r="F2498">
            <v>2</v>
          </cell>
          <cell r="G2498" t="str">
            <v>CB400300000T00</v>
          </cell>
          <cell r="H2498">
            <v>0.75</v>
          </cell>
          <cell r="I2498" t="str">
            <v>--</v>
          </cell>
          <cell r="J2498">
            <v>1</v>
          </cell>
          <cell r="K2498">
            <v>1</v>
          </cell>
        </row>
        <row r="2499">
          <cell r="A2499" t="str">
            <v>M2</v>
          </cell>
          <cell r="B2499" t="str">
            <v>A5C</v>
          </cell>
          <cell r="C2499" t="str">
            <v>N</v>
          </cell>
          <cell r="D2499" t="str">
            <v>23647</v>
          </cell>
          <cell r="E2499" t="str">
            <v>TEE</v>
          </cell>
          <cell r="F2499">
            <v>2</v>
          </cell>
          <cell r="G2499" t="str">
            <v>CB400300000T00</v>
          </cell>
          <cell r="H2499">
            <v>0.75</v>
          </cell>
          <cell r="I2499" t="str">
            <v>--</v>
          </cell>
          <cell r="J2499">
            <v>1</v>
          </cell>
          <cell r="K2499">
            <v>1</v>
          </cell>
        </row>
        <row r="2500">
          <cell r="A2500" t="str">
            <v>M2</v>
          </cell>
          <cell r="B2500" t="str">
            <v>A5C</v>
          </cell>
          <cell r="C2500" t="str">
            <v>P</v>
          </cell>
          <cell r="D2500" t="str">
            <v>23085</v>
          </cell>
          <cell r="E2500" t="str">
            <v>TEE</v>
          </cell>
          <cell r="F2500">
            <v>2</v>
          </cell>
          <cell r="G2500" t="str">
            <v>CB400300000T00</v>
          </cell>
          <cell r="H2500">
            <v>0.75</v>
          </cell>
          <cell r="I2500" t="str">
            <v>--</v>
          </cell>
          <cell r="J2500">
            <v>2</v>
          </cell>
          <cell r="K2500">
            <v>2</v>
          </cell>
        </row>
        <row r="2501">
          <cell r="A2501" t="str">
            <v>M2</v>
          </cell>
          <cell r="B2501" t="str">
            <v>A5C</v>
          </cell>
          <cell r="C2501" t="str">
            <v>P</v>
          </cell>
          <cell r="D2501" t="str">
            <v>23113</v>
          </cell>
          <cell r="E2501" t="str">
            <v>TEE</v>
          </cell>
          <cell r="F2501">
            <v>2</v>
          </cell>
          <cell r="G2501" t="str">
            <v>CB400300000T00</v>
          </cell>
          <cell r="H2501">
            <v>0.75</v>
          </cell>
          <cell r="I2501" t="str">
            <v>--</v>
          </cell>
          <cell r="J2501">
            <v>1</v>
          </cell>
          <cell r="K2501">
            <v>1</v>
          </cell>
        </row>
        <row r="2502">
          <cell r="A2502" t="str">
            <v>M2</v>
          </cell>
          <cell r="B2502" t="str">
            <v>A5C</v>
          </cell>
          <cell r="C2502" t="str">
            <v>P</v>
          </cell>
          <cell r="D2502" t="str">
            <v>23113</v>
          </cell>
          <cell r="E2502" t="str">
            <v>TEE</v>
          </cell>
          <cell r="F2502">
            <v>2</v>
          </cell>
          <cell r="G2502" t="str">
            <v>CB400300000T00</v>
          </cell>
          <cell r="H2502">
            <v>0.75</v>
          </cell>
          <cell r="I2502" t="str">
            <v>--</v>
          </cell>
          <cell r="J2502">
            <v>2</v>
          </cell>
          <cell r="K2502">
            <v>2</v>
          </cell>
        </row>
        <row r="2503">
          <cell r="A2503" t="str">
            <v>M2</v>
          </cell>
          <cell r="B2503" t="str">
            <v>A5C</v>
          </cell>
          <cell r="C2503" t="str">
            <v>P</v>
          </cell>
          <cell r="D2503" t="str">
            <v>23141</v>
          </cell>
          <cell r="E2503" t="str">
            <v>TEE</v>
          </cell>
          <cell r="F2503">
            <v>2</v>
          </cell>
          <cell r="G2503" t="str">
            <v>CB400300000T00</v>
          </cell>
          <cell r="H2503">
            <v>0.75</v>
          </cell>
          <cell r="I2503" t="str">
            <v>--</v>
          </cell>
          <cell r="J2503">
            <v>5</v>
          </cell>
          <cell r="K2503">
            <v>5</v>
          </cell>
        </row>
        <row r="2504">
          <cell r="A2504" t="str">
            <v>M2</v>
          </cell>
          <cell r="B2504" t="str">
            <v>A5C</v>
          </cell>
          <cell r="C2504" t="str">
            <v>P</v>
          </cell>
          <cell r="D2504" t="str">
            <v>23188</v>
          </cell>
          <cell r="E2504" t="str">
            <v>TEE</v>
          </cell>
          <cell r="F2504">
            <v>2</v>
          </cell>
          <cell r="G2504" t="str">
            <v>CB400300000T00</v>
          </cell>
          <cell r="H2504">
            <v>0.75</v>
          </cell>
          <cell r="I2504" t="str">
            <v>--</v>
          </cell>
          <cell r="J2504">
            <v>5</v>
          </cell>
          <cell r="K2504">
            <v>5</v>
          </cell>
        </row>
        <row r="2505">
          <cell r="A2505" t="str">
            <v>M2</v>
          </cell>
          <cell r="B2505" t="str">
            <v>A5C</v>
          </cell>
          <cell r="C2505" t="str">
            <v>P</v>
          </cell>
          <cell r="D2505" t="str">
            <v>23238</v>
          </cell>
          <cell r="E2505" t="str">
            <v>TEE</v>
          </cell>
          <cell r="F2505">
            <v>2</v>
          </cell>
          <cell r="G2505" t="str">
            <v>CB400300000T00</v>
          </cell>
          <cell r="H2505">
            <v>0.75</v>
          </cell>
          <cell r="I2505" t="str">
            <v>--</v>
          </cell>
          <cell r="J2505">
            <v>2</v>
          </cell>
          <cell r="K2505">
            <v>2</v>
          </cell>
        </row>
        <row r="2506">
          <cell r="A2506" t="str">
            <v>M2</v>
          </cell>
          <cell r="B2506" t="str">
            <v>A5C</v>
          </cell>
          <cell r="C2506" t="str">
            <v>P</v>
          </cell>
          <cell r="D2506" t="str">
            <v>24024</v>
          </cell>
          <cell r="E2506" t="str">
            <v>TEE</v>
          </cell>
          <cell r="F2506">
            <v>2</v>
          </cell>
          <cell r="G2506" t="str">
            <v>CB400300000T00</v>
          </cell>
          <cell r="H2506">
            <v>0.75</v>
          </cell>
          <cell r="I2506" t="str">
            <v>--</v>
          </cell>
          <cell r="J2506">
            <v>5</v>
          </cell>
          <cell r="K2506">
            <v>5</v>
          </cell>
        </row>
        <row r="2507">
          <cell r="A2507" t="str">
            <v>M2</v>
          </cell>
          <cell r="B2507" t="str">
            <v>A5C</v>
          </cell>
          <cell r="C2507" t="str">
            <v>P</v>
          </cell>
          <cell r="D2507" t="str">
            <v>23059</v>
          </cell>
          <cell r="E2507" t="str">
            <v>90 ELL</v>
          </cell>
          <cell r="F2507">
            <v>2</v>
          </cell>
          <cell r="G2507" t="str">
            <v>CB400100000T00</v>
          </cell>
          <cell r="H2507">
            <v>0.75</v>
          </cell>
          <cell r="I2507" t="str">
            <v>--</v>
          </cell>
          <cell r="J2507">
            <v>13</v>
          </cell>
          <cell r="K2507">
            <v>13</v>
          </cell>
        </row>
        <row r="2508">
          <cell r="A2508" t="str">
            <v>M2</v>
          </cell>
          <cell r="B2508" t="str">
            <v>A5C</v>
          </cell>
          <cell r="C2508" t="str">
            <v>P</v>
          </cell>
          <cell r="D2508" t="str">
            <v>23183</v>
          </cell>
          <cell r="E2508" t="str">
            <v>90 ELL</v>
          </cell>
          <cell r="F2508">
            <v>2</v>
          </cell>
          <cell r="G2508" t="str">
            <v>CB400100000T00</v>
          </cell>
          <cell r="H2508">
            <v>0.75</v>
          </cell>
          <cell r="I2508" t="str">
            <v>--</v>
          </cell>
          <cell r="J2508">
            <v>5</v>
          </cell>
          <cell r="K2508">
            <v>5</v>
          </cell>
        </row>
        <row r="2509">
          <cell r="A2509" t="str">
            <v>M2</v>
          </cell>
          <cell r="B2509" t="str">
            <v>A5C</v>
          </cell>
          <cell r="C2509" t="str">
            <v>P</v>
          </cell>
          <cell r="D2509" t="str">
            <v>23059</v>
          </cell>
          <cell r="E2509" t="str">
            <v>CAP</v>
          </cell>
          <cell r="F2509">
            <v>2</v>
          </cell>
          <cell r="G2509" t="str">
            <v>CB520700000T00</v>
          </cell>
          <cell r="H2509">
            <v>0.75</v>
          </cell>
          <cell r="I2509" t="str">
            <v>--</v>
          </cell>
          <cell r="J2509">
            <v>2</v>
          </cell>
          <cell r="K2509">
            <v>2</v>
          </cell>
        </row>
        <row r="2510">
          <cell r="A2510" t="str">
            <v>M2</v>
          </cell>
          <cell r="B2510" t="str">
            <v>A5C</v>
          </cell>
          <cell r="C2510" t="str">
            <v>P</v>
          </cell>
          <cell r="D2510" t="str">
            <v>23059</v>
          </cell>
          <cell r="E2510" t="str">
            <v>CAP</v>
          </cell>
          <cell r="F2510">
            <v>2</v>
          </cell>
          <cell r="G2510" t="str">
            <v>CB520700000T00</v>
          </cell>
          <cell r="H2510">
            <v>0.75</v>
          </cell>
          <cell r="I2510" t="str">
            <v>--</v>
          </cell>
          <cell r="J2510">
            <v>1</v>
          </cell>
          <cell r="K2510">
            <v>1</v>
          </cell>
        </row>
        <row r="2511">
          <cell r="A2511" t="str">
            <v>M2</v>
          </cell>
          <cell r="B2511" t="str">
            <v>A5C</v>
          </cell>
          <cell r="C2511" t="str">
            <v>P</v>
          </cell>
          <cell r="D2511" t="str">
            <v>23264</v>
          </cell>
          <cell r="E2511" t="str">
            <v>CAP</v>
          </cell>
          <cell r="F2511">
            <v>2</v>
          </cell>
          <cell r="G2511" t="str">
            <v>CB520700000T00</v>
          </cell>
          <cell r="H2511">
            <v>0.75</v>
          </cell>
          <cell r="I2511" t="str">
            <v>--</v>
          </cell>
          <cell r="J2511">
            <v>1</v>
          </cell>
          <cell r="K2511">
            <v>1</v>
          </cell>
        </row>
        <row r="2512">
          <cell r="A2512" t="str">
            <v>M2</v>
          </cell>
          <cell r="B2512" t="str">
            <v>A5C</v>
          </cell>
          <cell r="C2512" t="str">
            <v>TRIM</v>
          </cell>
          <cell r="D2512" t="str">
            <v>V-2352</v>
          </cell>
          <cell r="E2512" t="str">
            <v>CAP</v>
          </cell>
          <cell r="F2512">
            <v>2</v>
          </cell>
          <cell r="G2512" t="str">
            <v>CB520700000T00</v>
          </cell>
          <cell r="H2512">
            <v>0.75</v>
          </cell>
          <cell r="I2512" t="str">
            <v>--</v>
          </cell>
          <cell r="J2512">
            <v>2</v>
          </cell>
          <cell r="K2512">
            <v>2</v>
          </cell>
        </row>
        <row r="2513">
          <cell r="A2513" t="str">
            <v>M2</v>
          </cell>
          <cell r="B2513" t="str">
            <v>A5C</v>
          </cell>
          <cell r="C2513" t="str">
            <v>P</v>
          </cell>
          <cell r="D2513" t="str">
            <v>23059</v>
          </cell>
          <cell r="E2513" t="str">
            <v>CPLG</v>
          </cell>
          <cell r="F2513">
            <v>2</v>
          </cell>
          <cell r="G2513" t="str">
            <v>CB400500000T00</v>
          </cell>
          <cell r="H2513">
            <v>0.75</v>
          </cell>
          <cell r="I2513" t="str">
            <v>--</v>
          </cell>
          <cell r="J2513">
            <v>1</v>
          </cell>
          <cell r="K2513">
            <v>1</v>
          </cell>
        </row>
        <row r="2514">
          <cell r="A2514" t="str">
            <v>M2</v>
          </cell>
          <cell r="B2514" t="str">
            <v>A5C</v>
          </cell>
          <cell r="C2514" t="str">
            <v>P</v>
          </cell>
          <cell r="D2514" t="str">
            <v>23183</v>
          </cell>
          <cell r="E2514" t="str">
            <v>CPLG</v>
          </cell>
          <cell r="F2514">
            <v>2</v>
          </cell>
          <cell r="G2514" t="str">
            <v>CB400500000T00</v>
          </cell>
          <cell r="H2514">
            <v>0.75</v>
          </cell>
          <cell r="I2514" t="str">
            <v>--</v>
          </cell>
          <cell r="J2514">
            <v>1</v>
          </cell>
          <cell r="K2514">
            <v>1</v>
          </cell>
        </row>
        <row r="2515">
          <cell r="A2515" t="str">
            <v>M2</v>
          </cell>
          <cell r="B2515" t="str">
            <v>A5C</v>
          </cell>
          <cell r="C2515" t="str">
            <v>P</v>
          </cell>
          <cell r="D2515" t="str">
            <v>23059</v>
          </cell>
          <cell r="E2515" t="str">
            <v>TEE</v>
          </cell>
          <cell r="F2515">
            <v>2</v>
          </cell>
          <cell r="G2515" t="str">
            <v>CB400300000T00</v>
          </cell>
          <cell r="H2515">
            <v>0.75</v>
          </cell>
          <cell r="I2515" t="str">
            <v>--</v>
          </cell>
          <cell r="J2515">
            <v>2</v>
          </cell>
          <cell r="K2515">
            <v>2</v>
          </cell>
        </row>
        <row r="2516">
          <cell r="A2516" t="str">
            <v>M2</v>
          </cell>
          <cell r="B2516" t="str">
            <v>A5C</v>
          </cell>
          <cell r="C2516" t="str">
            <v>P</v>
          </cell>
          <cell r="D2516" t="str">
            <v>23018</v>
          </cell>
          <cell r="E2516" t="str">
            <v>90 ELL</v>
          </cell>
          <cell r="F2516">
            <v>2</v>
          </cell>
          <cell r="G2516" t="str">
            <v>CB400100000T00</v>
          </cell>
          <cell r="H2516">
            <v>0.75</v>
          </cell>
          <cell r="I2516" t="str">
            <v>--</v>
          </cell>
          <cell r="J2516">
            <v>2</v>
          </cell>
          <cell r="K2516">
            <v>2</v>
          </cell>
        </row>
        <row r="2517">
          <cell r="A2517" t="str">
            <v>M2</v>
          </cell>
          <cell r="B2517" t="str">
            <v>A5C</v>
          </cell>
          <cell r="C2517" t="str">
            <v>P</v>
          </cell>
          <cell r="D2517" t="str">
            <v>23018</v>
          </cell>
          <cell r="E2517" t="str">
            <v>90 ELL</v>
          </cell>
          <cell r="F2517">
            <v>2</v>
          </cell>
          <cell r="G2517" t="str">
            <v>CB400100000T00</v>
          </cell>
          <cell r="H2517">
            <v>0.75</v>
          </cell>
          <cell r="I2517" t="str">
            <v>--</v>
          </cell>
          <cell r="J2517">
            <v>1</v>
          </cell>
          <cell r="K2517">
            <v>1</v>
          </cell>
        </row>
        <row r="2518">
          <cell r="A2518" t="str">
            <v>M2</v>
          </cell>
          <cell r="B2518" t="str">
            <v>A5C</v>
          </cell>
          <cell r="C2518" t="str">
            <v>P</v>
          </cell>
          <cell r="D2518" t="str">
            <v>23027</v>
          </cell>
          <cell r="E2518" t="str">
            <v>90 ELL</v>
          </cell>
          <cell r="F2518">
            <v>2</v>
          </cell>
          <cell r="G2518" t="str">
            <v>CB400100000T00</v>
          </cell>
          <cell r="H2518">
            <v>0.75</v>
          </cell>
          <cell r="I2518" t="str">
            <v>--</v>
          </cell>
          <cell r="J2518">
            <v>1</v>
          </cell>
          <cell r="K2518">
            <v>1</v>
          </cell>
        </row>
        <row r="2519">
          <cell r="A2519" t="str">
            <v>M2</v>
          </cell>
          <cell r="B2519" t="str">
            <v>A5C</v>
          </cell>
          <cell r="C2519" t="str">
            <v>P</v>
          </cell>
          <cell r="D2519" t="str">
            <v>23032</v>
          </cell>
          <cell r="E2519" t="str">
            <v>90 ELL</v>
          </cell>
          <cell r="F2519">
            <v>2</v>
          </cell>
          <cell r="G2519" t="str">
            <v>CB400100000T00</v>
          </cell>
          <cell r="H2519">
            <v>0.75</v>
          </cell>
          <cell r="I2519" t="str">
            <v>--</v>
          </cell>
          <cell r="J2519">
            <v>2</v>
          </cell>
          <cell r="K2519">
            <v>2</v>
          </cell>
        </row>
        <row r="2520">
          <cell r="A2520" t="str">
            <v>M2</v>
          </cell>
          <cell r="B2520" t="str">
            <v>A5C</v>
          </cell>
          <cell r="C2520" t="str">
            <v>P</v>
          </cell>
          <cell r="D2520" t="str">
            <v>23048</v>
          </cell>
          <cell r="E2520" t="str">
            <v>90 ELL</v>
          </cell>
          <cell r="F2520">
            <v>2</v>
          </cell>
          <cell r="G2520" t="str">
            <v>CB400100000T00</v>
          </cell>
          <cell r="H2520">
            <v>0.75</v>
          </cell>
          <cell r="I2520" t="str">
            <v>--</v>
          </cell>
          <cell r="J2520">
            <v>4</v>
          </cell>
          <cell r="K2520">
            <v>4</v>
          </cell>
        </row>
        <row r="2521">
          <cell r="A2521" t="str">
            <v>M2</v>
          </cell>
          <cell r="B2521" t="str">
            <v>A5C</v>
          </cell>
          <cell r="C2521" t="str">
            <v>P</v>
          </cell>
          <cell r="D2521" t="str">
            <v>23048</v>
          </cell>
          <cell r="E2521" t="str">
            <v>90 ELL</v>
          </cell>
          <cell r="F2521">
            <v>2</v>
          </cell>
          <cell r="G2521" t="str">
            <v>CB400100000T00</v>
          </cell>
          <cell r="H2521">
            <v>0.75</v>
          </cell>
          <cell r="I2521" t="str">
            <v>--</v>
          </cell>
          <cell r="J2521">
            <v>7</v>
          </cell>
          <cell r="K2521">
            <v>7</v>
          </cell>
        </row>
        <row r="2522">
          <cell r="A2522" t="str">
            <v>M2</v>
          </cell>
          <cell r="B2522" t="str">
            <v>A5C</v>
          </cell>
          <cell r="C2522" t="str">
            <v>P</v>
          </cell>
          <cell r="D2522" t="str">
            <v>23053</v>
          </cell>
          <cell r="E2522" t="str">
            <v>90 ELL</v>
          </cell>
          <cell r="F2522">
            <v>2</v>
          </cell>
          <cell r="G2522" t="str">
            <v>CB400100000T00</v>
          </cell>
          <cell r="H2522">
            <v>0.75</v>
          </cell>
          <cell r="I2522" t="str">
            <v>--</v>
          </cell>
          <cell r="J2522">
            <v>14</v>
          </cell>
          <cell r="K2522">
            <v>14</v>
          </cell>
        </row>
        <row r="2523">
          <cell r="A2523" t="str">
            <v>M2</v>
          </cell>
          <cell r="B2523" t="str">
            <v>A5C</v>
          </cell>
          <cell r="C2523" t="str">
            <v>P</v>
          </cell>
          <cell r="D2523" t="str">
            <v>23065</v>
          </cell>
          <cell r="E2523" t="str">
            <v>90 ELL</v>
          </cell>
          <cell r="F2523">
            <v>2</v>
          </cell>
          <cell r="G2523" t="str">
            <v>CB400100000T00</v>
          </cell>
          <cell r="H2523">
            <v>0.75</v>
          </cell>
          <cell r="I2523" t="str">
            <v>--</v>
          </cell>
          <cell r="J2523">
            <v>6</v>
          </cell>
          <cell r="K2523">
            <v>6</v>
          </cell>
        </row>
        <row r="2524">
          <cell r="A2524" t="str">
            <v>M2</v>
          </cell>
          <cell r="B2524" t="str">
            <v>A5C</v>
          </cell>
          <cell r="C2524" t="str">
            <v>P</v>
          </cell>
          <cell r="D2524" t="str">
            <v>23079</v>
          </cell>
          <cell r="E2524" t="str">
            <v>90 ELL</v>
          </cell>
          <cell r="F2524">
            <v>2</v>
          </cell>
          <cell r="G2524" t="str">
            <v>CB400100000T00</v>
          </cell>
          <cell r="H2524">
            <v>0.75</v>
          </cell>
          <cell r="I2524" t="str">
            <v>--</v>
          </cell>
          <cell r="J2524">
            <v>13</v>
          </cell>
          <cell r="K2524">
            <v>13</v>
          </cell>
        </row>
        <row r="2525">
          <cell r="A2525" t="str">
            <v>M2</v>
          </cell>
          <cell r="B2525" t="str">
            <v>A5C</v>
          </cell>
          <cell r="C2525" t="str">
            <v>P</v>
          </cell>
          <cell r="D2525" t="str">
            <v>23155</v>
          </cell>
          <cell r="E2525" t="str">
            <v>90 ELL</v>
          </cell>
          <cell r="F2525">
            <v>2</v>
          </cell>
          <cell r="G2525" t="str">
            <v>CB400100000T00</v>
          </cell>
          <cell r="H2525">
            <v>0.75</v>
          </cell>
          <cell r="I2525" t="str">
            <v>--</v>
          </cell>
          <cell r="J2525">
            <v>7</v>
          </cell>
          <cell r="K2525">
            <v>7</v>
          </cell>
        </row>
        <row r="2526">
          <cell r="A2526" t="str">
            <v>M2</v>
          </cell>
          <cell r="B2526" t="str">
            <v>A5C</v>
          </cell>
          <cell r="C2526" t="str">
            <v>P</v>
          </cell>
          <cell r="D2526" t="str">
            <v>23163</v>
          </cell>
          <cell r="E2526" t="str">
            <v>90 ELL</v>
          </cell>
          <cell r="F2526">
            <v>2</v>
          </cell>
          <cell r="G2526" t="str">
            <v>CB400100000T00</v>
          </cell>
          <cell r="H2526">
            <v>0.75</v>
          </cell>
          <cell r="I2526" t="str">
            <v>--</v>
          </cell>
          <cell r="J2526">
            <v>6</v>
          </cell>
          <cell r="K2526">
            <v>6</v>
          </cell>
        </row>
        <row r="2527">
          <cell r="A2527" t="str">
            <v>M2</v>
          </cell>
          <cell r="B2527" t="str">
            <v>A5C</v>
          </cell>
          <cell r="C2527" t="str">
            <v>P</v>
          </cell>
          <cell r="D2527" t="str">
            <v>23173</v>
          </cell>
          <cell r="E2527" t="str">
            <v>90 ELL</v>
          </cell>
          <cell r="F2527">
            <v>2</v>
          </cell>
          <cell r="G2527" t="str">
            <v>CB400100000T00</v>
          </cell>
          <cell r="H2527">
            <v>0.75</v>
          </cell>
          <cell r="I2527" t="str">
            <v>--</v>
          </cell>
          <cell r="J2527">
            <v>10</v>
          </cell>
          <cell r="K2527">
            <v>10</v>
          </cell>
        </row>
        <row r="2528">
          <cell r="A2528" t="str">
            <v>M2</v>
          </cell>
          <cell r="B2528" t="str">
            <v>A5C</v>
          </cell>
          <cell r="C2528" t="str">
            <v>P</v>
          </cell>
          <cell r="D2528" t="str">
            <v>23180</v>
          </cell>
          <cell r="E2528" t="str">
            <v>90 ELL</v>
          </cell>
          <cell r="F2528">
            <v>2</v>
          </cell>
          <cell r="G2528" t="str">
            <v>CB400100000T00</v>
          </cell>
          <cell r="H2528">
            <v>0.75</v>
          </cell>
          <cell r="I2528" t="str">
            <v>--</v>
          </cell>
          <cell r="J2528">
            <v>10</v>
          </cell>
          <cell r="K2528">
            <v>10</v>
          </cell>
        </row>
        <row r="2529">
          <cell r="A2529" t="str">
            <v>M2</v>
          </cell>
          <cell r="B2529" t="str">
            <v>A5C</v>
          </cell>
          <cell r="C2529" t="str">
            <v>P</v>
          </cell>
          <cell r="D2529" t="str">
            <v>23184</v>
          </cell>
          <cell r="E2529" t="str">
            <v>90 ELL</v>
          </cell>
          <cell r="F2529">
            <v>2</v>
          </cell>
          <cell r="G2529" t="str">
            <v>CB400100000T00</v>
          </cell>
          <cell r="H2529">
            <v>0.75</v>
          </cell>
          <cell r="I2529" t="str">
            <v>--</v>
          </cell>
          <cell r="J2529">
            <v>5</v>
          </cell>
          <cell r="K2529">
            <v>5</v>
          </cell>
        </row>
        <row r="2530">
          <cell r="A2530" t="str">
            <v>M2</v>
          </cell>
          <cell r="B2530" t="str">
            <v>A5C</v>
          </cell>
          <cell r="C2530" t="str">
            <v>P</v>
          </cell>
          <cell r="D2530" t="str">
            <v>23191</v>
          </cell>
          <cell r="E2530" t="str">
            <v>90 ELL</v>
          </cell>
          <cell r="F2530">
            <v>2</v>
          </cell>
          <cell r="G2530" t="str">
            <v>CB400100000T00</v>
          </cell>
          <cell r="H2530">
            <v>0.75</v>
          </cell>
          <cell r="I2530" t="str">
            <v>--</v>
          </cell>
          <cell r="J2530">
            <v>10</v>
          </cell>
          <cell r="K2530">
            <v>10</v>
          </cell>
        </row>
        <row r="2531">
          <cell r="A2531" t="str">
            <v>M2</v>
          </cell>
          <cell r="B2531" t="str">
            <v>A5C</v>
          </cell>
          <cell r="C2531" t="str">
            <v>P</v>
          </cell>
          <cell r="D2531" t="str">
            <v>23193</v>
          </cell>
          <cell r="E2531" t="str">
            <v>90 ELL</v>
          </cell>
          <cell r="F2531">
            <v>2</v>
          </cell>
          <cell r="G2531" t="str">
            <v>CB400100000T00</v>
          </cell>
          <cell r="H2531">
            <v>0.75</v>
          </cell>
          <cell r="I2531" t="str">
            <v>--</v>
          </cell>
          <cell r="J2531">
            <v>4</v>
          </cell>
          <cell r="K2531">
            <v>4</v>
          </cell>
        </row>
        <row r="2532">
          <cell r="A2532" t="str">
            <v>M2</v>
          </cell>
          <cell r="B2532" t="str">
            <v>A5C</v>
          </cell>
          <cell r="C2532" t="str">
            <v>P</v>
          </cell>
          <cell r="D2532" t="str">
            <v>23224</v>
          </cell>
          <cell r="E2532" t="str">
            <v>90 ELL</v>
          </cell>
          <cell r="F2532">
            <v>2</v>
          </cell>
          <cell r="G2532" t="str">
            <v>CB400100000T00</v>
          </cell>
          <cell r="H2532">
            <v>0.75</v>
          </cell>
          <cell r="I2532" t="str">
            <v>--</v>
          </cell>
          <cell r="J2532">
            <v>2</v>
          </cell>
          <cell r="K2532">
            <v>2</v>
          </cell>
        </row>
        <row r="2533">
          <cell r="A2533" t="str">
            <v>M2</v>
          </cell>
          <cell r="B2533" t="str">
            <v>A5C</v>
          </cell>
          <cell r="C2533" t="str">
            <v>P</v>
          </cell>
          <cell r="D2533" t="str">
            <v>24016</v>
          </cell>
          <cell r="E2533" t="str">
            <v>90 ELL</v>
          </cell>
          <cell r="F2533">
            <v>2</v>
          </cell>
          <cell r="G2533" t="str">
            <v>CB400100000T00</v>
          </cell>
          <cell r="H2533">
            <v>0.75</v>
          </cell>
          <cell r="I2533" t="str">
            <v>--</v>
          </cell>
          <cell r="J2533">
            <v>6</v>
          </cell>
          <cell r="K2533">
            <v>6</v>
          </cell>
        </row>
        <row r="2534">
          <cell r="A2534" t="str">
            <v>M2</v>
          </cell>
          <cell r="B2534" t="str">
            <v>A5C</v>
          </cell>
          <cell r="C2534" t="str">
            <v>P</v>
          </cell>
          <cell r="D2534" t="str">
            <v>24017</v>
          </cell>
          <cell r="E2534" t="str">
            <v>90 ELL</v>
          </cell>
          <cell r="F2534">
            <v>2</v>
          </cell>
          <cell r="G2534" t="str">
            <v>CB400100000T00</v>
          </cell>
          <cell r="H2534">
            <v>0.75</v>
          </cell>
          <cell r="I2534" t="str">
            <v>--</v>
          </cell>
          <cell r="J2534">
            <v>4</v>
          </cell>
          <cell r="K2534">
            <v>4</v>
          </cell>
        </row>
        <row r="2535">
          <cell r="A2535" t="str">
            <v>M2</v>
          </cell>
          <cell r="B2535" t="str">
            <v>A5C</v>
          </cell>
          <cell r="C2535" t="str">
            <v>TRIM</v>
          </cell>
          <cell r="D2535" t="str">
            <v>C-2302</v>
          </cell>
          <cell r="E2535" t="str">
            <v>90 ELL</v>
          </cell>
          <cell r="F2535">
            <v>2</v>
          </cell>
          <cell r="G2535" t="str">
            <v>CB400100000T00</v>
          </cell>
          <cell r="H2535">
            <v>0.75</v>
          </cell>
          <cell r="I2535" t="str">
            <v>--</v>
          </cell>
          <cell r="J2535">
            <v>1</v>
          </cell>
          <cell r="K2535">
            <v>1</v>
          </cell>
        </row>
        <row r="2536">
          <cell r="A2536" t="str">
            <v>M2</v>
          </cell>
          <cell r="B2536" t="str">
            <v>A5C</v>
          </cell>
          <cell r="C2536" t="str">
            <v>TRIM</v>
          </cell>
          <cell r="D2536" t="str">
            <v>C-2304</v>
          </cell>
          <cell r="E2536" t="str">
            <v>90 ELL</v>
          </cell>
          <cell r="F2536">
            <v>2</v>
          </cell>
          <cell r="G2536" t="str">
            <v>CB400100000T00</v>
          </cell>
          <cell r="H2536">
            <v>0.75</v>
          </cell>
          <cell r="I2536" t="str">
            <v>--</v>
          </cell>
          <cell r="J2536">
            <v>1</v>
          </cell>
          <cell r="K2536">
            <v>1</v>
          </cell>
        </row>
        <row r="2537">
          <cell r="A2537" t="str">
            <v>M2</v>
          </cell>
          <cell r="B2537" t="str">
            <v>A5C</v>
          </cell>
          <cell r="C2537" t="str">
            <v>TRIM</v>
          </cell>
          <cell r="D2537" t="str">
            <v>C-2303</v>
          </cell>
          <cell r="E2537" t="str">
            <v>90 ELL</v>
          </cell>
          <cell r="F2537">
            <v>2</v>
          </cell>
          <cell r="G2537" t="str">
            <v>CB400100000T00</v>
          </cell>
          <cell r="H2537">
            <v>0.75</v>
          </cell>
          <cell r="I2537" t="str">
            <v>--</v>
          </cell>
          <cell r="J2537">
            <v>1</v>
          </cell>
          <cell r="K2537">
            <v>1</v>
          </cell>
        </row>
        <row r="2538">
          <cell r="A2538" t="str">
            <v>M2</v>
          </cell>
          <cell r="B2538" t="str">
            <v>A5C</v>
          </cell>
          <cell r="C2538" t="str">
            <v>TRIM</v>
          </cell>
          <cell r="D2538" t="str">
            <v>C-2305</v>
          </cell>
          <cell r="E2538" t="str">
            <v>90 ELL</v>
          </cell>
          <cell r="F2538">
            <v>2</v>
          </cell>
          <cell r="G2538" t="str">
            <v>CB400100000T00</v>
          </cell>
          <cell r="H2538">
            <v>0.75</v>
          </cell>
          <cell r="I2538" t="str">
            <v>--</v>
          </cell>
          <cell r="J2538">
            <v>1</v>
          </cell>
          <cell r="K2538">
            <v>1</v>
          </cell>
        </row>
        <row r="2539">
          <cell r="A2539" t="str">
            <v>M2</v>
          </cell>
          <cell r="B2539" t="str">
            <v>A5C</v>
          </cell>
          <cell r="C2539" t="str">
            <v>TRIM</v>
          </cell>
          <cell r="D2539" t="str">
            <v>C-2306</v>
          </cell>
          <cell r="E2539" t="str">
            <v>90 ELL</v>
          </cell>
          <cell r="F2539">
            <v>2</v>
          </cell>
          <cell r="G2539" t="str">
            <v>CB400100000T00</v>
          </cell>
          <cell r="H2539">
            <v>0.75</v>
          </cell>
          <cell r="I2539" t="str">
            <v>--</v>
          </cell>
          <cell r="J2539">
            <v>1</v>
          </cell>
          <cell r="K2539">
            <v>1</v>
          </cell>
        </row>
        <row r="2540">
          <cell r="A2540" t="str">
            <v>M2</v>
          </cell>
          <cell r="B2540" t="str">
            <v>A5C</v>
          </cell>
          <cell r="C2540" t="str">
            <v>P</v>
          </cell>
          <cell r="D2540" t="str">
            <v>23028</v>
          </cell>
          <cell r="E2540" t="str">
            <v>90 ELL</v>
          </cell>
          <cell r="F2540">
            <v>2</v>
          </cell>
          <cell r="G2540" t="str">
            <v>CB400100000T00</v>
          </cell>
          <cell r="H2540">
            <v>0.75</v>
          </cell>
          <cell r="I2540" t="str">
            <v>--</v>
          </cell>
          <cell r="J2540">
            <v>13</v>
          </cell>
          <cell r="K2540">
            <v>13</v>
          </cell>
        </row>
        <row r="2541">
          <cell r="A2541" t="str">
            <v>M2</v>
          </cell>
          <cell r="B2541" t="str">
            <v>A5C</v>
          </cell>
          <cell r="C2541" t="str">
            <v>P</v>
          </cell>
          <cell r="D2541" t="str">
            <v>23053</v>
          </cell>
          <cell r="E2541" t="str">
            <v>90 ELL</v>
          </cell>
          <cell r="F2541">
            <v>2</v>
          </cell>
          <cell r="G2541" t="str">
            <v>CB400100000T00</v>
          </cell>
          <cell r="H2541">
            <v>0.75</v>
          </cell>
          <cell r="I2541" t="str">
            <v>--</v>
          </cell>
          <cell r="J2541">
            <v>1</v>
          </cell>
          <cell r="K2541">
            <v>1</v>
          </cell>
        </row>
        <row r="2542">
          <cell r="A2542" t="str">
            <v>M2</v>
          </cell>
          <cell r="B2542" t="str">
            <v>A5C</v>
          </cell>
          <cell r="C2542" t="str">
            <v>P</v>
          </cell>
          <cell r="D2542" t="str">
            <v>23080</v>
          </cell>
          <cell r="E2542" t="str">
            <v>90 ELL</v>
          </cell>
          <cell r="F2542">
            <v>2</v>
          </cell>
          <cell r="G2542" t="str">
            <v>CB400100000T00</v>
          </cell>
          <cell r="H2542">
            <v>0.75</v>
          </cell>
          <cell r="I2542" t="str">
            <v>--</v>
          </cell>
          <cell r="J2542">
            <v>13</v>
          </cell>
          <cell r="K2542">
            <v>13</v>
          </cell>
        </row>
        <row r="2543">
          <cell r="A2543" t="str">
            <v>M2</v>
          </cell>
          <cell r="B2543" t="str">
            <v>A5C</v>
          </cell>
          <cell r="C2543" t="str">
            <v>P</v>
          </cell>
          <cell r="D2543" t="str">
            <v>23176</v>
          </cell>
          <cell r="E2543" t="str">
            <v>90 ELL</v>
          </cell>
          <cell r="F2543">
            <v>2</v>
          </cell>
          <cell r="G2543" t="str">
            <v>CB400100000T00</v>
          </cell>
          <cell r="H2543">
            <v>0.75</v>
          </cell>
          <cell r="I2543" t="str">
            <v>--</v>
          </cell>
          <cell r="J2543">
            <v>4</v>
          </cell>
          <cell r="K2543">
            <v>4</v>
          </cell>
        </row>
        <row r="2544">
          <cell r="A2544" t="str">
            <v>M2</v>
          </cell>
          <cell r="B2544" t="str">
            <v>A5C</v>
          </cell>
          <cell r="C2544" t="str">
            <v>P</v>
          </cell>
          <cell r="D2544" t="str">
            <v>23219</v>
          </cell>
          <cell r="E2544" t="str">
            <v>90 ELL</v>
          </cell>
          <cell r="F2544">
            <v>2</v>
          </cell>
          <cell r="G2544" t="str">
            <v>CB400100000T00</v>
          </cell>
          <cell r="H2544">
            <v>0.75</v>
          </cell>
          <cell r="I2544" t="str">
            <v>--</v>
          </cell>
          <cell r="J2544">
            <v>5</v>
          </cell>
          <cell r="K2544">
            <v>5</v>
          </cell>
        </row>
        <row r="2545">
          <cell r="A2545" t="str">
            <v>M2</v>
          </cell>
          <cell r="B2545" t="str">
            <v>A5C</v>
          </cell>
          <cell r="C2545" t="str">
            <v>P</v>
          </cell>
          <cell r="D2545" t="str">
            <v>24018</v>
          </cell>
          <cell r="E2545" t="str">
            <v>90 ELL</v>
          </cell>
          <cell r="F2545">
            <v>2</v>
          </cell>
          <cell r="G2545" t="str">
            <v>CB400100000T00</v>
          </cell>
          <cell r="H2545">
            <v>0.75</v>
          </cell>
          <cell r="I2545" t="str">
            <v>--</v>
          </cell>
          <cell r="J2545">
            <v>8</v>
          </cell>
          <cell r="K2545">
            <v>8</v>
          </cell>
        </row>
        <row r="2546">
          <cell r="A2546" t="str">
            <v>M2</v>
          </cell>
          <cell r="B2546" t="str">
            <v>A5C</v>
          </cell>
          <cell r="C2546" t="str">
            <v>TRIM</v>
          </cell>
          <cell r="D2546" t="str">
            <v>V-2310</v>
          </cell>
          <cell r="E2546" t="str">
            <v>CAP</v>
          </cell>
          <cell r="F2546">
            <v>2</v>
          </cell>
          <cell r="G2546" t="str">
            <v>CB520700000T00</v>
          </cell>
          <cell r="H2546">
            <v>0.75</v>
          </cell>
          <cell r="I2546" t="str">
            <v>--</v>
          </cell>
          <cell r="J2546">
            <v>2</v>
          </cell>
          <cell r="K2546">
            <v>2</v>
          </cell>
        </row>
        <row r="2547">
          <cell r="A2547" t="str">
            <v>M2</v>
          </cell>
          <cell r="B2547" t="str">
            <v>A5C</v>
          </cell>
          <cell r="C2547" t="str">
            <v>P</v>
          </cell>
          <cell r="D2547" t="str">
            <v>23018</v>
          </cell>
          <cell r="E2547" t="str">
            <v>CAP</v>
          </cell>
          <cell r="F2547">
            <v>2</v>
          </cell>
          <cell r="G2547" t="str">
            <v>CB520700000T00</v>
          </cell>
          <cell r="H2547">
            <v>0.75</v>
          </cell>
          <cell r="I2547" t="str">
            <v>--</v>
          </cell>
          <cell r="J2547">
            <v>1</v>
          </cell>
          <cell r="K2547">
            <v>1</v>
          </cell>
        </row>
        <row r="2548">
          <cell r="A2548" t="str">
            <v>M2</v>
          </cell>
          <cell r="B2548" t="str">
            <v>A5C</v>
          </cell>
          <cell r="C2548" t="str">
            <v>P</v>
          </cell>
          <cell r="D2548" t="str">
            <v>23019</v>
          </cell>
          <cell r="E2548" t="str">
            <v>CAP</v>
          </cell>
          <cell r="F2548">
            <v>2</v>
          </cell>
          <cell r="G2548" t="str">
            <v>CB520700000T00</v>
          </cell>
          <cell r="H2548">
            <v>0.75</v>
          </cell>
          <cell r="I2548" t="str">
            <v>--</v>
          </cell>
          <cell r="J2548">
            <v>2</v>
          </cell>
          <cell r="K2548">
            <v>2</v>
          </cell>
        </row>
        <row r="2549">
          <cell r="A2549" t="str">
            <v>M2</v>
          </cell>
          <cell r="B2549" t="str">
            <v>A5C</v>
          </cell>
          <cell r="C2549" t="str">
            <v>P</v>
          </cell>
          <cell r="D2549" t="str">
            <v>23019</v>
          </cell>
          <cell r="E2549" t="str">
            <v>CAP</v>
          </cell>
          <cell r="F2549">
            <v>2</v>
          </cell>
          <cell r="G2549" t="str">
            <v>CB520700000T00</v>
          </cell>
          <cell r="H2549">
            <v>0.75</v>
          </cell>
          <cell r="I2549" t="str">
            <v>--</v>
          </cell>
          <cell r="J2549">
            <v>1</v>
          </cell>
          <cell r="K2549">
            <v>1</v>
          </cell>
        </row>
        <row r="2550">
          <cell r="A2550" t="str">
            <v>M2</v>
          </cell>
          <cell r="B2550" t="str">
            <v>A5C</v>
          </cell>
          <cell r="C2550" t="str">
            <v>P</v>
          </cell>
          <cell r="D2550" t="str">
            <v>23020</v>
          </cell>
          <cell r="E2550" t="str">
            <v>CAP</v>
          </cell>
          <cell r="F2550">
            <v>2</v>
          </cell>
          <cell r="G2550" t="str">
            <v>CB520700000T00</v>
          </cell>
          <cell r="H2550">
            <v>0.75</v>
          </cell>
          <cell r="I2550" t="str">
            <v>--</v>
          </cell>
          <cell r="J2550">
            <v>1</v>
          </cell>
          <cell r="K2550">
            <v>1</v>
          </cell>
        </row>
        <row r="2551">
          <cell r="A2551" t="str">
            <v>M2</v>
          </cell>
          <cell r="B2551" t="str">
            <v>A5C</v>
          </cell>
          <cell r="C2551" t="str">
            <v>P</v>
          </cell>
          <cell r="D2551" t="str">
            <v>23024</v>
          </cell>
          <cell r="E2551" t="str">
            <v>CAP</v>
          </cell>
          <cell r="F2551">
            <v>2</v>
          </cell>
          <cell r="G2551" t="str">
            <v>CB520700000T00</v>
          </cell>
          <cell r="H2551">
            <v>0.75</v>
          </cell>
          <cell r="I2551" t="str">
            <v>--</v>
          </cell>
          <cell r="J2551">
            <v>2</v>
          </cell>
          <cell r="K2551">
            <v>2</v>
          </cell>
        </row>
        <row r="2552">
          <cell r="A2552" t="str">
            <v>M2</v>
          </cell>
          <cell r="B2552" t="str">
            <v>A5C</v>
          </cell>
          <cell r="C2552" t="str">
            <v>P</v>
          </cell>
          <cell r="D2552" t="str">
            <v>23027</v>
          </cell>
          <cell r="E2552" t="str">
            <v>CAP</v>
          </cell>
          <cell r="F2552">
            <v>2</v>
          </cell>
          <cell r="G2552" t="str">
            <v>CB520700000T00</v>
          </cell>
          <cell r="H2552">
            <v>0.75</v>
          </cell>
          <cell r="I2552" t="str">
            <v>--</v>
          </cell>
          <cell r="J2552">
            <v>1</v>
          </cell>
          <cell r="K2552">
            <v>1</v>
          </cell>
        </row>
        <row r="2553">
          <cell r="A2553" t="str">
            <v>M2</v>
          </cell>
          <cell r="B2553" t="str">
            <v>A5C</v>
          </cell>
          <cell r="C2553" t="str">
            <v>P</v>
          </cell>
          <cell r="D2553" t="str">
            <v>23028</v>
          </cell>
          <cell r="E2553" t="str">
            <v>CAP</v>
          </cell>
          <cell r="F2553">
            <v>2</v>
          </cell>
          <cell r="G2553" t="str">
            <v>CB520700000T00</v>
          </cell>
          <cell r="H2553">
            <v>0.75</v>
          </cell>
          <cell r="I2553" t="str">
            <v>--</v>
          </cell>
          <cell r="J2553">
            <v>1</v>
          </cell>
          <cell r="K2553">
            <v>1</v>
          </cell>
        </row>
        <row r="2554">
          <cell r="A2554" t="str">
            <v>M2</v>
          </cell>
          <cell r="B2554" t="str">
            <v>A5C</v>
          </cell>
          <cell r="C2554" t="str">
            <v>P</v>
          </cell>
          <cell r="D2554" t="str">
            <v>23029</v>
          </cell>
          <cell r="E2554" t="str">
            <v>CAP</v>
          </cell>
          <cell r="F2554">
            <v>2</v>
          </cell>
          <cell r="G2554" t="str">
            <v>CB520700000T00</v>
          </cell>
          <cell r="H2554">
            <v>0.75</v>
          </cell>
          <cell r="I2554" t="str">
            <v>--</v>
          </cell>
          <cell r="J2554">
            <v>2</v>
          </cell>
          <cell r="K2554">
            <v>2</v>
          </cell>
        </row>
        <row r="2555">
          <cell r="A2555" t="str">
            <v>M2</v>
          </cell>
          <cell r="B2555" t="str">
            <v>A5C</v>
          </cell>
          <cell r="C2555" t="str">
            <v>P</v>
          </cell>
          <cell r="D2555" t="str">
            <v>23029</v>
          </cell>
          <cell r="E2555" t="str">
            <v>CAP</v>
          </cell>
          <cell r="F2555">
            <v>2</v>
          </cell>
          <cell r="G2555" t="str">
            <v>CB520700000T00</v>
          </cell>
          <cell r="H2555">
            <v>0.75</v>
          </cell>
          <cell r="I2555" t="str">
            <v>--</v>
          </cell>
          <cell r="J2555">
            <v>1</v>
          </cell>
          <cell r="K2555">
            <v>1</v>
          </cell>
        </row>
        <row r="2556">
          <cell r="A2556" t="str">
            <v>M2</v>
          </cell>
          <cell r="B2556" t="str">
            <v>A5C</v>
          </cell>
          <cell r="C2556" t="str">
            <v>P</v>
          </cell>
          <cell r="D2556" t="str">
            <v>23039</v>
          </cell>
          <cell r="E2556" t="str">
            <v>CAP</v>
          </cell>
          <cell r="F2556">
            <v>2</v>
          </cell>
          <cell r="G2556" t="str">
            <v>CB520700000T00</v>
          </cell>
          <cell r="H2556">
            <v>0.75</v>
          </cell>
          <cell r="I2556" t="str">
            <v>--</v>
          </cell>
          <cell r="J2556">
            <v>1</v>
          </cell>
          <cell r="K2556">
            <v>1</v>
          </cell>
        </row>
        <row r="2557">
          <cell r="A2557" t="str">
            <v>M2</v>
          </cell>
          <cell r="B2557" t="str">
            <v>A5C</v>
          </cell>
          <cell r="C2557" t="str">
            <v>P</v>
          </cell>
          <cell r="D2557" t="str">
            <v>23039</v>
          </cell>
          <cell r="E2557" t="str">
            <v>CAP</v>
          </cell>
          <cell r="F2557">
            <v>2</v>
          </cell>
          <cell r="G2557" t="str">
            <v>CB520700000T00</v>
          </cell>
          <cell r="H2557">
            <v>0.75</v>
          </cell>
          <cell r="I2557" t="str">
            <v>--</v>
          </cell>
          <cell r="J2557">
            <v>2</v>
          </cell>
          <cell r="K2557">
            <v>2</v>
          </cell>
        </row>
        <row r="2558">
          <cell r="A2558" t="str">
            <v>M2</v>
          </cell>
          <cell r="B2558" t="str">
            <v>A5C</v>
          </cell>
          <cell r="C2558" t="str">
            <v>P</v>
          </cell>
          <cell r="D2558" t="str">
            <v>23048</v>
          </cell>
          <cell r="E2558" t="str">
            <v>CAP</v>
          </cell>
          <cell r="F2558">
            <v>2</v>
          </cell>
          <cell r="G2558" t="str">
            <v>CB520700000T00</v>
          </cell>
          <cell r="H2558">
            <v>0.75</v>
          </cell>
          <cell r="I2558" t="str">
            <v>--</v>
          </cell>
          <cell r="J2558">
            <v>2</v>
          </cell>
          <cell r="K2558">
            <v>2</v>
          </cell>
        </row>
        <row r="2559">
          <cell r="A2559" t="str">
            <v>M2</v>
          </cell>
          <cell r="B2559" t="str">
            <v>A5C</v>
          </cell>
          <cell r="C2559" t="str">
            <v>P</v>
          </cell>
          <cell r="D2559" t="str">
            <v>23048</v>
          </cell>
          <cell r="E2559" t="str">
            <v>CAP</v>
          </cell>
          <cell r="F2559">
            <v>2</v>
          </cell>
          <cell r="G2559" t="str">
            <v>CB520700000T00</v>
          </cell>
          <cell r="H2559">
            <v>0.75</v>
          </cell>
          <cell r="I2559" t="str">
            <v>--</v>
          </cell>
          <cell r="J2559">
            <v>1</v>
          </cell>
          <cell r="K2559">
            <v>1</v>
          </cell>
        </row>
        <row r="2560">
          <cell r="A2560" t="str">
            <v>M2</v>
          </cell>
          <cell r="B2560" t="str">
            <v>A5C</v>
          </cell>
          <cell r="C2560" t="str">
            <v>P</v>
          </cell>
          <cell r="D2560" t="str">
            <v>23051</v>
          </cell>
          <cell r="E2560" t="str">
            <v>CAP</v>
          </cell>
          <cell r="F2560">
            <v>2</v>
          </cell>
          <cell r="G2560" t="str">
            <v>CB520700000T00</v>
          </cell>
          <cell r="H2560">
            <v>0.75</v>
          </cell>
          <cell r="I2560" t="str">
            <v>--</v>
          </cell>
          <cell r="J2560">
            <v>2</v>
          </cell>
          <cell r="K2560">
            <v>2</v>
          </cell>
        </row>
        <row r="2561">
          <cell r="A2561" t="str">
            <v>M2</v>
          </cell>
          <cell r="B2561" t="str">
            <v>A5C</v>
          </cell>
          <cell r="C2561" t="str">
            <v>P</v>
          </cell>
          <cell r="D2561" t="str">
            <v>23053</v>
          </cell>
          <cell r="E2561" t="str">
            <v>CAP</v>
          </cell>
          <cell r="F2561">
            <v>2</v>
          </cell>
          <cell r="G2561" t="str">
            <v>CB520700000T00</v>
          </cell>
          <cell r="H2561">
            <v>0.75</v>
          </cell>
          <cell r="I2561" t="str">
            <v>--</v>
          </cell>
          <cell r="J2561">
            <v>2</v>
          </cell>
          <cell r="K2561">
            <v>2</v>
          </cell>
        </row>
        <row r="2562">
          <cell r="A2562" t="str">
            <v>M2</v>
          </cell>
          <cell r="B2562" t="str">
            <v>A5C</v>
          </cell>
          <cell r="C2562" t="str">
            <v>P</v>
          </cell>
          <cell r="D2562" t="str">
            <v>23053</v>
          </cell>
          <cell r="E2562" t="str">
            <v>CAP</v>
          </cell>
          <cell r="F2562">
            <v>2</v>
          </cell>
          <cell r="G2562" t="str">
            <v>CB520700000T00</v>
          </cell>
          <cell r="H2562">
            <v>0.75</v>
          </cell>
          <cell r="I2562" t="str">
            <v>--</v>
          </cell>
          <cell r="J2562">
            <v>1</v>
          </cell>
          <cell r="K2562">
            <v>1</v>
          </cell>
        </row>
        <row r="2563">
          <cell r="A2563" t="str">
            <v>M2</v>
          </cell>
          <cell r="B2563" t="str">
            <v>A5C</v>
          </cell>
          <cell r="C2563" t="str">
            <v>P</v>
          </cell>
          <cell r="D2563" t="str">
            <v>23064</v>
          </cell>
          <cell r="E2563" t="str">
            <v>CAP</v>
          </cell>
          <cell r="F2563">
            <v>2</v>
          </cell>
          <cell r="G2563" t="str">
            <v>CB520700000T00</v>
          </cell>
          <cell r="H2563">
            <v>0.75</v>
          </cell>
          <cell r="I2563" t="str">
            <v>--</v>
          </cell>
          <cell r="J2563">
            <v>2</v>
          </cell>
          <cell r="K2563">
            <v>2</v>
          </cell>
        </row>
        <row r="2564">
          <cell r="A2564" t="str">
            <v>M2</v>
          </cell>
          <cell r="B2564" t="str">
            <v>A5C</v>
          </cell>
          <cell r="C2564" t="str">
            <v>P</v>
          </cell>
          <cell r="D2564" t="str">
            <v>23064</v>
          </cell>
          <cell r="E2564" t="str">
            <v>CAP</v>
          </cell>
          <cell r="F2564">
            <v>2</v>
          </cell>
          <cell r="G2564" t="str">
            <v>CB520700000T00</v>
          </cell>
          <cell r="H2564">
            <v>0.75</v>
          </cell>
          <cell r="I2564" t="str">
            <v>--</v>
          </cell>
          <cell r="J2564">
            <v>1</v>
          </cell>
          <cell r="K2564">
            <v>1</v>
          </cell>
        </row>
        <row r="2565">
          <cell r="A2565" t="str">
            <v>M2</v>
          </cell>
          <cell r="B2565" t="str">
            <v>A5C</v>
          </cell>
          <cell r="C2565" t="str">
            <v>P</v>
          </cell>
          <cell r="D2565" t="str">
            <v>23079</v>
          </cell>
          <cell r="E2565" t="str">
            <v>CAP</v>
          </cell>
          <cell r="F2565">
            <v>2</v>
          </cell>
          <cell r="G2565" t="str">
            <v>CB520700000T00</v>
          </cell>
          <cell r="H2565">
            <v>0.75</v>
          </cell>
          <cell r="I2565" t="str">
            <v>--</v>
          </cell>
          <cell r="J2565">
            <v>2</v>
          </cell>
          <cell r="K2565">
            <v>2</v>
          </cell>
        </row>
        <row r="2566">
          <cell r="A2566" t="str">
            <v>M2</v>
          </cell>
          <cell r="B2566" t="str">
            <v>A5C</v>
          </cell>
          <cell r="C2566" t="str">
            <v>P</v>
          </cell>
          <cell r="D2566" t="str">
            <v>23080</v>
          </cell>
          <cell r="E2566" t="str">
            <v>CAP</v>
          </cell>
          <cell r="F2566">
            <v>2</v>
          </cell>
          <cell r="G2566" t="str">
            <v>CB520700000T00</v>
          </cell>
          <cell r="H2566">
            <v>0.75</v>
          </cell>
          <cell r="I2566" t="str">
            <v>--</v>
          </cell>
          <cell r="J2566">
            <v>1</v>
          </cell>
          <cell r="K2566">
            <v>1</v>
          </cell>
        </row>
        <row r="2567">
          <cell r="A2567" t="str">
            <v>M2</v>
          </cell>
          <cell r="B2567" t="str">
            <v>A5C</v>
          </cell>
          <cell r="C2567" t="str">
            <v>P</v>
          </cell>
          <cell r="D2567" t="str">
            <v>23089</v>
          </cell>
          <cell r="E2567" t="str">
            <v>CAP</v>
          </cell>
          <cell r="F2567">
            <v>2</v>
          </cell>
          <cell r="G2567" t="str">
            <v>CB520700000T00</v>
          </cell>
          <cell r="H2567">
            <v>0.75</v>
          </cell>
          <cell r="I2567" t="str">
            <v>--</v>
          </cell>
          <cell r="J2567">
            <v>2</v>
          </cell>
          <cell r="K2567">
            <v>2</v>
          </cell>
        </row>
        <row r="2568">
          <cell r="A2568" t="str">
            <v>M2</v>
          </cell>
          <cell r="B2568" t="str">
            <v>A5C</v>
          </cell>
          <cell r="C2568" t="str">
            <v>P</v>
          </cell>
          <cell r="D2568" t="str">
            <v>23091</v>
          </cell>
          <cell r="E2568" t="str">
            <v>CAP</v>
          </cell>
          <cell r="F2568">
            <v>2</v>
          </cell>
          <cell r="G2568" t="str">
            <v>CB520700000T00</v>
          </cell>
          <cell r="H2568">
            <v>0.75</v>
          </cell>
          <cell r="I2568" t="str">
            <v>--</v>
          </cell>
          <cell r="J2568">
            <v>2</v>
          </cell>
          <cell r="K2568">
            <v>2</v>
          </cell>
        </row>
        <row r="2569">
          <cell r="A2569" t="str">
            <v>M2</v>
          </cell>
          <cell r="B2569" t="str">
            <v>A5C</v>
          </cell>
          <cell r="C2569" t="str">
            <v>P</v>
          </cell>
          <cell r="D2569" t="str">
            <v>23128</v>
          </cell>
          <cell r="E2569" t="str">
            <v>CAP</v>
          </cell>
          <cell r="F2569">
            <v>2</v>
          </cell>
          <cell r="G2569" t="str">
            <v>CB520700000T00</v>
          </cell>
          <cell r="H2569">
            <v>0.75</v>
          </cell>
          <cell r="I2569" t="str">
            <v>--</v>
          </cell>
          <cell r="J2569">
            <v>2</v>
          </cell>
          <cell r="K2569">
            <v>2</v>
          </cell>
        </row>
        <row r="2570">
          <cell r="A2570" t="str">
            <v>M2</v>
          </cell>
          <cell r="B2570" t="str">
            <v>A5C</v>
          </cell>
          <cell r="C2570" t="str">
            <v>P</v>
          </cell>
          <cell r="D2570" t="str">
            <v>23130</v>
          </cell>
          <cell r="E2570" t="str">
            <v>CAP</v>
          </cell>
          <cell r="F2570">
            <v>2</v>
          </cell>
          <cell r="G2570" t="str">
            <v>CB520700000T00</v>
          </cell>
          <cell r="H2570">
            <v>0.75</v>
          </cell>
          <cell r="I2570" t="str">
            <v>--</v>
          </cell>
          <cell r="J2570">
            <v>2</v>
          </cell>
          <cell r="K2570">
            <v>2</v>
          </cell>
        </row>
        <row r="2571">
          <cell r="A2571" t="str">
            <v>M2</v>
          </cell>
          <cell r="B2571" t="str">
            <v>A5C</v>
          </cell>
          <cell r="C2571" t="str">
            <v>P</v>
          </cell>
          <cell r="D2571" t="str">
            <v>24016</v>
          </cell>
          <cell r="E2571" t="str">
            <v>CAP</v>
          </cell>
          <cell r="F2571">
            <v>2</v>
          </cell>
          <cell r="G2571" t="str">
            <v>CB520700000T00</v>
          </cell>
          <cell r="H2571">
            <v>0.75</v>
          </cell>
          <cell r="I2571" t="str">
            <v>--</v>
          </cell>
          <cell r="J2571">
            <v>1</v>
          </cell>
          <cell r="K2571">
            <v>1</v>
          </cell>
        </row>
        <row r="2572">
          <cell r="A2572" t="str">
            <v>M2</v>
          </cell>
          <cell r="B2572" t="str">
            <v>A5C</v>
          </cell>
          <cell r="C2572" t="str">
            <v>P</v>
          </cell>
          <cell r="D2572" t="str">
            <v>24017</v>
          </cell>
          <cell r="E2572" t="str">
            <v>CAP</v>
          </cell>
          <cell r="F2572">
            <v>2</v>
          </cell>
          <cell r="G2572" t="str">
            <v>CB520700000T00</v>
          </cell>
          <cell r="H2572">
            <v>0.75</v>
          </cell>
          <cell r="I2572" t="str">
            <v>--</v>
          </cell>
          <cell r="J2572">
            <v>2</v>
          </cell>
          <cell r="K2572">
            <v>2</v>
          </cell>
        </row>
        <row r="2573">
          <cell r="A2573" t="str">
            <v>M2</v>
          </cell>
          <cell r="B2573" t="str">
            <v>A5C</v>
          </cell>
          <cell r="C2573" t="str">
            <v>P</v>
          </cell>
          <cell r="D2573" t="str">
            <v>24018</v>
          </cell>
          <cell r="E2573" t="str">
            <v>CAP</v>
          </cell>
          <cell r="F2573">
            <v>2</v>
          </cell>
          <cell r="G2573" t="str">
            <v>CB520700000T00</v>
          </cell>
          <cell r="H2573">
            <v>0.75</v>
          </cell>
          <cell r="I2573" t="str">
            <v>--</v>
          </cell>
          <cell r="J2573">
            <v>1</v>
          </cell>
          <cell r="K2573">
            <v>1</v>
          </cell>
        </row>
        <row r="2574">
          <cell r="A2574" t="str">
            <v>M2</v>
          </cell>
          <cell r="B2574" t="str">
            <v>A5C</v>
          </cell>
          <cell r="C2574" t="str">
            <v>TRIM</v>
          </cell>
          <cell r="D2574" t="str">
            <v>C-2302</v>
          </cell>
          <cell r="E2574" t="str">
            <v>CAP</v>
          </cell>
          <cell r="F2574">
            <v>2</v>
          </cell>
          <cell r="G2574" t="str">
            <v>CB520700000T00</v>
          </cell>
          <cell r="H2574">
            <v>0.75</v>
          </cell>
          <cell r="I2574" t="str">
            <v>--</v>
          </cell>
          <cell r="J2574">
            <v>2</v>
          </cell>
          <cell r="K2574">
            <v>2</v>
          </cell>
        </row>
        <row r="2575">
          <cell r="A2575" t="str">
            <v>M2</v>
          </cell>
          <cell r="B2575" t="str">
            <v>A5C</v>
          </cell>
          <cell r="C2575" t="str">
            <v>TRIM</v>
          </cell>
          <cell r="D2575" t="str">
            <v>C-2303</v>
          </cell>
          <cell r="E2575" t="str">
            <v>CAP</v>
          </cell>
          <cell r="F2575">
            <v>2</v>
          </cell>
          <cell r="G2575" t="str">
            <v>CB520700000T00</v>
          </cell>
          <cell r="H2575">
            <v>0.75</v>
          </cell>
          <cell r="I2575" t="str">
            <v>--</v>
          </cell>
          <cell r="J2575">
            <v>2</v>
          </cell>
          <cell r="K2575">
            <v>2</v>
          </cell>
        </row>
        <row r="2576">
          <cell r="A2576" t="str">
            <v>M2</v>
          </cell>
          <cell r="B2576" t="str">
            <v>A5C</v>
          </cell>
          <cell r="C2576" t="str">
            <v>TRIM</v>
          </cell>
          <cell r="D2576" t="str">
            <v>C-2304</v>
          </cell>
          <cell r="E2576" t="str">
            <v>CAP</v>
          </cell>
          <cell r="F2576">
            <v>2</v>
          </cell>
          <cell r="G2576" t="str">
            <v>CB520700000T00</v>
          </cell>
          <cell r="H2576">
            <v>0.75</v>
          </cell>
          <cell r="I2576" t="str">
            <v>--</v>
          </cell>
          <cell r="J2576">
            <v>2</v>
          </cell>
          <cell r="K2576">
            <v>2</v>
          </cell>
        </row>
        <row r="2577">
          <cell r="A2577" t="str">
            <v>M2</v>
          </cell>
          <cell r="B2577" t="str">
            <v>A5C</v>
          </cell>
          <cell r="C2577" t="str">
            <v>TRIM</v>
          </cell>
          <cell r="D2577" t="str">
            <v>C-2305</v>
          </cell>
          <cell r="E2577" t="str">
            <v>CAP</v>
          </cell>
          <cell r="F2577">
            <v>2</v>
          </cell>
          <cell r="G2577" t="str">
            <v>CB520700000T00</v>
          </cell>
          <cell r="H2577">
            <v>0.75</v>
          </cell>
          <cell r="I2577" t="str">
            <v>--</v>
          </cell>
          <cell r="J2577">
            <v>2</v>
          </cell>
          <cell r="K2577">
            <v>2</v>
          </cell>
        </row>
        <row r="2578">
          <cell r="A2578" t="str">
            <v>M2</v>
          </cell>
          <cell r="B2578" t="str">
            <v>A5C</v>
          </cell>
          <cell r="C2578" t="str">
            <v>TRIM</v>
          </cell>
          <cell r="D2578" t="str">
            <v>C-2306</v>
          </cell>
          <cell r="E2578" t="str">
            <v>CAP</v>
          </cell>
          <cell r="F2578">
            <v>2</v>
          </cell>
          <cell r="G2578" t="str">
            <v>CB520700000T00</v>
          </cell>
          <cell r="H2578">
            <v>0.75</v>
          </cell>
          <cell r="I2578" t="str">
            <v>--</v>
          </cell>
          <cell r="J2578">
            <v>2</v>
          </cell>
          <cell r="K2578">
            <v>2</v>
          </cell>
        </row>
        <row r="2579">
          <cell r="A2579" t="str">
            <v>M2</v>
          </cell>
          <cell r="B2579" t="str">
            <v>A5C</v>
          </cell>
          <cell r="C2579" t="str">
            <v>TRIM</v>
          </cell>
          <cell r="D2579" t="str">
            <v>V-2302</v>
          </cell>
          <cell r="E2579" t="str">
            <v>CAP</v>
          </cell>
          <cell r="F2579">
            <v>2</v>
          </cell>
          <cell r="G2579" t="str">
            <v>CB520700000T00</v>
          </cell>
          <cell r="H2579">
            <v>0.75</v>
          </cell>
          <cell r="I2579" t="str">
            <v>--</v>
          </cell>
          <cell r="J2579">
            <v>2</v>
          </cell>
          <cell r="K2579">
            <v>2</v>
          </cell>
        </row>
        <row r="2580">
          <cell r="A2580" t="str">
            <v>M2</v>
          </cell>
          <cell r="B2580" t="str">
            <v>A5C</v>
          </cell>
          <cell r="C2580" t="str">
            <v>TRIM</v>
          </cell>
          <cell r="D2580" t="str">
            <v>V-2304</v>
          </cell>
          <cell r="E2580" t="str">
            <v>CAP</v>
          </cell>
          <cell r="F2580">
            <v>2</v>
          </cell>
          <cell r="G2580" t="str">
            <v>CB520700000T00</v>
          </cell>
          <cell r="H2580">
            <v>0.75</v>
          </cell>
          <cell r="I2580" t="str">
            <v>--</v>
          </cell>
          <cell r="J2580">
            <v>2</v>
          </cell>
          <cell r="K2580">
            <v>2</v>
          </cell>
        </row>
        <row r="2581">
          <cell r="A2581" t="str">
            <v>M2</v>
          </cell>
          <cell r="B2581" t="str">
            <v>A5C</v>
          </cell>
          <cell r="C2581" t="str">
            <v>TRIM</v>
          </cell>
          <cell r="D2581" t="str">
            <v>V-2306</v>
          </cell>
          <cell r="E2581" t="str">
            <v>CAP</v>
          </cell>
          <cell r="F2581">
            <v>2</v>
          </cell>
          <cell r="G2581" t="str">
            <v>CB520700000T00</v>
          </cell>
          <cell r="H2581">
            <v>0.75</v>
          </cell>
          <cell r="I2581" t="str">
            <v>--</v>
          </cell>
          <cell r="J2581">
            <v>2</v>
          </cell>
          <cell r="K2581">
            <v>2</v>
          </cell>
        </row>
        <row r="2582">
          <cell r="A2582" t="str">
            <v>M2</v>
          </cell>
          <cell r="B2582" t="str">
            <v>A5C</v>
          </cell>
          <cell r="C2582" t="str">
            <v>TRIM</v>
          </cell>
          <cell r="D2582" t="str">
            <v>V-2308</v>
          </cell>
          <cell r="E2582" t="str">
            <v>CAP</v>
          </cell>
          <cell r="F2582">
            <v>2</v>
          </cell>
          <cell r="G2582" t="str">
            <v>CB520700000T00</v>
          </cell>
          <cell r="H2582">
            <v>0.75</v>
          </cell>
          <cell r="I2582" t="str">
            <v>--</v>
          </cell>
          <cell r="J2582">
            <v>2</v>
          </cell>
          <cell r="K2582">
            <v>2</v>
          </cell>
        </row>
        <row r="2583">
          <cell r="A2583" t="str">
            <v>M2</v>
          </cell>
          <cell r="B2583" t="str">
            <v>A5C</v>
          </cell>
          <cell r="C2583" t="str">
            <v>TRIM</v>
          </cell>
          <cell r="D2583" t="str">
            <v>V-2325</v>
          </cell>
          <cell r="E2583" t="str">
            <v>CAP</v>
          </cell>
          <cell r="F2583">
            <v>2</v>
          </cell>
          <cell r="G2583" t="str">
            <v>CB520700000T00</v>
          </cell>
          <cell r="H2583">
            <v>0.75</v>
          </cell>
          <cell r="I2583" t="str">
            <v>--</v>
          </cell>
          <cell r="J2583">
            <v>2</v>
          </cell>
          <cell r="K2583">
            <v>2</v>
          </cell>
        </row>
        <row r="2584">
          <cell r="A2584" t="str">
            <v>M2</v>
          </cell>
          <cell r="B2584" t="str">
            <v>A5C</v>
          </cell>
          <cell r="C2584" t="str">
            <v>TRIM</v>
          </cell>
          <cell r="D2584" t="str">
            <v>V-2403</v>
          </cell>
          <cell r="E2584" t="str">
            <v>CAP</v>
          </cell>
          <cell r="F2584">
            <v>2</v>
          </cell>
          <cell r="G2584" t="str">
            <v>CB520700000T00</v>
          </cell>
          <cell r="H2584">
            <v>0.75</v>
          </cell>
          <cell r="I2584" t="str">
            <v>--</v>
          </cell>
          <cell r="J2584">
            <v>2</v>
          </cell>
          <cell r="K2584">
            <v>2</v>
          </cell>
        </row>
        <row r="2585">
          <cell r="A2585" t="str">
            <v>M2</v>
          </cell>
          <cell r="B2585" t="str">
            <v>A5C</v>
          </cell>
          <cell r="C2585" t="str">
            <v>P</v>
          </cell>
          <cell r="D2585" t="str">
            <v>23024</v>
          </cell>
          <cell r="E2585" t="str">
            <v>CAP</v>
          </cell>
          <cell r="F2585">
            <v>2</v>
          </cell>
          <cell r="G2585" t="str">
            <v>CB520700000T00</v>
          </cell>
          <cell r="H2585">
            <v>0.75</v>
          </cell>
          <cell r="I2585" t="str">
            <v>--</v>
          </cell>
          <cell r="J2585">
            <v>1</v>
          </cell>
          <cell r="K2585">
            <v>1</v>
          </cell>
        </row>
        <row r="2586">
          <cell r="A2586" t="str">
            <v>M2</v>
          </cell>
          <cell r="B2586" t="str">
            <v>A5C</v>
          </cell>
          <cell r="C2586" t="str">
            <v>P</v>
          </cell>
          <cell r="D2586" t="str">
            <v>23033</v>
          </cell>
          <cell r="E2586" t="str">
            <v>CAP</v>
          </cell>
          <cell r="F2586">
            <v>2</v>
          </cell>
          <cell r="G2586" t="str">
            <v>CB520700000T00</v>
          </cell>
          <cell r="H2586">
            <v>0.75</v>
          </cell>
          <cell r="I2586" t="str">
            <v>--</v>
          </cell>
          <cell r="J2586">
            <v>2</v>
          </cell>
          <cell r="K2586">
            <v>2</v>
          </cell>
        </row>
        <row r="2587">
          <cell r="A2587" t="str">
            <v>M2</v>
          </cell>
          <cell r="B2587" t="str">
            <v>A5C</v>
          </cell>
          <cell r="C2587" t="str">
            <v>P</v>
          </cell>
          <cell r="D2587" t="str">
            <v>23054</v>
          </cell>
          <cell r="E2587" t="str">
            <v>CAP</v>
          </cell>
          <cell r="F2587">
            <v>2</v>
          </cell>
          <cell r="G2587" t="str">
            <v>CB520700000T00</v>
          </cell>
          <cell r="H2587">
            <v>0.75</v>
          </cell>
          <cell r="I2587" t="str">
            <v>--</v>
          </cell>
          <cell r="J2587">
            <v>1</v>
          </cell>
          <cell r="K2587">
            <v>1</v>
          </cell>
        </row>
        <row r="2588">
          <cell r="A2588" t="str">
            <v>M2</v>
          </cell>
          <cell r="B2588" t="str">
            <v>A5C</v>
          </cell>
          <cell r="C2588" t="str">
            <v>P</v>
          </cell>
          <cell r="D2588" t="str">
            <v>23074</v>
          </cell>
          <cell r="E2588" t="str">
            <v>CAP</v>
          </cell>
          <cell r="F2588">
            <v>2</v>
          </cell>
          <cell r="G2588" t="str">
            <v>CB520700000T00</v>
          </cell>
          <cell r="H2588">
            <v>0.75</v>
          </cell>
          <cell r="I2588" t="str">
            <v>--</v>
          </cell>
          <cell r="J2588">
            <v>2</v>
          </cell>
          <cell r="K2588">
            <v>2</v>
          </cell>
        </row>
        <row r="2589">
          <cell r="A2589" t="str">
            <v>M2</v>
          </cell>
          <cell r="B2589" t="str">
            <v>A5C</v>
          </cell>
          <cell r="C2589" t="str">
            <v>P</v>
          </cell>
          <cell r="D2589" t="str">
            <v>23079</v>
          </cell>
          <cell r="E2589" t="str">
            <v>CAP</v>
          </cell>
          <cell r="F2589">
            <v>2</v>
          </cell>
          <cell r="G2589" t="str">
            <v>CB520700000T00</v>
          </cell>
          <cell r="H2589">
            <v>0.75</v>
          </cell>
          <cell r="I2589" t="str">
            <v>--</v>
          </cell>
          <cell r="J2589">
            <v>1</v>
          </cell>
          <cell r="K2589">
            <v>1</v>
          </cell>
        </row>
        <row r="2590">
          <cell r="A2590" t="str">
            <v>M2</v>
          </cell>
          <cell r="B2590" t="str">
            <v>A5C</v>
          </cell>
          <cell r="C2590" t="str">
            <v>P</v>
          </cell>
          <cell r="D2590" t="str">
            <v>23223</v>
          </cell>
          <cell r="E2590" t="str">
            <v>CAP</v>
          </cell>
          <cell r="F2590">
            <v>2</v>
          </cell>
          <cell r="G2590" t="str">
            <v>CB520700000T00</v>
          </cell>
          <cell r="H2590">
            <v>0.75</v>
          </cell>
          <cell r="I2590" t="str">
            <v>--</v>
          </cell>
          <cell r="J2590">
            <v>1</v>
          </cell>
          <cell r="K2590">
            <v>1</v>
          </cell>
        </row>
        <row r="2591">
          <cell r="A2591" t="str">
            <v>M2</v>
          </cell>
          <cell r="B2591" t="str">
            <v>A5C</v>
          </cell>
          <cell r="C2591" t="str">
            <v>TRIM</v>
          </cell>
          <cell r="D2591" t="str">
            <v>V-2313</v>
          </cell>
          <cell r="E2591" t="str">
            <v>CAP</v>
          </cell>
          <cell r="F2591">
            <v>2</v>
          </cell>
          <cell r="G2591" t="str">
            <v>CB520700000T00</v>
          </cell>
          <cell r="H2591">
            <v>0.75</v>
          </cell>
          <cell r="I2591" t="str">
            <v>--</v>
          </cell>
          <cell r="J2591">
            <v>2</v>
          </cell>
          <cell r="K2591">
            <v>2</v>
          </cell>
        </row>
        <row r="2592">
          <cell r="A2592" t="str">
            <v>M2</v>
          </cell>
          <cell r="B2592" t="str">
            <v>A5C</v>
          </cell>
          <cell r="C2592" t="str">
            <v>P</v>
          </cell>
          <cell r="D2592" t="str">
            <v>23048</v>
          </cell>
          <cell r="E2592" t="str">
            <v>CPLG</v>
          </cell>
          <cell r="F2592">
            <v>2</v>
          </cell>
          <cell r="G2592" t="str">
            <v>CB400500000T00</v>
          </cell>
          <cell r="H2592">
            <v>0.75</v>
          </cell>
          <cell r="I2592" t="str">
            <v>--</v>
          </cell>
          <cell r="J2592">
            <v>2</v>
          </cell>
          <cell r="K2592">
            <v>2</v>
          </cell>
        </row>
        <row r="2593">
          <cell r="A2593" t="str">
            <v>M2</v>
          </cell>
          <cell r="B2593" t="str">
            <v>A5C</v>
          </cell>
          <cell r="C2593" t="str">
            <v>P</v>
          </cell>
          <cell r="D2593" t="str">
            <v>23080</v>
          </cell>
          <cell r="E2593" t="str">
            <v>CPLG</v>
          </cell>
          <cell r="F2593">
            <v>2</v>
          </cell>
          <cell r="G2593" t="str">
            <v>CB400500000T00</v>
          </cell>
          <cell r="H2593">
            <v>0.75</v>
          </cell>
          <cell r="I2593" t="str">
            <v>--</v>
          </cell>
          <cell r="J2593">
            <v>7</v>
          </cell>
          <cell r="K2593">
            <v>7</v>
          </cell>
        </row>
        <row r="2594">
          <cell r="A2594" t="str">
            <v>M2</v>
          </cell>
          <cell r="B2594" t="str">
            <v>A5C</v>
          </cell>
          <cell r="C2594" t="str">
            <v>P</v>
          </cell>
          <cell r="D2594" t="str">
            <v>23155</v>
          </cell>
          <cell r="E2594" t="str">
            <v>CPLG</v>
          </cell>
          <cell r="F2594">
            <v>2</v>
          </cell>
          <cell r="G2594" t="str">
            <v>CB400500000T00</v>
          </cell>
          <cell r="H2594">
            <v>0.75</v>
          </cell>
          <cell r="I2594" t="str">
            <v>--</v>
          </cell>
          <cell r="J2594">
            <v>2</v>
          </cell>
          <cell r="K2594">
            <v>2</v>
          </cell>
        </row>
        <row r="2595">
          <cell r="A2595" t="str">
            <v>M2</v>
          </cell>
          <cell r="B2595" t="str">
            <v>A5C</v>
          </cell>
          <cell r="C2595" t="str">
            <v>P</v>
          </cell>
          <cell r="D2595" t="str">
            <v>23163</v>
          </cell>
          <cell r="E2595" t="str">
            <v>CPLG</v>
          </cell>
          <cell r="F2595">
            <v>2</v>
          </cell>
          <cell r="G2595" t="str">
            <v>CB400500000T00</v>
          </cell>
          <cell r="H2595">
            <v>0.75</v>
          </cell>
          <cell r="I2595" t="str">
            <v>--</v>
          </cell>
          <cell r="J2595">
            <v>1</v>
          </cell>
          <cell r="K2595">
            <v>1</v>
          </cell>
        </row>
        <row r="2596">
          <cell r="A2596" t="str">
            <v>M2</v>
          </cell>
          <cell r="B2596" t="str">
            <v>A5C</v>
          </cell>
          <cell r="C2596" t="str">
            <v>P</v>
          </cell>
          <cell r="D2596" t="str">
            <v>23193</v>
          </cell>
          <cell r="E2596" t="str">
            <v>CPLG</v>
          </cell>
          <cell r="F2596">
            <v>2</v>
          </cell>
          <cell r="G2596" t="str">
            <v>CB400500000T00</v>
          </cell>
          <cell r="H2596">
            <v>0.75</v>
          </cell>
          <cell r="I2596" t="str">
            <v>--</v>
          </cell>
          <cell r="J2596">
            <v>1</v>
          </cell>
          <cell r="K2596">
            <v>1</v>
          </cell>
        </row>
        <row r="2597">
          <cell r="A2597" t="str">
            <v>M2</v>
          </cell>
          <cell r="B2597" t="str">
            <v>A5C</v>
          </cell>
          <cell r="C2597" t="str">
            <v>P</v>
          </cell>
          <cell r="D2597" t="str">
            <v>23219</v>
          </cell>
          <cell r="E2597" t="str">
            <v>CPLG</v>
          </cell>
          <cell r="F2597">
            <v>2</v>
          </cell>
          <cell r="G2597" t="str">
            <v>CB400500000T00</v>
          </cell>
          <cell r="H2597">
            <v>0.75</v>
          </cell>
          <cell r="I2597" t="str">
            <v>--</v>
          </cell>
          <cell r="J2597">
            <v>2</v>
          </cell>
          <cell r="K2597">
            <v>2</v>
          </cell>
        </row>
        <row r="2598">
          <cell r="A2598" t="str">
            <v>M2</v>
          </cell>
          <cell r="B2598" t="str">
            <v>A5C</v>
          </cell>
          <cell r="C2598" t="str">
            <v>P</v>
          </cell>
          <cell r="D2598" t="str">
            <v>24016</v>
          </cell>
          <cell r="E2598" t="str">
            <v>CPLG</v>
          </cell>
          <cell r="F2598">
            <v>2</v>
          </cell>
          <cell r="G2598" t="str">
            <v>CB400500000T00</v>
          </cell>
          <cell r="H2598">
            <v>0.75</v>
          </cell>
          <cell r="I2598" t="str">
            <v>--</v>
          </cell>
          <cell r="J2598">
            <v>7</v>
          </cell>
          <cell r="K2598">
            <v>7</v>
          </cell>
        </row>
        <row r="2599">
          <cell r="A2599" t="str">
            <v>M2</v>
          </cell>
          <cell r="B2599" t="str">
            <v>A5C</v>
          </cell>
          <cell r="C2599" t="str">
            <v>P</v>
          </cell>
          <cell r="D2599" t="str">
            <v>24017</v>
          </cell>
          <cell r="E2599" t="str">
            <v>CPLG</v>
          </cell>
          <cell r="F2599">
            <v>2</v>
          </cell>
          <cell r="G2599" t="str">
            <v>CB400500000T00</v>
          </cell>
          <cell r="H2599">
            <v>0.75</v>
          </cell>
          <cell r="I2599" t="str">
            <v>--</v>
          </cell>
          <cell r="J2599">
            <v>1</v>
          </cell>
          <cell r="K2599">
            <v>1</v>
          </cell>
        </row>
        <row r="2600">
          <cell r="A2600" t="str">
            <v>M2</v>
          </cell>
          <cell r="B2600" t="str">
            <v>A5C</v>
          </cell>
          <cell r="C2600" t="str">
            <v>P</v>
          </cell>
          <cell r="D2600" t="str">
            <v>24018</v>
          </cell>
          <cell r="E2600" t="str">
            <v>CPLG</v>
          </cell>
          <cell r="F2600">
            <v>2</v>
          </cell>
          <cell r="G2600" t="str">
            <v>CB400500000T00</v>
          </cell>
          <cell r="H2600">
            <v>0.75</v>
          </cell>
          <cell r="I2600" t="str">
            <v>--</v>
          </cell>
          <cell r="J2600">
            <v>8</v>
          </cell>
          <cell r="K2600">
            <v>8</v>
          </cell>
        </row>
        <row r="2601">
          <cell r="A2601" t="str">
            <v>M2</v>
          </cell>
          <cell r="B2601" t="str">
            <v>A5C</v>
          </cell>
          <cell r="C2601" t="str">
            <v>P</v>
          </cell>
          <cell r="D2601" t="str">
            <v>23028</v>
          </cell>
          <cell r="E2601" t="str">
            <v>CPLG</v>
          </cell>
          <cell r="F2601">
            <v>2</v>
          </cell>
          <cell r="G2601" t="str">
            <v>CB400500000T00</v>
          </cell>
          <cell r="H2601">
            <v>0.75</v>
          </cell>
          <cell r="I2601" t="str">
            <v>--</v>
          </cell>
          <cell r="J2601">
            <v>5</v>
          </cell>
          <cell r="K2601">
            <v>5</v>
          </cell>
        </row>
        <row r="2602">
          <cell r="A2602" t="str">
            <v>M2</v>
          </cell>
          <cell r="B2602" t="str">
            <v>A5C</v>
          </cell>
          <cell r="C2602" t="str">
            <v>P</v>
          </cell>
          <cell r="D2602" t="str">
            <v>23079</v>
          </cell>
          <cell r="E2602" t="str">
            <v>CPLG</v>
          </cell>
          <cell r="F2602">
            <v>2</v>
          </cell>
          <cell r="G2602" t="str">
            <v>CB400500000T00</v>
          </cell>
          <cell r="H2602">
            <v>0.75</v>
          </cell>
          <cell r="I2602" t="str">
            <v>--</v>
          </cell>
          <cell r="J2602">
            <v>1</v>
          </cell>
          <cell r="K2602">
            <v>1</v>
          </cell>
        </row>
        <row r="2603">
          <cell r="A2603" t="str">
            <v>M2</v>
          </cell>
          <cell r="B2603" t="str">
            <v>A5C</v>
          </cell>
          <cell r="C2603" t="str">
            <v>P</v>
          </cell>
          <cell r="D2603" t="str">
            <v>23053</v>
          </cell>
          <cell r="E2603" t="str">
            <v>NPL</v>
          </cell>
          <cell r="F2603">
            <v>2</v>
          </cell>
          <cell r="G2603" t="str">
            <v>CB132108000TVR</v>
          </cell>
          <cell r="H2603">
            <v>0.75</v>
          </cell>
          <cell r="I2603" t="str">
            <v>75mm</v>
          </cell>
          <cell r="J2603">
            <v>1</v>
          </cell>
          <cell r="K2603">
            <v>1</v>
          </cell>
        </row>
        <row r="2604">
          <cell r="A2604" t="str">
            <v>M2</v>
          </cell>
          <cell r="B2604" t="str">
            <v>A5C</v>
          </cell>
          <cell r="C2604" t="str">
            <v>P</v>
          </cell>
          <cell r="D2604" t="str">
            <v>23051</v>
          </cell>
          <cell r="E2604" t="str">
            <v>NPL</v>
          </cell>
          <cell r="F2604">
            <v>2</v>
          </cell>
          <cell r="G2604" t="str">
            <v>CB132108000TVR</v>
          </cell>
          <cell r="H2604">
            <v>0.75</v>
          </cell>
          <cell r="I2604" t="str">
            <v>75mm</v>
          </cell>
          <cell r="J2604">
            <v>2</v>
          </cell>
          <cell r="K2604">
            <v>2</v>
          </cell>
        </row>
        <row r="2605">
          <cell r="A2605" t="str">
            <v>M2</v>
          </cell>
          <cell r="B2605" t="str">
            <v>A5C</v>
          </cell>
          <cell r="C2605" t="str">
            <v>P</v>
          </cell>
          <cell r="D2605" t="str">
            <v>23053</v>
          </cell>
          <cell r="E2605" t="str">
            <v>NPL</v>
          </cell>
          <cell r="F2605">
            <v>2</v>
          </cell>
          <cell r="G2605" t="str">
            <v>CB132108000TVR</v>
          </cell>
          <cell r="H2605">
            <v>0.75</v>
          </cell>
          <cell r="I2605" t="str">
            <v>75mm</v>
          </cell>
          <cell r="J2605">
            <v>2</v>
          </cell>
          <cell r="K2605">
            <v>2</v>
          </cell>
        </row>
        <row r="2606">
          <cell r="A2606" t="str">
            <v>M2</v>
          </cell>
          <cell r="B2606" t="str">
            <v>A5C</v>
          </cell>
          <cell r="C2606" t="str">
            <v>TRIM</v>
          </cell>
          <cell r="D2606" t="str">
            <v>C-2302</v>
          </cell>
          <cell r="E2606" t="str">
            <v>NPL</v>
          </cell>
          <cell r="F2606">
            <v>2</v>
          </cell>
          <cell r="G2606" t="str">
            <v>CB132108000TVR</v>
          </cell>
          <cell r="H2606">
            <v>0.75</v>
          </cell>
          <cell r="I2606" t="str">
            <v>75mm</v>
          </cell>
          <cell r="J2606">
            <v>2</v>
          </cell>
          <cell r="K2606">
            <v>2</v>
          </cell>
        </row>
        <row r="2607">
          <cell r="A2607" t="str">
            <v>M2</v>
          </cell>
          <cell r="B2607" t="str">
            <v>A5C</v>
          </cell>
          <cell r="C2607" t="str">
            <v>TRIM</v>
          </cell>
          <cell r="D2607" t="str">
            <v>C-2303</v>
          </cell>
          <cell r="E2607" t="str">
            <v>NPL</v>
          </cell>
          <cell r="F2607">
            <v>2</v>
          </cell>
          <cell r="G2607" t="str">
            <v>CB132108000TVR</v>
          </cell>
          <cell r="H2607">
            <v>0.75</v>
          </cell>
          <cell r="I2607" t="str">
            <v>75mm</v>
          </cell>
          <cell r="J2607">
            <v>2</v>
          </cell>
          <cell r="K2607">
            <v>2</v>
          </cell>
        </row>
        <row r="2608">
          <cell r="A2608" t="str">
            <v>M2</v>
          </cell>
          <cell r="B2608" t="str">
            <v>A5C</v>
          </cell>
          <cell r="C2608" t="str">
            <v>TRIM</v>
          </cell>
          <cell r="D2608" t="str">
            <v>C-2304</v>
          </cell>
          <cell r="E2608" t="str">
            <v>NPL</v>
          </cell>
          <cell r="F2608">
            <v>2</v>
          </cell>
          <cell r="G2608" t="str">
            <v>CB132108000TVR</v>
          </cell>
          <cell r="H2608">
            <v>0.75</v>
          </cell>
          <cell r="I2608" t="str">
            <v>75mm</v>
          </cell>
          <cell r="J2608">
            <v>2</v>
          </cell>
          <cell r="K2608">
            <v>2</v>
          </cell>
        </row>
        <row r="2609">
          <cell r="A2609" t="str">
            <v>M2</v>
          </cell>
          <cell r="B2609" t="str">
            <v>A5C</v>
          </cell>
          <cell r="C2609" t="str">
            <v>TRIM</v>
          </cell>
          <cell r="D2609" t="str">
            <v>C-2305</v>
          </cell>
          <cell r="E2609" t="str">
            <v>NPL</v>
          </cell>
          <cell r="F2609">
            <v>2</v>
          </cell>
          <cell r="G2609" t="str">
            <v>CB132108000TVR</v>
          </cell>
          <cell r="H2609">
            <v>0.75</v>
          </cell>
          <cell r="I2609" t="str">
            <v>75mm</v>
          </cell>
          <cell r="J2609">
            <v>2</v>
          </cell>
          <cell r="K2609">
            <v>2</v>
          </cell>
        </row>
        <row r="2610">
          <cell r="A2610" t="str">
            <v>M2</v>
          </cell>
          <cell r="B2610" t="str">
            <v>A5C</v>
          </cell>
          <cell r="C2610" t="str">
            <v>TRIM</v>
          </cell>
          <cell r="D2610" t="str">
            <v>C-2306</v>
          </cell>
          <cell r="E2610" t="str">
            <v>NPL</v>
          </cell>
          <cell r="F2610">
            <v>2</v>
          </cell>
          <cell r="G2610" t="str">
            <v>CB132108000TVR</v>
          </cell>
          <cell r="H2610">
            <v>0.75</v>
          </cell>
          <cell r="I2610" t="str">
            <v>75mm</v>
          </cell>
          <cell r="J2610">
            <v>2</v>
          </cell>
          <cell r="K2610">
            <v>2</v>
          </cell>
        </row>
        <row r="2611">
          <cell r="A2611" t="str">
            <v>M2</v>
          </cell>
          <cell r="B2611" t="str">
            <v>A5C</v>
          </cell>
          <cell r="C2611" t="str">
            <v>TRIM</v>
          </cell>
          <cell r="D2611" t="str">
            <v>V-2306</v>
          </cell>
          <cell r="E2611" t="str">
            <v>NPL</v>
          </cell>
          <cell r="F2611">
            <v>2</v>
          </cell>
          <cell r="G2611" t="str">
            <v>CB132108000TVR</v>
          </cell>
          <cell r="H2611">
            <v>0.75</v>
          </cell>
          <cell r="I2611" t="str">
            <v>75mm</v>
          </cell>
          <cell r="J2611">
            <v>2</v>
          </cell>
          <cell r="K2611">
            <v>2</v>
          </cell>
        </row>
        <row r="2612">
          <cell r="A2612" t="str">
            <v>M2</v>
          </cell>
          <cell r="B2612" t="str">
            <v>A5C</v>
          </cell>
          <cell r="C2612" t="str">
            <v>TRIM</v>
          </cell>
          <cell r="D2612" t="str">
            <v>V-2308</v>
          </cell>
          <cell r="E2612" t="str">
            <v>NPL</v>
          </cell>
          <cell r="F2612">
            <v>2</v>
          </cell>
          <cell r="G2612" t="str">
            <v>CB132108000TVR</v>
          </cell>
          <cell r="H2612">
            <v>0.75</v>
          </cell>
          <cell r="I2612" t="str">
            <v>75mm</v>
          </cell>
          <cell r="J2612">
            <v>2</v>
          </cell>
          <cell r="K2612">
            <v>2</v>
          </cell>
        </row>
        <row r="2613">
          <cell r="A2613" t="str">
            <v>M2</v>
          </cell>
          <cell r="B2613" t="str">
            <v>A5C</v>
          </cell>
          <cell r="C2613" t="str">
            <v>TRIM</v>
          </cell>
          <cell r="D2613" t="str">
            <v>V-2310</v>
          </cell>
          <cell r="E2613" t="str">
            <v>NPL</v>
          </cell>
          <cell r="F2613">
            <v>2</v>
          </cell>
          <cell r="G2613" t="str">
            <v>CB132108000TVR</v>
          </cell>
          <cell r="H2613">
            <v>0.75</v>
          </cell>
          <cell r="I2613" t="str">
            <v>75mm</v>
          </cell>
          <cell r="J2613">
            <v>2</v>
          </cell>
          <cell r="K2613">
            <v>2</v>
          </cell>
        </row>
        <row r="2614">
          <cell r="A2614" t="str">
            <v>M2</v>
          </cell>
          <cell r="B2614" t="str">
            <v>A5C</v>
          </cell>
          <cell r="C2614" t="str">
            <v>TRIM</v>
          </cell>
          <cell r="D2614" t="str">
            <v>V-2313</v>
          </cell>
          <cell r="E2614" t="str">
            <v>NPL</v>
          </cell>
          <cell r="F2614">
            <v>2</v>
          </cell>
          <cell r="G2614" t="str">
            <v>CB132108000TVR</v>
          </cell>
          <cell r="H2614">
            <v>0.75</v>
          </cell>
          <cell r="I2614" t="str">
            <v>75mm</v>
          </cell>
          <cell r="J2614">
            <v>2</v>
          </cell>
          <cell r="K2614">
            <v>2</v>
          </cell>
        </row>
        <row r="2615">
          <cell r="A2615" t="str">
            <v>M2</v>
          </cell>
          <cell r="B2615" t="str">
            <v>A5C</v>
          </cell>
          <cell r="C2615" t="str">
            <v>TRIM</v>
          </cell>
          <cell r="D2615" t="str">
            <v>V-2302</v>
          </cell>
          <cell r="E2615" t="str">
            <v>NPL</v>
          </cell>
          <cell r="F2615">
            <v>2</v>
          </cell>
          <cell r="G2615" t="str">
            <v>CB132108000TVR</v>
          </cell>
          <cell r="H2615">
            <v>0.75</v>
          </cell>
          <cell r="I2615" t="str">
            <v>75mm</v>
          </cell>
          <cell r="J2615">
            <v>2</v>
          </cell>
          <cell r="K2615">
            <v>2</v>
          </cell>
        </row>
        <row r="2616">
          <cell r="A2616" t="str">
            <v>M2</v>
          </cell>
          <cell r="B2616" t="str">
            <v>A5C</v>
          </cell>
          <cell r="C2616" t="str">
            <v>TRIM</v>
          </cell>
          <cell r="D2616" t="str">
            <v>V-2304</v>
          </cell>
          <cell r="E2616" t="str">
            <v>NPL</v>
          </cell>
          <cell r="F2616">
            <v>2</v>
          </cell>
          <cell r="G2616" t="str">
            <v>CB132108000TVR</v>
          </cell>
          <cell r="H2616">
            <v>0.75</v>
          </cell>
          <cell r="I2616" t="str">
            <v>75mm</v>
          </cell>
          <cell r="J2616">
            <v>2</v>
          </cell>
          <cell r="K2616">
            <v>2</v>
          </cell>
        </row>
        <row r="2617">
          <cell r="A2617" t="str">
            <v>M2</v>
          </cell>
          <cell r="B2617" t="str">
            <v>A5C</v>
          </cell>
          <cell r="C2617" t="str">
            <v>TRIM</v>
          </cell>
          <cell r="D2617" t="str">
            <v>V-2325</v>
          </cell>
          <cell r="E2617" t="str">
            <v>NPL</v>
          </cell>
          <cell r="F2617">
            <v>2</v>
          </cell>
          <cell r="G2617" t="str">
            <v>CB132108000TVR</v>
          </cell>
          <cell r="H2617">
            <v>0.75</v>
          </cell>
          <cell r="I2617" t="str">
            <v>75mm</v>
          </cell>
          <cell r="J2617">
            <v>2</v>
          </cell>
          <cell r="K2617">
            <v>2</v>
          </cell>
        </row>
        <row r="2618">
          <cell r="A2618" t="str">
            <v>M2</v>
          </cell>
          <cell r="B2618" t="str">
            <v>A5C</v>
          </cell>
          <cell r="C2618" t="str">
            <v>P</v>
          </cell>
          <cell r="D2618" t="str">
            <v>23028</v>
          </cell>
          <cell r="E2618" t="str">
            <v>TEE</v>
          </cell>
          <cell r="F2618">
            <v>2</v>
          </cell>
          <cell r="G2618" t="str">
            <v>CB400300000T00</v>
          </cell>
          <cell r="H2618">
            <v>0.75</v>
          </cell>
          <cell r="I2618" t="str">
            <v>--</v>
          </cell>
          <cell r="J2618">
            <v>4</v>
          </cell>
          <cell r="K2618">
            <v>4</v>
          </cell>
        </row>
        <row r="2619">
          <cell r="A2619" t="str">
            <v>M2</v>
          </cell>
          <cell r="B2619" t="str">
            <v>A5C</v>
          </cell>
          <cell r="C2619" t="str">
            <v>P</v>
          </cell>
          <cell r="D2619" t="str">
            <v>23048</v>
          </cell>
          <cell r="E2619" t="str">
            <v>TEE</v>
          </cell>
          <cell r="F2619">
            <v>2</v>
          </cell>
          <cell r="G2619" t="str">
            <v>CB400300000T00</v>
          </cell>
          <cell r="H2619">
            <v>0.75</v>
          </cell>
          <cell r="I2619" t="str">
            <v>--</v>
          </cell>
          <cell r="J2619">
            <v>3</v>
          </cell>
          <cell r="K2619">
            <v>3</v>
          </cell>
        </row>
        <row r="2620">
          <cell r="A2620" t="str">
            <v>M2</v>
          </cell>
          <cell r="B2620" t="str">
            <v>A5C</v>
          </cell>
          <cell r="C2620" t="str">
            <v>P</v>
          </cell>
          <cell r="D2620" t="str">
            <v>23080</v>
          </cell>
          <cell r="E2620" t="str">
            <v>TEE</v>
          </cell>
          <cell r="F2620">
            <v>2</v>
          </cell>
          <cell r="G2620" t="str">
            <v>CB400300000T00</v>
          </cell>
          <cell r="H2620">
            <v>0.75</v>
          </cell>
          <cell r="I2620" t="str">
            <v>--</v>
          </cell>
          <cell r="J2620">
            <v>3</v>
          </cell>
          <cell r="K2620">
            <v>3</v>
          </cell>
        </row>
        <row r="2621">
          <cell r="A2621" t="str">
            <v>M2</v>
          </cell>
          <cell r="B2621" t="str">
            <v>A5C</v>
          </cell>
          <cell r="C2621" t="str">
            <v>P</v>
          </cell>
          <cell r="D2621" t="str">
            <v>23079</v>
          </cell>
          <cell r="E2621" t="str">
            <v>TEE</v>
          </cell>
          <cell r="F2621">
            <v>2</v>
          </cell>
          <cell r="G2621" t="str">
            <v>CB400300000T00</v>
          </cell>
          <cell r="H2621">
            <v>0.75</v>
          </cell>
          <cell r="I2621" t="str">
            <v>--</v>
          </cell>
          <cell r="J2621">
            <v>2</v>
          </cell>
          <cell r="K2621">
            <v>2</v>
          </cell>
        </row>
        <row r="2622">
          <cell r="A2622" t="str">
            <v>M2</v>
          </cell>
          <cell r="B2622" t="str">
            <v>A5C</v>
          </cell>
          <cell r="C2622" t="str">
            <v>P</v>
          </cell>
          <cell r="D2622" t="str">
            <v>23091</v>
          </cell>
          <cell r="E2622" t="str">
            <v>TEE</v>
          </cell>
          <cell r="F2622">
            <v>2</v>
          </cell>
          <cell r="G2622" t="str">
            <v>CB400300000T00</v>
          </cell>
          <cell r="H2622">
            <v>0.75</v>
          </cell>
          <cell r="I2622" t="str">
            <v>--</v>
          </cell>
          <cell r="J2622">
            <v>2</v>
          </cell>
          <cell r="K2622">
            <v>2</v>
          </cell>
        </row>
        <row r="2623">
          <cell r="A2623" t="str">
            <v>M2</v>
          </cell>
          <cell r="B2623" t="str">
            <v>A5C</v>
          </cell>
          <cell r="C2623" t="str">
            <v>P</v>
          </cell>
          <cell r="D2623" t="str">
            <v>23173</v>
          </cell>
          <cell r="E2623" t="str">
            <v>TEE</v>
          </cell>
          <cell r="F2623">
            <v>2</v>
          </cell>
          <cell r="G2623" t="str">
            <v>CB400300000T00</v>
          </cell>
          <cell r="H2623">
            <v>0.75</v>
          </cell>
          <cell r="I2623" t="str">
            <v>--</v>
          </cell>
          <cell r="J2623">
            <v>2</v>
          </cell>
          <cell r="K2623">
            <v>2</v>
          </cell>
        </row>
        <row r="2624">
          <cell r="A2624" t="str">
            <v>M2</v>
          </cell>
          <cell r="B2624" t="str">
            <v>A5C</v>
          </cell>
          <cell r="C2624" t="str">
            <v>P</v>
          </cell>
          <cell r="D2624" t="str">
            <v>23191</v>
          </cell>
          <cell r="E2624" t="str">
            <v>TEE</v>
          </cell>
          <cell r="F2624">
            <v>2</v>
          </cell>
          <cell r="G2624" t="str">
            <v>CB400300000T00</v>
          </cell>
          <cell r="H2624">
            <v>0.75</v>
          </cell>
          <cell r="I2624" t="str">
            <v>--</v>
          </cell>
          <cell r="J2624">
            <v>2</v>
          </cell>
          <cell r="K2624">
            <v>2</v>
          </cell>
        </row>
        <row r="2625">
          <cell r="A2625" t="str">
            <v>M2</v>
          </cell>
          <cell r="B2625" t="str">
            <v>A5C</v>
          </cell>
          <cell r="C2625" t="str">
            <v>P</v>
          </cell>
          <cell r="D2625" t="str">
            <v>24016</v>
          </cell>
          <cell r="E2625" t="str">
            <v>TEE</v>
          </cell>
          <cell r="F2625">
            <v>2</v>
          </cell>
          <cell r="G2625" t="str">
            <v>CB400300000T00</v>
          </cell>
          <cell r="H2625">
            <v>0.75</v>
          </cell>
          <cell r="I2625" t="str">
            <v>--</v>
          </cell>
          <cell r="J2625">
            <v>4</v>
          </cell>
          <cell r="K2625">
            <v>4</v>
          </cell>
        </row>
        <row r="2626">
          <cell r="A2626" t="str">
            <v>M2</v>
          </cell>
          <cell r="B2626" t="str">
            <v>A5C</v>
          </cell>
          <cell r="C2626" t="str">
            <v>P</v>
          </cell>
          <cell r="D2626" t="str">
            <v>24018</v>
          </cell>
          <cell r="E2626" t="str">
            <v>TEE</v>
          </cell>
          <cell r="F2626">
            <v>2</v>
          </cell>
          <cell r="G2626" t="str">
            <v>CB400300000T00</v>
          </cell>
          <cell r="H2626">
            <v>0.75</v>
          </cell>
          <cell r="I2626" t="str">
            <v>--</v>
          </cell>
          <cell r="J2626">
            <v>4</v>
          </cell>
          <cell r="K2626">
            <v>4</v>
          </cell>
        </row>
        <row r="2627">
          <cell r="A2627" t="str">
            <v>M2</v>
          </cell>
          <cell r="B2627" t="str">
            <v>A5C</v>
          </cell>
          <cell r="C2627" t="str">
            <v>TRIM</v>
          </cell>
          <cell r="D2627" t="str">
            <v>C-2303</v>
          </cell>
          <cell r="E2627" t="str">
            <v>TEE</v>
          </cell>
          <cell r="F2627">
            <v>2</v>
          </cell>
          <cell r="G2627" t="str">
            <v>CB400300000T00</v>
          </cell>
          <cell r="H2627">
            <v>0.75</v>
          </cell>
          <cell r="I2627" t="str">
            <v>--</v>
          </cell>
          <cell r="J2627">
            <v>1</v>
          </cell>
          <cell r="K2627">
            <v>1</v>
          </cell>
        </row>
        <row r="2628">
          <cell r="A2628" t="str">
            <v>M2</v>
          </cell>
          <cell r="B2628" t="str">
            <v>A5C</v>
          </cell>
          <cell r="C2628" t="str">
            <v>TRIM</v>
          </cell>
          <cell r="D2628" t="str">
            <v>C-2304</v>
          </cell>
          <cell r="E2628" t="str">
            <v>TEE</v>
          </cell>
          <cell r="F2628">
            <v>2</v>
          </cell>
          <cell r="G2628" t="str">
            <v>CB400300000T00</v>
          </cell>
          <cell r="H2628">
            <v>0.75</v>
          </cell>
          <cell r="I2628" t="str">
            <v>--</v>
          </cell>
          <cell r="J2628">
            <v>1</v>
          </cell>
          <cell r="K2628">
            <v>1</v>
          </cell>
        </row>
        <row r="2629">
          <cell r="A2629" t="str">
            <v>M2</v>
          </cell>
          <cell r="B2629" t="str">
            <v>A5C</v>
          </cell>
          <cell r="C2629" t="str">
            <v>TRIM</v>
          </cell>
          <cell r="D2629" t="str">
            <v>C-2305</v>
          </cell>
          <cell r="E2629" t="str">
            <v>TEE</v>
          </cell>
          <cell r="F2629">
            <v>2</v>
          </cell>
          <cell r="G2629" t="str">
            <v>CB400300000T00</v>
          </cell>
          <cell r="H2629">
            <v>0.75</v>
          </cell>
          <cell r="I2629" t="str">
            <v>--</v>
          </cell>
          <cell r="J2629">
            <v>1</v>
          </cell>
          <cell r="K2629">
            <v>1</v>
          </cell>
        </row>
        <row r="2630">
          <cell r="A2630" t="str">
            <v>M2</v>
          </cell>
          <cell r="B2630" t="str">
            <v>A5C</v>
          </cell>
          <cell r="C2630" t="str">
            <v>TRIM</v>
          </cell>
          <cell r="D2630" t="str">
            <v>C-2306</v>
          </cell>
          <cell r="E2630" t="str">
            <v>TEE</v>
          </cell>
          <cell r="F2630">
            <v>2</v>
          </cell>
          <cell r="G2630" t="str">
            <v>CB400300000T00</v>
          </cell>
          <cell r="H2630">
            <v>0.75</v>
          </cell>
          <cell r="I2630" t="str">
            <v>--</v>
          </cell>
          <cell r="J2630">
            <v>1</v>
          </cell>
          <cell r="K2630">
            <v>1</v>
          </cell>
        </row>
        <row r="2631">
          <cell r="A2631" t="str">
            <v>M2</v>
          </cell>
          <cell r="B2631" t="str">
            <v>A5C</v>
          </cell>
          <cell r="C2631" t="str">
            <v>P</v>
          </cell>
          <cell r="D2631" t="str">
            <v>23053</v>
          </cell>
          <cell r="E2631" t="str">
            <v>TEE</v>
          </cell>
          <cell r="F2631">
            <v>2</v>
          </cell>
          <cell r="G2631" t="str">
            <v>CB400300000T00</v>
          </cell>
          <cell r="H2631">
            <v>0.75</v>
          </cell>
          <cell r="I2631" t="str">
            <v>--</v>
          </cell>
          <cell r="J2631">
            <v>4</v>
          </cell>
          <cell r="K2631">
            <v>4</v>
          </cell>
        </row>
        <row r="2632">
          <cell r="A2632" t="str">
            <v>M2</v>
          </cell>
          <cell r="B2632" t="str">
            <v>A5C</v>
          </cell>
          <cell r="C2632" t="str">
            <v>P</v>
          </cell>
          <cell r="D2632" t="str">
            <v>23130</v>
          </cell>
          <cell r="E2632" t="str">
            <v>TEE</v>
          </cell>
          <cell r="F2632">
            <v>2</v>
          </cell>
          <cell r="G2632" t="str">
            <v>CB400300000T00</v>
          </cell>
          <cell r="H2632">
            <v>0.75</v>
          </cell>
          <cell r="I2632" t="str">
            <v>--</v>
          </cell>
          <cell r="J2632">
            <v>2</v>
          </cell>
          <cell r="K2632">
            <v>2</v>
          </cell>
        </row>
        <row r="2633">
          <cell r="A2633" t="str">
            <v>M2</v>
          </cell>
          <cell r="B2633" t="str">
            <v>A5C</v>
          </cell>
          <cell r="C2633" t="str">
            <v>P</v>
          </cell>
          <cell r="D2633" t="str">
            <v>23180</v>
          </cell>
          <cell r="E2633" t="str">
            <v>TEE</v>
          </cell>
          <cell r="F2633">
            <v>2</v>
          </cell>
          <cell r="G2633" t="str">
            <v>CB400300000T00</v>
          </cell>
          <cell r="H2633">
            <v>0.75</v>
          </cell>
          <cell r="I2633" t="str">
            <v>--</v>
          </cell>
          <cell r="J2633">
            <v>2</v>
          </cell>
          <cell r="K2633">
            <v>2</v>
          </cell>
        </row>
        <row r="2634">
          <cell r="A2634" t="str">
            <v>M2</v>
          </cell>
          <cell r="B2634" t="str">
            <v>A5C</v>
          </cell>
          <cell r="C2634" t="str">
            <v>P</v>
          </cell>
          <cell r="D2634" t="str">
            <v>24017</v>
          </cell>
          <cell r="E2634" t="str">
            <v>TEE</v>
          </cell>
          <cell r="F2634">
            <v>2</v>
          </cell>
          <cell r="G2634" t="str">
            <v>CB400300000T00</v>
          </cell>
          <cell r="H2634">
            <v>0.75</v>
          </cell>
          <cell r="I2634" t="str">
            <v>--</v>
          </cell>
          <cell r="J2634">
            <v>5</v>
          </cell>
          <cell r="K2634">
            <v>5</v>
          </cell>
        </row>
        <row r="2635">
          <cell r="A2635" t="str">
            <v>M2</v>
          </cell>
          <cell r="B2635" t="str">
            <v>A5C</v>
          </cell>
          <cell r="C2635" t="str">
            <v>TRIM</v>
          </cell>
          <cell r="D2635" t="str">
            <v>C-2302</v>
          </cell>
          <cell r="E2635" t="str">
            <v>TEE</v>
          </cell>
          <cell r="F2635">
            <v>2</v>
          </cell>
          <cell r="G2635" t="str">
            <v>CB400300000T00</v>
          </cell>
          <cell r="H2635">
            <v>0.75</v>
          </cell>
          <cell r="I2635" t="str">
            <v>--</v>
          </cell>
          <cell r="J2635">
            <v>1</v>
          </cell>
          <cell r="K2635">
            <v>1</v>
          </cell>
        </row>
        <row r="2636">
          <cell r="A2636" t="str">
            <v>M2</v>
          </cell>
          <cell r="B2636" t="str">
            <v>A5C</v>
          </cell>
          <cell r="C2636" t="str">
            <v>P</v>
          </cell>
          <cell r="D2636" t="str">
            <v>23014</v>
          </cell>
          <cell r="E2636" t="str">
            <v>90 ELL</v>
          </cell>
          <cell r="F2636">
            <v>2</v>
          </cell>
          <cell r="G2636" t="str">
            <v>CB400100000T00</v>
          </cell>
          <cell r="H2636">
            <v>0.75</v>
          </cell>
          <cell r="I2636" t="str">
            <v>--</v>
          </cell>
          <cell r="J2636">
            <v>4</v>
          </cell>
          <cell r="K2636">
            <v>4</v>
          </cell>
        </row>
        <row r="2637">
          <cell r="A2637" t="str">
            <v>M2</v>
          </cell>
          <cell r="B2637" t="str">
            <v>A5C</v>
          </cell>
          <cell r="C2637" t="str">
            <v>P</v>
          </cell>
          <cell r="D2637" t="str">
            <v>23156</v>
          </cell>
          <cell r="E2637" t="str">
            <v>90 ELL</v>
          </cell>
          <cell r="F2637">
            <v>2</v>
          </cell>
          <cell r="G2637" t="str">
            <v>CB400100000T00</v>
          </cell>
          <cell r="H2637">
            <v>0.75</v>
          </cell>
          <cell r="I2637" t="str">
            <v>--</v>
          </cell>
          <cell r="J2637">
            <v>12</v>
          </cell>
          <cell r="K2637">
            <v>12</v>
          </cell>
        </row>
        <row r="2638">
          <cell r="A2638" t="str">
            <v>M2</v>
          </cell>
          <cell r="B2638" t="str">
            <v>A5C</v>
          </cell>
          <cell r="C2638" t="str">
            <v>P</v>
          </cell>
          <cell r="D2638" t="str">
            <v>24027</v>
          </cell>
          <cell r="E2638" t="str">
            <v>90 ELL</v>
          </cell>
          <cell r="F2638">
            <v>2</v>
          </cell>
          <cell r="G2638" t="str">
            <v>CB400100000T00</v>
          </cell>
          <cell r="H2638">
            <v>0.75</v>
          </cell>
          <cell r="I2638" t="str">
            <v>--</v>
          </cell>
          <cell r="J2638">
            <v>2</v>
          </cell>
          <cell r="K2638">
            <v>2</v>
          </cell>
        </row>
        <row r="2639">
          <cell r="A2639" t="str">
            <v>M2</v>
          </cell>
          <cell r="B2639" t="str">
            <v>A5C</v>
          </cell>
          <cell r="C2639" t="str">
            <v>P</v>
          </cell>
          <cell r="D2639" t="str">
            <v>24029</v>
          </cell>
          <cell r="E2639" t="str">
            <v>90 ELL</v>
          </cell>
          <cell r="F2639">
            <v>2</v>
          </cell>
          <cell r="G2639" t="str">
            <v>CB400100000T00</v>
          </cell>
          <cell r="H2639">
            <v>0.75</v>
          </cell>
          <cell r="I2639" t="str">
            <v>--</v>
          </cell>
          <cell r="J2639">
            <v>8</v>
          </cell>
          <cell r="K2639">
            <v>8</v>
          </cell>
        </row>
        <row r="2640">
          <cell r="A2640" t="str">
            <v>M2</v>
          </cell>
          <cell r="B2640" t="str">
            <v>A5C</v>
          </cell>
          <cell r="C2640" t="str">
            <v>P</v>
          </cell>
          <cell r="D2640" t="str">
            <v>24031</v>
          </cell>
          <cell r="E2640" t="str">
            <v>90 ELL</v>
          </cell>
          <cell r="F2640">
            <v>2</v>
          </cell>
          <cell r="G2640" t="str">
            <v>CB400100000T00</v>
          </cell>
          <cell r="H2640">
            <v>0.75</v>
          </cell>
          <cell r="I2640" t="str">
            <v>--</v>
          </cell>
          <cell r="J2640">
            <v>3</v>
          </cell>
          <cell r="K2640">
            <v>3</v>
          </cell>
        </row>
        <row r="2641">
          <cell r="A2641" t="str">
            <v>M2</v>
          </cell>
          <cell r="B2641" t="str">
            <v>A5C</v>
          </cell>
          <cell r="C2641" t="str">
            <v>P</v>
          </cell>
          <cell r="D2641" t="str">
            <v>24033</v>
          </cell>
          <cell r="E2641" t="str">
            <v>90 ELL</v>
          </cell>
          <cell r="F2641">
            <v>2</v>
          </cell>
          <cell r="G2641" t="str">
            <v>CB400100000T00</v>
          </cell>
          <cell r="H2641">
            <v>0.75</v>
          </cell>
          <cell r="I2641" t="str">
            <v>--</v>
          </cell>
          <cell r="J2641">
            <v>2</v>
          </cell>
          <cell r="K2641">
            <v>2</v>
          </cell>
        </row>
        <row r="2642">
          <cell r="A2642" t="str">
            <v>M2</v>
          </cell>
          <cell r="B2642" t="str">
            <v>A5C</v>
          </cell>
          <cell r="C2642" t="str">
            <v>P</v>
          </cell>
          <cell r="D2642" t="str">
            <v>99004</v>
          </cell>
          <cell r="E2642" t="str">
            <v>90 ELL</v>
          </cell>
          <cell r="F2642">
            <v>2</v>
          </cell>
          <cell r="G2642" t="str">
            <v>CB400100000T00</v>
          </cell>
          <cell r="H2642">
            <v>0.75</v>
          </cell>
          <cell r="I2642" t="str">
            <v>--</v>
          </cell>
          <cell r="J2642">
            <v>6</v>
          </cell>
          <cell r="K2642">
            <v>6</v>
          </cell>
        </row>
        <row r="2643">
          <cell r="A2643" t="str">
            <v>M2</v>
          </cell>
          <cell r="B2643" t="str">
            <v>A5C</v>
          </cell>
          <cell r="C2643" t="str">
            <v>TRIM</v>
          </cell>
          <cell r="D2643" t="str">
            <v>C-2301</v>
          </cell>
          <cell r="E2643" t="str">
            <v>90 ELL</v>
          </cell>
          <cell r="F2643">
            <v>2</v>
          </cell>
          <cell r="G2643" t="str">
            <v>CB400100000T00</v>
          </cell>
          <cell r="H2643">
            <v>0.75</v>
          </cell>
          <cell r="I2643" t="str">
            <v>--</v>
          </cell>
          <cell r="J2643">
            <v>1</v>
          </cell>
          <cell r="K2643">
            <v>1</v>
          </cell>
        </row>
        <row r="2644">
          <cell r="A2644" t="str">
            <v>M2</v>
          </cell>
          <cell r="B2644" t="str">
            <v>A5C</v>
          </cell>
          <cell r="C2644" t="str">
            <v>P</v>
          </cell>
          <cell r="D2644" t="str">
            <v>24003</v>
          </cell>
          <cell r="E2644" t="str">
            <v>90 ELL</v>
          </cell>
          <cell r="F2644">
            <v>2</v>
          </cell>
          <cell r="G2644" t="str">
            <v>CB400100000T00</v>
          </cell>
          <cell r="H2644">
            <v>0.75</v>
          </cell>
          <cell r="I2644" t="str">
            <v>--</v>
          </cell>
          <cell r="J2644">
            <v>2</v>
          </cell>
          <cell r="K2644">
            <v>2</v>
          </cell>
        </row>
        <row r="2645">
          <cell r="A2645" t="str">
            <v>M2</v>
          </cell>
          <cell r="B2645" t="str">
            <v>A5C</v>
          </cell>
          <cell r="C2645" t="str">
            <v>P</v>
          </cell>
          <cell r="D2645" t="str">
            <v>23156</v>
          </cell>
          <cell r="E2645" t="str">
            <v>CAP</v>
          </cell>
          <cell r="F2645">
            <v>2</v>
          </cell>
          <cell r="G2645" t="str">
            <v>CB520700000T00</v>
          </cell>
          <cell r="H2645">
            <v>0.75</v>
          </cell>
          <cell r="I2645" t="str">
            <v>--</v>
          </cell>
          <cell r="J2645">
            <v>1</v>
          </cell>
          <cell r="K2645">
            <v>1</v>
          </cell>
        </row>
        <row r="2646">
          <cell r="A2646" t="str">
            <v>M2</v>
          </cell>
          <cell r="B2646" t="str">
            <v>A5C</v>
          </cell>
          <cell r="C2646" t="str">
            <v>P</v>
          </cell>
          <cell r="D2646" t="str">
            <v>24001</v>
          </cell>
          <cell r="E2646" t="str">
            <v>CAP</v>
          </cell>
          <cell r="F2646">
            <v>2</v>
          </cell>
          <cell r="G2646" t="str">
            <v>CB520700000T00</v>
          </cell>
          <cell r="H2646">
            <v>0.75</v>
          </cell>
          <cell r="I2646" t="str">
            <v>--</v>
          </cell>
          <cell r="J2646">
            <v>2</v>
          </cell>
          <cell r="K2646">
            <v>2</v>
          </cell>
        </row>
        <row r="2647">
          <cell r="A2647" t="str">
            <v>M2</v>
          </cell>
          <cell r="B2647" t="str">
            <v>A5C</v>
          </cell>
          <cell r="C2647" t="str">
            <v>P</v>
          </cell>
          <cell r="D2647" t="str">
            <v>24002</v>
          </cell>
          <cell r="E2647" t="str">
            <v>CAP</v>
          </cell>
          <cell r="F2647">
            <v>2</v>
          </cell>
          <cell r="G2647" t="str">
            <v>CB520700000T00</v>
          </cell>
          <cell r="H2647">
            <v>0.75</v>
          </cell>
          <cell r="I2647" t="str">
            <v>--</v>
          </cell>
          <cell r="J2647">
            <v>1</v>
          </cell>
          <cell r="K2647">
            <v>1</v>
          </cell>
        </row>
        <row r="2648">
          <cell r="A2648" t="str">
            <v>M2</v>
          </cell>
          <cell r="B2648" t="str">
            <v>A5C</v>
          </cell>
          <cell r="C2648" t="str">
            <v>P</v>
          </cell>
          <cell r="D2648" t="str">
            <v>24004</v>
          </cell>
          <cell r="E2648" t="str">
            <v>CAP</v>
          </cell>
          <cell r="F2648">
            <v>2</v>
          </cell>
          <cell r="G2648" t="str">
            <v>CB520700000T00</v>
          </cell>
          <cell r="H2648">
            <v>0.75</v>
          </cell>
          <cell r="I2648" t="str">
            <v>--</v>
          </cell>
          <cell r="J2648">
            <v>3</v>
          </cell>
          <cell r="K2648">
            <v>3</v>
          </cell>
        </row>
        <row r="2649">
          <cell r="A2649" t="str">
            <v>M2</v>
          </cell>
          <cell r="B2649" t="str">
            <v>A5C</v>
          </cell>
          <cell r="C2649" t="str">
            <v>P</v>
          </cell>
          <cell r="D2649" t="str">
            <v>24026</v>
          </cell>
          <cell r="E2649" t="str">
            <v>CAP</v>
          </cell>
          <cell r="F2649">
            <v>2</v>
          </cell>
          <cell r="G2649" t="str">
            <v>CB520700000T00</v>
          </cell>
          <cell r="H2649">
            <v>0.75</v>
          </cell>
          <cell r="I2649" t="str">
            <v>--</v>
          </cell>
          <cell r="J2649">
            <v>1</v>
          </cell>
          <cell r="K2649">
            <v>1</v>
          </cell>
        </row>
        <row r="2650">
          <cell r="A2650" t="str">
            <v>M2</v>
          </cell>
          <cell r="B2650" t="str">
            <v>A5C</v>
          </cell>
          <cell r="C2650" t="str">
            <v>P</v>
          </cell>
          <cell r="D2650" t="str">
            <v>24029</v>
          </cell>
          <cell r="E2650" t="str">
            <v>CAP</v>
          </cell>
          <cell r="F2650">
            <v>2</v>
          </cell>
          <cell r="G2650" t="str">
            <v>CB520700000T00</v>
          </cell>
          <cell r="H2650">
            <v>0.75</v>
          </cell>
          <cell r="I2650" t="str">
            <v>--</v>
          </cell>
          <cell r="J2650">
            <v>2</v>
          </cell>
          <cell r="K2650">
            <v>2</v>
          </cell>
        </row>
        <row r="2651">
          <cell r="A2651" t="str">
            <v>M2</v>
          </cell>
          <cell r="B2651" t="str">
            <v>A5C</v>
          </cell>
          <cell r="C2651" t="str">
            <v>P</v>
          </cell>
          <cell r="D2651" t="str">
            <v>99004</v>
          </cell>
          <cell r="E2651" t="str">
            <v>CAP</v>
          </cell>
          <cell r="F2651">
            <v>2</v>
          </cell>
          <cell r="G2651" t="str">
            <v>CB520700000T00</v>
          </cell>
          <cell r="H2651">
            <v>0.75</v>
          </cell>
          <cell r="I2651" t="str">
            <v>--</v>
          </cell>
          <cell r="J2651">
            <v>1</v>
          </cell>
          <cell r="K2651">
            <v>1</v>
          </cell>
        </row>
        <row r="2652">
          <cell r="A2652" t="str">
            <v>M2</v>
          </cell>
          <cell r="B2652" t="str">
            <v>A5C</v>
          </cell>
          <cell r="C2652" t="str">
            <v>TRIM</v>
          </cell>
          <cell r="D2652" t="str">
            <v>C-2301</v>
          </cell>
          <cell r="E2652" t="str">
            <v>CAP</v>
          </cell>
          <cell r="F2652">
            <v>2</v>
          </cell>
          <cell r="G2652" t="str">
            <v>CB520700000T00</v>
          </cell>
          <cell r="H2652">
            <v>0.75</v>
          </cell>
          <cell r="I2652" t="str">
            <v>--</v>
          </cell>
          <cell r="J2652">
            <v>2</v>
          </cell>
          <cell r="K2652">
            <v>2</v>
          </cell>
        </row>
        <row r="2653">
          <cell r="A2653" t="str">
            <v>M2</v>
          </cell>
          <cell r="B2653" t="str">
            <v>A5C</v>
          </cell>
          <cell r="C2653" t="str">
            <v>TRIM</v>
          </cell>
          <cell r="D2653" t="str">
            <v>R-2401</v>
          </cell>
          <cell r="E2653" t="str">
            <v>CAP</v>
          </cell>
          <cell r="F2653">
            <v>2</v>
          </cell>
          <cell r="G2653" t="str">
            <v>CB520700000T00</v>
          </cell>
          <cell r="H2653">
            <v>0.75</v>
          </cell>
          <cell r="I2653" t="str">
            <v>--</v>
          </cell>
          <cell r="J2653">
            <v>2</v>
          </cell>
          <cell r="K2653">
            <v>2</v>
          </cell>
        </row>
        <row r="2654">
          <cell r="A2654" t="str">
            <v>M2</v>
          </cell>
          <cell r="B2654" t="str">
            <v>A5C</v>
          </cell>
          <cell r="C2654" t="str">
            <v>TRIM</v>
          </cell>
          <cell r="D2654" t="str">
            <v>V-2404</v>
          </cell>
          <cell r="E2654" t="str">
            <v>CAP</v>
          </cell>
          <cell r="F2654">
            <v>2</v>
          </cell>
          <cell r="G2654" t="str">
            <v>CB520700000T00</v>
          </cell>
          <cell r="H2654">
            <v>0.75</v>
          </cell>
          <cell r="I2654" t="str">
            <v>--</v>
          </cell>
          <cell r="J2654">
            <v>2</v>
          </cell>
          <cell r="K2654">
            <v>2</v>
          </cell>
        </row>
        <row r="2655">
          <cell r="A2655" t="str">
            <v>M2</v>
          </cell>
          <cell r="B2655" t="str">
            <v>A5C</v>
          </cell>
          <cell r="C2655" t="str">
            <v>TRIM</v>
          </cell>
          <cell r="D2655" t="str">
            <v>V-2401</v>
          </cell>
          <cell r="E2655" t="str">
            <v>CAP</v>
          </cell>
          <cell r="F2655">
            <v>2</v>
          </cell>
          <cell r="G2655" t="str">
            <v>CB520700000T00</v>
          </cell>
          <cell r="H2655">
            <v>0.75</v>
          </cell>
          <cell r="I2655" t="str">
            <v>--</v>
          </cell>
          <cell r="J2655">
            <v>2</v>
          </cell>
          <cell r="K2655">
            <v>2</v>
          </cell>
        </row>
        <row r="2656">
          <cell r="A2656" t="str">
            <v>M2</v>
          </cell>
          <cell r="B2656" t="str">
            <v>A5C</v>
          </cell>
          <cell r="C2656" t="str">
            <v>P</v>
          </cell>
          <cell r="D2656" t="str">
            <v>23013</v>
          </cell>
          <cell r="E2656" t="str">
            <v>CAP</v>
          </cell>
          <cell r="F2656">
            <v>2</v>
          </cell>
          <cell r="G2656" t="str">
            <v>CB520700000T00</v>
          </cell>
          <cell r="H2656">
            <v>0.75</v>
          </cell>
          <cell r="I2656" t="str">
            <v>--</v>
          </cell>
          <cell r="J2656">
            <v>2</v>
          </cell>
          <cell r="K2656">
            <v>2</v>
          </cell>
        </row>
        <row r="2657">
          <cell r="A2657" t="str">
            <v>M2</v>
          </cell>
          <cell r="B2657" t="str">
            <v>A5C</v>
          </cell>
          <cell r="C2657" t="str">
            <v>P</v>
          </cell>
          <cell r="D2657" t="str">
            <v>24025</v>
          </cell>
          <cell r="E2657" t="str">
            <v>CAP</v>
          </cell>
          <cell r="F2657">
            <v>2</v>
          </cell>
          <cell r="G2657" t="str">
            <v>CB520700000T00</v>
          </cell>
          <cell r="H2657">
            <v>0.75</v>
          </cell>
          <cell r="I2657" t="str">
            <v>--</v>
          </cell>
          <cell r="J2657">
            <v>2</v>
          </cell>
          <cell r="K2657">
            <v>2</v>
          </cell>
        </row>
        <row r="2658">
          <cell r="A2658" t="str">
            <v>M2</v>
          </cell>
          <cell r="B2658" t="str">
            <v>A5C</v>
          </cell>
          <cell r="C2658" t="str">
            <v>P</v>
          </cell>
          <cell r="D2658" t="str">
            <v>24004</v>
          </cell>
          <cell r="E2658" t="str">
            <v>CPLG</v>
          </cell>
          <cell r="F2658">
            <v>2</v>
          </cell>
          <cell r="G2658" t="str">
            <v>CB400500000T00</v>
          </cell>
          <cell r="H2658">
            <v>0.75</v>
          </cell>
          <cell r="I2658" t="str">
            <v>--</v>
          </cell>
          <cell r="J2658">
            <v>2</v>
          </cell>
          <cell r="K2658">
            <v>2</v>
          </cell>
        </row>
        <row r="2659">
          <cell r="A2659" t="str">
            <v>M2</v>
          </cell>
          <cell r="B2659" t="str">
            <v>A5C</v>
          </cell>
          <cell r="C2659" t="str">
            <v>P</v>
          </cell>
          <cell r="D2659" t="str">
            <v>24031</v>
          </cell>
          <cell r="E2659" t="str">
            <v>CPLG</v>
          </cell>
          <cell r="F2659">
            <v>2</v>
          </cell>
          <cell r="G2659" t="str">
            <v>CB400500000T00</v>
          </cell>
          <cell r="H2659">
            <v>0.75</v>
          </cell>
          <cell r="I2659" t="str">
            <v>--</v>
          </cell>
          <cell r="J2659">
            <v>1</v>
          </cell>
          <cell r="K2659">
            <v>1</v>
          </cell>
        </row>
        <row r="2660">
          <cell r="A2660" t="str">
            <v>M2</v>
          </cell>
          <cell r="B2660" t="str">
            <v>A5C</v>
          </cell>
          <cell r="C2660" t="str">
            <v>P</v>
          </cell>
          <cell r="D2660" t="str">
            <v>99004</v>
          </cell>
          <cell r="E2660" t="str">
            <v>CPLG</v>
          </cell>
          <cell r="F2660">
            <v>2</v>
          </cell>
          <cell r="G2660" t="str">
            <v>CB400500000T00</v>
          </cell>
          <cell r="H2660">
            <v>0.75</v>
          </cell>
          <cell r="I2660" t="str">
            <v>--</v>
          </cell>
          <cell r="J2660">
            <v>1</v>
          </cell>
          <cell r="K2660">
            <v>1</v>
          </cell>
        </row>
        <row r="2661">
          <cell r="A2661" t="str">
            <v>M2</v>
          </cell>
          <cell r="B2661" t="str">
            <v>A5C</v>
          </cell>
          <cell r="C2661" t="str">
            <v>P</v>
          </cell>
          <cell r="D2661" t="str">
            <v>23156</v>
          </cell>
          <cell r="E2661" t="str">
            <v>CPLG</v>
          </cell>
          <cell r="F2661">
            <v>2</v>
          </cell>
          <cell r="G2661" t="str">
            <v>CB400500000T00</v>
          </cell>
          <cell r="H2661">
            <v>0.75</v>
          </cell>
          <cell r="I2661" t="str">
            <v>--</v>
          </cell>
          <cell r="J2661">
            <v>6</v>
          </cell>
          <cell r="K2661">
            <v>6</v>
          </cell>
        </row>
        <row r="2662">
          <cell r="A2662" t="str">
            <v>M2</v>
          </cell>
          <cell r="B2662" t="str">
            <v>A5C</v>
          </cell>
          <cell r="C2662" t="str">
            <v>P</v>
          </cell>
          <cell r="D2662" t="str">
            <v>24029</v>
          </cell>
          <cell r="E2662" t="str">
            <v>CPLG</v>
          </cell>
          <cell r="F2662">
            <v>2</v>
          </cell>
          <cell r="G2662" t="str">
            <v>CB400500000T00</v>
          </cell>
          <cell r="H2662">
            <v>0.75</v>
          </cell>
          <cell r="I2662" t="str">
            <v>--</v>
          </cell>
          <cell r="J2662">
            <v>1</v>
          </cell>
          <cell r="K2662">
            <v>1</v>
          </cell>
        </row>
        <row r="2663">
          <cell r="A2663" t="str">
            <v>M2</v>
          </cell>
          <cell r="B2663" t="str">
            <v>A5C</v>
          </cell>
          <cell r="C2663" t="str">
            <v>P</v>
          </cell>
          <cell r="D2663" t="str">
            <v>24033</v>
          </cell>
          <cell r="E2663" t="str">
            <v>CPLG</v>
          </cell>
          <cell r="F2663">
            <v>2</v>
          </cell>
          <cell r="G2663" t="str">
            <v>CB400500000T00</v>
          </cell>
          <cell r="H2663">
            <v>0.75</v>
          </cell>
          <cell r="I2663" t="str">
            <v>--</v>
          </cell>
          <cell r="J2663">
            <v>1</v>
          </cell>
          <cell r="K2663">
            <v>1</v>
          </cell>
        </row>
        <row r="2664">
          <cell r="A2664" t="str">
            <v>M2</v>
          </cell>
          <cell r="B2664" t="str">
            <v>A5C</v>
          </cell>
          <cell r="C2664" t="str">
            <v>TRIM</v>
          </cell>
          <cell r="D2664" t="str">
            <v>C-2301</v>
          </cell>
          <cell r="E2664" t="str">
            <v>NPL</v>
          </cell>
          <cell r="F2664">
            <v>2</v>
          </cell>
          <cell r="G2664" t="str">
            <v>CB132108000TVR</v>
          </cell>
          <cell r="H2664">
            <v>0.75</v>
          </cell>
          <cell r="I2664" t="str">
            <v>75mm</v>
          </cell>
          <cell r="J2664">
            <v>2</v>
          </cell>
          <cell r="K2664">
            <v>2</v>
          </cell>
        </row>
        <row r="2665">
          <cell r="A2665" t="str">
            <v>M2</v>
          </cell>
          <cell r="B2665" t="str">
            <v>A5C</v>
          </cell>
          <cell r="C2665" t="str">
            <v>P</v>
          </cell>
          <cell r="D2665" t="str">
            <v>23156</v>
          </cell>
          <cell r="E2665" t="str">
            <v>TEE</v>
          </cell>
          <cell r="F2665">
            <v>2</v>
          </cell>
          <cell r="G2665" t="str">
            <v>CB400300000T00</v>
          </cell>
          <cell r="H2665">
            <v>0.75</v>
          </cell>
          <cell r="I2665" t="str">
            <v>--</v>
          </cell>
          <cell r="J2665">
            <v>4</v>
          </cell>
          <cell r="K2665">
            <v>4</v>
          </cell>
        </row>
        <row r="2666">
          <cell r="A2666" t="str">
            <v>M2</v>
          </cell>
          <cell r="B2666" t="str">
            <v>A5C</v>
          </cell>
          <cell r="C2666" t="str">
            <v>P</v>
          </cell>
          <cell r="D2666" t="str">
            <v>24029</v>
          </cell>
          <cell r="E2666" t="str">
            <v>TEE</v>
          </cell>
          <cell r="F2666">
            <v>2</v>
          </cell>
          <cell r="G2666" t="str">
            <v>CB400300000T00</v>
          </cell>
          <cell r="H2666">
            <v>0.75</v>
          </cell>
          <cell r="I2666" t="str">
            <v>--</v>
          </cell>
          <cell r="J2666">
            <v>5</v>
          </cell>
          <cell r="K2666">
            <v>5</v>
          </cell>
        </row>
        <row r="2667">
          <cell r="A2667" t="str">
            <v>M2</v>
          </cell>
          <cell r="B2667" t="str">
            <v>A5C</v>
          </cell>
          <cell r="C2667" t="str">
            <v>P</v>
          </cell>
          <cell r="D2667" t="str">
            <v>99004</v>
          </cell>
          <cell r="E2667" t="str">
            <v>TEE</v>
          </cell>
          <cell r="F2667">
            <v>2</v>
          </cell>
          <cell r="G2667" t="str">
            <v>CB400300000T00</v>
          </cell>
          <cell r="H2667">
            <v>0.75</v>
          </cell>
          <cell r="I2667" t="str">
            <v>--</v>
          </cell>
          <cell r="J2667">
            <v>4</v>
          </cell>
          <cell r="K2667">
            <v>4</v>
          </cell>
        </row>
        <row r="2668">
          <cell r="A2668" t="str">
            <v>M2</v>
          </cell>
          <cell r="B2668" t="str">
            <v>A5C</v>
          </cell>
          <cell r="C2668" t="str">
            <v>TRIM</v>
          </cell>
          <cell r="D2668" t="str">
            <v>C-2301</v>
          </cell>
          <cell r="E2668" t="str">
            <v>TEE</v>
          </cell>
          <cell r="F2668">
            <v>2</v>
          </cell>
          <cell r="G2668" t="str">
            <v>CB400300000T00</v>
          </cell>
          <cell r="H2668">
            <v>0.75</v>
          </cell>
          <cell r="I2668" t="str">
            <v>--</v>
          </cell>
          <cell r="J2668">
            <v>1</v>
          </cell>
          <cell r="K2668">
            <v>1</v>
          </cell>
        </row>
        <row r="2669">
          <cell r="A2669" t="str">
            <v>M2</v>
          </cell>
          <cell r="B2669" t="str">
            <v>B2C</v>
          </cell>
          <cell r="C2669" t="str">
            <v>SH</v>
          </cell>
          <cell r="D2669" t="str">
            <v>23613</v>
          </cell>
          <cell r="E2669" t="str">
            <v>90 ELL</v>
          </cell>
          <cell r="F2669">
            <v>2</v>
          </cell>
          <cell r="G2669" t="str">
            <v>CB400100000100</v>
          </cell>
          <cell r="H2669">
            <v>1</v>
          </cell>
          <cell r="I2669" t="str">
            <v>--</v>
          </cell>
          <cell r="J2669">
            <v>2</v>
          </cell>
          <cell r="K2669">
            <v>2</v>
          </cell>
        </row>
        <row r="2670">
          <cell r="A2670" t="str">
            <v>M2</v>
          </cell>
          <cell r="B2670" t="str">
            <v>B2C</v>
          </cell>
          <cell r="C2670" t="str">
            <v>SH</v>
          </cell>
          <cell r="D2670" t="str">
            <v>24612</v>
          </cell>
          <cell r="E2670" t="str">
            <v>C SWG</v>
          </cell>
          <cell r="F2670">
            <v>2</v>
          </cell>
          <cell r="G2670" t="str">
            <v>CB16110808010T</v>
          </cell>
          <cell r="H2670">
            <v>1</v>
          </cell>
          <cell r="I2670">
            <v>0.75</v>
          </cell>
          <cell r="J2670">
            <v>1</v>
          </cell>
          <cell r="K2670">
            <v>1</v>
          </cell>
        </row>
        <row r="2671">
          <cell r="A2671" t="str">
            <v>M2</v>
          </cell>
          <cell r="B2671" t="str">
            <v>A5C</v>
          </cell>
          <cell r="C2671" t="str">
            <v>N</v>
          </cell>
          <cell r="D2671" t="str">
            <v>23631</v>
          </cell>
          <cell r="E2671" t="str">
            <v>90 ELL</v>
          </cell>
          <cell r="F2671">
            <v>2</v>
          </cell>
          <cell r="G2671" t="str">
            <v>CB400100000100</v>
          </cell>
          <cell r="H2671">
            <v>1</v>
          </cell>
          <cell r="I2671" t="str">
            <v>--</v>
          </cell>
          <cell r="J2671">
            <v>2</v>
          </cell>
          <cell r="K2671">
            <v>2</v>
          </cell>
        </row>
        <row r="2672">
          <cell r="A2672" t="str">
            <v>M2</v>
          </cell>
          <cell r="B2672" t="str">
            <v>A5C</v>
          </cell>
          <cell r="C2672" t="str">
            <v>N</v>
          </cell>
          <cell r="D2672" t="str">
            <v>23632</v>
          </cell>
          <cell r="E2672" t="str">
            <v>90 ELL</v>
          </cell>
          <cell r="F2672">
            <v>2</v>
          </cell>
          <cell r="G2672" t="str">
            <v>CB400100000100</v>
          </cell>
          <cell r="H2672">
            <v>1</v>
          </cell>
          <cell r="I2672" t="str">
            <v>--</v>
          </cell>
          <cell r="J2672">
            <v>3</v>
          </cell>
          <cell r="K2672">
            <v>3</v>
          </cell>
        </row>
        <row r="2673">
          <cell r="A2673" t="str">
            <v>M2</v>
          </cell>
          <cell r="B2673" t="str">
            <v>A5C</v>
          </cell>
          <cell r="C2673" t="str">
            <v>N</v>
          </cell>
          <cell r="D2673" t="str">
            <v>23634</v>
          </cell>
          <cell r="E2673" t="str">
            <v>90 ELL</v>
          </cell>
          <cell r="F2673">
            <v>2</v>
          </cell>
          <cell r="G2673" t="str">
            <v>CB400100000100</v>
          </cell>
          <cell r="H2673">
            <v>1</v>
          </cell>
          <cell r="I2673" t="str">
            <v>--</v>
          </cell>
          <cell r="J2673">
            <v>3</v>
          </cell>
          <cell r="K2673">
            <v>3</v>
          </cell>
        </row>
        <row r="2674">
          <cell r="A2674" t="str">
            <v>M2</v>
          </cell>
          <cell r="B2674" t="str">
            <v>A5C</v>
          </cell>
          <cell r="C2674" t="str">
            <v>N</v>
          </cell>
          <cell r="D2674" t="str">
            <v>23640</v>
          </cell>
          <cell r="E2674" t="str">
            <v>90 ELL</v>
          </cell>
          <cell r="F2674">
            <v>2</v>
          </cell>
          <cell r="G2674" t="str">
            <v>CB400100000100</v>
          </cell>
          <cell r="H2674">
            <v>1</v>
          </cell>
          <cell r="I2674" t="str">
            <v>--</v>
          </cell>
          <cell r="J2674">
            <v>3</v>
          </cell>
          <cell r="K2674">
            <v>3</v>
          </cell>
        </row>
        <row r="2675">
          <cell r="A2675" t="str">
            <v>M2</v>
          </cell>
          <cell r="B2675" t="str">
            <v>A5C</v>
          </cell>
          <cell r="C2675" t="str">
            <v>N</v>
          </cell>
          <cell r="D2675" t="str">
            <v>23633</v>
          </cell>
          <cell r="E2675" t="str">
            <v>90 ELL</v>
          </cell>
          <cell r="F2675">
            <v>2</v>
          </cell>
          <cell r="G2675" t="str">
            <v>CB400100000100</v>
          </cell>
          <cell r="H2675">
            <v>1</v>
          </cell>
          <cell r="I2675" t="str">
            <v>--</v>
          </cell>
          <cell r="J2675">
            <v>3</v>
          </cell>
          <cell r="K2675">
            <v>3</v>
          </cell>
        </row>
        <row r="2676">
          <cell r="A2676" t="str">
            <v>M2</v>
          </cell>
          <cell r="B2676" t="str">
            <v>A5C</v>
          </cell>
          <cell r="C2676" t="str">
            <v>N</v>
          </cell>
          <cell r="D2676" t="str">
            <v>23636</v>
          </cell>
          <cell r="E2676" t="str">
            <v>90 ELL</v>
          </cell>
          <cell r="F2676">
            <v>2</v>
          </cell>
          <cell r="G2676" t="str">
            <v>CB400100000100</v>
          </cell>
          <cell r="H2676">
            <v>1</v>
          </cell>
          <cell r="I2676" t="str">
            <v>--</v>
          </cell>
          <cell r="J2676">
            <v>3</v>
          </cell>
          <cell r="K2676">
            <v>3</v>
          </cell>
        </row>
        <row r="2677">
          <cell r="A2677" t="str">
            <v>M2</v>
          </cell>
          <cell r="B2677" t="str">
            <v>A5C</v>
          </cell>
          <cell r="C2677" t="str">
            <v>N</v>
          </cell>
          <cell r="D2677" t="str">
            <v>23639</v>
          </cell>
          <cell r="E2677" t="str">
            <v>90 ELL</v>
          </cell>
          <cell r="F2677">
            <v>2</v>
          </cell>
          <cell r="G2677" t="str">
            <v>CB400100000100</v>
          </cell>
          <cell r="H2677">
            <v>1</v>
          </cell>
          <cell r="I2677" t="str">
            <v>--</v>
          </cell>
          <cell r="J2677">
            <v>2</v>
          </cell>
          <cell r="K2677">
            <v>2</v>
          </cell>
        </row>
        <row r="2678">
          <cell r="A2678" t="str">
            <v>M2</v>
          </cell>
          <cell r="B2678" t="str">
            <v>A5C</v>
          </cell>
          <cell r="C2678" t="str">
            <v>P</v>
          </cell>
          <cell r="D2678" t="str">
            <v>23006</v>
          </cell>
          <cell r="E2678" t="str">
            <v>90 ELL</v>
          </cell>
          <cell r="F2678">
            <v>2</v>
          </cell>
          <cell r="G2678" t="str">
            <v>CB400100000100</v>
          </cell>
          <cell r="H2678">
            <v>1</v>
          </cell>
          <cell r="I2678" t="str">
            <v>--</v>
          </cell>
          <cell r="J2678">
            <v>2</v>
          </cell>
          <cell r="K2678">
            <v>2</v>
          </cell>
        </row>
        <row r="2679">
          <cell r="A2679" t="str">
            <v>M2</v>
          </cell>
          <cell r="B2679" t="str">
            <v>A5C</v>
          </cell>
          <cell r="C2679" t="str">
            <v>P</v>
          </cell>
          <cell r="D2679" t="str">
            <v>23037</v>
          </cell>
          <cell r="E2679" t="str">
            <v>90 ELL</v>
          </cell>
          <cell r="F2679">
            <v>2</v>
          </cell>
          <cell r="G2679" t="str">
            <v>CB400100000100</v>
          </cell>
          <cell r="H2679">
            <v>1</v>
          </cell>
          <cell r="I2679" t="str">
            <v>--</v>
          </cell>
          <cell r="J2679">
            <v>2</v>
          </cell>
          <cell r="K2679">
            <v>2</v>
          </cell>
        </row>
        <row r="2680">
          <cell r="A2680" t="str">
            <v>M2</v>
          </cell>
          <cell r="B2680" t="str">
            <v>A5C</v>
          </cell>
          <cell r="C2680" t="str">
            <v>P</v>
          </cell>
          <cell r="D2680" t="str">
            <v>23052</v>
          </cell>
          <cell r="E2680" t="str">
            <v>90 ELL</v>
          </cell>
          <cell r="F2680">
            <v>2</v>
          </cell>
          <cell r="G2680" t="str">
            <v>CB400100000100</v>
          </cell>
          <cell r="H2680">
            <v>1</v>
          </cell>
          <cell r="I2680" t="str">
            <v>--</v>
          </cell>
          <cell r="J2680">
            <v>2</v>
          </cell>
          <cell r="K2680">
            <v>2</v>
          </cell>
        </row>
        <row r="2681">
          <cell r="A2681" t="str">
            <v>M2</v>
          </cell>
          <cell r="B2681" t="str">
            <v>A5C</v>
          </cell>
          <cell r="C2681" t="str">
            <v>P</v>
          </cell>
          <cell r="D2681" t="str">
            <v>23063</v>
          </cell>
          <cell r="E2681" t="str">
            <v>90 ELL</v>
          </cell>
          <cell r="F2681">
            <v>2</v>
          </cell>
          <cell r="G2681" t="str">
            <v>CB400100000100</v>
          </cell>
          <cell r="H2681">
            <v>1</v>
          </cell>
          <cell r="I2681" t="str">
            <v>--</v>
          </cell>
          <cell r="J2681">
            <v>2</v>
          </cell>
          <cell r="K2681">
            <v>2</v>
          </cell>
        </row>
        <row r="2682">
          <cell r="A2682" t="str">
            <v>M2</v>
          </cell>
          <cell r="B2682" t="str">
            <v>A5C</v>
          </cell>
          <cell r="C2682" t="str">
            <v>P</v>
          </cell>
          <cell r="D2682" t="str">
            <v>23078</v>
          </cell>
          <cell r="E2682" t="str">
            <v>90 ELL</v>
          </cell>
          <cell r="F2682">
            <v>2</v>
          </cell>
          <cell r="G2682" t="str">
            <v>CB400100000100</v>
          </cell>
          <cell r="H2682">
            <v>1</v>
          </cell>
          <cell r="I2682" t="str">
            <v>--</v>
          </cell>
          <cell r="J2682">
            <v>2</v>
          </cell>
          <cell r="K2682">
            <v>2</v>
          </cell>
        </row>
        <row r="2683">
          <cell r="A2683" t="str">
            <v>M2</v>
          </cell>
          <cell r="B2683" t="str">
            <v>A5C</v>
          </cell>
          <cell r="C2683" t="str">
            <v>P</v>
          </cell>
          <cell r="D2683" t="str">
            <v>23083</v>
          </cell>
          <cell r="E2683" t="str">
            <v>90 ELL</v>
          </cell>
          <cell r="F2683">
            <v>2</v>
          </cell>
          <cell r="G2683" t="str">
            <v>CB400100000100</v>
          </cell>
          <cell r="H2683">
            <v>1</v>
          </cell>
          <cell r="I2683" t="str">
            <v>--</v>
          </cell>
          <cell r="J2683">
            <v>6</v>
          </cell>
          <cell r="K2683">
            <v>6</v>
          </cell>
        </row>
        <row r="2684">
          <cell r="A2684" t="str">
            <v>M2</v>
          </cell>
          <cell r="B2684" t="str">
            <v>A5C</v>
          </cell>
          <cell r="C2684" t="str">
            <v>P</v>
          </cell>
          <cell r="D2684" t="str">
            <v>23104</v>
          </cell>
          <cell r="E2684" t="str">
            <v>90 ELL</v>
          </cell>
          <cell r="F2684">
            <v>2</v>
          </cell>
          <cell r="G2684" t="str">
            <v>CB400100000100</v>
          </cell>
          <cell r="H2684">
            <v>1</v>
          </cell>
          <cell r="I2684" t="str">
            <v>--</v>
          </cell>
          <cell r="J2684">
            <v>3</v>
          </cell>
          <cell r="K2684">
            <v>3</v>
          </cell>
        </row>
        <row r="2685">
          <cell r="A2685" t="str">
            <v>M2</v>
          </cell>
          <cell r="B2685" t="str">
            <v>A5C</v>
          </cell>
          <cell r="C2685" t="str">
            <v>P</v>
          </cell>
          <cell r="D2685" t="str">
            <v>23104</v>
          </cell>
          <cell r="E2685" t="str">
            <v>90 ELL</v>
          </cell>
          <cell r="F2685">
            <v>2</v>
          </cell>
          <cell r="G2685" t="str">
            <v>CB400100000100</v>
          </cell>
          <cell r="H2685">
            <v>1</v>
          </cell>
          <cell r="I2685" t="str">
            <v>--</v>
          </cell>
          <cell r="J2685">
            <v>2</v>
          </cell>
          <cell r="K2685">
            <v>2</v>
          </cell>
        </row>
        <row r="2686">
          <cell r="A2686" t="str">
            <v>M2</v>
          </cell>
          <cell r="B2686" t="str">
            <v>A5C</v>
          </cell>
          <cell r="C2686" t="str">
            <v>P</v>
          </cell>
          <cell r="D2686" t="str">
            <v>23108</v>
          </cell>
          <cell r="E2686" t="str">
            <v>90 ELL</v>
          </cell>
          <cell r="F2686">
            <v>2</v>
          </cell>
          <cell r="G2686" t="str">
            <v>CB400100000100</v>
          </cell>
          <cell r="H2686">
            <v>1</v>
          </cell>
          <cell r="I2686" t="str">
            <v>--</v>
          </cell>
          <cell r="J2686">
            <v>3</v>
          </cell>
          <cell r="K2686">
            <v>3</v>
          </cell>
        </row>
        <row r="2687">
          <cell r="A2687" t="str">
            <v>M2</v>
          </cell>
          <cell r="B2687" t="str">
            <v>A5C</v>
          </cell>
          <cell r="C2687" t="str">
            <v>P</v>
          </cell>
          <cell r="D2687" t="str">
            <v>23112</v>
          </cell>
          <cell r="E2687" t="str">
            <v>90 ELL</v>
          </cell>
          <cell r="F2687">
            <v>2</v>
          </cell>
          <cell r="G2687" t="str">
            <v>CB400100000100</v>
          </cell>
          <cell r="H2687">
            <v>1</v>
          </cell>
          <cell r="I2687" t="str">
            <v>--</v>
          </cell>
          <cell r="J2687">
            <v>2</v>
          </cell>
          <cell r="K2687">
            <v>2</v>
          </cell>
        </row>
        <row r="2688">
          <cell r="A2688" t="str">
            <v>M2</v>
          </cell>
          <cell r="B2688" t="str">
            <v>A5C</v>
          </cell>
          <cell r="C2688" t="str">
            <v>P</v>
          </cell>
          <cell r="D2688" t="str">
            <v>23122</v>
          </cell>
          <cell r="E2688" t="str">
            <v>90 ELL</v>
          </cell>
          <cell r="F2688">
            <v>2</v>
          </cell>
          <cell r="G2688" t="str">
            <v>CB400100000100</v>
          </cell>
          <cell r="H2688">
            <v>1</v>
          </cell>
          <cell r="I2688" t="str">
            <v>--</v>
          </cell>
          <cell r="J2688">
            <v>6</v>
          </cell>
          <cell r="K2688">
            <v>6</v>
          </cell>
        </row>
        <row r="2689">
          <cell r="A2689" t="str">
            <v>M2</v>
          </cell>
          <cell r="B2689" t="str">
            <v>A5C</v>
          </cell>
          <cell r="C2689" t="str">
            <v>P</v>
          </cell>
          <cell r="D2689" t="str">
            <v>23144</v>
          </cell>
          <cell r="E2689" t="str">
            <v>90 ELL</v>
          </cell>
          <cell r="F2689">
            <v>2</v>
          </cell>
          <cell r="G2689" t="str">
            <v>CB400100000100</v>
          </cell>
          <cell r="H2689">
            <v>1</v>
          </cell>
          <cell r="I2689" t="str">
            <v>--</v>
          </cell>
          <cell r="J2689">
            <v>7</v>
          </cell>
          <cell r="K2689">
            <v>7</v>
          </cell>
        </row>
        <row r="2690">
          <cell r="A2690" t="str">
            <v>M2</v>
          </cell>
          <cell r="B2690" t="str">
            <v>A5C</v>
          </cell>
          <cell r="C2690" t="str">
            <v>P</v>
          </cell>
          <cell r="D2690" t="str">
            <v>23148</v>
          </cell>
          <cell r="E2690" t="str">
            <v>90 ELL</v>
          </cell>
          <cell r="F2690">
            <v>2</v>
          </cell>
          <cell r="G2690" t="str">
            <v>CB400100000100</v>
          </cell>
          <cell r="H2690">
            <v>1</v>
          </cell>
          <cell r="I2690" t="str">
            <v>--</v>
          </cell>
          <cell r="J2690">
            <v>10</v>
          </cell>
          <cell r="K2690">
            <v>10</v>
          </cell>
        </row>
        <row r="2691">
          <cell r="A2691" t="str">
            <v>M2</v>
          </cell>
          <cell r="B2691" t="str">
            <v>A5C</v>
          </cell>
          <cell r="C2691" t="str">
            <v>P</v>
          </cell>
          <cell r="D2691" t="str">
            <v>23149</v>
          </cell>
          <cell r="E2691" t="str">
            <v>90 ELL</v>
          </cell>
          <cell r="F2691">
            <v>2</v>
          </cell>
          <cell r="G2691" t="str">
            <v>CB400100000100</v>
          </cell>
          <cell r="H2691">
            <v>1</v>
          </cell>
          <cell r="I2691" t="str">
            <v>--</v>
          </cell>
          <cell r="J2691">
            <v>1</v>
          </cell>
          <cell r="K2691">
            <v>1</v>
          </cell>
        </row>
        <row r="2692">
          <cell r="A2692" t="str">
            <v>M2</v>
          </cell>
          <cell r="B2692" t="str">
            <v>A5C</v>
          </cell>
          <cell r="C2692" t="str">
            <v>P</v>
          </cell>
          <cell r="D2692" t="str">
            <v>23212</v>
          </cell>
          <cell r="E2692" t="str">
            <v>90 ELL</v>
          </cell>
          <cell r="F2692">
            <v>2</v>
          </cell>
          <cell r="G2692" t="str">
            <v>CB400100000100</v>
          </cell>
          <cell r="H2692">
            <v>1</v>
          </cell>
          <cell r="I2692" t="str">
            <v>--</v>
          </cell>
          <cell r="J2692">
            <v>3</v>
          </cell>
          <cell r="K2692">
            <v>3</v>
          </cell>
        </row>
        <row r="2693">
          <cell r="A2693" t="str">
            <v>M2</v>
          </cell>
          <cell r="B2693" t="str">
            <v>A5C</v>
          </cell>
          <cell r="C2693" t="str">
            <v>P</v>
          </cell>
          <cell r="D2693" t="str">
            <v>23214</v>
          </cell>
          <cell r="E2693" t="str">
            <v>90 ELL</v>
          </cell>
          <cell r="F2693">
            <v>2</v>
          </cell>
          <cell r="G2693" t="str">
            <v>CB400100000100</v>
          </cell>
          <cell r="H2693">
            <v>1</v>
          </cell>
          <cell r="I2693" t="str">
            <v>--</v>
          </cell>
          <cell r="J2693">
            <v>3</v>
          </cell>
          <cell r="K2693">
            <v>3</v>
          </cell>
        </row>
        <row r="2694">
          <cell r="A2694" t="str">
            <v>M2</v>
          </cell>
          <cell r="B2694" t="str">
            <v>A5C</v>
          </cell>
          <cell r="C2694" t="str">
            <v>P</v>
          </cell>
          <cell r="D2694" t="str">
            <v>23230</v>
          </cell>
          <cell r="E2694" t="str">
            <v>90 ELL</v>
          </cell>
          <cell r="F2694">
            <v>2</v>
          </cell>
          <cell r="G2694" t="str">
            <v>CB400100000100</v>
          </cell>
          <cell r="H2694">
            <v>1</v>
          </cell>
          <cell r="I2694" t="str">
            <v>--</v>
          </cell>
          <cell r="J2694">
            <v>3</v>
          </cell>
          <cell r="K2694">
            <v>3</v>
          </cell>
        </row>
        <row r="2695">
          <cell r="A2695" t="str">
            <v>M2</v>
          </cell>
          <cell r="B2695" t="str">
            <v>A5C</v>
          </cell>
          <cell r="C2695" t="str">
            <v>P</v>
          </cell>
          <cell r="D2695" t="str">
            <v>23252</v>
          </cell>
          <cell r="E2695" t="str">
            <v>90 ELL</v>
          </cell>
          <cell r="F2695">
            <v>2</v>
          </cell>
          <cell r="G2695" t="str">
            <v>CB400100000100</v>
          </cell>
          <cell r="H2695">
            <v>1</v>
          </cell>
          <cell r="I2695" t="str">
            <v>--</v>
          </cell>
          <cell r="J2695">
            <v>6</v>
          </cell>
          <cell r="K2695">
            <v>6</v>
          </cell>
        </row>
        <row r="2696">
          <cell r="A2696" t="str">
            <v>M2</v>
          </cell>
          <cell r="B2696" t="str">
            <v>A5C</v>
          </cell>
          <cell r="C2696" t="str">
            <v>P</v>
          </cell>
          <cell r="D2696" t="str">
            <v>24007</v>
          </cell>
          <cell r="E2696" t="str">
            <v>90 ELL</v>
          </cell>
          <cell r="F2696">
            <v>2</v>
          </cell>
          <cell r="G2696" t="str">
            <v>CB400100000100</v>
          </cell>
          <cell r="H2696">
            <v>1</v>
          </cell>
          <cell r="I2696" t="str">
            <v>--</v>
          </cell>
          <cell r="J2696">
            <v>1</v>
          </cell>
          <cell r="K2696">
            <v>1</v>
          </cell>
        </row>
        <row r="2697">
          <cell r="A2697" t="str">
            <v>M2</v>
          </cell>
          <cell r="B2697" t="str">
            <v>A5C</v>
          </cell>
          <cell r="C2697" t="str">
            <v>P</v>
          </cell>
          <cell r="D2697" t="str">
            <v>24013</v>
          </cell>
          <cell r="E2697" t="str">
            <v>90 ELL</v>
          </cell>
          <cell r="F2697">
            <v>2</v>
          </cell>
          <cell r="G2697" t="str">
            <v>CB400100000100</v>
          </cell>
          <cell r="H2697">
            <v>1</v>
          </cell>
          <cell r="I2697" t="str">
            <v>--</v>
          </cell>
          <cell r="J2697">
            <v>5</v>
          </cell>
          <cell r="K2697">
            <v>5</v>
          </cell>
        </row>
        <row r="2698">
          <cell r="A2698" t="str">
            <v>M2</v>
          </cell>
          <cell r="B2698" t="str">
            <v>A5C</v>
          </cell>
          <cell r="C2698" t="str">
            <v>P</v>
          </cell>
          <cell r="D2698" t="str">
            <v>24020</v>
          </cell>
          <cell r="E2698" t="str">
            <v>90 ELL</v>
          </cell>
          <cell r="F2698">
            <v>2</v>
          </cell>
          <cell r="G2698" t="str">
            <v>CB400100000100</v>
          </cell>
          <cell r="H2698">
            <v>1</v>
          </cell>
          <cell r="I2698" t="str">
            <v>--</v>
          </cell>
          <cell r="J2698">
            <v>3</v>
          </cell>
          <cell r="K2698">
            <v>3</v>
          </cell>
        </row>
        <row r="2699">
          <cell r="A2699" t="str">
            <v>M2</v>
          </cell>
          <cell r="B2699" t="str">
            <v>A5C</v>
          </cell>
          <cell r="C2699" t="str">
            <v>N</v>
          </cell>
          <cell r="D2699" t="str">
            <v>23635</v>
          </cell>
          <cell r="E2699" t="str">
            <v>90 ELL</v>
          </cell>
          <cell r="F2699">
            <v>2</v>
          </cell>
          <cell r="G2699" t="str">
            <v>CB400100000100</v>
          </cell>
          <cell r="H2699">
            <v>1</v>
          </cell>
          <cell r="I2699" t="str">
            <v>--</v>
          </cell>
          <cell r="J2699">
            <v>3</v>
          </cell>
          <cell r="K2699">
            <v>3</v>
          </cell>
        </row>
        <row r="2700">
          <cell r="A2700" t="str">
            <v>M2</v>
          </cell>
          <cell r="B2700" t="str">
            <v>A5C</v>
          </cell>
          <cell r="C2700" t="str">
            <v>N</v>
          </cell>
          <cell r="D2700" t="str">
            <v>23637</v>
          </cell>
          <cell r="E2700" t="str">
            <v>90 ELL</v>
          </cell>
          <cell r="F2700">
            <v>2</v>
          </cell>
          <cell r="G2700" t="str">
            <v>CB400100000100</v>
          </cell>
          <cell r="H2700">
            <v>1</v>
          </cell>
          <cell r="I2700" t="str">
            <v>--</v>
          </cell>
          <cell r="J2700">
            <v>2</v>
          </cell>
          <cell r="K2700">
            <v>2</v>
          </cell>
        </row>
        <row r="2701">
          <cell r="A2701" t="str">
            <v>M2</v>
          </cell>
          <cell r="B2701" t="str">
            <v>A5C</v>
          </cell>
          <cell r="C2701" t="str">
            <v>N</v>
          </cell>
          <cell r="D2701" t="str">
            <v>23638</v>
          </cell>
          <cell r="E2701" t="str">
            <v>90 ELL</v>
          </cell>
          <cell r="F2701">
            <v>2</v>
          </cell>
          <cell r="G2701" t="str">
            <v>CB400100000100</v>
          </cell>
          <cell r="H2701">
            <v>1</v>
          </cell>
          <cell r="I2701" t="str">
            <v>--</v>
          </cell>
          <cell r="J2701">
            <v>3</v>
          </cell>
          <cell r="K2701">
            <v>3</v>
          </cell>
        </row>
        <row r="2702">
          <cell r="A2702" t="str">
            <v>M2</v>
          </cell>
          <cell r="B2702" t="str">
            <v>A5C</v>
          </cell>
          <cell r="C2702" t="str">
            <v>P</v>
          </cell>
          <cell r="D2702" t="str">
            <v>23035</v>
          </cell>
          <cell r="E2702" t="str">
            <v>90 ELL</v>
          </cell>
          <cell r="F2702">
            <v>2</v>
          </cell>
          <cell r="G2702" t="str">
            <v>CB400100000100</v>
          </cell>
          <cell r="H2702">
            <v>1</v>
          </cell>
          <cell r="I2702" t="str">
            <v>--</v>
          </cell>
          <cell r="J2702">
            <v>2</v>
          </cell>
          <cell r="K2702">
            <v>2</v>
          </cell>
        </row>
        <row r="2703">
          <cell r="A2703" t="str">
            <v>M2</v>
          </cell>
          <cell r="B2703" t="str">
            <v>A5C</v>
          </cell>
          <cell r="C2703" t="str">
            <v>P</v>
          </cell>
          <cell r="D2703" t="str">
            <v>23108</v>
          </cell>
          <cell r="E2703" t="str">
            <v>90 ELL</v>
          </cell>
          <cell r="F2703">
            <v>2</v>
          </cell>
          <cell r="G2703" t="str">
            <v>CB400100000100</v>
          </cell>
          <cell r="H2703">
            <v>1</v>
          </cell>
          <cell r="I2703" t="str">
            <v>--</v>
          </cell>
          <cell r="J2703">
            <v>2</v>
          </cell>
          <cell r="K2703">
            <v>2</v>
          </cell>
        </row>
        <row r="2704">
          <cell r="A2704" t="str">
            <v>M2</v>
          </cell>
          <cell r="B2704" t="str">
            <v>A5C</v>
          </cell>
          <cell r="C2704" t="str">
            <v>P</v>
          </cell>
          <cell r="D2704" t="str">
            <v>23112</v>
          </cell>
          <cell r="E2704" t="str">
            <v>90 ELL</v>
          </cell>
          <cell r="F2704">
            <v>2</v>
          </cell>
          <cell r="G2704" t="str">
            <v>CB400100000100</v>
          </cell>
          <cell r="H2704">
            <v>1</v>
          </cell>
          <cell r="I2704" t="str">
            <v>--</v>
          </cell>
          <cell r="J2704">
            <v>3</v>
          </cell>
          <cell r="K2704">
            <v>3</v>
          </cell>
        </row>
        <row r="2705">
          <cell r="A2705" t="str">
            <v>M2</v>
          </cell>
          <cell r="B2705" t="str">
            <v>A5C</v>
          </cell>
          <cell r="C2705" t="str">
            <v>P</v>
          </cell>
          <cell r="D2705" t="str">
            <v>23164</v>
          </cell>
          <cell r="E2705" t="str">
            <v>90 ELL</v>
          </cell>
          <cell r="F2705">
            <v>2</v>
          </cell>
          <cell r="G2705" t="str">
            <v>CB400100000100</v>
          </cell>
          <cell r="H2705">
            <v>1</v>
          </cell>
          <cell r="I2705" t="str">
            <v>--</v>
          </cell>
          <cell r="J2705">
            <v>2</v>
          </cell>
          <cell r="K2705">
            <v>2</v>
          </cell>
        </row>
        <row r="2706">
          <cell r="A2706" t="str">
            <v>M2</v>
          </cell>
          <cell r="B2706" t="str">
            <v>A5C</v>
          </cell>
          <cell r="C2706" t="str">
            <v>P</v>
          </cell>
          <cell r="D2706" t="str">
            <v>23213</v>
          </cell>
          <cell r="E2706" t="str">
            <v>90 ELL</v>
          </cell>
          <cell r="F2706">
            <v>2</v>
          </cell>
          <cell r="G2706" t="str">
            <v>CB400100000100</v>
          </cell>
          <cell r="H2706">
            <v>1</v>
          </cell>
          <cell r="I2706" t="str">
            <v>--</v>
          </cell>
          <cell r="J2706">
            <v>3</v>
          </cell>
          <cell r="K2706">
            <v>3</v>
          </cell>
        </row>
        <row r="2707">
          <cell r="A2707" t="str">
            <v>M2</v>
          </cell>
          <cell r="B2707" t="str">
            <v>A5C</v>
          </cell>
          <cell r="C2707" t="str">
            <v>P</v>
          </cell>
          <cell r="D2707" t="str">
            <v>23245</v>
          </cell>
          <cell r="E2707" t="str">
            <v>90 ELL</v>
          </cell>
          <cell r="F2707">
            <v>2</v>
          </cell>
          <cell r="G2707" t="str">
            <v>CB400100000100</v>
          </cell>
          <cell r="H2707">
            <v>1</v>
          </cell>
          <cell r="I2707" t="str">
            <v>--</v>
          </cell>
          <cell r="J2707">
            <v>6</v>
          </cell>
          <cell r="K2707">
            <v>6</v>
          </cell>
        </row>
        <row r="2708">
          <cell r="A2708" t="str">
            <v>M2</v>
          </cell>
          <cell r="B2708" t="str">
            <v>A5C</v>
          </cell>
          <cell r="C2708" t="str">
            <v>P</v>
          </cell>
          <cell r="D2708" t="str">
            <v>24008</v>
          </cell>
          <cell r="E2708" t="str">
            <v>90 ELL</v>
          </cell>
          <cell r="F2708">
            <v>2</v>
          </cell>
          <cell r="G2708" t="str">
            <v>CB400100000100</v>
          </cell>
          <cell r="H2708">
            <v>1</v>
          </cell>
          <cell r="I2708" t="str">
            <v>--</v>
          </cell>
          <cell r="J2708">
            <v>10</v>
          </cell>
          <cell r="K2708">
            <v>10</v>
          </cell>
        </row>
        <row r="2709">
          <cell r="A2709" t="str">
            <v>M2</v>
          </cell>
          <cell r="B2709" t="str">
            <v>A5C</v>
          </cell>
          <cell r="C2709" t="str">
            <v>P</v>
          </cell>
          <cell r="D2709" t="str">
            <v>99003</v>
          </cell>
          <cell r="E2709" t="str">
            <v>90 ELL</v>
          </cell>
          <cell r="F2709">
            <v>2</v>
          </cell>
          <cell r="G2709" t="str">
            <v>CB400100000100</v>
          </cell>
          <cell r="H2709">
            <v>1</v>
          </cell>
          <cell r="I2709" t="str">
            <v>--</v>
          </cell>
          <cell r="J2709">
            <v>2</v>
          </cell>
          <cell r="K2709">
            <v>2</v>
          </cell>
        </row>
        <row r="2710">
          <cell r="A2710" t="str">
            <v>M2</v>
          </cell>
          <cell r="B2710" t="str">
            <v>A5C</v>
          </cell>
          <cell r="C2710" t="str">
            <v>P</v>
          </cell>
          <cell r="D2710" t="str">
            <v>23081</v>
          </cell>
          <cell r="E2710" t="str">
            <v>C SWG</v>
          </cell>
          <cell r="F2710">
            <v>2</v>
          </cell>
          <cell r="G2710" t="str">
            <v>CB16110808010T</v>
          </cell>
          <cell r="H2710">
            <v>1</v>
          </cell>
          <cell r="I2710">
            <v>0.75</v>
          </cell>
          <cell r="J2710">
            <v>1</v>
          </cell>
          <cell r="K2710">
            <v>1</v>
          </cell>
        </row>
        <row r="2711">
          <cell r="A2711" t="str">
            <v>M2</v>
          </cell>
          <cell r="B2711" t="str">
            <v>A5C</v>
          </cell>
          <cell r="C2711" t="str">
            <v>P</v>
          </cell>
          <cell r="D2711" t="str">
            <v>23101</v>
          </cell>
          <cell r="E2711" t="str">
            <v>C SWG</v>
          </cell>
          <cell r="F2711">
            <v>2</v>
          </cell>
          <cell r="G2711" t="str">
            <v>CB16110808010T</v>
          </cell>
          <cell r="H2711">
            <v>1</v>
          </cell>
          <cell r="I2711">
            <v>0.75</v>
          </cell>
          <cell r="J2711">
            <v>1</v>
          </cell>
          <cell r="K2711">
            <v>1</v>
          </cell>
        </row>
        <row r="2712">
          <cell r="A2712" t="str">
            <v>M2</v>
          </cell>
          <cell r="B2712" t="str">
            <v>A5C</v>
          </cell>
          <cell r="C2712" t="str">
            <v>P</v>
          </cell>
          <cell r="D2712" t="str">
            <v>23104</v>
          </cell>
          <cell r="E2712" t="str">
            <v>C SWG</v>
          </cell>
          <cell r="F2712">
            <v>2</v>
          </cell>
          <cell r="G2712" t="str">
            <v>CB16110808010T</v>
          </cell>
          <cell r="H2712">
            <v>1</v>
          </cell>
          <cell r="I2712">
            <v>0.75</v>
          </cell>
          <cell r="J2712">
            <v>3</v>
          </cell>
          <cell r="K2712">
            <v>3</v>
          </cell>
        </row>
        <row r="2713">
          <cell r="A2713" t="str">
            <v>M2</v>
          </cell>
          <cell r="B2713" t="str">
            <v>A5C</v>
          </cell>
          <cell r="C2713" t="str">
            <v>P</v>
          </cell>
          <cell r="D2713" t="str">
            <v>23104</v>
          </cell>
          <cell r="E2713" t="str">
            <v>C SWG</v>
          </cell>
          <cell r="F2713">
            <v>2</v>
          </cell>
          <cell r="G2713" t="str">
            <v>CB16110808010T</v>
          </cell>
          <cell r="H2713">
            <v>1</v>
          </cell>
          <cell r="I2713">
            <v>0.75</v>
          </cell>
          <cell r="J2713">
            <v>3</v>
          </cell>
          <cell r="K2713">
            <v>3</v>
          </cell>
        </row>
        <row r="2714">
          <cell r="A2714" t="str">
            <v>M2</v>
          </cell>
          <cell r="B2714" t="str">
            <v>A5C</v>
          </cell>
          <cell r="C2714" t="str">
            <v>P</v>
          </cell>
          <cell r="D2714" t="str">
            <v>23105</v>
          </cell>
          <cell r="E2714" t="str">
            <v>C SWG</v>
          </cell>
          <cell r="F2714">
            <v>2</v>
          </cell>
          <cell r="G2714" t="str">
            <v>CB16110808010T</v>
          </cell>
          <cell r="H2714">
            <v>1</v>
          </cell>
          <cell r="I2714">
            <v>0.75</v>
          </cell>
          <cell r="J2714">
            <v>1</v>
          </cell>
          <cell r="K2714">
            <v>1</v>
          </cell>
        </row>
        <row r="2715">
          <cell r="A2715" t="str">
            <v>M2</v>
          </cell>
          <cell r="B2715" t="str">
            <v>A5C</v>
          </cell>
          <cell r="C2715" t="str">
            <v>P</v>
          </cell>
          <cell r="D2715" t="str">
            <v>23112</v>
          </cell>
          <cell r="E2715" t="str">
            <v>C SWG</v>
          </cell>
          <cell r="F2715">
            <v>2</v>
          </cell>
          <cell r="G2715" t="str">
            <v>CB16110808010T</v>
          </cell>
          <cell r="H2715">
            <v>1</v>
          </cell>
          <cell r="I2715">
            <v>0.75</v>
          </cell>
          <cell r="J2715">
            <v>3</v>
          </cell>
          <cell r="K2715">
            <v>3</v>
          </cell>
        </row>
        <row r="2716">
          <cell r="A2716" t="str">
            <v>M2</v>
          </cell>
          <cell r="B2716" t="str">
            <v>A5C</v>
          </cell>
          <cell r="C2716" t="str">
            <v>P</v>
          </cell>
          <cell r="D2716" t="str">
            <v>23113</v>
          </cell>
          <cell r="E2716" t="str">
            <v>C SWG</v>
          </cell>
          <cell r="F2716">
            <v>2</v>
          </cell>
          <cell r="G2716" t="str">
            <v>CB16110808010T</v>
          </cell>
          <cell r="H2716">
            <v>1</v>
          </cell>
          <cell r="I2716">
            <v>0.75</v>
          </cell>
          <cell r="J2716">
            <v>1</v>
          </cell>
          <cell r="K2716">
            <v>1</v>
          </cell>
        </row>
        <row r="2717">
          <cell r="A2717" t="str">
            <v>M2</v>
          </cell>
          <cell r="B2717" t="str">
            <v>A5C</v>
          </cell>
          <cell r="C2717" t="str">
            <v>P</v>
          </cell>
          <cell r="D2717" t="str">
            <v>23144</v>
          </cell>
          <cell r="E2717" t="str">
            <v>C SWG</v>
          </cell>
          <cell r="F2717">
            <v>2</v>
          </cell>
          <cell r="G2717" t="str">
            <v>CB16110808010T</v>
          </cell>
          <cell r="H2717">
            <v>1</v>
          </cell>
          <cell r="I2717">
            <v>0.75</v>
          </cell>
          <cell r="J2717">
            <v>2</v>
          </cell>
          <cell r="K2717">
            <v>2</v>
          </cell>
        </row>
        <row r="2718">
          <cell r="A2718" t="str">
            <v>M2</v>
          </cell>
          <cell r="B2718" t="str">
            <v>A5C</v>
          </cell>
          <cell r="C2718" t="str">
            <v>P</v>
          </cell>
          <cell r="D2718" t="str">
            <v>23145</v>
          </cell>
          <cell r="E2718" t="str">
            <v>C SWG</v>
          </cell>
          <cell r="F2718">
            <v>2</v>
          </cell>
          <cell r="G2718" t="str">
            <v>CB16110808010T</v>
          </cell>
          <cell r="H2718">
            <v>1</v>
          </cell>
          <cell r="I2718">
            <v>0.75</v>
          </cell>
          <cell r="J2718">
            <v>1</v>
          </cell>
          <cell r="K2718">
            <v>1</v>
          </cell>
        </row>
        <row r="2719">
          <cell r="A2719" t="str">
            <v>M2</v>
          </cell>
          <cell r="B2719" t="str">
            <v>A5C</v>
          </cell>
          <cell r="C2719" t="str">
            <v>P</v>
          </cell>
          <cell r="D2719" t="str">
            <v>23164</v>
          </cell>
          <cell r="E2719" t="str">
            <v>C SWG</v>
          </cell>
          <cell r="F2719">
            <v>2</v>
          </cell>
          <cell r="G2719" t="str">
            <v>CB16110808010T</v>
          </cell>
          <cell r="H2719">
            <v>1</v>
          </cell>
          <cell r="I2719">
            <v>0.75</v>
          </cell>
          <cell r="J2719">
            <v>2</v>
          </cell>
          <cell r="K2719">
            <v>2</v>
          </cell>
        </row>
        <row r="2720">
          <cell r="A2720" t="str">
            <v>M2</v>
          </cell>
          <cell r="B2720" t="str">
            <v>A5C</v>
          </cell>
          <cell r="C2720" t="str">
            <v>P</v>
          </cell>
          <cell r="D2720" t="str">
            <v>23225</v>
          </cell>
          <cell r="E2720" t="str">
            <v>C SWG</v>
          </cell>
          <cell r="F2720">
            <v>2</v>
          </cell>
          <cell r="G2720" t="str">
            <v>CB16110808010T</v>
          </cell>
          <cell r="H2720">
            <v>1</v>
          </cell>
          <cell r="I2720">
            <v>0.75</v>
          </cell>
          <cell r="J2720">
            <v>1</v>
          </cell>
          <cell r="K2720">
            <v>1</v>
          </cell>
        </row>
        <row r="2721">
          <cell r="A2721" t="str">
            <v>M2</v>
          </cell>
          <cell r="B2721" t="str">
            <v>A5C</v>
          </cell>
          <cell r="C2721" t="str">
            <v>P</v>
          </cell>
          <cell r="D2721" t="str">
            <v>23234</v>
          </cell>
          <cell r="E2721" t="str">
            <v>C SWG</v>
          </cell>
          <cell r="F2721">
            <v>2</v>
          </cell>
          <cell r="G2721" t="str">
            <v>CB16110808010T</v>
          </cell>
          <cell r="H2721">
            <v>1</v>
          </cell>
          <cell r="I2721">
            <v>0.75</v>
          </cell>
          <cell r="J2721">
            <v>1</v>
          </cell>
          <cell r="K2721">
            <v>1</v>
          </cell>
        </row>
        <row r="2722">
          <cell r="A2722" t="str">
            <v>M2</v>
          </cell>
          <cell r="B2722" t="str">
            <v>A5C</v>
          </cell>
          <cell r="C2722" t="str">
            <v>P</v>
          </cell>
          <cell r="D2722" t="str">
            <v>23238</v>
          </cell>
          <cell r="E2722" t="str">
            <v>C SWG</v>
          </cell>
          <cell r="F2722">
            <v>2</v>
          </cell>
          <cell r="G2722" t="str">
            <v>CB16110808010T</v>
          </cell>
          <cell r="H2722">
            <v>1</v>
          </cell>
          <cell r="I2722">
            <v>0.75</v>
          </cell>
          <cell r="J2722">
            <v>1</v>
          </cell>
          <cell r="K2722">
            <v>1</v>
          </cell>
        </row>
        <row r="2723">
          <cell r="A2723" t="str">
            <v>M2</v>
          </cell>
          <cell r="B2723" t="str">
            <v>A5C</v>
          </cell>
          <cell r="C2723" t="str">
            <v>P</v>
          </cell>
          <cell r="D2723" t="str">
            <v>23247</v>
          </cell>
          <cell r="E2723" t="str">
            <v>C SWG</v>
          </cell>
          <cell r="F2723">
            <v>2</v>
          </cell>
          <cell r="G2723" t="str">
            <v>CB16110808010T</v>
          </cell>
          <cell r="H2723">
            <v>1</v>
          </cell>
          <cell r="I2723">
            <v>0.75</v>
          </cell>
          <cell r="J2723">
            <v>1</v>
          </cell>
          <cell r="K2723">
            <v>1</v>
          </cell>
        </row>
        <row r="2724">
          <cell r="A2724" t="str">
            <v>M2</v>
          </cell>
          <cell r="B2724" t="str">
            <v>A5C</v>
          </cell>
          <cell r="C2724" t="str">
            <v>P</v>
          </cell>
          <cell r="D2724" t="str">
            <v>24024</v>
          </cell>
          <cell r="E2724" t="str">
            <v>C SWG</v>
          </cell>
          <cell r="F2724">
            <v>2</v>
          </cell>
          <cell r="G2724" t="str">
            <v>CB16110808010T</v>
          </cell>
          <cell r="H2724">
            <v>1</v>
          </cell>
          <cell r="I2724">
            <v>0.75</v>
          </cell>
          <cell r="J2724">
            <v>1</v>
          </cell>
          <cell r="K2724">
            <v>1</v>
          </cell>
        </row>
        <row r="2725">
          <cell r="A2725" t="str">
            <v>M2</v>
          </cell>
          <cell r="B2725" t="str">
            <v>A5C</v>
          </cell>
          <cell r="C2725" t="str">
            <v>TRIM</v>
          </cell>
          <cell r="D2725" t="str">
            <v>V-2316</v>
          </cell>
          <cell r="E2725" t="str">
            <v>C SWG</v>
          </cell>
          <cell r="F2725">
            <v>2</v>
          </cell>
          <cell r="G2725" t="str">
            <v>CB16110808010T</v>
          </cell>
          <cell r="H2725">
            <v>1</v>
          </cell>
          <cell r="I2725">
            <v>0.75</v>
          </cell>
          <cell r="J2725">
            <v>1</v>
          </cell>
          <cell r="K2725">
            <v>1</v>
          </cell>
        </row>
        <row r="2726">
          <cell r="A2726" t="str">
            <v>M2</v>
          </cell>
          <cell r="B2726" t="str">
            <v>A5C</v>
          </cell>
          <cell r="C2726" t="str">
            <v>P</v>
          </cell>
          <cell r="D2726" t="str">
            <v>23094</v>
          </cell>
          <cell r="E2726" t="str">
            <v>C SWG</v>
          </cell>
          <cell r="F2726">
            <v>2</v>
          </cell>
          <cell r="G2726" t="str">
            <v>CB16110808010T</v>
          </cell>
          <cell r="H2726">
            <v>1</v>
          </cell>
          <cell r="I2726">
            <v>0.75</v>
          </cell>
          <cell r="J2726">
            <v>1</v>
          </cell>
          <cell r="K2726">
            <v>1</v>
          </cell>
        </row>
        <row r="2727">
          <cell r="A2727" t="str">
            <v>M2</v>
          </cell>
          <cell r="B2727" t="str">
            <v>A5C</v>
          </cell>
          <cell r="C2727" t="str">
            <v>P</v>
          </cell>
          <cell r="D2727" t="str">
            <v>23108</v>
          </cell>
          <cell r="E2727" t="str">
            <v>C SWG</v>
          </cell>
          <cell r="F2727">
            <v>2</v>
          </cell>
          <cell r="G2727" t="str">
            <v>CB16110808010T</v>
          </cell>
          <cell r="H2727">
            <v>1</v>
          </cell>
          <cell r="I2727">
            <v>0.75</v>
          </cell>
          <cell r="J2727">
            <v>3</v>
          </cell>
          <cell r="K2727">
            <v>3</v>
          </cell>
        </row>
        <row r="2728">
          <cell r="A2728" t="str">
            <v>M2</v>
          </cell>
          <cell r="B2728" t="str">
            <v>A5C</v>
          </cell>
          <cell r="C2728" t="str">
            <v>P</v>
          </cell>
          <cell r="D2728" t="str">
            <v>23108</v>
          </cell>
          <cell r="E2728" t="str">
            <v>C SWG</v>
          </cell>
          <cell r="F2728">
            <v>2</v>
          </cell>
          <cell r="G2728" t="str">
            <v>CB16110808010T</v>
          </cell>
          <cell r="H2728">
            <v>1</v>
          </cell>
          <cell r="I2728">
            <v>0.75</v>
          </cell>
          <cell r="J2728">
            <v>3</v>
          </cell>
          <cell r="K2728">
            <v>3</v>
          </cell>
        </row>
        <row r="2729">
          <cell r="A2729" t="str">
            <v>M2</v>
          </cell>
          <cell r="B2729" t="str">
            <v>A5C</v>
          </cell>
          <cell r="C2729" t="str">
            <v>P</v>
          </cell>
          <cell r="D2729" t="str">
            <v>23109</v>
          </cell>
          <cell r="E2729" t="str">
            <v>C SWG</v>
          </cell>
          <cell r="F2729">
            <v>2</v>
          </cell>
          <cell r="G2729" t="str">
            <v>CB16110808010T</v>
          </cell>
          <cell r="H2729">
            <v>1</v>
          </cell>
          <cell r="I2729">
            <v>0.75</v>
          </cell>
          <cell r="J2729">
            <v>1</v>
          </cell>
          <cell r="K2729">
            <v>1</v>
          </cell>
        </row>
        <row r="2730">
          <cell r="A2730" t="str">
            <v>M2</v>
          </cell>
          <cell r="B2730" t="str">
            <v>A5C</v>
          </cell>
          <cell r="C2730" t="str">
            <v>P</v>
          </cell>
          <cell r="D2730" t="str">
            <v>23112</v>
          </cell>
          <cell r="E2730" t="str">
            <v>C SWG</v>
          </cell>
          <cell r="F2730">
            <v>2</v>
          </cell>
          <cell r="G2730" t="str">
            <v>CB16110808010T</v>
          </cell>
          <cell r="H2730">
            <v>1</v>
          </cell>
          <cell r="I2730">
            <v>0.75</v>
          </cell>
          <cell r="J2730">
            <v>3</v>
          </cell>
          <cell r="K2730">
            <v>3</v>
          </cell>
        </row>
        <row r="2731">
          <cell r="A2731" t="str">
            <v>M2</v>
          </cell>
          <cell r="B2731" t="str">
            <v>A5C</v>
          </cell>
          <cell r="C2731" t="str">
            <v>P</v>
          </cell>
          <cell r="D2731" t="str">
            <v>23133</v>
          </cell>
          <cell r="E2731" t="str">
            <v>C SWG</v>
          </cell>
          <cell r="F2731">
            <v>2</v>
          </cell>
          <cell r="G2731" t="str">
            <v>CB16110808010T</v>
          </cell>
          <cell r="H2731">
            <v>1</v>
          </cell>
          <cell r="I2731">
            <v>0.75</v>
          </cell>
          <cell r="J2731">
            <v>1</v>
          </cell>
          <cell r="K2731">
            <v>1</v>
          </cell>
        </row>
        <row r="2732">
          <cell r="A2732" t="str">
            <v>M2</v>
          </cell>
          <cell r="B2732" t="str">
            <v>A5C</v>
          </cell>
          <cell r="C2732" t="str">
            <v>P</v>
          </cell>
          <cell r="D2732" t="str">
            <v>23141</v>
          </cell>
          <cell r="E2732" t="str">
            <v>C SWG</v>
          </cell>
          <cell r="F2732">
            <v>2</v>
          </cell>
          <cell r="G2732" t="str">
            <v>CB16110808010T</v>
          </cell>
          <cell r="H2732">
            <v>1</v>
          </cell>
          <cell r="I2732">
            <v>0.75</v>
          </cell>
          <cell r="J2732">
            <v>1</v>
          </cell>
          <cell r="K2732">
            <v>1</v>
          </cell>
        </row>
        <row r="2733">
          <cell r="A2733" t="str">
            <v>M2</v>
          </cell>
          <cell r="B2733" t="str">
            <v>A5C</v>
          </cell>
          <cell r="C2733" t="str">
            <v>P</v>
          </cell>
          <cell r="D2733" t="str">
            <v>23148</v>
          </cell>
          <cell r="E2733" t="str">
            <v>C SWG</v>
          </cell>
          <cell r="F2733">
            <v>2</v>
          </cell>
          <cell r="G2733" t="str">
            <v>CB16110808010T</v>
          </cell>
          <cell r="H2733">
            <v>1</v>
          </cell>
          <cell r="I2733">
            <v>0.75</v>
          </cell>
          <cell r="J2733">
            <v>2</v>
          </cell>
          <cell r="K2733">
            <v>2</v>
          </cell>
        </row>
        <row r="2734">
          <cell r="A2734" t="str">
            <v>M2</v>
          </cell>
          <cell r="B2734" t="str">
            <v>A5C</v>
          </cell>
          <cell r="C2734" t="str">
            <v>N</v>
          </cell>
          <cell r="D2734" t="str">
            <v>23631</v>
          </cell>
          <cell r="E2734" t="str">
            <v>CAP</v>
          </cell>
          <cell r="F2734">
            <v>2</v>
          </cell>
          <cell r="G2734" t="str">
            <v>CB520700000100</v>
          </cell>
          <cell r="H2734">
            <v>1</v>
          </cell>
          <cell r="I2734" t="str">
            <v>--</v>
          </cell>
          <cell r="J2734">
            <v>1</v>
          </cell>
          <cell r="K2734">
            <v>1</v>
          </cell>
        </row>
        <row r="2735">
          <cell r="A2735" t="str">
            <v>M2</v>
          </cell>
          <cell r="B2735" t="str">
            <v>A5C</v>
          </cell>
          <cell r="C2735" t="str">
            <v>N</v>
          </cell>
          <cell r="D2735" t="str">
            <v>23633</v>
          </cell>
          <cell r="E2735" t="str">
            <v>CAP</v>
          </cell>
          <cell r="F2735">
            <v>2</v>
          </cell>
          <cell r="G2735" t="str">
            <v>CB520700000100</v>
          </cell>
          <cell r="H2735">
            <v>1</v>
          </cell>
          <cell r="I2735" t="str">
            <v>--</v>
          </cell>
          <cell r="J2735">
            <v>1</v>
          </cell>
          <cell r="K2735">
            <v>1</v>
          </cell>
        </row>
        <row r="2736">
          <cell r="A2736" t="str">
            <v>M2</v>
          </cell>
          <cell r="B2736" t="str">
            <v>A5C</v>
          </cell>
          <cell r="C2736" t="str">
            <v>N</v>
          </cell>
          <cell r="D2736" t="str">
            <v>23635</v>
          </cell>
          <cell r="E2736" t="str">
            <v>CAP</v>
          </cell>
          <cell r="F2736">
            <v>2</v>
          </cell>
          <cell r="G2736" t="str">
            <v>CB520700000100</v>
          </cell>
          <cell r="H2736">
            <v>1</v>
          </cell>
          <cell r="I2736" t="str">
            <v>--</v>
          </cell>
          <cell r="J2736">
            <v>1</v>
          </cell>
          <cell r="K2736">
            <v>1</v>
          </cell>
        </row>
        <row r="2737">
          <cell r="A2737" t="str">
            <v>M2</v>
          </cell>
          <cell r="B2737" t="str">
            <v>A5C</v>
          </cell>
          <cell r="C2737" t="str">
            <v>P</v>
          </cell>
          <cell r="D2737" t="str">
            <v>23143</v>
          </cell>
          <cell r="E2737" t="str">
            <v>CPLG</v>
          </cell>
          <cell r="F2737">
            <v>2</v>
          </cell>
          <cell r="G2737" t="str">
            <v>CB400500000100</v>
          </cell>
          <cell r="H2737">
            <v>1</v>
          </cell>
          <cell r="I2737" t="str">
            <v>--</v>
          </cell>
          <cell r="J2737">
            <v>2</v>
          </cell>
          <cell r="K2737">
            <v>2</v>
          </cell>
        </row>
        <row r="2738">
          <cell r="A2738" t="str">
            <v>M2</v>
          </cell>
          <cell r="B2738" t="str">
            <v>A5C</v>
          </cell>
          <cell r="C2738" t="str">
            <v>P</v>
          </cell>
          <cell r="D2738" t="str">
            <v>23147</v>
          </cell>
          <cell r="E2738" t="str">
            <v>CPLG</v>
          </cell>
          <cell r="F2738">
            <v>2</v>
          </cell>
          <cell r="G2738" t="str">
            <v>CB400500000100</v>
          </cell>
          <cell r="H2738">
            <v>1</v>
          </cell>
          <cell r="I2738" t="str">
            <v>--</v>
          </cell>
          <cell r="J2738">
            <v>2</v>
          </cell>
          <cell r="K2738">
            <v>2</v>
          </cell>
        </row>
        <row r="2739">
          <cell r="A2739" t="str">
            <v>M2</v>
          </cell>
          <cell r="B2739" t="str">
            <v>A5C</v>
          </cell>
          <cell r="C2739" t="str">
            <v>P</v>
          </cell>
          <cell r="D2739" t="str">
            <v>23261</v>
          </cell>
          <cell r="E2739" t="str">
            <v>CPLG</v>
          </cell>
          <cell r="F2739">
            <v>2</v>
          </cell>
          <cell r="G2739" t="str">
            <v>CB400500000100</v>
          </cell>
          <cell r="H2739">
            <v>1</v>
          </cell>
          <cell r="I2739" t="str">
            <v>--</v>
          </cell>
          <cell r="J2739">
            <v>1</v>
          </cell>
          <cell r="K2739">
            <v>1</v>
          </cell>
        </row>
        <row r="2740">
          <cell r="A2740" t="str">
            <v>M2</v>
          </cell>
          <cell r="B2740" t="str">
            <v>A5C</v>
          </cell>
          <cell r="C2740" t="str">
            <v>P</v>
          </cell>
          <cell r="D2740" t="str">
            <v>24007</v>
          </cell>
          <cell r="E2740" t="str">
            <v>CPLG</v>
          </cell>
          <cell r="F2740">
            <v>2</v>
          </cell>
          <cell r="G2740" t="str">
            <v>CB400500000100</v>
          </cell>
          <cell r="H2740">
            <v>1</v>
          </cell>
          <cell r="I2740" t="str">
            <v>--</v>
          </cell>
          <cell r="J2740">
            <v>1</v>
          </cell>
          <cell r="K2740">
            <v>1</v>
          </cell>
        </row>
        <row r="2741">
          <cell r="A2741" t="str">
            <v>M2</v>
          </cell>
          <cell r="B2741" t="str">
            <v>A5C</v>
          </cell>
          <cell r="C2741" t="str">
            <v>P</v>
          </cell>
          <cell r="D2741" t="str">
            <v>24013</v>
          </cell>
          <cell r="E2741" t="str">
            <v>CPLG</v>
          </cell>
          <cell r="F2741">
            <v>2</v>
          </cell>
          <cell r="G2741" t="str">
            <v>CB400500000100</v>
          </cell>
          <cell r="H2741">
            <v>1</v>
          </cell>
          <cell r="I2741" t="str">
            <v>--</v>
          </cell>
          <cell r="J2741">
            <v>2</v>
          </cell>
          <cell r="K2741">
            <v>2</v>
          </cell>
        </row>
        <row r="2742">
          <cell r="A2742" t="str">
            <v>M2</v>
          </cell>
          <cell r="B2742" t="str">
            <v>A5C</v>
          </cell>
          <cell r="C2742" t="str">
            <v>P</v>
          </cell>
          <cell r="D2742" t="str">
            <v>24020</v>
          </cell>
          <cell r="E2742" t="str">
            <v>CPLG</v>
          </cell>
          <cell r="F2742">
            <v>2</v>
          </cell>
          <cell r="G2742" t="str">
            <v>CB400500000100</v>
          </cell>
          <cell r="H2742">
            <v>1</v>
          </cell>
          <cell r="I2742" t="str">
            <v>--</v>
          </cell>
          <cell r="J2742">
            <v>2</v>
          </cell>
          <cell r="K2742">
            <v>2</v>
          </cell>
        </row>
        <row r="2743">
          <cell r="A2743" t="str">
            <v>M2</v>
          </cell>
          <cell r="B2743" t="str">
            <v>A5C</v>
          </cell>
          <cell r="C2743" t="str">
            <v>N</v>
          </cell>
          <cell r="D2743" t="str">
            <v>23613</v>
          </cell>
          <cell r="E2743" t="str">
            <v>E SWG</v>
          </cell>
          <cell r="F2743">
            <v>2</v>
          </cell>
          <cell r="G2743" t="str">
            <v>CB16210808010T</v>
          </cell>
          <cell r="H2743">
            <v>1</v>
          </cell>
          <cell r="I2743">
            <v>0.75</v>
          </cell>
          <cell r="J2743">
            <v>1</v>
          </cell>
          <cell r="K2743">
            <v>1</v>
          </cell>
        </row>
        <row r="2744">
          <cell r="A2744" t="str">
            <v>M2</v>
          </cell>
          <cell r="B2744" t="str">
            <v>A5C</v>
          </cell>
          <cell r="C2744" t="str">
            <v>P</v>
          </cell>
          <cell r="D2744" t="str">
            <v>23052</v>
          </cell>
          <cell r="E2744" t="str">
            <v>E SWG</v>
          </cell>
          <cell r="F2744">
            <v>2</v>
          </cell>
          <cell r="G2744" t="str">
            <v>CB16210808010T</v>
          </cell>
          <cell r="H2744">
            <v>1</v>
          </cell>
          <cell r="I2744">
            <v>0.75</v>
          </cell>
          <cell r="J2744">
            <v>2</v>
          </cell>
          <cell r="K2744">
            <v>2</v>
          </cell>
        </row>
        <row r="2745">
          <cell r="A2745" t="str">
            <v>M2</v>
          </cell>
          <cell r="B2745" t="str">
            <v>A5C</v>
          </cell>
          <cell r="C2745" t="str">
            <v>P</v>
          </cell>
          <cell r="D2745" t="str">
            <v>23037</v>
          </cell>
          <cell r="E2745" t="str">
            <v>E SWG</v>
          </cell>
          <cell r="F2745">
            <v>2</v>
          </cell>
          <cell r="G2745" t="str">
            <v>CB16210808010T</v>
          </cell>
          <cell r="H2745">
            <v>1</v>
          </cell>
          <cell r="I2745">
            <v>0.75</v>
          </cell>
          <cell r="J2745">
            <v>2</v>
          </cell>
          <cell r="K2745">
            <v>2</v>
          </cell>
        </row>
        <row r="2746">
          <cell r="A2746" t="str">
            <v>M2</v>
          </cell>
          <cell r="B2746" t="str">
            <v>A5C</v>
          </cell>
          <cell r="C2746" t="str">
            <v>P</v>
          </cell>
          <cell r="D2746" t="str">
            <v>23149</v>
          </cell>
          <cell r="E2746" t="str">
            <v>E SWG</v>
          </cell>
          <cell r="F2746">
            <v>2</v>
          </cell>
          <cell r="G2746" t="str">
            <v>CB16210808010T</v>
          </cell>
          <cell r="H2746">
            <v>1</v>
          </cell>
          <cell r="I2746">
            <v>0.75</v>
          </cell>
          <cell r="J2746">
            <v>2</v>
          </cell>
          <cell r="K2746">
            <v>2</v>
          </cell>
        </row>
        <row r="2747">
          <cell r="A2747" t="str">
            <v>M2</v>
          </cell>
          <cell r="B2747" t="str">
            <v>A5C</v>
          </cell>
          <cell r="C2747" t="str">
            <v>N</v>
          </cell>
          <cell r="D2747" t="str">
            <v>23631</v>
          </cell>
          <cell r="E2747" t="str">
            <v>NPL</v>
          </cell>
          <cell r="F2747">
            <v>2</v>
          </cell>
          <cell r="G2747" t="str">
            <v>CB1321080001VR</v>
          </cell>
          <cell r="H2747">
            <v>1</v>
          </cell>
          <cell r="I2747" t="str">
            <v>75mm</v>
          </cell>
          <cell r="J2747">
            <v>1</v>
          </cell>
          <cell r="K2747">
            <v>1</v>
          </cell>
        </row>
        <row r="2748">
          <cell r="A2748" t="str">
            <v>M2</v>
          </cell>
          <cell r="B2748" t="str">
            <v>A5C</v>
          </cell>
          <cell r="C2748" t="str">
            <v>N</v>
          </cell>
          <cell r="D2748" t="str">
            <v>23633</v>
          </cell>
          <cell r="E2748" t="str">
            <v>NPL</v>
          </cell>
          <cell r="F2748">
            <v>2</v>
          </cell>
          <cell r="G2748" t="str">
            <v>CB1321080001VR</v>
          </cell>
          <cell r="H2748">
            <v>1</v>
          </cell>
          <cell r="I2748" t="str">
            <v>75mm</v>
          </cell>
          <cell r="J2748">
            <v>1</v>
          </cell>
          <cell r="K2748">
            <v>1</v>
          </cell>
        </row>
        <row r="2749">
          <cell r="A2749" t="str">
            <v>M2</v>
          </cell>
          <cell r="B2749" t="str">
            <v>A5C</v>
          </cell>
          <cell r="C2749" t="str">
            <v>N</v>
          </cell>
          <cell r="D2749" t="str">
            <v>23635</v>
          </cell>
          <cell r="E2749" t="str">
            <v>NPL</v>
          </cell>
          <cell r="F2749">
            <v>2</v>
          </cell>
          <cell r="G2749" t="str">
            <v>CB1321080001VR</v>
          </cell>
          <cell r="H2749">
            <v>1</v>
          </cell>
          <cell r="I2749" t="str">
            <v>75mm</v>
          </cell>
          <cell r="J2749">
            <v>1</v>
          </cell>
          <cell r="K2749">
            <v>1</v>
          </cell>
        </row>
        <row r="2750">
          <cell r="A2750" t="str">
            <v>M2</v>
          </cell>
          <cell r="B2750" t="str">
            <v>A5C</v>
          </cell>
          <cell r="C2750" t="str">
            <v>N</v>
          </cell>
          <cell r="D2750" t="str">
            <v>23632</v>
          </cell>
          <cell r="E2750" t="str">
            <v>R TEE</v>
          </cell>
          <cell r="F2750">
            <v>2</v>
          </cell>
          <cell r="G2750" t="str">
            <v>CB40040000010T</v>
          </cell>
          <cell r="H2750">
            <v>1</v>
          </cell>
          <cell r="I2750">
            <v>0.75</v>
          </cell>
          <cell r="J2750">
            <v>1</v>
          </cell>
          <cell r="K2750">
            <v>1</v>
          </cell>
        </row>
        <row r="2751">
          <cell r="A2751" t="str">
            <v>M2</v>
          </cell>
          <cell r="B2751" t="str">
            <v>A5C</v>
          </cell>
          <cell r="C2751" t="str">
            <v>N</v>
          </cell>
          <cell r="D2751" t="str">
            <v>23634</v>
          </cell>
          <cell r="E2751" t="str">
            <v>R TEE</v>
          </cell>
          <cell r="F2751">
            <v>2</v>
          </cell>
          <cell r="G2751" t="str">
            <v>CB40040000010T</v>
          </cell>
          <cell r="H2751">
            <v>1</v>
          </cell>
          <cell r="I2751">
            <v>0.75</v>
          </cell>
          <cell r="J2751">
            <v>1</v>
          </cell>
          <cell r="K2751">
            <v>1</v>
          </cell>
        </row>
        <row r="2752">
          <cell r="A2752" t="str">
            <v>M2</v>
          </cell>
          <cell r="B2752" t="str">
            <v>A5C</v>
          </cell>
          <cell r="C2752" t="str">
            <v>N</v>
          </cell>
          <cell r="D2752" t="str">
            <v>23638</v>
          </cell>
          <cell r="E2752" t="str">
            <v>R TEE</v>
          </cell>
          <cell r="F2752">
            <v>2</v>
          </cell>
          <cell r="G2752" t="str">
            <v>CB40040000010T</v>
          </cell>
          <cell r="H2752">
            <v>1</v>
          </cell>
          <cell r="I2752">
            <v>0.75</v>
          </cell>
          <cell r="J2752">
            <v>1</v>
          </cell>
          <cell r="K2752">
            <v>1</v>
          </cell>
        </row>
        <row r="2753">
          <cell r="A2753" t="str">
            <v>M2</v>
          </cell>
          <cell r="B2753" t="str">
            <v>A5C</v>
          </cell>
          <cell r="C2753" t="str">
            <v>N</v>
          </cell>
          <cell r="D2753" t="str">
            <v>23640</v>
          </cell>
          <cell r="E2753" t="str">
            <v>R TEE</v>
          </cell>
          <cell r="F2753">
            <v>2</v>
          </cell>
          <cell r="G2753" t="str">
            <v>CB40040000010T</v>
          </cell>
          <cell r="H2753">
            <v>1</v>
          </cell>
          <cell r="I2753">
            <v>0.75</v>
          </cell>
          <cell r="J2753">
            <v>1</v>
          </cell>
          <cell r="K2753">
            <v>1</v>
          </cell>
        </row>
        <row r="2754">
          <cell r="A2754" t="str">
            <v>M2</v>
          </cell>
          <cell r="B2754" t="str">
            <v>A5C</v>
          </cell>
          <cell r="C2754" t="str">
            <v>P</v>
          </cell>
          <cell r="D2754" t="str">
            <v>23052</v>
          </cell>
          <cell r="E2754" t="str">
            <v>R TEE</v>
          </cell>
          <cell r="F2754">
            <v>2</v>
          </cell>
          <cell r="G2754" t="str">
            <v>CB40040000010T</v>
          </cell>
          <cell r="H2754">
            <v>1</v>
          </cell>
          <cell r="I2754">
            <v>0.75</v>
          </cell>
          <cell r="J2754">
            <v>4</v>
          </cell>
          <cell r="K2754">
            <v>4</v>
          </cell>
        </row>
        <row r="2755">
          <cell r="A2755" t="str">
            <v>M2</v>
          </cell>
          <cell r="B2755" t="str">
            <v>A5C</v>
          </cell>
          <cell r="C2755" t="str">
            <v>P</v>
          </cell>
          <cell r="D2755" t="str">
            <v>23063</v>
          </cell>
          <cell r="E2755" t="str">
            <v>R TEE</v>
          </cell>
          <cell r="F2755">
            <v>2</v>
          </cell>
          <cell r="G2755" t="str">
            <v>CB40040000010T</v>
          </cell>
          <cell r="H2755">
            <v>1</v>
          </cell>
          <cell r="I2755">
            <v>0.75</v>
          </cell>
          <cell r="J2755">
            <v>2</v>
          </cell>
          <cell r="K2755">
            <v>2</v>
          </cell>
        </row>
        <row r="2756">
          <cell r="A2756" t="str">
            <v>M2</v>
          </cell>
          <cell r="B2756" t="str">
            <v>A5C</v>
          </cell>
          <cell r="C2756" t="str">
            <v>P</v>
          </cell>
          <cell r="D2756" t="str">
            <v>23078</v>
          </cell>
          <cell r="E2756" t="str">
            <v>R TEE</v>
          </cell>
          <cell r="F2756">
            <v>2</v>
          </cell>
          <cell r="G2756" t="str">
            <v>CB40040000010T</v>
          </cell>
          <cell r="H2756">
            <v>1</v>
          </cell>
          <cell r="I2756">
            <v>0.75</v>
          </cell>
          <cell r="J2756">
            <v>2</v>
          </cell>
          <cell r="K2756">
            <v>2</v>
          </cell>
        </row>
        <row r="2757">
          <cell r="A2757" t="str">
            <v>M2</v>
          </cell>
          <cell r="B2757" t="str">
            <v>A5C</v>
          </cell>
          <cell r="C2757" t="str">
            <v>P</v>
          </cell>
          <cell r="D2757" t="str">
            <v>23083</v>
          </cell>
          <cell r="E2757" t="str">
            <v>R TEE</v>
          </cell>
          <cell r="F2757">
            <v>2</v>
          </cell>
          <cell r="G2757" t="str">
            <v>CB40040000010T</v>
          </cell>
          <cell r="H2757">
            <v>1</v>
          </cell>
          <cell r="I2757">
            <v>0.75</v>
          </cell>
          <cell r="J2757">
            <v>2</v>
          </cell>
          <cell r="K2757">
            <v>2</v>
          </cell>
        </row>
        <row r="2758">
          <cell r="A2758" t="str">
            <v>M2</v>
          </cell>
          <cell r="B2758" t="str">
            <v>A5C</v>
          </cell>
          <cell r="C2758" t="str">
            <v>P</v>
          </cell>
          <cell r="D2758" t="str">
            <v>23122</v>
          </cell>
          <cell r="E2758" t="str">
            <v>R TEE</v>
          </cell>
          <cell r="F2758">
            <v>2</v>
          </cell>
          <cell r="G2758" t="str">
            <v>CB40040000010T</v>
          </cell>
          <cell r="H2758">
            <v>1</v>
          </cell>
          <cell r="I2758">
            <v>0.75</v>
          </cell>
          <cell r="J2758">
            <v>2</v>
          </cell>
          <cell r="K2758">
            <v>2</v>
          </cell>
        </row>
        <row r="2759">
          <cell r="A2759" t="str">
            <v>M2</v>
          </cell>
          <cell r="B2759" t="str">
            <v>A5C</v>
          </cell>
          <cell r="C2759" t="str">
            <v>P</v>
          </cell>
          <cell r="D2759" t="str">
            <v>23144</v>
          </cell>
          <cell r="E2759" t="str">
            <v>R TEE</v>
          </cell>
          <cell r="F2759">
            <v>2</v>
          </cell>
          <cell r="G2759" t="str">
            <v>CB40040000010T</v>
          </cell>
          <cell r="H2759">
            <v>1</v>
          </cell>
          <cell r="I2759">
            <v>0.75</v>
          </cell>
          <cell r="J2759">
            <v>4</v>
          </cell>
          <cell r="K2759">
            <v>4</v>
          </cell>
        </row>
        <row r="2760">
          <cell r="A2760" t="str">
            <v>M2</v>
          </cell>
          <cell r="B2760" t="str">
            <v>A5C</v>
          </cell>
          <cell r="C2760" t="str">
            <v>P</v>
          </cell>
          <cell r="D2760" t="str">
            <v>23148</v>
          </cell>
          <cell r="E2760" t="str">
            <v>R TEE</v>
          </cell>
          <cell r="F2760">
            <v>2</v>
          </cell>
          <cell r="G2760" t="str">
            <v>CB40040000010T</v>
          </cell>
          <cell r="H2760">
            <v>1</v>
          </cell>
          <cell r="I2760">
            <v>0.75</v>
          </cell>
          <cell r="J2760">
            <v>4</v>
          </cell>
          <cell r="K2760">
            <v>4</v>
          </cell>
        </row>
        <row r="2761">
          <cell r="A2761" t="str">
            <v>M2</v>
          </cell>
          <cell r="B2761" t="str">
            <v>A5C</v>
          </cell>
          <cell r="C2761" t="str">
            <v>P</v>
          </cell>
          <cell r="D2761" t="str">
            <v>23149</v>
          </cell>
          <cell r="E2761" t="str">
            <v>R TEE</v>
          </cell>
          <cell r="F2761">
            <v>2</v>
          </cell>
          <cell r="G2761" t="str">
            <v>CB40040000010T</v>
          </cell>
          <cell r="H2761">
            <v>1</v>
          </cell>
          <cell r="I2761">
            <v>0.75</v>
          </cell>
          <cell r="J2761">
            <v>5</v>
          </cell>
          <cell r="K2761">
            <v>5</v>
          </cell>
        </row>
        <row r="2762">
          <cell r="A2762" t="str">
            <v>M2</v>
          </cell>
          <cell r="B2762" t="str">
            <v>A5C</v>
          </cell>
          <cell r="C2762" t="str">
            <v>P</v>
          </cell>
          <cell r="D2762" t="str">
            <v>23164</v>
          </cell>
          <cell r="E2762" t="str">
            <v>R TEE</v>
          </cell>
          <cell r="F2762">
            <v>2</v>
          </cell>
          <cell r="G2762" t="str">
            <v>CB40040000010T</v>
          </cell>
          <cell r="H2762">
            <v>1</v>
          </cell>
          <cell r="I2762">
            <v>0.75</v>
          </cell>
          <cell r="J2762">
            <v>2</v>
          </cell>
          <cell r="K2762">
            <v>2</v>
          </cell>
        </row>
        <row r="2763">
          <cell r="A2763" t="str">
            <v>M2</v>
          </cell>
          <cell r="B2763" t="str">
            <v>A5C</v>
          </cell>
          <cell r="C2763" t="str">
            <v>P</v>
          </cell>
          <cell r="D2763" t="str">
            <v>23205</v>
          </cell>
          <cell r="E2763" t="str">
            <v>R TEE</v>
          </cell>
          <cell r="F2763">
            <v>2</v>
          </cell>
          <cell r="G2763" t="str">
            <v>CB40040000010T</v>
          </cell>
          <cell r="H2763">
            <v>1</v>
          </cell>
          <cell r="I2763">
            <v>0.75</v>
          </cell>
          <cell r="J2763">
            <v>2</v>
          </cell>
          <cell r="K2763">
            <v>2</v>
          </cell>
        </row>
        <row r="2764">
          <cell r="A2764" t="str">
            <v>M2</v>
          </cell>
          <cell r="B2764" t="str">
            <v>A5C</v>
          </cell>
          <cell r="C2764" t="str">
            <v>P</v>
          </cell>
          <cell r="D2764" t="str">
            <v>23214</v>
          </cell>
          <cell r="E2764" t="str">
            <v>R TEE</v>
          </cell>
          <cell r="F2764">
            <v>2</v>
          </cell>
          <cell r="G2764" t="str">
            <v>CB40040000010T</v>
          </cell>
          <cell r="H2764">
            <v>1</v>
          </cell>
          <cell r="I2764">
            <v>0.75</v>
          </cell>
          <cell r="J2764">
            <v>3</v>
          </cell>
          <cell r="K2764">
            <v>3</v>
          </cell>
        </row>
        <row r="2765">
          <cell r="A2765" t="str">
            <v>M2</v>
          </cell>
          <cell r="B2765" t="str">
            <v>A5C</v>
          </cell>
          <cell r="C2765" t="str">
            <v>P</v>
          </cell>
          <cell r="D2765" t="str">
            <v>23207</v>
          </cell>
          <cell r="E2765" t="str">
            <v>R TEE</v>
          </cell>
          <cell r="F2765">
            <v>2</v>
          </cell>
          <cell r="G2765" t="str">
            <v>CB40040000010T</v>
          </cell>
          <cell r="H2765">
            <v>1</v>
          </cell>
          <cell r="I2765">
            <v>0.75</v>
          </cell>
          <cell r="J2765">
            <v>2</v>
          </cell>
          <cell r="K2765">
            <v>2</v>
          </cell>
        </row>
        <row r="2766">
          <cell r="A2766" t="str">
            <v>M2</v>
          </cell>
          <cell r="B2766" t="str">
            <v>A5C</v>
          </cell>
          <cell r="C2766" t="str">
            <v>P</v>
          </cell>
          <cell r="D2766" t="str">
            <v>23208</v>
          </cell>
          <cell r="E2766" t="str">
            <v>R TEE</v>
          </cell>
          <cell r="F2766">
            <v>2</v>
          </cell>
          <cell r="G2766" t="str">
            <v>CB40040000010T</v>
          </cell>
          <cell r="H2766">
            <v>1</v>
          </cell>
          <cell r="I2766">
            <v>0.75</v>
          </cell>
          <cell r="J2766">
            <v>2</v>
          </cell>
          <cell r="K2766">
            <v>2</v>
          </cell>
        </row>
        <row r="2767">
          <cell r="A2767" t="str">
            <v>M2</v>
          </cell>
          <cell r="B2767" t="str">
            <v>A5C</v>
          </cell>
          <cell r="C2767" t="str">
            <v>P</v>
          </cell>
          <cell r="D2767" t="str">
            <v>23212</v>
          </cell>
          <cell r="E2767" t="str">
            <v>R TEE</v>
          </cell>
          <cell r="F2767">
            <v>2</v>
          </cell>
          <cell r="G2767" t="str">
            <v>CB40040000010T</v>
          </cell>
          <cell r="H2767">
            <v>1</v>
          </cell>
          <cell r="I2767">
            <v>0.75</v>
          </cell>
          <cell r="J2767">
            <v>3</v>
          </cell>
          <cell r="K2767">
            <v>3</v>
          </cell>
        </row>
        <row r="2768">
          <cell r="A2768" t="str">
            <v>M2</v>
          </cell>
          <cell r="B2768" t="str">
            <v>A5C</v>
          </cell>
          <cell r="C2768" t="str">
            <v>P</v>
          </cell>
          <cell r="D2768" t="str">
            <v>23213</v>
          </cell>
          <cell r="E2768" t="str">
            <v>R TEE</v>
          </cell>
          <cell r="F2768">
            <v>2</v>
          </cell>
          <cell r="G2768" t="str">
            <v>CB40040000010T</v>
          </cell>
          <cell r="H2768">
            <v>1</v>
          </cell>
          <cell r="I2768">
            <v>0.75</v>
          </cell>
          <cell r="J2768">
            <v>3</v>
          </cell>
          <cell r="K2768">
            <v>3</v>
          </cell>
        </row>
        <row r="2769">
          <cell r="A2769" t="str">
            <v>M2</v>
          </cell>
          <cell r="B2769" t="str">
            <v>A5C</v>
          </cell>
          <cell r="C2769" t="str">
            <v>P</v>
          </cell>
          <cell r="D2769" t="str">
            <v>23230</v>
          </cell>
          <cell r="E2769" t="str">
            <v>R TEE</v>
          </cell>
          <cell r="F2769">
            <v>2</v>
          </cell>
          <cell r="G2769" t="str">
            <v>CB40040000010T</v>
          </cell>
          <cell r="H2769">
            <v>1</v>
          </cell>
          <cell r="I2769">
            <v>0.75</v>
          </cell>
          <cell r="J2769">
            <v>3</v>
          </cell>
          <cell r="K2769">
            <v>3</v>
          </cell>
        </row>
        <row r="2770">
          <cell r="A2770" t="str">
            <v>M2</v>
          </cell>
          <cell r="B2770" t="str">
            <v>A5C</v>
          </cell>
          <cell r="C2770" t="str">
            <v>P</v>
          </cell>
          <cell r="D2770" t="str">
            <v>23239</v>
          </cell>
          <cell r="E2770" t="str">
            <v>R TEE</v>
          </cell>
          <cell r="F2770">
            <v>2</v>
          </cell>
          <cell r="G2770" t="str">
            <v>CB40040000010T</v>
          </cell>
          <cell r="H2770">
            <v>1</v>
          </cell>
          <cell r="I2770">
            <v>0.75</v>
          </cell>
          <cell r="J2770">
            <v>2</v>
          </cell>
          <cell r="K2770">
            <v>2</v>
          </cell>
        </row>
        <row r="2771">
          <cell r="A2771" t="str">
            <v>M2</v>
          </cell>
          <cell r="B2771" t="str">
            <v>A5C</v>
          </cell>
          <cell r="C2771" t="str">
            <v>P</v>
          </cell>
          <cell r="D2771" t="str">
            <v>23252</v>
          </cell>
          <cell r="E2771" t="str">
            <v>R TEE</v>
          </cell>
          <cell r="F2771">
            <v>2</v>
          </cell>
          <cell r="G2771" t="str">
            <v>CB40040000010T</v>
          </cell>
          <cell r="H2771">
            <v>1</v>
          </cell>
          <cell r="I2771">
            <v>0.75</v>
          </cell>
          <cell r="J2771">
            <v>3</v>
          </cell>
          <cell r="K2771">
            <v>3</v>
          </cell>
        </row>
        <row r="2772">
          <cell r="A2772" t="str">
            <v>M2</v>
          </cell>
          <cell r="B2772" t="str">
            <v>A5C</v>
          </cell>
          <cell r="C2772" t="str">
            <v>P</v>
          </cell>
          <cell r="D2772" t="str">
            <v>24007</v>
          </cell>
          <cell r="E2772" t="str">
            <v>R TEE</v>
          </cell>
          <cell r="F2772">
            <v>2</v>
          </cell>
          <cell r="G2772" t="str">
            <v>CB40040000010T</v>
          </cell>
          <cell r="H2772">
            <v>1</v>
          </cell>
          <cell r="I2772">
            <v>0.75</v>
          </cell>
          <cell r="J2772">
            <v>1</v>
          </cell>
          <cell r="K2772">
            <v>1</v>
          </cell>
        </row>
        <row r="2773">
          <cell r="A2773" t="str">
            <v>M2</v>
          </cell>
          <cell r="B2773" t="str">
            <v>A5C</v>
          </cell>
          <cell r="C2773" t="str">
            <v>P</v>
          </cell>
          <cell r="D2773" t="str">
            <v>24008</v>
          </cell>
          <cell r="E2773" t="str">
            <v>R TEE</v>
          </cell>
          <cell r="F2773">
            <v>2</v>
          </cell>
          <cell r="G2773" t="str">
            <v>CB40040000010T</v>
          </cell>
          <cell r="H2773">
            <v>1</v>
          </cell>
          <cell r="I2773">
            <v>0.75</v>
          </cell>
          <cell r="J2773">
            <v>3</v>
          </cell>
          <cell r="K2773">
            <v>3</v>
          </cell>
        </row>
        <row r="2774">
          <cell r="A2774" t="str">
            <v>M2</v>
          </cell>
          <cell r="B2774" t="str">
            <v>A5C</v>
          </cell>
          <cell r="C2774" t="str">
            <v>P</v>
          </cell>
          <cell r="D2774" t="str">
            <v>24020</v>
          </cell>
          <cell r="E2774" t="str">
            <v>R TEE</v>
          </cell>
          <cell r="F2774">
            <v>2</v>
          </cell>
          <cell r="G2774" t="str">
            <v>CB40040000010T</v>
          </cell>
          <cell r="H2774">
            <v>1</v>
          </cell>
          <cell r="I2774">
            <v>0.75</v>
          </cell>
          <cell r="J2774">
            <v>2</v>
          </cell>
          <cell r="K2774">
            <v>2</v>
          </cell>
        </row>
        <row r="2775">
          <cell r="A2775" t="str">
            <v>M2</v>
          </cell>
          <cell r="B2775" t="str">
            <v>A5C</v>
          </cell>
          <cell r="C2775" t="str">
            <v>N</v>
          </cell>
          <cell r="D2775" t="str">
            <v>23636</v>
          </cell>
          <cell r="E2775" t="str">
            <v>R TEE</v>
          </cell>
          <cell r="F2775">
            <v>2</v>
          </cell>
          <cell r="G2775" t="str">
            <v>CB40040000010T</v>
          </cell>
          <cell r="H2775">
            <v>1</v>
          </cell>
          <cell r="I2775">
            <v>0.75</v>
          </cell>
          <cell r="J2775">
            <v>1</v>
          </cell>
          <cell r="K2775">
            <v>1</v>
          </cell>
        </row>
        <row r="2776">
          <cell r="A2776" t="str">
            <v>M2</v>
          </cell>
          <cell r="B2776" t="str">
            <v>A5C</v>
          </cell>
          <cell r="C2776" t="str">
            <v>N</v>
          </cell>
          <cell r="D2776" t="str">
            <v>23637</v>
          </cell>
          <cell r="E2776" t="str">
            <v>R TEE</v>
          </cell>
          <cell r="F2776">
            <v>2</v>
          </cell>
          <cell r="G2776" t="str">
            <v>CB40040000010T</v>
          </cell>
          <cell r="H2776">
            <v>1</v>
          </cell>
          <cell r="I2776">
            <v>0.75</v>
          </cell>
          <cell r="J2776">
            <v>1</v>
          </cell>
          <cell r="K2776">
            <v>1</v>
          </cell>
        </row>
        <row r="2777">
          <cell r="A2777" t="str">
            <v>M2</v>
          </cell>
          <cell r="B2777" t="str">
            <v>A5C</v>
          </cell>
          <cell r="C2777" t="str">
            <v>N</v>
          </cell>
          <cell r="D2777" t="str">
            <v>23639</v>
          </cell>
          <cell r="E2777" t="str">
            <v>R TEE</v>
          </cell>
          <cell r="F2777">
            <v>2</v>
          </cell>
          <cell r="G2777" t="str">
            <v>CB40040000010T</v>
          </cell>
          <cell r="H2777">
            <v>1</v>
          </cell>
          <cell r="I2777">
            <v>0.75</v>
          </cell>
          <cell r="J2777">
            <v>1</v>
          </cell>
          <cell r="K2777">
            <v>1</v>
          </cell>
        </row>
        <row r="2778">
          <cell r="A2778" t="str">
            <v>M2</v>
          </cell>
          <cell r="B2778" t="str">
            <v>A5C</v>
          </cell>
          <cell r="C2778" t="str">
            <v>P</v>
          </cell>
          <cell r="D2778" t="str">
            <v>23037</v>
          </cell>
          <cell r="E2778" t="str">
            <v>R TEE</v>
          </cell>
          <cell r="F2778">
            <v>2</v>
          </cell>
          <cell r="G2778" t="str">
            <v>CB40040000010T</v>
          </cell>
          <cell r="H2778">
            <v>1</v>
          </cell>
          <cell r="I2778">
            <v>0.75</v>
          </cell>
          <cell r="J2778">
            <v>5</v>
          </cell>
          <cell r="K2778">
            <v>5</v>
          </cell>
        </row>
        <row r="2779">
          <cell r="A2779" t="str">
            <v>M2</v>
          </cell>
          <cell r="B2779" t="str">
            <v>A5C</v>
          </cell>
          <cell r="C2779" t="str">
            <v>P</v>
          </cell>
          <cell r="D2779" t="str">
            <v>23204</v>
          </cell>
          <cell r="E2779" t="str">
            <v>R TEE</v>
          </cell>
          <cell r="F2779">
            <v>2</v>
          </cell>
          <cell r="G2779" t="str">
            <v>CB40040000010T</v>
          </cell>
          <cell r="H2779">
            <v>1</v>
          </cell>
          <cell r="I2779">
            <v>0.75</v>
          </cell>
          <cell r="J2779">
            <v>2</v>
          </cell>
          <cell r="K2779">
            <v>2</v>
          </cell>
        </row>
        <row r="2780">
          <cell r="A2780" t="str">
            <v>M2</v>
          </cell>
          <cell r="B2780" t="str">
            <v>A5C</v>
          </cell>
          <cell r="C2780" t="str">
            <v>P</v>
          </cell>
          <cell r="D2780" t="str">
            <v>23206</v>
          </cell>
          <cell r="E2780" t="str">
            <v>R TEE</v>
          </cell>
          <cell r="F2780">
            <v>2</v>
          </cell>
          <cell r="G2780" t="str">
            <v>CB40040000010T</v>
          </cell>
          <cell r="H2780">
            <v>1</v>
          </cell>
          <cell r="I2780">
            <v>0.75</v>
          </cell>
          <cell r="J2780">
            <v>2</v>
          </cell>
          <cell r="K2780">
            <v>2</v>
          </cell>
        </row>
        <row r="2781">
          <cell r="A2781" t="str">
            <v>M2</v>
          </cell>
          <cell r="B2781" t="str">
            <v>A5C</v>
          </cell>
          <cell r="C2781" t="str">
            <v>P</v>
          </cell>
          <cell r="D2781" t="str">
            <v>23235</v>
          </cell>
          <cell r="E2781" t="str">
            <v>R TEE</v>
          </cell>
          <cell r="F2781">
            <v>2</v>
          </cell>
          <cell r="G2781" t="str">
            <v>CB40040000010T</v>
          </cell>
          <cell r="H2781">
            <v>1</v>
          </cell>
          <cell r="I2781">
            <v>0.75</v>
          </cell>
          <cell r="J2781">
            <v>2</v>
          </cell>
          <cell r="K2781">
            <v>2</v>
          </cell>
        </row>
        <row r="2782">
          <cell r="A2782" t="str">
            <v>M2</v>
          </cell>
          <cell r="B2782" t="str">
            <v>A5C</v>
          </cell>
          <cell r="C2782" t="str">
            <v>P</v>
          </cell>
          <cell r="D2782" t="str">
            <v>23245</v>
          </cell>
          <cell r="E2782" t="str">
            <v>R TEE</v>
          </cell>
          <cell r="F2782">
            <v>2</v>
          </cell>
          <cell r="G2782" t="str">
            <v>CB40040000010T</v>
          </cell>
          <cell r="H2782">
            <v>1</v>
          </cell>
          <cell r="I2782">
            <v>0.75</v>
          </cell>
          <cell r="J2782">
            <v>3</v>
          </cell>
          <cell r="K2782">
            <v>3</v>
          </cell>
        </row>
        <row r="2783">
          <cell r="A2783" t="str">
            <v>M2</v>
          </cell>
          <cell r="B2783" t="str">
            <v>A5C</v>
          </cell>
          <cell r="C2783" t="str">
            <v>P</v>
          </cell>
          <cell r="D2783" t="str">
            <v>24013</v>
          </cell>
          <cell r="E2783" t="str">
            <v>R TEE</v>
          </cell>
          <cell r="F2783">
            <v>2</v>
          </cell>
          <cell r="G2783" t="str">
            <v>CB40040000010T</v>
          </cell>
          <cell r="H2783">
            <v>1</v>
          </cell>
          <cell r="I2783">
            <v>0.75</v>
          </cell>
          <cell r="J2783">
            <v>3</v>
          </cell>
          <cell r="K2783">
            <v>3</v>
          </cell>
        </row>
        <row r="2784">
          <cell r="A2784" t="str">
            <v>M2</v>
          </cell>
          <cell r="B2784" t="str">
            <v>A5C</v>
          </cell>
          <cell r="C2784" t="str">
            <v>N</v>
          </cell>
          <cell r="D2784" t="str">
            <v>23631</v>
          </cell>
          <cell r="E2784" t="str">
            <v>TEE</v>
          </cell>
          <cell r="F2784">
            <v>2</v>
          </cell>
          <cell r="G2784" t="str">
            <v>CB400300000100</v>
          </cell>
          <cell r="H2784">
            <v>1</v>
          </cell>
          <cell r="I2784" t="str">
            <v>--</v>
          </cell>
          <cell r="J2784">
            <v>1</v>
          </cell>
          <cell r="K2784">
            <v>1</v>
          </cell>
        </row>
        <row r="2785">
          <cell r="A2785" t="str">
            <v>M2</v>
          </cell>
          <cell r="B2785" t="str">
            <v>A5C</v>
          </cell>
          <cell r="C2785" t="str">
            <v>N</v>
          </cell>
          <cell r="D2785" t="str">
            <v>23633</v>
          </cell>
          <cell r="E2785" t="str">
            <v>TEE</v>
          </cell>
          <cell r="F2785">
            <v>2</v>
          </cell>
          <cell r="G2785" t="str">
            <v>CB400300000100</v>
          </cell>
          <cell r="H2785">
            <v>1</v>
          </cell>
          <cell r="I2785" t="str">
            <v>--</v>
          </cell>
          <cell r="J2785">
            <v>1</v>
          </cell>
          <cell r="K2785">
            <v>1</v>
          </cell>
        </row>
        <row r="2786">
          <cell r="A2786" t="str">
            <v>M2</v>
          </cell>
          <cell r="B2786" t="str">
            <v>A5C</v>
          </cell>
          <cell r="C2786" t="str">
            <v>N</v>
          </cell>
          <cell r="D2786" t="str">
            <v>23635</v>
          </cell>
          <cell r="E2786" t="str">
            <v>TEE</v>
          </cell>
          <cell r="F2786">
            <v>2</v>
          </cell>
          <cell r="G2786" t="str">
            <v>CB400300000100</v>
          </cell>
          <cell r="H2786">
            <v>1</v>
          </cell>
          <cell r="I2786" t="str">
            <v>--</v>
          </cell>
          <cell r="J2786">
            <v>1</v>
          </cell>
          <cell r="K2786">
            <v>1</v>
          </cell>
        </row>
        <row r="2787">
          <cell r="A2787" t="str">
            <v>M2</v>
          </cell>
          <cell r="B2787" t="str">
            <v>A5C</v>
          </cell>
          <cell r="C2787" t="str">
            <v>P</v>
          </cell>
          <cell r="D2787" t="str">
            <v>23063</v>
          </cell>
          <cell r="E2787" t="str">
            <v>TEE</v>
          </cell>
          <cell r="F2787">
            <v>2</v>
          </cell>
          <cell r="G2787" t="str">
            <v>CB400300000100</v>
          </cell>
          <cell r="H2787">
            <v>1</v>
          </cell>
          <cell r="I2787" t="str">
            <v>--</v>
          </cell>
          <cell r="J2787">
            <v>2</v>
          </cell>
          <cell r="K2787">
            <v>2</v>
          </cell>
        </row>
        <row r="2788">
          <cell r="A2788" t="str">
            <v>M2</v>
          </cell>
          <cell r="B2788" t="str">
            <v>A5C</v>
          </cell>
          <cell r="C2788" t="str">
            <v>P</v>
          </cell>
          <cell r="D2788" t="str">
            <v>23078</v>
          </cell>
          <cell r="E2788" t="str">
            <v>TEE</v>
          </cell>
          <cell r="F2788">
            <v>2</v>
          </cell>
          <cell r="G2788" t="str">
            <v>CB400300000100</v>
          </cell>
          <cell r="H2788">
            <v>1</v>
          </cell>
          <cell r="I2788" t="str">
            <v>--</v>
          </cell>
          <cell r="J2788">
            <v>2</v>
          </cell>
          <cell r="K2788">
            <v>2</v>
          </cell>
        </row>
        <row r="2789">
          <cell r="A2789" t="str">
            <v>M2</v>
          </cell>
          <cell r="B2789" t="str">
            <v>A5C</v>
          </cell>
          <cell r="C2789" t="str">
            <v>P</v>
          </cell>
          <cell r="D2789" t="str">
            <v>23083</v>
          </cell>
          <cell r="E2789" t="str">
            <v>TEE</v>
          </cell>
          <cell r="F2789">
            <v>2</v>
          </cell>
          <cell r="G2789" t="str">
            <v>CB400300000100</v>
          </cell>
          <cell r="H2789">
            <v>1</v>
          </cell>
          <cell r="I2789" t="str">
            <v>--</v>
          </cell>
          <cell r="J2789">
            <v>3</v>
          </cell>
          <cell r="K2789">
            <v>3</v>
          </cell>
        </row>
        <row r="2790">
          <cell r="A2790" t="str">
            <v>M2</v>
          </cell>
          <cell r="B2790" t="str">
            <v>A5C</v>
          </cell>
          <cell r="C2790" t="str">
            <v>P</v>
          </cell>
          <cell r="D2790" t="str">
            <v>23104</v>
          </cell>
          <cell r="E2790" t="str">
            <v>TEE</v>
          </cell>
          <cell r="F2790">
            <v>2</v>
          </cell>
          <cell r="G2790" t="str">
            <v>CB400300000100</v>
          </cell>
          <cell r="H2790">
            <v>1</v>
          </cell>
          <cell r="I2790" t="str">
            <v>--</v>
          </cell>
          <cell r="J2790">
            <v>3</v>
          </cell>
          <cell r="K2790">
            <v>3</v>
          </cell>
        </row>
        <row r="2791">
          <cell r="A2791" t="str">
            <v>M2</v>
          </cell>
          <cell r="B2791" t="str">
            <v>A5C</v>
          </cell>
          <cell r="C2791" t="str">
            <v>P</v>
          </cell>
          <cell r="D2791" t="str">
            <v>23104</v>
          </cell>
          <cell r="E2791" t="str">
            <v>TEE</v>
          </cell>
          <cell r="F2791">
            <v>2</v>
          </cell>
          <cell r="G2791" t="str">
            <v>CB400300000100</v>
          </cell>
          <cell r="H2791">
            <v>1</v>
          </cell>
          <cell r="I2791" t="str">
            <v>--</v>
          </cell>
          <cell r="J2791">
            <v>2</v>
          </cell>
          <cell r="K2791">
            <v>2</v>
          </cell>
        </row>
        <row r="2792">
          <cell r="A2792" t="str">
            <v>M2</v>
          </cell>
          <cell r="B2792" t="str">
            <v>A5C</v>
          </cell>
          <cell r="C2792" t="str">
            <v>P</v>
          </cell>
          <cell r="D2792" t="str">
            <v>23108</v>
          </cell>
          <cell r="E2792" t="str">
            <v>TEE</v>
          </cell>
          <cell r="F2792">
            <v>2</v>
          </cell>
          <cell r="G2792" t="str">
            <v>CB400300000100</v>
          </cell>
          <cell r="H2792">
            <v>1</v>
          </cell>
          <cell r="I2792" t="str">
            <v>--</v>
          </cell>
          <cell r="J2792">
            <v>2</v>
          </cell>
          <cell r="K2792">
            <v>2</v>
          </cell>
        </row>
        <row r="2793">
          <cell r="A2793" t="str">
            <v>M2</v>
          </cell>
          <cell r="B2793" t="str">
            <v>A5C</v>
          </cell>
          <cell r="C2793" t="str">
            <v>P</v>
          </cell>
          <cell r="D2793" t="str">
            <v>23112</v>
          </cell>
          <cell r="E2793" t="str">
            <v>TEE</v>
          </cell>
          <cell r="F2793">
            <v>2</v>
          </cell>
          <cell r="G2793" t="str">
            <v>CB400300000100</v>
          </cell>
          <cell r="H2793">
            <v>1</v>
          </cell>
          <cell r="I2793" t="str">
            <v>--</v>
          </cell>
          <cell r="J2793">
            <v>3</v>
          </cell>
          <cell r="K2793">
            <v>3</v>
          </cell>
        </row>
        <row r="2794">
          <cell r="A2794" t="str">
            <v>M2</v>
          </cell>
          <cell r="B2794" t="str">
            <v>A5C</v>
          </cell>
          <cell r="C2794" t="str">
            <v>P</v>
          </cell>
          <cell r="D2794" t="str">
            <v>23144</v>
          </cell>
          <cell r="E2794" t="str">
            <v>TEE</v>
          </cell>
          <cell r="F2794">
            <v>2</v>
          </cell>
          <cell r="G2794" t="str">
            <v>CB400300000100</v>
          </cell>
          <cell r="H2794">
            <v>1</v>
          </cell>
          <cell r="I2794" t="str">
            <v>--</v>
          </cell>
          <cell r="J2794">
            <v>1</v>
          </cell>
          <cell r="K2794">
            <v>1</v>
          </cell>
        </row>
        <row r="2795">
          <cell r="A2795" t="str">
            <v>M2</v>
          </cell>
          <cell r="B2795" t="str">
            <v>A5C</v>
          </cell>
          <cell r="C2795" t="str">
            <v>P</v>
          </cell>
          <cell r="D2795" t="str">
            <v>23148</v>
          </cell>
          <cell r="E2795" t="str">
            <v>TEE</v>
          </cell>
          <cell r="F2795">
            <v>2</v>
          </cell>
          <cell r="G2795" t="str">
            <v>CB400300000100</v>
          </cell>
          <cell r="H2795">
            <v>1</v>
          </cell>
          <cell r="I2795" t="str">
            <v>--</v>
          </cell>
          <cell r="J2795">
            <v>1</v>
          </cell>
          <cell r="K2795">
            <v>1</v>
          </cell>
        </row>
        <row r="2796">
          <cell r="A2796" t="str">
            <v>M2</v>
          </cell>
          <cell r="B2796" t="str">
            <v>A5C</v>
          </cell>
          <cell r="C2796" t="str">
            <v>P</v>
          </cell>
          <cell r="D2796" t="str">
            <v>23164</v>
          </cell>
          <cell r="E2796" t="str">
            <v>TEE</v>
          </cell>
          <cell r="F2796">
            <v>2</v>
          </cell>
          <cell r="G2796" t="str">
            <v>CB400300000100</v>
          </cell>
          <cell r="H2796">
            <v>1</v>
          </cell>
          <cell r="I2796" t="str">
            <v>--</v>
          </cell>
          <cell r="J2796">
            <v>1</v>
          </cell>
          <cell r="K2796">
            <v>1</v>
          </cell>
        </row>
        <row r="2797">
          <cell r="A2797" t="str">
            <v>M2</v>
          </cell>
          <cell r="B2797" t="str">
            <v>A5C</v>
          </cell>
          <cell r="C2797" t="str">
            <v>P</v>
          </cell>
          <cell r="D2797" t="str">
            <v>23230</v>
          </cell>
          <cell r="E2797" t="str">
            <v>TEE</v>
          </cell>
          <cell r="F2797">
            <v>2</v>
          </cell>
          <cell r="G2797" t="str">
            <v>CB400300000100</v>
          </cell>
          <cell r="H2797">
            <v>1</v>
          </cell>
          <cell r="I2797" t="str">
            <v>--</v>
          </cell>
          <cell r="J2797">
            <v>1</v>
          </cell>
          <cell r="K2797">
            <v>1</v>
          </cell>
        </row>
        <row r="2798">
          <cell r="A2798" t="str">
            <v>M2</v>
          </cell>
          <cell r="B2798" t="str">
            <v>A5C</v>
          </cell>
          <cell r="C2798" t="str">
            <v>P</v>
          </cell>
          <cell r="D2798" t="str">
            <v>23252</v>
          </cell>
          <cell r="E2798" t="str">
            <v>TEE</v>
          </cell>
          <cell r="F2798">
            <v>2</v>
          </cell>
          <cell r="G2798" t="str">
            <v>CB400300000100</v>
          </cell>
          <cell r="H2798">
            <v>1</v>
          </cell>
          <cell r="I2798" t="str">
            <v>--</v>
          </cell>
          <cell r="J2798">
            <v>2</v>
          </cell>
          <cell r="K2798">
            <v>2</v>
          </cell>
        </row>
        <row r="2799">
          <cell r="A2799" t="str">
            <v>M2</v>
          </cell>
          <cell r="B2799" t="str">
            <v>A5C</v>
          </cell>
          <cell r="C2799" t="str">
            <v>P</v>
          </cell>
          <cell r="D2799" t="str">
            <v>24013</v>
          </cell>
          <cell r="E2799" t="str">
            <v>TEE</v>
          </cell>
          <cell r="F2799">
            <v>2</v>
          </cell>
          <cell r="G2799" t="str">
            <v>CB400300000100</v>
          </cell>
          <cell r="H2799">
            <v>1</v>
          </cell>
          <cell r="I2799" t="str">
            <v>--</v>
          </cell>
          <cell r="J2799">
            <v>1</v>
          </cell>
          <cell r="K2799">
            <v>1</v>
          </cell>
        </row>
        <row r="2800">
          <cell r="A2800" t="str">
            <v>M2</v>
          </cell>
          <cell r="B2800" t="str">
            <v>A5C</v>
          </cell>
          <cell r="C2800" t="str">
            <v>P</v>
          </cell>
          <cell r="D2800" t="str">
            <v>24008</v>
          </cell>
          <cell r="E2800" t="str">
            <v>TEE</v>
          </cell>
          <cell r="F2800">
            <v>2</v>
          </cell>
          <cell r="G2800" t="str">
            <v>CB400300000100</v>
          </cell>
          <cell r="H2800">
            <v>1</v>
          </cell>
          <cell r="I2800" t="str">
            <v>--</v>
          </cell>
          <cell r="J2800">
            <v>2</v>
          </cell>
          <cell r="K2800">
            <v>2</v>
          </cell>
        </row>
        <row r="2801">
          <cell r="A2801" t="str">
            <v>M2</v>
          </cell>
          <cell r="B2801" t="str">
            <v>A5C</v>
          </cell>
          <cell r="C2801" t="str">
            <v>P</v>
          </cell>
          <cell r="D2801" t="str">
            <v>23038</v>
          </cell>
          <cell r="E2801" t="str">
            <v>TEE</v>
          </cell>
          <cell r="F2801">
            <v>2</v>
          </cell>
          <cell r="G2801" t="str">
            <v>CB400300000100</v>
          </cell>
          <cell r="H2801">
            <v>1</v>
          </cell>
          <cell r="I2801" t="str">
            <v>--</v>
          </cell>
          <cell r="J2801">
            <v>1</v>
          </cell>
          <cell r="K2801">
            <v>1</v>
          </cell>
        </row>
        <row r="2802">
          <cell r="A2802" t="str">
            <v>M2</v>
          </cell>
          <cell r="B2802" t="str">
            <v>A5C</v>
          </cell>
          <cell r="C2802" t="str">
            <v>P</v>
          </cell>
          <cell r="D2802" t="str">
            <v>23108</v>
          </cell>
          <cell r="E2802" t="str">
            <v>TEE</v>
          </cell>
          <cell r="F2802">
            <v>2</v>
          </cell>
          <cell r="G2802" t="str">
            <v>CB400300000100</v>
          </cell>
          <cell r="H2802">
            <v>1</v>
          </cell>
          <cell r="I2802" t="str">
            <v>--</v>
          </cell>
          <cell r="J2802">
            <v>3</v>
          </cell>
          <cell r="K2802">
            <v>3</v>
          </cell>
        </row>
        <row r="2803">
          <cell r="A2803" t="str">
            <v>M2</v>
          </cell>
          <cell r="B2803" t="str">
            <v>A5C</v>
          </cell>
          <cell r="C2803" t="str">
            <v>P</v>
          </cell>
          <cell r="D2803" t="str">
            <v>23112</v>
          </cell>
          <cell r="E2803" t="str">
            <v>TEE</v>
          </cell>
          <cell r="F2803">
            <v>2</v>
          </cell>
          <cell r="G2803" t="str">
            <v>CB400300000100</v>
          </cell>
          <cell r="H2803">
            <v>1</v>
          </cell>
          <cell r="I2803" t="str">
            <v>--</v>
          </cell>
          <cell r="J2803">
            <v>2</v>
          </cell>
          <cell r="K2803">
            <v>2</v>
          </cell>
        </row>
        <row r="2804">
          <cell r="A2804" t="str">
            <v>M2</v>
          </cell>
          <cell r="B2804" t="str">
            <v>A5C</v>
          </cell>
          <cell r="C2804" t="str">
            <v>P</v>
          </cell>
          <cell r="D2804" t="str">
            <v>23122</v>
          </cell>
          <cell r="E2804" t="str">
            <v>TEE</v>
          </cell>
          <cell r="F2804">
            <v>2</v>
          </cell>
          <cell r="G2804" t="str">
            <v>CB400300000100</v>
          </cell>
          <cell r="H2804">
            <v>1</v>
          </cell>
          <cell r="I2804" t="str">
            <v>--</v>
          </cell>
          <cell r="J2804">
            <v>2</v>
          </cell>
          <cell r="K2804">
            <v>2</v>
          </cell>
        </row>
        <row r="2805">
          <cell r="A2805" t="str">
            <v>M2</v>
          </cell>
          <cell r="B2805" t="str">
            <v>A5C</v>
          </cell>
          <cell r="C2805" t="str">
            <v>P</v>
          </cell>
          <cell r="D2805" t="str">
            <v>24020</v>
          </cell>
          <cell r="E2805" t="str">
            <v>TEE</v>
          </cell>
          <cell r="F2805">
            <v>2</v>
          </cell>
          <cell r="G2805" t="str">
            <v>CB400300000100</v>
          </cell>
          <cell r="H2805">
            <v>1</v>
          </cell>
          <cell r="I2805" t="str">
            <v>--</v>
          </cell>
          <cell r="J2805">
            <v>2</v>
          </cell>
          <cell r="K2805">
            <v>2</v>
          </cell>
        </row>
        <row r="2806">
          <cell r="A2806" t="str">
            <v>M2</v>
          </cell>
          <cell r="B2806" t="str">
            <v>A5C</v>
          </cell>
          <cell r="C2806" t="str">
            <v>P</v>
          </cell>
          <cell r="D2806" t="str">
            <v>23059</v>
          </cell>
          <cell r="E2806" t="str">
            <v>90 ELL</v>
          </cell>
          <cell r="F2806">
            <v>2</v>
          </cell>
          <cell r="G2806" t="str">
            <v>CB400100000100</v>
          </cell>
          <cell r="H2806">
            <v>1</v>
          </cell>
          <cell r="I2806" t="str">
            <v>--</v>
          </cell>
          <cell r="J2806">
            <v>10</v>
          </cell>
          <cell r="K2806">
            <v>10</v>
          </cell>
        </row>
        <row r="2807">
          <cell r="A2807" t="str">
            <v>M2</v>
          </cell>
          <cell r="B2807" t="str">
            <v>A5C</v>
          </cell>
          <cell r="C2807" t="str">
            <v>TRIM</v>
          </cell>
          <cell r="D2807" t="str">
            <v>V-2352</v>
          </cell>
          <cell r="E2807" t="str">
            <v>90 ELL</v>
          </cell>
          <cell r="F2807">
            <v>2</v>
          </cell>
          <cell r="G2807" t="str">
            <v>CB400100000100</v>
          </cell>
          <cell r="H2807">
            <v>1</v>
          </cell>
          <cell r="I2807" t="str">
            <v>--</v>
          </cell>
          <cell r="J2807">
            <v>2</v>
          </cell>
          <cell r="K2807">
            <v>2</v>
          </cell>
        </row>
        <row r="2808">
          <cell r="A2808" t="str">
            <v>M2</v>
          </cell>
          <cell r="B2808" t="str">
            <v>A5C</v>
          </cell>
          <cell r="C2808" t="str">
            <v>P</v>
          </cell>
          <cell r="D2808" t="str">
            <v>23059</v>
          </cell>
          <cell r="E2808" t="str">
            <v>C SWG</v>
          </cell>
          <cell r="F2808">
            <v>2</v>
          </cell>
          <cell r="G2808" t="str">
            <v>CB16110808010T</v>
          </cell>
          <cell r="H2808">
            <v>1</v>
          </cell>
          <cell r="I2808">
            <v>0.75</v>
          </cell>
          <cell r="J2808">
            <v>2</v>
          </cell>
          <cell r="K2808">
            <v>2</v>
          </cell>
        </row>
        <row r="2809">
          <cell r="A2809" t="str">
            <v>M2</v>
          </cell>
          <cell r="B2809" t="str">
            <v>A5C</v>
          </cell>
          <cell r="C2809" t="str">
            <v>P</v>
          </cell>
          <cell r="D2809" t="str">
            <v>23059</v>
          </cell>
          <cell r="E2809" t="str">
            <v>C SWG</v>
          </cell>
          <cell r="F2809">
            <v>2</v>
          </cell>
          <cell r="G2809" t="str">
            <v>CB16110808010T</v>
          </cell>
          <cell r="H2809">
            <v>1</v>
          </cell>
          <cell r="I2809">
            <v>0.75</v>
          </cell>
          <cell r="J2809">
            <v>1</v>
          </cell>
          <cell r="K2809">
            <v>1</v>
          </cell>
        </row>
        <row r="2810">
          <cell r="A2810" t="str">
            <v>M2</v>
          </cell>
          <cell r="B2810" t="str">
            <v>A5C</v>
          </cell>
          <cell r="C2810" t="str">
            <v>P</v>
          </cell>
          <cell r="D2810" t="str">
            <v>23183</v>
          </cell>
          <cell r="E2810" t="str">
            <v>C SWG</v>
          </cell>
          <cell r="F2810">
            <v>2</v>
          </cell>
          <cell r="G2810" t="str">
            <v>CB16110808010T</v>
          </cell>
          <cell r="H2810">
            <v>1</v>
          </cell>
          <cell r="I2810">
            <v>0.75</v>
          </cell>
          <cell r="J2810">
            <v>1</v>
          </cell>
          <cell r="K2810">
            <v>1</v>
          </cell>
        </row>
        <row r="2811">
          <cell r="A2811" t="str">
            <v>M2</v>
          </cell>
          <cell r="B2811" t="str">
            <v>A5C</v>
          </cell>
          <cell r="C2811" t="str">
            <v>TRIM</v>
          </cell>
          <cell r="D2811" t="str">
            <v>V-2352</v>
          </cell>
          <cell r="E2811" t="str">
            <v>C SWG</v>
          </cell>
          <cell r="F2811">
            <v>2</v>
          </cell>
          <cell r="G2811" t="str">
            <v>CB16110808010T</v>
          </cell>
          <cell r="H2811">
            <v>1</v>
          </cell>
          <cell r="I2811">
            <v>0.75</v>
          </cell>
          <cell r="J2811">
            <v>1</v>
          </cell>
          <cell r="K2811">
            <v>1</v>
          </cell>
        </row>
        <row r="2812">
          <cell r="A2812" t="str">
            <v>M2</v>
          </cell>
          <cell r="B2812" t="str">
            <v>A5C</v>
          </cell>
          <cell r="C2812" t="str">
            <v>P</v>
          </cell>
          <cell r="D2812" t="str">
            <v>23059</v>
          </cell>
          <cell r="E2812" t="str">
            <v>CPLG</v>
          </cell>
          <cell r="F2812">
            <v>2</v>
          </cell>
          <cell r="G2812" t="str">
            <v>CB400500000100</v>
          </cell>
          <cell r="H2812">
            <v>1</v>
          </cell>
          <cell r="I2812" t="str">
            <v>--</v>
          </cell>
          <cell r="J2812">
            <v>2</v>
          </cell>
          <cell r="K2812">
            <v>2</v>
          </cell>
        </row>
        <row r="2813">
          <cell r="A2813" t="str">
            <v>M2</v>
          </cell>
          <cell r="B2813" t="str">
            <v>A5C</v>
          </cell>
          <cell r="C2813" t="str">
            <v>P</v>
          </cell>
          <cell r="D2813" t="str">
            <v>23059</v>
          </cell>
          <cell r="E2813" t="str">
            <v>R TEE</v>
          </cell>
          <cell r="F2813">
            <v>2</v>
          </cell>
          <cell r="G2813" t="str">
            <v>CB40040000010T</v>
          </cell>
          <cell r="H2813">
            <v>1</v>
          </cell>
          <cell r="I2813">
            <v>0.75</v>
          </cell>
          <cell r="J2813">
            <v>3</v>
          </cell>
          <cell r="K2813">
            <v>3</v>
          </cell>
        </row>
        <row r="2814">
          <cell r="A2814" t="str">
            <v>M2</v>
          </cell>
          <cell r="B2814" t="str">
            <v>A5C</v>
          </cell>
          <cell r="C2814" t="str">
            <v>P</v>
          </cell>
          <cell r="D2814" t="str">
            <v>23059</v>
          </cell>
          <cell r="E2814" t="str">
            <v>TEE</v>
          </cell>
          <cell r="F2814">
            <v>2</v>
          </cell>
          <cell r="G2814" t="str">
            <v>CB400300000100</v>
          </cell>
          <cell r="H2814">
            <v>1</v>
          </cell>
          <cell r="I2814" t="str">
            <v>--</v>
          </cell>
          <cell r="J2814">
            <v>1</v>
          </cell>
          <cell r="K2814">
            <v>1</v>
          </cell>
        </row>
        <row r="2815">
          <cell r="A2815" t="str">
            <v>M2</v>
          </cell>
          <cell r="B2815" t="str">
            <v>A5C</v>
          </cell>
          <cell r="C2815" t="str">
            <v>P</v>
          </cell>
          <cell r="D2815" t="str">
            <v>23018</v>
          </cell>
          <cell r="E2815" t="str">
            <v>45 ELL</v>
          </cell>
          <cell r="F2815">
            <v>2</v>
          </cell>
          <cell r="G2815" t="str">
            <v>CB400200000100</v>
          </cell>
          <cell r="H2815">
            <v>1</v>
          </cell>
          <cell r="I2815" t="str">
            <v>--</v>
          </cell>
          <cell r="J2815">
            <v>1</v>
          </cell>
          <cell r="K2815">
            <v>1</v>
          </cell>
        </row>
        <row r="2816">
          <cell r="A2816" t="str">
            <v>M2</v>
          </cell>
          <cell r="B2816" t="str">
            <v>A5C</v>
          </cell>
          <cell r="C2816" t="str">
            <v>P</v>
          </cell>
          <cell r="D2816" t="str">
            <v>23018</v>
          </cell>
          <cell r="E2816" t="str">
            <v>90 ELL</v>
          </cell>
          <cell r="F2816">
            <v>2</v>
          </cell>
          <cell r="G2816" t="str">
            <v>CB400100000100</v>
          </cell>
          <cell r="H2816">
            <v>1</v>
          </cell>
          <cell r="I2816" t="str">
            <v>--</v>
          </cell>
          <cell r="J2816">
            <v>6</v>
          </cell>
          <cell r="K2816">
            <v>6</v>
          </cell>
        </row>
        <row r="2817">
          <cell r="A2817" t="str">
            <v>M2</v>
          </cell>
          <cell r="B2817" t="str">
            <v>A5C</v>
          </cell>
          <cell r="C2817" t="str">
            <v>P</v>
          </cell>
          <cell r="D2817" t="str">
            <v>23019</v>
          </cell>
          <cell r="E2817" t="str">
            <v>90 ELL</v>
          </cell>
          <cell r="F2817">
            <v>2</v>
          </cell>
          <cell r="G2817" t="str">
            <v>CB400100000100</v>
          </cell>
          <cell r="H2817">
            <v>1</v>
          </cell>
          <cell r="I2817" t="str">
            <v>--</v>
          </cell>
          <cell r="J2817">
            <v>1</v>
          </cell>
          <cell r="K2817">
            <v>1</v>
          </cell>
        </row>
        <row r="2818">
          <cell r="A2818" t="str">
            <v>M2</v>
          </cell>
          <cell r="B2818" t="str">
            <v>A5C</v>
          </cell>
          <cell r="C2818" t="str">
            <v>P</v>
          </cell>
          <cell r="D2818" t="str">
            <v>23027</v>
          </cell>
          <cell r="E2818" t="str">
            <v>90 ELL</v>
          </cell>
          <cell r="F2818">
            <v>2</v>
          </cell>
          <cell r="G2818" t="str">
            <v>CB400100000100</v>
          </cell>
          <cell r="H2818">
            <v>1</v>
          </cell>
          <cell r="I2818" t="str">
            <v>--</v>
          </cell>
          <cell r="J2818">
            <v>2</v>
          </cell>
          <cell r="K2818">
            <v>2</v>
          </cell>
        </row>
        <row r="2819">
          <cell r="A2819" t="str">
            <v>M2</v>
          </cell>
          <cell r="B2819" t="str">
            <v>A5C</v>
          </cell>
          <cell r="C2819" t="str">
            <v>P</v>
          </cell>
          <cell r="D2819" t="str">
            <v>23039</v>
          </cell>
          <cell r="E2819" t="str">
            <v>90 ELL</v>
          </cell>
          <cell r="F2819">
            <v>2</v>
          </cell>
          <cell r="G2819" t="str">
            <v>CB400100000100</v>
          </cell>
          <cell r="H2819">
            <v>1</v>
          </cell>
          <cell r="I2819" t="str">
            <v>--</v>
          </cell>
          <cell r="J2819">
            <v>1</v>
          </cell>
          <cell r="K2819">
            <v>1</v>
          </cell>
        </row>
        <row r="2820">
          <cell r="A2820" t="str">
            <v>M2</v>
          </cell>
          <cell r="B2820" t="str">
            <v>A5C</v>
          </cell>
          <cell r="C2820" t="str">
            <v>P</v>
          </cell>
          <cell r="D2820" t="str">
            <v>23048</v>
          </cell>
          <cell r="E2820" t="str">
            <v>90 ELL</v>
          </cell>
          <cell r="F2820">
            <v>2</v>
          </cell>
          <cell r="G2820" t="str">
            <v>CB400100000100</v>
          </cell>
          <cell r="H2820">
            <v>1</v>
          </cell>
          <cell r="I2820" t="str">
            <v>--</v>
          </cell>
          <cell r="J2820">
            <v>6</v>
          </cell>
          <cell r="K2820">
            <v>6</v>
          </cell>
        </row>
        <row r="2821">
          <cell r="A2821" t="str">
            <v>M2</v>
          </cell>
          <cell r="B2821" t="str">
            <v>A5C</v>
          </cell>
          <cell r="C2821" t="str">
            <v>P</v>
          </cell>
          <cell r="D2821" t="str">
            <v>23223</v>
          </cell>
          <cell r="E2821" t="str">
            <v>90 ELL</v>
          </cell>
          <cell r="F2821">
            <v>2</v>
          </cell>
          <cell r="G2821" t="str">
            <v>CB400100000100</v>
          </cell>
          <cell r="H2821">
            <v>1</v>
          </cell>
          <cell r="I2821" t="str">
            <v>--</v>
          </cell>
          <cell r="J2821">
            <v>3</v>
          </cell>
          <cell r="K2821">
            <v>3</v>
          </cell>
        </row>
        <row r="2822">
          <cell r="A2822" t="str">
            <v>M2</v>
          </cell>
          <cell r="B2822" t="str">
            <v>A5C</v>
          </cell>
          <cell r="C2822" t="str">
            <v>P</v>
          </cell>
          <cell r="D2822" t="str">
            <v>24015</v>
          </cell>
          <cell r="E2822" t="str">
            <v>90 ELL</v>
          </cell>
          <cell r="F2822">
            <v>2</v>
          </cell>
          <cell r="G2822" t="str">
            <v>CB400100000100</v>
          </cell>
          <cell r="H2822">
            <v>1</v>
          </cell>
          <cell r="I2822" t="str">
            <v>--</v>
          </cell>
          <cell r="J2822">
            <v>2</v>
          </cell>
          <cell r="K2822">
            <v>2</v>
          </cell>
        </row>
        <row r="2823">
          <cell r="A2823" t="str">
            <v>M2</v>
          </cell>
          <cell r="B2823" t="str">
            <v>A5C</v>
          </cell>
          <cell r="C2823" t="str">
            <v>P</v>
          </cell>
          <cell r="D2823" t="str">
            <v>23074</v>
          </cell>
          <cell r="E2823" t="str">
            <v>90 ELL</v>
          </cell>
          <cell r="F2823">
            <v>2</v>
          </cell>
          <cell r="G2823" t="str">
            <v>CB400100000100</v>
          </cell>
          <cell r="H2823">
            <v>1</v>
          </cell>
          <cell r="I2823" t="str">
            <v>--</v>
          </cell>
          <cell r="J2823">
            <v>14</v>
          </cell>
          <cell r="K2823">
            <v>14</v>
          </cell>
        </row>
        <row r="2824">
          <cell r="A2824" t="str">
            <v>M2</v>
          </cell>
          <cell r="B2824" t="str">
            <v>A5C</v>
          </cell>
          <cell r="C2824" t="str">
            <v>P</v>
          </cell>
          <cell r="D2824" t="str">
            <v>23079</v>
          </cell>
          <cell r="E2824" t="str">
            <v>90 ELL</v>
          </cell>
          <cell r="F2824">
            <v>2</v>
          </cell>
          <cell r="G2824" t="str">
            <v>CB400100000100</v>
          </cell>
          <cell r="H2824">
            <v>1</v>
          </cell>
          <cell r="I2824" t="str">
            <v>--</v>
          </cell>
          <cell r="J2824">
            <v>9</v>
          </cell>
          <cell r="K2824">
            <v>9</v>
          </cell>
        </row>
        <row r="2825">
          <cell r="A2825" t="str">
            <v>M2</v>
          </cell>
          <cell r="B2825" t="str">
            <v>A5C</v>
          </cell>
          <cell r="C2825" t="str">
            <v>P</v>
          </cell>
          <cell r="D2825" t="str">
            <v>23194</v>
          </cell>
          <cell r="E2825" t="str">
            <v>90 ELL</v>
          </cell>
          <cell r="F2825">
            <v>2</v>
          </cell>
          <cell r="G2825" t="str">
            <v>CB400100000100</v>
          </cell>
          <cell r="H2825">
            <v>1</v>
          </cell>
          <cell r="I2825" t="str">
            <v>--</v>
          </cell>
          <cell r="J2825">
            <v>5</v>
          </cell>
          <cell r="K2825">
            <v>5</v>
          </cell>
        </row>
        <row r="2826">
          <cell r="A2826" t="str">
            <v>M2</v>
          </cell>
          <cell r="B2826" t="str">
            <v>A5C</v>
          </cell>
          <cell r="C2826" t="str">
            <v>P</v>
          </cell>
          <cell r="D2826" t="str">
            <v>23048</v>
          </cell>
          <cell r="E2826" t="str">
            <v>C SWG</v>
          </cell>
          <cell r="F2826">
            <v>2</v>
          </cell>
          <cell r="G2826" t="str">
            <v>CB16110808010T</v>
          </cell>
          <cell r="H2826">
            <v>1</v>
          </cell>
          <cell r="I2826">
            <v>0.75</v>
          </cell>
          <cell r="J2826">
            <v>2</v>
          </cell>
          <cell r="K2826">
            <v>2</v>
          </cell>
        </row>
        <row r="2827">
          <cell r="A2827" t="str">
            <v>M2</v>
          </cell>
          <cell r="B2827" t="str">
            <v>A5C</v>
          </cell>
          <cell r="C2827" t="str">
            <v>P</v>
          </cell>
          <cell r="D2827" t="str">
            <v>23074</v>
          </cell>
          <cell r="E2827" t="str">
            <v>C SWG</v>
          </cell>
          <cell r="F2827">
            <v>2</v>
          </cell>
          <cell r="G2827" t="str">
            <v>CB16110808010T</v>
          </cell>
          <cell r="H2827">
            <v>1</v>
          </cell>
          <cell r="I2827">
            <v>0.75</v>
          </cell>
          <cell r="J2827">
            <v>2</v>
          </cell>
          <cell r="K2827">
            <v>2</v>
          </cell>
        </row>
        <row r="2828">
          <cell r="A2828" t="str">
            <v>M2</v>
          </cell>
          <cell r="B2828" t="str">
            <v>A5C</v>
          </cell>
          <cell r="C2828" t="str">
            <v>P</v>
          </cell>
          <cell r="D2828" t="str">
            <v>23079</v>
          </cell>
          <cell r="E2828" t="str">
            <v>C SWG</v>
          </cell>
          <cell r="F2828">
            <v>2</v>
          </cell>
          <cell r="G2828" t="str">
            <v>CB16110808010T</v>
          </cell>
          <cell r="H2828">
            <v>1</v>
          </cell>
          <cell r="I2828">
            <v>0.75</v>
          </cell>
          <cell r="J2828">
            <v>2</v>
          </cell>
          <cell r="K2828">
            <v>2</v>
          </cell>
        </row>
        <row r="2829">
          <cell r="A2829" t="str">
            <v>M2</v>
          </cell>
          <cell r="B2829" t="str">
            <v>A5C</v>
          </cell>
          <cell r="C2829" t="str">
            <v>P</v>
          </cell>
          <cell r="D2829" t="str">
            <v>23219</v>
          </cell>
          <cell r="E2829" t="str">
            <v>C SWG</v>
          </cell>
          <cell r="F2829">
            <v>2</v>
          </cell>
          <cell r="G2829" t="str">
            <v>CB16110808010T</v>
          </cell>
          <cell r="H2829">
            <v>1</v>
          </cell>
          <cell r="I2829">
            <v>0.75</v>
          </cell>
          <cell r="J2829">
            <v>1</v>
          </cell>
          <cell r="K2829">
            <v>1</v>
          </cell>
        </row>
        <row r="2830">
          <cell r="A2830" t="str">
            <v>M2</v>
          </cell>
          <cell r="B2830" t="str">
            <v>A5C</v>
          </cell>
          <cell r="C2830" t="str">
            <v>P</v>
          </cell>
          <cell r="D2830" t="str">
            <v>24016</v>
          </cell>
          <cell r="E2830" t="str">
            <v>C SWG</v>
          </cell>
          <cell r="F2830">
            <v>2</v>
          </cell>
          <cell r="G2830" t="str">
            <v>CB16110808010T</v>
          </cell>
          <cell r="H2830">
            <v>1</v>
          </cell>
          <cell r="I2830">
            <v>0.75</v>
          </cell>
          <cell r="J2830">
            <v>2</v>
          </cell>
          <cell r="K2830">
            <v>2</v>
          </cell>
        </row>
        <row r="2831">
          <cell r="A2831" t="str">
            <v>M2</v>
          </cell>
          <cell r="B2831" t="str">
            <v>A5C</v>
          </cell>
          <cell r="C2831" t="str">
            <v>P</v>
          </cell>
          <cell r="D2831" t="str">
            <v>24017</v>
          </cell>
          <cell r="E2831" t="str">
            <v>C SWG</v>
          </cell>
          <cell r="F2831">
            <v>2</v>
          </cell>
          <cell r="G2831" t="str">
            <v>CB16110808010T</v>
          </cell>
          <cell r="H2831">
            <v>1</v>
          </cell>
          <cell r="I2831">
            <v>0.75</v>
          </cell>
          <cell r="J2831">
            <v>1</v>
          </cell>
          <cell r="K2831">
            <v>1</v>
          </cell>
        </row>
        <row r="2832">
          <cell r="A2832" t="str">
            <v>M2</v>
          </cell>
          <cell r="B2832" t="str">
            <v>A5C</v>
          </cell>
          <cell r="C2832" t="str">
            <v>P</v>
          </cell>
          <cell r="D2832" t="str">
            <v>24018</v>
          </cell>
          <cell r="E2832" t="str">
            <v>C SWG</v>
          </cell>
          <cell r="F2832">
            <v>2</v>
          </cell>
          <cell r="G2832" t="str">
            <v>CB16110808010T</v>
          </cell>
          <cell r="H2832">
            <v>1</v>
          </cell>
          <cell r="I2832">
            <v>0.75</v>
          </cell>
          <cell r="J2832">
            <v>1</v>
          </cell>
          <cell r="K2832">
            <v>1</v>
          </cell>
        </row>
        <row r="2833">
          <cell r="A2833" t="str">
            <v>M2</v>
          </cell>
          <cell r="B2833" t="str">
            <v>A5C</v>
          </cell>
          <cell r="C2833" t="str">
            <v>TRIM</v>
          </cell>
          <cell r="D2833" t="str">
            <v>C-2302</v>
          </cell>
          <cell r="E2833" t="str">
            <v>C SWG</v>
          </cell>
          <cell r="F2833">
            <v>2</v>
          </cell>
          <cell r="G2833" t="str">
            <v>CB16110808010T</v>
          </cell>
          <cell r="H2833">
            <v>1</v>
          </cell>
          <cell r="I2833">
            <v>0.75</v>
          </cell>
          <cell r="J2833">
            <v>1</v>
          </cell>
          <cell r="K2833">
            <v>1</v>
          </cell>
        </row>
        <row r="2834">
          <cell r="A2834" t="str">
            <v>M2</v>
          </cell>
          <cell r="B2834" t="str">
            <v>A5C</v>
          </cell>
          <cell r="C2834" t="str">
            <v>TRIM</v>
          </cell>
          <cell r="D2834" t="str">
            <v>C-2303</v>
          </cell>
          <cell r="E2834" t="str">
            <v>C SWG</v>
          </cell>
          <cell r="F2834">
            <v>2</v>
          </cell>
          <cell r="G2834" t="str">
            <v>CB16110808010T</v>
          </cell>
          <cell r="H2834">
            <v>1</v>
          </cell>
          <cell r="I2834">
            <v>0.75</v>
          </cell>
          <cell r="J2834">
            <v>1</v>
          </cell>
          <cell r="K2834">
            <v>1</v>
          </cell>
        </row>
        <row r="2835">
          <cell r="A2835" t="str">
            <v>M2</v>
          </cell>
          <cell r="B2835" t="str">
            <v>A5C</v>
          </cell>
          <cell r="C2835" t="str">
            <v>TRIM</v>
          </cell>
          <cell r="D2835" t="str">
            <v>C-2304</v>
          </cell>
          <cell r="E2835" t="str">
            <v>C SWG</v>
          </cell>
          <cell r="F2835">
            <v>2</v>
          </cell>
          <cell r="G2835" t="str">
            <v>CB16110808010T</v>
          </cell>
          <cell r="H2835">
            <v>1</v>
          </cell>
          <cell r="I2835">
            <v>0.75</v>
          </cell>
          <cell r="J2835">
            <v>1</v>
          </cell>
          <cell r="K2835">
            <v>1</v>
          </cell>
        </row>
        <row r="2836">
          <cell r="A2836" t="str">
            <v>M2</v>
          </cell>
          <cell r="B2836" t="str">
            <v>A5C</v>
          </cell>
          <cell r="C2836" t="str">
            <v>TRIM</v>
          </cell>
          <cell r="D2836" t="str">
            <v>C-2305</v>
          </cell>
          <cell r="E2836" t="str">
            <v>C SWG</v>
          </cell>
          <cell r="F2836">
            <v>2</v>
          </cell>
          <cell r="G2836" t="str">
            <v>CB16110808010T</v>
          </cell>
          <cell r="H2836">
            <v>1</v>
          </cell>
          <cell r="I2836">
            <v>0.75</v>
          </cell>
          <cell r="J2836">
            <v>1</v>
          </cell>
          <cell r="K2836">
            <v>1</v>
          </cell>
        </row>
        <row r="2837">
          <cell r="A2837" t="str">
            <v>M2</v>
          </cell>
          <cell r="B2837" t="str">
            <v>A5C</v>
          </cell>
          <cell r="C2837" t="str">
            <v>TRIM</v>
          </cell>
          <cell r="D2837" t="str">
            <v>C-2306</v>
          </cell>
          <cell r="E2837" t="str">
            <v>C SWG</v>
          </cell>
          <cell r="F2837">
            <v>2</v>
          </cell>
          <cell r="G2837" t="str">
            <v>CB16110808010T</v>
          </cell>
          <cell r="H2837">
            <v>1</v>
          </cell>
          <cell r="I2837">
            <v>0.75</v>
          </cell>
          <cell r="J2837">
            <v>1</v>
          </cell>
          <cell r="K2837">
            <v>1</v>
          </cell>
        </row>
        <row r="2838">
          <cell r="A2838" t="str">
            <v>M2</v>
          </cell>
          <cell r="B2838" t="str">
            <v>A5C</v>
          </cell>
          <cell r="C2838" t="str">
            <v>TRIM</v>
          </cell>
          <cell r="D2838" t="str">
            <v>V-2325</v>
          </cell>
          <cell r="E2838" t="str">
            <v>C SWG</v>
          </cell>
          <cell r="F2838">
            <v>2</v>
          </cell>
          <cell r="G2838" t="str">
            <v>CB16110808010T</v>
          </cell>
          <cell r="H2838">
            <v>1</v>
          </cell>
          <cell r="I2838">
            <v>0.75</v>
          </cell>
          <cell r="J2838">
            <v>1</v>
          </cell>
          <cell r="K2838">
            <v>1</v>
          </cell>
        </row>
        <row r="2839">
          <cell r="A2839" t="str">
            <v>M2</v>
          </cell>
          <cell r="B2839" t="str">
            <v>A5C</v>
          </cell>
          <cell r="C2839" t="str">
            <v>P</v>
          </cell>
          <cell r="D2839" t="str">
            <v>23079</v>
          </cell>
          <cell r="E2839" t="str">
            <v>C SWG</v>
          </cell>
          <cell r="F2839">
            <v>2</v>
          </cell>
          <cell r="G2839" t="str">
            <v>CB16110808010T</v>
          </cell>
          <cell r="H2839">
            <v>1</v>
          </cell>
          <cell r="I2839">
            <v>0.75</v>
          </cell>
          <cell r="J2839">
            <v>1</v>
          </cell>
          <cell r="K2839">
            <v>1</v>
          </cell>
        </row>
        <row r="2840">
          <cell r="A2840" t="str">
            <v>M2</v>
          </cell>
          <cell r="B2840" t="str">
            <v>A5C</v>
          </cell>
          <cell r="C2840" t="str">
            <v>P</v>
          </cell>
          <cell r="D2840" t="str">
            <v>23018</v>
          </cell>
          <cell r="E2840" t="str">
            <v>CPLG</v>
          </cell>
          <cell r="F2840">
            <v>2</v>
          </cell>
          <cell r="G2840" t="str">
            <v>CB400500000100</v>
          </cell>
          <cell r="H2840">
            <v>1</v>
          </cell>
          <cell r="I2840" t="str">
            <v>--</v>
          </cell>
          <cell r="J2840">
            <v>2</v>
          </cell>
          <cell r="K2840">
            <v>2</v>
          </cell>
        </row>
        <row r="2841">
          <cell r="A2841" t="str">
            <v>M2</v>
          </cell>
          <cell r="B2841" t="str">
            <v>A5C</v>
          </cell>
          <cell r="C2841" t="str">
            <v>P</v>
          </cell>
          <cell r="D2841" t="str">
            <v>23074</v>
          </cell>
          <cell r="E2841" t="str">
            <v>CPLG</v>
          </cell>
          <cell r="F2841">
            <v>2</v>
          </cell>
          <cell r="G2841" t="str">
            <v>CB400500000100</v>
          </cell>
          <cell r="H2841">
            <v>1</v>
          </cell>
          <cell r="I2841" t="str">
            <v>--</v>
          </cell>
          <cell r="J2841">
            <v>2</v>
          </cell>
          <cell r="K2841">
            <v>2</v>
          </cell>
        </row>
        <row r="2842">
          <cell r="A2842" t="str">
            <v>M2</v>
          </cell>
          <cell r="B2842" t="str">
            <v>A5C</v>
          </cell>
          <cell r="C2842" t="str">
            <v>P</v>
          </cell>
          <cell r="D2842" t="str">
            <v>23079</v>
          </cell>
          <cell r="E2842" t="str">
            <v>CPLG</v>
          </cell>
          <cell r="F2842">
            <v>2</v>
          </cell>
          <cell r="G2842" t="str">
            <v>CB400500000100</v>
          </cell>
          <cell r="H2842">
            <v>1</v>
          </cell>
          <cell r="I2842" t="str">
            <v>--</v>
          </cell>
          <cell r="J2842">
            <v>2</v>
          </cell>
          <cell r="K2842">
            <v>2</v>
          </cell>
        </row>
        <row r="2843">
          <cell r="A2843" t="str">
            <v>M2</v>
          </cell>
          <cell r="B2843" t="str">
            <v>A5C</v>
          </cell>
          <cell r="C2843" t="str">
            <v>P</v>
          </cell>
          <cell r="D2843" t="str">
            <v>23048</v>
          </cell>
          <cell r="E2843" t="str">
            <v>CPLG</v>
          </cell>
          <cell r="F2843">
            <v>2</v>
          </cell>
          <cell r="G2843" t="str">
            <v>CB400500000100</v>
          </cell>
          <cell r="H2843">
            <v>1</v>
          </cell>
          <cell r="I2843" t="str">
            <v>--</v>
          </cell>
          <cell r="J2843">
            <v>3</v>
          </cell>
          <cell r="K2843">
            <v>3</v>
          </cell>
        </row>
        <row r="2844">
          <cell r="A2844" t="str">
            <v>M2</v>
          </cell>
          <cell r="B2844" t="str">
            <v>A5C</v>
          </cell>
          <cell r="C2844" t="str">
            <v>P</v>
          </cell>
          <cell r="D2844" t="str">
            <v>23018</v>
          </cell>
          <cell r="E2844" t="str">
            <v>E SWG</v>
          </cell>
          <cell r="F2844">
            <v>2</v>
          </cell>
          <cell r="G2844" t="str">
            <v>CB16210808010T</v>
          </cell>
          <cell r="H2844">
            <v>1</v>
          </cell>
          <cell r="I2844">
            <v>0.75</v>
          </cell>
          <cell r="J2844">
            <v>2</v>
          </cell>
          <cell r="K2844">
            <v>2</v>
          </cell>
        </row>
        <row r="2845">
          <cell r="A2845" t="str">
            <v>M2</v>
          </cell>
          <cell r="B2845" t="str">
            <v>A5C</v>
          </cell>
          <cell r="C2845" t="str">
            <v>P</v>
          </cell>
          <cell r="D2845" t="str">
            <v>23027</v>
          </cell>
          <cell r="E2845" t="str">
            <v>E SWG</v>
          </cell>
          <cell r="F2845">
            <v>2</v>
          </cell>
          <cell r="G2845" t="str">
            <v>CB16210808010T</v>
          </cell>
          <cell r="H2845">
            <v>1</v>
          </cell>
          <cell r="I2845">
            <v>0.75</v>
          </cell>
          <cell r="J2845">
            <v>2</v>
          </cell>
          <cell r="K2845">
            <v>2</v>
          </cell>
        </row>
        <row r="2846">
          <cell r="A2846" t="str">
            <v>M2</v>
          </cell>
          <cell r="B2846" t="str">
            <v>A5C</v>
          </cell>
          <cell r="C2846" t="str">
            <v>P</v>
          </cell>
          <cell r="D2846" t="str">
            <v>23018</v>
          </cell>
          <cell r="E2846" t="str">
            <v>R TEE</v>
          </cell>
          <cell r="F2846">
            <v>2</v>
          </cell>
          <cell r="G2846" t="str">
            <v>CB40040000010T</v>
          </cell>
          <cell r="H2846">
            <v>1</v>
          </cell>
          <cell r="I2846">
            <v>0.75</v>
          </cell>
          <cell r="J2846">
            <v>2</v>
          </cell>
          <cell r="K2846">
            <v>2</v>
          </cell>
        </row>
        <row r="2847">
          <cell r="A2847" t="str">
            <v>M2</v>
          </cell>
          <cell r="B2847" t="str">
            <v>A5C</v>
          </cell>
          <cell r="C2847" t="str">
            <v>P</v>
          </cell>
          <cell r="D2847" t="str">
            <v>23018</v>
          </cell>
          <cell r="E2847" t="str">
            <v>R TEE</v>
          </cell>
          <cell r="F2847">
            <v>2</v>
          </cell>
          <cell r="G2847" t="str">
            <v>CB40040000010T</v>
          </cell>
          <cell r="H2847">
            <v>1</v>
          </cell>
          <cell r="I2847">
            <v>0.75</v>
          </cell>
          <cell r="J2847">
            <v>3</v>
          </cell>
          <cell r="K2847">
            <v>3</v>
          </cell>
        </row>
        <row r="2848">
          <cell r="A2848" t="str">
            <v>M2</v>
          </cell>
          <cell r="B2848" t="str">
            <v>A5C</v>
          </cell>
          <cell r="C2848" t="str">
            <v>P</v>
          </cell>
          <cell r="D2848" t="str">
            <v>23027</v>
          </cell>
          <cell r="E2848" t="str">
            <v>R TEE</v>
          </cell>
          <cell r="F2848">
            <v>2</v>
          </cell>
          <cell r="G2848" t="str">
            <v>CB40040000010T</v>
          </cell>
          <cell r="H2848">
            <v>1</v>
          </cell>
          <cell r="I2848">
            <v>0.75</v>
          </cell>
          <cell r="J2848">
            <v>2</v>
          </cell>
          <cell r="K2848">
            <v>2</v>
          </cell>
        </row>
        <row r="2849">
          <cell r="A2849" t="str">
            <v>M2</v>
          </cell>
          <cell r="B2849" t="str">
            <v>A5C</v>
          </cell>
          <cell r="C2849" t="str">
            <v>P</v>
          </cell>
          <cell r="D2849" t="str">
            <v>23048</v>
          </cell>
          <cell r="E2849" t="str">
            <v>R TEE</v>
          </cell>
          <cell r="F2849">
            <v>2</v>
          </cell>
          <cell r="G2849" t="str">
            <v>CB40040000010T</v>
          </cell>
          <cell r="H2849">
            <v>1</v>
          </cell>
          <cell r="I2849">
            <v>0.75</v>
          </cell>
          <cell r="J2849">
            <v>6</v>
          </cell>
          <cell r="K2849">
            <v>6</v>
          </cell>
        </row>
        <row r="2850">
          <cell r="A2850" t="str">
            <v>M2</v>
          </cell>
          <cell r="B2850" t="str">
            <v>A5C</v>
          </cell>
          <cell r="C2850" t="str">
            <v>P</v>
          </cell>
          <cell r="D2850" t="str">
            <v>23074</v>
          </cell>
          <cell r="E2850" t="str">
            <v>R TEE</v>
          </cell>
          <cell r="F2850">
            <v>2</v>
          </cell>
          <cell r="G2850" t="str">
            <v>CB40040000010T</v>
          </cell>
          <cell r="H2850">
            <v>1</v>
          </cell>
          <cell r="I2850">
            <v>0.75</v>
          </cell>
          <cell r="J2850">
            <v>2</v>
          </cell>
          <cell r="K2850">
            <v>2</v>
          </cell>
        </row>
        <row r="2851">
          <cell r="A2851" t="str">
            <v>M2</v>
          </cell>
          <cell r="B2851" t="str">
            <v>A5C</v>
          </cell>
          <cell r="C2851" t="str">
            <v>P</v>
          </cell>
          <cell r="D2851" t="str">
            <v>23223</v>
          </cell>
          <cell r="E2851" t="str">
            <v>R TEE</v>
          </cell>
          <cell r="F2851">
            <v>2</v>
          </cell>
          <cell r="G2851" t="str">
            <v>CB40040000010T</v>
          </cell>
          <cell r="H2851">
            <v>1</v>
          </cell>
          <cell r="I2851">
            <v>0.75</v>
          </cell>
          <cell r="J2851">
            <v>3</v>
          </cell>
          <cell r="K2851">
            <v>3</v>
          </cell>
        </row>
        <row r="2852">
          <cell r="A2852" t="str">
            <v>M2</v>
          </cell>
          <cell r="B2852" t="str">
            <v>A5C</v>
          </cell>
          <cell r="C2852" t="str">
            <v>P</v>
          </cell>
          <cell r="D2852" t="str">
            <v>23079</v>
          </cell>
          <cell r="E2852" t="str">
            <v>R TEE</v>
          </cell>
          <cell r="F2852">
            <v>2</v>
          </cell>
          <cell r="G2852" t="str">
            <v>CB40040000010T</v>
          </cell>
          <cell r="H2852">
            <v>1</v>
          </cell>
          <cell r="I2852">
            <v>0.75</v>
          </cell>
          <cell r="J2852">
            <v>2</v>
          </cell>
          <cell r="K2852">
            <v>2</v>
          </cell>
        </row>
        <row r="2853">
          <cell r="A2853" t="str">
            <v>M2</v>
          </cell>
          <cell r="B2853" t="str">
            <v>A5C</v>
          </cell>
          <cell r="C2853" t="str">
            <v>P</v>
          </cell>
          <cell r="D2853" t="str">
            <v>23018</v>
          </cell>
          <cell r="E2853" t="str">
            <v>TEE</v>
          </cell>
          <cell r="F2853">
            <v>2</v>
          </cell>
          <cell r="G2853" t="str">
            <v>CB400300000100</v>
          </cell>
          <cell r="H2853">
            <v>1</v>
          </cell>
          <cell r="I2853" t="str">
            <v>--</v>
          </cell>
          <cell r="J2853">
            <v>1</v>
          </cell>
          <cell r="K2853">
            <v>1</v>
          </cell>
        </row>
        <row r="2854">
          <cell r="A2854" t="str">
            <v>M2</v>
          </cell>
          <cell r="B2854" t="str">
            <v>A5C</v>
          </cell>
          <cell r="C2854" t="str">
            <v>P</v>
          </cell>
          <cell r="D2854" t="str">
            <v>23018</v>
          </cell>
          <cell r="E2854" t="str">
            <v>TEE</v>
          </cell>
          <cell r="F2854">
            <v>2</v>
          </cell>
          <cell r="G2854" t="str">
            <v>CB400300000100</v>
          </cell>
          <cell r="H2854">
            <v>1</v>
          </cell>
          <cell r="I2854" t="str">
            <v>--</v>
          </cell>
          <cell r="J2854">
            <v>2</v>
          </cell>
          <cell r="K2854">
            <v>2</v>
          </cell>
        </row>
        <row r="2855">
          <cell r="A2855" t="str">
            <v>M2</v>
          </cell>
          <cell r="B2855" t="str">
            <v>A5C</v>
          </cell>
          <cell r="C2855" t="str">
            <v>P</v>
          </cell>
          <cell r="D2855" t="str">
            <v>23027</v>
          </cell>
          <cell r="E2855" t="str">
            <v>TEE</v>
          </cell>
          <cell r="F2855">
            <v>2</v>
          </cell>
          <cell r="G2855" t="str">
            <v>CB400300000100</v>
          </cell>
          <cell r="H2855">
            <v>1</v>
          </cell>
          <cell r="I2855" t="str">
            <v>--</v>
          </cell>
          <cell r="J2855">
            <v>2</v>
          </cell>
          <cell r="K2855">
            <v>2</v>
          </cell>
        </row>
        <row r="2856">
          <cell r="A2856" t="str">
            <v>M2</v>
          </cell>
          <cell r="B2856" t="str">
            <v>A5C</v>
          </cell>
          <cell r="C2856" t="str">
            <v>P</v>
          </cell>
          <cell r="D2856" t="str">
            <v>23074</v>
          </cell>
          <cell r="E2856" t="str">
            <v>TEE</v>
          </cell>
          <cell r="F2856">
            <v>2</v>
          </cell>
          <cell r="G2856" t="str">
            <v>CB400300000100</v>
          </cell>
          <cell r="H2856">
            <v>1</v>
          </cell>
          <cell r="I2856" t="str">
            <v>--</v>
          </cell>
          <cell r="J2856">
            <v>2</v>
          </cell>
          <cell r="K2856">
            <v>2</v>
          </cell>
        </row>
        <row r="2857">
          <cell r="A2857" t="str">
            <v>M2</v>
          </cell>
          <cell r="B2857" t="str">
            <v>A5C</v>
          </cell>
          <cell r="C2857" t="str">
            <v>P</v>
          </cell>
          <cell r="D2857" t="str">
            <v>23079</v>
          </cell>
          <cell r="E2857" t="str">
            <v>TEE</v>
          </cell>
          <cell r="F2857">
            <v>2</v>
          </cell>
          <cell r="G2857" t="str">
            <v>CB400300000100</v>
          </cell>
          <cell r="H2857">
            <v>1</v>
          </cell>
          <cell r="I2857" t="str">
            <v>--</v>
          </cell>
          <cell r="J2857">
            <v>1</v>
          </cell>
          <cell r="K2857">
            <v>1</v>
          </cell>
        </row>
        <row r="2858">
          <cell r="A2858" t="str">
            <v>M2</v>
          </cell>
          <cell r="B2858" t="str">
            <v>A5C</v>
          </cell>
          <cell r="C2858" t="str">
            <v>P</v>
          </cell>
          <cell r="D2858" t="str">
            <v>23013</v>
          </cell>
          <cell r="E2858" t="str">
            <v>90 ELL</v>
          </cell>
          <cell r="F2858">
            <v>2</v>
          </cell>
          <cell r="G2858" t="str">
            <v>CB400100000100</v>
          </cell>
          <cell r="H2858">
            <v>1</v>
          </cell>
          <cell r="I2858" t="str">
            <v>--</v>
          </cell>
          <cell r="J2858">
            <v>13</v>
          </cell>
          <cell r="K2858">
            <v>13</v>
          </cell>
        </row>
        <row r="2859">
          <cell r="A2859" t="str">
            <v>M2</v>
          </cell>
          <cell r="B2859" t="str">
            <v>A5C</v>
          </cell>
          <cell r="C2859" t="str">
            <v>P</v>
          </cell>
          <cell r="D2859" t="str">
            <v>23154</v>
          </cell>
          <cell r="E2859" t="str">
            <v>90 ELL</v>
          </cell>
          <cell r="F2859">
            <v>2</v>
          </cell>
          <cell r="G2859" t="str">
            <v>CB400100000100</v>
          </cell>
          <cell r="H2859">
            <v>1</v>
          </cell>
          <cell r="I2859" t="str">
            <v>--</v>
          </cell>
          <cell r="J2859">
            <v>7</v>
          </cell>
          <cell r="K2859">
            <v>7</v>
          </cell>
        </row>
        <row r="2860">
          <cell r="A2860" t="str">
            <v>M2</v>
          </cell>
          <cell r="B2860" t="str">
            <v>A5C</v>
          </cell>
          <cell r="C2860" t="str">
            <v>P</v>
          </cell>
          <cell r="D2860" t="str">
            <v>24002</v>
          </cell>
          <cell r="E2860" t="str">
            <v>90 ELL</v>
          </cell>
          <cell r="F2860">
            <v>2</v>
          </cell>
          <cell r="G2860" t="str">
            <v>CB400100000100</v>
          </cell>
          <cell r="H2860">
            <v>1</v>
          </cell>
          <cell r="I2860" t="str">
            <v>--</v>
          </cell>
          <cell r="J2860">
            <v>4</v>
          </cell>
          <cell r="K2860">
            <v>4</v>
          </cell>
        </row>
        <row r="2861">
          <cell r="A2861" t="str">
            <v>M2</v>
          </cell>
          <cell r="B2861" t="str">
            <v>A5C</v>
          </cell>
          <cell r="C2861" t="str">
            <v>P</v>
          </cell>
          <cell r="D2861" t="str">
            <v>24010</v>
          </cell>
          <cell r="E2861" t="str">
            <v>90 ELL</v>
          </cell>
          <cell r="F2861">
            <v>2</v>
          </cell>
          <cell r="G2861" t="str">
            <v>CB400100000100</v>
          </cell>
          <cell r="H2861">
            <v>1</v>
          </cell>
          <cell r="I2861" t="str">
            <v>--</v>
          </cell>
          <cell r="J2861">
            <v>3</v>
          </cell>
          <cell r="K2861">
            <v>3</v>
          </cell>
        </row>
        <row r="2862">
          <cell r="A2862" t="str">
            <v>M2</v>
          </cell>
          <cell r="B2862" t="str">
            <v>A5C</v>
          </cell>
          <cell r="C2862" t="str">
            <v>P</v>
          </cell>
          <cell r="D2862" t="str">
            <v>24004</v>
          </cell>
          <cell r="E2862" t="str">
            <v>90 ELL</v>
          </cell>
          <cell r="F2862">
            <v>2</v>
          </cell>
          <cell r="G2862" t="str">
            <v>CB400100000100</v>
          </cell>
          <cell r="H2862">
            <v>1</v>
          </cell>
          <cell r="I2862" t="str">
            <v>--</v>
          </cell>
          <cell r="J2862">
            <v>13</v>
          </cell>
          <cell r="K2862">
            <v>13</v>
          </cell>
        </row>
        <row r="2863">
          <cell r="A2863" t="str">
            <v>M2</v>
          </cell>
          <cell r="B2863" t="str">
            <v>A5C</v>
          </cell>
          <cell r="C2863" t="str">
            <v>P</v>
          </cell>
          <cell r="D2863" t="str">
            <v>24032</v>
          </cell>
          <cell r="E2863" t="str">
            <v>90 ELL</v>
          </cell>
          <cell r="F2863">
            <v>2</v>
          </cell>
          <cell r="G2863" t="str">
            <v>CB400100000100</v>
          </cell>
          <cell r="H2863">
            <v>1</v>
          </cell>
          <cell r="I2863" t="str">
            <v>--</v>
          </cell>
          <cell r="J2863">
            <v>6</v>
          </cell>
          <cell r="K2863">
            <v>6</v>
          </cell>
        </row>
        <row r="2864">
          <cell r="A2864" t="str">
            <v>M2</v>
          </cell>
          <cell r="B2864" t="str">
            <v>A5C</v>
          </cell>
          <cell r="C2864" t="str">
            <v>P</v>
          </cell>
          <cell r="D2864" t="str">
            <v>24025</v>
          </cell>
          <cell r="E2864" t="str">
            <v>90 ELL</v>
          </cell>
          <cell r="F2864">
            <v>2</v>
          </cell>
          <cell r="G2864" t="str">
            <v>CB400100000100</v>
          </cell>
          <cell r="H2864">
            <v>1</v>
          </cell>
          <cell r="I2864" t="str">
            <v>--</v>
          </cell>
          <cell r="J2864">
            <v>4</v>
          </cell>
          <cell r="K2864">
            <v>4</v>
          </cell>
        </row>
        <row r="2865">
          <cell r="A2865" t="str">
            <v>M2</v>
          </cell>
          <cell r="B2865" t="str">
            <v>A5C</v>
          </cell>
          <cell r="C2865" t="str">
            <v>P</v>
          </cell>
          <cell r="D2865" t="str">
            <v>24026</v>
          </cell>
          <cell r="E2865" t="str">
            <v>90 ELL</v>
          </cell>
          <cell r="F2865">
            <v>2</v>
          </cell>
          <cell r="G2865" t="str">
            <v>CB400100000100</v>
          </cell>
          <cell r="H2865">
            <v>1</v>
          </cell>
          <cell r="I2865" t="str">
            <v>--</v>
          </cell>
          <cell r="J2865">
            <v>3</v>
          </cell>
          <cell r="K2865">
            <v>3</v>
          </cell>
        </row>
        <row r="2866">
          <cell r="A2866" t="str">
            <v>M2</v>
          </cell>
          <cell r="B2866" t="str">
            <v>A5C</v>
          </cell>
          <cell r="C2866" t="str">
            <v>P</v>
          </cell>
          <cell r="D2866" t="str">
            <v>23013</v>
          </cell>
          <cell r="E2866" t="str">
            <v>C SWG</v>
          </cell>
          <cell r="F2866">
            <v>2</v>
          </cell>
          <cell r="G2866" t="str">
            <v>CB16110808010T</v>
          </cell>
          <cell r="H2866">
            <v>1</v>
          </cell>
          <cell r="I2866">
            <v>0.75</v>
          </cell>
          <cell r="J2866">
            <v>3</v>
          </cell>
          <cell r="K2866">
            <v>3</v>
          </cell>
        </row>
        <row r="2867">
          <cell r="A2867" t="str">
            <v>M2</v>
          </cell>
          <cell r="B2867" t="str">
            <v>A5C</v>
          </cell>
          <cell r="C2867" t="str">
            <v>P</v>
          </cell>
          <cell r="D2867" t="str">
            <v>23156</v>
          </cell>
          <cell r="E2867" t="str">
            <v>C SWG</v>
          </cell>
          <cell r="F2867">
            <v>2</v>
          </cell>
          <cell r="G2867" t="str">
            <v>CB16110808010T</v>
          </cell>
          <cell r="H2867">
            <v>1</v>
          </cell>
          <cell r="I2867">
            <v>0.75</v>
          </cell>
          <cell r="J2867">
            <v>1</v>
          </cell>
          <cell r="K2867">
            <v>1</v>
          </cell>
        </row>
        <row r="2868">
          <cell r="A2868" t="str">
            <v>M2</v>
          </cell>
          <cell r="B2868" t="str">
            <v>A5C</v>
          </cell>
          <cell r="C2868" t="str">
            <v>P</v>
          </cell>
          <cell r="D2868" t="str">
            <v>24004</v>
          </cell>
          <cell r="E2868" t="str">
            <v>C SWG</v>
          </cell>
          <cell r="F2868">
            <v>2</v>
          </cell>
          <cell r="G2868" t="str">
            <v>CB16110808010T</v>
          </cell>
          <cell r="H2868">
            <v>1</v>
          </cell>
          <cell r="I2868">
            <v>0.75</v>
          </cell>
          <cell r="J2868">
            <v>2</v>
          </cell>
          <cell r="K2868">
            <v>2</v>
          </cell>
        </row>
        <row r="2869">
          <cell r="A2869" t="str">
            <v>M2</v>
          </cell>
          <cell r="B2869" t="str">
            <v>A5C</v>
          </cell>
          <cell r="C2869" t="str">
            <v>P</v>
          </cell>
          <cell r="D2869" t="str">
            <v>24029</v>
          </cell>
          <cell r="E2869" t="str">
            <v>C SWG</v>
          </cell>
          <cell r="F2869">
            <v>2</v>
          </cell>
          <cell r="G2869" t="str">
            <v>CB16110808010T</v>
          </cell>
          <cell r="H2869">
            <v>1</v>
          </cell>
          <cell r="I2869">
            <v>0.75</v>
          </cell>
          <cell r="J2869">
            <v>1</v>
          </cell>
          <cell r="K2869">
            <v>1</v>
          </cell>
        </row>
        <row r="2870">
          <cell r="A2870" t="str">
            <v>M2</v>
          </cell>
          <cell r="B2870" t="str">
            <v>A5C</v>
          </cell>
          <cell r="C2870" t="str">
            <v>P</v>
          </cell>
          <cell r="D2870" t="str">
            <v>24031</v>
          </cell>
          <cell r="E2870" t="str">
            <v>C SWG</v>
          </cell>
          <cell r="F2870">
            <v>2</v>
          </cell>
          <cell r="G2870" t="str">
            <v>CB16110808010T</v>
          </cell>
          <cell r="H2870">
            <v>1</v>
          </cell>
          <cell r="I2870">
            <v>0.75</v>
          </cell>
          <cell r="J2870">
            <v>1</v>
          </cell>
          <cell r="K2870">
            <v>1</v>
          </cell>
        </row>
        <row r="2871">
          <cell r="A2871" t="str">
            <v>M2</v>
          </cell>
          <cell r="B2871" t="str">
            <v>A5C</v>
          </cell>
          <cell r="C2871" t="str">
            <v>P</v>
          </cell>
          <cell r="D2871" t="str">
            <v>24033</v>
          </cell>
          <cell r="E2871" t="str">
            <v>C SWG</v>
          </cell>
          <cell r="F2871">
            <v>2</v>
          </cell>
          <cell r="G2871" t="str">
            <v>CB16110808010T</v>
          </cell>
          <cell r="H2871">
            <v>1</v>
          </cell>
          <cell r="I2871">
            <v>0.75</v>
          </cell>
          <cell r="J2871">
            <v>1</v>
          </cell>
          <cell r="K2871">
            <v>1</v>
          </cell>
        </row>
        <row r="2872">
          <cell r="A2872" t="str">
            <v>M2</v>
          </cell>
          <cell r="B2872" t="str">
            <v>A5C</v>
          </cell>
          <cell r="C2872" t="str">
            <v>TRIM</v>
          </cell>
          <cell r="D2872" t="str">
            <v>C-2301</v>
          </cell>
          <cell r="E2872" t="str">
            <v>C SWG</v>
          </cell>
          <cell r="F2872">
            <v>2</v>
          </cell>
          <cell r="G2872" t="str">
            <v>CB16110808010T</v>
          </cell>
          <cell r="H2872">
            <v>1</v>
          </cell>
          <cell r="I2872">
            <v>0.75</v>
          </cell>
          <cell r="J2872">
            <v>1</v>
          </cell>
          <cell r="K2872">
            <v>1</v>
          </cell>
        </row>
        <row r="2873">
          <cell r="A2873" t="str">
            <v>M2</v>
          </cell>
          <cell r="B2873" t="str">
            <v>A5C</v>
          </cell>
          <cell r="C2873" t="str">
            <v>TRIM</v>
          </cell>
          <cell r="D2873" t="str">
            <v>R-2401</v>
          </cell>
          <cell r="E2873" t="str">
            <v>C SWG</v>
          </cell>
          <cell r="F2873">
            <v>2</v>
          </cell>
          <cell r="G2873" t="str">
            <v>CB16110808010T</v>
          </cell>
          <cell r="H2873">
            <v>1</v>
          </cell>
          <cell r="I2873">
            <v>0.75</v>
          </cell>
          <cell r="J2873">
            <v>1</v>
          </cell>
          <cell r="K2873">
            <v>1</v>
          </cell>
        </row>
        <row r="2874">
          <cell r="A2874" t="str">
            <v>M2</v>
          </cell>
          <cell r="B2874" t="str">
            <v>A5C</v>
          </cell>
          <cell r="C2874" t="str">
            <v>P</v>
          </cell>
          <cell r="D2874" t="str">
            <v>23154</v>
          </cell>
          <cell r="E2874" t="str">
            <v>CPLG</v>
          </cell>
          <cell r="F2874">
            <v>2</v>
          </cell>
          <cell r="G2874" t="str">
            <v>CB400500000100</v>
          </cell>
          <cell r="H2874">
            <v>1</v>
          </cell>
          <cell r="I2874" t="str">
            <v>--</v>
          </cell>
          <cell r="J2874">
            <v>1</v>
          </cell>
          <cell r="K2874">
            <v>1</v>
          </cell>
        </row>
        <row r="2875">
          <cell r="A2875" t="str">
            <v>M2</v>
          </cell>
          <cell r="B2875" t="str">
            <v>A5C</v>
          </cell>
          <cell r="C2875" t="str">
            <v>P</v>
          </cell>
          <cell r="D2875" t="str">
            <v>24001</v>
          </cell>
          <cell r="E2875" t="str">
            <v>CPLG</v>
          </cell>
          <cell r="F2875">
            <v>2</v>
          </cell>
          <cell r="G2875" t="str">
            <v>CB400500000100</v>
          </cell>
          <cell r="H2875">
            <v>1</v>
          </cell>
          <cell r="I2875" t="str">
            <v>--</v>
          </cell>
          <cell r="J2875">
            <v>2</v>
          </cell>
          <cell r="K2875">
            <v>2</v>
          </cell>
        </row>
        <row r="2876">
          <cell r="A2876" t="str">
            <v>M2</v>
          </cell>
          <cell r="B2876" t="str">
            <v>A5C</v>
          </cell>
          <cell r="C2876" t="str">
            <v>P</v>
          </cell>
          <cell r="D2876" t="str">
            <v>23013</v>
          </cell>
          <cell r="E2876" t="str">
            <v>CPLG</v>
          </cell>
          <cell r="F2876">
            <v>2</v>
          </cell>
          <cell r="G2876" t="str">
            <v>CB400500000100</v>
          </cell>
          <cell r="H2876">
            <v>1</v>
          </cell>
          <cell r="I2876" t="str">
            <v>--</v>
          </cell>
          <cell r="J2876">
            <v>3</v>
          </cell>
          <cell r="K2876">
            <v>3</v>
          </cell>
        </row>
        <row r="2877">
          <cell r="A2877" t="str">
            <v>M2</v>
          </cell>
          <cell r="B2877" t="str">
            <v>A5C</v>
          </cell>
          <cell r="C2877" t="str">
            <v>P</v>
          </cell>
          <cell r="D2877" t="str">
            <v>99004</v>
          </cell>
          <cell r="E2877" t="str">
            <v>E SWG</v>
          </cell>
          <cell r="F2877">
            <v>2</v>
          </cell>
          <cell r="G2877" t="str">
            <v>CB16210808010T</v>
          </cell>
          <cell r="H2877">
            <v>1</v>
          </cell>
          <cell r="I2877">
            <v>0.75</v>
          </cell>
          <cell r="J2877">
            <v>1</v>
          </cell>
          <cell r="K2877">
            <v>1</v>
          </cell>
        </row>
        <row r="2878">
          <cell r="A2878" t="str">
            <v>M2</v>
          </cell>
          <cell r="B2878" t="str">
            <v>A5C</v>
          </cell>
          <cell r="C2878" t="str">
            <v>P</v>
          </cell>
          <cell r="D2878" t="str">
            <v>23013</v>
          </cell>
          <cell r="E2878" t="str">
            <v>R TEE</v>
          </cell>
          <cell r="F2878">
            <v>2</v>
          </cell>
          <cell r="G2878" t="str">
            <v>CB40040000010T</v>
          </cell>
          <cell r="H2878">
            <v>1</v>
          </cell>
          <cell r="I2878">
            <v>0.75</v>
          </cell>
          <cell r="J2878">
            <v>4</v>
          </cell>
          <cell r="K2878">
            <v>4</v>
          </cell>
        </row>
        <row r="2879">
          <cell r="A2879" t="str">
            <v>M2</v>
          </cell>
          <cell r="B2879" t="str">
            <v>A5C</v>
          </cell>
          <cell r="C2879" t="str">
            <v>P</v>
          </cell>
          <cell r="D2879" t="str">
            <v>24004</v>
          </cell>
          <cell r="E2879" t="str">
            <v>R TEE</v>
          </cell>
          <cell r="F2879">
            <v>2</v>
          </cell>
          <cell r="G2879" t="str">
            <v>CB40040000010T</v>
          </cell>
          <cell r="H2879">
            <v>1</v>
          </cell>
          <cell r="I2879">
            <v>0.75</v>
          </cell>
          <cell r="J2879">
            <v>5</v>
          </cell>
          <cell r="K2879">
            <v>5</v>
          </cell>
        </row>
        <row r="2880">
          <cell r="A2880" t="str">
            <v>M2</v>
          </cell>
          <cell r="B2880" t="str">
            <v>A5C</v>
          </cell>
          <cell r="C2880" t="str">
            <v>P</v>
          </cell>
          <cell r="D2880" t="str">
            <v>24025</v>
          </cell>
          <cell r="E2880" t="str">
            <v>R TEE</v>
          </cell>
          <cell r="F2880">
            <v>2</v>
          </cell>
          <cell r="G2880" t="str">
            <v>CB40040000010T</v>
          </cell>
          <cell r="H2880">
            <v>1</v>
          </cell>
          <cell r="I2880">
            <v>0.75</v>
          </cell>
          <cell r="J2880">
            <v>2</v>
          </cell>
          <cell r="K2880">
            <v>2</v>
          </cell>
        </row>
        <row r="2881">
          <cell r="A2881" t="str">
            <v>M2</v>
          </cell>
          <cell r="B2881" t="str">
            <v>A5C</v>
          </cell>
          <cell r="C2881" t="str">
            <v>P</v>
          </cell>
          <cell r="D2881" t="str">
            <v>24026</v>
          </cell>
          <cell r="E2881" t="str">
            <v>R TEE</v>
          </cell>
          <cell r="F2881">
            <v>2</v>
          </cell>
          <cell r="G2881" t="str">
            <v>CB40040000010T</v>
          </cell>
          <cell r="H2881">
            <v>1</v>
          </cell>
          <cell r="I2881">
            <v>0.75</v>
          </cell>
          <cell r="J2881">
            <v>2</v>
          </cell>
          <cell r="K2881">
            <v>2</v>
          </cell>
        </row>
        <row r="2882">
          <cell r="A2882" t="str">
            <v>M2</v>
          </cell>
          <cell r="B2882" t="str">
            <v>A5C</v>
          </cell>
          <cell r="C2882" t="str">
            <v>P</v>
          </cell>
          <cell r="D2882" t="str">
            <v>24002</v>
          </cell>
          <cell r="E2882" t="str">
            <v>R TEE</v>
          </cell>
          <cell r="F2882">
            <v>2</v>
          </cell>
          <cell r="G2882" t="str">
            <v>CB40040000010T</v>
          </cell>
          <cell r="H2882">
            <v>1</v>
          </cell>
          <cell r="I2882">
            <v>0.75</v>
          </cell>
          <cell r="J2882">
            <v>2</v>
          </cell>
          <cell r="K2882">
            <v>2</v>
          </cell>
        </row>
        <row r="2883">
          <cell r="A2883" t="str">
            <v>M2</v>
          </cell>
          <cell r="B2883" t="str">
            <v>A5C</v>
          </cell>
          <cell r="C2883" t="str">
            <v>P</v>
          </cell>
          <cell r="D2883" t="str">
            <v>23013</v>
          </cell>
          <cell r="E2883" t="str">
            <v>TEE</v>
          </cell>
          <cell r="F2883">
            <v>2</v>
          </cell>
          <cell r="G2883" t="str">
            <v>CB400300000100</v>
          </cell>
          <cell r="H2883">
            <v>1</v>
          </cell>
          <cell r="I2883" t="str">
            <v>--</v>
          </cell>
          <cell r="J2883">
            <v>2</v>
          </cell>
          <cell r="K2883">
            <v>2</v>
          </cell>
        </row>
        <row r="2884">
          <cell r="A2884" t="str">
            <v>M2</v>
          </cell>
          <cell r="B2884" t="str">
            <v>A5C</v>
          </cell>
          <cell r="C2884" t="str">
            <v>P</v>
          </cell>
          <cell r="D2884" t="str">
            <v>24002</v>
          </cell>
          <cell r="E2884" t="str">
            <v>TEE</v>
          </cell>
          <cell r="F2884">
            <v>2</v>
          </cell>
          <cell r="G2884" t="str">
            <v>CB400300000100</v>
          </cell>
          <cell r="H2884">
            <v>1</v>
          </cell>
          <cell r="I2884" t="str">
            <v>--</v>
          </cell>
          <cell r="J2884">
            <v>3</v>
          </cell>
          <cell r="K2884">
            <v>3</v>
          </cell>
        </row>
        <row r="2885">
          <cell r="A2885" t="str">
            <v>M2</v>
          </cell>
          <cell r="B2885" t="str">
            <v>A5C</v>
          </cell>
          <cell r="C2885" t="str">
            <v>P</v>
          </cell>
          <cell r="D2885" t="str">
            <v>24004</v>
          </cell>
          <cell r="E2885" t="str">
            <v>TEE</v>
          </cell>
          <cell r="F2885">
            <v>2</v>
          </cell>
          <cell r="G2885" t="str">
            <v>CB400300000100</v>
          </cell>
          <cell r="H2885">
            <v>1</v>
          </cell>
          <cell r="I2885" t="str">
            <v>--</v>
          </cell>
          <cell r="J2885">
            <v>4</v>
          </cell>
          <cell r="K2885">
            <v>4</v>
          </cell>
        </row>
        <row r="2886">
          <cell r="A2886" t="str">
            <v>M2</v>
          </cell>
          <cell r="B2886" t="str">
            <v>A5C</v>
          </cell>
          <cell r="C2886" t="str">
            <v>P</v>
          </cell>
          <cell r="D2886" t="str">
            <v>24025</v>
          </cell>
          <cell r="E2886" t="str">
            <v>TEE</v>
          </cell>
          <cell r="F2886">
            <v>2</v>
          </cell>
          <cell r="G2886" t="str">
            <v>CB400300000100</v>
          </cell>
          <cell r="H2886">
            <v>1</v>
          </cell>
          <cell r="I2886" t="str">
            <v>--</v>
          </cell>
          <cell r="J2886">
            <v>1</v>
          </cell>
          <cell r="K2886">
            <v>1</v>
          </cell>
        </row>
        <row r="2887">
          <cell r="A2887" t="str">
            <v>M2</v>
          </cell>
          <cell r="B2887" t="str">
            <v>A5C</v>
          </cell>
          <cell r="C2887" t="str">
            <v>P</v>
          </cell>
          <cell r="D2887" t="str">
            <v>24026</v>
          </cell>
          <cell r="E2887" t="str">
            <v>TEE</v>
          </cell>
          <cell r="F2887">
            <v>2</v>
          </cell>
          <cell r="G2887" t="str">
            <v>CB400300000100</v>
          </cell>
          <cell r="H2887">
            <v>1</v>
          </cell>
          <cell r="I2887" t="str">
            <v>--</v>
          </cell>
          <cell r="J2887">
            <v>2</v>
          </cell>
          <cell r="K2887">
            <v>2</v>
          </cell>
        </row>
        <row r="2888">
          <cell r="A2888" t="str">
            <v>M2</v>
          </cell>
          <cell r="B2888" t="str">
            <v>A5C</v>
          </cell>
          <cell r="C2888" t="str">
            <v>P</v>
          </cell>
          <cell r="D2888" t="str">
            <v>23147</v>
          </cell>
          <cell r="E2888" t="str">
            <v>45 ELL</v>
          </cell>
          <cell r="F2888">
            <v>2</v>
          </cell>
          <cell r="G2888" t="str">
            <v>CB400200001H00</v>
          </cell>
          <cell r="H2888">
            <v>1.5</v>
          </cell>
          <cell r="I2888" t="str">
            <v>--</v>
          </cell>
          <cell r="J2888">
            <v>1</v>
          </cell>
          <cell r="K2888">
            <v>1</v>
          </cell>
        </row>
        <row r="2889">
          <cell r="A2889" t="str">
            <v>M2</v>
          </cell>
          <cell r="B2889" t="str">
            <v>A5C</v>
          </cell>
          <cell r="C2889" t="str">
            <v>P</v>
          </cell>
          <cell r="D2889" t="str">
            <v>23215</v>
          </cell>
          <cell r="E2889" t="str">
            <v>90 ELL</v>
          </cell>
          <cell r="F2889">
            <v>2</v>
          </cell>
          <cell r="G2889" t="str">
            <v>CB400100001H00</v>
          </cell>
          <cell r="H2889">
            <v>1.5</v>
          </cell>
          <cell r="I2889" t="str">
            <v>--</v>
          </cell>
          <cell r="J2889">
            <v>3</v>
          </cell>
          <cell r="K2889">
            <v>3</v>
          </cell>
        </row>
        <row r="2890">
          <cell r="A2890" t="str">
            <v>M2</v>
          </cell>
          <cell r="B2890" t="str">
            <v>A5C</v>
          </cell>
          <cell r="C2890" t="str">
            <v>P</v>
          </cell>
          <cell r="D2890" t="str">
            <v>23253</v>
          </cell>
          <cell r="E2890" t="str">
            <v>90 ELL</v>
          </cell>
          <cell r="F2890">
            <v>2</v>
          </cell>
          <cell r="G2890" t="str">
            <v>CB400100001H00</v>
          </cell>
          <cell r="H2890">
            <v>1.5</v>
          </cell>
          <cell r="I2890" t="str">
            <v>--</v>
          </cell>
          <cell r="J2890">
            <v>2</v>
          </cell>
          <cell r="K2890">
            <v>2</v>
          </cell>
        </row>
        <row r="2891">
          <cell r="A2891" t="str">
            <v>M2</v>
          </cell>
          <cell r="B2891" t="str">
            <v>A5C</v>
          </cell>
          <cell r="C2891" t="str">
            <v>P</v>
          </cell>
          <cell r="D2891" t="str">
            <v>23006</v>
          </cell>
          <cell r="E2891" t="str">
            <v>90 ELL</v>
          </cell>
          <cell r="F2891">
            <v>2</v>
          </cell>
          <cell r="G2891" t="str">
            <v>CB400100001H00</v>
          </cell>
          <cell r="H2891">
            <v>1.5</v>
          </cell>
          <cell r="I2891" t="str">
            <v>--</v>
          </cell>
          <cell r="J2891">
            <v>6</v>
          </cell>
          <cell r="K2891">
            <v>6</v>
          </cell>
        </row>
        <row r="2892">
          <cell r="A2892" t="str">
            <v>M2</v>
          </cell>
          <cell r="B2892" t="str">
            <v>A5C</v>
          </cell>
          <cell r="C2892" t="str">
            <v>P</v>
          </cell>
          <cell r="D2892" t="str">
            <v>23007</v>
          </cell>
          <cell r="E2892" t="str">
            <v>90 ELL</v>
          </cell>
          <cell r="F2892">
            <v>2</v>
          </cell>
          <cell r="G2892" t="str">
            <v>CB400100001H00</v>
          </cell>
          <cell r="H2892">
            <v>1.5</v>
          </cell>
          <cell r="I2892" t="str">
            <v>--</v>
          </cell>
          <cell r="J2892">
            <v>5</v>
          </cell>
          <cell r="K2892">
            <v>5</v>
          </cell>
        </row>
        <row r="2893">
          <cell r="A2893" t="str">
            <v>M2</v>
          </cell>
          <cell r="B2893" t="str">
            <v>A5C</v>
          </cell>
          <cell r="C2893" t="str">
            <v>P</v>
          </cell>
          <cell r="D2893" t="str">
            <v>23035</v>
          </cell>
          <cell r="E2893" t="str">
            <v>90 ELL</v>
          </cell>
          <cell r="F2893">
            <v>2</v>
          </cell>
          <cell r="G2893" t="str">
            <v>CB400100001H00</v>
          </cell>
          <cell r="H2893">
            <v>1.5</v>
          </cell>
          <cell r="I2893" t="str">
            <v>--</v>
          </cell>
          <cell r="J2893">
            <v>4</v>
          </cell>
          <cell r="K2893">
            <v>4</v>
          </cell>
        </row>
        <row r="2894">
          <cell r="A2894" t="str">
            <v>M2</v>
          </cell>
          <cell r="B2894" t="str">
            <v>A5C</v>
          </cell>
          <cell r="C2894" t="str">
            <v>P</v>
          </cell>
          <cell r="D2894" t="str">
            <v>23037</v>
          </cell>
          <cell r="E2894" t="str">
            <v>90 ELL</v>
          </cell>
          <cell r="F2894">
            <v>2</v>
          </cell>
          <cell r="G2894" t="str">
            <v>CB400100001H00</v>
          </cell>
          <cell r="H2894">
            <v>1.5</v>
          </cell>
          <cell r="I2894" t="str">
            <v>--</v>
          </cell>
          <cell r="J2894">
            <v>4</v>
          </cell>
          <cell r="K2894">
            <v>4</v>
          </cell>
        </row>
        <row r="2895">
          <cell r="A2895" t="str">
            <v>M2</v>
          </cell>
          <cell r="B2895" t="str">
            <v>A5C</v>
          </cell>
          <cell r="C2895" t="str">
            <v>P</v>
          </cell>
          <cell r="D2895" t="str">
            <v>23038</v>
          </cell>
          <cell r="E2895" t="str">
            <v>90 ELL</v>
          </cell>
          <cell r="F2895">
            <v>2</v>
          </cell>
          <cell r="G2895" t="str">
            <v>CB400100001H00</v>
          </cell>
          <cell r="H2895">
            <v>1.5</v>
          </cell>
          <cell r="I2895" t="str">
            <v>--</v>
          </cell>
          <cell r="J2895">
            <v>2</v>
          </cell>
          <cell r="K2895">
            <v>2</v>
          </cell>
        </row>
        <row r="2896">
          <cell r="A2896" t="str">
            <v>M2</v>
          </cell>
          <cell r="B2896" t="str">
            <v>A5C</v>
          </cell>
          <cell r="C2896" t="str">
            <v>P</v>
          </cell>
          <cell r="D2896" t="str">
            <v>23052</v>
          </cell>
          <cell r="E2896" t="str">
            <v>90 ELL</v>
          </cell>
          <cell r="F2896">
            <v>2</v>
          </cell>
          <cell r="G2896" t="str">
            <v>CB400100001H00</v>
          </cell>
          <cell r="H2896">
            <v>1.5</v>
          </cell>
          <cell r="I2896" t="str">
            <v>--</v>
          </cell>
          <cell r="J2896">
            <v>4</v>
          </cell>
          <cell r="K2896">
            <v>4</v>
          </cell>
        </row>
        <row r="2897">
          <cell r="A2897" t="str">
            <v>M2</v>
          </cell>
          <cell r="B2897" t="str">
            <v>A5C</v>
          </cell>
          <cell r="C2897" t="str">
            <v>P</v>
          </cell>
          <cell r="D2897" t="str">
            <v>23063</v>
          </cell>
          <cell r="E2897" t="str">
            <v>90 ELL</v>
          </cell>
          <cell r="F2897">
            <v>2</v>
          </cell>
          <cell r="G2897" t="str">
            <v>CB400100001H00</v>
          </cell>
          <cell r="H2897">
            <v>1.5</v>
          </cell>
          <cell r="I2897" t="str">
            <v>--</v>
          </cell>
          <cell r="J2897">
            <v>4</v>
          </cell>
          <cell r="K2897">
            <v>4</v>
          </cell>
        </row>
        <row r="2898">
          <cell r="A2898" t="str">
            <v>M2</v>
          </cell>
          <cell r="B2898" t="str">
            <v>A5C</v>
          </cell>
          <cell r="C2898" t="str">
            <v>P</v>
          </cell>
          <cell r="D2898" t="str">
            <v>23070</v>
          </cell>
          <cell r="E2898" t="str">
            <v>90 ELL</v>
          </cell>
          <cell r="F2898">
            <v>2</v>
          </cell>
          <cell r="G2898" t="str">
            <v>CB400100001H00</v>
          </cell>
          <cell r="H2898">
            <v>1.5</v>
          </cell>
          <cell r="I2898" t="str">
            <v>--</v>
          </cell>
          <cell r="J2898">
            <v>6</v>
          </cell>
          <cell r="K2898">
            <v>6</v>
          </cell>
        </row>
        <row r="2899">
          <cell r="A2899" t="str">
            <v>M2</v>
          </cell>
          <cell r="B2899" t="str">
            <v>A5C</v>
          </cell>
          <cell r="C2899" t="str">
            <v>P</v>
          </cell>
          <cell r="D2899" t="str">
            <v>23072</v>
          </cell>
          <cell r="E2899" t="str">
            <v>90 ELL</v>
          </cell>
          <cell r="F2899">
            <v>2</v>
          </cell>
          <cell r="G2899" t="str">
            <v>CB400100001H00</v>
          </cell>
          <cell r="H2899">
            <v>1.5</v>
          </cell>
          <cell r="I2899" t="str">
            <v>--</v>
          </cell>
          <cell r="J2899">
            <v>1</v>
          </cell>
          <cell r="K2899">
            <v>1</v>
          </cell>
        </row>
        <row r="2900">
          <cell r="A2900" t="str">
            <v>M2</v>
          </cell>
          <cell r="B2900" t="str">
            <v>A5C</v>
          </cell>
          <cell r="C2900" t="str">
            <v>P</v>
          </cell>
          <cell r="D2900" t="str">
            <v>23078</v>
          </cell>
          <cell r="E2900" t="str">
            <v>90 ELL</v>
          </cell>
          <cell r="F2900">
            <v>2</v>
          </cell>
          <cell r="G2900" t="str">
            <v>CB400100001H00</v>
          </cell>
          <cell r="H2900">
            <v>1.5</v>
          </cell>
          <cell r="I2900" t="str">
            <v>--</v>
          </cell>
          <cell r="J2900">
            <v>4</v>
          </cell>
          <cell r="K2900">
            <v>4</v>
          </cell>
        </row>
        <row r="2901">
          <cell r="A2901" t="str">
            <v>M2</v>
          </cell>
          <cell r="B2901" t="str">
            <v>A5C</v>
          </cell>
          <cell r="C2901" t="str">
            <v>P</v>
          </cell>
          <cell r="D2901" t="str">
            <v>23103</v>
          </cell>
          <cell r="E2901" t="str">
            <v>90 ELL</v>
          </cell>
          <cell r="F2901">
            <v>2</v>
          </cell>
          <cell r="G2901" t="str">
            <v>CB400100001H00</v>
          </cell>
          <cell r="H2901">
            <v>1.5</v>
          </cell>
          <cell r="I2901" t="str">
            <v>--</v>
          </cell>
          <cell r="J2901">
            <v>6</v>
          </cell>
          <cell r="K2901">
            <v>6</v>
          </cell>
        </row>
        <row r="2902">
          <cell r="A2902" t="str">
            <v>M2</v>
          </cell>
          <cell r="B2902" t="str">
            <v>A5C</v>
          </cell>
          <cell r="C2902" t="str">
            <v>P</v>
          </cell>
          <cell r="D2902" t="str">
            <v>23107</v>
          </cell>
          <cell r="E2902" t="str">
            <v>90 ELL</v>
          </cell>
          <cell r="F2902">
            <v>2</v>
          </cell>
          <cell r="G2902" t="str">
            <v>CB400100001H00</v>
          </cell>
          <cell r="H2902">
            <v>1.5</v>
          </cell>
          <cell r="I2902" t="str">
            <v>--</v>
          </cell>
          <cell r="J2902">
            <v>6</v>
          </cell>
          <cell r="K2902">
            <v>6</v>
          </cell>
        </row>
        <row r="2903">
          <cell r="A2903" t="str">
            <v>M2</v>
          </cell>
          <cell r="B2903" t="str">
            <v>A5C</v>
          </cell>
          <cell r="C2903" t="str">
            <v>P</v>
          </cell>
          <cell r="D2903" t="str">
            <v>23111</v>
          </cell>
          <cell r="E2903" t="str">
            <v>90 ELL</v>
          </cell>
          <cell r="F2903">
            <v>2</v>
          </cell>
          <cell r="G2903" t="str">
            <v>CB400100001H00</v>
          </cell>
          <cell r="H2903">
            <v>1.5</v>
          </cell>
          <cell r="I2903" t="str">
            <v>--</v>
          </cell>
          <cell r="J2903">
            <v>6</v>
          </cell>
          <cell r="K2903">
            <v>6</v>
          </cell>
        </row>
        <row r="2904">
          <cell r="A2904" t="str">
            <v>M2</v>
          </cell>
          <cell r="B2904" t="str">
            <v>A5C</v>
          </cell>
          <cell r="C2904" t="str">
            <v>P</v>
          </cell>
          <cell r="D2904" t="str">
            <v>23116</v>
          </cell>
          <cell r="E2904" t="str">
            <v>90 ELL</v>
          </cell>
          <cell r="F2904">
            <v>2</v>
          </cell>
          <cell r="G2904" t="str">
            <v>CB400100001H00</v>
          </cell>
          <cell r="H2904">
            <v>1.5</v>
          </cell>
          <cell r="I2904" t="str">
            <v>--</v>
          </cell>
          <cell r="J2904">
            <v>4</v>
          </cell>
          <cell r="K2904">
            <v>4</v>
          </cell>
        </row>
        <row r="2905">
          <cell r="A2905" t="str">
            <v>M2</v>
          </cell>
          <cell r="B2905" t="str">
            <v>A5C</v>
          </cell>
          <cell r="C2905" t="str">
            <v>P</v>
          </cell>
          <cell r="D2905" t="str">
            <v>23117</v>
          </cell>
          <cell r="E2905" t="str">
            <v>90 ELL</v>
          </cell>
          <cell r="F2905">
            <v>2</v>
          </cell>
          <cell r="G2905" t="str">
            <v>CB400100001H00</v>
          </cell>
          <cell r="H2905">
            <v>1.5</v>
          </cell>
          <cell r="I2905" t="str">
            <v>--</v>
          </cell>
          <cell r="J2905">
            <v>2</v>
          </cell>
          <cell r="K2905">
            <v>2</v>
          </cell>
        </row>
        <row r="2906">
          <cell r="A2906" t="str">
            <v>M2</v>
          </cell>
          <cell r="B2906" t="str">
            <v>A5C</v>
          </cell>
          <cell r="C2906" t="str">
            <v>P</v>
          </cell>
          <cell r="D2906" t="str">
            <v>23116</v>
          </cell>
          <cell r="E2906" t="str">
            <v>90 ELL</v>
          </cell>
          <cell r="F2906">
            <v>2</v>
          </cell>
          <cell r="G2906" t="str">
            <v>CB400100001H00</v>
          </cell>
          <cell r="H2906">
            <v>1.5</v>
          </cell>
          <cell r="I2906" t="str">
            <v>--</v>
          </cell>
          <cell r="J2906">
            <v>4</v>
          </cell>
          <cell r="K2906">
            <v>4</v>
          </cell>
        </row>
        <row r="2907">
          <cell r="A2907" t="str">
            <v>M2</v>
          </cell>
          <cell r="B2907" t="str">
            <v>A5C</v>
          </cell>
          <cell r="C2907" t="str">
            <v>P</v>
          </cell>
          <cell r="D2907" t="str">
            <v>23143</v>
          </cell>
          <cell r="E2907" t="str">
            <v>90 ELL</v>
          </cell>
          <cell r="F2907">
            <v>2</v>
          </cell>
          <cell r="G2907" t="str">
            <v>CB400100001H00</v>
          </cell>
          <cell r="H2907">
            <v>1.5</v>
          </cell>
          <cell r="I2907" t="str">
            <v>--</v>
          </cell>
          <cell r="J2907">
            <v>4</v>
          </cell>
          <cell r="K2907">
            <v>4</v>
          </cell>
        </row>
        <row r="2908">
          <cell r="A2908" t="str">
            <v>M2</v>
          </cell>
          <cell r="B2908" t="str">
            <v>A5C</v>
          </cell>
          <cell r="C2908" t="str">
            <v>P</v>
          </cell>
          <cell r="D2908" t="str">
            <v>23147</v>
          </cell>
          <cell r="E2908" t="str">
            <v>90 ELL</v>
          </cell>
          <cell r="F2908">
            <v>2</v>
          </cell>
          <cell r="G2908" t="str">
            <v>CB400100001H00</v>
          </cell>
          <cell r="H2908">
            <v>1.5</v>
          </cell>
          <cell r="I2908" t="str">
            <v>--</v>
          </cell>
          <cell r="J2908">
            <v>1</v>
          </cell>
          <cell r="K2908">
            <v>1</v>
          </cell>
        </row>
        <row r="2909">
          <cell r="A2909" t="str">
            <v>M2</v>
          </cell>
          <cell r="B2909" t="str">
            <v>A5C</v>
          </cell>
          <cell r="C2909" t="str">
            <v>P</v>
          </cell>
          <cell r="D2909" t="str">
            <v>23157</v>
          </cell>
          <cell r="E2909" t="str">
            <v>90 ELL</v>
          </cell>
          <cell r="F2909">
            <v>2</v>
          </cell>
          <cell r="G2909" t="str">
            <v>CB400100001H00</v>
          </cell>
          <cell r="H2909">
            <v>1.5</v>
          </cell>
          <cell r="I2909" t="str">
            <v>--</v>
          </cell>
          <cell r="J2909">
            <v>2</v>
          </cell>
          <cell r="K2909">
            <v>2</v>
          </cell>
        </row>
        <row r="2910">
          <cell r="A2910" t="str">
            <v>M2</v>
          </cell>
          <cell r="B2910" t="str">
            <v>A5C</v>
          </cell>
          <cell r="C2910" t="str">
            <v>P</v>
          </cell>
          <cell r="D2910" t="str">
            <v>23185</v>
          </cell>
          <cell r="E2910" t="str">
            <v>90 ELL</v>
          </cell>
          <cell r="F2910">
            <v>2</v>
          </cell>
          <cell r="G2910" t="str">
            <v>CB400100001H00</v>
          </cell>
          <cell r="H2910">
            <v>1.5</v>
          </cell>
          <cell r="I2910" t="str">
            <v>--</v>
          </cell>
          <cell r="J2910">
            <v>2</v>
          </cell>
          <cell r="K2910">
            <v>2</v>
          </cell>
        </row>
        <row r="2911">
          <cell r="A2911" t="str">
            <v>M2</v>
          </cell>
          <cell r="B2911" t="str">
            <v>A5C</v>
          </cell>
          <cell r="C2911" t="str">
            <v>P</v>
          </cell>
          <cell r="D2911" t="str">
            <v>23192</v>
          </cell>
          <cell r="E2911" t="str">
            <v>90 ELL</v>
          </cell>
          <cell r="F2911">
            <v>2</v>
          </cell>
          <cell r="G2911" t="str">
            <v>CB400100001H00</v>
          </cell>
          <cell r="H2911">
            <v>1.5</v>
          </cell>
          <cell r="I2911" t="str">
            <v>--</v>
          </cell>
          <cell r="J2911">
            <v>2</v>
          </cell>
          <cell r="K2911">
            <v>2</v>
          </cell>
        </row>
        <row r="2912">
          <cell r="A2912" t="str">
            <v>M2</v>
          </cell>
          <cell r="B2912" t="str">
            <v>A5C</v>
          </cell>
          <cell r="C2912" t="str">
            <v>P</v>
          </cell>
          <cell r="D2912" t="str">
            <v>23196</v>
          </cell>
          <cell r="E2912" t="str">
            <v>90 ELL</v>
          </cell>
          <cell r="F2912">
            <v>2</v>
          </cell>
          <cell r="G2912" t="str">
            <v>CB400100001H00</v>
          </cell>
          <cell r="H2912">
            <v>1.5</v>
          </cell>
          <cell r="I2912" t="str">
            <v>--</v>
          </cell>
          <cell r="J2912">
            <v>2</v>
          </cell>
          <cell r="K2912">
            <v>2</v>
          </cell>
        </row>
        <row r="2913">
          <cell r="A2913" t="str">
            <v>M2</v>
          </cell>
          <cell r="B2913" t="str">
            <v>A5C</v>
          </cell>
          <cell r="C2913" t="str">
            <v>P</v>
          </cell>
          <cell r="D2913" t="str">
            <v>23226</v>
          </cell>
          <cell r="E2913" t="str">
            <v>90 ELL</v>
          </cell>
          <cell r="F2913">
            <v>2</v>
          </cell>
          <cell r="G2913" t="str">
            <v>CB400100001H00</v>
          </cell>
          <cell r="H2913">
            <v>1.5</v>
          </cell>
          <cell r="I2913" t="str">
            <v>--</v>
          </cell>
          <cell r="J2913">
            <v>10</v>
          </cell>
          <cell r="K2913">
            <v>10</v>
          </cell>
        </row>
        <row r="2914">
          <cell r="A2914" t="str">
            <v>M2</v>
          </cell>
          <cell r="B2914" t="str">
            <v>A5C</v>
          </cell>
          <cell r="C2914" t="str">
            <v>P</v>
          </cell>
          <cell r="D2914" t="str">
            <v>23248</v>
          </cell>
          <cell r="E2914" t="str">
            <v>90 ELL</v>
          </cell>
          <cell r="F2914">
            <v>2</v>
          </cell>
          <cell r="G2914" t="str">
            <v>CB400100001H00</v>
          </cell>
          <cell r="H2914">
            <v>1.5</v>
          </cell>
          <cell r="I2914" t="str">
            <v>--</v>
          </cell>
          <cell r="J2914">
            <v>10</v>
          </cell>
          <cell r="K2914">
            <v>10</v>
          </cell>
        </row>
        <row r="2915">
          <cell r="A2915" t="str">
            <v>M2</v>
          </cell>
          <cell r="B2915" t="str">
            <v>A5C</v>
          </cell>
          <cell r="C2915" t="str">
            <v>P</v>
          </cell>
          <cell r="D2915" t="str">
            <v>23259</v>
          </cell>
          <cell r="E2915" t="str">
            <v>90 ELL</v>
          </cell>
          <cell r="F2915">
            <v>2</v>
          </cell>
          <cell r="G2915" t="str">
            <v>CB400100001H00</v>
          </cell>
          <cell r="H2915">
            <v>1.5</v>
          </cell>
          <cell r="I2915" t="str">
            <v>--</v>
          </cell>
          <cell r="J2915">
            <v>2</v>
          </cell>
          <cell r="K2915">
            <v>2</v>
          </cell>
        </row>
        <row r="2916">
          <cell r="A2916" t="str">
            <v>M2</v>
          </cell>
          <cell r="B2916" t="str">
            <v>A5C</v>
          </cell>
          <cell r="C2916" t="str">
            <v>P</v>
          </cell>
          <cell r="D2916" t="str">
            <v>24014</v>
          </cell>
          <cell r="E2916" t="str">
            <v>90 ELL</v>
          </cell>
          <cell r="F2916">
            <v>2</v>
          </cell>
          <cell r="G2916" t="str">
            <v>CB400100001H00</v>
          </cell>
          <cell r="H2916">
            <v>1.5</v>
          </cell>
          <cell r="I2916" t="str">
            <v>--</v>
          </cell>
          <cell r="J2916">
            <v>4</v>
          </cell>
          <cell r="K2916">
            <v>4</v>
          </cell>
        </row>
        <row r="2917">
          <cell r="A2917" t="str">
            <v>M2</v>
          </cell>
          <cell r="B2917" t="str">
            <v>A5C</v>
          </cell>
          <cell r="C2917" t="str">
            <v>P</v>
          </cell>
          <cell r="D2917" t="str">
            <v>99003</v>
          </cell>
          <cell r="E2917" t="str">
            <v>90 ELL</v>
          </cell>
          <cell r="F2917">
            <v>2</v>
          </cell>
          <cell r="G2917" t="str">
            <v>CB400100001H00</v>
          </cell>
          <cell r="H2917">
            <v>1.5</v>
          </cell>
          <cell r="I2917" t="str">
            <v>--</v>
          </cell>
          <cell r="J2917">
            <v>6</v>
          </cell>
          <cell r="K2917">
            <v>6</v>
          </cell>
        </row>
        <row r="2918">
          <cell r="A2918" t="str">
            <v>M2</v>
          </cell>
          <cell r="B2918" t="str">
            <v>A5C</v>
          </cell>
          <cell r="C2918" t="str">
            <v>P</v>
          </cell>
          <cell r="D2918" t="str">
            <v>99003</v>
          </cell>
          <cell r="E2918" t="str">
            <v>90 ELL</v>
          </cell>
          <cell r="F2918">
            <v>2</v>
          </cell>
          <cell r="G2918" t="str">
            <v>CB400100001H00</v>
          </cell>
          <cell r="H2918">
            <v>1.5</v>
          </cell>
          <cell r="I2918" t="str">
            <v>--</v>
          </cell>
          <cell r="J2918">
            <v>4</v>
          </cell>
          <cell r="K2918">
            <v>4</v>
          </cell>
        </row>
        <row r="2919">
          <cell r="A2919" t="str">
            <v>M2</v>
          </cell>
          <cell r="B2919" t="str">
            <v>A5C</v>
          </cell>
          <cell r="C2919" t="str">
            <v>P</v>
          </cell>
          <cell r="D2919" t="str">
            <v>22102</v>
          </cell>
          <cell r="E2919" t="str">
            <v>90 ELL</v>
          </cell>
          <cell r="F2919">
            <v>2</v>
          </cell>
          <cell r="G2919" t="str">
            <v>CB400100001H00</v>
          </cell>
          <cell r="H2919">
            <v>1.5</v>
          </cell>
          <cell r="I2919" t="str">
            <v>--</v>
          </cell>
          <cell r="J2919">
            <v>5</v>
          </cell>
          <cell r="K2919">
            <v>5</v>
          </cell>
        </row>
        <row r="2920">
          <cell r="A2920" t="str">
            <v>M2</v>
          </cell>
          <cell r="B2920" t="str">
            <v>A5C</v>
          </cell>
          <cell r="C2920" t="str">
            <v>P</v>
          </cell>
          <cell r="D2920" t="str">
            <v>23006</v>
          </cell>
          <cell r="E2920" t="str">
            <v>90 ELL</v>
          </cell>
          <cell r="F2920">
            <v>2</v>
          </cell>
          <cell r="G2920" t="str">
            <v>CB400100001H00</v>
          </cell>
          <cell r="H2920">
            <v>1.5</v>
          </cell>
          <cell r="I2920" t="str">
            <v>--</v>
          </cell>
          <cell r="J2920">
            <v>10</v>
          </cell>
          <cell r="K2920">
            <v>10</v>
          </cell>
        </row>
        <row r="2921">
          <cell r="A2921" t="str">
            <v>M2</v>
          </cell>
          <cell r="B2921" t="str">
            <v>A5C</v>
          </cell>
          <cell r="C2921" t="str">
            <v>P</v>
          </cell>
          <cell r="D2921" t="str">
            <v>23035</v>
          </cell>
          <cell r="E2921" t="str">
            <v>90 ELL</v>
          </cell>
          <cell r="F2921">
            <v>2</v>
          </cell>
          <cell r="G2921" t="str">
            <v>CB400100001H00</v>
          </cell>
          <cell r="H2921">
            <v>1.5</v>
          </cell>
          <cell r="I2921" t="str">
            <v>--</v>
          </cell>
          <cell r="J2921">
            <v>4</v>
          </cell>
          <cell r="K2921">
            <v>4</v>
          </cell>
        </row>
        <row r="2922">
          <cell r="A2922" t="str">
            <v>M2</v>
          </cell>
          <cell r="B2922" t="str">
            <v>A5C</v>
          </cell>
          <cell r="C2922" t="str">
            <v>P</v>
          </cell>
          <cell r="D2922" t="str">
            <v>23164</v>
          </cell>
          <cell r="E2922" t="str">
            <v>90 ELL</v>
          </cell>
          <cell r="F2922">
            <v>2</v>
          </cell>
          <cell r="G2922" t="str">
            <v>CB400100001H00</v>
          </cell>
          <cell r="H2922">
            <v>1.5</v>
          </cell>
          <cell r="I2922" t="str">
            <v>--</v>
          </cell>
          <cell r="J2922">
            <v>2</v>
          </cell>
          <cell r="K2922">
            <v>2</v>
          </cell>
        </row>
        <row r="2923">
          <cell r="A2923" t="str">
            <v>M2</v>
          </cell>
          <cell r="B2923" t="str">
            <v>A5C</v>
          </cell>
          <cell r="C2923" t="str">
            <v>P</v>
          </cell>
          <cell r="D2923" t="str">
            <v>23217</v>
          </cell>
          <cell r="E2923" t="str">
            <v>90 ELL</v>
          </cell>
          <cell r="F2923">
            <v>2</v>
          </cell>
          <cell r="G2923" t="str">
            <v>CB400100001H00</v>
          </cell>
          <cell r="H2923">
            <v>1.5</v>
          </cell>
          <cell r="I2923" t="str">
            <v>--</v>
          </cell>
          <cell r="J2923">
            <v>7</v>
          </cell>
          <cell r="K2923">
            <v>7</v>
          </cell>
        </row>
        <row r="2924">
          <cell r="A2924" t="str">
            <v>M2</v>
          </cell>
          <cell r="B2924" t="str">
            <v>A5C</v>
          </cell>
          <cell r="C2924" t="str">
            <v>P</v>
          </cell>
          <cell r="D2924" t="str">
            <v>23231</v>
          </cell>
          <cell r="E2924" t="str">
            <v>90 ELL</v>
          </cell>
          <cell r="F2924">
            <v>2</v>
          </cell>
          <cell r="G2924" t="str">
            <v>CB400100001H00</v>
          </cell>
          <cell r="H2924">
            <v>1.5</v>
          </cell>
          <cell r="I2924" t="str">
            <v>--</v>
          </cell>
          <cell r="J2924">
            <v>2</v>
          </cell>
          <cell r="K2924">
            <v>2</v>
          </cell>
        </row>
        <row r="2925">
          <cell r="A2925" t="str">
            <v>M2</v>
          </cell>
          <cell r="B2925" t="str">
            <v>A5C</v>
          </cell>
          <cell r="C2925" t="str">
            <v>P</v>
          </cell>
          <cell r="D2925" t="str">
            <v>23006</v>
          </cell>
          <cell r="E2925" t="str">
            <v>C SWG</v>
          </cell>
          <cell r="F2925">
            <v>2</v>
          </cell>
          <cell r="G2925" t="str">
            <v>CB161108081H01</v>
          </cell>
          <cell r="H2925">
            <v>1.5</v>
          </cell>
          <cell r="I2925">
            <v>1</v>
          </cell>
          <cell r="J2925">
            <v>2</v>
          </cell>
          <cell r="K2925">
            <v>2</v>
          </cell>
        </row>
        <row r="2926">
          <cell r="A2926" t="str">
            <v>M2</v>
          </cell>
          <cell r="B2926" t="str">
            <v>A5C</v>
          </cell>
          <cell r="C2926" t="str">
            <v>P</v>
          </cell>
          <cell r="D2926" t="str">
            <v>23038</v>
          </cell>
          <cell r="E2926" t="str">
            <v>C SWG</v>
          </cell>
          <cell r="F2926">
            <v>2</v>
          </cell>
          <cell r="G2926" t="str">
            <v>CB161108081H01</v>
          </cell>
          <cell r="H2926">
            <v>1.5</v>
          </cell>
          <cell r="I2926">
            <v>1</v>
          </cell>
          <cell r="J2926">
            <v>2</v>
          </cell>
          <cell r="K2926">
            <v>2</v>
          </cell>
        </row>
        <row r="2927">
          <cell r="A2927" t="str">
            <v>M2</v>
          </cell>
          <cell r="B2927" t="str">
            <v>A5C</v>
          </cell>
          <cell r="C2927" t="str">
            <v>P</v>
          </cell>
          <cell r="D2927" t="str">
            <v>23116</v>
          </cell>
          <cell r="E2927" t="str">
            <v>C SWG</v>
          </cell>
          <cell r="F2927">
            <v>2</v>
          </cell>
          <cell r="G2927" t="str">
            <v>CB161108081H01</v>
          </cell>
          <cell r="H2927">
            <v>1.5</v>
          </cell>
          <cell r="I2927">
            <v>1</v>
          </cell>
          <cell r="J2927">
            <v>2</v>
          </cell>
          <cell r="K2927">
            <v>2</v>
          </cell>
        </row>
        <row r="2928">
          <cell r="A2928" t="str">
            <v>M2</v>
          </cell>
          <cell r="B2928" t="str">
            <v>A5C</v>
          </cell>
          <cell r="C2928" t="str">
            <v>P</v>
          </cell>
          <cell r="D2928" t="str">
            <v>23116</v>
          </cell>
          <cell r="E2928" t="str">
            <v>C SWG</v>
          </cell>
          <cell r="F2928">
            <v>2</v>
          </cell>
          <cell r="G2928" t="str">
            <v>CB161108081H0T</v>
          </cell>
          <cell r="H2928">
            <v>1.5</v>
          </cell>
          <cell r="I2928">
            <v>0.75</v>
          </cell>
          <cell r="J2928">
            <v>4</v>
          </cell>
          <cell r="K2928">
            <v>4</v>
          </cell>
        </row>
        <row r="2929">
          <cell r="A2929" t="str">
            <v>M2</v>
          </cell>
          <cell r="B2929" t="str">
            <v>A5C</v>
          </cell>
          <cell r="C2929" t="str">
            <v>P</v>
          </cell>
          <cell r="D2929" t="str">
            <v>23117</v>
          </cell>
          <cell r="E2929" t="str">
            <v>C SWG</v>
          </cell>
          <cell r="F2929">
            <v>2</v>
          </cell>
          <cell r="G2929" t="str">
            <v>CB161108081H01</v>
          </cell>
          <cell r="H2929">
            <v>1.5</v>
          </cell>
          <cell r="I2929">
            <v>1</v>
          </cell>
          <cell r="J2929">
            <v>2</v>
          </cell>
          <cell r="K2929">
            <v>2</v>
          </cell>
        </row>
        <row r="2930">
          <cell r="A2930" t="str">
            <v>M2</v>
          </cell>
          <cell r="B2930" t="str">
            <v>A5C</v>
          </cell>
          <cell r="C2930" t="str">
            <v>P</v>
          </cell>
          <cell r="D2930" t="str">
            <v>23185</v>
          </cell>
          <cell r="E2930" t="str">
            <v>C SWG</v>
          </cell>
          <cell r="F2930">
            <v>2</v>
          </cell>
          <cell r="G2930" t="str">
            <v>CB161108081H01</v>
          </cell>
          <cell r="H2930">
            <v>1.5</v>
          </cell>
          <cell r="I2930">
            <v>1</v>
          </cell>
          <cell r="J2930">
            <v>2</v>
          </cell>
          <cell r="K2930">
            <v>2</v>
          </cell>
        </row>
        <row r="2931">
          <cell r="A2931" t="str">
            <v>M2</v>
          </cell>
          <cell r="B2931" t="str">
            <v>A5C</v>
          </cell>
          <cell r="C2931" t="str">
            <v>P</v>
          </cell>
          <cell r="D2931" t="str">
            <v>23196</v>
          </cell>
          <cell r="E2931" t="str">
            <v>C SWG</v>
          </cell>
          <cell r="F2931">
            <v>2</v>
          </cell>
          <cell r="G2931" t="str">
            <v>CB161108081H01</v>
          </cell>
          <cell r="H2931">
            <v>1.5</v>
          </cell>
          <cell r="I2931">
            <v>1</v>
          </cell>
          <cell r="J2931">
            <v>2</v>
          </cell>
          <cell r="K2931">
            <v>2</v>
          </cell>
        </row>
        <row r="2932">
          <cell r="A2932" t="str">
            <v>M2</v>
          </cell>
          <cell r="B2932" t="str">
            <v>A5C</v>
          </cell>
          <cell r="C2932" t="str">
            <v>P</v>
          </cell>
          <cell r="D2932" t="str">
            <v>23157</v>
          </cell>
          <cell r="E2932" t="str">
            <v>C SWG</v>
          </cell>
          <cell r="F2932">
            <v>2</v>
          </cell>
          <cell r="G2932" t="str">
            <v>CB161108081H01</v>
          </cell>
          <cell r="H2932">
            <v>1.5</v>
          </cell>
          <cell r="I2932">
            <v>1</v>
          </cell>
          <cell r="J2932">
            <v>2</v>
          </cell>
          <cell r="K2932">
            <v>2</v>
          </cell>
        </row>
        <row r="2933">
          <cell r="A2933" t="str">
            <v>M2</v>
          </cell>
          <cell r="B2933" t="str">
            <v>A5C</v>
          </cell>
          <cell r="C2933" t="str">
            <v>P</v>
          </cell>
          <cell r="D2933" t="str">
            <v>23006</v>
          </cell>
          <cell r="E2933" t="str">
            <v>CPLG</v>
          </cell>
          <cell r="F2933">
            <v>2</v>
          </cell>
          <cell r="G2933" t="str">
            <v>CB400500001H00</v>
          </cell>
          <cell r="H2933">
            <v>1.5</v>
          </cell>
          <cell r="I2933" t="str">
            <v>--</v>
          </cell>
          <cell r="J2933">
            <v>2</v>
          </cell>
          <cell r="K2933">
            <v>2</v>
          </cell>
        </row>
        <row r="2934">
          <cell r="A2934" t="str">
            <v>M2</v>
          </cell>
          <cell r="B2934" t="str">
            <v>A5C</v>
          </cell>
          <cell r="C2934" t="str">
            <v>P</v>
          </cell>
          <cell r="D2934" t="str">
            <v>23035</v>
          </cell>
          <cell r="E2934" t="str">
            <v>CPLG</v>
          </cell>
          <cell r="F2934">
            <v>2</v>
          </cell>
          <cell r="G2934" t="str">
            <v>CB400500001H00</v>
          </cell>
          <cell r="H2934">
            <v>1.5</v>
          </cell>
          <cell r="I2934" t="str">
            <v>--</v>
          </cell>
          <cell r="J2934">
            <v>3</v>
          </cell>
          <cell r="K2934">
            <v>3</v>
          </cell>
        </row>
        <row r="2935">
          <cell r="A2935" t="str">
            <v>M2</v>
          </cell>
          <cell r="B2935" t="str">
            <v>A5C</v>
          </cell>
          <cell r="C2935" t="str">
            <v>P</v>
          </cell>
          <cell r="D2935" t="str">
            <v>23116</v>
          </cell>
          <cell r="E2935" t="str">
            <v>CPLG</v>
          </cell>
          <cell r="F2935">
            <v>2</v>
          </cell>
          <cell r="G2935" t="str">
            <v>CB400500001H00</v>
          </cell>
          <cell r="H2935">
            <v>1.5</v>
          </cell>
          <cell r="I2935" t="str">
            <v>--</v>
          </cell>
          <cell r="J2935">
            <v>1</v>
          </cell>
          <cell r="K2935">
            <v>1</v>
          </cell>
        </row>
        <row r="2936">
          <cell r="A2936" t="str">
            <v>M2</v>
          </cell>
          <cell r="B2936" t="str">
            <v>A5C</v>
          </cell>
          <cell r="C2936" t="str">
            <v>P</v>
          </cell>
          <cell r="D2936" t="str">
            <v>23116</v>
          </cell>
          <cell r="E2936" t="str">
            <v>CPLG</v>
          </cell>
          <cell r="F2936">
            <v>2</v>
          </cell>
          <cell r="G2936" t="str">
            <v>CB400500001H00</v>
          </cell>
          <cell r="H2936">
            <v>1.5</v>
          </cell>
          <cell r="I2936" t="str">
            <v>--</v>
          </cell>
          <cell r="J2936">
            <v>3</v>
          </cell>
          <cell r="K2936">
            <v>3</v>
          </cell>
        </row>
        <row r="2937">
          <cell r="A2937" t="str">
            <v>M2</v>
          </cell>
          <cell r="B2937" t="str">
            <v>A5C</v>
          </cell>
          <cell r="C2937" t="str">
            <v>P</v>
          </cell>
          <cell r="D2937" t="str">
            <v>23215</v>
          </cell>
          <cell r="E2937" t="str">
            <v>CPLG</v>
          </cell>
          <cell r="F2937">
            <v>2</v>
          </cell>
          <cell r="G2937" t="str">
            <v>CB400500001H00</v>
          </cell>
          <cell r="H2937">
            <v>1.5</v>
          </cell>
          <cell r="I2937" t="str">
            <v>--</v>
          </cell>
          <cell r="J2937">
            <v>1</v>
          </cell>
          <cell r="K2937">
            <v>1</v>
          </cell>
        </row>
        <row r="2938">
          <cell r="A2938" t="str">
            <v>M2</v>
          </cell>
          <cell r="B2938" t="str">
            <v>A5C</v>
          </cell>
          <cell r="C2938" t="str">
            <v>P</v>
          </cell>
          <cell r="D2938" t="str">
            <v>99003</v>
          </cell>
          <cell r="E2938" t="str">
            <v>CPLG</v>
          </cell>
          <cell r="F2938">
            <v>2</v>
          </cell>
          <cell r="G2938" t="str">
            <v>CB400500001H00</v>
          </cell>
          <cell r="H2938">
            <v>1.5</v>
          </cell>
          <cell r="I2938" t="str">
            <v>--</v>
          </cell>
          <cell r="J2938">
            <v>2</v>
          </cell>
          <cell r="K2938">
            <v>2</v>
          </cell>
        </row>
        <row r="2939">
          <cell r="A2939" t="str">
            <v>M2</v>
          </cell>
          <cell r="B2939" t="str">
            <v>A5C</v>
          </cell>
          <cell r="C2939" t="str">
            <v>P</v>
          </cell>
          <cell r="D2939" t="str">
            <v>22102</v>
          </cell>
          <cell r="E2939" t="str">
            <v>CPLG</v>
          </cell>
          <cell r="F2939">
            <v>2</v>
          </cell>
          <cell r="G2939" t="str">
            <v>CB400500001H00</v>
          </cell>
          <cell r="H2939">
            <v>1.5</v>
          </cell>
          <cell r="I2939" t="str">
            <v>--</v>
          </cell>
          <cell r="J2939">
            <v>8</v>
          </cell>
          <cell r="K2939">
            <v>8</v>
          </cell>
        </row>
        <row r="2940">
          <cell r="A2940" t="str">
            <v>M2</v>
          </cell>
          <cell r="B2940" t="str">
            <v>A5C</v>
          </cell>
          <cell r="C2940" t="str">
            <v>P</v>
          </cell>
          <cell r="D2940" t="str">
            <v>23157</v>
          </cell>
          <cell r="E2940" t="str">
            <v>CPLG</v>
          </cell>
          <cell r="F2940">
            <v>2</v>
          </cell>
          <cell r="G2940" t="str">
            <v>CB400500001H00</v>
          </cell>
          <cell r="H2940">
            <v>1.5</v>
          </cell>
          <cell r="I2940" t="str">
            <v>--</v>
          </cell>
          <cell r="J2940">
            <v>2</v>
          </cell>
          <cell r="K2940">
            <v>2</v>
          </cell>
        </row>
        <row r="2941">
          <cell r="A2941" t="str">
            <v>M2</v>
          </cell>
          <cell r="B2941" t="str">
            <v>A5C</v>
          </cell>
          <cell r="C2941" t="str">
            <v>P</v>
          </cell>
          <cell r="D2941" t="str">
            <v>23217</v>
          </cell>
          <cell r="E2941" t="str">
            <v>CPLG</v>
          </cell>
          <cell r="F2941">
            <v>2</v>
          </cell>
          <cell r="G2941" t="str">
            <v>CB400500001H00</v>
          </cell>
          <cell r="H2941">
            <v>1.5</v>
          </cell>
          <cell r="I2941" t="str">
            <v>--</v>
          </cell>
          <cell r="J2941">
            <v>3</v>
          </cell>
          <cell r="K2941">
            <v>3</v>
          </cell>
        </row>
        <row r="2942">
          <cell r="A2942" t="str">
            <v>M2</v>
          </cell>
          <cell r="B2942" t="str">
            <v>A5C</v>
          </cell>
          <cell r="C2942" t="str">
            <v>P</v>
          </cell>
          <cell r="D2942" t="str">
            <v>23006</v>
          </cell>
          <cell r="E2942" t="str">
            <v>E SWG</v>
          </cell>
          <cell r="F2942">
            <v>2</v>
          </cell>
          <cell r="G2942" t="str">
            <v>CB162108081H01</v>
          </cell>
          <cell r="H2942">
            <v>1.5</v>
          </cell>
          <cell r="I2942">
            <v>1</v>
          </cell>
          <cell r="J2942">
            <v>2</v>
          </cell>
          <cell r="K2942">
            <v>2</v>
          </cell>
        </row>
        <row r="2943">
          <cell r="A2943" t="str">
            <v>M2</v>
          </cell>
          <cell r="B2943" t="str">
            <v>A5C</v>
          </cell>
          <cell r="C2943" t="str">
            <v>P</v>
          </cell>
          <cell r="D2943" t="str">
            <v>23052</v>
          </cell>
          <cell r="E2943" t="str">
            <v>E SWG</v>
          </cell>
          <cell r="F2943">
            <v>2</v>
          </cell>
          <cell r="G2943" t="str">
            <v>CB162108081H01</v>
          </cell>
          <cell r="H2943">
            <v>1.5</v>
          </cell>
          <cell r="I2943">
            <v>1</v>
          </cell>
          <cell r="J2943">
            <v>1</v>
          </cell>
          <cell r="K2943">
            <v>1</v>
          </cell>
        </row>
        <row r="2944">
          <cell r="A2944" t="str">
            <v>M2</v>
          </cell>
          <cell r="B2944" t="str">
            <v>A5C</v>
          </cell>
          <cell r="C2944" t="str">
            <v>P</v>
          </cell>
          <cell r="D2944" t="str">
            <v>23063</v>
          </cell>
          <cell r="E2944" t="str">
            <v>E SWG</v>
          </cell>
          <cell r="F2944">
            <v>2</v>
          </cell>
          <cell r="G2944" t="str">
            <v>CB162108081H01</v>
          </cell>
          <cell r="H2944">
            <v>1.5</v>
          </cell>
          <cell r="I2944">
            <v>1</v>
          </cell>
          <cell r="J2944">
            <v>1</v>
          </cell>
          <cell r="K2944">
            <v>1</v>
          </cell>
        </row>
        <row r="2945">
          <cell r="A2945" t="str">
            <v>M2</v>
          </cell>
          <cell r="B2945" t="str">
            <v>A5C</v>
          </cell>
          <cell r="C2945" t="str">
            <v>P</v>
          </cell>
          <cell r="D2945" t="str">
            <v>23070</v>
          </cell>
          <cell r="E2945" t="str">
            <v>E SWG</v>
          </cell>
          <cell r="F2945">
            <v>2</v>
          </cell>
          <cell r="G2945" t="str">
            <v>CB162108081H01</v>
          </cell>
          <cell r="H2945">
            <v>1.5</v>
          </cell>
          <cell r="I2945">
            <v>1</v>
          </cell>
          <cell r="J2945">
            <v>2</v>
          </cell>
          <cell r="K2945">
            <v>2</v>
          </cell>
        </row>
        <row r="2946">
          <cell r="A2946" t="str">
            <v>M2</v>
          </cell>
          <cell r="B2946" t="str">
            <v>A5C</v>
          </cell>
          <cell r="C2946" t="str">
            <v>P</v>
          </cell>
          <cell r="D2946" t="str">
            <v>23078</v>
          </cell>
          <cell r="E2946" t="str">
            <v>E SWG</v>
          </cell>
          <cell r="F2946">
            <v>2</v>
          </cell>
          <cell r="G2946" t="str">
            <v>CB162108081H01</v>
          </cell>
          <cell r="H2946">
            <v>1.5</v>
          </cell>
          <cell r="I2946">
            <v>1</v>
          </cell>
          <cell r="J2946">
            <v>1</v>
          </cell>
          <cell r="K2946">
            <v>1</v>
          </cell>
        </row>
        <row r="2947">
          <cell r="A2947" t="str">
            <v>M2</v>
          </cell>
          <cell r="B2947" t="str">
            <v>A5C</v>
          </cell>
          <cell r="C2947" t="str">
            <v>P</v>
          </cell>
          <cell r="D2947" t="str">
            <v>23103</v>
          </cell>
          <cell r="E2947" t="str">
            <v>E SWG</v>
          </cell>
          <cell r="F2947">
            <v>2</v>
          </cell>
          <cell r="G2947" t="str">
            <v>CB162108081H01</v>
          </cell>
          <cell r="H2947">
            <v>1.5</v>
          </cell>
          <cell r="I2947">
            <v>1</v>
          </cell>
          <cell r="J2947">
            <v>2</v>
          </cell>
          <cell r="K2947">
            <v>2</v>
          </cell>
        </row>
        <row r="2948">
          <cell r="A2948" t="str">
            <v>M2</v>
          </cell>
          <cell r="B2948" t="str">
            <v>A5C</v>
          </cell>
          <cell r="C2948" t="str">
            <v>P</v>
          </cell>
          <cell r="D2948" t="str">
            <v>23111</v>
          </cell>
          <cell r="E2948" t="str">
            <v>E SWG</v>
          </cell>
          <cell r="F2948">
            <v>2</v>
          </cell>
          <cell r="G2948" t="str">
            <v>CB162108081H01</v>
          </cell>
          <cell r="H2948">
            <v>1.5</v>
          </cell>
          <cell r="I2948">
            <v>1</v>
          </cell>
          <cell r="J2948">
            <v>2</v>
          </cell>
          <cell r="K2948">
            <v>2</v>
          </cell>
        </row>
        <row r="2949">
          <cell r="A2949" t="str">
            <v>M2</v>
          </cell>
          <cell r="B2949" t="str">
            <v>A5C</v>
          </cell>
          <cell r="C2949" t="str">
            <v>P</v>
          </cell>
          <cell r="D2949" t="str">
            <v>23143</v>
          </cell>
          <cell r="E2949" t="str">
            <v>E SWG</v>
          </cell>
          <cell r="F2949">
            <v>2</v>
          </cell>
          <cell r="G2949" t="str">
            <v>CB162108081H01</v>
          </cell>
          <cell r="H2949">
            <v>1.5</v>
          </cell>
          <cell r="I2949">
            <v>1</v>
          </cell>
          <cell r="J2949">
            <v>2</v>
          </cell>
          <cell r="K2949">
            <v>2</v>
          </cell>
        </row>
        <row r="2950">
          <cell r="A2950" t="str">
            <v>M2</v>
          </cell>
          <cell r="B2950" t="str">
            <v>A5C</v>
          </cell>
          <cell r="C2950" t="str">
            <v>P</v>
          </cell>
          <cell r="D2950" t="str">
            <v>23147</v>
          </cell>
          <cell r="E2950" t="str">
            <v>E SWG</v>
          </cell>
          <cell r="F2950">
            <v>2</v>
          </cell>
          <cell r="G2950" t="str">
            <v>CB162108081H01</v>
          </cell>
          <cell r="H2950">
            <v>1.5</v>
          </cell>
          <cell r="I2950">
            <v>1</v>
          </cell>
          <cell r="J2950">
            <v>2</v>
          </cell>
          <cell r="K2950">
            <v>2</v>
          </cell>
        </row>
        <row r="2951">
          <cell r="A2951" t="str">
            <v>M2</v>
          </cell>
          <cell r="B2951" t="str">
            <v>A5C</v>
          </cell>
          <cell r="C2951" t="str">
            <v>P</v>
          </cell>
          <cell r="D2951" t="str">
            <v>23164</v>
          </cell>
          <cell r="E2951" t="str">
            <v>E SWG</v>
          </cell>
          <cell r="F2951">
            <v>2</v>
          </cell>
          <cell r="G2951" t="str">
            <v>CB162108081H01</v>
          </cell>
          <cell r="H2951">
            <v>1.5</v>
          </cell>
          <cell r="I2951">
            <v>1</v>
          </cell>
          <cell r="J2951">
            <v>2</v>
          </cell>
          <cell r="K2951">
            <v>2</v>
          </cell>
        </row>
        <row r="2952">
          <cell r="A2952" t="str">
            <v>M2</v>
          </cell>
          <cell r="B2952" t="str">
            <v>A5C</v>
          </cell>
          <cell r="C2952" t="str">
            <v>P</v>
          </cell>
          <cell r="D2952" t="str">
            <v>99003</v>
          </cell>
          <cell r="E2952" t="str">
            <v>E SWG</v>
          </cell>
          <cell r="F2952">
            <v>2</v>
          </cell>
          <cell r="G2952" t="str">
            <v>CB162108081H01</v>
          </cell>
          <cell r="H2952">
            <v>1.5</v>
          </cell>
          <cell r="I2952">
            <v>1</v>
          </cell>
          <cell r="J2952">
            <v>2</v>
          </cell>
          <cell r="K2952">
            <v>2</v>
          </cell>
        </row>
        <row r="2953">
          <cell r="A2953" t="str">
            <v>M2</v>
          </cell>
          <cell r="B2953" t="str">
            <v>A5C</v>
          </cell>
          <cell r="C2953" t="str">
            <v>P</v>
          </cell>
          <cell r="D2953" t="str">
            <v>23035</v>
          </cell>
          <cell r="E2953" t="str">
            <v>E SWG</v>
          </cell>
          <cell r="F2953">
            <v>2</v>
          </cell>
          <cell r="G2953" t="str">
            <v>CB162108081H01</v>
          </cell>
          <cell r="H2953">
            <v>1.5</v>
          </cell>
          <cell r="I2953">
            <v>1</v>
          </cell>
          <cell r="J2953">
            <v>2</v>
          </cell>
          <cell r="K2953">
            <v>2</v>
          </cell>
        </row>
        <row r="2954">
          <cell r="A2954" t="str">
            <v>M2</v>
          </cell>
          <cell r="B2954" t="str">
            <v>A5C</v>
          </cell>
          <cell r="C2954" t="str">
            <v>P</v>
          </cell>
          <cell r="D2954" t="str">
            <v>23037</v>
          </cell>
          <cell r="E2954" t="str">
            <v>E SWG</v>
          </cell>
          <cell r="F2954">
            <v>2</v>
          </cell>
          <cell r="G2954" t="str">
            <v>CB162108081H01</v>
          </cell>
          <cell r="H2954">
            <v>1.5</v>
          </cell>
          <cell r="I2954">
            <v>1</v>
          </cell>
          <cell r="J2954">
            <v>1</v>
          </cell>
          <cell r="K2954">
            <v>1</v>
          </cell>
        </row>
        <row r="2955">
          <cell r="A2955" t="str">
            <v>M2</v>
          </cell>
          <cell r="B2955" t="str">
            <v>A5C</v>
          </cell>
          <cell r="C2955" t="str">
            <v>P</v>
          </cell>
          <cell r="D2955" t="str">
            <v>23107</v>
          </cell>
          <cell r="E2955" t="str">
            <v>E SWG</v>
          </cell>
          <cell r="F2955">
            <v>2</v>
          </cell>
          <cell r="G2955" t="str">
            <v>CB162108081H01</v>
          </cell>
          <cell r="H2955">
            <v>1.5</v>
          </cell>
          <cell r="I2955">
            <v>1</v>
          </cell>
          <cell r="J2955">
            <v>2</v>
          </cell>
          <cell r="K2955">
            <v>2</v>
          </cell>
        </row>
        <row r="2956">
          <cell r="A2956" t="str">
            <v>M2</v>
          </cell>
          <cell r="B2956" t="str">
            <v>A5C</v>
          </cell>
          <cell r="C2956" t="str">
            <v>P</v>
          </cell>
          <cell r="D2956" t="str">
            <v>23006</v>
          </cell>
          <cell r="E2956" t="str">
            <v>R TEE</v>
          </cell>
          <cell r="F2956">
            <v>2</v>
          </cell>
          <cell r="G2956" t="str">
            <v>CB400400001H0T</v>
          </cell>
          <cell r="H2956">
            <v>1.5</v>
          </cell>
          <cell r="I2956">
            <v>0.75</v>
          </cell>
          <cell r="J2956">
            <v>4</v>
          </cell>
          <cell r="K2956">
            <v>4</v>
          </cell>
        </row>
        <row r="2957">
          <cell r="A2957" t="str">
            <v>M2</v>
          </cell>
          <cell r="B2957" t="str">
            <v>A5C</v>
          </cell>
          <cell r="C2957" t="str">
            <v>P</v>
          </cell>
          <cell r="D2957" t="str">
            <v>23006</v>
          </cell>
          <cell r="E2957" t="str">
            <v>R TEE</v>
          </cell>
          <cell r="F2957">
            <v>2</v>
          </cell>
          <cell r="G2957" t="str">
            <v>CB400400001H01</v>
          </cell>
          <cell r="H2957">
            <v>1.5</v>
          </cell>
          <cell r="I2957">
            <v>1</v>
          </cell>
          <cell r="J2957">
            <v>2</v>
          </cell>
          <cell r="K2957">
            <v>2</v>
          </cell>
        </row>
        <row r="2958">
          <cell r="A2958" t="str">
            <v>M2</v>
          </cell>
          <cell r="B2958" t="str">
            <v>A5C</v>
          </cell>
          <cell r="C2958" t="str">
            <v>P</v>
          </cell>
          <cell r="D2958" t="str">
            <v>23006</v>
          </cell>
          <cell r="E2958" t="str">
            <v>R TEE</v>
          </cell>
          <cell r="F2958">
            <v>2</v>
          </cell>
          <cell r="G2958" t="str">
            <v>CB400400001H0T</v>
          </cell>
          <cell r="H2958">
            <v>1.5</v>
          </cell>
          <cell r="I2958">
            <v>0.75</v>
          </cell>
          <cell r="J2958">
            <v>2</v>
          </cell>
          <cell r="K2958">
            <v>2</v>
          </cell>
        </row>
        <row r="2959">
          <cell r="A2959" t="str">
            <v>M2</v>
          </cell>
          <cell r="B2959" t="str">
            <v>A5C</v>
          </cell>
          <cell r="C2959" t="str">
            <v>P</v>
          </cell>
          <cell r="D2959" t="str">
            <v>23035</v>
          </cell>
          <cell r="E2959" t="str">
            <v>R TEE</v>
          </cell>
          <cell r="F2959">
            <v>2</v>
          </cell>
          <cell r="G2959" t="str">
            <v>CB400400001H0T</v>
          </cell>
          <cell r="H2959">
            <v>1.5</v>
          </cell>
          <cell r="I2959">
            <v>0.75</v>
          </cell>
          <cell r="J2959">
            <v>3</v>
          </cell>
          <cell r="K2959">
            <v>3</v>
          </cell>
        </row>
        <row r="2960">
          <cell r="A2960" t="str">
            <v>M2</v>
          </cell>
          <cell r="B2960" t="str">
            <v>A5C</v>
          </cell>
          <cell r="C2960" t="str">
            <v>P</v>
          </cell>
          <cell r="D2960" t="str">
            <v>23035</v>
          </cell>
          <cell r="E2960" t="str">
            <v>R TEE</v>
          </cell>
          <cell r="F2960">
            <v>2</v>
          </cell>
          <cell r="G2960" t="str">
            <v>CB400400001H01</v>
          </cell>
          <cell r="H2960">
            <v>1.5</v>
          </cell>
          <cell r="I2960">
            <v>1</v>
          </cell>
          <cell r="J2960">
            <v>2</v>
          </cell>
          <cell r="K2960">
            <v>2</v>
          </cell>
        </row>
        <row r="2961">
          <cell r="A2961" t="str">
            <v>M2</v>
          </cell>
          <cell r="B2961" t="str">
            <v>A5C</v>
          </cell>
          <cell r="C2961" t="str">
            <v>P</v>
          </cell>
          <cell r="D2961" t="str">
            <v>23035</v>
          </cell>
          <cell r="E2961" t="str">
            <v>R TEE</v>
          </cell>
          <cell r="F2961">
            <v>2</v>
          </cell>
          <cell r="G2961" t="str">
            <v>CB400400001H0T</v>
          </cell>
          <cell r="H2961">
            <v>1.5</v>
          </cell>
          <cell r="I2961">
            <v>0.75</v>
          </cell>
          <cell r="J2961">
            <v>1</v>
          </cell>
          <cell r="K2961">
            <v>1</v>
          </cell>
        </row>
        <row r="2962">
          <cell r="A2962" t="str">
            <v>M2</v>
          </cell>
          <cell r="B2962" t="str">
            <v>A5C</v>
          </cell>
          <cell r="C2962" t="str">
            <v>P</v>
          </cell>
          <cell r="D2962" t="str">
            <v>23038</v>
          </cell>
          <cell r="E2962" t="str">
            <v>R TEE</v>
          </cell>
          <cell r="F2962">
            <v>2</v>
          </cell>
          <cell r="G2962" t="str">
            <v>CB400400001H0T</v>
          </cell>
          <cell r="H2962">
            <v>1.5</v>
          </cell>
          <cell r="I2962">
            <v>0.75</v>
          </cell>
          <cell r="J2962">
            <v>2</v>
          </cell>
          <cell r="K2962">
            <v>2</v>
          </cell>
        </row>
        <row r="2963">
          <cell r="A2963" t="str">
            <v>M2</v>
          </cell>
          <cell r="B2963" t="str">
            <v>A5C</v>
          </cell>
          <cell r="C2963" t="str">
            <v>P</v>
          </cell>
          <cell r="D2963" t="str">
            <v>23052</v>
          </cell>
          <cell r="E2963" t="str">
            <v>R TEE</v>
          </cell>
          <cell r="F2963">
            <v>2</v>
          </cell>
          <cell r="G2963" t="str">
            <v>CB400400001H01</v>
          </cell>
          <cell r="H2963">
            <v>1.5</v>
          </cell>
          <cell r="I2963">
            <v>1</v>
          </cell>
          <cell r="J2963">
            <v>1</v>
          </cell>
          <cell r="K2963">
            <v>1</v>
          </cell>
        </row>
        <row r="2964">
          <cell r="A2964" t="str">
            <v>M2</v>
          </cell>
          <cell r="B2964" t="str">
            <v>A5C</v>
          </cell>
          <cell r="C2964" t="str">
            <v>P</v>
          </cell>
          <cell r="D2964" t="str">
            <v>23052</v>
          </cell>
          <cell r="E2964" t="str">
            <v>R TEE</v>
          </cell>
          <cell r="F2964">
            <v>2</v>
          </cell>
          <cell r="G2964" t="str">
            <v>CB400400001H0T</v>
          </cell>
          <cell r="H2964">
            <v>1.5</v>
          </cell>
          <cell r="I2964">
            <v>0.75</v>
          </cell>
          <cell r="J2964">
            <v>1</v>
          </cell>
          <cell r="K2964">
            <v>1</v>
          </cell>
        </row>
        <row r="2965">
          <cell r="A2965" t="str">
            <v>M2</v>
          </cell>
          <cell r="B2965" t="str">
            <v>A5C</v>
          </cell>
          <cell r="C2965" t="str">
            <v>P</v>
          </cell>
          <cell r="D2965" t="str">
            <v>23063</v>
          </cell>
          <cell r="E2965" t="str">
            <v>R TEE</v>
          </cell>
          <cell r="F2965">
            <v>2</v>
          </cell>
          <cell r="G2965" t="str">
            <v>CB400400001H0T</v>
          </cell>
          <cell r="H2965">
            <v>1.5</v>
          </cell>
          <cell r="I2965">
            <v>0.75</v>
          </cell>
          <cell r="J2965">
            <v>1</v>
          </cell>
          <cell r="K2965">
            <v>1</v>
          </cell>
        </row>
        <row r="2966">
          <cell r="A2966" t="str">
            <v>M2</v>
          </cell>
          <cell r="B2966" t="str">
            <v>A5C</v>
          </cell>
          <cell r="C2966" t="str">
            <v>P</v>
          </cell>
          <cell r="D2966" t="str">
            <v>23063</v>
          </cell>
          <cell r="E2966" t="str">
            <v>R TEE</v>
          </cell>
          <cell r="F2966">
            <v>2</v>
          </cell>
          <cell r="G2966" t="str">
            <v>CB400400001H01</v>
          </cell>
          <cell r="H2966">
            <v>1.5</v>
          </cell>
          <cell r="I2966">
            <v>1</v>
          </cell>
          <cell r="J2966">
            <v>1</v>
          </cell>
          <cell r="K2966">
            <v>1</v>
          </cell>
        </row>
        <row r="2967">
          <cell r="A2967" t="str">
            <v>M2</v>
          </cell>
          <cell r="B2967" t="str">
            <v>A5C</v>
          </cell>
          <cell r="C2967" t="str">
            <v>P</v>
          </cell>
          <cell r="D2967" t="str">
            <v>23078</v>
          </cell>
          <cell r="E2967" t="str">
            <v>R TEE</v>
          </cell>
          <cell r="F2967">
            <v>2</v>
          </cell>
          <cell r="G2967" t="str">
            <v>CB400400001H0T</v>
          </cell>
          <cell r="H2967">
            <v>1.5</v>
          </cell>
          <cell r="I2967">
            <v>0.75</v>
          </cell>
          <cell r="J2967">
            <v>1</v>
          </cell>
          <cell r="K2967">
            <v>1</v>
          </cell>
        </row>
        <row r="2968">
          <cell r="A2968" t="str">
            <v>M2</v>
          </cell>
          <cell r="B2968" t="str">
            <v>A5C</v>
          </cell>
          <cell r="C2968" t="str">
            <v>P</v>
          </cell>
          <cell r="D2968" t="str">
            <v>23078</v>
          </cell>
          <cell r="E2968" t="str">
            <v>R TEE</v>
          </cell>
          <cell r="F2968">
            <v>2</v>
          </cell>
          <cell r="G2968" t="str">
            <v>CB400400001H01</v>
          </cell>
          <cell r="H2968">
            <v>1.5</v>
          </cell>
          <cell r="I2968">
            <v>1</v>
          </cell>
          <cell r="J2968">
            <v>1</v>
          </cell>
          <cell r="K2968">
            <v>1</v>
          </cell>
        </row>
        <row r="2969">
          <cell r="A2969" t="str">
            <v>M2</v>
          </cell>
          <cell r="B2969" t="str">
            <v>A5C</v>
          </cell>
          <cell r="C2969" t="str">
            <v>P</v>
          </cell>
          <cell r="D2969" t="str">
            <v>23107</v>
          </cell>
          <cell r="E2969" t="str">
            <v>R TEE</v>
          </cell>
          <cell r="F2969">
            <v>2</v>
          </cell>
          <cell r="G2969" t="str">
            <v>CB400400001H0T</v>
          </cell>
          <cell r="H2969">
            <v>1.5</v>
          </cell>
          <cell r="I2969">
            <v>0.75</v>
          </cell>
          <cell r="J2969">
            <v>2</v>
          </cell>
          <cell r="K2969">
            <v>2</v>
          </cell>
        </row>
        <row r="2970">
          <cell r="A2970" t="str">
            <v>M2</v>
          </cell>
          <cell r="B2970" t="str">
            <v>A5C</v>
          </cell>
          <cell r="C2970" t="str">
            <v>P</v>
          </cell>
          <cell r="D2970" t="str">
            <v>23111</v>
          </cell>
          <cell r="E2970" t="str">
            <v>R TEE</v>
          </cell>
          <cell r="F2970">
            <v>2</v>
          </cell>
          <cell r="G2970" t="str">
            <v>CB400400001H0T</v>
          </cell>
          <cell r="H2970">
            <v>1.5</v>
          </cell>
          <cell r="I2970">
            <v>0.75</v>
          </cell>
          <cell r="J2970">
            <v>2</v>
          </cell>
          <cell r="K2970">
            <v>2</v>
          </cell>
        </row>
        <row r="2971">
          <cell r="A2971" t="str">
            <v>M2</v>
          </cell>
          <cell r="B2971" t="str">
            <v>A5C</v>
          </cell>
          <cell r="C2971" t="str">
            <v>P</v>
          </cell>
          <cell r="D2971" t="str">
            <v>23117</v>
          </cell>
          <cell r="E2971" t="str">
            <v>R TEE</v>
          </cell>
          <cell r="F2971">
            <v>2</v>
          </cell>
          <cell r="G2971" t="str">
            <v>CB400400001H0T</v>
          </cell>
          <cell r="H2971">
            <v>1.5</v>
          </cell>
          <cell r="I2971">
            <v>0.75</v>
          </cell>
          <cell r="J2971">
            <v>2</v>
          </cell>
          <cell r="K2971">
            <v>2</v>
          </cell>
        </row>
        <row r="2972">
          <cell r="A2972" t="str">
            <v>M2</v>
          </cell>
          <cell r="B2972" t="str">
            <v>A5C</v>
          </cell>
          <cell r="C2972" t="str">
            <v>P</v>
          </cell>
          <cell r="D2972" t="str">
            <v>23143</v>
          </cell>
          <cell r="E2972" t="str">
            <v>R TEE</v>
          </cell>
          <cell r="F2972">
            <v>2</v>
          </cell>
          <cell r="G2972" t="str">
            <v>CB400400001H0T</v>
          </cell>
          <cell r="H2972">
            <v>1.5</v>
          </cell>
          <cell r="I2972">
            <v>0.75</v>
          </cell>
          <cell r="J2972">
            <v>2</v>
          </cell>
          <cell r="K2972">
            <v>2</v>
          </cell>
        </row>
        <row r="2973">
          <cell r="A2973" t="str">
            <v>M2</v>
          </cell>
          <cell r="B2973" t="str">
            <v>A5C</v>
          </cell>
          <cell r="C2973" t="str">
            <v>P</v>
          </cell>
          <cell r="D2973" t="str">
            <v>23147</v>
          </cell>
          <cell r="E2973" t="str">
            <v>R TEE</v>
          </cell>
          <cell r="F2973">
            <v>2</v>
          </cell>
          <cell r="G2973" t="str">
            <v>CB400400001H0T</v>
          </cell>
          <cell r="H2973">
            <v>1.5</v>
          </cell>
          <cell r="I2973">
            <v>0.75</v>
          </cell>
          <cell r="J2973">
            <v>2</v>
          </cell>
          <cell r="K2973">
            <v>2</v>
          </cell>
        </row>
        <row r="2974">
          <cell r="A2974" t="str">
            <v>M2</v>
          </cell>
          <cell r="B2974" t="str">
            <v>A5C</v>
          </cell>
          <cell r="C2974" t="str">
            <v>P</v>
          </cell>
          <cell r="D2974" t="str">
            <v>23157</v>
          </cell>
          <cell r="E2974" t="str">
            <v>R TEE</v>
          </cell>
          <cell r="F2974">
            <v>2</v>
          </cell>
          <cell r="G2974" t="str">
            <v>CB400400001H0T</v>
          </cell>
          <cell r="H2974">
            <v>1.5</v>
          </cell>
          <cell r="I2974">
            <v>0.75</v>
          </cell>
          <cell r="J2974">
            <v>2</v>
          </cell>
          <cell r="K2974">
            <v>2</v>
          </cell>
        </row>
        <row r="2975">
          <cell r="A2975" t="str">
            <v>M2</v>
          </cell>
          <cell r="B2975" t="str">
            <v>A5C</v>
          </cell>
          <cell r="C2975" t="str">
            <v>P</v>
          </cell>
          <cell r="D2975" t="str">
            <v>23196</v>
          </cell>
          <cell r="E2975" t="str">
            <v>R TEE</v>
          </cell>
          <cell r="F2975">
            <v>2</v>
          </cell>
          <cell r="G2975" t="str">
            <v>CB400400001H0T</v>
          </cell>
          <cell r="H2975">
            <v>1.5</v>
          </cell>
          <cell r="I2975">
            <v>0.75</v>
          </cell>
          <cell r="J2975">
            <v>2</v>
          </cell>
          <cell r="K2975">
            <v>2</v>
          </cell>
        </row>
        <row r="2976">
          <cell r="A2976" t="str">
            <v>M2</v>
          </cell>
          <cell r="B2976" t="str">
            <v>A5C</v>
          </cell>
          <cell r="C2976" t="str">
            <v>P</v>
          </cell>
          <cell r="D2976" t="str">
            <v>23231</v>
          </cell>
          <cell r="E2976" t="str">
            <v>R TEE</v>
          </cell>
          <cell r="F2976">
            <v>2</v>
          </cell>
          <cell r="G2976" t="str">
            <v>CB400400001H0T</v>
          </cell>
          <cell r="H2976">
            <v>1.5</v>
          </cell>
          <cell r="I2976">
            <v>0.75</v>
          </cell>
          <cell r="J2976">
            <v>1</v>
          </cell>
          <cell r="K2976">
            <v>1</v>
          </cell>
        </row>
        <row r="2977">
          <cell r="A2977" t="str">
            <v>M2</v>
          </cell>
          <cell r="B2977" t="str">
            <v>A5C</v>
          </cell>
          <cell r="C2977" t="str">
            <v>P</v>
          </cell>
          <cell r="D2977" t="str">
            <v>23226</v>
          </cell>
          <cell r="E2977" t="str">
            <v>R TEE</v>
          </cell>
          <cell r="F2977">
            <v>2</v>
          </cell>
          <cell r="G2977" t="str">
            <v>CB400400001H0T</v>
          </cell>
          <cell r="H2977">
            <v>1.5</v>
          </cell>
          <cell r="I2977">
            <v>0.75</v>
          </cell>
          <cell r="J2977">
            <v>1</v>
          </cell>
          <cell r="K2977">
            <v>1</v>
          </cell>
        </row>
        <row r="2978">
          <cell r="A2978" t="str">
            <v>M2</v>
          </cell>
          <cell r="B2978" t="str">
            <v>A5C</v>
          </cell>
          <cell r="C2978" t="str">
            <v>P</v>
          </cell>
          <cell r="D2978" t="str">
            <v>23248</v>
          </cell>
          <cell r="E2978" t="str">
            <v>R TEE</v>
          </cell>
          <cell r="F2978">
            <v>2</v>
          </cell>
          <cell r="G2978" t="str">
            <v>CB400400001H0T</v>
          </cell>
          <cell r="H2978">
            <v>1.5</v>
          </cell>
          <cell r="I2978">
            <v>0.75</v>
          </cell>
          <cell r="J2978">
            <v>1</v>
          </cell>
          <cell r="K2978">
            <v>1</v>
          </cell>
        </row>
        <row r="2979">
          <cell r="A2979" t="str">
            <v>M2</v>
          </cell>
          <cell r="B2979" t="str">
            <v>A5C</v>
          </cell>
          <cell r="C2979" t="str">
            <v>P</v>
          </cell>
          <cell r="D2979" t="str">
            <v>23259</v>
          </cell>
          <cell r="E2979" t="str">
            <v>R TEE</v>
          </cell>
          <cell r="F2979">
            <v>2</v>
          </cell>
          <cell r="G2979" t="str">
            <v>CB400400001H0T</v>
          </cell>
          <cell r="H2979">
            <v>1.5</v>
          </cell>
          <cell r="I2979">
            <v>0.75</v>
          </cell>
          <cell r="J2979">
            <v>2</v>
          </cell>
          <cell r="K2979">
            <v>2</v>
          </cell>
        </row>
        <row r="2980">
          <cell r="A2980" t="str">
            <v>M2</v>
          </cell>
          <cell r="B2980" t="str">
            <v>A5C</v>
          </cell>
          <cell r="C2980" t="str">
            <v>P</v>
          </cell>
          <cell r="D2980" t="str">
            <v>99003</v>
          </cell>
          <cell r="E2980" t="str">
            <v>R TEE</v>
          </cell>
          <cell r="F2980">
            <v>2</v>
          </cell>
          <cell r="G2980" t="str">
            <v>CB400400001H0T</v>
          </cell>
          <cell r="H2980">
            <v>1.5</v>
          </cell>
          <cell r="I2980">
            <v>0.75</v>
          </cell>
          <cell r="J2980">
            <v>2</v>
          </cell>
          <cell r="K2980">
            <v>2</v>
          </cell>
        </row>
        <row r="2981">
          <cell r="A2981" t="str">
            <v>M2</v>
          </cell>
          <cell r="B2981" t="str">
            <v>A5C</v>
          </cell>
          <cell r="C2981" t="str">
            <v>P</v>
          </cell>
          <cell r="D2981" t="str">
            <v>99003</v>
          </cell>
          <cell r="E2981" t="str">
            <v>R TEE</v>
          </cell>
          <cell r="F2981">
            <v>2</v>
          </cell>
          <cell r="G2981" t="str">
            <v>CB400400001H0T</v>
          </cell>
          <cell r="H2981">
            <v>1.5</v>
          </cell>
          <cell r="I2981">
            <v>0.75</v>
          </cell>
          <cell r="J2981">
            <v>1</v>
          </cell>
          <cell r="K2981">
            <v>1</v>
          </cell>
        </row>
        <row r="2982">
          <cell r="A2982" t="str">
            <v>M2</v>
          </cell>
          <cell r="B2982" t="str">
            <v>A5C</v>
          </cell>
          <cell r="C2982" t="str">
            <v>P</v>
          </cell>
          <cell r="D2982" t="str">
            <v>99003</v>
          </cell>
          <cell r="E2982" t="str">
            <v>R TEE</v>
          </cell>
          <cell r="F2982">
            <v>2</v>
          </cell>
          <cell r="G2982" t="str">
            <v>CB400400001H01</v>
          </cell>
          <cell r="H2982">
            <v>1.5</v>
          </cell>
          <cell r="I2982">
            <v>1</v>
          </cell>
          <cell r="J2982">
            <v>2</v>
          </cell>
          <cell r="K2982">
            <v>2</v>
          </cell>
        </row>
        <row r="2983">
          <cell r="A2983" t="str">
            <v>M2</v>
          </cell>
          <cell r="B2983" t="str">
            <v>A5C</v>
          </cell>
          <cell r="C2983" t="str">
            <v>P</v>
          </cell>
          <cell r="D2983" t="str">
            <v>23103</v>
          </cell>
          <cell r="E2983" t="str">
            <v>R TEE</v>
          </cell>
          <cell r="F2983">
            <v>2</v>
          </cell>
          <cell r="G2983" t="str">
            <v>CB400400001H0T</v>
          </cell>
          <cell r="H2983">
            <v>1.5</v>
          </cell>
          <cell r="I2983">
            <v>0.75</v>
          </cell>
          <cell r="J2983">
            <v>2</v>
          </cell>
          <cell r="K2983">
            <v>2</v>
          </cell>
        </row>
        <row r="2984">
          <cell r="A2984" t="str">
            <v>M2</v>
          </cell>
          <cell r="B2984" t="str">
            <v>A5C</v>
          </cell>
          <cell r="C2984" t="str">
            <v>P</v>
          </cell>
          <cell r="D2984" t="str">
            <v>23185</v>
          </cell>
          <cell r="E2984" t="str">
            <v>R TEE</v>
          </cell>
          <cell r="F2984">
            <v>2</v>
          </cell>
          <cell r="G2984" t="str">
            <v>CB400400001H0T</v>
          </cell>
          <cell r="H2984">
            <v>1.5</v>
          </cell>
          <cell r="I2984">
            <v>0.75</v>
          </cell>
          <cell r="J2984">
            <v>2</v>
          </cell>
          <cell r="K2984">
            <v>2</v>
          </cell>
        </row>
        <row r="2985">
          <cell r="A2985" t="str">
            <v>M2</v>
          </cell>
          <cell r="B2985" t="str">
            <v>A5C</v>
          </cell>
          <cell r="C2985" t="str">
            <v>P</v>
          </cell>
          <cell r="D2985" t="str">
            <v>23253</v>
          </cell>
          <cell r="E2985" t="str">
            <v>R TEE</v>
          </cell>
          <cell r="F2985">
            <v>2</v>
          </cell>
          <cell r="G2985" t="str">
            <v>CB400400001H0T</v>
          </cell>
          <cell r="H2985">
            <v>1.5</v>
          </cell>
          <cell r="I2985">
            <v>0.75</v>
          </cell>
          <cell r="J2985">
            <v>1</v>
          </cell>
          <cell r="K2985">
            <v>1</v>
          </cell>
        </row>
        <row r="2986">
          <cell r="A2986" t="str">
            <v>M2</v>
          </cell>
          <cell r="B2986" t="str">
            <v>A5C</v>
          </cell>
          <cell r="C2986" t="str">
            <v>P</v>
          </cell>
          <cell r="D2986" t="str">
            <v>22102</v>
          </cell>
          <cell r="E2986" t="str">
            <v>TEE</v>
          </cell>
          <cell r="F2986">
            <v>2</v>
          </cell>
          <cell r="G2986" t="str">
            <v>CB400300001H00</v>
          </cell>
          <cell r="H2986">
            <v>1.5</v>
          </cell>
          <cell r="I2986" t="str">
            <v>--</v>
          </cell>
          <cell r="J2986">
            <v>1</v>
          </cell>
          <cell r="K2986">
            <v>1</v>
          </cell>
        </row>
        <row r="2987">
          <cell r="A2987" t="str">
            <v>M2</v>
          </cell>
          <cell r="B2987" t="str">
            <v>A5C</v>
          </cell>
          <cell r="C2987" t="str">
            <v>P</v>
          </cell>
          <cell r="D2987" t="str">
            <v>23006</v>
          </cell>
          <cell r="E2987" t="str">
            <v>TEE</v>
          </cell>
          <cell r="F2987">
            <v>2</v>
          </cell>
          <cell r="G2987" t="str">
            <v>CB400300001H00</v>
          </cell>
          <cell r="H2987">
            <v>1.5</v>
          </cell>
          <cell r="I2987" t="str">
            <v>--</v>
          </cell>
          <cell r="J2987">
            <v>1</v>
          </cell>
          <cell r="K2987">
            <v>1</v>
          </cell>
        </row>
        <row r="2988">
          <cell r="A2988" t="str">
            <v>M2</v>
          </cell>
          <cell r="B2988" t="str">
            <v>A5C</v>
          </cell>
          <cell r="C2988" t="str">
            <v>P</v>
          </cell>
          <cell r="D2988" t="str">
            <v>23006</v>
          </cell>
          <cell r="E2988" t="str">
            <v>TEE</v>
          </cell>
          <cell r="F2988">
            <v>2</v>
          </cell>
          <cell r="G2988" t="str">
            <v>CB400300001H00</v>
          </cell>
          <cell r="H2988">
            <v>1.5</v>
          </cell>
          <cell r="I2988" t="str">
            <v>--</v>
          </cell>
          <cell r="J2988">
            <v>2</v>
          </cell>
          <cell r="K2988">
            <v>2</v>
          </cell>
        </row>
        <row r="2989">
          <cell r="A2989" t="str">
            <v>M2</v>
          </cell>
          <cell r="B2989" t="str">
            <v>A5C</v>
          </cell>
          <cell r="C2989" t="str">
            <v>P</v>
          </cell>
          <cell r="D2989" t="str">
            <v>23035</v>
          </cell>
          <cell r="E2989" t="str">
            <v>TEE</v>
          </cell>
          <cell r="F2989">
            <v>2</v>
          </cell>
          <cell r="G2989" t="str">
            <v>CB400300001H00</v>
          </cell>
          <cell r="H2989">
            <v>1.5</v>
          </cell>
          <cell r="I2989" t="str">
            <v>--</v>
          </cell>
          <cell r="J2989">
            <v>2</v>
          </cell>
          <cell r="K2989">
            <v>2</v>
          </cell>
        </row>
        <row r="2990">
          <cell r="A2990" t="str">
            <v>M2</v>
          </cell>
          <cell r="B2990" t="str">
            <v>A5C</v>
          </cell>
          <cell r="C2990" t="str">
            <v>P</v>
          </cell>
          <cell r="D2990" t="str">
            <v>23037</v>
          </cell>
          <cell r="E2990" t="str">
            <v>TEE</v>
          </cell>
          <cell r="F2990">
            <v>2</v>
          </cell>
          <cell r="G2990" t="str">
            <v>CB400300001H00</v>
          </cell>
          <cell r="H2990">
            <v>1.5</v>
          </cell>
          <cell r="I2990" t="str">
            <v>--</v>
          </cell>
          <cell r="J2990">
            <v>2</v>
          </cell>
          <cell r="K2990">
            <v>2</v>
          </cell>
        </row>
        <row r="2991">
          <cell r="A2991" t="str">
            <v>M2</v>
          </cell>
          <cell r="B2991" t="str">
            <v>A5C</v>
          </cell>
          <cell r="C2991" t="str">
            <v>P</v>
          </cell>
          <cell r="D2991" t="str">
            <v>23052</v>
          </cell>
          <cell r="E2991" t="str">
            <v>TEE</v>
          </cell>
          <cell r="F2991">
            <v>2</v>
          </cell>
          <cell r="G2991" t="str">
            <v>CB400300001H00</v>
          </cell>
          <cell r="H2991">
            <v>1.5</v>
          </cell>
          <cell r="I2991" t="str">
            <v>--</v>
          </cell>
          <cell r="J2991">
            <v>2</v>
          </cell>
          <cell r="K2991">
            <v>2</v>
          </cell>
        </row>
        <row r="2992">
          <cell r="A2992" t="str">
            <v>M2</v>
          </cell>
          <cell r="B2992" t="str">
            <v>A5C</v>
          </cell>
          <cell r="C2992" t="str">
            <v>P</v>
          </cell>
          <cell r="D2992" t="str">
            <v>23063</v>
          </cell>
          <cell r="E2992" t="str">
            <v>TEE</v>
          </cell>
          <cell r="F2992">
            <v>2</v>
          </cell>
          <cell r="G2992" t="str">
            <v>CB400300001H00</v>
          </cell>
          <cell r="H2992">
            <v>1.5</v>
          </cell>
          <cell r="I2992" t="str">
            <v>--</v>
          </cell>
          <cell r="J2992">
            <v>1</v>
          </cell>
          <cell r="K2992">
            <v>1</v>
          </cell>
        </row>
        <row r="2993">
          <cell r="A2993" t="str">
            <v>M2</v>
          </cell>
          <cell r="B2993" t="str">
            <v>A5C</v>
          </cell>
          <cell r="C2993" t="str">
            <v>P</v>
          </cell>
          <cell r="D2993" t="str">
            <v>23070</v>
          </cell>
          <cell r="E2993" t="str">
            <v>TEE</v>
          </cell>
          <cell r="F2993">
            <v>2</v>
          </cell>
          <cell r="G2993" t="str">
            <v>CB400300001H00</v>
          </cell>
          <cell r="H2993">
            <v>1.5</v>
          </cell>
          <cell r="I2993" t="str">
            <v>--</v>
          </cell>
          <cell r="J2993">
            <v>1</v>
          </cell>
          <cell r="K2993">
            <v>1</v>
          </cell>
        </row>
        <row r="2994">
          <cell r="A2994" t="str">
            <v>M2</v>
          </cell>
          <cell r="B2994" t="str">
            <v>A5C</v>
          </cell>
          <cell r="C2994" t="str">
            <v>P</v>
          </cell>
          <cell r="D2994" t="str">
            <v>23078</v>
          </cell>
          <cell r="E2994" t="str">
            <v>TEE</v>
          </cell>
          <cell r="F2994">
            <v>2</v>
          </cell>
          <cell r="G2994" t="str">
            <v>CB400300001H00</v>
          </cell>
          <cell r="H2994">
            <v>1.5</v>
          </cell>
          <cell r="I2994" t="str">
            <v>--</v>
          </cell>
          <cell r="J2994">
            <v>1</v>
          </cell>
          <cell r="K2994">
            <v>1</v>
          </cell>
        </row>
        <row r="2995">
          <cell r="A2995" t="str">
            <v>M2</v>
          </cell>
          <cell r="B2995" t="str">
            <v>A5C</v>
          </cell>
          <cell r="C2995" t="str">
            <v>P</v>
          </cell>
          <cell r="D2995" t="str">
            <v>23111</v>
          </cell>
          <cell r="E2995" t="str">
            <v>TEE</v>
          </cell>
          <cell r="F2995">
            <v>2</v>
          </cell>
          <cell r="G2995" t="str">
            <v>CB400300001H00</v>
          </cell>
          <cell r="H2995">
            <v>1.5</v>
          </cell>
          <cell r="I2995" t="str">
            <v>--</v>
          </cell>
          <cell r="J2995">
            <v>1</v>
          </cell>
          <cell r="K2995">
            <v>1</v>
          </cell>
        </row>
        <row r="2996">
          <cell r="A2996" t="str">
            <v>M2</v>
          </cell>
          <cell r="B2996" t="str">
            <v>A5C</v>
          </cell>
          <cell r="C2996" t="str">
            <v>P</v>
          </cell>
          <cell r="D2996" t="str">
            <v>23116</v>
          </cell>
          <cell r="E2996" t="str">
            <v>TEE</v>
          </cell>
          <cell r="F2996">
            <v>2</v>
          </cell>
          <cell r="G2996" t="str">
            <v>CB400300001H00</v>
          </cell>
          <cell r="H2996">
            <v>1.5</v>
          </cell>
          <cell r="I2996" t="str">
            <v>--</v>
          </cell>
          <cell r="J2996">
            <v>5</v>
          </cell>
          <cell r="K2996">
            <v>5</v>
          </cell>
        </row>
        <row r="2997">
          <cell r="A2997" t="str">
            <v>M2</v>
          </cell>
          <cell r="B2997" t="str">
            <v>A5C</v>
          </cell>
          <cell r="C2997" t="str">
            <v>P</v>
          </cell>
          <cell r="D2997" t="str">
            <v>23117</v>
          </cell>
          <cell r="E2997" t="str">
            <v>TEE</v>
          </cell>
          <cell r="F2997">
            <v>2</v>
          </cell>
          <cell r="G2997" t="str">
            <v>CB400300001H00</v>
          </cell>
          <cell r="H2997">
            <v>1.5</v>
          </cell>
          <cell r="I2997" t="str">
            <v>--</v>
          </cell>
          <cell r="J2997">
            <v>1</v>
          </cell>
          <cell r="K2997">
            <v>1</v>
          </cell>
        </row>
        <row r="2998">
          <cell r="A2998" t="str">
            <v>M2</v>
          </cell>
          <cell r="B2998" t="str">
            <v>A5C</v>
          </cell>
          <cell r="C2998" t="str">
            <v>P</v>
          </cell>
          <cell r="D2998" t="str">
            <v>23143</v>
          </cell>
          <cell r="E2998" t="str">
            <v>TEE</v>
          </cell>
          <cell r="F2998">
            <v>2</v>
          </cell>
          <cell r="G2998" t="str">
            <v>CB400300001H00</v>
          </cell>
          <cell r="H2998">
            <v>1.5</v>
          </cell>
          <cell r="I2998" t="str">
            <v>--</v>
          </cell>
          <cell r="J2998">
            <v>1</v>
          </cell>
          <cell r="K2998">
            <v>1</v>
          </cell>
        </row>
        <row r="2999">
          <cell r="A2999" t="str">
            <v>M2</v>
          </cell>
          <cell r="B2999" t="str">
            <v>A5C</v>
          </cell>
          <cell r="C2999" t="str">
            <v>P</v>
          </cell>
          <cell r="D2999" t="str">
            <v>23157</v>
          </cell>
          <cell r="E2999" t="str">
            <v>TEE</v>
          </cell>
          <cell r="F2999">
            <v>2</v>
          </cell>
          <cell r="G2999" t="str">
            <v>CB400300001H00</v>
          </cell>
          <cell r="H2999">
            <v>1.5</v>
          </cell>
          <cell r="I2999" t="str">
            <v>--</v>
          </cell>
          <cell r="J2999">
            <v>1</v>
          </cell>
          <cell r="K2999">
            <v>1</v>
          </cell>
        </row>
        <row r="3000">
          <cell r="A3000" t="str">
            <v>M2</v>
          </cell>
          <cell r="B3000" t="str">
            <v>A5C</v>
          </cell>
          <cell r="C3000" t="str">
            <v>P</v>
          </cell>
          <cell r="D3000" t="str">
            <v>23185</v>
          </cell>
          <cell r="E3000" t="str">
            <v>TEE</v>
          </cell>
          <cell r="F3000">
            <v>2</v>
          </cell>
          <cell r="G3000" t="str">
            <v>CB400300001H00</v>
          </cell>
          <cell r="H3000">
            <v>1.5</v>
          </cell>
          <cell r="I3000" t="str">
            <v>--</v>
          </cell>
          <cell r="J3000">
            <v>1</v>
          </cell>
          <cell r="K3000">
            <v>1</v>
          </cell>
        </row>
        <row r="3001">
          <cell r="A3001" t="str">
            <v>M2</v>
          </cell>
          <cell r="B3001" t="str">
            <v>A5C</v>
          </cell>
          <cell r="C3001" t="str">
            <v>P</v>
          </cell>
          <cell r="D3001" t="str">
            <v>23196</v>
          </cell>
          <cell r="E3001" t="str">
            <v>TEE</v>
          </cell>
          <cell r="F3001">
            <v>2</v>
          </cell>
          <cell r="G3001" t="str">
            <v>CB400300001H00</v>
          </cell>
          <cell r="H3001">
            <v>1.5</v>
          </cell>
          <cell r="I3001" t="str">
            <v>--</v>
          </cell>
          <cell r="J3001">
            <v>1</v>
          </cell>
          <cell r="K3001">
            <v>1</v>
          </cell>
        </row>
        <row r="3002">
          <cell r="A3002" t="str">
            <v>M2</v>
          </cell>
          <cell r="B3002" t="str">
            <v>A5C</v>
          </cell>
          <cell r="C3002" t="str">
            <v>P</v>
          </cell>
          <cell r="D3002" t="str">
            <v>23217</v>
          </cell>
          <cell r="E3002" t="str">
            <v>TEE</v>
          </cell>
          <cell r="F3002">
            <v>2</v>
          </cell>
          <cell r="G3002" t="str">
            <v>CB400300001H00</v>
          </cell>
          <cell r="H3002">
            <v>1.5</v>
          </cell>
          <cell r="I3002" t="str">
            <v>--</v>
          </cell>
          <cell r="J3002">
            <v>1</v>
          </cell>
          <cell r="K3002">
            <v>1</v>
          </cell>
        </row>
        <row r="3003">
          <cell r="A3003" t="str">
            <v>M2</v>
          </cell>
          <cell r="B3003" t="str">
            <v>A5C</v>
          </cell>
          <cell r="C3003" t="str">
            <v>P</v>
          </cell>
          <cell r="D3003" t="str">
            <v>23259</v>
          </cell>
          <cell r="E3003" t="str">
            <v>TEE</v>
          </cell>
          <cell r="F3003">
            <v>2</v>
          </cell>
          <cell r="G3003" t="str">
            <v>CB400300001H00</v>
          </cell>
          <cell r="H3003">
            <v>1.5</v>
          </cell>
          <cell r="I3003" t="str">
            <v>--</v>
          </cell>
          <cell r="J3003">
            <v>1</v>
          </cell>
          <cell r="K3003">
            <v>1</v>
          </cell>
        </row>
        <row r="3004">
          <cell r="A3004" t="str">
            <v>M2</v>
          </cell>
          <cell r="B3004" t="str">
            <v>A5C</v>
          </cell>
          <cell r="C3004" t="str">
            <v>P</v>
          </cell>
          <cell r="D3004" t="str">
            <v>24014</v>
          </cell>
          <cell r="E3004" t="str">
            <v>TEE</v>
          </cell>
          <cell r="F3004">
            <v>2</v>
          </cell>
          <cell r="G3004" t="str">
            <v>CB400300001H00</v>
          </cell>
          <cell r="H3004">
            <v>1.5</v>
          </cell>
          <cell r="I3004" t="str">
            <v>--</v>
          </cell>
          <cell r="J3004">
            <v>1</v>
          </cell>
          <cell r="K3004">
            <v>1</v>
          </cell>
        </row>
        <row r="3005">
          <cell r="A3005" t="str">
            <v>M2</v>
          </cell>
          <cell r="B3005" t="str">
            <v>A5C</v>
          </cell>
          <cell r="C3005" t="str">
            <v>P</v>
          </cell>
          <cell r="D3005" t="str">
            <v>99003</v>
          </cell>
          <cell r="E3005" t="str">
            <v>TEE</v>
          </cell>
          <cell r="F3005">
            <v>2</v>
          </cell>
          <cell r="G3005" t="str">
            <v>CB400300001H00</v>
          </cell>
          <cell r="H3005">
            <v>1.5</v>
          </cell>
          <cell r="I3005" t="str">
            <v>--</v>
          </cell>
          <cell r="J3005">
            <v>2</v>
          </cell>
          <cell r="K3005">
            <v>2</v>
          </cell>
        </row>
        <row r="3006">
          <cell r="A3006" t="str">
            <v>M2</v>
          </cell>
          <cell r="B3006" t="str">
            <v>A5C</v>
          </cell>
          <cell r="C3006" t="str">
            <v>P</v>
          </cell>
          <cell r="D3006" t="str">
            <v>23103</v>
          </cell>
          <cell r="E3006" t="str">
            <v>TEE</v>
          </cell>
          <cell r="F3006">
            <v>2</v>
          </cell>
          <cell r="G3006" t="str">
            <v>CB400300001H00</v>
          </cell>
          <cell r="H3006">
            <v>1.5</v>
          </cell>
          <cell r="I3006" t="str">
            <v>--</v>
          </cell>
          <cell r="J3006">
            <v>1</v>
          </cell>
          <cell r="K3006">
            <v>1</v>
          </cell>
        </row>
        <row r="3007">
          <cell r="A3007" t="str">
            <v>M2</v>
          </cell>
          <cell r="B3007" t="str">
            <v>A5C</v>
          </cell>
          <cell r="C3007" t="str">
            <v>P</v>
          </cell>
          <cell r="D3007" t="str">
            <v>23107</v>
          </cell>
          <cell r="E3007" t="str">
            <v>TEE</v>
          </cell>
          <cell r="F3007">
            <v>2</v>
          </cell>
          <cell r="G3007" t="str">
            <v>CB400300001H00</v>
          </cell>
          <cell r="H3007">
            <v>1.5</v>
          </cell>
          <cell r="I3007" t="str">
            <v>--</v>
          </cell>
          <cell r="J3007">
            <v>1</v>
          </cell>
          <cell r="K3007">
            <v>1</v>
          </cell>
        </row>
        <row r="3008">
          <cell r="A3008" t="str">
            <v>M2</v>
          </cell>
          <cell r="B3008" t="str">
            <v>A5C</v>
          </cell>
          <cell r="C3008" t="str">
            <v>P</v>
          </cell>
          <cell r="D3008" t="str">
            <v>23147</v>
          </cell>
          <cell r="E3008" t="str">
            <v>TEE</v>
          </cell>
          <cell r="F3008">
            <v>2</v>
          </cell>
          <cell r="G3008" t="str">
            <v>CB400300001H00</v>
          </cell>
          <cell r="H3008">
            <v>1.5</v>
          </cell>
          <cell r="I3008" t="str">
            <v>--</v>
          </cell>
          <cell r="J3008">
            <v>1</v>
          </cell>
          <cell r="K3008">
            <v>1</v>
          </cell>
        </row>
        <row r="3009">
          <cell r="A3009" t="str">
            <v>M2</v>
          </cell>
          <cell r="B3009" t="str">
            <v>A5C</v>
          </cell>
          <cell r="C3009" t="str">
            <v>P</v>
          </cell>
          <cell r="D3009" t="str">
            <v>23055</v>
          </cell>
          <cell r="E3009" t="str">
            <v>90 ELL</v>
          </cell>
          <cell r="F3009">
            <v>2</v>
          </cell>
          <cell r="G3009" t="str">
            <v>CB400100001H00</v>
          </cell>
          <cell r="H3009">
            <v>1.5</v>
          </cell>
          <cell r="I3009" t="str">
            <v>--</v>
          </cell>
          <cell r="J3009">
            <v>6</v>
          </cell>
          <cell r="K3009">
            <v>6</v>
          </cell>
        </row>
        <row r="3010">
          <cell r="A3010" t="str">
            <v>M2</v>
          </cell>
          <cell r="B3010" t="str">
            <v>A5C</v>
          </cell>
          <cell r="C3010" t="str">
            <v>P</v>
          </cell>
          <cell r="D3010" t="str">
            <v>23055</v>
          </cell>
          <cell r="E3010" t="str">
            <v>E SWG</v>
          </cell>
          <cell r="F3010">
            <v>2</v>
          </cell>
          <cell r="G3010" t="str">
            <v>CB162108081H01</v>
          </cell>
          <cell r="H3010">
            <v>1.5</v>
          </cell>
          <cell r="I3010">
            <v>1</v>
          </cell>
          <cell r="J3010">
            <v>2</v>
          </cell>
          <cell r="K3010">
            <v>2</v>
          </cell>
        </row>
        <row r="3011">
          <cell r="A3011" t="str">
            <v>M2</v>
          </cell>
          <cell r="B3011" t="str">
            <v>A5C</v>
          </cell>
          <cell r="C3011" t="str">
            <v>P</v>
          </cell>
          <cell r="D3011" t="str">
            <v>23055</v>
          </cell>
          <cell r="E3011" t="str">
            <v>TEE</v>
          </cell>
          <cell r="F3011">
            <v>2</v>
          </cell>
          <cell r="G3011" t="str">
            <v>CB400300001H00</v>
          </cell>
          <cell r="H3011">
            <v>1.5</v>
          </cell>
          <cell r="I3011" t="str">
            <v>--</v>
          </cell>
          <cell r="J3011">
            <v>1</v>
          </cell>
          <cell r="K3011">
            <v>1</v>
          </cell>
        </row>
        <row r="3012">
          <cell r="A3012" t="str">
            <v>M2</v>
          </cell>
          <cell r="B3012" t="str">
            <v>A5C</v>
          </cell>
          <cell r="C3012" t="str">
            <v>P</v>
          </cell>
          <cell r="D3012" t="str">
            <v>23039</v>
          </cell>
          <cell r="E3012" t="str">
            <v>45 ELL</v>
          </cell>
          <cell r="F3012">
            <v>2</v>
          </cell>
          <cell r="G3012" t="str">
            <v>CB400200001H00</v>
          </cell>
          <cell r="H3012">
            <v>1.5</v>
          </cell>
          <cell r="I3012" t="str">
            <v>--</v>
          </cell>
          <cell r="J3012">
            <v>1</v>
          </cell>
          <cell r="K3012">
            <v>1</v>
          </cell>
        </row>
        <row r="3013">
          <cell r="A3013" t="str">
            <v>M2</v>
          </cell>
          <cell r="B3013" t="str">
            <v>A5C</v>
          </cell>
          <cell r="C3013" t="str">
            <v>P</v>
          </cell>
          <cell r="D3013" t="str">
            <v>23039</v>
          </cell>
          <cell r="E3013" t="str">
            <v>45 ELL</v>
          </cell>
          <cell r="F3013">
            <v>2</v>
          </cell>
          <cell r="G3013" t="str">
            <v>CB400200001H00</v>
          </cell>
          <cell r="H3013">
            <v>1.5</v>
          </cell>
          <cell r="I3013" t="str">
            <v>--</v>
          </cell>
          <cell r="J3013">
            <v>1</v>
          </cell>
          <cell r="K3013">
            <v>1</v>
          </cell>
        </row>
        <row r="3014">
          <cell r="A3014" t="str">
            <v>M2</v>
          </cell>
          <cell r="B3014" t="str">
            <v>A5C</v>
          </cell>
          <cell r="C3014" t="str">
            <v>P</v>
          </cell>
          <cell r="D3014" t="str">
            <v>23008</v>
          </cell>
          <cell r="E3014" t="str">
            <v>90 ELL</v>
          </cell>
          <cell r="F3014">
            <v>2</v>
          </cell>
          <cell r="G3014" t="str">
            <v>CB400100001H00</v>
          </cell>
          <cell r="H3014">
            <v>1.5</v>
          </cell>
          <cell r="I3014" t="str">
            <v>--</v>
          </cell>
          <cell r="J3014">
            <v>10</v>
          </cell>
          <cell r="K3014">
            <v>10</v>
          </cell>
        </row>
        <row r="3015">
          <cell r="A3015" t="str">
            <v>M2</v>
          </cell>
          <cell r="B3015" t="str">
            <v>A5C</v>
          </cell>
          <cell r="C3015" t="str">
            <v>P</v>
          </cell>
          <cell r="D3015" t="str">
            <v>23019</v>
          </cell>
          <cell r="E3015" t="str">
            <v>90 ELL</v>
          </cell>
          <cell r="F3015">
            <v>2</v>
          </cell>
          <cell r="G3015" t="str">
            <v>CB400100001H00</v>
          </cell>
          <cell r="H3015">
            <v>1.5</v>
          </cell>
          <cell r="I3015" t="str">
            <v>--</v>
          </cell>
          <cell r="J3015">
            <v>1</v>
          </cell>
          <cell r="K3015">
            <v>1</v>
          </cell>
        </row>
        <row r="3016">
          <cell r="A3016" t="str">
            <v>M2</v>
          </cell>
          <cell r="B3016" t="str">
            <v>A5C</v>
          </cell>
          <cell r="C3016" t="str">
            <v>P</v>
          </cell>
          <cell r="D3016" t="str">
            <v>23027</v>
          </cell>
          <cell r="E3016" t="str">
            <v>90 ELL</v>
          </cell>
          <cell r="F3016">
            <v>2</v>
          </cell>
          <cell r="G3016" t="str">
            <v>CB400100001H00</v>
          </cell>
          <cell r="H3016">
            <v>1.5</v>
          </cell>
          <cell r="I3016" t="str">
            <v>--</v>
          </cell>
          <cell r="J3016">
            <v>4</v>
          </cell>
          <cell r="K3016">
            <v>4</v>
          </cell>
        </row>
        <row r="3017">
          <cell r="A3017" t="str">
            <v>M2</v>
          </cell>
          <cell r="B3017" t="str">
            <v>A5C</v>
          </cell>
          <cell r="C3017" t="str">
            <v>P</v>
          </cell>
          <cell r="D3017" t="str">
            <v>23039</v>
          </cell>
          <cell r="E3017" t="str">
            <v>90 ELL</v>
          </cell>
          <cell r="F3017">
            <v>2</v>
          </cell>
          <cell r="G3017" t="str">
            <v>CB400100001H00</v>
          </cell>
          <cell r="H3017">
            <v>1.5</v>
          </cell>
          <cell r="I3017" t="str">
            <v>--</v>
          </cell>
          <cell r="J3017">
            <v>8</v>
          </cell>
          <cell r="K3017">
            <v>8</v>
          </cell>
        </row>
        <row r="3018">
          <cell r="A3018" t="str">
            <v>M2</v>
          </cell>
          <cell r="B3018" t="str">
            <v>A5C</v>
          </cell>
          <cell r="C3018" t="str">
            <v>P</v>
          </cell>
          <cell r="D3018" t="str">
            <v>23039</v>
          </cell>
          <cell r="E3018" t="str">
            <v>90 ELL</v>
          </cell>
          <cell r="F3018">
            <v>2</v>
          </cell>
          <cell r="G3018" t="str">
            <v>CB400100001H00</v>
          </cell>
          <cell r="H3018">
            <v>1.5</v>
          </cell>
          <cell r="I3018" t="str">
            <v>--</v>
          </cell>
          <cell r="J3018">
            <v>2</v>
          </cell>
          <cell r="K3018">
            <v>2</v>
          </cell>
        </row>
        <row r="3019">
          <cell r="A3019" t="str">
            <v>M2</v>
          </cell>
          <cell r="B3019" t="str">
            <v>A5C</v>
          </cell>
          <cell r="C3019" t="str">
            <v>P</v>
          </cell>
          <cell r="D3019" t="str">
            <v>23077</v>
          </cell>
          <cell r="E3019" t="str">
            <v>90 ELL</v>
          </cell>
          <cell r="F3019">
            <v>2</v>
          </cell>
          <cell r="G3019" t="str">
            <v>CB400100001H00</v>
          </cell>
          <cell r="H3019">
            <v>1.5</v>
          </cell>
          <cell r="I3019" t="str">
            <v>--</v>
          </cell>
          <cell r="J3019">
            <v>8</v>
          </cell>
          <cell r="K3019">
            <v>8</v>
          </cell>
        </row>
        <row r="3020">
          <cell r="A3020" t="str">
            <v>M2</v>
          </cell>
          <cell r="B3020" t="str">
            <v>A5C</v>
          </cell>
          <cell r="C3020" t="str">
            <v>P</v>
          </cell>
          <cell r="D3020" t="str">
            <v>23170</v>
          </cell>
          <cell r="E3020" t="str">
            <v>90 ELL</v>
          </cell>
          <cell r="F3020">
            <v>2</v>
          </cell>
          <cell r="G3020" t="str">
            <v>CB400100001H00</v>
          </cell>
          <cell r="H3020">
            <v>1.5</v>
          </cell>
          <cell r="I3020" t="str">
            <v>--</v>
          </cell>
          <cell r="J3020">
            <v>9</v>
          </cell>
          <cell r="K3020">
            <v>9</v>
          </cell>
        </row>
        <row r="3021">
          <cell r="A3021" t="str">
            <v>M2</v>
          </cell>
          <cell r="B3021" t="str">
            <v>A5C</v>
          </cell>
          <cell r="C3021" t="str">
            <v>P</v>
          </cell>
          <cell r="D3021" t="str">
            <v>23216</v>
          </cell>
          <cell r="E3021" t="str">
            <v>90 ELL</v>
          </cell>
          <cell r="F3021">
            <v>2</v>
          </cell>
          <cell r="G3021" t="str">
            <v>CB400100001H00</v>
          </cell>
          <cell r="H3021">
            <v>1.5</v>
          </cell>
          <cell r="I3021" t="str">
            <v>--</v>
          </cell>
          <cell r="J3021">
            <v>4</v>
          </cell>
          <cell r="K3021">
            <v>4</v>
          </cell>
        </row>
        <row r="3022">
          <cell r="A3022" t="str">
            <v>M2</v>
          </cell>
          <cell r="B3022" t="str">
            <v>A5C</v>
          </cell>
          <cell r="C3022" t="str">
            <v>P</v>
          </cell>
          <cell r="D3022" t="str">
            <v>23218</v>
          </cell>
          <cell r="E3022" t="str">
            <v>90 ELL</v>
          </cell>
          <cell r="F3022">
            <v>2</v>
          </cell>
          <cell r="G3022" t="str">
            <v>CB400100001H00</v>
          </cell>
          <cell r="H3022">
            <v>1.5</v>
          </cell>
          <cell r="I3022" t="str">
            <v>--</v>
          </cell>
          <cell r="J3022">
            <v>5</v>
          </cell>
          <cell r="K3022">
            <v>5</v>
          </cell>
        </row>
        <row r="3023">
          <cell r="A3023" t="str">
            <v>M2</v>
          </cell>
          <cell r="B3023" t="str">
            <v>A5C</v>
          </cell>
          <cell r="C3023" t="str">
            <v>P</v>
          </cell>
          <cell r="D3023" t="str">
            <v>23220</v>
          </cell>
          <cell r="E3023" t="str">
            <v>90 ELL</v>
          </cell>
          <cell r="F3023">
            <v>2</v>
          </cell>
          <cell r="G3023" t="str">
            <v>CB400100001H00</v>
          </cell>
          <cell r="H3023">
            <v>1.5</v>
          </cell>
          <cell r="I3023" t="str">
            <v>--</v>
          </cell>
          <cell r="J3023">
            <v>4</v>
          </cell>
          <cell r="K3023">
            <v>4</v>
          </cell>
        </row>
        <row r="3024">
          <cell r="A3024" t="str">
            <v>M2</v>
          </cell>
          <cell r="B3024" t="str">
            <v>A5C</v>
          </cell>
          <cell r="C3024" t="str">
            <v>P</v>
          </cell>
          <cell r="D3024" t="str">
            <v>23222</v>
          </cell>
          <cell r="E3024" t="str">
            <v>90 ELL</v>
          </cell>
          <cell r="F3024">
            <v>2</v>
          </cell>
          <cell r="G3024" t="str">
            <v>CB400100001H00</v>
          </cell>
          <cell r="H3024">
            <v>1.5</v>
          </cell>
          <cell r="I3024" t="str">
            <v>--</v>
          </cell>
          <cell r="J3024">
            <v>5</v>
          </cell>
          <cell r="K3024">
            <v>5</v>
          </cell>
        </row>
        <row r="3025">
          <cell r="A3025" t="str">
            <v>M2</v>
          </cell>
          <cell r="B3025" t="str">
            <v>A5C</v>
          </cell>
          <cell r="C3025" t="str">
            <v>P</v>
          </cell>
          <cell r="D3025" t="str">
            <v>23242</v>
          </cell>
          <cell r="E3025" t="str">
            <v>90 ELL</v>
          </cell>
          <cell r="F3025">
            <v>2</v>
          </cell>
          <cell r="G3025" t="str">
            <v>CB400100001H00</v>
          </cell>
          <cell r="H3025">
            <v>1.5</v>
          </cell>
          <cell r="I3025" t="str">
            <v>--</v>
          </cell>
          <cell r="J3025">
            <v>5</v>
          </cell>
          <cell r="K3025">
            <v>5</v>
          </cell>
        </row>
        <row r="3026">
          <cell r="A3026" t="str">
            <v>M2</v>
          </cell>
          <cell r="B3026" t="str">
            <v>A5C</v>
          </cell>
          <cell r="C3026" t="str">
            <v>P</v>
          </cell>
          <cell r="D3026" t="str">
            <v>23243</v>
          </cell>
          <cell r="E3026" t="str">
            <v>90 ELL</v>
          </cell>
          <cell r="F3026">
            <v>2</v>
          </cell>
          <cell r="G3026" t="str">
            <v>CB400100001H00</v>
          </cell>
          <cell r="H3026">
            <v>1.5</v>
          </cell>
          <cell r="I3026" t="str">
            <v>--</v>
          </cell>
          <cell r="J3026">
            <v>4</v>
          </cell>
          <cell r="K3026">
            <v>4</v>
          </cell>
        </row>
        <row r="3027">
          <cell r="A3027" t="str">
            <v>M2</v>
          </cell>
          <cell r="B3027" t="str">
            <v>A5C</v>
          </cell>
          <cell r="C3027" t="str">
            <v>P</v>
          </cell>
          <cell r="D3027" t="str">
            <v>23019</v>
          </cell>
          <cell r="E3027" t="str">
            <v>90 ELL</v>
          </cell>
          <cell r="F3027">
            <v>2</v>
          </cell>
          <cell r="G3027" t="str">
            <v>CB400100001H00</v>
          </cell>
          <cell r="H3027">
            <v>1.5</v>
          </cell>
          <cell r="I3027" t="str">
            <v>--</v>
          </cell>
          <cell r="J3027">
            <v>6</v>
          </cell>
          <cell r="K3027">
            <v>6</v>
          </cell>
        </row>
        <row r="3028">
          <cell r="A3028" t="str">
            <v>M2</v>
          </cell>
          <cell r="B3028" t="str">
            <v>A5C</v>
          </cell>
          <cell r="C3028" t="str">
            <v>P</v>
          </cell>
          <cell r="D3028" t="str">
            <v>23033</v>
          </cell>
          <cell r="E3028" t="str">
            <v>90 ELL</v>
          </cell>
          <cell r="F3028">
            <v>2</v>
          </cell>
          <cell r="G3028" t="str">
            <v>CB400100001H00</v>
          </cell>
          <cell r="H3028">
            <v>1.5</v>
          </cell>
          <cell r="I3028" t="str">
            <v>--</v>
          </cell>
          <cell r="J3028">
            <v>6</v>
          </cell>
          <cell r="K3028">
            <v>6</v>
          </cell>
        </row>
        <row r="3029">
          <cell r="A3029" t="str">
            <v>M2</v>
          </cell>
          <cell r="B3029" t="str">
            <v>A5C</v>
          </cell>
          <cell r="C3029" t="str">
            <v>P</v>
          </cell>
          <cell r="D3029" t="str">
            <v>23033</v>
          </cell>
          <cell r="E3029" t="str">
            <v>90 ELL</v>
          </cell>
          <cell r="F3029">
            <v>2</v>
          </cell>
          <cell r="G3029" t="str">
            <v>CB400100001H00</v>
          </cell>
          <cell r="H3029">
            <v>1.5</v>
          </cell>
          <cell r="I3029" t="str">
            <v>--</v>
          </cell>
          <cell r="J3029">
            <v>5</v>
          </cell>
          <cell r="K3029">
            <v>5</v>
          </cell>
        </row>
        <row r="3030">
          <cell r="A3030" t="str">
            <v>M2</v>
          </cell>
          <cell r="B3030" t="str">
            <v>A5C</v>
          </cell>
          <cell r="C3030" t="str">
            <v>P</v>
          </cell>
          <cell r="D3030" t="str">
            <v>23044</v>
          </cell>
          <cell r="E3030" t="str">
            <v>90 ELL</v>
          </cell>
          <cell r="F3030">
            <v>2</v>
          </cell>
          <cell r="G3030" t="str">
            <v>CB400100001H00</v>
          </cell>
          <cell r="H3030">
            <v>1.5</v>
          </cell>
          <cell r="I3030" t="str">
            <v>--</v>
          </cell>
          <cell r="J3030">
            <v>6</v>
          </cell>
          <cell r="K3030">
            <v>6</v>
          </cell>
        </row>
        <row r="3031">
          <cell r="A3031" t="str">
            <v>M2</v>
          </cell>
          <cell r="B3031" t="str">
            <v>A5C</v>
          </cell>
          <cell r="C3031" t="str">
            <v>P</v>
          </cell>
          <cell r="D3031" t="str">
            <v>23076</v>
          </cell>
          <cell r="E3031" t="str">
            <v>90 ELL</v>
          </cell>
          <cell r="F3031">
            <v>2</v>
          </cell>
          <cell r="G3031" t="str">
            <v>CB400100001H00</v>
          </cell>
          <cell r="H3031">
            <v>1.5</v>
          </cell>
          <cell r="I3031" t="str">
            <v>--</v>
          </cell>
          <cell r="J3031">
            <v>2</v>
          </cell>
          <cell r="K3031">
            <v>2</v>
          </cell>
        </row>
        <row r="3032">
          <cell r="A3032" t="str">
            <v>M2</v>
          </cell>
          <cell r="B3032" t="str">
            <v>A5C</v>
          </cell>
          <cell r="C3032" t="str">
            <v>P</v>
          </cell>
          <cell r="D3032" t="str">
            <v>23019</v>
          </cell>
          <cell r="E3032" t="str">
            <v>C SWG</v>
          </cell>
          <cell r="F3032">
            <v>2</v>
          </cell>
          <cell r="G3032" t="str">
            <v>CB161108081H01</v>
          </cell>
          <cell r="H3032">
            <v>1.5</v>
          </cell>
          <cell r="I3032">
            <v>1</v>
          </cell>
          <cell r="J3032">
            <v>1</v>
          </cell>
          <cell r="K3032">
            <v>1</v>
          </cell>
        </row>
        <row r="3033">
          <cell r="A3033" t="str">
            <v>M2</v>
          </cell>
          <cell r="B3033" t="str">
            <v>A5C</v>
          </cell>
          <cell r="C3033" t="str">
            <v>P</v>
          </cell>
          <cell r="D3033" t="str">
            <v>23039</v>
          </cell>
          <cell r="E3033" t="str">
            <v>C SWG</v>
          </cell>
          <cell r="F3033">
            <v>2</v>
          </cell>
          <cell r="G3033" t="str">
            <v>CB161108081H01</v>
          </cell>
          <cell r="H3033">
            <v>1.5</v>
          </cell>
          <cell r="I3033">
            <v>1</v>
          </cell>
          <cell r="J3033">
            <v>2</v>
          </cell>
          <cell r="K3033">
            <v>2</v>
          </cell>
        </row>
        <row r="3034">
          <cell r="A3034" t="str">
            <v>M2</v>
          </cell>
          <cell r="B3034" t="str">
            <v>A5C</v>
          </cell>
          <cell r="C3034" t="str">
            <v>P</v>
          </cell>
          <cell r="D3034" t="str">
            <v>23044</v>
          </cell>
          <cell r="E3034" t="str">
            <v>C SWG</v>
          </cell>
          <cell r="F3034">
            <v>2</v>
          </cell>
          <cell r="G3034" t="str">
            <v>CB161108081H01</v>
          </cell>
          <cell r="H3034">
            <v>1.5</v>
          </cell>
          <cell r="I3034">
            <v>1</v>
          </cell>
          <cell r="J3034">
            <v>2</v>
          </cell>
          <cell r="K3034">
            <v>2</v>
          </cell>
        </row>
        <row r="3035">
          <cell r="A3035" t="str">
            <v>M2</v>
          </cell>
          <cell r="B3035" t="str">
            <v>A5C</v>
          </cell>
          <cell r="C3035" t="str">
            <v>P</v>
          </cell>
          <cell r="D3035" t="str">
            <v>23033</v>
          </cell>
          <cell r="E3035" t="str">
            <v>C SWG</v>
          </cell>
          <cell r="F3035">
            <v>2</v>
          </cell>
          <cell r="G3035" t="str">
            <v>CB161108081H01</v>
          </cell>
          <cell r="H3035">
            <v>1.5</v>
          </cell>
          <cell r="I3035">
            <v>1</v>
          </cell>
          <cell r="J3035">
            <v>2</v>
          </cell>
          <cell r="K3035">
            <v>2</v>
          </cell>
        </row>
        <row r="3036">
          <cell r="A3036" t="str">
            <v>M2</v>
          </cell>
          <cell r="B3036" t="str">
            <v>A5C</v>
          </cell>
          <cell r="C3036" t="str">
            <v>P</v>
          </cell>
          <cell r="D3036" t="str">
            <v>23008</v>
          </cell>
          <cell r="E3036" t="str">
            <v>CPLG</v>
          </cell>
          <cell r="F3036">
            <v>2</v>
          </cell>
          <cell r="G3036" t="str">
            <v>CB400500001H00</v>
          </cell>
          <cell r="H3036">
            <v>1.5</v>
          </cell>
          <cell r="I3036" t="str">
            <v>--</v>
          </cell>
          <cell r="J3036">
            <v>4</v>
          </cell>
          <cell r="K3036">
            <v>4</v>
          </cell>
        </row>
        <row r="3037">
          <cell r="A3037" t="str">
            <v>M2</v>
          </cell>
          <cell r="B3037" t="str">
            <v>A5C</v>
          </cell>
          <cell r="C3037" t="str">
            <v>P</v>
          </cell>
          <cell r="D3037" t="str">
            <v>23019</v>
          </cell>
          <cell r="E3037" t="str">
            <v>CPLG</v>
          </cell>
          <cell r="F3037">
            <v>2</v>
          </cell>
          <cell r="G3037" t="str">
            <v>CB400500001H00</v>
          </cell>
          <cell r="H3037">
            <v>1.5</v>
          </cell>
          <cell r="I3037" t="str">
            <v>--</v>
          </cell>
          <cell r="J3037">
            <v>1</v>
          </cell>
          <cell r="K3037">
            <v>1</v>
          </cell>
        </row>
        <row r="3038">
          <cell r="A3038" t="str">
            <v>M2</v>
          </cell>
          <cell r="B3038" t="str">
            <v>A5C</v>
          </cell>
          <cell r="C3038" t="str">
            <v>P</v>
          </cell>
          <cell r="D3038" t="str">
            <v>23039</v>
          </cell>
          <cell r="E3038" t="str">
            <v>CPLG</v>
          </cell>
          <cell r="F3038">
            <v>2</v>
          </cell>
          <cell r="G3038" t="str">
            <v>CB400500001H00</v>
          </cell>
          <cell r="H3038">
            <v>1.5</v>
          </cell>
          <cell r="I3038" t="str">
            <v>--</v>
          </cell>
          <cell r="J3038">
            <v>2</v>
          </cell>
          <cell r="K3038">
            <v>2</v>
          </cell>
        </row>
        <row r="3039">
          <cell r="A3039" t="str">
            <v>M2</v>
          </cell>
          <cell r="B3039" t="str">
            <v>A5C</v>
          </cell>
          <cell r="C3039" t="str">
            <v>P</v>
          </cell>
          <cell r="D3039" t="str">
            <v>23044</v>
          </cell>
          <cell r="E3039" t="str">
            <v>CPLG</v>
          </cell>
          <cell r="F3039">
            <v>2</v>
          </cell>
          <cell r="G3039" t="str">
            <v>CB400500001H00</v>
          </cell>
          <cell r="H3039">
            <v>1.5</v>
          </cell>
          <cell r="I3039" t="str">
            <v>--</v>
          </cell>
          <cell r="J3039">
            <v>2</v>
          </cell>
          <cell r="K3039">
            <v>2</v>
          </cell>
        </row>
        <row r="3040">
          <cell r="A3040" t="str">
            <v>M2</v>
          </cell>
          <cell r="B3040" t="str">
            <v>A5C</v>
          </cell>
          <cell r="C3040" t="str">
            <v>P</v>
          </cell>
          <cell r="D3040" t="str">
            <v>23216</v>
          </cell>
          <cell r="E3040" t="str">
            <v>CPLG</v>
          </cell>
          <cell r="F3040">
            <v>2</v>
          </cell>
          <cell r="G3040" t="str">
            <v>CB400500001H00</v>
          </cell>
          <cell r="H3040">
            <v>1.5</v>
          </cell>
          <cell r="I3040" t="str">
            <v>--</v>
          </cell>
          <cell r="J3040">
            <v>1</v>
          </cell>
          <cell r="K3040">
            <v>1</v>
          </cell>
        </row>
        <row r="3041">
          <cell r="A3041" t="str">
            <v>M2</v>
          </cell>
          <cell r="B3041" t="str">
            <v>A5C</v>
          </cell>
          <cell r="C3041" t="str">
            <v>P</v>
          </cell>
          <cell r="D3041" t="str">
            <v>23218</v>
          </cell>
          <cell r="E3041" t="str">
            <v>CPLG</v>
          </cell>
          <cell r="F3041">
            <v>2</v>
          </cell>
          <cell r="G3041" t="str">
            <v>CB400500001H00</v>
          </cell>
          <cell r="H3041">
            <v>1.5</v>
          </cell>
          <cell r="I3041" t="str">
            <v>--</v>
          </cell>
          <cell r="J3041">
            <v>3</v>
          </cell>
          <cell r="K3041">
            <v>3</v>
          </cell>
        </row>
        <row r="3042">
          <cell r="A3042" t="str">
            <v>M2</v>
          </cell>
          <cell r="B3042" t="str">
            <v>A5C</v>
          </cell>
          <cell r="C3042" t="str">
            <v>P</v>
          </cell>
          <cell r="D3042" t="str">
            <v>23033</v>
          </cell>
          <cell r="E3042" t="str">
            <v>CPLG</v>
          </cell>
          <cell r="F3042">
            <v>2</v>
          </cell>
          <cell r="G3042" t="str">
            <v>CB400500001H00</v>
          </cell>
          <cell r="H3042">
            <v>1.5</v>
          </cell>
          <cell r="I3042" t="str">
            <v>--</v>
          </cell>
          <cell r="J3042">
            <v>2</v>
          </cell>
          <cell r="K3042">
            <v>2</v>
          </cell>
        </row>
        <row r="3043">
          <cell r="A3043" t="str">
            <v>M2</v>
          </cell>
          <cell r="B3043" t="str">
            <v>A5C</v>
          </cell>
          <cell r="C3043" t="str">
            <v>P</v>
          </cell>
          <cell r="D3043" t="str">
            <v>23170</v>
          </cell>
          <cell r="E3043" t="str">
            <v>CPLG</v>
          </cell>
          <cell r="F3043">
            <v>2</v>
          </cell>
          <cell r="G3043" t="str">
            <v>CB400500001H00</v>
          </cell>
          <cell r="H3043">
            <v>1.5</v>
          </cell>
          <cell r="I3043" t="str">
            <v>--</v>
          </cell>
          <cell r="J3043">
            <v>12</v>
          </cell>
          <cell r="K3043">
            <v>12</v>
          </cell>
        </row>
        <row r="3044">
          <cell r="A3044" t="str">
            <v>M2</v>
          </cell>
          <cell r="B3044" t="str">
            <v>A5C</v>
          </cell>
          <cell r="C3044" t="str">
            <v>P</v>
          </cell>
          <cell r="D3044" t="str">
            <v>23019</v>
          </cell>
          <cell r="E3044" t="str">
            <v>E SWG</v>
          </cell>
          <cell r="F3044">
            <v>2</v>
          </cell>
          <cell r="G3044" t="str">
            <v>CB162108081H01</v>
          </cell>
          <cell r="H3044">
            <v>1.5</v>
          </cell>
          <cell r="I3044">
            <v>1</v>
          </cell>
          <cell r="J3044">
            <v>2</v>
          </cell>
          <cell r="K3044">
            <v>2</v>
          </cell>
        </row>
        <row r="3045">
          <cell r="A3045" t="str">
            <v>M2</v>
          </cell>
          <cell r="B3045" t="str">
            <v>A5C</v>
          </cell>
          <cell r="C3045" t="str">
            <v>P</v>
          </cell>
          <cell r="D3045" t="str">
            <v>23039</v>
          </cell>
          <cell r="E3045" t="str">
            <v>E SWG</v>
          </cell>
          <cell r="F3045">
            <v>2</v>
          </cell>
          <cell r="G3045" t="str">
            <v>CB162108081H01</v>
          </cell>
          <cell r="H3045">
            <v>1.5</v>
          </cell>
          <cell r="I3045">
            <v>1</v>
          </cell>
          <cell r="J3045">
            <v>2</v>
          </cell>
          <cell r="K3045">
            <v>2</v>
          </cell>
        </row>
        <row r="3046">
          <cell r="A3046" t="str">
            <v>M2</v>
          </cell>
          <cell r="B3046" t="str">
            <v>A5C</v>
          </cell>
          <cell r="C3046" t="str">
            <v>P</v>
          </cell>
          <cell r="D3046" t="str">
            <v>23027</v>
          </cell>
          <cell r="E3046" t="str">
            <v>E SWG</v>
          </cell>
          <cell r="F3046">
            <v>2</v>
          </cell>
          <cell r="G3046" t="str">
            <v>CB162108081H01</v>
          </cell>
          <cell r="H3046">
            <v>1.5</v>
          </cell>
          <cell r="I3046">
            <v>1</v>
          </cell>
          <cell r="J3046">
            <v>1</v>
          </cell>
          <cell r="K3046">
            <v>1</v>
          </cell>
        </row>
        <row r="3047">
          <cell r="A3047" t="str">
            <v>M2</v>
          </cell>
          <cell r="B3047" t="str">
            <v>A5C</v>
          </cell>
          <cell r="C3047" t="str">
            <v>P</v>
          </cell>
          <cell r="D3047" t="str">
            <v>23077</v>
          </cell>
          <cell r="E3047" t="str">
            <v>E SWG</v>
          </cell>
          <cell r="F3047">
            <v>2</v>
          </cell>
          <cell r="G3047" t="str">
            <v>CB162108081H01</v>
          </cell>
          <cell r="H3047">
            <v>1.5</v>
          </cell>
          <cell r="I3047">
            <v>1</v>
          </cell>
          <cell r="J3047">
            <v>2</v>
          </cell>
          <cell r="K3047">
            <v>2</v>
          </cell>
        </row>
        <row r="3048">
          <cell r="A3048" t="str">
            <v>M2</v>
          </cell>
          <cell r="B3048" t="str">
            <v>A5C</v>
          </cell>
          <cell r="C3048" t="str">
            <v>P</v>
          </cell>
          <cell r="D3048" t="str">
            <v>23019</v>
          </cell>
          <cell r="E3048" t="str">
            <v>R TEE</v>
          </cell>
          <cell r="F3048">
            <v>2</v>
          </cell>
          <cell r="G3048" t="str">
            <v>CB400400001H01</v>
          </cell>
          <cell r="H3048">
            <v>1.5</v>
          </cell>
          <cell r="I3048">
            <v>1</v>
          </cell>
          <cell r="J3048">
            <v>1</v>
          </cell>
          <cell r="K3048">
            <v>1</v>
          </cell>
        </row>
        <row r="3049">
          <cell r="A3049" t="str">
            <v>M2</v>
          </cell>
          <cell r="B3049" t="str">
            <v>A5C</v>
          </cell>
          <cell r="C3049" t="str">
            <v>P</v>
          </cell>
          <cell r="D3049" t="str">
            <v>23019</v>
          </cell>
          <cell r="E3049" t="str">
            <v>R TEE</v>
          </cell>
          <cell r="F3049">
            <v>2</v>
          </cell>
          <cell r="G3049" t="str">
            <v>CB400400001H0T</v>
          </cell>
          <cell r="H3049">
            <v>1.5</v>
          </cell>
          <cell r="I3049">
            <v>0.75</v>
          </cell>
          <cell r="J3049">
            <v>1</v>
          </cell>
          <cell r="K3049">
            <v>1</v>
          </cell>
        </row>
        <row r="3050">
          <cell r="A3050" t="str">
            <v>M2</v>
          </cell>
          <cell r="B3050" t="str">
            <v>A5C</v>
          </cell>
          <cell r="C3050" t="str">
            <v>P</v>
          </cell>
          <cell r="D3050" t="str">
            <v>23027</v>
          </cell>
          <cell r="E3050" t="str">
            <v>R TEE</v>
          </cell>
          <cell r="F3050">
            <v>2</v>
          </cell>
          <cell r="G3050" t="str">
            <v>CB400400001H01</v>
          </cell>
          <cell r="H3050">
            <v>1.5</v>
          </cell>
          <cell r="I3050">
            <v>1</v>
          </cell>
          <cell r="J3050">
            <v>1</v>
          </cell>
          <cell r="K3050">
            <v>1</v>
          </cell>
        </row>
        <row r="3051">
          <cell r="A3051" t="str">
            <v>M2</v>
          </cell>
          <cell r="B3051" t="str">
            <v>A5C</v>
          </cell>
          <cell r="C3051" t="str">
            <v>P</v>
          </cell>
          <cell r="D3051" t="str">
            <v>23027</v>
          </cell>
          <cell r="E3051" t="str">
            <v>R TEE</v>
          </cell>
          <cell r="F3051">
            <v>2</v>
          </cell>
          <cell r="G3051" t="str">
            <v>CB400400001H0T</v>
          </cell>
          <cell r="H3051">
            <v>1.5</v>
          </cell>
          <cell r="I3051">
            <v>0.75</v>
          </cell>
          <cell r="J3051">
            <v>1</v>
          </cell>
          <cell r="K3051">
            <v>1</v>
          </cell>
        </row>
        <row r="3052">
          <cell r="A3052" t="str">
            <v>M2</v>
          </cell>
          <cell r="B3052" t="str">
            <v>A5C</v>
          </cell>
          <cell r="C3052" t="str">
            <v>P</v>
          </cell>
          <cell r="D3052" t="str">
            <v>23033</v>
          </cell>
          <cell r="E3052" t="str">
            <v>R TEE</v>
          </cell>
          <cell r="F3052">
            <v>2</v>
          </cell>
          <cell r="G3052" t="str">
            <v>CB400400001H0T</v>
          </cell>
          <cell r="H3052">
            <v>1.5</v>
          </cell>
          <cell r="I3052">
            <v>0.75</v>
          </cell>
          <cell r="J3052">
            <v>4</v>
          </cell>
          <cell r="K3052">
            <v>4</v>
          </cell>
        </row>
        <row r="3053">
          <cell r="A3053" t="str">
            <v>M2</v>
          </cell>
          <cell r="B3053" t="str">
            <v>A5C</v>
          </cell>
          <cell r="C3053" t="str">
            <v>P</v>
          </cell>
          <cell r="D3053" t="str">
            <v>23039</v>
          </cell>
          <cell r="E3053" t="str">
            <v>R TEE</v>
          </cell>
          <cell r="F3053">
            <v>2</v>
          </cell>
          <cell r="G3053" t="str">
            <v>CB400400001H0T</v>
          </cell>
          <cell r="H3053">
            <v>1.5</v>
          </cell>
          <cell r="I3053">
            <v>0.75</v>
          </cell>
          <cell r="J3053">
            <v>4</v>
          </cell>
          <cell r="K3053">
            <v>4</v>
          </cell>
        </row>
        <row r="3054">
          <cell r="A3054" t="str">
            <v>M2</v>
          </cell>
          <cell r="B3054" t="str">
            <v>A5C</v>
          </cell>
          <cell r="C3054" t="str">
            <v>P</v>
          </cell>
          <cell r="D3054" t="str">
            <v>23039</v>
          </cell>
          <cell r="E3054" t="str">
            <v>R TEE</v>
          </cell>
          <cell r="F3054">
            <v>2</v>
          </cell>
          <cell r="G3054" t="str">
            <v>CB400400001H0T</v>
          </cell>
          <cell r="H3054">
            <v>1.5</v>
          </cell>
          <cell r="I3054">
            <v>0.75</v>
          </cell>
          <cell r="J3054">
            <v>1</v>
          </cell>
          <cell r="K3054">
            <v>1</v>
          </cell>
        </row>
        <row r="3055">
          <cell r="A3055" t="str">
            <v>M2</v>
          </cell>
          <cell r="B3055" t="str">
            <v>A5C</v>
          </cell>
          <cell r="C3055" t="str">
            <v>P</v>
          </cell>
          <cell r="D3055" t="str">
            <v>23039</v>
          </cell>
          <cell r="E3055" t="str">
            <v>R TEE</v>
          </cell>
          <cell r="F3055">
            <v>2</v>
          </cell>
          <cell r="G3055" t="str">
            <v>CB400400001H01</v>
          </cell>
          <cell r="H3055">
            <v>1.5</v>
          </cell>
          <cell r="I3055">
            <v>1</v>
          </cell>
          <cell r="J3055">
            <v>2</v>
          </cell>
          <cell r="K3055">
            <v>2</v>
          </cell>
        </row>
        <row r="3056">
          <cell r="A3056" t="str">
            <v>M2</v>
          </cell>
          <cell r="B3056" t="str">
            <v>A5C</v>
          </cell>
          <cell r="C3056" t="str">
            <v>P</v>
          </cell>
          <cell r="D3056" t="str">
            <v>23008</v>
          </cell>
          <cell r="E3056" t="str">
            <v>TEE</v>
          </cell>
          <cell r="F3056">
            <v>2</v>
          </cell>
          <cell r="G3056" t="str">
            <v>CB400300001H00</v>
          </cell>
          <cell r="H3056">
            <v>1.5</v>
          </cell>
          <cell r="I3056" t="str">
            <v>--</v>
          </cell>
          <cell r="J3056">
            <v>2</v>
          </cell>
          <cell r="K3056">
            <v>2</v>
          </cell>
        </row>
        <row r="3057">
          <cell r="A3057" t="str">
            <v>M2</v>
          </cell>
          <cell r="B3057" t="str">
            <v>A5C</v>
          </cell>
          <cell r="C3057" t="str">
            <v>P</v>
          </cell>
          <cell r="D3057" t="str">
            <v>23019</v>
          </cell>
          <cell r="E3057" t="str">
            <v>TEE</v>
          </cell>
          <cell r="F3057">
            <v>2</v>
          </cell>
          <cell r="G3057" t="str">
            <v>CB400300001H00</v>
          </cell>
          <cell r="H3057">
            <v>1.5</v>
          </cell>
          <cell r="I3057" t="str">
            <v>--</v>
          </cell>
          <cell r="J3057">
            <v>1</v>
          </cell>
          <cell r="K3057">
            <v>1</v>
          </cell>
        </row>
        <row r="3058">
          <cell r="A3058" t="str">
            <v>M2</v>
          </cell>
          <cell r="B3058" t="str">
            <v>A5C</v>
          </cell>
          <cell r="C3058" t="str">
            <v>P</v>
          </cell>
          <cell r="D3058" t="str">
            <v>23027</v>
          </cell>
          <cell r="E3058" t="str">
            <v>TEE</v>
          </cell>
          <cell r="F3058">
            <v>2</v>
          </cell>
          <cell r="G3058" t="str">
            <v>CB400300001H00</v>
          </cell>
          <cell r="H3058">
            <v>1.5</v>
          </cell>
          <cell r="I3058" t="str">
            <v>--</v>
          </cell>
          <cell r="J3058">
            <v>1</v>
          </cell>
          <cell r="K3058">
            <v>1</v>
          </cell>
        </row>
        <row r="3059">
          <cell r="A3059" t="str">
            <v>M2</v>
          </cell>
          <cell r="B3059" t="str">
            <v>A5C</v>
          </cell>
          <cell r="C3059" t="str">
            <v>P</v>
          </cell>
          <cell r="D3059" t="str">
            <v>23033</v>
          </cell>
          <cell r="E3059" t="str">
            <v>TEE</v>
          </cell>
          <cell r="F3059">
            <v>2</v>
          </cell>
          <cell r="G3059" t="str">
            <v>CB400300001H00</v>
          </cell>
          <cell r="H3059">
            <v>1.5</v>
          </cell>
          <cell r="I3059" t="str">
            <v>--</v>
          </cell>
          <cell r="J3059">
            <v>2</v>
          </cell>
          <cell r="K3059">
            <v>2</v>
          </cell>
        </row>
        <row r="3060">
          <cell r="A3060" t="str">
            <v>M2</v>
          </cell>
          <cell r="B3060" t="str">
            <v>A5C</v>
          </cell>
          <cell r="C3060" t="str">
            <v>P</v>
          </cell>
          <cell r="D3060" t="str">
            <v>23044</v>
          </cell>
          <cell r="E3060" t="str">
            <v>TEE</v>
          </cell>
          <cell r="F3060">
            <v>2</v>
          </cell>
          <cell r="G3060" t="str">
            <v>CB400300001H00</v>
          </cell>
          <cell r="H3060">
            <v>1.5</v>
          </cell>
          <cell r="I3060" t="str">
            <v>--</v>
          </cell>
          <cell r="J3060">
            <v>1</v>
          </cell>
          <cell r="K3060">
            <v>1</v>
          </cell>
        </row>
        <row r="3061">
          <cell r="A3061" t="str">
            <v>M2</v>
          </cell>
          <cell r="B3061" t="str">
            <v>A5C</v>
          </cell>
          <cell r="C3061" t="str">
            <v>P</v>
          </cell>
          <cell r="D3061" t="str">
            <v>23077</v>
          </cell>
          <cell r="E3061" t="str">
            <v>TEE</v>
          </cell>
          <cell r="F3061">
            <v>2</v>
          </cell>
          <cell r="G3061" t="str">
            <v>CB400300001H00</v>
          </cell>
          <cell r="H3061">
            <v>1.5</v>
          </cell>
          <cell r="I3061" t="str">
            <v>--</v>
          </cell>
          <cell r="J3061">
            <v>1</v>
          </cell>
          <cell r="K3061">
            <v>1</v>
          </cell>
        </row>
        <row r="3062">
          <cell r="A3062" t="str">
            <v>M2</v>
          </cell>
          <cell r="B3062" t="str">
            <v>A5C</v>
          </cell>
          <cell r="C3062" t="str">
            <v>P</v>
          </cell>
          <cell r="D3062" t="str">
            <v>23170</v>
          </cell>
          <cell r="E3062" t="str">
            <v>TEE</v>
          </cell>
          <cell r="F3062">
            <v>2</v>
          </cell>
          <cell r="G3062" t="str">
            <v>CB400300001H00</v>
          </cell>
          <cell r="H3062">
            <v>1.5</v>
          </cell>
          <cell r="I3062" t="str">
            <v>--</v>
          </cell>
          <cell r="J3062">
            <v>2</v>
          </cell>
          <cell r="K3062">
            <v>2</v>
          </cell>
        </row>
        <row r="3063">
          <cell r="A3063" t="str">
            <v>M2</v>
          </cell>
          <cell r="B3063" t="str">
            <v>A5C</v>
          </cell>
          <cell r="C3063" t="str">
            <v>P</v>
          </cell>
          <cell r="D3063" t="str">
            <v>23216</v>
          </cell>
          <cell r="E3063" t="str">
            <v>TEE</v>
          </cell>
          <cell r="F3063">
            <v>2</v>
          </cell>
          <cell r="G3063" t="str">
            <v>CB400300001H00</v>
          </cell>
          <cell r="H3063">
            <v>1.5</v>
          </cell>
          <cell r="I3063" t="str">
            <v>--</v>
          </cell>
          <cell r="J3063">
            <v>1</v>
          </cell>
          <cell r="K3063">
            <v>1</v>
          </cell>
        </row>
        <row r="3064">
          <cell r="A3064" t="str">
            <v>M2</v>
          </cell>
          <cell r="B3064" t="str">
            <v>A5C</v>
          </cell>
          <cell r="C3064" t="str">
            <v>P</v>
          </cell>
          <cell r="D3064" t="str">
            <v>23039</v>
          </cell>
          <cell r="E3064" t="str">
            <v>TEE</v>
          </cell>
          <cell r="F3064">
            <v>2</v>
          </cell>
          <cell r="G3064" t="str">
            <v>CB400300001H00</v>
          </cell>
          <cell r="H3064">
            <v>1.5</v>
          </cell>
          <cell r="I3064" t="str">
            <v>--</v>
          </cell>
          <cell r="J3064">
            <v>1</v>
          </cell>
          <cell r="K3064">
            <v>1</v>
          </cell>
        </row>
        <row r="3065">
          <cell r="A3065" t="str">
            <v>M2</v>
          </cell>
          <cell r="B3065" t="str">
            <v>A5C</v>
          </cell>
          <cell r="C3065" t="str">
            <v>P</v>
          </cell>
          <cell r="D3065" t="str">
            <v>23009</v>
          </cell>
          <cell r="E3065" t="str">
            <v>45 ELL</v>
          </cell>
          <cell r="F3065">
            <v>2</v>
          </cell>
          <cell r="G3065" t="str">
            <v>CB400200001H00</v>
          </cell>
          <cell r="H3065">
            <v>1.5</v>
          </cell>
          <cell r="I3065" t="str">
            <v>--</v>
          </cell>
          <cell r="J3065">
            <v>1</v>
          </cell>
          <cell r="K3065">
            <v>1</v>
          </cell>
        </row>
        <row r="3066">
          <cell r="A3066" t="str">
            <v>M2</v>
          </cell>
          <cell r="B3066" t="str">
            <v>A5C</v>
          </cell>
          <cell r="C3066" t="str">
            <v>P</v>
          </cell>
          <cell r="D3066" t="str">
            <v>23009</v>
          </cell>
          <cell r="E3066" t="str">
            <v>90 ELL</v>
          </cell>
          <cell r="F3066">
            <v>2</v>
          </cell>
          <cell r="G3066" t="str">
            <v>CB400100001H00</v>
          </cell>
          <cell r="H3066">
            <v>1.5</v>
          </cell>
          <cell r="I3066" t="str">
            <v>--</v>
          </cell>
          <cell r="J3066">
            <v>6</v>
          </cell>
          <cell r="K3066">
            <v>6</v>
          </cell>
        </row>
        <row r="3067">
          <cell r="A3067" t="str">
            <v>M2</v>
          </cell>
          <cell r="B3067" t="str">
            <v>A5C</v>
          </cell>
          <cell r="C3067" t="str">
            <v>P</v>
          </cell>
          <cell r="D3067" t="str">
            <v>24001</v>
          </cell>
          <cell r="E3067" t="str">
            <v>90 ELL</v>
          </cell>
          <cell r="F3067">
            <v>2</v>
          </cell>
          <cell r="G3067" t="str">
            <v>CB400100001H00</v>
          </cell>
          <cell r="H3067">
            <v>1.5</v>
          </cell>
          <cell r="I3067" t="str">
            <v>--</v>
          </cell>
          <cell r="J3067">
            <v>4</v>
          </cell>
          <cell r="K3067">
            <v>4</v>
          </cell>
        </row>
        <row r="3068">
          <cell r="A3068" t="str">
            <v>M2</v>
          </cell>
          <cell r="B3068" t="str">
            <v>A5C</v>
          </cell>
          <cell r="C3068" t="str">
            <v>P</v>
          </cell>
          <cell r="D3068" t="str">
            <v>24012</v>
          </cell>
          <cell r="E3068" t="str">
            <v>90 ELL</v>
          </cell>
          <cell r="F3068">
            <v>2</v>
          </cell>
          <cell r="G3068" t="str">
            <v>CB400100001H00</v>
          </cell>
          <cell r="H3068">
            <v>1.5</v>
          </cell>
          <cell r="I3068" t="str">
            <v>--</v>
          </cell>
          <cell r="J3068">
            <v>3</v>
          </cell>
          <cell r="K3068">
            <v>3</v>
          </cell>
        </row>
        <row r="3069">
          <cell r="A3069" t="str">
            <v>M2</v>
          </cell>
          <cell r="B3069" t="str">
            <v>A5C</v>
          </cell>
          <cell r="C3069" t="str">
            <v>P</v>
          </cell>
          <cell r="D3069" t="str">
            <v>24001</v>
          </cell>
          <cell r="E3069" t="str">
            <v>C SWG</v>
          </cell>
          <cell r="F3069">
            <v>2</v>
          </cell>
          <cell r="G3069" t="str">
            <v>CB161108081H01</v>
          </cell>
          <cell r="H3069">
            <v>1.5</v>
          </cell>
          <cell r="I3069">
            <v>1</v>
          </cell>
          <cell r="J3069">
            <v>2</v>
          </cell>
          <cell r="K3069">
            <v>2</v>
          </cell>
        </row>
        <row r="3070">
          <cell r="A3070" t="str">
            <v>M2</v>
          </cell>
          <cell r="B3070" t="str">
            <v>A5C</v>
          </cell>
          <cell r="C3070" t="str">
            <v>P</v>
          </cell>
          <cell r="D3070" t="str">
            <v>23009</v>
          </cell>
          <cell r="E3070" t="str">
            <v>CPLG</v>
          </cell>
          <cell r="F3070">
            <v>2</v>
          </cell>
          <cell r="G3070" t="str">
            <v>CB400500001H00</v>
          </cell>
          <cell r="H3070">
            <v>1.5</v>
          </cell>
          <cell r="I3070" t="str">
            <v>--</v>
          </cell>
          <cell r="J3070">
            <v>2</v>
          </cell>
          <cell r="K3070">
            <v>2</v>
          </cell>
        </row>
        <row r="3071">
          <cell r="A3071" t="str">
            <v>M2</v>
          </cell>
          <cell r="B3071" t="str">
            <v>A5C</v>
          </cell>
          <cell r="C3071" t="str">
            <v>P</v>
          </cell>
          <cell r="D3071" t="str">
            <v>23009</v>
          </cell>
          <cell r="E3071" t="str">
            <v>E SWG</v>
          </cell>
          <cell r="F3071">
            <v>2</v>
          </cell>
          <cell r="G3071" t="str">
            <v>CB162108081H01</v>
          </cell>
          <cell r="H3071">
            <v>1.5</v>
          </cell>
          <cell r="I3071">
            <v>1</v>
          </cell>
          <cell r="J3071">
            <v>2</v>
          </cell>
          <cell r="K3071">
            <v>2</v>
          </cell>
        </row>
        <row r="3072">
          <cell r="A3072" t="str">
            <v>M2</v>
          </cell>
          <cell r="B3072" t="str">
            <v>A5C</v>
          </cell>
          <cell r="C3072" t="str">
            <v>P</v>
          </cell>
          <cell r="D3072" t="str">
            <v>24001</v>
          </cell>
          <cell r="E3072" t="str">
            <v>R TEE</v>
          </cell>
          <cell r="F3072">
            <v>2</v>
          </cell>
          <cell r="G3072" t="str">
            <v>CB400400001H0T</v>
          </cell>
          <cell r="H3072">
            <v>1.5</v>
          </cell>
          <cell r="I3072">
            <v>0.75</v>
          </cell>
          <cell r="J3072">
            <v>2</v>
          </cell>
          <cell r="K3072">
            <v>2</v>
          </cell>
        </row>
        <row r="3073">
          <cell r="A3073" t="str">
            <v>M2</v>
          </cell>
          <cell r="B3073" t="str">
            <v>A5C</v>
          </cell>
          <cell r="C3073" t="str">
            <v>P</v>
          </cell>
          <cell r="D3073" t="str">
            <v>23009</v>
          </cell>
          <cell r="E3073" t="str">
            <v>TEE</v>
          </cell>
          <cell r="F3073">
            <v>2</v>
          </cell>
          <cell r="G3073" t="str">
            <v>CB400300001H00</v>
          </cell>
          <cell r="H3073">
            <v>1.5</v>
          </cell>
          <cell r="I3073" t="str">
            <v>--</v>
          </cell>
          <cell r="J3073">
            <v>1</v>
          </cell>
          <cell r="K3073">
            <v>1</v>
          </cell>
        </row>
        <row r="3074">
          <cell r="A3074" t="str">
            <v>M2</v>
          </cell>
          <cell r="B3074" t="str">
            <v>A5C</v>
          </cell>
          <cell r="C3074" t="str">
            <v>P</v>
          </cell>
          <cell r="D3074" t="str">
            <v>24001</v>
          </cell>
          <cell r="E3074" t="str">
            <v>TEE</v>
          </cell>
          <cell r="F3074">
            <v>2</v>
          </cell>
          <cell r="G3074" t="str">
            <v>CB400300001H00</v>
          </cell>
          <cell r="H3074">
            <v>1.5</v>
          </cell>
          <cell r="I3074" t="str">
            <v>--</v>
          </cell>
          <cell r="J3074">
            <v>1</v>
          </cell>
          <cell r="K3074">
            <v>1</v>
          </cell>
        </row>
        <row r="3075">
          <cell r="A3075" t="str">
            <v>M2</v>
          </cell>
          <cell r="B3075" t="str">
            <v>A5C</v>
          </cell>
          <cell r="C3075" t="str">
            <v>P</v>
          </cell>
          <cell r="D3075" t="str">
            <v>24012</v>
          </cell>
          <cell r="E3075" t="str">
            <v>TEE</v>
          </cell>
          <cell r="F3075">
            <v>2</v>
          </cell>
          <cell r="G3075" t="str">
            <v>CB400300001H00</v>
          </cell>
          <cell r="H3075">
            <v>1.5</v>
          </cell>
          <cell r="I3075" t="str">
            <v>--</v>
          </cell>
          <cell r="J3075">
            <v>2</v>
          </cell>
          <cell r="K3075">
            <v>2</v>
          </cell>
        </row>
        <row r="3076">
          <cell r="A3076" t="str">
            <v>M2</v>
          </cell>
          <cell r="B3076" t="str">
            <v>A5C</v>
          </cell>
          <cell r="C3076" t="str">
            <v>P</v>
          </cell>
          <cell r="D3076" t="str">
            <v>HOLD1</v>
          </cell>
          <cell r="E3076" t="str">
            <v>90 ELL</v>
          </cell>
          <cell r="F3076">
            <v>2</v>
          </cell>
          <cell r="G3076" t="str">
            <v>CB300108000200</v>
          </cell>
          <cell r="H3076">
            <v>2</v>
          </cell>
          <cell r="I3076" t="str">
            <v>--</v>
          </cell>
          <cell r="J3076">
            <v>2</v>
          </cell>
          <cell r="K3076">
            <v>3</v>
          </cell>
        </row>
        <row r="3077">
          <cell r="A3077" t="str">
            <v>M2</v>
          </cell>
          <cell r="B3077" t="str">
            <v>A5C</v>
          </cell>
          <cell r="C3077" t="str">
            <v>P</v>
          </cell>
          <cell r="D3077" t="str">
            <v>23001</v>
          </cell>
          <cell r="E3077" t="str">
            <v>90 ELL</v>
          </cell>
          <cell r="F3077">
            <v>2</v>
          </cell>
          <cell r="G3077" t="str">
            <v>CB300108000200</v>
          </cell>
          <cell r="H3077">
            <v>2</v>
          </cell>
          <cell r="I3077" t="str">
            <v>--</v>
          </cell>
          <cell r="J3077">
            <v>8</v>
          </cell>
          <cell r="K3077">
            <v>9</v>
          </cell>
        </row>
        <row r="3078">
          <cell r="A3078" t="str">
            <v>M2</v>
          </cell>
          <cell r="B3078" t="str">
            <v>A5C</v>
          </cell>
          <cell r="C3078" t="str">
            <v>P</v>
          </cell>
          <cell r="D3078" t="str">
            <v>23011</v>
          </cell>
          <cell r="E3078" t="str">
            <v>90 ELL</v>
          </cell>
          <cell r="F3078">
            <v>2</v>
          </cell>
          <cell r="G3078" t="str">
            <v>CB300108000200</v>
          </cell>
          <cell r="H3078">
            <v>2</v>
          </cell>
          <cell r="I3078" t="str">
            <v>--</v>
          </cell>
          <cell r="J3078">
            <v>1</v>
          </cell>
          <cell r="K3078">
            <v>2</v>
          </cell>
        </row>
        <row r="3079">
          <cell r="A3079" t="str">
            <v>M2</v>
          </cell>
          <cell r="B3079" t="str">
            <v>A5C</v>
          </cell>
          <cell r="C3079" t="str">
            <v>P</v>
          </cell>
          <cell r="D3079" t="str">
            <v>23022</v>
          </cell>
          <cell r="E3079" t="str">
            <v>90 ELL</v>
          </cell>
          <cell r="F3079">
            <v>2</v>
          </cell>
          <cell r="G3079" t="str">
            <v>CB300108000200</v>
          </cell>
          <cell r="H3079">
            <v>2</v>
          </cell>
          <cell r="I3079" t="str">
            <v>--</v>
          </cell>
          <cell r="J3079">
            <v>1</v>
          </cell>
          <cell r="K3079">
            <v>2</v>
          </cell>
        </row>
        <row r="3080">
          <cell r="A3080" t="str">
            <v>M2</v>
          </cell>
          <cell r="B3080" t="str">
            <v>A5C</v>
          </cell>
          <cell r="C3080" t="str">
            <v>P</v>
          </cell>
          <cell r="D3080" t="str">
            <v>23046</v>
          </cell>
          <cell r="E3080" t="str">
            <v>90 ELL</v>
          </cell>
          <cell r="F3080">
            <v>2</v>
          </cell>
          <cell r="G3080" t="str">
            <v>CB300108000200</v>
          </cell>
          <cell r="H3080">
            <v>2</v>
          </cell>
          <cell r="I3080" t="str">
            <v>--</v>
          </cell>
          <cell r="J3080">
            <v>1</v>
          </cell>
          <cell r="K3080">
            <v>2</v>
          </cell>
        </row>
        <row r="3081">
          <cell r="A3081" t="str">
            <v>M2</v>
          </cell>
          <cell r="B3081" t="str">
            <v>A5C</v>
          </cell>
          <cell r="C3081" t="str">
            <v>P</v>
          </cell>
          <cell r="D3081" t="str">
            <v>23057</v>
          </cell>
          <cell r="E3081" t="str">
            <v>90 ELL</v>
          </cell>
          <cell r="F3081">
            <v>2</v>
          </cell>
          <cell r="G3081" t="str">
            <v>CB300108000200</v>
          </cell>
          <cell r="H3081">
            <v>2</v>
          </cell>
          <cell r="I3081" t="str">
            <v>--</v>
          </cell>
          <cell r="J3081">
            <v>1</v>
          </cell>
          <cell r="K3081">
            <v>2</v>
          </cell>
        </row>
        <row r="3082">
          <cell r="A3082" t="str">
            <v>M2</v>
          </cell>
          <cell r="B3082" t="str">
            <v>A5C</v>
          </cell>
          <cell r="C3082" t="str">
            <v>P</v>
          </cell>
          <cell r="D3082" t="str">
            <v>23073</v>
          </cell>
          <cell r="E3082" t="str">
            <v>90 ELL</v>
          </cell>
          <cell r="F3082">
            <v>2</v>
          </cell>
          <cell r="G3082" t="str">
            <v>CB300108000200</v>
          </cell>
          <cell r="H3082">
            <v>2</v>
          </cell>
          <cell r="I3082" t="str">
            <v>--</v>
          </cell>
          <cell r="J3082">
            <v>3</v>
          </cell>
          <cell r="K3082">
            <v>4</v>
          </cell>
        </row>
        <row r="3083">
          <cell r="A3083" t="str">
            <v>M2</v>
          </cell>
          <cell r="B3083" t="str">
            <v>A5C</v>
          </cell>
          <cell r="C3083" t="str">
            <v>P</v>
          </cell>
          <cell r="D3083" t="str">
            <v>23085</v>
          </cell>
          <cell r="E3083" t="str">
            <v>90 ELL</v>
          </cell>
          <cell r="F3083">
            <v>2</v>
          </cell>
          <cell r="G3083" t="str">
            <v>CB300108000200</v>
          </cell>
          <cell r="H3083">
            <v>2</v>
          </cell>
          <cell r="I3083" t="str">
            <v>--</v>
          </cell>
          <cell r="J3083">
            <v>8</v>
          </cell>
          <cell r="K3083">
            <v>9</v>
          </cell>
        </row>
        <row r="3084">
          <cell r="A3084" t="str">
            <v>M2</v>
          </cell>
          <cell r="B3084" t="str">
            <v>A5C</v>
          </cell>
          <cell r="C3084" t="str">
            <v>P</v>
          </cell>
          <cell r="D3084" t="str">
            <v>23102</v>
          </cell>
          <cell r="E3084" t="str">
            <v>90 ELL</v>
          </cell>
          <cell r="F3084">
            <v>2</v>
          </cell>
          <cell r="G3084" t="str">
            <v>CB300108000200</v>
          </cell>
          <cell r="H3084">
            <v>2</v>
          </cell>
          <cell r="I3084" t="str">
            <v>--</v>
          </cell>
          <cell r="J3084">
            <v>3</v>
          </cell>
          <cell r="K3084">
            <v>4</v>
          </cell>
        </row>
        <row r="3085">
          <cell r="A3085" t="str">
            <v>M2</v>
          </cell>
          <cell r="B3085" t="str">
            <v>A5C</v>
          </cell>
          <cell r="C3085" t="str">
            <v>P</v>
          </cell>
          <cell r="D3085" t="str">
            <v>23096</v>
          </cell>
          <cell r="E3085" t="str">
            <v>90 ELL</v>
          </cell>
          <cell r="F3085">
            <v>2</v>
          </cell>
          <cell r="G3085" t="str">
            <v>CB300108000200</v>
          </cell>
          <cell r="H3085">
            <v>2</v>
          </cell>
          <cell r="I3085" t="str">
            <v>--</v>
          </cell>
          <cell r="J3085">
            <v>11</v>
          </cell>
          <cell r="K3085">
            <v>13</v>
          </cell>
        </row>
        <row r="3086">
          <cell r="A3086" t="str">
            <v>M2</v>
          </cell>
          <cell r="B3086" t="str">
            <v>A5C</v>
          </cell>
          <cell r="C3086" t="str">
            <v>P</v>
          </cell>
          <cell r="D3086" t="str">
            <v>23115</v>
          </cell>
          <cell r="E3086" t="str">
            <v>90 ELL</v>
          </cell>
          <cell r="F3086">
            <v>2</v>
          </cell>
          <cell r="G3086" t="str">
            <v>CB300108000200</v>
          </cell>
          <cell r="H3086">
            <v>2</v>
          </cell>
          <cell r="I3086" t="str">
            <v>--</v>
          </cell>
          <cell r="J3086">
            <v>9</v>
          </cell>
          <cell r="K3086">
            <v>10</v>
          </cell>
        </row>
        <row r="3087">
          <cell r="A3087" t="str">
            <v>M2</v>
          </cell>
          <cell r="B3087" t="str">
            <v>A5C</v>
          </cell>
          <cell r="C3087" t="str">
            <v>P</v>
          </cell>
          <cell r="D3087" t="str">
            <v>23135</v>
          </cell>
          <cell r="E3087" t="str">
            <v>90 ELL</v>
          </cell>
          <cell r="F3087">
            <v>2</v>
          </cell>
          <cell r="G3087" t="str">
            <v>CB300108000200</v>
          </cell>
          <cell r="H3087">
            <v>2</v>
          </cell>
          <cell r="I3087" t="str">
            <v>--</v>
          </cell>
          <cell r="J3087">
            <v>11</v>
          </cell>
          <cell r="K3087">
            <v>13</v>
          </cell>
        </row>
        <row r="3088">
          <cell r="A3088" t="str">
            <v>M2</v>
          </cell>
          <cell r="B3088" t="str">
            <v>A5C</v>
          </cell>
          <cell r="C3088" t="str">
            <v>P</v>
          </cell>
          <cell r="D3088" t="str">
            <v>23192</v>
          </cell>
          <cell r="E3088" t="str">
            <v>90 ELL</v>
          </cell>
          <cell r="F3088">
            <v>2</v>
          </cell>
          <cell r="G3088" t="str">
            <v>CB300108000200</v>
          </cell>
          <cell r="H3088">
            <v>2</v>
          </cell>
          <cell r="I3088" t="str">
            <v>--</v>
          </cell>
          <cell r="J3088">
            <v>5</v>
          </cell>
          <cell r="K3088">
            <v>6</v>
          </cell>
        </row>
        <row r="3089">
          <cell r="A3089" t="str">
            <v>M2</v>
          </cell>
          <cell r="B3089" t="str">
            <v>A5C</v>
          </cell>
          <cell r="C3089" t="str">
            <v>P</v>
          </cell>
          <cell r="D3089" t="str">
            <v>23233</v>
          </cell>
          <cell r="E3089" t="str">
            <v>90 ELL</v>
          </cell>
          <cell r="F3089">
            <v>2</v>
          </cell>
          <cell r="G3089" t="str">
            <v>CB300108000200</v>
          </cell>
          <cell r="H3089">
            <v>2</v>
          </cell>
          <cell r="I3089" t="str">
            <v>--</v>
          </cell>
          <cell r="J3089">
            <v>5</v>
          </cell>
          <cell r="K3089">
            <v>6</v>
          </cell>
        </row>
        <row r="3090">
          <cell r="A3090" t="str">
            <v>M2</v>
          </cell>
          <cell r="B3090" t="str">
            <v>A5C</v>
          </cell>
          <cell r="C3090" t="str">
            <v>P</v>
          </cell>
          <cell r="D3090" t="str">
            <v>23251</v>
          </cell>
          <cell r="E3090" t="str">
            <v>90 ELL</v>
          </cell>
          <cell r="F3090">
            <v>2</v>
          </cell>
          <cell r="G3090" t="str">
            <v>CB300108000200</v>
          </cell>
          <cell r="H3090">
            <v>2</v>
          </cell>
          <cell r="I3090" t="str">
            <v>--</v>
          </cell>
          <cell r="J3090">
            <v>4</v>
          </cell>
          <cell r="K3090">
            <v>5</v>
          </cell>
        </row>
        <row r="3091">
          <cell r="A3091" t="str">
            <v>M2</v>
          </cell>
          <cell r="B3091" t="str">
            <v>A5C</v>
          </cell>
          <cell r="C3091" t="str">
            <v>P</v>
          </cell>
          <cell r="D3091" t="str">
            <v>23253</v>
          </cell>
          <cell r="E3091" t="str">
            <v>90 ELL</v>
          </cell>
          <cell r="F3091">
            <v>2</v>
          </cell>
          <cell r="G3091" t="str">
            <v>CB300108000200</v>
          </cell>
          <cell r="H3091">
            <v>2</v>
          </cell>
          <cell r="I3091" t="str">
            <v>--</v>
          </cell>
          <cell r="J3091">
            <v>1</v>
          </cell>
          <cell r="K3091">
            <v>2</v>
          </cell>
        </row>
        <row r="3092">
          <cell r="A3092" t="str">
            <v>M2</v>
          </cell>
          <cell r="B3092" t="str">
            <v>A5C</v>
          </cell>
          <cell r="C3092" t="str">
            <v>P</v>
          </cell>
          <cell r="D3092" t="str">
            <v>23255</v>
          </cell>
          <cell r="E3092" t="str">
            <v>90 ELL</v>
          </cell>
          <cell r="F3092">
            <v>2</v>
          </cell>
          <cell r="G3092" t="str">
            <v>CB300108000200</v>
          </cell>
          <cell r="H3092">
            <v>2</v>
          </cell>
          <cell r="I3092" t="str">
            <v>--</v>
          </cell>
          <cell r="J3092">
            <v>5</v>
          </cell>
          <cell r="K3092">
            <v>6</v>
          </cell>
        </row>
        <row r="3093">
          <cell r="A3093" t="str">
            <v>M2</v>
          </cell>
          <cell r="B3093" t="str">
            <v>A5C</v>
          </cell>
          <cell r="C3093" t="str">
            <v>P</v>
          </cell>
          <cell r="D3093" t="str">
            <v>23261</v>
          </cell>
          <cell r="E3093" t="str">
            <v>90 ELL</v>
          </cell>
          <cell r="F3093">
            <v>2</v>
          </cell>
          <cell r="G3093" t="str">
            <v>CB300108000200</v>
          </cell>
          <cell r="H3093">
            <v>2</v>
          </cell>
          <cell r="I3093" t="str">
            <v>--</v>
          </cell>
          <cell r="J3093">
            <v>4</v>
          </cell>
          <cell r="K3093">
            <v>5</v>
          </cell>
        </row>
        <row r="3094">
          <cell r="A3094" t="str">
            <v>M2</v>
          </cell>
          <cell r="B3094" t="str">
            <v>A5C</v>
          </cell>
          <cell r="C3094" t="str">
            <v>P</v>
          </cell>
          <cell r="D3094" t="str">
            <v>24006</v>
          </cell>
          <cell r="E3094" t="str">
            <v>90 ELL</v>
          </cell>
          <cell r="F3094">
            <v>2</v>
          </cell>
          <cell r="G3094" t="str">
            <v>CB300108000200</v>
          </cell>
          <cell r="H3094">
            <v>2</v>
          </cell>
          <cell r="I3094" t="str">
            <v>--</v>
          </cell>
          <cell r="J3094">
            <v>2</v>
          </cell>
          <cell r="K3094">
            <v>3</v>
          </cell>
        </row>
        <row r="3095">
          <cell r="A3095" t="str">
            <v>M2</v>
          </cell>
          <cell r="B3095" t="str">
            <v>A5C</v>
          </cell>
          <cell r="C3095" t="str">
            <v>TRIM</v>
          </cell>
          <cell r="D3095" t="str">
            <v>V-2316</v>
          </cell>
          <cell r="E3095" t="str">
            <v>90 ELL</v>
          </cell>
          <cell r="F3095">
            <v>2</v>
          </cell>
          <cell r="G3095" t="str">
            <v>CB300108000200</v>
          </cell>
          <cell r="H3095">
            <v>2</v>
          </cell>
          <cell r="I3095" t="str">
            <v>--</v>
          </cell>
          <cell r="J3095">
            <v>2</v>
          </cell>
          <cell r="K3095">
            <v>3</v>
          </cell>
        </row>
        <row r="3096">
          <cell r="A3096" t="str">
            <v>M2</v>
          </cell>
          <cell r="B3096" t="str">
            <v>A5C</v>
          </cell>
          <cell r="C3096" t="str">
            <v>P</v>
          </cell>
          <cell r="D3096" t="str">
            <v>23102</v>
          </cell>
          <cell r="E3096" t="str">
            <v>90 ELL</v>
          </cell>
          <cell r="F3096">
            <v>2</v>
          </cell>
          <cell r="G3096" t="str">
            <v>CB300108000200</v>
          </cell>
          <cell r="H3096">
            <v>2</v>
          </cell>
          <cell r="I3096" t="str">
            <v>--</v>
          </cell>
          <cell r="J3096">
            <v>2</v>
          </cell>
          <cell r="K3096">
            <v>3</v>
          </cell>
        </row>
        <row r="3097">
          <cell r="A3097" t="str">
            <v>M2</v>
          </cell>
          <cell r="B3097" t="str">
            <v>A5C</v>
          </cell>
          <cell r="C3097" t="str">
            <v>P</v>
          </cell>
          <cell r="D3097" t="str">
            <v>23131</v>
          </cell>
          <cell r="E3097" t="str">
            <v>90 ELL</v>
          </cell>
          <cell r="F3097">
            <v>2</v>
          </cell>
          <cell r="G3097" t="str">
            <v>CB300108000200</v>
          </cell>
          <cell r="H3097">
            <v>2</v>
          </cell>
          <cell r="I3097" t="str">
            <v>--</v>
          </cell>
          <cell r="J3097">
            <v>9</v>
          </cell>
          <cell r="K3097">
            <v>10</v>
          </cell>
        </row>
        <row r="3098">
          <cell r="A3098" t="str">
            <v>M2</v>
          </cell>
          <cell r="B3098" t="str">
            <v>A5C</v>
          </cell>
          <cell r="C3098" t="str">
            <v>P</v>
          </cell>
          <cell r="D3098" t="str">
            <v>23192</v>
          </cell>
          <cell r="E3098" t="str">
            <v>90 ELL</v>
          </cell>
          <cell r="F3098">
            <v>2</v>
          </cell>
          <cell r="G3098" t="str">
            <v>CB300108000200</v>
          </cell>
          <cell r="H3098">
            <v>2</v>
          </cell>
          <cell r="I3098" t="str">
            <v>--</v>
          </cell>
          <cell r="J3098">
            <v>5</v>
          </cell>
          <cell r="K3098">
            <v>6</v>
          </cell>
        </row>
        <row r="3099">
          <cell r="A3099" t="str">
            <v>M2</v>
          </cell>
          <cell r="B3099" t="str">
            <v>A5C</v>
          </cell>
          <cell r="C3099" t="str">
            <v>P</v>
          </cell>
          <cell r="D3099" t="str">
            <v>23229</v>
          </cell>
          <cell r="E3099" t="str">
            <v>90 ELL</v>
          </cell>
          <cell r="F3099">
            <v>2</v>
          </cell>
          <cell r="G3099" t="str">
            <v>CB300108000200</v>
          </cell>
          <cell r="H3099">
            <v>2</v>
          </cell>
          <cell r="I3099" t="str">
            <v>--</v>
          </cell>
          <cell r="J3099">
            <v>4</v>
          </cell>
          <cell r="K3099">
            <v>5</v>
          </cell>
        </row>
        <row r="3100">
          <cell r="A3100" t="str">
            <v>M2</v>
          </cell>
          <cell r="B3100" t="str">
            <v>A5C</v>
          </cell>
          <cell r="C3100" t="str">
            <v>P</v>
          </cell>
          <cell r="D3100" t="str">
            <v>23231</v>
          </cell>
          <cell r="E3100" t="str">
            <v>90 ELL</v>
          </cell>
          <cell r="F3100">
            <v>2</v>
          </cell>
          <cell r="G3100" t="str">
            <v>CB300108000200</v>
          </cell>
          <cell r="H3100">
            <v>2</v>
          </cell>
          <cell r="I3100" t="str">
            <v>--</v>
          </cell>
          <cell r="J3100">
            <v>1</v>
          </cell>
          <cell r="K3100">
            <v>2</v>
          </cell>
        </row>
        <row r="3101">
          <cell r="A3101" t="str">
            <v>M2</v>
          </cell>
          <cell r="B3101" t="str">
            <v>A5C</v>
          </cell>
          <cell r="C3101" t="str">
            <v>P</v>
          </cell>
          <cell r="D3101" t="str">
            <v>24021</v>
          </cell>
          <cell r="E3101" t="str">
            <v>90 ELL</v>
          </cell>
          <cell r="F3101">
            <v>2</v>
          </cell>
          <cell r="G3101" t="str">
            <v>CB300108000200</v>
          </cell>
          <cell r="H3101">
            <v>2</v>
          </cell>
          <cell r="I3101" t="str">
            <v>--</v>
          </cell>
          <cell r="J3101">
            <v>4</v>
          </cell>
          <cell r="K3101">
            <v>5</v>
          </cell>
        </row>
        <row r="3102">
          <cell r="A3102" t="str">
            <v>M2</v>
          </cell>
          <cell r="B3102" t="str">
            <v>A5C</v>
          </cell>
          <cell r="C3102" t="str">
            <v>P</v>
          </cell>
          <cell r="D3102" t="str">
            <v>23073</v>
          </cell>
          <cell r="E3102" t="str">
            <v>C SWG</v>
          </cell>
          <cell r="F3102">
            <v>2</v>
          </cell>
          <cell r="G3102" t="str">
            <v>CB1614080802IH</v>
          </cell>
          <cell r="H3102">
            <v>2</v>
          </cell>
          <cell r="I3102">
            <v>1.5</v>
          </cell>
          <cell r="J3102">
            <v>2</v>
          </cell>
          <cell r="K3102">
            <v>3</v>
          </cell>
        </row>
        <row r="3103">
          <cell r="A3103" t="str">
            <v>M2</v>
          </cell>
          <cell r="B3103" t="str">
            <v>A5C</v>
          </cell>
          <cell r="C3103" t="str">
            <v>P</v>
          </cell>
          <cell r="D3103" t="str">
            <v>23085</v>
          </cell>
          <cell r="E3103" t="str">
            <v>C SWG</v>
          </cell>
          <cell r="F3103">
            <v>2</v>
          </cell>
          <cell r="G3103" t="str">
            <v>CB1614080802IH</v>
          </cell>
          <cell r="H3103">
            <v>2</v>
          </cell>
          <cell r="I3103">
            <v>1.5</v>
          </cell>
          <cell r="J3103">
            <v>2</v>
          </cell>
          <cell r="K3103">
            <v>3</v>
          </cell>
        </row>
        <row r="3104">
          <cell r="A3104" t="str">
            <v>M2</v>
          </cell>
          <cell r="B3104" t="str">
            <v>A5C</v>
          </cell>
          <cell r="C3104" t="str">
            <v>P</v>
          </cell>
          <cell r="D3104" t="str">
            <v>23096</v>
          </cell>
          <cell r="E3104" t="str">
            <v>C SWG</v>
          </cell>
          <cell r="F3104">
            <v>2</v>
          </cell>
          <cell r="G3104" t="str">
            <v>CB1614080802IH</v>
          </cell>
          <cell r="H3104">
            <v>2</v>
          </cell>
          <cell r="I3104">
            <v>1.5</v>
          </cell>
          <cell r="J3104">
            <v>2</v>
          </cell>
          <cell r="K3104">
            <v>3</v>
          </cell>
        </row>
        <row r="3105">
          <cell r="A3105" t="str">
            <v>M2</v>
          </cell>
          <cell r="B3105" t="str">
            <v>A5C</v>
          </cell>
          <cell r="C3105" t="str">
            <v>P</v>
          </cell>
          <cell r="D3105" t="str">
            <v>23135</v>
          </cell>
          <cell r="E3105" t="str">
            <v>C SWG</v>
          </cell>
          <cell r="F3105">
            <v>2</v>
          </cell>
          <cell r="G3105" t="str">
            <v>CB1614080802IH</v>
          </cell>
          <cell r="H3105">
            <v>2</v>
          </cell>
          <cell r="I3105">
            <v>1.5</v>
          </cell>
          <cell r="J3105">
            <v>2</v>
          </cell>
          <cell r="K3105">
            <v>3</v>
          </cell>
        </row>
        <row r="3106">
          <cell r="A3106" t="str">
            <v>M2</v>
          </cell>
          <cell r="B3106" t="str">
            <v>A5C</v>
          </cell>
          <cell r="C3106" t="str">
            <v>P</v>
          </cell>
          <cell r="D3106" t="str">
            <v>23230</v>
          </cell>
          <cell r="E3106" t="str">
            <v>C SWG</v>
          </cell>
          <cell r="F3106">
            <v>2</v>
          </cell>
          <cell r="G3106" t="str">
            <v>CB161408080201</v>
          </cell>
          <cell r="H3106">
            <v>2</v>
          </cell>
          <cell r="I3106">
            <v>1</v>
          </cell>
          <cell r="J3106">
            <v>2</v>
          </cell>
          <cell r="K3106">
            <v>3</v>
          </cell>
        </row>
        <row r="3107">
          <cell r="A3107" t="str">
            <v>M2</v>
          </cell>
          <cell r="B3107" t="str">
            <v>A5C</v>
          </cell>
          <cell r="C3107" t="str">
            <v>P</v>
          </cell>
          <cell r="D3107" t="str">
            <v>23252</v>
          </cell>
          <cell r="E3107" t="str">
            <v>C SWG</v>
          </cell>
          <cell r="F3107">
            <v>2</v>
          </cell>
          <cell r="G3107" t="str">
            <v>CB161408080201</v>
          </cell>
          <cell r="H3107">
            <v>2</v>
          </cell>
          <cell r="I3107">
            <v>1</v>
          </cell>
          <cell r="J3107">
            <v>2</v>
          </cell>
          <cell r="K3107">
            <v>3</v>
          </cell>
        </row>
        <row r="3108">
          <cell r="A3108" t="str">
            <v>M2</v>
          </cell>
          <cell r="B3108" t="str">
            <v>A5C</v>
          </cell>
          <cell r="C3108" t="str">
            <v>P</v>
          </cell>
          <cell r="D3108" t="str">
            <v>23261</v>
          </cell>
          <cell r="E3108" t="str">
            <v>C SWG</v>
          </cell>
          <cell r="F3108">
            <v>2</v>
          </cell>
          <cell r="G3108" t="str">
            <v>CB161408080201</v>
          </cell>
          <cell r="H3108">
            <v>2</v>
          </cell>
          <cell r="I3108">
            <v>1</v>
          </cell>
          <cell r="J3108">
            <v>1</v>
          </cell>
          <cell r="K3108">
            <v>2</v>
          </cell>
        </row>
        <row r="3109">
          <cell r="A3109" t="str">
            <v>M2</v>
          </cell>
          <cell r="B3109" t="str">
            <v>A5C</v>
          </cell>
          <cell r="C3109" t="str">
            <v>P</v>
          </cell>
          <cell r="D3109" t="str">
            <v>24021</v>
          </cell>
          <cell r="E3109" t="str">
            <v>C SWG</v>
          </cell>
          <cell r="F3109">
            <v>2</v>
          </cell>
          <cell r="G3109" t="str">
            <v>CB1614080802IH</v>
          </cell>
          <cell r="H3109">
            <v>2</v>
          </cell>
          <cell r="I3109">
            <v>1.5</v>
          </cell>
          <cell r="J3109">
            <v>2</v>
          </cell>
          <cell r="K3109">
            <v>3</v>
          </cell>
        </row>
        <row r="3110">
          <cell r="A3110" t="str">
            <v>M2</v>
          </cell>
          <cell r="B3110" t="str">
            <v>A5C</v>
          </cell>
          <cell r="C3110" t="str">
            <v>P</v>
          </cell>
          <cell r="D3110" t="str">
            <v>23102</v>
          </cell>
          <cell r="E3110" t="str">
            <v>C SWG</v>
          </cell>
          <cell r="F3110">
            <v>2</v>
          </cell>
          <cell r="G3110" t="str">
            <v>CB1614080802IH</v>
          </cell>
          <cell r="H3110">
            <v>2</v>
          </cell>
          <cell r="I3110">
            <v>1.5</v>
          </cell>
          <cell r="J3110">
            <v>2</v>
          </cell>
          <cell r="K3110">
            <v>3</v>
          </cell>
        </row>
        <row r="3111">
          <cell r="A3111" t="str">
            <v>M2</v>
          </cell>
          <cell r="B3111" t="str">
            <v>A5C</v>
          </cell>
          <cell r="C3111" t="str">
            <v>P</v>
          </cell>
          <cell r="D3111" t="str">
            <v>24007</v>
          </cell>
          <cell r="E3111" t="str">
            <v>C SWG</v>
          </cell>
          <cell r="F3111">
            <v>2</v>
          </cell>
          <cell r="G3111" t="str">
            <v>CB161408080201</v>
          </cell>
          <cell r="H3111">
            <v>2</v>
          </cell>
          <cell r="I3111">
            <v>1</v>
          </cell>
          <cell r="J3111">
            <v>1</v>
          </cell>
          <cell r="K3111">
            <v>2</v>
          </cell>
        </row>
        <row r="3112">
          <cell r="A3112" t="str">
            <v>M2</v>
          </cell>
          <cell r="B3112" t="str">
            <v>A5C</v>
          </cell>
          <cell r="C3112" t="str">
            <v>P</v>
          </cell>
          <cell r="D3112" t="str">
            <v>24013</v>
          </cell>
          <cell r="E3112" t="str">
            <v>C SWG</v>
          </cell>
          <cell r="F3112">
            <v>2</v>
          </cell>
          <cell r="G3112" t="str">
            <v>CB161408080201</v>
          </cell>
          <cell r="H3112">
            <v>2</v>
          </cell>
          <cell r="I3112">
            <v>1</v>
          </cell>
          <cell r="J3112">
            <v>2</v>
          </cell>
          <cell r="K3112">
            <v>3</v>
          </cell>
        </row>
        <row r="3113">
          <cell r="A3113" t="str">
            <v>M2</v>
          </cell>
          <cell r="B3113" t="str">
            <v>A5C</v>
          </cell>
          <cell r="C3113" t="str">
            <v>P</v>
          </cell>
          <cell r="D3113" t="str">
            <v>23115</v>
          </cell>
          <cell r="E3113" t="str">
            <v>E SWG</v>
          </cell>
          <cell r="F3113">
            <v>2</v>
          </cell>
          <cell r="G3113" t="str">
            <v>CB1624080802IH</v>
          </cell>
          <cell r="H3113">
            <v>2</v>
          </cell>
          <cell r="I3113">
            <v>1.5</v>
          </cell>
          <cell r="J3113">
            <v>2</v>
          </cell>
          <cell r="K3113">
            <v>3</v>
          </cell>
        </row>
        <row r="3114">
          <cell r="A3114" t="str">
            <v>M2</v>
          </cell>
          <cell r="B3114" t="str">
            <v>A5C</v>
          </cell>
          <cell r="C3114" t="str">
            <v>P</v>
          </cell>
          <cell r="D3114" t="str">
            <v>23188</v>
          </cell>
          <cell r="E3114" t="str">
            <v>E SWG</v>
          </cell>
          <cell r="F3114">
            <v>2</v>
          </cell>
          <cell r="G3114" t="str">
            <v>CB16240808020T</v>
          </cell>
          <cell r="H3114">
            <v>2</v>
          </cell>
          <cell r="I3114">
            <v>0.75</v>
          </cell>
          <cell r="J3114">
            <v>2</v>
          </cell>
          <cell r="K3114">
            <v>3</v>
          </cell>
        </row>
        <row r="3115">
          <cell r="A3115" t="str">
            <v>M2</v>
          </cell>
          <cell r="B3115" t="str">
            <v>A5C</v>
          </cell>
          <cell r="C3115" t="str">
            <v>P</v>
          </cell>
          <cell r="D3115" t="str">
            <v>23192</v>
          </cell>
          <cell r="E3115" t="str">
            <v>E SWG</v>
          </cell>
          <cell r="F3115">
            <v>2</v>
          </cell>
          <cell r="G3115" t="str">
            <v>CB1624080802IH</v>
          </cell>
          <cell r="H3115">
            <v>2</v>
          </cell>
          <cell r="I3115">
            <v>1.5</v>
          </cell>
          <cell r="J3115">
            <v>2</v>
          </cell>
          <cell r="K3115">
            <v>3</v>
          </cell>
        </row>
        <row r="3116">
          <cell r="A3116" t="str">
            <v>M2</v>
          </cell>
          <cell r="B3116" t="str">
            <v>A5C</v>
          </cell>
          <cell r="C3116" t="str">
            <v>P</v>
          </cell>
          <cell r="D3116" t="str">
            <v>23001</v>
          </cell>
          <cell r="E3116" t="str">
            <v>E SWG</v>
          </cell>
          <cell r="F3116">
            <v>2</v>
          </cell>
          <cell r="G3116" t="str">
            <v>CB1624080802IH</v>
          </cell>
          <cell r="H3116">
            <v>2</v>
          </cell>
          <cell r="I3116">
            <v>1.5</v>
          </cell>
          <cell r="J3116">
            <v>2</v>
          </cell>
          <cell r="K3116">
            <v>3</v>
          </cell>
        </row>
        <row r="3117">
          <cell r="A3117" t="str">
            <v>M2</v>
          </cell>
          <cell r="B3117" t="str">
            <v>A5C</v>
          </cell>
          <cell r="C3117" t="str">
            <v>P</v>
          </cell>
          <cell r="D3117" t="str">
            <v>23035</v>
          </cell>
          <cell r="E3117" t="str">
            <v>E SWG</v>
          </cell>
          <cell r="F3117">
            <v>2</v>
          </cell>
          <cell r="G3117" t="str">
            <v>CB1624080802IH</v>
          </cell>
          <cell r="H3117">
            <v>2</v>
          </cell>
          <cell r="I3117">
            <v>1.5</v>
          </cell>
          <cell r="J3117">
            <v>2</v>
          </cell>
          <cell r="K3117">
            <v>3</v>
          </cell>
        </row>
        <row r="3118">
          <cell r="A3118" t="str">
            <v>M2</v>
          </cell>
          <cell r="B3118" t="str">
            <v>A5C</v>
          </cell>
          <cell r="C3118" t="str">
            <v>P</v>
          </cell>
          <cell r="D3118" t="str">
            <v>23073</v>
          </cell>
          <cell r="E3118" t="str">
            <v>SOL</v>
          </cell>
          <cell r="F3118">
            <v>2</v>
          </cell>
          <cell r="G3118" t="str">
            <v>CB39020000020T</v>
          </cell>
          <cell r="H3118">
            <v>2</v>
          </cell>
          <cell r="I3118">
            <v>0.75</v>
          </cell>
          <cell r="J3118">
            <v>2</v>
          </cell>
          <cell r="K3118">
            <v>3</v>
          </cell>
        </row>
        <row r="3119">
          <cell r="A3119" t="str">
            <v>M2</v>
          </cell>
          <cell r="B3119" t="str">
            <v>A5C</v>
          </cell>
          <cell r="C3119" t="str">
            <v>P</v>
          </cell>
          <cell r="D3119" t="str">
            <v>23085</v>
          </cell>
          <cell r="E3119" t="str">
            <v>SOL</v>
          </cell>
          <cell r="F3119">
            <v>2</v>
          </cell>
          <cell r="G3119" t="str">
            <v>CB39020000020T</v>
          </cell>
          <cell r="H3119">
            <v>2</v>
          </cell>
          <cell r="I3119">
            <v>0.75</v>
          </cell>
          <cell r="J3119">
            <v>3</v>
          </cell>
          <cell r="K3119">
            <v>4</v>
          </cell>
        </row>
        <row r="3120">
          <cell r="A3120" t="str">
            <v>M2</v>
          </cell>
          <cell r="B3120" t="str">
            <v>A5C</v>
          </cell>
          <cell r="C3120" t="str">
            <v>P</v>
          </cell>
          <cell r="D3120" t="str">
            <v>23102</v>
          </cell>
          <cell r="E3120" t="str">
            <v>SOL</v>
          </cell>
          <cell r="F3120">
            <v>2</v>
          </cell>
          <cell r="G3120" t="str">
            <v>CB390200000201</v>
          </cell>
          <cell r="H3120">
            <v>2</v>
          </cell>
          <cell r="I3120">
            <v>1</v>
          </cell>
          <cell r="J3120">
            <v>1</v>
          </cell>
          <cell r="K3120">
            <v>2</v>
          </cell>
        </row>
        <row r="3121">
          <cell r="A3121" t="str">
            <v>M2</v>
          </cell>
          <cell r="B3121" t="str">
            <v>A5C</v>
          </cell>
          <cell r="C3121" t="str">
            <v>P</v>
          </cell>
          <cell r="D3121" t="str">
            <v>23192</v>
          </cell>
          <cell r="E3121" t="str">
            <v>SOL</v>
          </cell>
          <cell r="F3121">
            <v>2</v>
          </cell>
          <cell r="G3121" t="str">
            <v>CB39020000020T</v>
          </cell>
          <cell r="H3121">
            <v>2</v>
          </cell>
          <cell r="I3121">
            <v>0.75</v>
          </cell>
          <cell r="J3121">
            <v>3</v>
          </cell>
          <cell r="K3121">
            <v>4</v>
          </cell>
        </row>
        <row r="3122">
          <cell r="A3122" t="str">
            <v>M2</v>
          </cell>
          <cell r="B3122" t="str">
            <v>A5C</v>
          </cell>
          <cell r="C3122" t="str">
            <v>P</v>
          </cell>
          <cell r="D3122" t="str">
            <v>23192</v>
          </cell>
          <cell r="E3122" t="str">
            <v>SOL</v>
          </cell>
          <cell r="F3122">
            <v>2</v>
          </cell>
          <cell r="G3122" t="str">
            <v>CB3902000002IH</v>
          </cell>
          <cell r="H3122">
            <v>2</v>
          </cell>
          <cell r="I3122">
            <v>1.5</v>
          </cell>
          <cell r="J3122">
            <v>2</v>
          </cell>
          <cell r="K3122">
            <v>3</v>
          </cell>
        </row>
        <row r="3123">
          <cell r="A3123" t="str">
            <v>M2</v>
          </cell>
          <cell r="B3123" t="str">
            <v>A5C</v>
          </cell>
          <cell r="C3123" t="str">
            <v>P</v>
          </cell>
          <cell r="D3123" t="str">
            <v>23229</v>
          </cell>
          <cell r="E3123" t="str">
            <v>SOL</v>
          </cell>
          <cell r="F3123">
            <v>2</v>
          </cell>
          <cell r="G3123" t="str">
            <v>CB39020000020T</v>
          </cell>
          <cell r="H3123">
            <v>2</v>
          </cell>
          <cell r="I3123">
            <v>0.75</v>
          </cell>
          <cell r="J3123">
            <v>1</v>
          </cell>
          <cell r="K3123">
            <v>2</v>
          </cell>
        </row>
        <row r="3124">
          <cell r="A3124" t="str">
            <v>M2</v>
          </cell>
          <cell r="B3124" t="str">
            <v>A5C</v>
          </cell>
          <cell r="C3124" t="str">
            <v>P</v>
          </cell>
          <cell r="D3124" t="str">
            <v>23251</v>
          </cell>
          <cell r="E3124" t="str">
            <v>SOL</v>
          </cell>
          <cell r="F3124">
            <v>2</v>
          </cell>
          <cell r="G3124" t="str">
            <v>CB39020000020T</v>
          </cell>
          <cell r="H3124">
            <v>2</v>
          </cell>
          <cell r="I3124">
            <v>0.75</v>
          </cell>
          <cell r="J3124">
            <v>1</v>
          </cell>
          <cell r="K3124">
            <v>2</v>
          </cell>
        </row>
        <row r="3125">
          <cell r="A3125" t="str">
            <v>M2</v>
          </cell>
          <cell r="B3125" t="str">
            <v>A5C</v>
          </cell>
          <cell r="C3125" t="str">
            <v>P</v>
          </cell>
          <cell r="D3125" t="str">
            <v>23253</v>
          </cell>
          <cell r="E3125" t="str">
            <v>SOL</v>
          </cell>
          <cell r="F3125">
            <v>2</v>
          </cell>
          <cell r="G3125" t="str">
            <v>CB3902000002IH</v>
          </cell>
          <cell r="H3125">
            <v>2</v>
          </cell>
          <cell r="I3125">
            <v>1.5</v>
          </cell>
          <cell r="J3125">
            <v>1</v>
          </cell>
          <cell r="K3125">
            <v>2</v>
          </cell>
        </row>
        <row r="3126">
          <cell r="A3126" t="str">
            <v>M2</v>
          </cell>
          <cell r="B3126" t="str">
            <v>A5C</v>
          </cell>
          <cell r="C3126" t="str">
            <v>P</v>
          </cell>
          <cell r="D3126" t="str">
            <v>23261</v>
          </cell>
          <cell r="E3126" t="str">
            <v>SOL</v>
          </cell>
          <cell r="F3126">
            <v>2</v>
          </cell>
          <cell r="G3126" t="str">
            <v>CB390200000201</v>
          </cell>
          <cell r="H3126">
            <v>2</v>
          </cell>
          <cell r="I3126">
            <v>1</v>
          </cell>
          <cell r="J3126">
            <v>1</v>
          </cell>
          <cell r="K3126">
            <v>2</v>
          </cell>
        </row>
        <row r="3127">
          <cell r="A3127" t="str">
            <v>M2</v>
          </cell>
          <cell r="B3127" t="str">
            <v>A5C</v>
          </cell>
          <cell r="C3127" t="str">
            <v>P</v>
          </cell>
          <cell r="D3127" t="str">
            <v>24006</v>
          </cell>
          <cell r="E3127" t="str">
            <v>SOL</v>
          </cell>
          <cell r="F3127">
            <v>2</v>
          </cell>
          <cell r="G3127" t="str">
            <v>CB39020000020T</v>
          </cell>
          <cell r="H3127">
            <v>2</v>
          </cell>
          <cell r="I3127">
            <v>0.75</v>
          </cell>
          <cell r="J3127">
            <v>1</v>
          </cell>
          <cell r="K3127">
            <v>2</v>
          </cell>
        </row>
        <row r="3128">
          <cell r="A3128" t="str">
            <v>M2</v>
          </cell>
          <cell r="B3128" t="str">
            <v>A5C</v>
          </cell>
          <cell r="C3128" t="str">
            <v>P</v>
          </cell>
          <cell r="D3128" t="str">
            <v>24021</v>
          </cell>
          <cell r="E3128" t="str">
            <v>SOL</v>
          </cell>
          <cell r="F3128">
            <v>2</v>
          </cell>
          <cell r="G3128" t="str">
            <v>CB39020000020T</v>
          </cell>
          <cell r="H3128">
            <v>2</v>
          </cell>
          <cell r="I3128">
            <v>0.75</v>
          </cell>
          <cell r="J3128">
            <v>2</v>
          </cell>
          <cell r="K3128">
            <v>3</v>
          </cell>
        </row>
        <row r="3129">
          <cell r="A3129" t="str">
            <v>M2</v>
          </cell>
          <cell r="B3129" t="str">
            <v>A5C</v>
          </cell>
          <cell r="C3129" t="str">
            <v>P</v>
          </cell>
          <cell r="D3129" t="str">
            <v>24020</v>
          </cell>
          <cell r="E3129" t="str">
            <v>SOL</v>
          </cell>
          <cell r="F3129">
            <v>2</v>
          </cell>
          <cell r="G3129" t="str">
            <v>CB390200000201</v>
          </cell>
          <cell r="H3129">
            <v>2</v>
          </cell>
          <cell r="I3129">
            <v>1</v>
          </cell>
          <cell r="J3129">
            <v>1</v>
          </cell>
          <cell r="K3129">
            <v>2</v>
          </cell>
        </row>
        <row r="3130">
          <cell r="A3130" t="str">
            <v>M2</v>
          </cell>
          <cell r="B3130" t="str">
            <v>A5C</v>
          </cell>
          <cell r="C3130" t="str">
            <v>P</v>
          </cell>
          <cell r="D3130" t="str">
            <v>23096</v>
          </cell>
          <cell r="E3130" t="str">
            <v>SOL</v>
          </cell>
          <cell r="F3130">
            <v>2</v>
          </cell>
          <cell r="G3130" t="str">
            <v>CB39020000020T</v>
          </cell>
          <cell r="H3130">
            <v>2</v>
          </cell>
          <cell r="I3130">
            <v>0.75</v>
          </cell>
          <cell r="J3130">
            <v>4</v>
          </cell>
          <cell r="K3130">
            <v>5</v>
          </cell>
        </row>
        <row r="3131">
          <cell r="A3131" t="str">
            <v>M2</v>
          </cell>
          <cell r="B3131" t="str">
            <v>A5C</v>
          </cell>
          <cell r="C3131" t="str">
            <v>P</v>
          </cell>
          <cell r="D3131" t="str">
            <v>23102</v>
          </cell>
          <cell r="E3131" t="str">
            <v>SOL</v>
          </cell>
          <cell r="F3131">
            <v>2</v>
          </cell>
          <cell r="G3131" t="str">
            <v>CB39020000020T</v>
          </cell>
          <cell r="H3131">
            <v>2</v>
          </cell>
          <cell r="I3131">
            <v>0.75</v>
          </cell>
          <cell r="J3131">
            <v>2</v>
          </cell>
          <cell r="K3131">
            <v>3</v>
          </cell>
        </row>
        <row r="3132">
          <cell r="A3132" t="str">
            <v>M2</v>
          </cell>
          <cell r="B3132" t="str">
            <v>A5C</v>
          </cell>
          <cell r="C3132" t="str">
            <v>P</v>
          </cell>
          <cell r="D3132" t="str">
            <v>23135</v>
          </cell>
          <cell r="E3132" t="str">
            <v>SOL</v>
          </cell>
          <cell r="F3132">
            <v>2</v>
          </cell>
          <cell r="G3132" t="str">
            <v>CB39020000020T</v>
          </cell>
          <cell r="H3132">
            <v>2</v>
          </cell>
          <cell r="I3132">
            <v>0.75</v>
          </cell>
          <cell r="J3132">
            <v>4</v>
          </cell>
          <cell r="K3132">
            <v>5</v>
          </cell>
        </row>
        <row r="3133">
          <cell r="A3133" t="str">
            <v>M2</v>
          </cell>
          <cell r="B3133" t="str">
            <v>A5C</v>
          </cell>
          <cell r="C3133" t="str">
            <v>P</v>
          </cell>
          <cell r="D3133" t="str">
            <v>23192</v>
          </cell>
          <cell r="E3133" t="str">
            <v>SOL</v>
          </cell>
          <cell r="F3133">
            <v>2</v>
          </cell>
          <cell r="G3133" t="str">
            <v>CB39020000020T</v>
          </cell>
          <cell r="H3133">
            <v>2</v>
          </cell>
          <cell r="I3133">
            <v>0.75</v>
          </cell>
          <cell r="J3133">
            <v>1</v>
          </cell>
          <cell r="K3133">
            <v>2</v>
          </cell>
        </row>
        <row r="3134">
          <cell r="A3134" t="str">
            <v>M2</v>
          </cell>
          <cell r="B3134" t="str">
            <v>A5C</v>
          </cell>
          <cell r="C3134" t="str">
            <v>P</v>
          </cell>
          <cell r="D3134" t="str">
            <v>23231</v>
          </cell>
          <cell r="E3134" t="str">
            <v>SOL</v>
          </cell>
          <cell r="F3134">
            <v>2</v>
          </cell>
          <cell r="G3134" t="str">
            <v>CB3902000002IH</v>
          </cell>
          <cell r="H3134">
            <v>2</v>
          </cell>
          <cell r="I3134">
            <v>1.5</v>
          </cell>
          <cell r="J3134">
            <v>1</v>
          </cell>
          <cell r="K3134">
            <v>2</v>
          </cell>
        </row>
        <row r="3135">
          <cell r="A3135" t="str">
            <v>M2</v>
          </cell>
          <cell r="B3135" t="str">
            <v>A5C</v>
          </cell>
          <cell r="C3135" t="str">
            <v>P</v>
          </cell>
          <cell r="D3135" t="str">
            <v>23001</v>
          </cell>
          <cell r="E3135" t="str">
            <v>TEE</v>
          </cell>
          <cell r="F3135">
            <v>2</v>
          </cell>
          <cell r="G3135" t="str">
            <v>CB300308000200</v>
          </cell>
          <cell r="H3135">
            <v>2</v>
          </cell>
          <cell r="I3135" t="str">
            <v>--</v>
          </cell>
          <cell r="J3135">
            <v>1</v>
          </cell>
          <cell r="K3135">
            <v>2</v>
          </cell>
        </row>
        <row r="3136">
          <cell r="A3136" t="str">
            <v>M2</v>
          </cell>
          <cell r="B3136" t="str">
            <v>A5C</v>
          </cell>
          <cell r="C3136" t="str">
            <v>P</v>
          </cell>
          <cell r="D3136" t="str">
            <v>23073</v>
          </cell>
          <cell r="E3136" t="str">
            <v>TEE</v>
          </cell>
          <cell r="F3136">
            <v>2</v>
          </cell>
          <cell r="G3136" t="str">
            <v>CB300308000200</v>
          </cell>
          <cell r="H3136">
            <v>2</v>
          </cell>
          <cell r="I3136" t="str">
            <v>--</v>
          </cell>
          <cell r="J3136">
            <v>1</v>
          </cell>
          <cell r="K3136">
            <v>2</v>
          </cell>
        </row>
        <row r="3137">
          <cell r="A3137" t="str">
            <v>M2</v>
          </cell>
          <cell r="B3137" t="str">
            <v>A5C</v>
          </cell>
          <cell r="C3137" t="str">
            <v>P</v>
          </cell>
          <cell r="D3137" t="str">
            <v>23085</v>
          </cell>
          <cell r="E3137" t="str">
            <v>TEE</v>
          </cell>
          <cell r="F3137">
            <v>2</v>
          </cell>
          <cell r="G3137" t="str">
            <v>CB300308000200</v>
          </cell>
          <cell r="H3137">
            <v>2</v>
          </cell>
          <cell r="I3137" t="str">
            <v>--</v>
          </cell>
          <cell r="J3137">
            <v>1</v>
          </cell>
          <cell r="K3137">
            <v>2</v>
          </cell>
        </row>
        <row r="3138">
          <cell r="A3138" t="str">
            <v>M2</v>
          </cell>
          <cell r="B3138" t="str">
            <v>A5C</v>
          </cell>
          <cell r="C3138" t="str">
            <v>P</v>
          </cell>
          <cell r="D3138" t="str">
            <v>23096</v>
          </cell>
          <cell r="E3138" t="str">
            <v>TEE</v>
          </cell>
          <cell r="F3138">
            <v>2</v>
          </cell>
          <cell r="G3138" t="str">
            <v>CB300308000200</v>
          </cell>
          <cell r="H3138">
            <v>2</v>
          </cell>
          <cell r="I3138" t="str">
            <v>--</v>
          </cell>
          <cell r="J3138">
            <v>3</v>
          </cell>
          <cell r="K3138">
            <v>4</v>
          </cell>
        </row>
        <row r="3139">
          <cell r="A3139" t="str">
            <v>M2</v>
          </cell>
          <cell r="B3139" t="str">
            <v>A5C</v>
          </cell>
          <cell r="C3139" t="str">
            <v>P</v>
          </cell>
          <cell r="D3139" t="str">
            <v>23102</v>
          </cell>
          <cell r="E3139" t="str">
            <v>TEE</v>
          </cell>
          <cell r="F3139">
            <v>2</v>
          </cell>
          <cell r="G3139" t="str">
            <v>CB300308000200</v>
          </cell>
          <cell r="H3139">
            <v>2</v>
          </cell>
          <cell r="I3139" t="str">
            <v>--</v>
          </cell>
          <cell r="J3139">
            <v>1</v>
          </cell>
          <cell r="K3139">
            <v>2</v>
          </cell>
        </row>
        <row r="3140">
          <cell r="A3140" t="str">
            <v>M2</v>
          </cell>
          <cell r="B3140" t="str">
            <v>A5C</v>
          </cell>
          <cell r="C3140" t="str">
            <v>P</v>
          </cell>
          <cell r="D3140" t="str">
            <v>23115</v>
          </cell>
          <cell r="E3140" t="str">
            <v>TEE</v>
          </cell>
          <cell r="F3140">
            <v>2</v>
          </cell>
          <cell r="G3140" t="str">
            <v>CB300308000200</v>
          </cell>
          <cell r="H3140">
            <v>2</v>
          </cell>
          <cell r="I3140" t="str">
            <v>--</v>
          </cell>
          <cell r="J3140">
            <v>1</v>
          </cell>
          <cell r="K3140">
            <v>2</v>
          </cell>
        </row>
        <row r="3141">
          <cell r="A3141" t="str">
            <v>M2</v>
          </cell>
          <cell r="B3141" t="str">
            <v>A5C</v>
          </cell>
          <cell r="C3141" t="str">
            <v>P</v>
          </cell>
          <cell r="D3141" t="str">
            <v>23261</v>
          </cell>
          <cell r="E3141" t="str">
            <v>TEE</v>
          </cell>
          <cell r="F3141">
            <v>2</v>
          </cell>
          <cell r="G3141" t="str">
            <v>CB300308000200</v>
          </cell>
          <cell r="H3141">
            <v>2</v>
          </cell>
          <cell r="I3141" t="str">
            <v>--</v>
          </cell>
          <cell r="J3141">
            <v>2</v>
          </cell>
          <cell r="K3141">
            <v>3</v>
          </cell>
        </row>
        <row r="3142">
          <cell r="A3142" t="str">
            <v>M2</v>
          </cell>
          <cell r="B3142" t="str">
            <v>A5C</v>
          </cell>
          <cell r="C3142" t="str">
            <v>P</v>
          </cell>
          <cell r="D3142" t="str">
            <v>24021</v>
          </cell>
          <cell r="E3142" t="str">
            <v>TEE</v>
          </cell>
          <cell r="F3142">
            <v>2</v>
          </cell>
          <cell r="G3142" t="str">
            <v>CB300308000200</v>
          </cell>
          <cell r="H3142">
            <v>2</v>
          </cell>
          <cell r="I3142" t="str">
            <v>--</v>
          </cell>
          <cell r="J3142">
            <v>1</v>
          </cell>
          <cell r="K3142">
            <v>2</v>
          </cell>
        </row>
        <row r="3143">
          <cell r="A3143" t="str">
            <v>M2</v>
          </cell>
          <cell r="B3143" t="str">
            <v>A5C</v>
          </cell>
          <cell r="C3143" t="str">
            <v>P</v>
          </cell>
          <cell r="D3143" t="str">
            <v>23135</v>
          </cell>
          <cell r="E3143" t="str">
            <v>TEE</v>
          </cell>
          <cell r="F3143">
            <v>2</v>
          </cell>
          <cell r="G3143" t="str">
            <v>CB300308000200</v>
          </cell>
          <cell r="H3143">
            <v>2</v>
          </cell>
          <cell r="I3143" t="str">
            <v>--</v>
          </cell>
          <cell r="J3143">
            <v>3</v>
          </cell>
          <cell r="K3143">
            <v>4</v>
          </cell>
        </row>
        <row r="3144">
          <cell r="A3144" t="str">
            <v>M2</v>
          </cell>
          <cell r="B3144" t="str">
            <v>A5C</v>
          </cell>
          <cell r="C3144" t="str">
            <v>P</v>
          </cell>
          <cell r="D3144" t="str">
            <v>HOLD1</v>
          </cell>
          <cell r="E3144" t="str">
            <v>TOL</v>
          </cell>
          <cell r="F3144">
            <v>2</v>
          </cell>
          <cell r="G3144" t="str">
            <v>CB39030000020T</v>
          </cell>
          <cell r="H3144">
            <v>2</v>
          </cell>
          <cell r="I3144">
            <v>0.75</v>
          </cell>
          <cell r="J3144">
            <v>1</v>
          </cell>
          <cell r="K3144">
            <v>2</v>
          </cell>
        </row>
        <row r="3145">
          <cell r="A3145" t="str">
            <v>M2</v>
          </cell>
          <cell r="B3145" t="str">
            <v>A5C</v>
          </cell>
          <cell r="C3145" t="str">
            <v>P</v>
          </cell>
          <cell r="D3145" t="str">
            <v>23263</v>
          </cell>
          <cell r="E3145" t="str">
            <v>90 ELL</v>
          </cell>
          <cell r="F3145">
            <v>2</v>
          </cell>
          <cell r="G3145" t="str">
            <v>CB300108000200</v>
          </cell>
          <cell r="H3145">
            <v>2</v>
          </cell>
          <cell r="I3145" t="str">
            <v>--</v>
          </cell>
          <cell r="J3145">
            <v>4</v>
          </cell>
          <cell r="K3145">
            <v>5</v>
          </cell>
        </row>
        <row r="3146">
          <cell r="A3146" t="str">
            <v>M2</v>
          </cell>
          <cell r="B3146" t="str">
            <v>A5C</v>
          </cell>
          <cell r="C3146" t="str">
            <v>P</v>
          </cell>
          <cell r="D3146" t="str">
            <v>23264</v>
          </cell>
          <cell r="E3146" t="str">
            <v>90 ELL</v>
          </cell>
          <cell r="F3146">
            <v>2</v>
          </cell>
          <cell r="G3146" t="str">
            <v>CB300108000200</v>
          </cell>
          <cell r="H3146">
            <v>2</v>
          </cell>
          <cell r="I3146" t="str">
            <v>--</v>
          </cell>
          <cell r="J3146">
            <v>5</v>
          </cell>
          <cell r="K3146">
            <v>6</v>
          </cell>
        </row>
        <row r="3147">
          <cell r="A3147" t="str">
            <v>M2</v>
          </cell>
          <cell r="B3147" t="str">
            <v>A5C</v>
          </cell>
          <cell r="C3147" t="str">
            <v>P</v>
          </cell>
          <cell r="D3147" t="str">
            <v>24009</v>
          </cell>
          <cell r="E3147" t="str">
            <v>90 ELL</v>
          </cell>
          <cell r="F3147">
            <v>2</v>
          </cell>
          <cell r="G3147" t="str">
            <v>CB300108000200</v>
          </cell>
          <cell r="H3147">
            <v>2</v>
          </cell>
          <cell r="I3147" t="str">
            <v>--</v>
          </cell>
          <cell r="J3147">
            <v>4</v>
          </cell>
          <cell r="K3147">
            <v>5</v>
          </cell>
        </row>
        <row r="3148">
          <cell r="A3148" t="str">
            <v>M2</v>
          </cell>
          <cell r="B3148" t="str">
            <v>A5C</v>
          </cell>
          <cell r="C3148" t="str">
            <v>TRIM</v>
          </cell>
          <cell r="D3148" t="str">
            <v>V-2352</v>
          </cell>
          <cell r="E3148" t="str">
            <v>90 ELL</v>
          </cell>
          <cell r="F3148">
            <v>2</v>
          </cell>
          <cell r="G3148" t="str">
            <v>CB300108000200</v>
          </cell>
          <cell r="H3148">
            <v>2</v>
          </cell>
          <cell r="I3148" t="str">
            <v>--</v>
          </cell>
          <cell r="J3148">
            <v>2</v>
          </cell>
          <cell r="K3148">
            <v>3</v>
          </cell>
        </row>
        <row r="3149">
          <cell r="A3149" t="str">
            <v>M2</v>
          </cell>
          <cell r="B3149" t="str">
            <v>A5C</v>
          </cell>
          <cell r="C3149" t="str">
            <v>TRIM</v>
          </cell>
          <cell r="D3149" t="str">
            <v>V-2352</v>
          </cell>
          <cell r="E3149" t="str">
            <v>CAP</v>
          </cell>
          <cell r="F3149">
            <v>2</v>
          </cell>
          <cell r="G3149" t="str">
            <v>CB300708000200</v>
          </cell>
          <cell r="H3149">
            <v>2</v>
          </cell>
          <cell r="I3149" t="str">
            <v>--</v>
          </cell>
          <cell r="J3149">
            <v>2</v>
          </cell>
          <cell r="K3149">
            <v>3</v>
          </cell>
        </row>
        <row r="3150">
          <cell r="A3150" t="str">
            <v>M2</v>
          </cell>
          <cell r="B3150" t="str">
            <v>A5C</v>
          </cell>
          <cell r="C3150" t="str">
            <v>P</v>
          </cell>
          <cell r="D3150" t="str">
            <v>23264</v>
          </cell>
          <cell r="E3150" t="str">
            <v>SOL</v>
          </cell>
          <cell r="F3150">
            <v>2</v>
          </cell>
          <cell r="G3150" t="str">
            <v>CB39020000020T</v>
          </cell>
          <cell r="H3150">
            <v>2</v>
          </cell>
          <cell r="I3150">
            <v>0.75</v>
          </cell>
          <cell r="J3150">
            <v>2</v>
          </cell>
          <cell r="K3150">
            <v>3</v>
          </cell>
        </row>
        <row r="3151">
          <cell r="A3151" t="str">
            <v>M2</v>
          </cell>
          <cell r="B3151" t="str">
            <v>A5C</v>
          </cell>
          <cell r="C3151" t="str">
            <v>TRIM</v>
          </cell>
          <cell r="D3151" t="str">
            <v>V-2352</v>
          </cell>
          <cell r="E3151" t="str">
            <v>SOL</v>
          </cell>
          <cell r="F3151">
            <v>2</v>
          </cell>
          <cell r="G3151" t="str">
            <v>CB39020000020T</v>
          </cell>
          <cell r="H3151">
            <v>2</v>
          </cell>
          <cell r="I3151">
            <v>0.75</v>
          </cell>
          <cell r="J3151">
            <v>5</v>
          </cell>
          <cell r="K3151">
            <v>6</v>
          </cell>
        </row>
        <row r="3152">
          <cell r="A3152" t="str">
            <v>M2</v>
          </cell>
          <cell r="B3152" t="str">
            <v>A5C</v>
          </cell>
          <cell r="C3152" t="str">
            <v>P</v>
          </cell>
          <cell r="D3152" t="str">
            <v>24009</v>
          </cell>
          <cell r="E3152" t="str">
            <v>TEE</v>
          </cell>
          <cell r="F3152">
            <v>2</v>
          </cell>
          <cell r="G3152" t="str">
            <v>CB300308000200</v>
          </cell>
          <cell r="H3152">
            <v>2</v>
          </cell>
          <cell r="I3152" t="str">
            <v>--</v>
          </cell>
          <cell r="J3152">
            <v>1</v>
          </cell>
          <cell r="K3152">
            <v>2</v>
          </cell>
        </row>
        <row r="3153">
          <cell r="A3153" t="str">
            <v>M2</v>
          </cell>
          <cell r="B3153" t="str">
            <v>A5C</v>
          </cell>
          <cell r="C3153" t="str">
            <v>TRIM</v>
          </cell>
          <cell r="D3153" t="str">
            <v>V-2352</v>
          </cell>
          <cell r="E3153" t="str">
            <v>TEE</v>
          </cell>
          <cell r="F3153">
            <v>2</v>
          </cell>
          <cell r="G3153" t="str">
            <v>CB300308000200</v>
          </cell>
          <cell r="H3153">
            <v>2</v>
          </cell>
          <cell r="I3153" t="str">
            <v>--</v>
          </cell>
          <cell r="J3153">
            <v>2</v>
          </cell>
          <cell r="K3153">
            <v>3</v>
          </cell>
        </row>
        <row r="3154">
          <cell r="A3154" t="str">
            <v>M2</v>
          </cell>
          <cell r="B3154" t="str">
            <v>A5C</v>
          </cell>
          <cell r="C3154" t="str">
            <v>P</v>
          </cell>
          <cell r="D3154" t="str">
            <v>23030</v>
          </cell>
          <cell r="E3154" t="str">
            <v>45 ELL</v>
          </cell>
          <cell r="F3154">
            <v>2</v>
          </cell>
          <cell r="G3154" t="str">
            <v>CB300208000200</v>
          </cell>
          <cell r="H3154">
            <v>2</v>
          </cell>
          <cell r="I3154" t="str">
            <v>--</v>
          </cell>
          <cell r="J3154">
            <v>1</v>
          </cell>
          <cell r="K3154">
            <v>2</v>
          </cell>
        </row>
        <row r="3155">
          <cell r="A3155" t="str">
            <v>M2</v>
          </cell>
          <cell r="B3155" t="str">
            <v>A5C</v>
          </cell>
          <cell r="C3155" t="str">
            <v>P</v>
          </cell>
          <cell r="D3155" t="str">
            <v>23019</v>
          </cell>
          <cell r="E3155" t="str">
            <v>90 ELL</v>
          </cell>
          <cell r="F3155">
            <v>2</v>
          </cell>
          <cell r="G3155" t="str">
            <v>CB300108000200</v>
          </cell>
          <cell r="H3155">
            <v>2</v>
          </cell>
          <cell r="I3155" t="str">
            <v>--</v>
          </cell>
          <cell r="J3155">
            <v>6</v>
          </cell>
          <cell r="K3155">
            <v>7</v>
          </cell>
        </row>
        <row r="3156">
          <cell r="A3156" t="str">
            <v>M2</v>
          </cell>
          <cell r="B3156" t="str">
            <v>A5C</v>
          </cell>
          <cell r="C3156" t="str">
            <v>P</v>
          </cell>
          <cell r="D3156" t="str">
            <v>23020</v>
          </cell>
          <cell r="E3156" t="str">
            <v>90 ELL</v>
          </cell>
          <cell r="F3156">
            <v>2</v>
          </cell>
          <cell r="G3156" t="str">
            <v>CB300108000200</v>
          </cell>
          <cell r="H3156">
            <v>2</v>
          </cell>
          <cell r="I3156" t="str">
            <v>--</v>
          </cell>
          <cell r="J3156">
            <v>6</v>
          </cell>
          <cell r="K3156">
            <v>7</v>
          </cell>
        </row>
        <row r="3157">
          <cell r="A3157" t="str">
            <v>M2</v>
          </cell>
          <cell r="B3157" t="str">
            <v>A5C</v>
          </cell>
          <cell r="C3157" t="str">
            <v>P</v>
          </cell>
          <cell r="D3157" t="str">
            <v>23030</v>
          </cell>
          <cell r="E3157" t="str">
            <v>90 ELL</v>
          </cell>
          <cell r="F3157">
            <v>2</v>
          </cell>
          <cell r="G3157" t="str">
            <v>CB300108000200</v>
          </cell>
          <cell r="H3157">
            <v>2</v>
          </cell>
          <cell r="I3157" t="str">
            <v>--</v>
          </cell>
          <cell r="J3157">
            <v>6</v>
          </cell>
          <cell r="K3157">
            <v>7</v>
          </cell>
        </row>
        <row r="3158">
          <cell r="A3158" t="str">
            <v>M2</v>
          </cell>
          <cell r="B3158" t="str">
            <v>A5C</v>
          </cell>
          <cell r="C3158" t="str">
            <v>P</v>
          </cell>
          <cell r="D3158" t="str">
            <v>23032</v>
          </cell>
          <cell r="E3158" t="str">
            <v>90 ELL</v>
          </cell>
          <cell r="F3158">
            <v>2</v>
          </cell>
          <cell r="G3158" t="str">
            <v>CB300108000200</v>
          </cell>
          <cell r="H3158">
            <v>2</v>
          </cell>
          <cell r="I3158" t="str">
            <v>--</v>
          </cell>
          <cell r="J3158">
            <v>1</v>
          </cell>
          <cell r="K3158">
            <v>2</v>
          </cell>
        </row>
        <row r="3159">
          <cell r="A3159" t="str">
            <v>M2</v>
          </cell>
          <cell r="B3159" t="str">
            <v>A5C</v>
          </cell>
          <cell r="C3159" t="str">
            <v>P</v>
          </cell>
          <cell r="D3159" t="str">
            <v>23036</v>
          </cell>
          <cell r="E3159" t="str">
            <v>90 ELL</v>
          </cell>
          <cell r="F3159">
            <v>2</v>
          </cell>
          <cell r="G3159" t="str">
            <v>CB300108000200</v>
          </cell>
          <cell r="H3159">
            <v>2</v>
          </cell>
          <cell r="I3159" t="str">
            <v>--</v>
          </cell>
          <cell r="J3159">
            <v>8</v>
          </cell>
          <cell r="K3159">
            <v>9</v>
          </cell>
        </row>
        <row r="3160">
          <cell r="A3160" t="str">
            <v>M2</v>
          </cell>
          <cell r="B3160" t="str">
            <v>A5C</v>
          </cell>
          <cell r="C3160" t="str">
            <v>P</v>
          </cell>
          <cell r="D3160" t="str">
            <v>23054</v>
          </cell>
          <cell r="E3160" t="str">
            <v>90 ELL</v>
          </cell>
          <cell r="F3160">
            <v>2</v>
          </cell>
          <cell r="G3160" t="str">
            <v>CB300108000200</v>
          </cell>
          <cell r="H3160">
            <v>2</v>
          </cell>
          <cell r="I3160" t="str">
            <v>--</v>
          </cell>
          <cell r="J3160">
            <v>6</v>
          </cell>
          <cell r="K3160">
            <v>7</v>
          </cell>
        </row>
        <row r="3161">
          <cell r="A3161" t="str">
            <v>M2</v>
          </cell>
          <cell r="B3161" t="str">
            <v>A5C</v>
          </cell>
          <cell r="C3161" t="str">
            <v>P</v>
          </cell>
          <cell r="D3161" t="str">
            <v>23054</v>
          </cell>
          <cell r="E3161" t="str">
            <v>90 ELL</v>
          </cell>
          <cell r="F3161">
            <v>2</v>
          </cell>
          <cell r="G3161" t="str">
            <v>CB300108000200</v>
          </cell>
          <cell r="H3161">
            <v>2</v>
          </cell>
          <cell r="I3161" t="str">
            <v>--</v>
          </cell>
          <cell r="J3161">
            <v>4</v>
          </cell>
          <cell r="K3161">
            <v>5</v>
          </cell>
        </row>
        <row r="3162">
          <cell r="A3162" t="str">
            <v>M2</v>
          </cell>
          <cell r="B3162" t="str">
            <v>A5C</v>
          </cell>
          <cell r="C3162" t="str">
            <v>P</v>
          </cell>
          <cell r="D3162" t="str">
            <v>23092</v>
          </cell>
          <cell r="E3162" t="str">
            <v>90 ELL</v>
          </cell>
          <cell r="F3162">
            <v>2</v>
          </cell>
          <cell r="G3162" t="str">
            <v>CB300108000200</v>
          </cell>
          <cell r="H3162">
            <v>2</v>
          </cell>
          <cell r="I3162" t="str">
            <v>--</v>
          </cell>
          <cell r="J3162">
            <v>9</v>
          </cell>
          <cell r="K3162">
            <v>10</v>
          </cell>
        </row>
        <row r="3163">
          <cell r="A3163" t="str">
            <v>M2</v>
          </cell>
          <cell r="B3163" t="str">
            <v>A5C</v>
          </cell>
          <cell r="C3163" t="str">
            <v>P</v>
          </cell>
          <cell r="D3163" t="str">
            <v>23224</v>
          </cell>
          <cell r="E3163" t="str">
            <v>90 ELL</v>
          </cell>
          <cell r="F3163">
            <v>2</v>
          </cell>
          <cell r="G3163" t="str">
            <v>CB300108000200</v>
          </cell>
          <cell r="H3163">
            <v>2</v>
          </cell>
          <cell r="I3163" t="str">
            <v>--</v>
          </cell>
          <cell r="J3163">
            <v>4</v>
          </cell>
          <cell r="K3163">
            <v>5</v>
          </cell>
        </row>
        <row r="3164">
          <cell r="A3164" t="str">
            <v>M2</v>
          </cell>
          <cell r="B3164" t="str">
            <v>A5C</v>
          </cell>
          <cell r="C3164" t="str">
            <v>TRIM</v>
          </cell>
          <cell r="D3164" t="str">
            <v>V-2302</v>
          </cell>
          <cell r="E3164" t="str">
            <v>90 ELL</v>
          </cell>
          <cell r="F3164">
            <v>2</v>
          </cell>
          <cell r="G3164" t="str">
            <v>CB300108000200</v>
          </cell>
          <cell r="H3164">
            <v>2</v>
          </cell>
          <cell r="I3164" t="str">
            <v>--</v>
          </cell>
          <cell r="J3164">
            <v>2</v>
          </cell>
          <cell r="K3164">
            <v>3</v>
          </cell>
        </row>
        <row r="3165">
          <cell r="A3165" t="str">
            <v>M2</v>
          </cell>
          <cell r="B3165" t="str">
            <v>A5C</v>
          </cell>
          <cell r="C3165" t="str">
            <v>TRIM</v>
          </cell>
          <cell r="D3165" t="str">
            <v>V-2304</v>
          </cell>
          <cell r="E3165" t="str">
            <v>90 ELL</v>
          </cell>
          <cell r="F3165">
            <v>2</v>
          </cell>
          <cell r="G3165" t="str">
            <v>CB300108000200</v>
          </cell>
          <cell r="H3165">
            <v>2</v>
          </cell>
          <cell r="I3165" t="str">
            <v>--</v>
          </cell>
          <cell r="J3165">
            <v>2</v>
          </cell>
          <cell r="K3165">
            <v>3</v>
          </cell>
        </row>
        <row r="3166">
          <cell r="A3166" t="str">
            <v>M2</v>
          </cell>
          <cell r="B3166" t="str">
            <v>A5C</v>
          </cell>
          <cell r="C3166" t="str">
            <v>TRIM</v>
          </cell>
          <cell r="D3166" t="str">
            <v>V-2306</v>
          </cell>
          <cell r="E3166" t="str">
            <v>90 ELL</v>
          </cell>
          <cell r="F3166">
            <v>2</v>
          </cell>
          <cell r="G3166" t="str">
            <v>CB300108000200</v>
          </cell>
          <cell r="H3166">
            <v>2</v>
          </cell>
          <cell r="I3166" t="str">
            <v>--</v>
          </cell>
          <cell r="J3166">
            <v>2</v>
          </cell>
          <cell r="K3166">
            <v>3</v>
          </cell>
        </row>
        <row r="3167">
          <cell r="A3167" t="str">
            <v>M2</v>
          </cell>
          <cell r="B3167" t="str">
            <v>A5C</v>
          </cell>
          <cell r="C3167" t="str">
            <v>TRIM</v>
          </cell>
          <cell r="D3167" t="str">
            <v>V-2308</v>
          </cell>
          <cell r="E3167" t="str">
            <v>90 ELL</v>
          </cell>
          <cell r="F3167">
            <v>2</v>
          </cell>
          <cell r="G3167" t="str">
            <v>CB300108000200</v>
          </cell>
          <cell r="H3167">
            <v>2</v>
          </cell>
          <cell r="I3167" t="str">
            <v>--</v>
          </cell>
          <cell r="J3167">
            <v>2</v>
          </cell>
          <cell r="K3167">
            <v>3</v>
          </cell>
        </row>
        <row r="3168">
          <cell r="A3168" t="str">
            <v>M2</v>
          </cell>
          <cell r="B3168" t="str">
            <v>A5C</v>
          </cell>
          <cell r="C3168" t="str">
            <v>TRIM</v>
          </cell>
          <cell r="D3168" t="str">
            <v>V-2313</v>
          </cell>
          <cell r="E3168" t="str">
            <v>90 ELL</v>
          </cell>
          <cell r="F3168">
            <v>2</v>
          </cell>
          <cell r="G3168" t="str">
            <v>CB300108000200</v>
          </cell>
          <cell r="H3168">
            <v>2</v>
          </cell>
          <cell r="I3168" t="str">
            <v>--</v>
          </cell>
          <cell r="J3168">
            <v>2</v>
          </cell>
          <cell r="K3168">
            <v>3</v>
          </cell>
        </row>
        <row r="3169">
          <cell r="A3169" t="str">
            <v>M2</v>
          </cell>
          <cell r="B3169" t="str">
            <v>A5C</v>
          </cell>
          <cell r="C3169" t="str">
            <v>TRIM</v>
          </cell>
          <cell r="D3169" t="str">
            <v>V-2325</v>
          </cell>
          <cell r="E3169" t="str">
            <v>90 ELL</v>
          </cell>
          <cell r="F3169">
            <v>2</v>
          </cell>
          <cell r="G3169" t="str">
            <v>CB300108000200</v>
          </cell>
          <cell r="H3169">
            <v>2</v>
          </cell>
          <cell r="I3169" t="str">
            <v>--</v>
          </cell>
          <cell r="J3169">
            <v>2</v>
          </cell>
          <cell r="K3169">
            <v>3</v>
          </cell>
        </row>
        <row r="3170">
          <cell r="A3170" t="str">
            <v>M2</v>
          </cell>
          <cell r="B3170" t="str">
            <v>A5C</v>
          </cell>
          <cell r="C3170" t="str">
            <v>TRIM</v>
          </cell>
          <cell r="D3170" t="str">
            <v>V-2403</v>
          </cell>
          <cell r="E3170" t="str">
            <v>90 ELL</v>
          </cell>
          <cell r="F3170">
            <v>2</v>
          </cell>
          <cell r="G3170" t="str">
            <v>CB300108000200</v>
          </cell>
          <cell r="H3170">
            <v>2</v>
          </cell>
          <cell r="I3170" t="str">
            <v>--</v>
          </cell>
          <cell r="J3170">
            <v>2</v>
          </cell>
          <cell r="K3170">
            <v>3</v>
          </cell>
        </row>
        <row r="3171">
          <cell r="A3171" t="str">
            <v>M2</v>
          </cell>
          <cell r="B3171" t="str">
            <v>A5C</v>
          </cell>
          <cell r="C3171" t="str">
            <v>P</v>
          </cell>
          <cell r="D3171" t="str">
            <v>23020</v>
          </cell>
          <cell r="E3171" t="str">
            <v>90 ELL</v>
          </cell>
          <cell r="F3171">
            <v>2</v>
          </cell>
          <cell r="G3171" t="str">
            <v>CB300108000200</v>
          </cell>
          <cell r="H3171">
            <v>2</v>
          </cell>
          <cell r="I3171" t="str">
            <v>--</v>
          </cell>
          <cell r="J3171">
            <v>4</v>
          </cell>
          <cell r="K3171">
            <v>5</v>
          </cell>
        </row>
        <row r="3172">
          <cell r="A3172" t="str">
            <v>M2</v>
          </cell>
          <cell r="B3172" t="str">
            <v>A5C</v>
          </cell>
          <cell r="C3172" t="str">
            <v>P</v>
          </cell>
          <cell r="D3172" t="str">
            <v>23053</v>
          </cell>
          <cell r="E3172" t="str">
            <v>90 ELL</v>
          </cell>
          <cell r="F3172">
            <v>2</v>
          </cell>
          <cell r="G3172" t="str">
            <v>CB300108000200</v>
          </cell>
          <cell r="H3172">
            <v>2</v>
          </cell>
          <cell r="I3172" t="str">
            <v>--</v>
          </cell>
          <cell r="J3172">
            <v>6</v>
          </cell>
          <cell r="K3172">
            <v>7</v>
          </cell>
        </row>
        <row r="3173">
          <cell r="A3173" t="str">
            <v>M2</v>
          </cell>
          <cell r="B3173" t="str">
            <v>A5C</v>
          </cell>
          <cell r="C3173" t="str">
            <v>TRIM</v>
          </cell>
          <cell r="D3173" t="str">
            <v>V-2310</v>
          </cell>
          <cell r="E3173" t="str">
            <v>90 ELL</v>
          </cell>
          <cell r="F3173">
            <v>2</v>
          </cell>
          <cell r="G3173" t="str">
            <v>CB300108000200</v>
          </cell>
          <cell r="H3173">
            <v>2</v>
          </cell>
          <cell r="I3173" t="str">
            <v>--</v>
          </cell>
          <cell r="J3173">
            <v>2</v>
          </cell>
          <cell r="K3173">
            <v>3</v>
          </cell>
        </row>
        <row r="3174">
          <cell r="A3174" t="str">
            <v>M2</v>
          </cell>
          <cell r="B3174" t="str">
            <v>A5C</v>
          </cell>
          <cell r="C3174" t="str">
            <v>P</v>
          </cell>
          <cell r="D3174" t="str">
            <v>23019</v>
          </cell>
          <cell r="E3174" t="str">
            <v>C SWG</v>
          </cell>
          <cell r="F3174">
            <v>2</v>
          </cell>
          <cell r="G3174" t="str">
            <v>CB1614080802IH</v>
          </cell>
          <cell r="H3174">
            <v>2</v>
          </cell>
          <cell r="I3174">
            <v>1.5</v>
          </cell>
          <cell r="J3174">
            <v>2</v>
          </cell>
          <cell r="K3174">
            <v>3</v>
          </cell>
        </row>
        <row r="3175">
          <cell r="A3175" t="str">
            <v>M2</v>
          </cell>
          <cell r="B3175" t="str">
            <v>A5C</v>
          </cell>
          <cell r="C3175" t="str">
            <v>P</v>
          </cell>
          <cell r="D3175" t="str">
            <v>23053</v>
          </cell>
          <cell r="E3175" t="str">
            <v>C SWG</v>
          </cell>
          <cell r="F3175">
            <v>2</v>
          </cell>
          <cell r="G3175" t="str">
            <v>CB1614080802IH</v>
          </cell>
          <cell r="H3175">
            <v>2</v>
          </cell>
          <cell r="I3175">
            <v>1.5</v>
          </cell>
          <cell r="J3175">
            <v>2</v>
          </cell>
          <cell r="K3175">
            <v>3</v>
          </cell>
        </row>
        <row r="3176">
          <cell r="A3176" t="str">
            <v>M2</v>
          </cell>
          <cell r="B3176" t="str">
            <v>A5C</v>
          </cell>
          <cell r="C3176" t="str">
            <v>P</v>
          </cell>
          <cell r="D3176" t="str">
            <v>23224</v>
          </cell>
          <cell r="E3176" t="str">
            <v>C SWG</v>
          </cell>
          <cell r="F3176">
            <v>2</v>
          </cell>
          <cell r="G3176" t="str">
            <v>CB1614080802IH</v>
          </cell>
          <cell r="H3176">
            <v>2</v>
          </cell>
          <cell r="I3176">
            <v>1.5</v>
          </cell>
          <cell r="J3176">
            <v>2</v>
          </cell>
          <cell r="K3176">
            <v>3</v>
          </cell>
        </row>
        <row r="3177">
          <cell r="A3177" t="str">
            <v>M2</v>
          </cell>
          <cell r="B3177" t="str">
            <v>A5C</v>
          </cell>
          <cell r="C3177" t="str">
            <v>P</v>
          </cell>
          <cell r="D3177" t="str">
            <v>24016</v>
          </cell>
          <cell r="E3177" t="str">
            <v>C SWG</v>
          </cell>
          <cell r="F3177">
            <v>2</v>
          </cell>
          <cell r="G3177" t="str">
            <v>CB16140808020T</v>
          </cell>
          <cell r="H3177">
            <v>2</v>
          </cell>
          <cell r="I3177">
            <v>0.75</v>
          </cell>
          <cell r="J3177">
            <v>2</v>
          </cell>
          <cell r="K3177">
            <v>3</v>
          </cell>
        </row>
        <row r="3178">
          <cell r="A3178" t="str">
            <v>M2</v>
          </cell>
          <cell r="B3178" t="str">
            <v>A5C</v>
          </cell>
          <cell r="C3178" t="str">
            <v>P</v>
          </cell>
          <cell r="D3178" t="str">
            <v>23020</v>
          </cell>
          <cell r="E3178" t="str">
            <v>E SWG</v>
          </cell>
          <cell r="F3178">
            <v>2</v>
          </cell>
          <cell r="G3178" t="str">
            <v>CB1624080802IH</v>
          </cell>
          <cell r="H3178">
            <v>2</v>
          </cell>
          <cell r="I3178">
            <v>1.5</v>
          </cell>
          <cell r="J3178">
            <v>2</v>
          </cell>
          <cell r="K3178">
            <v>3</v>
          </cell>
        </row>
        <row r="3179">
          <cell r="A3179" t="str">
            <v>M2</v>
          </cell>
          <cell r="B3179" t="str">
            <v>A5C</v>
          </cell>
          <cell r="C3179" t="str">
            <v>P</v>
          </cell>
          <cell r="D3179" t="str">
            <v>23030</v>
          </cell>
          <cell r="E3179" t="str">
            <v>E SWG</v>
          </cell>
          <cell r="F3179">
            <v>2</v>
          </cell>
          <cell r="G3179" t="str">
            <v>CB1624080802IH</v>
          </cell>
          <cell r="H3179">
            <v>2</v>
          </cell>
          <cell r="I3179">
            <v>1.5</v>
          </cell>
          <cell r="J3179">
            <v>2</v>
          </cell>
          <cell r="K3179">
            <v>3</v>
          </cell>
        </row>
        <row r="3180">
          <cell r="A3180" t="str">
            <v>M2</v>
          </cell>
          <cell r="B3180" t="str">
            <v>A5C</v>
          </cell>
          <cell r="C3180" t="str">
            <v>P</v>
          </cell>
          <cell r="D3180" t="str">
            <v>23054</v>
          </cell>
          <cell r="E3180" t="str">
            <v>E SWG</v>
          </cell>
          <cell r="F3180">
            <v>2</v>
          </cell>
          <cell r="G3180" t="str">
            <v>CB1624080802IH</v>
          </cell>
          <cell r="H3180">
            <v>2</v>
          </cell>
          <cell r="I3180">
            <v>1.5</v>
          </cell>
          <cell r="J3180">
            <v>2</v>
          </cell>
          <cell r="K3180">
            <v>3</v>
          </cell>
        </row>
        <row r="3181">
          <cell r="A3181" t="str">
            <v>M2</v>
          </cell>
          <cell r="B3181" t="str">
            <v>A5C</v>
          </cell>
          <cell r="C3181" t="str">
            <v>P</v>
          </cell>
          <cell r="D3181" t="str">
            <v>24018</v>
          </cell>
          <cell r="E3181" t="str">
            <v>E SWG</v>
          </cell>
          <cell r="F3181">
            <v>2</v>
          </cell>
          <cell r="G3181" t="str">
            <v>CB16240808020T</v>
          </cell>
          <cell r="H3181">
            <v>2</v>
          </cell>
          <cell r="I3181">
            <v>0.75</v>
          </cell>
          <cell r="J3181">
            <v>2</v>
          </cell>
          <cell r="K3181">
            <v>3</v>
          </cell>
        </row>
        <row r="3182">
          <cell r="A3182" t="str">
            <v>M2</v>
          </cell>
          <cell r="B3182" t="str">
            <v>A5C</v>
          </cell>
          <cell r="C3182" t="str">
            <v>P</v>
          </cell>
          <cell r="D3182" t="str">
            <v>23036</v>
          </cell>
          <cell r="E3182" t="str">
            <v>E SWG</v>
          </cell>
          <cell r="F3182">
            <v>2</v>
          </cell>
          <cell r="G3182" t="str">
            <v>CB1624080802IH</v>
          </cell>
          <cell r="H3182">
            <v>2</v>
          </cell>
          <cell r="I3182">
            <v>1.5</v>
          </cell>
          <cell r="J3182">
            <v>2</v>
          </cell>
          <cell r="K3182">
            <v>3</v>
          </cell>
        </row>
        <row r="3183">
          <cell r="A3183" t="str">
            <v>M2</v>
          </cell>
          <cell r="B3183" t="str">
            <v>A5C</v>
          </cell>
          <cell r="C3183" t="str">
            <v>P</v>
          </cell>
          <cell r="D3183" t="str">
            <v>23020</v>
          </cell>
          <cell r="E3183" t="str">
            <v>SOL</v>
          </cell>
          <cell r="F3183">
            <v>2</v>
          </cell>
          <cell r="G3183" t="str">
            <v>CB39020000020T</v>
          </cell>
          <cell r="H3183">
            <v>2</v>
          </cell>
          <cell r="I3183">
            <v>0.75</v>
          </cell>
          <cell r="J3183">
            <v>1</v>
          </cell>
          <cell r="K3183">
            <v>2</v>
          </cell>
        </row>
        <row r="3184">
          <cell r="A3184" t="str">
            <v>M2</v>
          </cell>
          <cell r="B3184" t="str">
            <v>A5C</v>
          </cell>
          <cell r="C3184" t="str">
            <v>P</v>
          </cell>
          <cell r="D3184" t="str">
            <v>23020</v>
          </cell>
          <cell r="E3184" t="str">
            <v>SOL</v>
          </cell>
          <cell r="F3184">
            <v>2</v>
          </cell>
          <cell r="G3184" t="str">
            <v>CB3902000002IH</v>
          </cell>
          <cell r="H3184">
            <v>2</v>
          </cell>
          <cell r="I3184">
            <v>1.5</v>
          </cell>
          <cell r="J3184">
            <v>2</v>
          </cell>
          <cell r="K3184">
            <v>3</v>
          </cell>
        </row>
        <row r="3185">
          <cell r="A3185" t="str">
            <v>M2</v>
          </cell>
          <cell r="B3185" t="str">
            <v>A5C</v>
          </cell>
          <cell r="C3185" t="str">
            <v>P</v>
          </cell>
          <cell r="D3185" t="str">
            <v>23054</v>
          </cell>
          <cell r="E3185" t="str">
            <v>SOL</v>
          </cell>
          <cell r="F3185">
            <v>2</v>
          </cell>
          <cell r="G3185" t="str">
            <v>CB39020000020T</v>
          </cell>
          <cell r="H3185">
            <v>2</v>
          </cell>
          <cell r="I3185">
            <v>0.75</v>
          </cell>
          <cell r="J3185">
            <v>1</v>
          </cell>
          <cell r="K3185">
            <v>2</v>
          </cell>
        </row>
        <row r="3186">
          <cell r="A3186" t="str">
            <v>M2</v>
          </cell>
          <cell r="B3186" t="str">
            <v>A5C</v>
          </cell>
          <cell r="C3186" t="str">
            <v>P</v>
          </cell>
          <cell r="D3186" t="str">
            <v>23054</v>
          </cell>
          <cell r="E3186" t="str">
            <v>SOL</v>
          </cell>
          <cell r="F3186">
            <v>2</v>
          </cell>
          <cell r="G3186" t="str">
            <v>CB3902000002IH</v>
          </cell>
          <cell r="H3186">
            <v>2</v>
          </cell>
          <cell r="I3186">
            <v>1.5</v>
          </cell>
          <cell r="J3186">
            <v>2</v>
          </cell>
          <cell r="K3186">
            <v>3</v>
          </cell>
        </row>
        <row r="3187">
          <cell r="A3187" t="str">
            <v>M2</v>
          </cell>
          <cell r="B3187" t="str">
            <v>A5C</v>
          </cell>
          <cell r="C3187" t="str">
            <v>P</v>
          </cell>
          <cell r="D3187" t="str">
            <v>23053</v>
          </cell>
          <cell r="E3187" t="str">
            <v>SOL</v>
          </cell>
          <cell r="F3187">
            <v>2</v>
          </cell>
          <cell r="G3187" t="str">
            <v>CB39020000020T</v>
          </cell>
          <cell r="H3187">
            <v>2</v>
          </cell>
          <cell r="I3187">
            <v>0.75</v>
          </cell>
          <cell r="J3187">
            <v>5</v>
          </cell>
          <cell r="K3187">
            <v>6</v>
          </cell>
        </row>
        <row r="3188">
          <cell r="A3188" t="str">
            <v>M2</v>
          </cell>
          <cell r="B3188" t="str">
            <v>A5C</v>
          </cell>
          <cell r="C3188" t="str">
            <v>P</v>
          </cell>
          <cell r="D3188" t="str">
            <v>23019</v>
          </cell>
          <cell r="E3188" t="str">
            <v>SOL</v>
          </cell>
          <cell r="F3188">
            <v>2</v>
          </cell>
          <cell r="G3188" t="str">
            <v>CB3902000002IH</v>
          </cell>
          <cell r="H3188">
            <v>2</v>
          </cell>
          <cell r="I3188">
            <v>1.5</v>
          </cell>
          <cell r="J3188">
            <v>1</v>
          </cell>
          <cell r="K3188">
            <v>2</v>
          </cell>
        </row>
        <row r="3189">
          <cell r="A3189" t="str">
            <v>M2</v>
          </cell>
          <cell r="B3189" t="str">
            <v>A5C</v>
          </cell>
          <cell r="C3189" t="str">
            <v>P</v>
          </cell>
          <cell r="D3189" t="str">
            <v>23019</v>
          </cell>
          <cell r="E3189" t="str">
            <v>SOL</v>
          </cell>
          <cell r="F3189">
            <v>2</v>
          </cell>
          <cell r="G3189" t="str">
            <v>CB39020000020T</v>
          </cell>
          <cell r="H3189">
            <v>2</v>
          </cell>
          <cell r="I3189">
            <v>0.75</v>
          </cell>
          <cell r="J3189">
            <v>4</v>
          </cell>
          <cell r="K3189">
            <v>5</v>
          </cell>
        </row>
        <row r="3190">
          <cell r="A3190" t="str">
            <v>M2</v>
          </cell>
          <cell r="B3190" t="str">
            <v>A5C</v>
          </cell>
          <cell r="C3190" t="str">
            <v>P</v>
          </cell>
          <cell r="D3190" t="str">
            <v>23224</v>
          </cell>
          <cell r="E3190" t="str">
            <v>SOL</v>
          </cell>
          <cell r="F3190">
            <v>2</v>
          </cell>
          <cell r="G3190" t="str">
            <v>CB39020000020T</v>
          </cell>
          <cell r="H3190">
            <v>2</v>
          </cell>
          <cell r="I3190">
            <v>0.75</v>
          </cell>
          <cell r="J3190">
            <v>2</v>
          </cell>
          <cell r="K3190">
            <v>3</v>
          </cell>
        </row>
        <row r="3191">
          <cell r="A3191" t="str">
            <v>M2</v>
          </cell>
          <cell r="B3191" t="str">
            <v>A5C</v>
          </cell>
          <cell r="C3191" t="str">
            <v>P</v>
          </cell>
          <cell r="D3191" t="str">
            <v>23224</v>
          </cell>
          <cell r="E3191" t="str">
            <v>SOL</v>
          </cell>
          <cell r="F3191">
            <v>2</v>
          </cell>
          <cell r="G3191" t="str">
            <v>CB390200000201</v>
          </cell>
          <cell r="H3191">
            <v>2</v>
          </cell>
          <cell r="I3191">
            <v>1</v>
          </cell>
          <cell r="J3191">
            <v>1</v>
          </cell>
          <cell r="K3191">
            <v>2</v>
          </cell>
        </row>
        <row r="3192">
          <cell r="A3192" t="str">
            <v>M2</v>
          </cell>
          <cell r="B3192" t="str">
            <v>A5C</v>
          </cell>
          <cell r="C3192" t="str">
            <v>P</v>
          </cell>
          <cell r="D3192" t="str">
            <v>23036</v>
          </cell>
          <cell r="E3192" t="str">
            <v>TEE</v>
          </cell>
          <cell r="F3192">
            <v>2</v>
          </cell>
          <cell r="G3192" t="str">
            <v>CB300308000200</v>
          </cell>
          <cell r="H3192">
            <v>2</v>
          </cell>
          <cell r="I3192" t="str">
            <v>--</v>
          </cell>
          <cell r="J3192">
            <v>1</v>
          </cell>
          <cell r="K3192">
            <v>2</v>
          </cell>
        </row>
        <row r="3193">
          <cell r="A3193" t="str">
            <v>M2</v>
          </cell>
          <cell r="B3193" t="str">
            <v>A5C</v>
          </cell>
          <cell r="C3193" t="str">
            <v>P</v>
          </cell>
          <cell r="D3193" t="str">
            <v>23224</v>
          </cell>
          <cell r="E3193" t="str">
            <v>TEE</v>
          </cell>
          <cell r="F3193">
            <v>2</v>
          </cell>
          <cell r="G3193" t="str">
            <v>CB300308000200</v>
          </cell>
          <cell r="H3193">
            <v>2</v>
          </cell>
          <cell r="I3193" t="str">
            <v>--</v>
          </cell>
          <cell r="J3193">
            <v>1</v>
          </cell>
          <cell r="K3193">
            <v>2</v>
          </cell>
        </row>
        <row r="3194">
          <cell r="A3194" t="str">
            <v>M2</v>
          </cell>
          <cell r="B3194" t="str">
            <v>A5C</v>
          </cell>
          <cell r="C3194" t="str">
            <v>P</v>
          </cell>
          <cell r="D3194" t="str">
            <v>23019</v>
          </cell>
          <cell r="E3194" t="str">
            <v>TEE</v>
          </cell>
          <cell r="F3194">
            <v>2</v>
          </cell>
          <cell r="G3194" t="str">
            <v>CB300308000200</v>
          </cell>
          <cell r="H3194">
            <v>2</v>
          </cell>
          <cell r="I3194" t="str">
            <v>--</v>
          </cell>
          <cell r="J3194">
            <v>1</v>
          </cell>
          <cell r="K3194">
            <v>2</v>
          </cell>
        </row>
        <row r="3195">
          <cell r="A3195" t="str">
            <v>M2</v>
          </cell>
          <cell r="B3195" t="str">
            <v>A5C</v>
          </cell>
          <cell r="C3195" t="str">
            <v>P</v>
          </cell>
          <cell r="D3195" t="str">
            <v>23030</v>
          </cell>
          <cell r="E3195" t="str">
            <v>TEE</v>
          </cell>
          <cell r="F3195">
            <v>2</v>
          </cell>
          <cell r="G3195" t="str">
            <v>CB300308000200</v>
          </cell>
          <cell r="H3195">
            <v>2</v>
          </cell>
          <cell r="I3195" t="str">
            <v>--</v>
          </cell>
          <cell r="J3195">
            <v>1</v>
          </cell>
          <cell r="K3195">
            <v>2</v>
          </cell>
        </row>
        <row r="3196">
          <cell r="A3196" t="str">
            <v>M2</v>
          </cell>
          <cell r="B3196" t="str">
            <v>A5C</v>
          </cell>
          <cell r="C3196" t="str">
            <v>P</v>
          </cell>
          <cell r="D3196" t="str">
            <v>23053</v>
          </cell>
          <cell r="E3196" t="str">
            <v>TEE</v>
          </cell>
          <cell r="F3196">
            <v>2</v>
          </cell>
          <cell r="G3196" t="str">
            <v>CB300308000200</v>
          </cell>
          <cell r="H3196">
            <v>2</v>
          </cell>
          <cell r="I3196" t="str">
            <v>--</v>
          </cell>
          <cell r="J3196">
            <v>1</v>
          </cell>
          <cell r="K3196">
            <v>2</v>
          </cell>
        </row>
        <row r="3197">
          <cell r="A3197" t="str">
            <v>M2</v>
          </cell>
          <cell r="B3197" t="str">
            <v>A5C</v>
          </cell>
          <cell r="C3197" t="str">
            <v>TRIM</v>
          </cell>
          <cell r="D3197" t="str">
            <v>V-2401</v>
          </cell>
          <cell r="E3197" t="str">
            <v>90 ELL</v>
          </cell>
          <cell r="F3197">
            <v>2</v>
          </cell>
          <cell r="G3197" t="str">
            <v>CB300108000200</v>
          </cell>
          <cell r="H3197">
            <v>2</v>
          </cell>
          <cell r="I3197" t="str">
            <v>--</v>
          </cell>
          <cell r="J3197">
            <v>2</v>
          </cell>
          <cell r="K3197">
            <v>3</v>
          </cell>
        </row>
        <row r="3198">
          <cell r="A3198" t="str">
            <v>M2</v>
          </cell>
          <cell r="B3198" t="str">
            <v>A5C</v>
          </cell>
          <cell r="C3198" t="str">
            <v>TRIM</v>
          </cell>
          <cell r="D3198" t="str">
            <v>R-2401</v>
          </cell>
          <cell r="E3198" t="str">
            <v>90 ELL</v>
          </cell>
          <cell r="F3198">
            <v>2</v>
          </cell>
          <cell r="G3198" t="str">
            <v>CB300108000200</v>
          </cell>
          <cell r="H3198">
            <v>2</v>
          </cell>
          <cell r="I3198" t="str">
            <v>--</v>
          </cell>
          <cell r="J3198">
            <v>1</v>
          </cell>
          <cell r="K3198">
            <v>2</v>
          </cell>
        </row>
        <row r="3199">
          <cell r="A3199" t="str">
            <v>M2</v>
          </cell>
          <cell r="B3199" t="str">
            <v>A5C</v>
          </cell>
          <cell r="C3199" t="str">
            <v>TRIM</v>
          </cell>
          <cell r="D3199" t="str">
            <v>V-2404</v>
          </cell>
          <cell r="E3199" t="str">
            <v>90 ELL</v>
          </cell>
          <cell r="F3199">
            <v>2</v>
          </cell>
          <cell r="G3199" t="str">
            <v>CB300108000200</v>
          </cell>
          <cell r="H3199">
            <v>2</v>
          </cell>
          <cell r="I3199" t="str">
            <v>--</v>
          </cell>
          <cell r="J3199">
            <v>2</v>
          </cell>
          <cell r="K3199">
            <v>3</v>
          </cell>
        </row>
        <row r="3200">
          <cell r="A3200" t="str">
            <v>M2</v>
          </cell>
          <cell r="B3200" t="str">
            <v>B2C</v>
          </cell>
          <cell r="C3200" t="str">
            <v>SH</v>
          </cell>
          <cell r="D3200" t="str">
            <v>23601</v>
          </cell>
          <cell r="E3200" t="str">
            <v>90 ELL</v>
          </cell>
          <cell r="F3200">
            <v>2</v>
          </cell>
          <cell r="G3200" t="str">
            <v>CB300104000300</v>
          </cell>
          <cell r="H3200">
            <v>3</v>
          </cell>
          <cell r="I3200" t="str">
            <v>--</v>
          </cell>
          <cell r="J3200">
            <v>6</v>
          </cell>
          <cell r="K3200">
            <v>7</v>
          </cell>
        </row>
        <row r="3201">
          <cell r="A3201" t="str">
            <v>M2</v>
          </cell>
          <cell r="B3201" t="str">
            <v>B2C</v>
          </cell>
          <cell r="C3201" t="str">
            <v>SH</v>
          </cell>
          <cell r="D3201" t="str">
            <v>23612</v>
          </cell>
          <cell r="E3201" t="str">
            <v>90 ELL</v>
          </cell>
          <cell r="F3201">
            <v>2</v>
          </cell>
          <cell r="G3201" t="str">
            <v>CB300104000300</v>
          </cell>
          <cell r="H3201">
            <v>3</v>
          </cell>
          <cell r="I3201" t="str">
            <v>--</v>
          </cell>
          <cell r="J3201">
            <v>8</v>
          </cell>
          <cell r="K3201">
            <v>9</v>
          </cell>
        </row>
        <row r="3202">
          <cell r="A3202" t="str">
            <v>M2</v>
          </cell>
          <cell r="B3202" t="str">
            <v>B2C</v>
          </cell>
          <cell r="C3202" t="str">
            <v>SH</v>
          </cell>
          <cell r="D3202" t="str">
            <v>23601</v>
          </cell>
          <cell r="E3202" t="str">
            <v>CAP</v>
          </cell>
          <cell r="F3202">
            <v>2</v>
          </cell>
          <cell r="G3202" t="str">
            <v>CB300704000300</v>
          </cell>
          <cell r="H3202">
            <v>3</v>
          </cell>
          <cell r="I3202" t="str">
            <v>--</v>
          </cell>
          <cell r="J3202">
            <v>2</v>
          </cell>
          <cell r="K3202">
            <v>3</v>
          </cell>
        </row>
        <row r="3203">
          <cell r="A3203" t="str">
            <v>M2</v>
          </cell>
          <cell r="B3203" t="str">
            <v>B2C</v>
          </cell>
          <cell r="C3203" t="str">
            <v>SH</v>
          </cell>
          <cell r="D3203" t="str">
            <v>23612</v>
          </cell>
          <cell r="E3203" t="str">
            <v>E RED</v>
          </cell>
          <cell r="F3203">
            <v>2</v>
          </cell>
          <cell r="G3203" t="str">
            <v>CB300604080302</v>
          </cell>
          <cell r="H3203">
            <v>3</v>
          </cell>
          <cell r="I3203">
            <v>2</v>
          </cell>
          <cell r="J3203">
            <v>2</v>
          </cell>
          <cell r="K3203">
            <v>3</v>
          </cell>
        </row>
        <row r="3204">
          <cell r="A3204" t="str">
            <v>M2</v>
          </cell>
          <cell r="B3204" t="str">
            <v>B2C</v>
          </cell>
          <cell r="C3204" t="str">
            <v>SH</v>
          </cell>
          <cell r="D3204" t="str">
            <v>23601</v>
          </cell>
          <cell r="E3204" t="str">
            <v>SOL</v>
          </cell>
          <cell r="F3204">
            <v>2</v>
          </cell>
          <cell r="G3204" t="str">
            <v>CB390200000301</v>
          </cell>
          <cell r="H3204">
            <v>3</v>
          </cell>
          <cell r="I3204">
            <v>1</v>
          </cell>
          <cell r="J3204">
            <v>1</v>
          </cell>
          <cell r="K3204">
            <v>2</v>
          </cell>
        </row>
        <row r="3205">
          <cell r="A3205" t="str">
            <v>M2</v>
          </cell>
          <cell r="B3205" t="str">
            <v>B2C</v>
          </cell>
          <cell r="C3205" t="str">
            <v>SH</v>
          </cell>
          <cell r="D3205" t="str">
            <v>23601</v>
          </cell>
          <cell r="E3205" t="str">
            <v>SOL</v>
          </cell>
          <cell r="F3205">
            <v>2</v>
          </cell>
          <cell r="G3205" t="str">
            <v>CB39020000030T</v>
          </cell>
          <cell r="H3205">
            <v>3</v>
          </cell>
          <cell r="I3205">
            <v>0.75</v>
          </cell>
          <cell r="J3205">
            <v>5</v>
          </cell>
          <cell r="K3205">
            <v>6</v>
          </cell>
        </row>
        <row r="3206">
          <cell r="A3206" t="str">
            <v>M2</v>
          </cell>
          <cell r="B3206" t="str">
            <v>B2C</v>
          </cell>
          <cell r="C3206" t="str">
            <v>SH</v>
          </cell>
          <cell r="D3206" t="str">
            <v>23612</v>
          </cell>
          <cell r="E3206" t="str">
            <v>SOL</v>
          </cell>
          <cell r="F3206">
            <v>2</v>
          </cell>
          <cell r="G3206" t="str">
            <v>CB390200000301</v>
          </cell>
          <cell r="H3206">
            <v>3</v>
          </cell>
          <cell r="I3206">
            <v>1</v>
          </cell>
          <cell r="J3206">
            <v>1</v>
          </cell>
          <cell r="K3206">
            <v>2</v>
          </cell>
        </row>
        <row r="3207">
          <cell r="A3207" t="str">
            <v>M2</v>
          </cell>
          <cell r="B3207" t="str">
            <v>B2C</v>
          </cell>
          <cell r="C3207" t="str">
            <v>SH</v>
          </cell>
          <cell r="D3207" t="str">
            <v>23612</v>
          </cell>
          <cell r="E3207" t="str">
            <v>SOL</v>
          </cell>
          <cell r="F3207">
            <v>2</v>
          </cell>
          <cell r="G3207" t="str">
            <v>CB39020000030T</v>
          </cell>
          <cell r="H3207">
            <v>3</v>
          </cell>
          <cell r="I3207">
            <v>0.75</v>
          </cell>
          <cell r="J3207">
            <v>2</v>
          </cell>
          <cell r="K3207">
            <v>3</v>
          </cell>
        </row>
        <row r="3208">
          <cell r="A3208" t="str">
            <v>M2</v>
          </cell>
          <cell r="B3208" t="str">
            <v>B2C</v>
          </cell>
          <cell r="C3208" t="str">
            <v>SH</v>
          </cell>
          <cell r="D3208" t="str">
            <v>23601</v>
          </cell>
          <cell r="E3208" t="str">
            <v>TEE</v>
          </cell>
          <cell r="F3208">
            <v>2</v>
          </cell>
          <cell r="G3208" t="str">
            <v>CB300304000300</v>
          </cell>
          <cell r="H3208">
            <v>3</v>
          </cell>
          <cell r="I3208" t="str">
            <v>--</v>
          </cell>
          <cell r="J3208">
            <v>3</v>
          </cell>
          <cell r="K3208">
            <v>4</v>
          </cell>
        </row>
        <row r="3209">
          <cell r="A3209" t="str">
            <v>M2</v>
          </cell>
          <cell r="B3209" t="str">
            <v>B2C</v>
          </cell>
          <cell r="C3209" t="str">
            <v>SH</v>
          </cell>
          <cell r="D3209" t="str">
            <v>23601</v>
          </cell>
          <cell r="E3209" t="str">
            <v>TOL</v>
          </cell>
          <cell r="F3209">
            <v>2</v>
          </cell>
          <cell r="G3209" t="str">
            <v>CB39030000030T</v>
          </cell>
          <cell r="H3209">
            <v>3</v>
          </cell>
          <cell r="I3209">
            <v>0.75</v>
          </cell>
          <cell r="J3209">
            <v>1</v>
          </cell>
          <cell r="K3209">
            <v>2</v>
          </cell>
        </row>
        <row r="3210">
          <cell r="A3210" t="str">
            <v>M2</v>
          </cell>
          <cell r="B3210" t="str">
            <v>A5C</v>
          </cell>
          <cell r="C3210" t="str">
            <v>P</v>
          </cell>
          <cell r="D3210" t="str">
            <v>23258</v>
          </cell>
          <cell r="E3210" t="str">
            <v>45 ELL</v>
          </cell>
          <cell r="F3210">
            <v>2</v>
          </cell>
          <cell r="G3210" t="str">
            <v>CB300204000300</v>
          </cell>
          <cell r="H3210">
            <v>3</v>
          </cell>
          <cell r="I3210" t="str">
            <v>--</v>
          </cell>
          <cell r="J3210">
            <v>1</v>
          </cell>
          <cell r="K3210">
            <v>2</v>
          </cell>
        </row>
        <row r="3211">
          <cell r="A3211" t="str">
            <v>M2</v>
          </cell>
          <cell r="B3211" t="str">
            <v>A5C</v>
          </cell>
          <cell r="C3211" t="str">
            <v>P</v>
          </cell>
          <cell r="D3211" t="str">
            <v>23005</v>
          </cell>
          <cell r="E3211" t="str">
            <v>90 ELL</v>
          </cell>
          <cell r="F3211">
            <v>2</v>
          </cell>
          <cell r="G3211" t="str">
            <v>CB300104000300</v>
          </cell>
          <cell r="H3211">
            <v>3</v>
          </cell>
          <cell r="I3211" t="str">
            <v>--</v>
          </cell>
          <cell r="J3211">
            <v>4</v>
          </cell>
          <cell r="K3211">
            <v>5</v>
          </cell>
        </row>
        <row r="3212">
          <cell r="A3212" t="str">
            <v>M2</v>
          </cell>
          <cell r="B3212" t="str">
            <v>A5C</v>
          </cell>
          <cell r="C3212" t="str">
            <v>P</v>
          </cell>
          <cell r="D3212" t="str">
            <v>23047</v>
          </cell>
          <cell r="E3212" t="str">
            <v>90 ELL</v>
          </cell>
          <cell r="F3212">
            <v>2</v>
          </cell>
          <cell r="G3212" t="str">
            <v>CB300104000300</v>
          </cell>
          <cell r="H3212">
            <v>3</v>
          </cell>
          <cell r="I3212" t="str">
            <v>--</v>
          </cell>
          <cell r="J3212">
            <v>3</v>
          </cell>
          <cell r="K3212">
            <v>4</v>
          </cell>
        </row>
        <row r="3213">
          <cell r="A3213" t="str">
            <v>M2</v>
          </cell>
          <cell r="B3213" t="str">
            <v>A5C</v>
          </cell>
          <cell r="C3213" t="str">
            <v>P</v>
          </cell>
          <cell r="D3213" t="str">
            <v>23106</v>
          </cell>
          <cell r="E3213" t="str">
            <v>90 ELL</v>
          </cell>
          <cell r="F3213">
            <v>2</v>
          </cell>
          <cell r="G3213" t="str">
            <v>CB300104000300</v>
          </cell>
          <cell r="H3213">
            <v>3</v>
          </cell>
          <cell r="I3213" t="str">
            <v>--</v>
          </cell>
          <cell r="J3213">
            <v>3</v>
          </cell>
          <cell r="K3213">
            <v>4</v>
          </cell>
        </row>
        <row r="3214">
          <cell r="A3214" t="str">
            <v>M2</v>
          </cell>
          <cell r="B3214" t="str">
            <v>A5C</v>
          </cell>
          <cell r="C3214" t="str">
            <v>P</v>
          </cell>
          <cell r="D3214" t="str">
            <v>23106</v>
          </cell>
          <cell r="E3214" t="str">
            <v>90 ELL</v>
          </cell>
          <cell r="F3214">
            <v>2</v>
          </cell>
          <cell r="G3214" t="str">
            <v>CB300104000300</v>
          </cell>
          <cell r="H3214">
            <v>3</v>
          </cell>
          <cell r="I3214" t="str">
            <v>--</v>
          </cell>
          <cell r="J3214">
            <v>2</v>
          </cell>
          <cell r="K3214">
            <v>3</v>
          </cell>
        </row>
        <row r="3215">
          <cell r="A3215" t="str">
            <v>M2</v>
          </cell>
          <cell r="B3215" t="str">
            <v>A5C</v>
          </cell>
          <cell r="C3215" t="str">
            <v>P</v>
          </cell>
          <cell r="D3215" t="str">
            <v>23124</v>
          </cell>
          <cell r="E3215" t="str">
            <v>90 ELL</v>
          </cell>
          <cell r="F3215">
            <v>2</v>
          </cell>
          <cell r="G3215" t="str">
            <v>CB300104000300</v>
          </cell>
          <cell r="H3215">
            <v>3</v>
          </cell>
          <cell r="I3215" t="str">
            <v>--</v>
          </cell>
          <cell r="J3215">
            <v>8</v>
          </cell>
          <cell r="K3215">
            <v>9</v>
          </cell>
        </row>
        <row r="3216">
          <cell r="A3216" t="str">
            <v>M2</v>
          </cell>
          <cell r="B3216" t="str">
            <v>A5C</v>
          </cell>
          <cell r="C3216" t="str">
            <v>P</v>
          </cell>
          <cell r="D3216" t="str">
            <v>23142</v>
          </cell>
          <cell r="E3216" t="str">
            <v>90 ELL</v>
          </cell>
          <cell r="F3216">
            <v>2</v>
          </cell>
          <cell r="G3216" t="str">
            <v>CB300104000300</v>
          </cell>
          <cell r="H3216">
            <v>3</v>
          </cell>
          <cell r="I3216" t="str">
            <v>--</v>
          </cell>
          <cell r="J3216">
            <v>4</v>
          </cell>
          <cell r="K3216">
            <v>5</v>
          </cell>
        </row>
        <row r="3217">
          <cell r="A3217" t="str">
            <v>M2</v>
          </cell>
          <cell r="B3217" t="str">
            <v>A5C</v>
          </cell>
          <cell r="C3217" t="str">
            <v>P</v>
          </cell>
          <cell r="D3217" t="str">
            <v>23232</v>
          </cell>
          <cell r="E3217" t="str">
            <v>90 ELL</v>
          </cell>
          <cell r="F3217">
            <v>2</v>
          </cell>
          <cell r="G3217" t="str">
            <v>CB300104000300</v>
          </cell>
          <cell r="H3217">
            <v>3</v>
          </cell>
          <cell r="I3217" t="str">
            <v>--</v>
          </cell>
          <cell r="J3217">
            <v>4</v>
          </cell>
          <cell r="K3217">
            <v>5</v>
          </cell>
        </row>
        <row r="3218">
          <cell r="A3218" t="str">
            <v>M2</v>
          </cell>
          <cell r="B3218" t="str">
            <v>A5C</v>
          </cell>
          <cell r="C3218" t="str">
            <v>P</v>
          </cell>
          <cell r="D3218" t="str">
            <v>23240</v>
          </cell>
          <cell r="E3218" t="str">
            <v>90 ELL</v>
          </cell>
          <cell r="F3218">
            <v>2</v>
          </cell>
          <cell r="G3218" t="str">
            <v>CB300104000300</v>
          </cell>
          <cell r="H3218">
            <v>3</v>
          </cell>
          <cell r="I3218" t="str">
            <v>--</v>
          </cell>
          <cell r="J3218">
            <v>2</v>
          </cell>
          <cell r="K3218">
            <v>3</v>
          </cell>
        </row>
        <row r="3219">
          <cell r="A3219" t="str">
            <v>M2</v>
          </cell>
          <cell r="B3219" t="str">
            <v>A5C</v>
          </cell>
          <cell r="C3219" t="str">
            <v>P</v>
          </cell>
          <cell r="D3219" t="str">
            <v>23236</v>
          </cell>
          <cell r="E3219" t="str">
            <v>90 ELL</v>
          </cell>
          <cell r="F3219">
            <v>2</v>
          </cell>
          <cell r="G3219" t="str">
            <v>CB300104000300</v>
          </cell>
          <cell r="H3219">
            <v>3</v>
          </cell>
          <cell r="I3219" t="str">
            <v>--</v>
          </cell>
          <cell r="J3219">
            <v>3</v>
          </cell>
          <cell r="K3219">
            <v>4</v>
          </cell>
        </row>
        <row r="3220">
          <cell r="A3220" t="str">
            <v>M2</v>
          </cell>
          <cell r="B3220" t="str">
            <v>A5C</v>
          </cell>
          <cell r="C3220" t="str">
            <v>P</v>
          </cell>
          <cell r="D3220" t="str">
            <v>23240</v>
          </cell>
          <cell r="E3220" t="str">
            <v>90 ELL</v>
          </cell>
          <cell r="F3220">
            <v>2</v>
          </cell>
          <cell r="G3220" t="str">
            <v>CB300104000300</v>
          </cell>
          <cell r="H3220">
            <v>3</v>
          </cell>
          <cell r="I3220" t="str">
            <v>--</v>
          </cell>
          <cell r="J3220">
            <v>3</v>
          </cell>
          <cell r="K3220">
            <v>4</v>
          </cell>
        </row>
        <row r="3221">
          <cell r="A3221" t="str">
            <v>M2</v>
          </cell>
          <cell r="B3221" t="str">
            <v>A5C</v>
          </cell>
          <cell r="C3221" t="str">
            <v>P</v>
          </cell>
          <cell r="D3221" t="str">
            <v>23246</v>
          </cell>
          <cell r="E3221" t="str">
            <v>90 ELL</v>
          </cell>
          <cell r="F3221">
            <v>2</v>
          </cell>
          <cell r="G3221" t="str">
            <v>CB300104000300</v>
          </cell>
          <cell r="H3221">
            <v>3</v>
          </cell>
          <cell r="I3221" t="str">
            <v>--</v>
          </cell>
          <cell r="J3221">
            <v>4</v>
          </cell>
          <cell r="K3221">
            <v>5</v>
          </cell>
        </row>
        <row r="3222">
          <cell r="A3222" t="str">
            <v>M2</v>
          </cell>
          <cell r="B3222" t="str">
            <v>A5C</v>
          </cell>
          <cell r="C3222" t="str">
            <v>P</v>
          </cell>
          <cell r="D3222" t="str">
            <v>23256</v>
          </cell>
          <cell r="E3222" t="str">
            <v>90 ELL</v>
          </cell>
          <cell r="F3222">
            <v>2</v>
          </cell>
          <cell r="G3222" t="str">
            <v>CB300104000300</v>
          </cell>
          <cell r="H3222">
            <v>3</v>
          </cell>
          <cell r="I3222" t="str">
            <v>--</v>
          </cell>
          <cell r="J3222">
            <v>2</v>
          </cell>
          <cell r="K3222">
            <v>3</v>
          </cell>
        </row>
        <row r="3223">
          <cell r="A3223" t="str">
            <v>M2</v>
          </cell>
          <cell r="B3223" t="str">
            <v>A5C</v>
          </cell>
          <cell r="C3223" t="str">
            <v>P</v>
          </cell>
          <cell r="D3223" t="str">
            <v>23257</v>
          </cell>
          <cell r="E3223" t="str">
            <v>90 ELL</v>
          </cell>
          <cell r="F3223">
            <v>2</v>
          </cell>
          <cell r="G3223" t="str">
            <v>CB300104000300</v>
          </cell>
          <cell r="H3223">
            <v>3</v>
          </cell>
          <cell r="I3223" t="str">
            <v>--</v>
          </cell>
          <cell r="J3223">
            <v>4</v>
          </cell>
          <cell r="K3223">
            <v>5</v>
          </cell>
        </row>
        <row r="3224">
          <cell r="A3224" t="str">
            <v>M2</v>
          </cell>
          <cell r="B3224" t="str">
            <v>A5C</v>
          </cell>
          <cell r="C3224" t="str">
            <v>P</v>
          </cell>
          <cell r="D3224" t="str">
            <v>23254</v>
          </cell>
          <cell r="E3224" t="str">
            <v>90 ELL</v>
          </cell>
          <cell r="F3224">
            <v>2</v>
          </cell>
          <cell r="G3224" t="str">
            <v>CB300104000300</v>
          </cell>
          <cell r="H3224">
            <v>3</v>
          </cell>
          <cell r="I3224" t="str">
            <v>--</v>
          </cell>
          <cell r="J3224">
            <v>4</v>
          </cell>
          <cell r="K3224">
            <v>5</v>
          </cell>
        </row>
        <row r="3225">
          <cell r="A3225" t="str">
            <v>M2</v>
          </cell>
          <cell r="B3225" t="str">
            <v>A5C</v>
          </cell>
          <cell r="C3225" t="str">
            <v>P</v>
          </cell>
          <cell r="D3225" t="str">
            <v>23258</v>
          </cell>
          <cell r="E3225" t="str">
            <v>90 ELL</v>
          </cell>
          <cell r="F3225">
            <v>2</v>
          </cell>
          <cell r="G3225" t="str">
            <v>CB300104000300</v>
          </cell>
          <cell r="H3225">
            <v>3</v>
          </cell>
          <cell r="I3225" t="str">
            <v>--</v>
          </cell>
          <cell r="J3225">
            <v>2</v>
          </cell>
          <cell r="K3225">
            <v>3</v>
          </cell>
        </row>
        <row r="3226">
          <cell r="A3226" t="str">
            <v>M2</v>
          </cell>
          <cell r="B3226" t="str">
            <v>A5C</v>
          </cell>
          <cell r="C3226" t="str">
            <v>P</v>
          </cell>
          <cell r="D3226" t="str">
            <v>23082</v>
          </cell>
          <cell r="E3226" t="str">
            <v>90 ELL</v>
          </cell>
          <cell r="F3226">
            <v>2</v>
          </cell>
          <cell r="G3226" t="str">
            <v>CB300104000300</v>
          </cell>
          <cell r="H3226">
            <v>3</v>
          </cell>
          <cell r="I3226" t="str">
            <v>--</v>
          </cell>
          <cell r="J3226">
            <v>4</v>
          </cell>
          <cell r="K3226">
            <v>5</v>
          </cell>
        </row>
        <row r="3227">
          <cell r="A3227" t="str">
            <v>M2</v>
          </cell>
          <cell r="B3227" t="str">
            <v>A5C</v>
          </cell>
          <cell r="C3227" t="str">
            <v>P</v>
          </cell>
          <cell r="D3227" t="str">
            <v>23236</v>
          </cell>
          <cell r="E3227" t="str">
            <v>90 ELL</v>
          </cell>
          <cell r="F3227">
            <v>2</v>
          </cell>
          <cell r="G3227" t="str">
            <v>CB300104000300</v>
          </cell>
          <cell r="H3227">
            <v>3</v>
          </cell>
          <cell r="I3227" t="str">
            <v>--</v>
          </cell>
          <cell r="J3227">
            <v>2</v>
          </cell>
          <cell r="K3227">
            <v>3</v>
          </cell>
        </row>
        <row r="3228">
          <cell r="A3228" t="str">
            <v>M2</v>
          </cell>
          <cell r="B3228" t="str">
            <v>A5C</v>
          </cell>
          <cell r="C3228" t="str">
            <v>P</v>
          </cell>
          <cell r="D3228" t="str">
            <v>23047</v>
          </cell>
          <cell r="E3228" t="str">
            <v>C RED</v>
          </cell>
          <cell r="F3228">
            <v>2</v>
          </cell>
          <cell r="G3228" t="str">
            <v>CB300504080302</v>
          </cell>
          <cell r="H3228">
            <v>3</v>
          </cell>
          <cell r="I3228">
            <v>2</v>
          </cell>
          <cell r="J3228">
            <v>2</v>
          </cell>
          <cell r="K3228">
            <v>3</v>
          </cell>
        </row>
        <row r="3229">
          <cell r="A3229" t="str">
            <v>M2</v>
          </cell>
          <cell r="B3229" t="str">
            <v>A5C</v>
          </cell>
          <cell r="C3229" t="str">
            <v>P</v>
          </cell>
          <cell r="D3229" t="str">
            <v>23142</v>
          </cell>
          <cell r="E3229" t="str">
            <v>C RED</v>
          </cell>
          <cell r="F3229">
            <v>2</v>
          </cell>
          <cell r="G3229" t="str">
            <v>CB300504080302</v>
          </cell>
          <cell r="H3229">
            <v>3</v>
          </cell>
          <cell r="I3229">
            <v>2</v>
          </cell>
          <cell r="J3229">
            <v>2</v>
          </cell>
          <cell r="K3229">
            <v>3</v>
          </cell>
        </row>
        <row r="3230">
          <cell r="A3230" t="str">
            <v>M2</v>
          </cell>
          <cell r="B3230" t="str">
            <v>A5C</v>
          </cell>
          <cell r="C3230" t="str">
            <v>P</v>
          </cell>
          <cell r="D3230" t="str">
            <v>23236</v>
          </cell>
          <cell r="E3230" t="str">
            <v>C RED</v>
          </cell>
          <cell r="F3230">
            <v>2</v>
          </cell>
          <cell r="G3230" t="str">
            <v>CB300504080302</v>
          </cell>
          <cell r="H3230">
            <v>3</v>
          </cell>
          <cell r="I3230">
            <v>2</v>
          </cell>
          <cell r="J3230">
            <v>2</v>
          </cell>
          <cell r="K3230">
            <v>3</v>
          </cell>
        </row>
        <row r="3231">
          <cell r="A3231" t="str">
            <v>M2</v>
          </cell>
          <cell r="B3231" t="str">
            <v>A5C</v>
          </cell>
          <cell r="C3231" t="str">
            <v>P</v>
          </cell>
          <cell r="D3231" t="str">
            <v>23240</v>
          </cell>
          <cell r="E3231" t="str">
            <v>C RED</v>
          </cell>
          <cell r="F3231">
            <v>2</v>
          </cell>
          <cell r="G3231" t="str">
            <v>CB300504080302</v>
          </cell>
          <cell r="H3231">
            <v>3</v>
          </cell>
          <cell r="I3231">
            <v>2</v>
          </cell>
          <cell r="J3231">
            <v>2</v>
          </cell>
          <cell r="K3231">
            <v>3</v>
          </cell>
        </row>
        <row r="3232">
          <cell r="A3232" t="str">
            <v>M2</v>
          </cell>
          <cell r="B3232" t="str">
            <v>A5C</v>
          </cell>
          <cell r="C3232" t="str">
            <v>P</v>
          </cell>
          <cell r="D3232" t="str">
            <v>23124</v>
          </cell>
          <cell r="E3232" t="str">
            <v>C RED</v>
          </cell>
          <cell r="F3232">
            <v>2</v>
          </cell>
          <cell r="G3232" t="str">
            <v>CB300504080302</v>
          </cell>
          <cell r="H3232">
            <v>3</v>
          </cell>
          <cell r="I3232">
            <v>2</v>
          </cell>
          <cell r="J3232">
            <v>2</v>
          </cell>
          <cell r="K3232">
            <v>3</v>
          </cell>
        </row>
        <row r="3233">
          <cell r="A3233" t="str">
            <v>M2</v>
          </cell>
          <cell r="B3233" t="str">
            <v>A5C</v>
          </cell>
          <cell r="C3233" t="str">
            <v>P</v>
          </cell>
          <cell r="D3233" t="str">
            <v>23106</v>
          </cell>
          <cell r="E3233" t="str">
            <v>C SWG</v>
          </cell>
          <cell r="F3233">
            <v>2</v>
          </cell>
          <cell r="G3233" t="str">
            <v>CB1614040803IH</v>
          </cell>
          <cell r="H3233">
            <v>3</v>
          </cell>
          <cell r="I3233">
            <v>1.5</v>
          </cell>
          <cell r="J3233">
            <v>2</v>
          </cell>
          <cell r="K3233">
            <v>3</v>
          </cell>
        </row>
        <row r="3234">
          <cell r="A3234" t="str">
            <v>M2</v>
          </cell>
          <cell r="B3234" t="str">
            <v>A5C</v>
          </cell>
          <cell r="C3234" t="str">
            <v>P</v>
          </cell>
          <cell r="D3234" t="str">
            <v>23005</v>
          </cell>
          <cell r="E3234" t="str">
            <v>C SWG</v>
          </cell>
          <cell r="F3234">
            <v>2</v>
          </cell>
          <cell r="G3234" t="str">
            <v>CB1614040803IH</v>
          </cell>
          <cell r="H3234">
            <v>3</v>
          </cell>
          <cell r="I3234">
            <v>1.5</v>
          </cell>
          <cell r="J3234">
            <v>2</v>
          </cell>
          <cell r="K3234">
            <v>3</v>
          </cell>
        </row>
        <row r="3235">
          <cell r="A3235" t="str">
            <v>M2</v>
          </cell>
          <cell r="B3235" t="str">
            <v>A5C</v>
          </cell>
          <cell r="C3235" t="str">
            <v>P</v>
          </cell>
          <cell r="D3235" t="str">
            <v>23246</v>
          </cell>
          <cell r="E3235" t="str">
            <v>C SWG</v>
          </cell>
          <cell r="F3235">
            <v>2</v>
          </cell>
          <cell r="G3235" t="str">
            <v>CB1614040803IH</v>
          </cell>
          <cell r="H3235">
            <v>3</v>
          </cell>
          <cell r="I3235">
            <v>1.5</v>
          </cell>
          <cell r="J3235">
            <v>2</v>
          </cell>
          <cell r="K3235">
            <v>3</v>
          </cell>
        </row>
        <row r="3236">
          <cell r="A3236" t="str">
            <v>M2</v>
          </cell>
          <cell r="B3236" t="str">
            <v>A5C</v>
          </cell>
          <cell r="C3236" t="str">
            <v>P</v>
          </cell>
          <cell r="D3236" t="str">
            <v>23101</v>
          </cell>
          <cell r="E3236" t="str">
            <v>CAP</v>
          </cell>
          <cell r="F3236">
            <v>2</v>
          </cell>
          <cell r="G3236" t="str">
            <v>CB300704000300</v>
          </cell>
          <cell r="H3236">
            <v>3</v>
          </cell>
          <cell r="I3236" t="str">
            <v>--</v>
          </cell>
          <cell r="J3236">
            <v>2</v>
          </cell>
          <cell r="K3236">
            <v>3</v>
          </cell>
        </row>
        <row r="3237">
          <cell r="A3237" t="str">
            <v>M2</v>
          </cell>
          <cell r="B3237" t="str">
            <v>A5C</v>
          </cell>
          <cell r="C3237" t="str">
            <v>P</v>
          </cell>
          <cell r="D3237" t="str">
            <v>23105</v>
          </cell>
          <cell r="E3237" t="str">
            <v>CAP</v>
          </cell>
          <cell r="F3237">
            <v>2</v>
          </cell>
          <cell r="G3237" t="str">
            <v>CB300704000300</v>
          </cell>
          <cell r="H3237">
            <v>3</v>
          </cell>
          <cell r="I3237" t="str">
            <v>--</v>
          </cell>
          <cell r="J3237">
            <v>2</v>
          </cell>
          <cell r="K3237">
            <v>3</v>
          </cell>
        </row>
        <row r="3238">
          <cell r="A3238" t="str">
            <v>M2</v>
          </cell>
          <cell r="B3238" t="str">
            <v>A5C</v>
          </cell>
          <cell r="C3238" t="str">
            <v>P</v>
          </cell>
          <cell r="D3238" t="str">
            <v>23109</v>
          </cell>
          <cell r="E3238" t="str">
            <v>CAP</v>
          </cell>
          <cell r="F3238">
            <v>2</v>
          </cell>
          <cell r="G3238" t="str">
            <v>CB300704000300</v>
          </cell>
          <cell r="H3238">
            <v>3</v>
          </cell>
          <cell r="I3238" t="str">
            <v>--</v>
          </cell>
          <cell r="J3238">
            <v>2</v>
          </cell>
          <cell r="K3238">
            <v>3</v>
          </cell>
        </row>
        <row r="3239">
          <cell r="A3239" t="str">
            <v>M2</v>
          </cell>
          <cell r="B3239" t="str">
            <v>A5C</v>
          </cell>
          <cell r="C3239" t="str">
            <v>P</v>
          </cell>
          <cell r="D3239" t="str">
            <v>23113</v>
          </cell>
          <cell r="E3239" t="str">
            <v>CAP</v>
          </cell>
          <cell r="F3239">
            <v>2</v>
          </cell>
          <cell r="G3239" t="str">
            <v>CB300704000300</v>
          </cell>
          <cell r="H3239">
            <v>3</v>
          </cell>
          <cell r="I3239" t="str">
            <v>--</v>
          </cell>
          <cell r="J3239">
            <v>2</v>
          </cell>
          <cell r="K3239">
            <v>3</v>
          </cell>
        </row>
        <row r="3240">
          <cell r="A3240" t="str">
            <v>M2</v>
          </cell>
          <cell r="B3240" t="str">
            <v>A5C</v>
          </cell>
          <cell r="C3240" t="str">
            <v>P</v>
          </cell>
          <cell r="D3240" t="str">
            <v>23234</v>
          </cell>
          <cell r="E3240" t="str">
            <v>CAP</v>
          </cell>
          <cell r="F3240">
            <v>2</v>
          </cell>
          <cell r="G3240" t="str">
            <v>CB300704000300</v>
          </cell>
          <cell r="H3240">
            <v>3</v>
          </cell>
          <cell r="I3240" t="str">
            <v>--</v>
          </cell>
          <cell r="J3240">
            <v>2</v>
          </cell>
          <cell r="K3240">
            <v>3</v>
          </cell>
        </row>
        <row r="3241">
          <cell r="A3241" t="str">
            <v>M2</v>
          </cell>
          <cell r="B3241" t="str">
            <v>A5C</v>
          </cell>
          <cell r="C3241" t="str">
            <v>P</v>
          </cell>
          <cell r="D3241" t="str">
            <v>23238</v>
          </cell>
          <cell r="E3241" t="str">
            <v>CAP</v>
          </cell>
          <cell r="F3241">
            <v>2</v>
          </cell>
          <cell r="G3241" t="str">
            <v>CB300704000300</v>
          </cell>
          <cell r="H3241">
            <v>3</v>
          </cell>
          <cell r="I3241" t="str">
            <v>--</v>
          </cell>
          <cell r="J3241">
            <v>2</v>
          </cell>
          <cell r="K3241">
            <v>3</v>
          </cell>
        </row>
        <row r="3242">
          <cell r="A3242" t="str">
            <v>M2</v>
          </cell>
          <cell r="B3242" t="str">
            <v>A5C</v>
          </cell>
          <cell r="C3242" t="str">
            <v>TRIM</v>
          </cell>
          <cell r="D3242" t="str">
            <v>V-2316</v>
          </cell>
          <cell r="E3242" t="str">
            <v>CAP</v>
          </cell>
          <cell r="F3242">
            <v>2</v>
          </cell>
          <cell r="G3242" t="str">
            <v>CB300704000300</v>
          </cell>
          <cell r="H3242">
            <v>3</v>
          </cell>
          <cell r="I3242" t="str">
            <v>--</v>
          </cell>
          <cell r="J3242">
            <v>2</v>
          </cell>
          <cell r="K3242">
            <v>3</v>
          </cell>
        </row>
        <row r="3243">
          <cell r="A3243" t="str">
            <v>M2</v>
          </cell>
          <cell r="B3243" t="str">
            <v>A5C</v>
          </cell>
          <cell r="C3243" t="str">
            <v>TRIM</v>
          </cell>
          <cell r="D3243" t="str">
            <v>V-2320</v>
          </cell>
          <cell r="E3243" t="str">
            <v>CAP</v>
          </cell>
          <cell r="F3243">
            <v>2</v>
          </cell>
          <cell r="G3243" t="str">
            <v>CB300704000300</v>
          </cell>
          <cell r="H3243">
            <v>3</v>
          </cell>
          <cell r="I3243" t="str">
            <v>--</v>
          </cell>
          <cell r="J3243">
            <v>2</v>
          </cell>
          <cell r="K3243">
            <v>3</v>
          </cell>
        </row>
        <row r="3244">
          <cell r="A3244" t="str">
            <v>M2</v>
          </cell>
          <cell r="B3244" t="str">
            <v>A5C</v>
          </cell>
          <cell r="C3244" t="str">
            <v>TRIM</v>
          </cell>
          <cell r="D3244" t="str">
            <v>V-2321</v>
          </cell>
          <cell r="E3244" t="str">
            <v>CAP</v>
          </cell>
          <cell r="F3244">
            <v>2</v>
          </cell>
          <cell r="G3244" t="str">
            <v>CB300704000300</v>
          </cell>
          <cell r="H3244">
            <v>3</v>
          </cell>
          <cell r="I3244" t="str">
            <v>--</v>
          </cell>
          <cell r="J3244">
            <v>2</v>
          </cell>
          <cell r="K3244">
            <v>3</v>
          </cell>
        </row>
        <row r="3245">
          <cell r="A3245" t="str">
            <v>M2</v>
          </cell>
          <cell r="B3245" t="str">
            <v>A5C</v>
          </cell>
          <cell r="C3245" t="str">
            <v>TRIM</v>
          </cell>
          <cell r="D3245" t="str">
            <v>V-2317</v>
          </cell>
          <cell r="E3245" t="str">
            <v>CAP</v>
          </cell>
          <cell r="F3245">
            <v>2</v>
          </cell>
          <cell r="G3245" t="str">
            <v>CB300704000300</v>
          </cell>
          <cell r="H3245">
            <v>3</v>
          </cell>
          <cell r="I3245" t="str">
            <v>--</v>
          </cell>
          <cell r="J3245">
            <v>2</v>
          </cell>
          <cell r="K3245">
            <v>3</v>
          </cell>
        </row>
        <row r="3246">
          <cell r="A3246" t="str">
            <v>M2</v>
          </cell>
          <cell r="B3246" t="str">
            <v>A5C</v>
          </cell>
          <cell r="C3246" t="str">
            <v>TRIM</v>
          </cell>
          <cell r="D3246" t="str">
            <v>V-2323</v>
          </cell>
          <cell r="E3246" t="str">
            <v>CAP</v>
          </cell>
          <cell r="F3246">
            <v>2</v>
          </cell>
          <cell r="G3246" t="str">
            <v>CB300704000300</v>
          </cell>
          <cell r="H3246">
            <v>3</v>
          </cell>
          <cell r="I3246" t="str">
            <v>--</v>
          </cell>
          <cell r="J3246">
            <v>2</v>
          </cell>
          <cell r="K3246">
            <v>3</v>
          </cell>
        </row>
        <row r="3247">
          <cell r="A3247" t="str">
            <v>M2</v>
          </cell>
          <cell r="B3247" t="str">
            <v>A5C</v>
          </cell>
          <cell r="C3247" t="str">
            <v>TRIM</v>
          </cell>
          <cell r="D3247" t="str">
            <v>V-2326</v>
          </cell>
          <cell r="E3247" t="str">
            <v>CAP</v>
          </cell>
          <cell r="F3247">
            <v>2</v>
          </cell>
          <cell r="G3247" t="str">
            <v>CB300704000300</v>
          </cell>
          <cell r="H3247">
            <v>3</v>
          </cell>
          <cell r="I3247" t="str">
            <v>--</v>
          </cell>
          <cell r="J3247">
            <v>2</v>
          </cell>
          <cell r="K3247">
            <v>3</v>
          </cell>
        </row>
        <row r="3248">
          <cell r="A3248" t="str">
            <v>M2</v>
          </cell>
          <cell r="B3248" t="str">
            <v>A5C</v>
          </cell>
          <cell r="C3248" t="str">
            <v>TRIM</v>
          </cell>
          <cell r="D3248" t="str">
            <v>V-2329</v>
          </cell>
          <cell r="E3248" t="str">
            <v>CAP</v>
          </cell>
          <cell r="F3248">
            <v>2</v>
          </cell>
          <cell r="G3248" t="str">
            <v>CB300704000300</v>
          </cell>
          <cell r="H3248">
            <v>3</v>
          </cell>
          <cell r="I3248" t="str">
            <v>--</v>
          </cell>
          <cell r="J3248">
            <v>2</v>
          </cell>
          <cell r="K3248">
            <v>3</v>
          </cell>
        </row>
        <row r="3249">
          <cell r="A3249" t="str">
            <v>M2</v>
          </cell>
          <cell r="B3249" t="str">
            <v>A5C</v>
          </cell>
          <cell r="C3249" t="str">
            <v>TRIM</v>
          </cell>
          <cell r="D3249" t="str">
            <v>V-2330</v>
          </cell>
          <cell r="E3249" t="str">
            <v>CAP</v>
          </cell>
          <cell r="F3249">
            <v>2</v>
          </cell>
          <cell r="G3249" t="str">
            <v>CB300704000300</v>
          </cell>
          <cell r="H3249">
            <v>3</v>
          </cell>
          <cell r="I3249" t="str">
            <v>--</v>
          </cell>
          <cell r="J3249">
            <v>2</v>
          </cell>
          <cell r="K3249">
            <v>3</v>
          </cell>
        </row>
        <row r="3250">
          <cell r="A3250" t="str">
            <v>M2</v>
          </cell>
          <cell r="B3250" t="str">
            <v>A5C</v>
          </cell>
          <cell r="C3250" t="str">
            <v>TRIM</v>
          </cell>
          <cell r="D3250" t="str">
            <v>V-2333</v>
          </cell>
          <cell r="E3250" t="str">
            <v>CAP</v>
          </cell>
          <cell r="F3250">
            <v>2</v>
          </cell>
          <cell r="G3250" t="str">
            <v>CB300704000300</v>
          </cell>
          <cell r="H3250">
            <v>3</v>
          </cell>
          <cell r="I3250" t="str">
            <v>--</v>
          </cell>
          <cell r="J3250">
            <v>2</v>
          </cell>
          <cell r="K3250">
            <v>3</v>
          </cell>
        </row>
        <row r="3251">
          <cell r="A3251" t="str">
            <v>M2</v>
          </cell>
          <cell r="B3251" t="str">
            <v>A5C</v>
          </cell>
          <cell r="C3251" t="str">
            <v>TRIM</v>
          </cell>
          <cell r="D3251" t="str">
            <v>V-2328</v>
          </cell>
          <cell r="E3251" t="str">
            <v>CAP</v>
          </cell>
          <cell r="F3251">
            <v>2</v>
          </cell>
          <cell r="G3251" t="str">
            <v>CB300704000300</v>
          </cell>
          <cell r="H3251">
            <v>3</v>
          </cell>
          <cell r="I3251" t="str">
            <v>--</v>
          </cell>
          <cell r="J3251">
            <v>2</v>
          </cell>
          <cell r="K3251">
            <v>3</v>
          </cell>
        </row>
        <row r="3252">
          <cell r="A3252" t="str">
            <v>M2</v>
          </cell>
          <cell r="B3252" t="str">
            <v>A5C</v>
          </cell>
          <cell r="C3252" t="str">
            <v>TRIM</v>
          </cell>
          <cell r="D3252" t="str">
            <v>V-2331</v>
          </cell>
          <cell r="E3252" t="str">
            <v>CAP</v>
          </cell>
          <cell r="F3252">
            <v>2</v>
          </cell>
          <cell r="G3252" t="str">
            <v>CB300704000300</v>
          </cell>
          <cell r="H3252">
            <v>3</v>
          </cell>
          <cell r="I3252" t="str">
            <v>--</v>
          </cell>
          <cell r="J3252">
            <v>2</v>
          </cell>
          <cell r="K3252">
            <v>3</v>
          </cell>
        </row>
        <row r="3253">
          <cell r="A3253" t="str">
            <v>M2</v>
          </cell>
          <cell r="B3253" t="str">
            <v>A5C</v>
          </cell>
          <cell r="C3253" t="str">
            <v>P</v>
          </cell>
          <cell r="D3253" t="str">
            <v>23094</v>
          </cell>
          <cell r="E3253" t="str">
            <v>CAP</v>
          </cell>
          <cell r="F3253">
            <v>2</v>
          </cell>
          <cell r="G3253" t="str">
            <v>CB300704000300</v>
          </cell>
          <cell r="H3253">
            <v>3</v>
          </cell>
          <cell r="I3253" t="str">
            <v>--</v>
          </cell>
          <cell r="J3253">
            <v>2</v>
          </cell>
          <cell r="K3253">
            <v>3</v>
          </cell>
        </row>
        <row r="3254">
          <cell r="A3254" t="str">
            <v>M2</v>
          </cell>
          <cell r="B3254" t="str">
            <v>A5C</v>
          </cell>
          <cell r="C3254" t="str">
            <v>P</v>
          </cell>
          <cell r="D3254" t="str">
            <v>23133</v>
          </cell>
          <cell r="E3254" t="str">
            <v>CAP</v>
          </cell>
          <cell r="F3254">
            <v>2</v>
          </cell>
          <cell r="G3254" t="str">
            <v>CB300704000300</v>
          </cell>
          <cell r="H3254">
            <v>3</v>
          </cell>
          <cell r="I3254" t="str">
            <v>--</v>
          </cell>
          <cell r="J3254">
            <v>2</v>
          </cell>
          <cell r="K3254">
            <v>3</v>
          </cell>
        </row>
        <row r="3255">
          <cell r="A3255" t="str">
            <v>M2</v>
          </cell>
          <cell r="B3255" t="str">
            <v>A5C</v>
          </cell>
          <cell r="C3255" t="str">
            <v>P</v>
          </cell>
          <cell r="D3255" t="str">
            <v>23141</v>
          </cell>
          <cell r="E3255" t="str">
            <v>CAP</v>
          </cell>
          <cell r="F3255">
            <v>2</v>
          </cell>
          <cell r="G3255" t="str">
            <v>CB300704000300</v>
          </cell>
          <cell r="H3255">
            <v>3</v>
          </cell>
          <cell r="I3255" t="str">
            <v>--</v>
          </cell>
          <cell r="J3255">
            <v>2</v>
          </cell>
          <cell r="K3255">
            <v>3</v>
          </cell>
        </row>
        <row r="3256">
          <cell r="A3256" t="str">
            <v>M2</v>
          </cell>
          <cell r="B3256" t="str">
            <v>A5C</v>
          </cell>
          <cell r="C3256" t="str">
            <v>P</v>
          </cell>
          <cell r="D3256" t="str">
            <v>23145</v>
          </cell>
          <cell r="E3256" t="str">
            <v>CAP</v>
          </cell>
          <cell r="F3256">
            <v>2</v>
          </cell>
          <cell r="G3256" t="str">
            <v>CB300704000300</v>
          </cell>
          <cell r="H3256">
            <v>3</v>
          </cell>
          <cell r="I3256" t="str">
            <v>--</v>
          </cell>
          <cell r="J3256">
            <v>2</v>
          </cell>
          <cell r="K3256">
            <v>3</v>
          </cell>
        </row>
        <row r="3257">
          <cell r="A3257" t="str">
            <v>M2</v>
          </cell>
          <cell r="B3257" t="str">
            <v>A5C</v>
          </cell>
          <cell r="C3257" t="str">
            <v>TRIM</v>
          </cell>
          <cell r="D3257" t="str">
            <v>V-2301</v>
          </cell>
          <cell r="E3257" t="str">
            <v>CAP</v>
          </cell>
          <cell r="F3257">
            <v>2</v>
          </cell>
          <cell r="G3257" t="str">
            <v>CB300704000300</v>
          </cell>
          <cell r="H3257">
            <v>3</v>
          </cell>
          <cell r="I3257" t="str">
            <v>--</v>
          </cell>
          <cell r="J3257">
            <v>2</v>
          </cell>
          <cell r="K3257">
            <v>3</v>
          </cell>
        </row>
        <row r="3258">
          <cell r="A3258" t="str">
            <v>M2</v>
          </cell>
          <cell r="B3258" t="str">
            <v>A5C</v>
          </cell>
          <cell r="C3258" t="str">
            <v>TRIM</v>
          </cell>
          <cell r="D3258" t="str">
            <v>V-2315</v>
          </cell>
          <cell r="E3258" t="str">
            <v>CAP</v>
          </cell>
          <cell r="F3258">
            <v>2</v>
          </cell>
          <cell r="G3258" t="str">
            <v>CB300704000300</v>
          </cell>
          <cell r="H3258">
            <v>3</v>
          </cell>
          <cell r="I3258" t="str">
            <v>--</v>
          </cell>
          <cell r="J3258">
            <v>2</v>
          </cell>
          <cell r="K3258">
            <v>3</v>
          </cell>
        </row>
        <row r="3259">
          <cell r="A3259" t="str">
            <v>M2</v>
          </cell>
          <cell r="B3259" t="str">
            <v>A5C</v>
          </cell>
          <cell r="C3259" t="str">
            <v>TRIM</v>
          </cell>
          <cell r="D3259" t="str">
            <v>V-2318</v>
          </cell>
          <cell r="E3259" t="str">
            <v>CAP</v>
          </cell>
          <cell r="F3259">
            <v>2</v>
          </cell>
          <cell r="G3259" t="str">
            <v>CB300704000300</v>
          </cell>
          <cell r="H3259">
            <v>3</v>
          </cell>
          <cell r="I3259" t="str">
            <v>--</v>
          </cell>
          <cell r="J3259">
            <v>2</v>
          </cell>
          <cell r="K3259">
            <v>3</v>
          </cell>
        </row>
        <row r="3260">
          <cell r="A3260" t="str">
            <v>M2</v>
          </cell>
          <cell r="B3260" t="str">
            <v>A5C</v>
          </cell>
          <cell r="C3260" t="str">
            <v>TRIM</v>
          </cell>
          <cell r="D3260" t="str">
            <v>V-2319</v>
          </cell>
          <cell r="E3260" t="str">
            <v>CAP</v>
          </cell>
          <cell r="F3260">
            <v>2</v>
          </cell>
          <cell r="G3260" t="str">
            <v>CB300704000300</v>
          </cell>
          <cell r="H3260">
            <v>3</v>
          </cell>
          <cell r="I3260" t="str">
            <v>--</v>
          </cell>
          <cell r="J3260">
            <v>2</v>
          </cell>
          <cell r="K3260">
            <v>3</v>
          </cell>
        </row>
        <row r="3261">
          <cell r="A3261" t="str">
            <v>M2</v>
          </cell>
          <cell r="B3261" t="str">
            <v>A5C</v>
          </cell>
          <cell r="C3261" t="str">
            <v>TRIM</v>
          </cell>
          <cell r="D3261" t="str">
            <v>V-2324</v>
          </cell>
          <cell r="E3261" t="str">
            <v>CAP</v>
          </cell>
          <cell r="F3261">
            <v>2</v>
          </cell>
          <cell r="G3261" t="str">
            <v>CB300704000300</v>
          </cell>
          <cell r="H3261">
            <v>3</v>
          </cell>
          <cell r="I3261" t="str">
            <v>--</v>
          </cell>
          <cell r="J3261">
            <v>2</v>
          </cell>
          <cell r="K3261">
            <v>3</v>
          </cell>
        </row>
        <row r="3262">
          <cell r="A3262" t="str">
            <v>M2</v>
          </cell>
          <cell r="B3262" t="str">
            <v>A5C</v>
          </cell>
          <cell r="C3262" t="str">
            <v>TRIM</v>
          </cell>
          <cell r="D3262" t="str">
            <v>V-2327</v>
          </cell>
          <cell r="E3262" t="str">
            <v>CAP</v>
          </cell>
          <cell r="F3262">
            <v>2</v>
          </cell>
          <cell r="G3262" t="str">
            <v>CB300704000300</v>
          </cell>
          <cell r="H3262">
            <v>3</v>
          </cell>
          <cell r="I3262" t="str">
            <v>--</v>
          </cell>
          <cell r="J3262">
            <v>2</v>
          </cell>
          <cell r="K3262">
            <v>3</v>
          </cell>
        </row>
        <row r="3263">
          <cell r="A3263" t="str">
            <v>M2</v>
          </cell>
          <cell r="B3263" t="str">
            <v>A5C</v>
          </cell>
          <cell r="C3263" t="str">
            <v>TRIM</v>
          </cell>
          <cell r="D3263" t="str">
            <v>V-2332</v>
          </cell>
          <cell r="E3263" t="str">
            <v>CAP</v>
          </cell>
          <cell r="F3263">
            <v>2</v>
          </cell>
          <cell r="G3263" t="str">
            <v>CB300704000300</v>
          </cell>
          <cell r="H3263">
            <v>3</v>
          </cell>
          <cell r="I3263" t="str">
            <v>--</v>
          </cell>
          <cell r="J3263">
            <v>2</v>
          </cell>
          <cell r="K3263">
            <v>3</v>
          </cell>
        </row>
        <row r="3264">
          <cell r="A3264" t="str">
            <v>M2</v>
          </cell>
          <cell r="B3264" t="str">
            <v>A5C</v>
          </cell>
          <cell r="C3264" t="str">
            <v>TRIM</v>
          </cell>
          <cell r="D3264" t="str">
            <v>V-2351</v>
          </cell>
          <cell r="E3264" t="str">
            <v>CAP</v>
          </cell>
          <cell r="F3264">
            <v>2</v>
          </cell>
          <cell r="G3264" t="str">
            <v>CB300704000300</v>
          </cell>
          <cell r="H3264">
            <v>3</v>
          </cell>
          <cell r="I3264" t="str">
            <v>--</v>
          </cell>
          <cell r="J3264">
            <v>2</v>
          </cell>
          <cell r="K3264">
            <v>3</v>
          </cell>
        </row>
        <row r="3265">
          <cell r="A3265" t="str">
            <v>M2</v>
          </cell>
          <cell r="B3265" t="str">
            <v>A5C</v>
          </cell>
          <cell r="C3265" t="str">
            <v>P</v>
          </cell>
          <cell r="D3265" t="str">
            <v>23082</v>
          </cell>
          <cell r="E3265" t="str">
            <v>E RED</v>
          </cell>
          <cell r="F3265">
            <v>2</v>
          </cell>
          <cell r="G3265" t="str">
            <v>CB300604080302</v>
          </cell>
          <cell r="H3265">
            <v>3</v>
          </cell>
          <cell r="I3265">
            <v>2</v>
          </cell>
          <cell r="J3265">
            <v>2</v>
          </cell>
          <cell r="K3265">
            <v>3</v>
          </cell>
        </row>
        <row r="3266">
          <cell r="A3266" t="str">
            <v>M2</v>
          </cell>
          <cell r="B3266" t="str">
            <v>A5C</v>
          </cell>
          <cell r="C3266" t="str">
            <v>P</v>
          </cell>
          <cell r="D3266" t="str">
            <v>23232</v>
          </cell>
          <cell r="E3266" t="str">
            <v>E RED</v>
          </cell>
          <cell r="F3266">
            <v>2</v>
          </cell>
          <cell r="G3266" t="str">
            <v>CB300604080302</v>
          </cell>
          <cell r="H3266">
            <v>3</v>
          </cell>
          <cell r="I3266">
            <v>2</v>
          </cell>
          <cell r="J3266">
            <v>2</v>
          </cell>
          <cell r="K3266">
            <v>3</v>
          </cell>
        </row>
        <row r="3267">
          <cell r="A3267" t="str">
            <v>M2</v>
          </cell>
          <cell r="B3267" t="str">
            <v>A5C</v>
          </cell>
          <cell r="C3267" t="str">
            <v>P</v>
          </cell>
          <cell r="D3267" t="str">
            <v>23254</v>
          </cell>
          <cell r="E3267" t="str">
            <v>E RED</v>
          </cell>
          <cell r="F3267">
            <v>2</v>
          </cell>
          <cell r="G3267" t="str">
            <v>CB300604080302</v>
          </cell>
          <cell r="H3267">
            <v>3</v>
          </cell>
          <cell r="I3267">
            <v>2</v>
          </cell>
          <cell r="J3267">
            <v>2</v>
          </cell>
          <cell r="K3267">
            <v>3</v>
          </cell>
        </row>
        <row r="3268">
          <cell r="A3268" t="str">
            <v>M2</v>
          </cell>
          <cell r="B3268" t="str">
            <v>A5C</v>
          </cell>
          <cell r="C3268" t="str">
            <v>P</v>
          </cell>
          <cell r="D3268" t="str">
            <v>23005</v>
          </cell>
          <cell r="E3268" t="str">
            <v>SOL</v>
          </cell>
          <cell r="F3268">
            <v>2</v>
          </cell>
          <cell r="G3268" t="str">
            <v>CB39020000030H</v>
          </cell>
          <cell r="H3268">
            <v>3</v>
          </cell>
          <cell r="I3268">
            <v>0.5</v>
          </cell>
          <cell r="J3268">
            <v>2</v>
          </cell>
          <cell r="K3268">
            <v>3</v>
          </cell>
        </row>
        <row r="3269">
          <cell r="A3269" t="str">
            <v>M2</v>
          </cell>
          <cell r="B3269" t="str">
            <v>A5C</v>
          </cell>
          <cell r="C3269" t="str">
            <v>P</v>
          </cell>
          <cell r="D3269" t="str">
            <v>23005</v>
          </cell>
          <cell r="E3269" t="str">
            <v>SOL</v>
          </cell>
          <cell r="F3269">
            <v>2</v>
          </cell>
          <cell r="G3269" t="str">
            <v>CB390200000301</v>
          </cell>
          <cell r="H3269">
            <v>3</v>
          </cell>
          <cell r="I3269">
            <v>1</v>
          </cell>
          <cell r="J3269">
            <v>1</v>
          </cell>
          <cell r="K3269">
            <v>2</v>
          </cell>
        </row>
        <row r="3270">
          <cell r="A3270" t="str">
            <v>M2</v>
          </cell>
          <cell r="B3270" t="str">
            <v>A5C</v>
          </cell>
          <cell r="C3270" t="str">
            <v>P</v>
          </cell>
          <cell r="D3270" t="str">
            <v>23047</v>
          </cell>
          <cell r="E3270" t="str">
            <v>SOL</v>
          </cell>
          <cell r="F3270">
            <v>2</v>
          </cell>
          <cell r="G3270" t="str">
            <v>CB39020000030T</v>
          </cell>
          <cell r="H3270">
            <v>3</v>
          </cell>
          <cell r="I3270">
            <v>0.75</v>
          </cell>
          <cell r="J3270">
            <v>2</v>
          </cell>
          <cell r="K3270">
            <v>3</v>
          </cell>
        </row>
        <row r="3271">
          <cell r="A3271" t="str">
            <v>M2</v>
          </cell>
          <cell r="B3271" t="str">
            <v>A5C</v>
          </cell>
          <cell r="C3271" t="str">
            <v>P</v>
          </cell>
          <cell r="D3271" t="str">
            <v>23083</v>
          </cell>
          <cell r="E3271" t="str">
            <v>SOL</v>
          </cell>
          <cell r="F3271">
            <v>2</v>
          </cell>
          <cell r="G3271" t="str">
            <v>CB390200000301</v>
          </cell>
          <cell r="H3271">
            <v>3</v>
          </cell>
          <cell r="I3271">
            <v>1</v>
          </cell>
          <cell r="J3271">
            <v>1</v>
          </cell>
          <cell r="K3271">
            <v>2</v>
          </cell>
        </row>
        <row r="3272">
          <cell r="A3272" t="str">
            <v>M2</v>
          </cell>
          <cell r="B3272" t="str">
            <v>A5C</v>
          </cell>
          <cell r="C3272" t="str">
            <v>P</v>
          </cell>
          <cell r="D3272" t="str">
            <v>23094</v>
          </cell>
          <cell r="E3272" t="str">
            <v>SOL</v>
          </cell>
          <cell r="F3272">
            <v>2</v>
          </cell>
          <cell r="G3272" t="str">
            <v>CB39020000030T</v>
          </cell>
          <cell r="H3272">
            <v>3</v>
          </cell>
          <cell r="I3272">
            <v>0.75</v>
          </cell>
          <cell r="J3272">
            <v>4</v>
          </cell>
          <cell r="K3272">
            <v>5</v>
          </cell>
        </row>
        <row r="3273">
          <cell r="A3273" t="str">
            <v>M2</v>
          </cell>
          <cell r="B3273" t="str">
            <v>A5C</v>
          </cell>
          <cell r="C3273" t="str">
            <v>P</v>
          </cell>
          <cell r="D3273" t="str">
            <v>23101</v>
          </cell>
          <cell r="E3273" t="str">
            <v>SOL</v>
          </cell>
          <cell r="F3273">
            <v>2</v>
          </cell>
          <cell r="G3273" t="str">
            <v>CB39020000030T</v>
          </cell>
          <cell r="H3273">
            <v>3</v>
          </cell>
          <cell r="I3273">
            <v>0.75</v>
          </cell>
          <cell r="J3273">
            <v>4</v>
          </cell>
          <cell r="K3273">
            <v>5</v>
          </cell>
        </row>
        <row r="3274">
          <cell r="A3274" t="str">
            <v>M2</v>
          </cell>
          <cell r="B3274" t="str">
            <v>A5C</v>
          </cell>
          <cell r="C3274" t="str">
            <v>P</v>
          </cell>
          <cell r="D3274" t="str">
            <v>23106</v>
          </cell>
          <cell r="E3274" t="str">
            <v>SOL</v>
          </cell>
          <cell r="F3274">
            <v>2</v>
          </cell>
          <cell r="G3274" t="str">
            <v>CB390200000301</v>
          </cell>
          <cell r="H3274">
            <v>3</v>
          </cell>
          <cell r="I3274">
            <v>1</v>
          </cell>
          <cell r="J3274">
            <v>1</v>
          </cell>
          <cell r="K3274">
            <v>2</v>
          </cell>
        </row>
        <row r="3275">
          <cell r="A3275" t="str">
            <v>M2</v>
          </cell>
          <cell r="B3275" t="str">
            <v>A5C</v>
          </cell>
          <cell r="C3275" t="str">
            <v>P</v>
          </cell>
          <cell r="D3275" t="str">
            <v>23106</v>
          </cell>
          <cell r="E3275" t="str">
            <v>SOL</v>
          </cell>
          <cell r="F3275">
            <v>2</v>
          </cell>
          <cell r="G3275" t="str">
            <v>CB39020000030T</v>
          </cell>
          <cell r="H3275">
            <v>3</v>
          </cell>
          <cell r="I3275">
            <v>0.75</v>
          </cell>
          <cell r="J3275">
            <v>2</v>
          </cell>
          <cell r="K3275">
            <v>3</v>
          </cell>
        </row>
        <row r="3276">
          <cell r="A3276" t="str">
            <v>M2</v>
          </cell>
          <cell r="B3276" t="str">
            <v>A5C</v>
          </cell>
          <cell r="C3276" t="str">
            <v>P</v>
          </cell>
          <cell r="D3276" t="str">
            <v>23109</v>
          </cell>
          <cell r="E3276" t="str">
            <v>SOL</v>
          </cell>
          <cell r="F3276">
            <v>2</v>
          </cell>
          <cell r="G3276" t="str">
            <v>CB39020000030T</v>
          </cell>
          <cell r="H3276">
            <v>3</v>
          </cell>
          <cell r="I3276">
            <v>0.75</v>
          </cell>
          <cell r="J3276">
            <v>4</v>
          </cell>
          <cell r="K3276">
            <v>5</v>
          </cell>
        </row>
        <row r="3277">
          <cell r="A3277" t="str">
            <v>M2</v>
          </cell>
          <cell r="B3277" t="str">
            <v>A5C</v>
          </cell>
          <cell r="C3277" t="str">
            <v>P</v>
          </cell>
          <cell r="D3277" t="str">
            <v>23142</v>
          </cell>
          <cell r="E3277" t="str">
            <v>SOL</v>
          </cell>
          <cell r="F3277">
            <v>2</v>
          </cell>
          <cell r="G3277" t="str">
            <v>CB390200000301</v>
          </cell>
          <cell r="H3277">
            <v>3</v>
          </cell>
          <cell r="I3277">
            <v>1</v>
          </cell>
          <cell r="J3277">
            <v>1</v>
          </cell>
          <cell r="K3277">
            <v>2</v>
          </cell>
        </row>
        <row r="3278">
          <cell r="A3278" t="str">
            <v>M2</v>
          </cell>
          <cell r="B3278" t="str">
            <v>A5C</v>
          </cell>
          <cell r="C3278" t="str">
            <v>P</v>
          </cell>
          <cell r="D3278" t="str">
            <v>23142</v>
          </cell>
          <cell r="E3278" t="str">
            <v>SOL</v>
          </cell>
          <cell r="F3278">
            <v>2</v>
          </cell>
          <cell r="G3278" t="str">
            <v>CB39020000030T</v>
          </cell>
          <cell r="H3278">
            <v>3</v>
          </cell>
          <cell r="I3278">
            <v>0.75</v>
          </cell>
          <cell r="J3278">
            <v>2</v>
          </cell>
          <cell r="K3278">
            <v>3</v>
          </cell>
        </row>
        <row r="3279">
          <cell r="A3279" t="str">
            <v>M2</v>
          </cell>
          <cell r="B3279" t="str">
            <v>A5C</v>
          </cell>
          <cell r="C3279" t="str">
            <v>P</v>
          </cell>
          <cell r="D3279" t="str">
            <v>23230</v>
          </cell>
          <cell r="E3279" t="str">
            <v>SOL</v>
          </cell>
          <cell r="F3279">
            <v>2</v>
          </cell>
          <cell r="G3279" t="str">
            <v>CB390200000301</v>
          </cell>
          <cell r="H3279">
            <v>3</v>
          </cell>
          <cell r="I3279">
            <v>1</v>
          </cell>
          <cell r="J3279">
            <v>1</v>
          </cell>
          <cell r="K3279">
            <v>2</v>
          </cell>
        </row>
        <row r="3280">
          <cell r="A3280" t="str">
            <v>M2</v>
          </cell>
          <cell r="B3280" t="str">
            <v>A5C</v>
          </cell>
          <cell r="C3280" t="str">
            <v>P</v>
          </cell>
          <cell r="D3280" t="str">
            <v>23236</v>
          </cell>
          <cell r="E3280" t="str">
            <v>SOL</v>
          </cell>
          <cell r="F3280">
            <v>2</v>
          </cell>
          <cell r="G3280" t="str">
            <v>CB39020000030T</v>
          </cell>
          <cell r="H3280">
            <v>3</v>
          </cell>
          <cell r="I3280">
            <v>0.75</v>
          </cell>
          <cell r="J3280">
            <v>2</v>
          </cell>
          <cell r="K3280">
            <v>3</v>
          </cell>
        </row>
        <row r="3281">
          <cell r="A3281" t="str">
            <v>M2</v>
          </cell>
          <cell r="B3281" t="str">
            <v>A5C</v>
          </cell>
          <cell r="C3281" t="str">
            <v>P</v>
          </cell>
          <cell r="D3281" t="str">
            <v>23234</v>
          </cell>
          <cell r="E3281" t="str">
            <v>SOL</v>
          </cell>
          <cell r="F3281">
            <v>2</v>
          </cell>
          <cell r="G3281" t="str">
            <v>CB39020000030T</v>
          </cell>
          <cell r="H3281">
            <v>3</v>
          </cell>
          <cell r="I3281">
            <v>0.75</v>
          </cell>
          <cell r="J3281">
            <v>4</v>
          </cell>
          <cell r="K3281">
            <v>5</v>
          </cell>
        </row>
        <row r="3282">
          <cell r="A3282" t="str">
            <v>M2</v>
          </cell>
          <cell r="B3282" t="str">
            <v>A5C</v>
          </cell>
          <cell r="C3282" t="str">
            <v>P</v>
          </cell>
          <cell r="D3282" t="str">
            <v>23236</v>
          </cell>
          <cell r="E3282" t="str">
            <v>SOL</v>
          </cell>
          <cell r="F3282">
            <v>2</v>
          </cell>
          <cell r="G3282" t="str">
            <v>CB390200000301</v>
          </cell>
          <cell r="H3282">
            <v>3</v>
          </cell>
          <cell r="I3282">
            <v>1</v>
          </cell>
          <cell r="J3282">
            <v>1</v>
          </cell>
          <cell r="K3282">
            <v>2</v>
          </cell>
        </row>
        <row r="3283">
          <cell r="A3283" t="str">
            <v>M2</v>
          </cell>
          <cell r="B3283" t="str">
            <v>A5C</v>
          </cell>
          <cell r="C3283" t="str">
            <v>P</v>
          </cell>
          <cell r="D3283" t="str">
            <v>23238</v>
          </cell>
          <cell r="E3283" t="str">
            <v>SOL</v>
          </cell>
          <cell r="F3283">
            <v>2</v>
          </cell>
          <cell r="G3283" t="str">
            <v>CB39020000030T</v>
          </cell>
          <cell r="H3283">
            <v>3</v>
          </cell>
          <cell r="I3283">
            <v>0.75</v>
          </cell>
          <cell r="J3283">
            <v>4</v>
          </cell>
          <cell r="K3283">
            <v>5</v>
          </cell>
        </row>
        <row r="3284">
          <cell r="A3284" t="str">
            <v>M2</v>
          </cell>
          <cell r="B3284" t="str">
            <v>A5C</v>
          </cell>
          <cell r="C3284" t="str">
            <v>P</v>
          </cell>
          <cell r="D3284" t="str">
            <v>23240</v>
          </cell>
          <cell r="E3284" t="str">
            <v>SOL</v>
          </cell>
          <cell r="F3284">
            <v>2</v>
          </cell>
          <cell r="G3284" t="str">
            <v>CB390200000301</v>
          </cell>
          <cell r="H3284">
            <v>3</v>
          </cell>
          <cell r="I3284">
            <v>1</v>
          </cell>
          <cell r="J3284">
            <v>1</v>
          </cell>
          <cell r="K3284">
            <v>2</v>
          </cell>
        </row>
        <row r="3285">
          <cell r="A3285" t="str">
            <v>M2</v>
          </cell>
          <cell r="B3285" t="str">
            <v>A5C</v>
          </cell>
          <cell r="C3285" t="str">
            <v>P</v>
          </cell>
          <cell r="D3285" t="str">
            <v>23246</v>
          </cell>
          <cell r="E3285" t="str">
            <v>SOL</v>
          </cell>
          <cell r="F3285">
            <v>2</v>
          </cell>
          <cell r="G3285" t="str">
            <v>CB39020000030T</v>
          </cell>
          <cell r="H3285">
            <v>3</v>
          </cell>
          <cell r="I3285">
            <v>0.75</v>
          </cell>
          <cell r="J3285">
            <v>2</v>
          </cell>
          <cell r="K3285">
            <v>3</v>
          </cell>
        </row>
        <row r="3286">
          <cell r="A3286" t="str">
            <v>M2</v>
          </cell>
          <cell r="B3286" t="str">
            <v>A5C</v>
          </cell>
          <cell r="C3286" t="str">
            <v>P</v>
          </cell>
          <cell r="D3286" t="str">
            <v>23246</v>
          </cell>
          <cell r="E3286" t="str">
            <v>SOL</v>
          </cell>
          <cell r="F3286">
            <v>2</v>
          </cell>
          <cell r="G3286" t="str">
            <v>CB390200000301</v>
          </cell>
          <cell r="H3286">
            <v>3</v>
          </cell>
          <cell r="I3286">
            <v>1</v>
          </cell>
          <cell r="J3286">
            <v>1</v>
          </cell>
          <cell r="K3286">
            <v>2</v>
          </cell>
        </row>
        <row r="3287">
          <cell r="A3287" t="str">
            <v>M2</v>
          </cell>
          <cell r="B3287" t="str">
            <v>A5C</v>
          </cell>
          <cell r="C3287" t="str">
            <v>P</v>
          </cell>
          <cell r="D3287" t="str">
            <v>23252</v>
          </cell>
          <cell r="E3287" t="str">
            <v>SOL</v>
          </cell>
          <cell r="F3287">
            <v>2</v>
          </cell>
          <cell r="G3287" t="str">
            <v>CB390200000301</v>
          </cell>
          <cell r="H3287">
            <v>3</v>
          </cell>
          <cell r="I3287">
            <v>1</v>
          </cell>
          <cell r="J3287">
            <v>1</v>
          </cell>
          <cell r="K3287">
            <v>2</v>
          </cell>
        </row>
        <row r="3288">
          <cell r="A3288" t="str">
            <v>M2</v>
          </cell>
          <cell r="B3288" t="str">
            <v>A5C</v>
          </cell>
          <cell r="C3288" t="str">
            <v>P</v>
          </cell>
          <cell r="D3288" t="str">
            <v>23256</v>
          </cell>
          <cell r="E3288" t="str">
            <v>SOL</v>
          </cell>
          <cell r="F3288">
            <v>2</v>
          </cell>
          <cell r="G3288" t="str">
            <v>CB390200000301</v>
          </cell>
          <cell r="H3288">
            <v>3</v>
          </cell>
          <cell r="I3288">
            <v>1</v>
          </cell>
          <cell r="J3288">
            <v>3</v>
          </cell>
          <cell r="K3288">
            <v>4</v>
          </cell>
        </row>
        <row r="3289">
          <cell r="A3289" t="str">
            <v>M2</v>
          </cell>
          <cell r="B3289" t="str">
            <v>A5C</v>
          </cell>
          <cell r="C3289" t="str">
            <v>P</v>
          </cell>
          <cell r="D3289" t="str">
            <v>23256</v>
          </cell>
          <cell r="E3289" t="str">
            <v>SOL</v>
          </cell>
          <cell r="F3289">
            <v>2</v>
          </cell>
          <cell r="G3289" t="str">
            <v>CB39020000030T</v>
          </cell>
          <cell r="H3289">
            <v>3</v>
          </cell>
          <cell r="I3289">
            <v>0.75</v>
          </cell>
          <cell r="J3289">
            <v>1</v>
          </cell>
          <cell r="K3289">
            <v>2</v>
          </cell>
        </row>
        <row r="3290">
          <cell r="A3290" t="str">
            <v>M2</v>
          </cell>
          <cell r="B3290" t="str">
            <v>A5C</v>
          </cell>
          <cell r="C3290" t="str">
            <v>P</v>
          </cell>
          <cell r="D3290" t="str">
            <v>23258</v>
          </cell>
          <cell r="E3290" t="str">
            <v>SOL</v>
          </cell>
          <cell r="F3290">
            <v>2</v>
          </cell>
          <cell r="G3290" t="str">
            <v>CB39020000030T</v>
          </cell>
          <cell r="H3290">
            <v>3</v>
          </cell>
          <cell r="I3290">
            <v>0.75</v>
          </cell>
          <cell r="J3290">
            <v>1</v>
          </cell>
          <cell r="K3290">
            <v>2</v>
          </cell>
        </row>
        <row r="3291">
          <cell r="A3291" t="str">
            <v>M2</v>
          </cell>
          <cell r="B3291" t="str">
            <v>A5C</v>
          </cell>
          <cell r="C3291" t="str">
            <v>P</v>
          </cell>
          <cell r="D3291" t="str">
            <v>23258</v>
          </cell>
          <cell r="E3291" t="str">
            <v>SOL</v>
          </cell>
          <cell r="F3291">
            <v>2</v>
          </cell>
          <cell r="G3291" t="str">
            <v>CB390200000301</v>
          </cell>
          <cell r="H3291">
            <v>3</v>
          </cell>
          <cell r="I3291">
            <v>1</v>
          </cell>
          <cell r="J3291">
            <v>1</v>
          </cell>
          <cell r="K3291">
            <v>2</v>
          </cell>
        </row>
        <row r="3292">
          <cell r="A3292" t="str">
            <v>M2</v>
          </cell>
          <cell r="B3292" t="str">
            <v>A5C</v>
          </cell>
          <cell r="C3292" t="str">
            <v>TRIM</v>
          </cell>
          <cell r="D3292" t="str">
            <v>V-2301</v>
          </cell>
          <cell r="E3292" t="str">
            <v>SOL</v>
          </cell>
          <cell r="F3292">
            <v>2</v>
          </cell>
          <cell r="G3292" t="str">
            <v>CB39020000030T</v>
          </cell>
          <cell r="H3292">
            <v>3</v>
          </cell>
          <cell r="I3292">
            <v>0.75</v>
          </cell>
          <cell r="J3292">
            <v>4</v>
          </cell>
          <cell r="K3292">
            <v>5</v>
          </cell>
        </row>
        <row r="3293">
          <cell r="A3293" t="str">
            <v>M2</v>
          </cell>
          <cell r="B3293" t="str">
            <v>A5C</v>
          </cell>
          <cell r="C3293" t="str">
            <v>TRIM</v>
          </cell>
          <cell r="D3293" t="str">
            <v>V-2316</v>
          </cell>
          <cell r="E3293" t="str">
            <v>SOL</v>
          </cell>
          <cell r="F3293">
            <v>2</v>
          </cell>
          <cell r="G3293" t="str">
            <v>CB39020000030T</v>
          </cell>
          <cell r="H3293">
            <v>3</v>
          </cell>
          <cell r="I3293">
            <v>0.75</v>
          </cell>
          <cell r="J3293">
            <v>6</v>
          </cell>
          <cell r="K3293">
            <v>7</v>
          </cell>
        </row>
        <row r="3294">
          <cell r="A3294" t="str">
            <v>M2</v>
          </cell>
          <cell r="B3294" t="str">
            <v>A5C</v>
          </cell>
          <cell r="C3294" t="str">
            <v>TRIM</v>
          </cell>
          <cell r="D3294" t="str">
            <v>V-2315</v>
          </cell>
          <cell r="E3294" t="str">
            <v>SOL</v>
          </cell>
          <cell r="F3294">
            <v>2</v>
          </cell>
          <cell r="G3294" t="str">
            <v>CB39020000030T</v>
          </cell>
          <cell r="H3294">
            <v>3</v>
          </cell>
          <cell r="I3294">
            <v>0.75</v>
          </cell>
          <cell r="J3294">
            <v>6</v>
          </cell>
          <cell r="K3294">
            <v>7</v>
          </cell>
        </row>
        <row r="3295">
          <cell r="A3295" t="str">
            <v>M2</v>
          </cell>
          <cell r="B3295" t="str">
            <v>A5C</v>
          </cell>
          <cell r="C3295" t="str">
            <v>TRIM</v>
          </cell>
          <cell r="D3295" t="str">
            <v>V-2317</v>
          </cell>
          <cell r="E3295" t="str">
            <v>SOL</v>
          </cell>
          <cell r="F3295">
            <v>2</v>
          </cell>
          <cell r="G3295" t="str">
            <v>CB39020000030T</v>
          </cell>
          <cell r="H3295">
            <v>3</v>
          </cell>
          <cell r="I3295">
            <v>0.75</v>
          </cell>
          <cell r="J3295">
            <v>6</v>
          </cell>
          <cell r="K3295">
            <v>7</v>
          </cell>
        </row>
        <row r="3296">
          <cell r="A3296" t="str">
            <v>M2</v>
          </cell>
          <cell r="B3296" t="str">
            <v>A5C</v>
          </cell>
          <cell r="C3296" t="str">
            <v>TRIM</v>
          </cell>
          <cell r="D3296" t="str">
            <v>V-2318</v>
          </cell>
          <cell r="E3296" t="str">
            <v>SOL</v>
          </cell>
          <cell r="F3296">
            <v>2</v>
          </cell>
          <cell r="G3296" t="str">
            <v>CB39020000030T</v>
          </cell>
          <cell r="H3296">
            <v>3</v>
          </cell>
          <cell r="I3296">
            <v>0.75</v>
          </cell>
          <cell r="J3296">
            <v>6</v>
          </cell>
          <cell r="K3296">
            <v>7</v>
          </cell>
        </row>
        <row r="3297">
          <cell r="A3297" t="str">
            <v>M2</v>
          </cell>
          <cell r="B3297" t="str">
            <v>A5C</v>
          </cell>
          <cell r="C3297" t="str">
            <v>TRIM</v>
          </cell>
          <cell r="D3297" t="str">
            <v>V-2319</v>
          </cell>
          <cell r="E3297" t="str">
            <v>SOL</v>
          </cell>
          <cell r="F3297">
            <v>2</v>
          </cell>
          <cell r="G3297" t="str">
            <v>CB39020000030T</v>
          </cell>
          <cell r="H3297">
            <v>3</v>
          </cell>
          <cell r="I3297">
            <v>0.75</v>
          </cell>
          <cell r="J3297">
            <v>6</v>
          </cell>
          <cell r="K3297">
            <v>7</v>
          </cell>
        </row>
        <row r="3298">
          <cell r="A3298" t="str">
            <v>M2</v>
          </cell>
          <cell r="B3298" t="str">
            <v>A5C</v>
          </cell>
          <cell r="C3298" t="str">
            <v>TRIM</v>
          </cell>
          <cell r="D3298" t="str">
            <v>V-2320</v>
          </cell>
          <cell r="E3298" t="str">
            <v>SOL</v>
          </cell>
          <cell r="F3298">
            <v>2</v>
          </cell>
          <cell r="G3298" t="str">
            <v>CB39020000030T</v>
          </cell>
          <cell r="H3298">
            <v>3</v>
          </cell>
          <cell r="I3298">
            <v>0.75</v>
          </cell>
          <cell r="J3298">
            <v>6</v>
          </cell>
          <cell r="K3298">
            <v>7</v>
          </cell>
        </row>
        <row r="3299">
          <cell r="A3299" t="str">
            <v>M2</v>
          </cell>
          <cell r="B3299" t="str">
            <v>A5C</v>
          </cell>
          <cell r="C3299" t="str">
            <v>TRIM</v>
          </cell>
          <cell r="D3299" t="str">
            <v>V-2321</v>
          </cell>
          <cell r="E3299" t="str">
            <v>SOL</v>
          </cell>
          <cell r="F3299">
            <v>2</v>
          </cell>
          <cell r="G3299" t="str">
            <v>CB39020000030T</v>
          </cell>
          <cell r="H3299">
            <v>3</v>
          </cell>
          <cell r="I3299">
            <v>0.75</v>
          </cell>
          <cell r="J3299">
            <v>6</v>
          </cell>
          <cell r="K3299">
            <v>7</v>
          </cell>
        </row>
        <row r="3300">
          <cell r="A3300" t="str">
            <v>M2</v>
          </cell>
          <cell r="B3300" t="str">
            <v>A5C</v>
          </cell>
          <cell r="C3300" t="str">
            <v>TRIM</v>
          </cell>
          <cell r="D3300" t="str">
            <v>V-2323</v>
          </cell>
          <cell r="E3300" t="str">
            <v>SOL</v>
          </cell>
          <cell r="F3300">
            <v>2</v>
          </cell>
          <cell r="G3300" t="str">
            <v>CB39020000030T</v>
          </cell>
          <cell r="H3300">
            <v>3</v>
          </cell>
          <cell r="I3300">
            <v>0.75</v>
          </cell>
          <cell r="J3300">
            <v>6</v>
          </cell>
          <cell r="K3300">
            <v>7</v>
          </cell>
        </row>
        <row r="3301">
          <cell r="A3301" t="str">
            <v>M2</v>
          </cell>
          <cell r="B3301" t="str">
            <v>A5C</v>
          </cell>
          <cell r="C3301" t="str">
            <v>TRIM</v>
          </cell>
          <cell r="D3301" t="str">
            <v>V-2324</v>
          </cell>
          <cell r="E3301" t="str">
            <v>SOL</v>
          </cell>
          <cell r="F3301">
            <v>2</v>
          </cell>
          <cell r="G3301" t="str">
            <v>CB39020000030T</v>
          </cell>
          <cell r="H3301">
            <v>3</v>
          </cell>
          <cell r="I3301">
            <v>0.75</v>
          </cell>
          <cell r="J3301">
            <v>6</v>
          </cell>
          <cell r="K3301">
            <v>7</v>
          </cell>
        </row>
        <row r="3302">
          <cell r="A3302" t="str">
            <v>M2</v>
          </cell>
          <cell r="B3302" t="str">
            <v>A5C</v>
          </cell>
          <cell r="C3302" t="str">
            <v>TRIM</v>
          </cell>
          <cell r="D3302" t="str">
            <v>V-2327</v>
          </cell>
          <cell r="E3302" t="str">
            <v>SOL</v>
          </cell>
          <cell r="F3302">
            <v>2</v>
          </cell>
          <cell r="G3302" t="str">
            <v>CB39020000030T</v>
          </cell>
          <cell r="H3302">
            <v>3</v>
          </cell>
          <cell r="I3302">
            <v>0.75</v>
          </cell>
          <cell r="J3302">
            <v>6</v>
          </cell>
          <cell r="K3302">
            <v>7</v>
          </cell>
        </row>
        <row r="3303">
          <cell r="A3303" t="str">
            <v>M2</v>
          </cell>
          <cell r="B3303" t="str">
            <v>A5C</v>
          </cell>
          <cell r="C3303" t="str">
            <v>TRIM</v>
          </cell>
          <cell r="D3303" t="str">
            <v>V-2329</v>
          </cell>
          <cell r="E3303" t="str">
            <v>SOL</v>
          </cell>
          <cell r="F3303">
            <v>2</v>
          </cell>
          <cell r="G3303" t="str">
            <v>CB39020000030T</v>
          </cell>
          <cell r="H3303">
            <v>3</v>
          </cell>
          <cell r="I3303">
            <v>0.75</v>
          </cell>
          <cell r="J3303">
            <v>6</v>
          </cell>
          <cell r="K3303">
            <v>7</v>
          </cell>
        </row>
        <row r="3304">
          <cell r="A3304" t="str">
            <v>M2</v>
          </cell>
          <cell r="B3304" t="str">
            <v>A5C</v>
          </cell>
          <cell r="C3304" t="str">
            <v>TRIM</v>
          </cell>
          <cell r="D3304" t="str">
            <v>V-2330</v>
          </cell>
          <cell r="E3304" t="str">
            <v>SOL</v>
          </cell>
          <cell r="F3304">
            <v>2</v>
          </cell>
          <cell r="G3304" t="str">
            <v>CB39020000030T</v>
          </cell>
          <cell r="H3304">
            <v>3</v>
          </cell>
          <cell r="I3304">
            <v>0.75</v>
          </cell>
          <cell r="J3304">
            <v>6</v>
          </cell>
          <cell r="K3304">
            <v>7</v>
          </cell>
        </row>
        <row r="3305">
          <cell r="A3305" t="str">
            <v>M2</v>
          </cell>
          <cell r="B3305" t="str">
            <v>A5C</v>
          </cell>
          <cell r="C3305" t="str">
            <v>TRIM</v>
          </cell>
          <cell r="D3305" t="str">
            <v>V-2331</v>
          </cell>
          <cell r="E3305" t="str">
            <v>SOL</v>
          </cell>
          <cell r="F3305">
            <v>2</v>
          </cell>
          <cell r="G3305" t="str">
            <v>CB39020000030T</v>
          </cell>
          <cell r="H3305">
            <v>3</v>
          </cell>
          <cell r="I3305">
            <v>0.75</v>
          </cell>
          <cell r="J3305">
            <v>6</v>
          </cell>
          <cell r="K3305">
            <v>7</v>
          </cell>
        </row>
        <row r="3306">
          <cell r="A3306" t="str">
            <v>M2</v>
          </cell>
          <cell r="B3306" t="str">
            <v>A5C</v>
          </cell>
          <cell r="C3306" t="str">
            <v>TRIM</v>
          </cell>
          <cell r="D3306" t="str">
            <v>V-2332</v>
          </cell>
          <cell r="E3306" t="str">
            <v>SOL</v>
          </cell>
          <cell r="F3306">
            <v>2</v>
          </cell>
          <cell r="G3306" t="str">
            <v>CB39020000030T</v>
          </cell>
          <cell r="H3306">
            <v>3</v>
          </cell>
          <cell r="I3306">
            <v>0.75</v>
          </cell>
          <cell r="J3306">
            <v>6</v>
          </cell>
          <cell r="K3306">
            <v>7</v>
          </cell>
        </row>
        <row r="3307">
          <cell r="A3307" t="str">
            <v>M2</v>
          </cell>
          <cell r="B3307" t="str">
            <v>A5C</v>
          </cell>
          <cell r="C3307" t="str">
            <v>P</v>
          </cell>
          <cell r="D3307" t="str">
            <v>23082</v>
          </cell>
          <cell r="E3307" t="str">
            <v>SOL</v>
          </cell>
          <cell r="F3307">
            <v>2</v>
          </cell>
          <cell r="G3307" t="str">
            <v>CB39020000030T</v>
          </cell>
          <cell r="H3307">
            <v>3</v>
          </cell>
          <cell r="I3307">
            <v>0.75</v>
          </cell>
          <cell r="J3307">
            <v>2</v>
          </cell>
          <cell r="K3307">
            <v>3</v>
          </cell>
        </row>
        <row r="3308">
          <cell r="A3308" t="str">
            <v>M2</v>
          </cell>
          <cell r="B3308" t="str">
            <v>A5C</v>
          </cell>
          <cell r="C3308" t="str">
            <v>P</v>
          </cell>
          <cell r="D3308" t="str">
            <v>23105</v>
          </cell>
          <cell r="E3308" t="str">
            <v>SOL</v>
          </cell>
          <cell r="F3308">
            <v>2</v>
          </cell>
          <cell r="G3308" t="str">
            <v>CB39020000030T</v>
          </cell>
          <cell r="H3308">
            <v>3</v>
          </cell>
          <cell r="I3308">
            <v>0.75</v>
          </cell>
          <cell r="J3308">
            <v>4</v>
          </cell>
          <cell r="K3308">
            <v>5</v>
          </cell>
        </row>
        <row r="3309">
          <cell r="A3309" t="str">
            <v>M2</v>
          </cell>
          <cell r="B3309" t="str">
            <v>A5C</v>
          </cell>
          <cell r="C3309" t="str">
            <v>P</v>
          </cell>
          <cell r="D3309" t="str">
            <v>23113</v>
          </cell>
          <cell r="E3309" t="str">
            <v>SOL</v>
          </cell>
          <cell r="F3309">
            <v>2</v>
          </cell>
          <cell r="G3309" t="str">
            <v>CB39020000030T</v>
          </cell>
          <cell r="H3309">
            <v>3</v>
          </cell>
          <cell r="I3309">
            <v>0.75</v>
          </cell>
          <cell r="J3309">
            <v>4</v>
          </cell>
          <cell r="K3309">
            <v>5</v>
          </cell>
        </row>
        <row r="3310">
          <cell r="A3310" t="str">
            <v>M2</v>
          </cell>
          <cell r="B3310" t="str">
            <v>A5C</v>
          </cell>
          <cell r="C3310" t="str">
            <v>P</v>
          </cell>
          <cell r="D3310" t="str">
            <v>23122</v>
          </cell>
          <cell r="E3310" t="str">
            <v>SOL</v>
          </cell>
          <cell r="F3310">
            <v>2</v>
          </cell>
          <cell r="G3310" t="str">
            <v>CB390200000301</v>
          </cell>
          <cell r="H3310">
            <v>3</v>
          </cell>
          <cell r="I3310">
            <v>1</v>
          </cell>
          <cell r="J3310">
            <v>1</v>
          </cell>
          <cell r="K3310">
            <v>2</v>
          </cell>
        </row>
        <row r="3311">
          <cell r="A3311" t="str">
            <v>M2</v>
          </cell>
          <cell r="B3311" t="str">
            <v>A5C</v>
          </cell>
          <cell r="C3311" t="str">
            <v>P</v>
          </cell>
          <cell r="D3311" t="str">
            <v>23124</v>
          </cell>
          <cell r="E3311" t="str">
            <v>SOL</v>
          </cell>
          <cell r="F3311">
            <v>2</v>
          </cell>
          <cell r="G3311" t="str">
            <v>CB39020000030T</v>
          </cell>
          <cell r="H3311">
            <v>3</v>
          </cell>
          <cell r="I3311">
            <v>0.75</v>
          </cell>
          <cell r="J3311">
            <v>3</v>
          </cell>
          <cell r="K3311">
            <v>4</v>
          </cell>
        </row>
        <row r="3312">
          <cell r="A3312" t="str">
            <v>M2</v>
          </cell>
          <cell r="B3312" t="str">
            <v>A5C</v>
          </cell>
          <cell r="C3312" t="str">
            <v>P</v>
          </cell>
          <cell r="D3312" t="str">
            <v>23232</v>
          </cell>
          <cell r="E3312" t="str">
            <v>SOL</v>
          </cell>
          <cell r="F3312">
            <v>2</v>
          </cell>
          <cell r="G3312" t="str">
            <v>CB39020000030T</v>
          </cell>
          <cell r="H3312">
            <v>3</v>
          </cell>
          <cell r="I3312">
            <v>0.75</v>
          </cell>
          <cell r="J3312">
            <v>2</v>
          </cell>
          <cell r="K3312">
            <v>3</v>
          </cell>
        </row>
        <row r="3313">
          <cell r="A3313" t="str">
            <v>M2</v>
          </cell>
          <cell r="B3313" t="str">
            <v>A5C</v>
          </cell>
          <cell r="C3313" t="str">
            <v>P</v>
          </cell>
          <cell r="D3313" t="str">
            <v>23240</v>
          </cell>
          <cell r="E3313" t="str">
            <v>SOL</v>
          </cell>
          <cell r="F3313">
            <v>2</v>
          </cell>
          <cell r="G3313" t="str">
            <v>CB39020000030T</v>
          </cell>
          <cell r="H3313">
            <v>3</v>
          </cell>
          <cell r="I3313">
            <v>0.75</v>
          </cell>
          <cell r="J3313">
            <v>2</v>
          </cell>
          <cell r="K3313">
            <v>3</v>
          </cell>
        </row>
        <row r="3314">
          <cell r="A3314" t="str">
            <v>M2</v>
          </cell>
          <cell r="B3314" t="str">
            <v>A5C</v>
          </cell>
          <cell r="C3314" t="str">
            <v>P</v>
          </cell>
          <cell r="D3314" t="str">
            <v>23254</v>
          </cell>
          <cell r="E3314" t="str">
            <v>SOL</v>
          </cell>
          <cell r="F3314">
            <v>2</v>
          </cell>
          <cell r="G3314" t="str">
            <v>CB39020000030T</v>
          </cell>
          <cell r="H3314">
            <v>3</v>
          </cell>
          <cell r="I3314">
            <v>0.75</v>
          </cell>
          <cell r="J3314">
            <v>2</v>
          </cell>
          <cell r="K3314">
            <v>3</v>
          </cell>
        </row>
        <row r="3315">
          <cell r="A3315" t="str">
            <v>M2</v>
          </cell>
          <cell r="B3315" t="str">
            <v>A5C</v>
          </cell>
          <cell r="C3315" t="str">
            <v>TRIM</v>
          </cell>
          <cell r="D3315" t="str">
            <v>V-2301</v>
          </cell>
          <cell r="E3315" t="str">
            <v>SOL</v>
          </cell>
          <cell r="F3315">
            <v>2</v>
          </cell>
          <cell r="G3315" t="str">
            <v>CB3902000003IH</v>
          </cell>
          <cell r="H3315">
            <v>3</v>
          </cell>
          <cell r="I3315">
            <v>1.5</v>
          </cell>
          <cell r="J3315">
            <v>2</v>
          </cell>
          <cell r="K3315">
            <v>3</v>
          </cell>
        </row>
        <row r="3316">
          <cell r="A3316" t="str">
            <v>M2</v>
          </cell>
          <cell r="B3316" t="str">
            <v>A5C</v>
          </cell>
          <cell r="C3316" t="str">
            <v>TRIM</v>
          </cell>
          <cell r="D3316" t="str">
            <v>V-2326</v>
          </cell>
          <cell r="E3316" t="str">
            <v>SOL</v>
          </cell>
          <cell r="F3316">
            <v>2</v>
          </cell>
          <cell r="G3316" t="str">
            <v>CB39020000030T</v>
          </cell>
          <cell r="H3316">
            <v>3</v>
          </cell>
          <cell r="I3316">
            <v>0.75</v>
          </cell>
          <cell r="J3316">
            <v>6</v>
          </cell>
          <cell r="K3316">
            <v>7</v>
          </cell>
        </row>
        <row r="3317">
          <cell r="A3317" t="str">
            <v>M2</v>
          </cell>
          <cell r="B3317" t="str">
            <v>A5C</v>
          </cell>
          <cell r="C3317" t="str">
            <v>TRIM</v>
          </cell>
          <cell r="D3317" t="str">
            <v>V-2328</v>
          </cell>
          <cell r="E3317" t="str">
            <v>SOL</v>
          </cell>
          <cell r="F3317">
            <v>2</v>
          </cell>
          <cell r="G3317" t="str">
            <v>CB39020000030T</v>
          </cell>
          <cell r="H3317">
            <v>3</v>
          </cell>
          <cell r="I3317">
            <v>0.75</v>
          </cell>
          <cell r="J3317">
            <v>6</v>
          </cell>
          <cell r="K3317">
            <v>7</v>
          </cell>
        </row>
        <row r="3318">
          <cell r="A3318" t="str">
            <v>M2</v>
          </cell>
          <cell r="B3318" t="str">
            <v>A5C</v>
          </cell>
          <cell r="C3318" t="str">
            <v>TRIM</v>
          </cell>
          <cell r="D3318" t="str">
            <v>V-2333</v>
          </cell>
          <cell r="E3318" t="str">
            <v>SOL</v>
          </cell>
          <cell r="F3318">
            <v>2</v>
          </cell>
          <cell r="G3318" t="str">
            <v>CB39020000030T</v>
          </cell>
          <cell r="H3318">
            <v>3</v>
          </cell>
          <cell r="I3318">
            <v>0.75</v>
          </cell>
          <cell r="J3318">
            <v>6</v>
          </cell>
          <cell r="K3318">
            <v>7</v>
          </cell>
        </row>
        <row r="3319">
          <cell r="A3319" t="str">
            <v>M2</v>
          </cell>
          <cell r="B3319" t="str">
            <v>A5C</v>
          </cell>
          <cell r="C3319" t="str">
            <v>TRIM</v>
          </cell>
          <cell r="D3319" t="str">
            <v>V-2351</v>
          </cell>
          <cell r="E3319" t="str">
            <v>SOL</v>
          </cell>
          <cell r="F3319">
            <v>2</v>
          </cell>
          <cell r="G3319" t="str">
            <v>CB39020000030T</v>
          </cell>
          <cell r="H3319">
            <v>3</v>
          </cell>
          <cell r="I3319">
            <v>0.75</v>
          </cell>
          <cell r="J3319">
            <v>4</v>
          </cell>
          <cell r="K3319">
            <v>5</v>
          </cell>
        </row>
        <row r="3320">
          <cell r="A3320" t="str">
            <v>M2</v>
          </cell>
          <cell r="B3320" t="str">
            <v>A5C</v>
          </cell>
          <cell r="C3320" t="str">
            <v>P</v>
          </cell>
          <cell r="D3320" t="str">
            <v>23005</v>
          </cell>
          <cell r="E3320" t="str">
            <v>TEE</v>
          </cell>
          <cell r="F3320">
            <v>2</v>
          </cell>
          <cell r="G3320" t="str">
            <v>CB300304000300</v>
          </cell>
          <cell r="H3320">
            <v>3</v>
          </cell>
          <cell r="I3320" t="str">
            <v>--</v>
          </cell>
          <cell r="J3320">
            <v>1</v>
          </cell>
          <cell r="K3320">
            <v>2</v>
          </cell>
        </row>
        <row r="3321">
          <cell r="A3321" t="str">
            <v>M2</v>
          </cell>
          <cell r="B3321" t="str">
            <v>A5C</v>
          </cell>
          <cell r="C3321" t="str">
            <v>P</v>
          </cell>
          <cell r="D3321" t="str">
            <v>23047</v>
          </cell>
          <cell r="E3321" t="str">
            <v>TEE</v>
          </cell>
          <cell r="F3321">
            <v>2</v>
          </cell>
          <cell r="G3321" t="str">
            <v>CB300304000300</v>
          </cell>
          <cell r="H3321">
            <v>3</v>
          </cell>
          <cell r="I3321" t="str">
            <v>--</v>
          </cell>
          <cell r="J3321">
            <v>1</v>
          </cell>
          <cell r="K3321">
            <v>2</v>
          </cell>
        </row>
        <row r="3322">
          <cell r="A3322" t="str">
            <v>M2</v>
          </cell>
          <cell r="B3322" t="str">
            <v>A5C</v>
          </cell>
          <cell r="C3322" t="str">
            <v>P</v>
          </cell>
          <cell r="D3322" t="str">
            <v>23082</v>
          </cell>
          <cell r="E3322" t="str">
            <v>TEE</v>
          </cell>
          <cell r="F3322">
            <v>2</v>
          </cell>
          <cell r="G3322" t="str">
            <v>CB300304000300</v>
          </cell>
          <cell r="H3322">
            <v>3</v>
          </cell>
          <cell r="I3322" t="str">
            <v>--</v>
          </cell>
          <cell r="J3322">
            <v>1</v>
          </cell>
          <cell r="K3322">
            <v>2</v>
          </cell>
        </row>
        <row r="3323">
          <cell r="A3323" t="str">
            <v>M2</v>
          </cell>
          <cell r="B3323" t="str">
            <v>A5C</v>
          </cell>
          <cell r="C3323" t="str">
            <v>P</v>
          </cell>
          <cell r="D3323" t="str">
            <v>23106</v>
          </cell>
          <cell r="E3323" t="str">
            <v>TEE</v>
          </cell>
          <cell r="F3323">
            <v>2</v>
          </cell>
          <cell r="G3323" t="str">
            <v>CB300304000300</v>
          </cell>
          <cell r="H3323">
            <v>3</v>
          </cell>
          <cell r="I3323" t="str">
            <v>--</v>
          </cell>
          <cell r="J3323">
            <v>1</v>
          </cell>
          <cell r="K3323">
            <v>2</v>
          </cell>
        </row>
        <row r="3324">
          <cell r="A3324" t="str">
            <v>M2</v>
          </cell>
          <cell r="B3324" t="str">
            <v>A5C</v>
          </cell>
          <cell r="C3324" t="str">
            <v>P</v>
          </cell>
          <cell r="D3324" t="str">
            <v>23124</v>
          </cell>
          <cell r="E3324" t="str">
            <v>TEE</v>
          </cell>
          <cell r="F3324">
            <v>2</v>
          </cell>
          <cell r="G3324" t="str">
            <v>CB300304000300</v>
          </cell>
          <cell r="H3324">
            <v>3</v>
          </cell>
          <cell r="I3324" t="str">
            <v>--</v>
          </cell>
          <cell r="J3324">
            <v>1</v>
          </cell>
          <cell r="K3324">
            <v>2</v>
          </cell>
        </row>
        <row r="3325">
          <cell r="A3325" t="str">
            <v>M2</v>
          </cell>
          <cell r="B3325" t="str">
            <v>A5C</v>
          </cell>
          <cell r="C3325" t="str">
            <v>P</v>
          </cell>
          <cell r="D3325" t="str">
            <v>23142</v>
          </cell>
          <cell r="E3325" t="str">
            <v>TEE</v>
          </cell>
          <cell r="F3325">
            <v>2</v>
          </cell>
          <cell r="G3325" t="str">
            <v>CB300304000300</v>
          </cell>
          <cell r="H3325">
            <v>3</v>
          </cell>
          <cell r="I3325" t="str">
            <v>--</v>
          </cell>
          <cell r="J3325">
            <v>1</v>
          </cell>
          <cell r="K3325">
            <v>2</v>
          </cell>
        </row>
        <row r="3326">
          <cell r="A3326" t="str">
            <v>M2</v>
          </cell>
          <cell r="B3326" t="str">
            <v>A5C</v>
          </cell>
          <cell r="C3326" t="str">
            <v>P</v>
          </cell>
          <cell r="D3326" t="str">
            <v>23236</v>
          </cell>
          <cell r="E3326" t="str">
            <v>TEE</v>
          </cell>
          <cell r="F3326">
            <v>2</v>
          </cell>
          <cell r="G3326" t="str">
            <v>CB300304000300</v>
          </cell>
          <cell r="H3326">
            <v>3</v>
          </cell>
          <cell r="I3326" t="str">
            <v>--</v>
          </cell>
          <cell r="J3326">
            <v>1</v>
          </cell>
          <cell r="K3326">
            <v>2</v>
          </cell>
        </row>
        <row r="3327">
          <cell r="A3327" t="str">
            <v>M2</v>
          </cell>
          <cell r="B3327" t="str">
            <v>A5C</v>
          </cell>
          <cell r="C3327" t="str">
            <v>P</v>
          </cell>
          <cell r="D3327" t="str">
            <v>23240</v>
          </cell>
          <cell r="E3327" t="str">
            <v>TEE</v>
          </cell>
          <cell r="F3327">
            <v>2</v>
          </cell>
          <cell r="G3327" t="str">
            <v>CB300304000300</v>
          </cell>
          <cell r="H3327">
            <v>3</v>
          </cell>
          <cell r="I3327" t="str">
            <v>--</v>
          </cell>
          <cell r="J3327">
            <v>1</v>
          </cell>
          <cell r="K3327">
            <v>2</v>
          </cell>
        </row>
        <row r="3328">
          <cell r="A3328" t="str">
            <v>M2</v>
          </cell>
          <cell r="B3328" t="str">
            <v>A5C</v>
          </cell>
          <cell r="C3328" t="str">
            <v>P</v>
          </cell>
          <cell r="D3328" t="str">
            <v>23246</v>
          </cell>
          <cell r="E3328" t="str">
            <v>TEE</v>
          </cell>
          <cell r="F3328">
            <v>2</v>
          </cell>
          <cell r="G3328" t="str">
            <v>CB300304000300</v>
          </cell>
          <cell r="H3328">
            <v>3</v>
          </cell>
          <cell r="I3328" t="str">
            <v>--</v>
          </cell>
          <cell r="J3328">
            <v>1</v>
          </cell>
          <cell r="K3328">
            <v>2</v>
          </cell>
        </row>
        <row r="3329">
          <cell r="A3329" t="str">
            <v>M2</v>
          </cell>
          <cell r="B3329" t="str">
            <v>A5C</v>
          </cell>
          <cell r="C3329" t="str">
            <v>P</v>
          </cell>
          <cell r="D3329" t="str">
            <v>23254</v>
          </cell>
          <cell r="E3329" t="str">
            <v>TEE</v>
          </cell>
          <cell r="F3329">
            <v>2</v>
          </cell>
          <cell r="G3329" t="str">
            <v>CB300304000300</v>
          </cell>
          <cell r="H3329">
            <v>3</v>
          </cell>
          <cell r="I3329" t="str">
            <v>--</v>
          </cell>
          <cell r="J3329">
            <v>1</v>
          </cell>
          <cell r="K3329">
            <v>2</v>
          </cell>
        </row>
        <row r="3330">
          <cell r="A3330" t="str">
            <v>M2</v>
          </cell>
          <cell r="B3330" t="str">
            <v>A5C</v>
          </cell>
          <cell r="C3330" t="str">
            <v>P</v>
          </cell>
          <cell r="D3330" t="str">
            <v>23258</v>
          </cell>
          <cell r="E3330" t="str">
            <v>TEE</v>
          </cell>
          <cell r="F3330">
            <v>2</v>
          </cell>
          <cell r="G3330" t="str">
            <v>CB300304000300</v>
          </cell>
          <cell r="H3330">
            <v>3</v>
          </cell>
          <cell r="I3330" t="str">
            <v>--</v>
          </cell>
          <cell r="J3330">
            <v>1</v>
          </cell>
          <cell r="K3330">
            <v>2</v>
          </cell>
        </row>
        <row r="3331">
          <cell r="A3331" t="str">
            <v>M2</v>
          </cell>
          <cell r="B3331" t="str">
            <v>A5C</v>
          </cell>
          <cell r="C3331" t="str">
            <v>P</v>
          </cell>
          <cell r="D3331" t="str">
            <v>23232</v>
          </cell>
          <cell r="E3331" t="str">
            <v>TEE</v>
          </cell>
          <cell r="F3331">
            <v>2</v>
          </cell>
          <cell r="G3331" t="str">
            <v>CB300304000300</v>
          </cell>
          <cell r="H3331">
            <v>3</v>
          </cell>
          <cell r="I3331" t="str">
            <v>--</v>
          </cell>
          <cell r="J3331">
            <v>1</v>
          </cell>
          <cell r="K3331">
            <v>2</v>
          </cell>
        </row>
        <row r="3332">
          <cell r="A3332" t="str">
            <v>M2</v>
          </cell>
          <cell r="B3332" t="str">
            <v>A5C</v>
          </cell>
          <cell r="C3332" t="str">
            <v>P</v>
          </cell>
          <cell r="D3332" t="str">
            <v>23017</v>
          </cell>
          <cell r="E3332" t="str">
            <v>90 ELL</v>
          </cell>
          <cell r="F3332">
            <v>2</v>
          </cell>
          <cell r="G3332" t="str">
            <v>CB300104000300</v>
          </cell>
          <cell r="H3332">
            <v>3</v>
          </cell>
          <cell r="I3332" t="str">
            <v>--</v>
          </cell>
          <cell r="J3332">
            <v>8</v>
          </cell>
          <cell r="K3332">
            <v>9</v>
          </cell>
        </row>
        <row r="3333">
          <cell r="A3333" t="str">
            <v>M2</v>
          </cell>
          <cell r="B3333" t="str">
            <v>A5C</v>
          </cell>
          <cell r="C3333" t="str">
            <v>P</v>
          </cell>
          <cell r="D3333" t="str">
            <v>23029</v>
          </cell>
          <cell r="E3333" t="str">
            <v>90 ELL</v>
          </cell>
          <cell r="F3333">
            <v>2</v>
          </cell>
          <cell r="G3333" t="str">
            <v>CB300104000300</v>
          </cell>
          <cell r="H3333">
            <v>3</v>
          </cell>
          <cell r="I3333" t="str">
            <v>--</v>
          </cell>
          <cell r="J3333">
            <v>1</v>
          </cell>
          <cell r="K3333">
            <v>2</v>
          </cell>
        </row>
        <row r="3334">
          <cell r="A3334" t="str">
            <v>M2</v>
          </cell>
          <cell r="B3334" t="str">
            <v>A5C</v>
          </cell>
          <cell r="C3334" t="str">
            <v>P</v>
          </cell>
          <cell r="D3334" t="str">
            <v>23050</v>
          </cell>
          <cell r="E3334" t="str">
            <v>90 ELL</v>
          </cell>
          <cell r="F3334">
            <v>2</v>
          </cell>
          <cell r="G3334" t="str">
            <v>CB300104000300</v>
          </cell>
          <cell r="H3334">
            <v>3</v>
          </cell>
          <cell r="I3334" t="str">
            <v>--</v>
          </cell>
          <cell r="J3334">
            <v>2</v>
          </cell>
          <cell r="K3334">
            <v>3</v>
          </cell>
        </row>
        <row r="3335">
          <cell r="A3335" t="str">
            <v>M2</v>
          </cell>
          <cell r="B3335" t="str">
            <v>A5C</v>
          </cell>
          <cell r="C3335" t="str">
            <v>P</v>
          </cell>
          <cell r="D3335" t="str">
            <v>23051</v>
          </cell>
          <cell r="E3335" t="str">
            <v>90 ELL</v>
          </cell>
          <cell r="F3335">
            <v>2</v>
          </cell>
          <cell r="G3335" t="str">
            <v>CB300104000300</v>
          </cell>
          <cell r="H3335">
            <v>3</v>
          </cell>
          <cell r="I3335" t="str">
            <v>--</v>
          </cell>
          <cell r="J3335">
            <v>8</v>
          </cell>
          <cell r="K3335">
            <v>9</v>
          </cell>
        </row>
        <row r="3336">
          <cell r="A3336" t="str">
            <v>M2</v>
          </cell>
          <cell r="B3336" t="str">
            <v>A5C</v>
          </cell>
          <cell r="C3336" t="str">
            <v>P</v>
          </cell>
          <cell r="D3336" t="str">
            <v>23064</v>
          </cell>
          <cell r="E3336" t="str">
            <v>90 ELL</v>
          </cell>
          <cell r="F3336">
            <v>2</v>
          </cell>
          <cell r="G3336" t="str">
            <v>CB300104000300</v>
          </cell>
          <cell r="H3336">
            <v>3</v>
          </cell>
          <cell r="I3336" t="str">
            <v>--</v>
          </cell>
          <cell r="J3336">
            <v>9</v>
          </cell>
          <cell r="K3336">
            <v>10</v>
          </cell>
        </row>
        <row r="3337">
          <cell r="A3337" t="str">
            <v>M2</v>
          </cell>
          <cell r="B3337" t="str">
            <v>A5C</v>
          </cell>
          <cell r="C3337" t="str">
            <v>P</v>
          </cell>
          <cell r="D3337" t="str">
            <v>23071</v>
          </cell>
          <cell r="E3337" t="str">
            <v>90 ELL</v>
          </cell>
          <cell r="F3337">
            <v>2</v>
          </cell>
          <cell r="G3337" t="str">
            <v>CB300104000300</v>
          </cell>
          <cell r="H3337">
            <v>3</v>
          </cell>
          <cell r="I3337" t="str">
            <v>--</v>
          </cell>
          <cell r="J3337">
            <v>1</v>
          </cell>
          <cell r="K3337">
            <v>2</v>
          </cell>
        </row>
        <row r="3338">
          <cell r="A3338" t="str">
            <v>M2</v>
          </cell>
          <cell r="B3338" t="str">
            <v>A5C</v>
          </cell>
          <cell r="C3338" t="str">
            <v>P</v>
          </cell>
          <cell r="D3338" t="str">
            <v>23086</v>
          </cell>
          <cell r="E3338" t="str">
            <v>90 ELL</v>
          </cell>
          <cell r="F3338">
            <v>2</v>
          </cell>
          <cell r="G3338" t="str">
            <v>CB300104000300</v>
          </cell>
          <cell r="H3338">
            <v>3</v>
          </cell>
          <cell r="I3338" t="str">
            <v>--</v>
          </cell>
          <cell r="J3338">
            <v>5</v>
          </cell>
          <cell r="K3338">
            <v>6</v>
          </cell>
        </row>
        <row r="3339">
          <cell r="A3339" t="str">
            <v>M2</v>
          </cell>
          <cell r="B3339" t="str">
            <v>A5C</v>
          </cell>
          <cell r="C3339" t="str">
            <v>P</v>
          </cell>
          <cell r="D3339" t="str">
            <v>23016</v>
          </cell>
          <cell r="E3339" t="str">
            <v>90 ELL</v>
          </cell>
          <cell r="F3339">
            <v>2</v>
          </cell>
          <cell r="G3339" t="str">
            <v>CB300104000300</v>
          </cell>
          <cell r="H3339">
            <v>3</v>
          </cell>
          <cell r="I3339" t="str">
            <v>--</v>
          </cell>
          <cell r="J3339">
            <v>4</v>
          </cell>
          <cell r="K3339">
            <v>5</v>
          </cell>
        </row>
        <row r="3340">
          <cell r="A3340" t="str">
            <v>M2</v>
          </cell>
          <cell r="B3340" t="str">
            <v>A5C</v>
          </cell>
          <cell r="C3340" t="str">
            <v>P</v>
          </cell>
          <cell r="D3340" t="str">
            <v>23061</v>
          </cell>
          <cell r="E3340" t="str">
            <v>90 ELL</v>
          </cell>
          <cell r="F3340">
            <v>2</v>
          </cell>
          <cell r="G3340" t="str">
            <v>CB300104000300</v>
          </cell>
          <cell r="H3340">
            <v>3</v>
          </cell>
          <cell r="I3340" t="str">
            <v>--</v>
          </cell>
          <cell r="J3340">
            <v>2</v>
          </cell>
          <cell r="K3340">
            <v>3</v>
          </cell>
        </row>
        <row r="3341">
          <cell r="A3341" t="str">
            <v>M2</v>
          </cell>
          <cell r="B3341" t="str">
            <v>A5C</v>
          </cell>
          <cell r="C3341" t="str">
            <v>P</v>
          </cell>
          <cell r="D3341" t="str">
            <v>23064</v>
          </cell>
          <cell r="E3341" t="str">
            <v>90 ELL</v>
          </cell>
          <cell r="F3341">
            <v>2</v>
          </cell>
          <cell r="G3341" t="str">
            <v>CB300104000300</v>
          </cell>
          <cell r="H3341">
            <v>3</v>
          </cell>
          <cell r="I3341" t="str">
            <v>--</v>
          </cell>
          <cell r="J3341">
            <v>6</v>
          </cell>
          <cell r="K3341">
            <v>7</v>
          </cell>
        </row>
        <row r="3342">
          <cell r="A3342" t="str">
            <v>M2</v>
          </cell>
          <cell r="B3342" t="str">
            <v>A5C</v>
          </cell>
          <cell r="C3342" t="str">
            <v>P</v>
          </cell>
          <cell r="D3342" t="str">
            <v>23125</v>
          </cell>
          <cell r="E3342" t="str">
            <v>90 ELL</v>
          </cell>
          <cell r="F3342">
            <v>2</v>
          </cell>
          <cell r="G3342" t="str">
            <v>CB300104000300</v>
          </cell>
          <cell r="H3342">
            <v>3</v>
          </cell>
          <cell r="I3342" t="str">
            <v>--</v>
          </cell>
          <cell r="J3342">
            <v>5</v>
          </cell>
          <cell r="K3342">
            <v>6</v>
          </cell>
        </row>
        <row r="3343">
          <cell r="A3343" t="str">
            <v>M2</v>
          </cell>
          <cell r="B3343" t="str">
            <v>A5C</v>
          </cell>
          <cell r="C3343" t="str">
            <v>P</v>
          </cell>
          <cell r="D3343" t="str">
            <v>23064</v>
          </cell>
          <cell r="E3343" t="str">
            <v>C RED</v>
          </cell>
          <cell r="F3343">
            <v>2</v>
          </cell>
          <cell r="G3343" t="str">
            <v>CB300504080302</v>
          </cell>
          <cell r="H3343">
            <v>3</v>
          </cell>
          <cell r="I3343">
            <v>2</v>
          </cell>
          <cell r="J3343">
            <v>2</v>
          </cell>
          <cell r="K3343">
            <v>3</v>
          </cell>
        </row>
        <row r="3344">
          <cell r="A3344" t="str">
            <v>M2</v>
          </cell>
          <cell r="B3344" t="str">
            <v>A5C</v>
          </cell>
          <cell r="C3344" t="str">
            <v>TRIM</v>
          </cell>
          <cell r="D3344" t="str">
            <v>C-2302</v>
          </cell>
          <cell r="E3344" t="str">
            <v>CAP</v>
          </cell>
          <cell r="F3344">
            <v>2</v>
          </cell>
          <cell r="G3344" t="str">
            <v>CB300704000300</v>
          </cell>
          <cell r="H3344">
            <v>3</v>
          </cell>
          <cell r="I3344" t="str">
            <v>--</v>
          </cell>
          <cell r="J3344">
            <v>2</v>
          </cell>
          <cell r="K3344">
            <v>3</v>
          </cell>
        </row>
        <row r="3345">
          <cell r="A3345" t="str">
            <v>M2</v>
          </cell>
          <cell r="B3345" t="str">
            <v>A5C</v>
          </cell>
          <cell r="C3345" t="str">
            <v>TRIM</v>
          </cell>
          <cell r="D3345" t="str">
            <v>C-2303</v>
          </cell>
          <cell r="E3345" t="str">
            <v>CAP</v>
          </cell>
          <cell r="F3345">
            <v>2</v>
          </cell>
          <cell r="G3345" t="str">
            <v>CB300704000300</v>
          </cell>
          <cell r="H3345">
            <v>3</v>
          </cell>
          <cell r="I3345" t="str">
            <v>--</v>
          </cell>
          <cell r="J3345">
            <v>2</v>
          </cell>
          <cell r="K3345">
            <v>3</v>
          </cell>
        </row>
        <row r="3346">
          <cell r="A3346" t="str">
            <v>M2</v>
          </cell>
          <cell r="B3346" t="str">
            <v>A5C</v>
          </cell>
          <cell r="C3346" t="str">
            <v>TRIM</v>
          </cell>
          <cell r="D3346" t="str">
            <v>C-2304</v>
          </cell>
          <cell r="E3346" t="str">
            <v>CAP</v>
          </cell>
          <cell r="F3346">
            <v>2</v>
          </cell>
          <cell r="G3346" t="str">
            <v>CB300704000300</v>
          </cell>
          <cell r="H3346">
            <v>3</v>
          </cell>
          <cell r="I3346" t="str">
            <v>--</v>
          </cell>
          <cell r="J3346">
            <v>2</v>
          </cell>
          <cell r="K3346">
            <v>3</v>
          </cell>
        </row>
        <row r="3347">
          <cell r="A3347" t="str">
            <v>M2</v>
          </cell>
          <cell r="B3347" t="str">
            <v>A5C</v>
          </cell>
          <cell r="C3347" t="str">
            <v>TRIM</v>
          </cell>
          <cell r="D3347" t="str">
            <v>C-2305</v>
          </cell>
          <cell r="E3347" t="str">
            <v>CAP</v>
          </cell>
          <cell r="F3347">
            <v>2</v>
          </cell>
          <cell r="G3347" t="str">
            <v>CB300704000300</v>
          </cell>
          <cell r="H3347">
            <v>3</v>
          </cell>
          <cell r="I3347" t="str">
            <v>--</v>
          </cell>
          <cell r="J3347">
            <v>2</v>
          </cell>
          <cell r="K3347">
            <v>3</v>
          </cell>
        </row>
        <row r="3348">
          <cell r="A3348" t="str">
            <v>M2</v>
          </cell>
          <cell r="B3348" t="str">
            <v>A5C</v>
          </cell>
          <cell r="C3348" t="str">
            <v>TRIM</v>
          </cell>
          <cell r="D3348" t="str">
            <v>C-2306</v>
          </cell>
          <cell r="E3348" t="str">
            <v>CAP</v>
          </cell>
          <cell r="F3348">
            <v>2</v>
          </cell>
          <cell r="G3348" t="str">
            <v>CB300704000300</v>
          </cell>
          <cell r="H3348">
            <v>3</v>
          </cell>
          <cell r="I3348" t="str">
            <v>--</v>
          </cell>
          <cell r="J3348">
            <v>2</v>
          </cell>
          <cell r="K3348">
            <v>3</v>
          </cell>
        </row>
        <row r="3349">
          <cell r="A3349" t="str">
            <v>M2</v>
          </cell>
          <cell r="B3349" t="str">
            <v>A5C</v>
          </cell>
          <cell r="C3349" t="str">
            <v>TRIM</v>
          </cell>
          <cell r="D3349" t="str">
            <v>V-2302</v>
          </cell>
          <cell r="E3349" t="str">
            <v>CAP</v>
          </cell>
          <cell r="F3349">
            <v>2</v>
          </cell>
          <cell r="G3349" t="str">
            <v>CB300704000300</v>
          </cell>
          <cell r="H3349">
            <v>3</v>
          </cell>
          <cell r="I3349" t="str">
            <v>--</v>
          </cell>
          <cell r="J3349">
            <v>2</v>
          </cell>
          <cell r="K3349">
            <v>3</v>
          </cell>
        </row>
        <row r="3350">
          <cell r="A3350" t="str">
            <v>M2</v>
          </cell>
          <cell r="B3350" t="str">
            <v>A5C</v>
          </cell>
          <cell r="C3350" t="str">
            <v>TRIM</v>
          </cell>
          <cell r="D3350" t="str">
            <v>V-2304</v>
          </cell>
          <cell r="E3350" t="str">
            <v>CAP</v>
          </cell>
          <cell r="F3350">
            <v>2</v>
          </cell>
          <cell r="G3350" t="str">
            <v>CB300704000300</v>
          </cell>
          <cell r="H3350">
            <v>3</v>
          </cell>
          <cell r="I3350" t="str">
            <v>--</v>
          </cell>
          <cell r="J3350">
            <v>2</v>
          </cell>
          <cell r="K3350">
            <v>3</v>
          </cell>
        </row>
        <row r="3351">
          <cell r="A3351" t="str">
            <v>M2</v>
          </cell>
          <cell r="B3351" t="str">
            <v>A5C</v>
          </cell>
          <cell r="C3351" t="str">
            <v>TRIM</v>
          </cell>
          <cell r="D3351" t="str">
            <v>V-2306</v>
          </cell>
          <cell r="E3351" t="str">
            <v>CAP</v>
          </cell>
          <cell r="F3351">
            <v>2</v>
          </cell>
          <cell r="G3351" t="str">
            <v>CB300704000300</v>
          </cell>
          <cell r="H3351">
            <v>3</v>
          </cell>
          <cell r="I3351" t="str">
            <v>--</v>
          </cell>
          <cell r="J3351">
            <v>2</v>
          </cell>
          <cell r="K3351">
            <v>3</v>
          </cell>
        </row>
        <row r="3352">
          <cell r="A3352" t="str">
            <v>M2</v>
          </cell>
          <cell r="B3352" t="str">
            <v>A5C</v>
          </cell>
          <cell r="C3352" t="str">
            <v>TRIM</v>
          </cell>
          <cell r="D3352" t="str">
            <v>V-2308</v>
          </cell>
          <cell r="E3352" t="str">
            <v>CAP</v>
          </cell>
          <cell r="F3352">
            <v>2</v>
          </cell>
          <cell r="G3352" t="str">
            <v>CB300704000300</v>
          </cell>
          <cell r="H3352">
            <v>3</v>
          </cell>
          <cell r="I3352" t="str">
            <v>--</v>
          </cell>
          <cell r="J3352">
            <v>2</v>
          </cell>
          <cell r="K3352">
            <v>3</v>
          </cell>
        </row>
        <row r="3353">
          <cell r="A3353" t="str">
            <v>M2</v>
          </cell>
          <cell r="B3353" t="str">
            <v>A5C</v>
          </cell>
          <cell r="C3353" t="str">
            <v>TRIM</v>
          </cell>
          <cell r="D3353" t="str">
            <v>V-2325</v>
          </cell>
          <cell r="E3353" t="str">
            <v>CAP</v>
          </cell>
          <cell r="F3353">
            <v>2</v>
          </cell>
          <cell r="G3353" t="str">
            <v>CB300704000300</v>
          </cell>
          <cell r="H3353">
            <v>3</v>
          </cell>
          <cell r="I3353" t="str">
            <v>--</v>
          </cell>
          <cell r="J3353">
            <v>2</v>
          </cell>
          <cell r="K3353">
            <v>3</v>
          </cell>
        </row>
        <row r="3354">
          <cell r="A3354" t="str">
            <v>M2</v>
          </cell>
          <cell r="B3354" t="str">
            <v>A5C</v>
          </cell>
          <cell r="C3354" t="str">
            <v>TRIM</v>
          </cell>
          <cell r="D3354" t="str">
            <v>V-2403</v>
          </cell>
          <cell r="E3354" t="str">
            <v>CAP</v>
          </cell>
          <cell r="F3354">
            <v>2</v>
          </cell>
          <cell r="G3354" t="str">
            <v>CB300704000300</v>
          </cell>
          <cell r="H3354">
            <v>3</v>
          </cell>
          <cell r="I3354" t="str">
            <v>--</v>
          </cell>
          <cell r="J3354">
            <v>2</v>
          </cell>
          <cell r="K3354">
            <v>3</v>
          </cell>
        </row>
        <row r="3355">
          <cell r="A3355" t="str">
            <v>M2</v>
          </cell>
          <cell r="B3355" t="str">
            <v>A5C</v>
          </cell>
          <cell r="C3355" t="str">
            <v>TRIM</v>
          </cell>
          <cell r="D3355" t="str">
            <v>V-2310</v>
          </cell>
          <cell r="E3355" t="str">
            <v>CAP</v>
          </cell>
          <cell r="F3355">
            <v>2</v>
          </cell>
          <cell r="G3355" t="str">
            <v>CB300704000300</v>
          </cell>
          <cell r="H3355">
            <v>3</v>
          </cell>
          <cell r="I3355" t="str">
            <v>--</v>
          </cell>
          <cell r="J3355">
            <v>2</v>
          </cell>
          <cell r="K3355">
            <v>3</v>
          </cell>
        </row>
        <row r="3356">
          <cell r="A3356" t="str">
            <v>M2</v>
          </cell>
          <cell r="B3356" t="str">
            <v>A5C</v>
          </cell>
          <cell r="C3356" t="str">
            <v>TRIM</v>
          </cell>
          <cell r="D3356" t="str">
            <v>V-2313</v>
          </cell>
          <cell r="E3356" t="str">
            <v>CAP</v>
          </cell>
          <cell r="F3356">
            <v>2</v>
          </cell>
          <cell r="G3356" t="str">
            <v>CB300704000300</v>
          </cell>
          <cell r="H3356">
            <v>3</v>
          </cell>
          <cell r="I3356" t="str">
            <v>--</v>
          </cell>
          <cell r="J3356">
            <v>2</v>
          </cell>
          <cell r="K3356">
            <v>3</v>
          </cell>
        </row>
        <row r="3357">
          <cell r="A3357" t="str">
            <v>M2</v>
          </cell>
          <cell r="B3357" t="str">
            <v>A5C</v>
          </cell>
          <cell r="C3357" t="str">
            <v>P</v>
          </cell>
          <cell r="D3357" t="str">
            <v>23017</v>
          </cell>
          <cell r="E3357" t="str">
            <v>E RED</v>
          </cell>
          <cell r="F3357">
            <v>2</v>
          </cell>
          <cell r="G3357" t="str">
            <v>CB300604080302</v>
          </cell>
          <cell r="H3357">
            <v>3</v>
          </cell>
          <cell r="I3357">
            <v>2</v>
          </cell>
          <cell r="J3357">
            <v>2</v>
          </cell>
          <cell r="K3357">
            <v>3</v>
          </cell>
        </row>
        <row r="3358">
          <cell r="A3358" t="str">
            <v>M2</v>
          </cell>
          <cell r="B3358" t="str">
            <v>A5C</v>
          </cell>
          <cell r="C3358" t="str">
            <v>P</v>
          </cell>
          <cell r="D3358" t="str">
            <v>23051</v>
          </cell>
          <cell r="E3358" t="str">
            <v>E RED</v>
          </cell>
          <cell r="F3358">
            <v>2</v>
          </cell>
          <cell r="G3358" t="str">
            <v>CB300604080302</v>
          </cell>
          <cell r="H3358">
            <v>3</v>
          </cell>
          <cell r="I3358">
            <v>2</v>
          </cell>
          <cell r="J3358">
            <v>2</v>
          </cell>
          <cell r="K3358">
            <v>3</v>
          </cell>
        </row>
        <row r="3359">
          <cell r="A3359" t="str">
            <v>M2</v>
          </cell>
          <cell r="B3359" t="str">
            <v>A5C</v>
          </cell>
          <cell r="C3359" t="str">
            <v>P</v>
          </cell>
          <cell r="D3359" t="str">
            <v>23064</v>
          </cell>
          <cell r="E3359" t="str">
            <v>E RED</v>
          </cell>
          <cell r="F3359">
            <v>2</v>
          </cell>
          <cell r="G3359" t="str">
            <v>CB300604080302</v>
          </cell>
          <cell r="H3359">
            <v>3</v>
          </cell>
          <cell r="I3359">
            <v>2</v>
          </cell>
          <cell r="J3359">
            <v>2</v>
          </cell>
          <cell r="K3359">
            <v>3</v>
          </cell>
        </row>
        <row r="3360">
          <cell r="A3360" t="str">
            <v>M2</v>
          </cell>
          <cell r="B3360" t="str">
            <v>A5C</v>
          </cell>
          <cell r="C3360" t="str">
            <v>P</v>
          </cell>
          <cell r="D3360" t="str">
            <v>23064</v>
          </cell>
          <cell r="E3360" t="str">
            <v>SOL</v>
          </cell>
          <cell r="F3360">
            <v>2</v>
          </cell>
          <cell r="G3360" t="str">
            <v>CB39020000030T</v>
          </cell>
          <cell r="H3360">
            <v>3</v>
          </cell>
          <cell r="I3360">
            <v>0.75</v>
          </cell>
          <cell r="J3360">
            <v>4</v>
          </cell>
          <cell r="K3360">
            <v>5</v>
          </cell>
        </row>
        <row r="3361">
          <cell r="A3361" t="str">
            <v>M2</v>
          </cell>
          <cell r="B3361" t="str">
            <v>A5C</v>
          </cell>
          <cell r="C3361" t="str">
            <v>P</v>
          </cell>
          <cell r="D3361" t="str">
            <v>23064</v>
          </cell>
          <cell r="E3361" t="str">
            <v>SOL</v>
          </cell>
          <cell r="F3361">
            <v>2</v>
          </cell>
          <cell r="G3361" t="str">
            <v>CB39020000030T</v>
          </cell>
          <cell r="H3361">
            <v>3</v>
          </cell>
          <cell r="I3361">
            <v>0.75</v>
          </cell>
          <cell r="J3361">
            <v>1</v>
          </cell>
          <cell r="K3361">
            <v>2</v>
          </cell>
        </row>
        <row r="3362">
          <cell r="A3362" t="str">
            <v>M2</v>
          </cell>
          <cell r="B3362" t="str">
            <v>A5C</v>
          </cell>
          <cell r="C3362" t="str">
            <v>P</v>
          </cell>
          <cell r="D3362" t="str">
            <v>23071</v>
          </cell>
          <cell r="E3362" t="str">
            <v>SOL</v>
          </cell>
          <cell r="F3362">
            <v>2</v>
          </cell>
          <cell r="G3362" t="str">
            <v>CB3902000003IH</v>
          </cell>
          <cell r="H3362">
            <v>3</v>
          </cell>
          <cell r="I3362">
            <v>1.5</v>
          </cell>
          <cell r="J3362">
            <v>1</v>
          </cell>
          <cell r="K3362">
            <v>2</v>
          </cell>
        </row>
        <row r="3363">
          <cell r="A3363" t="str">
            <v>M2</v>
          </cell>
          <cell r="B3363" t="str">
            <v>A5C</v>
          </cell>
          <cell r="C3363" t="str">
            <v>TRIM</v>
          </cell>
          <cell r="D3363" t="str">
            <v>C-2302</v>
          </cell>
          <cell r="E3363" t="str">
            <v>SOL</v>
          </cell>
          <cell r="F3363">
            <v>2</v>
          </cell>
          <cell r="G3363" t="str">
            <v>CB39020000030T</v>
          </cell>
          <cell r="H3363">
            <v>3</v>
          </cell>
          <cell r="I3363">
            <v>0.75</v>
          </cell>
          <cell r="J3363">
            <v>6</v>
          </cell>
          <cell r="K3363">
            <v>7</v>
          </cell>
        </row>
        <row r="3364">
          <cell r="A3364" t="str">
            <v>M2</v>
          </cell>
          <cell r="B3364" t="str">
            <v>A5C</v>
          </cell>
          <cell r="C3364" t="str">
            <v>TRIM</v>
          </cell>
          <cell r="D3364" t="str">
            <v>C-2303</v>
          </cell>
          <cell r="E3364" t="str">
            <v>SOL</v>
          </cell>
          <cell r="F3364">
            <v>2</v>
          </cell>
          <cell r="G3364" t="str">
            <v>CB3902000003IH</v>
          </cell>
          <cell r="H3364">
            <v>3</v>
          </cell>
          <cell r="I3364">
            <v>1.5</v>
          </cell>
          <cell r="J3364">
            <v>2</v>
          </cell>
          <cell r="K3364">
            <v>3</v>
          </cell>
        </row>
        <row r="3365">
          <cell r="A3365" t="str">
            <v>M2</v>
          </cell>
          <cell r="B3365" t="str">
            <v>A5C</v>
          </cell>
          <cell r="C3365" t="str">
            <v>TRIM</v>
          </cell>
          <cell r="D3365" t="str">
            <v>C-2305</v>
          </cell>
          <cell r="E3365" t="str">
            <v>SOL</v>
          </cell>
          <cell r="F3365">
            <v>2</v>
          </cell>
          <cell r="G3365" t="str">
            <v>CB39020000030T</v>
          </cell>
          <cell r="H3365">
            <v>3</v>
          </cell>
          <cell r="I3365">
            <v>0.75</v>
          </cell>
          <cell r="J3365">
            <v>4</v>
          </cell>
          <cell r="K3365">
            <v>5</v>
          </cell>
        </row>
        <row r="3366">
          <cell r="A3366" t="str">
            <v>M2</v>
          </cell>
          <cell r="B3366" t="str">
            <v>A5C</v>
          </cell>
          <cell r="C3366" t="str">
            <v>TRIM</v>
          </cell>
          <cell r="D3366" t="str">
            <v>C-2304</v>
          </cell>
          <cell r="E3366" t="str">
            <v>SOL</v>
          </cell>
          <cell r="F3366">
            <v>2</v>
          </cell>
          <cell r="G3366" t="str">
            <v>CB39020000030T</v>
          </cell>
          <cell r="H3366">
            <v>3</v>
          </cell>
          <cell r="I3366">
            <v>0.75</v>
          </cell>
          <cell r="J3366">
            <v>4</v>
          </cell>
          <cell r="K3366">
            <v>5</v>
          </cell>
        </row>
        <row r="3367">
          <cell r="A3367" t="str">
            <v>M2</v>
          </cell>
          <cell r="B3367" t="str">
            <v>A5C</v>
          </cell>
          <cell r="C3367" t="str">
            <v>TRIM</v>
          </cell>
          <cell r="D3367" t="str">
            <v>C-2304</v>
          </cell>
          <cell r="E3367" t="str">
            <v>SOL</v>
          </cell>
          <cell r="F3367">
            <v>2</v>
          </cell>
          <cell r="G3367" t="str">
            <v>CB3902000003IH</v>
          </cell>
          <cell r="H3367">
            <v>3</v>
          </cell>
          <cell r="I3367">
            <v>1.5</v>
          </cell>
          <cell r="J3367">
            <v>2</v>
          </cell>
          <cell r="K3367">
            <v>3</v>
          </cell>
        </row>
        <row r="3368">
          <cell r="A3368" t="str">
            <v>M2</v>
          </cell>
          <cell r="B3368" t="str">
            <v>A5C</v>
          </cell>
          <cell r="C3368" t="str">
            <v>TRIM</v>
          </cell>
          <cell r="D3368" t="str">
            <v>C-2305</v>
          </cell>
          <cell r="E3368" t="str">
            <v>SOL</v>
          </cell>
          <cell r="F3368">
            <v>2</v>
          </cell>
          <cell r="G3368" t="str">
            <v>CB3902000003IH</v>
          </cell>
          <cell r="H3368">
            <v>3</v>
          </cell>
          <cell r="I3368">
            <v>1.5</v>
          </cell>
          <cell r="J3368">
            <v>2</v>
          </cell>
          <cell r="K3368">
            <v>3</v>
          </cell>
        </row>
        <row r="3369">
          <cell r="A3369" t="str">
            <v>M2</v>
          </cell>
          <cell r="B3369" t="str">
            <v>A5C</v>
          </cell>
          <cell r="C3369" t="str">
            <v>TRIM</v>
          </cell>
          <cell r="D3369" t="str">
            <v>V-2302</v>
          </cell>
          <cell r="E3369" t="str">
            <v>SOL</v>
          </cell>
          <cell r="F3369">
            <v>2</v>
          </cell>
          <cell r="G3369" t="str">
            <v>CB3902000003IH</v>
          </cell>
          <cell r="H3369">
            <v>3</v>
          </cell>
          <cell r="I3369">
            <v>1.5</v>
          </cell>
          <cell r="J3369">
            <v>2</v>
          </cell>
          <cell r="K3369">
            <v>3</v>
          </cell>
        </row>
        <row r="3370">
          <cell r="A3370" t="str">
            <v>M2</v>
          </cell>
          <cell r="B3370" t="str">
            <v>A5C</v>
          </cell>
          <cell r="C3370" t="str">
            <v>TRIM</v>
          </cell>
          <cell r="D3370" t="str">
            <v>C-2306</v>
          </cell>
          <cell r="E3370" t="str">
            <v>SOL</v>
          </cell>
          <cell r="F3370">
            <v>2</v>
          </cell>
          <cell r="G3370" t="str">
            <v>CB39020000030T</v>
          </cell>
          <cell r="H3370">
            <v>3</v>
          </cell>
          <cell r="I3370">
            <v>0.75</v>
          </cell>
          <cell r="J3370">
            <v>4</v>
          </cell>
          <cell r="K3370">
            <v>5</v>
          </cell>
        </row>
        <row r="3371">
          <cell r="A3371" t="str">
            <v>M2</v>
          </cell>
          <cell r="B3371" t="str">
            <v>A5C</v>
          </cell>
          <cell r="C3371" t="str">
            <v>TRIM</v>
          </cell>
          <cell r="D3371" t="str">
            <v>C-2306</v>
          </cell>
          <cell r="E3371" t="str">
            <v>SOL</v>
          </cell>
          <cell r="F3371">
            <v>2</v>
          </cell>
          <cell r="G3371" t="str">
            <v>CB3902000003IH</v>
          </cell>
          <cell r="H3371">
            <v>3</v>
          </cell>
          <cell r="I3371">
            <v>1.5</v>
          </cell>
          <cell r="J3371">
            <v>2</v>
          </cell>
          <cell r="K3371">
            <v>3</v>
          </cell>
        </row>
        <row r="3372">
          <cell r="A3372" t="str">
            <v>M2</v>
          </cell>
          <cell r="B3372" t="str">
            <v>A5C</v>
          </cell>
          <cell r="C3372" t="str">
            <v>TRIM</v>
          </cell>
          <cell r="D3372" t="str">
            <v>V-2304</v>
          </cell>
          <cell r="E3372" t="str">
            <v>SOL</v>
          </cell>
          <cell r="F3372">
            <v>2</v>
          </cell>
          <cell r="G3372" t="str">
            <v>CB39020000030T</v>
          </cell>
          <cell r="H3372">
            <v>3</v>
          </cell>
          <cell r="I3372">
            <v>0.75</v>
          </cell>
          <cell r="J3372">
            <v>4</v>
          </cell>
          <cell r="K3372">
            <v>5</v>
          </cell>
        </row>
        <row r="3373">
          <cell r="A3373" t="str">
            <v>M2</v>
          </cell>
          <cell r="B3373" t="str">
            <v>A5C</v>
          </cell>
          <cell r="C3373" t="str">
            <v>TRIM</v>
          </cell>
          <cell r="D3373" t="str">
            <v>V-2304</v>
          </cell>
          <cell r="E3373" t="str">
            <v>SOL</v>
          </cell>
          <cell r="F3373">
            <v>2</v>
          </cell>
          <cell r="G3373" t="str">
            <v>CB3902000003IH</v>
          </cell>
          <cell r="H3373">
            <v>3</v>
          </cell>
          <cell r="I3373">
            <v>1.5</v>
          </cell>
          <cell r="J3373">
            <v>2</v>
          </cell>
          <cell r="K3373">
            <v>3</v>
          </cell>
        </row>
        <row r="3374">
          <cell r="A3374" t="str">
            <v>M2</v>
          </cell>
          <cell r="B3374" t="str">
            <v>A5C</v>
          </cell>
          <cell r="C3374" t="str">
            <v>TRIM</v>
          </cell>
          <cell r="D3374" t="str">
            <v>V-2306</v>
          </cell>
          <cell r="E3374" t="str">
            <v>SOL</v>
          </cell>
          <cell r="F3374">
            <v>2</v>
          </cell>
          <cell r="G3374" t="str">
            <v>CB3902000003IH</v>
          </cell>
          <cell r="H3374">
            <v>3</v>
          </cell>
          <cell r="I3374">
            <v>1.5</v>
          </cell>
          <cell r="J3374">
            <v>2</v>
          </cell>
          <cell r="K3374">
            <v>3</v>
          </cell>
        </row>
        <row r="3375">
          <cell r="A3375" t="str">
            <v>M2</v>
          </cell>
          <cell r="B3375" t="str">
            <v>A5C</v>
          </cell>
          <cell r="C3375" t="str">
            <v>TRIM</v>
          </cell>
          <cell r="D3375" t="str">
            <v>V-2306</v>
          </cell>
          <cell r="E3375" t="str">
            <v>SOL</v>
          </cell>
          <cell r="F3375">
            <v>2</v>
          </cell>
          <cell r="G3375" t="str">
            <v>CB39020000030T</v>
          </cell>
          <cell r="H3375">
            <v>3</v>
          </cell>
          <cell r="I3375">
            <v>0.75</v>
          </cell>
          <cell r="J3375">
            <v>4</v>
          </cell>
          <cell r="K3375">
            <v>5</v>
          </cell>
        </row>
        <row r="3376">
          <cell r="A3376" t="str">
            <v>M2</v>
          </cell>
          <cell r="B3376" t="str">
            <v>A5C</v>
          </cell>
          <cell r="C3376" t="str">
            <v>TRIM</v>
          </cell>
          <cell r="D3376" t="str">
            <v>V-2310</v>
          </cell>
          <cell r="E3376" t="str">
            <v>SOL</v>
          </cell>
          <cell r="F3376">
            <v>2</v>
          </cell>
          <cell r="G3376" t="str">
            <v>CB3902000003IH</v>
          </cell>
          <cell r="H3376">
            <v>3</v>
          </cell>
          <cell r="I3376">
            <v>1.5</v>
          </cell>
          <cell r="J3376">
            <v>2</v>
          </cell>
          <cell r="K3376">
            <v>3</v>
          </cell>
        </row>
        <row r="3377">
          <cell r="A3377" t="str">
            <v>M2</v>
          </cell>
          <cell r="B3377" t="str">
            <v>A5C</v>
          </cell>
          <cell r="C3377" t="str">
            <v>TRIM</v>
          </cell>
          <cell r="D3377" t="str">
            <v>V-2310</v>
          </cell>
          <cell r="E3377" t="str">
            <v>SOL</v>
          </cell>
          <cell r="F3377">
            <v>2</v>
          </cell>
          <cell r="G3377" t="str">
            <v>CB39020000030T</v>
          </cell>
          <cell r="H3377">
            <v>3</v>
          </cell>
          <cell r="I3377">
            <v>0.75</v>
          </cell>
          <cell r="J3377">
            <v>4</v>
          </cell>
          <cell r="K3377">
            <v>5</v>
          </cell>
        </row>
        <row r="3378">
          <cell r="A3378" t="str">
            <v>M2</v>
          </cell>
          <cell r="B3378" t="str">
            <v>A5C</v>
          </cell>
          <cell r="C3378" t="str">
            <v>TRIM</v>
          </cell>
          <cell r="D3378" t="str">
            <v>V-2308</v>
          </cell>
          <cell r="E3378" t="str">
            <v>SOL</v>
          </cell>
          <cell r="F3378">
            <v>2</v>
          </cell>
          <cell r="G3378" t="str">
            <v>CB3902000003IH</v>
          </cell>
          <cell r="H3378">
            <v>3</v>
          </cell>
          <cell r="I3378">
            <v>1.5</v>
          </cell>
          <cell r="J3378">
            <v>2</v>
          </cell>
          <cell r="K3378">
            <v>3</v>
          </cell>
        </row>
        <row r="3379">
          <cell r="A3379" t="str">
            <v>M2</v>
          </cell>
          <cell r="B3379" t="str">
            <v>A5C</v>
          </cell>
          <cell r="C3379" t="str">
            <v>TRIM</v>
          </cell>
          <cell r="D3379" t="str">
            <v>V-2308</v>
          </cell>
          <cell r="E3379" t="str">
            <v>SOL</v>
          </cell>
          <cell r="F3379">
            <v>2</v>
          </cell>
          <cell r="G3379" t="str">
            <v>CB39020000030T</v>
          </cell>
          <cell r="H3379">
            <v>3</v>
          </cell>
          <cell r="I3379">
            <v>0.75</v>
          </cell>
          <cell r="J3379">
            <v>4</v>
          </cell>
          <cell r="K3379">
            <v>5</v>
          </cell>
        </row>
        <row r="3380">
          <cell r="A3380" t="str">
            <v>M2</v>
          </cell>
          <cell r="B3380" t="str">
            <v>A5C</v>
          </cell>
          <cell r="C3380" t="str">
            <v>TRIM</v>
          </cell>
          <cell r="D3380" t="str">
            <v>V-2313</v>
          </cell>
          <cell r="E3380" t="str">
            <v>SOL</v>
          </cell>
          <cell r="F3380">
            <v>2</v>
          </cell>
          <cell r="G3380" t="str">
            <v>CB3902000003IH</v>
          </cell>
          <cell r="H3380">
            <v>3</v>
          </cell>
          <cell r="I3380">
            <v>1.5</v>
          </cell>
          <cell r="J3380">
            <v>2</v>
          </cell>
          <cell r="K3380">
            <v>3</v>
          </cell>
        </row>
        <row r="3381">
          <cell r="A3381" t="str">
            <v>M2</v>
          </cell>
          <cell r="B3381" t="str">
            <v>A5C</v>
          </cell>
          <cell r="C3381" t="str">
            <v>TRIM</v>
          </cell>
          <cell r="D3381" t="str">
            <v>V-2325</v>
          </cell>
          <cell r="E3381" t="str">
            <v>SOL</v>
          </cell>
          <cell r="F3381">
            <v>2</v>
          </cell>
          <cell r="G3381" t="str">
            <v>CB39020000030T</v>
          </cell>
          <cell r="H3381">
            <v>3</v>
          </cell>
          <cell r="I3381">
            <v>0.75</v>
          </cell>
          <cell r="J3381">
            <v>6</v>
          </cell>
          <cell r="K3381">
            <v>7</v>
          </cell>
        </row>
        <row r="3382">
          <cell r="A3382" t="str">
            <v>M2</v>
          </cell>
          <cell r="B3382" t="str">
            <v>A5C</v>
          </cell>
          <cell r="C3382" t="str">
            <v>TRIM</v>
          </cell>
          <cell r="D3382" t="str">
            <v>V-2403</v>
          </cell>
          <cell r="E3382" t="str">
            <v>SOL</v>
          </cell>
          <cell r="F3382">
            <v>2</v>
          </cell>
          <cell r="G3382" t="str">
            <v>CB39020000030T</v>
          </cell>
          <cell r="H3382">
            <v>3</v>
          </cell>
          <cell r="I3382">
            <v>0.75</v>
          </cell>
          <cell r="J3382">
            <v>6</v>
          </cell>
          <cell r="K3382">
            <v>7</v>
          </cell>
        </row>
        <row r="3383">
          <cell r="A3383" t="str">
            <v>M2</v>
          </cell>
          <cell r="B3383" t="str">
            <v>A5C</v>
          </cell>
          <cell r="C3383" t="str">
            <v>P</v>
          </cell>
          <cell r="D3383" t="str">
            <v>23051</v>
          </cell>
          <cell r="E3383" t="str">
            <v>SOL</v>
          </cell>
          <cell r="F3383">
            <v>2</v>
          </cell>
          <cell r="G3383" t="str">
            <v>CB39020000030T</v>
          </cell>
          <cell r="H3383">
            <v>3</v>
          </cell>
          <cell r="I3383">
            <v>0.75</v>
          </cell>
          <cell r="J3383">
            <v>2</v>
          </cell>
          <cell r="K3383">
            <v>3</v>
          </cell>
        </row>
        <row r="3384">
          <cell r="A3384" t="str">
            <v>M2</v>
          </cell>
          <cell r="B3384" t="str">
            <v>A5C</v>
          </cell>
          <cell r="C3384" t="str">
            <v>TRIM</v>
          </cell>
          <cell r="D3384" t="str">
            <v>C-2303</v>
          </cell>
          <cell r="E3384" t="str">
            <v>SOL</v>
          </cell>
          <cell r="F3384">
            <v>2</v>
          </cell>
          <cell r="G3384" t="str">
            <v>CB39020000030T</v>
          </cell>
          <cell r="H3384">
            <v>3</v>
          </cell>
          <cell r="I3384">
            <v>0.75</v>
          </cell>
          <cell r="J3384">
            <v>4</v>
          </cell>
          <cell r="K3384">
            <v>5</v>
          </cell>
        </row>
        <row r="3385">
          <cell r="A3385" t="str">
            <v>M2</v>
          </cell>
          <cell r="B3385" t="str">
            <v>A5C</v>
          </cell>
          <cell r="C3385" t="str">
            <v>TRIM</v>
          </cell>
          <cell r="D3385" t="str">
            <v>V-2302</v>
          </cell>
          <cell r="E3385" t="str">
            <v>SOL</v>
          </cell>
          <cell r="F3385">
            <v>2</v>
          </cell>
          <cell r="G3385" t="str">
            <v>CB39020000030T</v>
          </cell>
          <cell r="H3385">
            <v>3</v>
          </cell>
          <cell r="I3385">
            <v>0.75</v>
          </cell>
          <cell r="J3385">
            <v>4</v>
          </cell>
          <cell r="K3385">
            <v>5</v>
          </cell>
        </row>
        <row r="3386">
          <cell r="A3386" t="str">
            <v>M2</v>
          </cell>
          <cell r="B3386" t="str">
            <v>A5C</v>
          </cell>
          <cell r="C3386" t="str">
            <v>TRIM</v>
          </cell>
          <cell r="D3386" t="str">
            <v>V-2313</v>
          </cell>
          <cell r="E3386" t="str">
            <v>SOL</v>
          </cell>
          <cell r="F3386">
            <v>2</v>
          </cell>
          <cell r="G3386" t="str">
            <v>CB39020000030T</v>
          </cell>
          <cell r="H3386">
            <v>3</v>
          </cell>
          <cell r="I3386">
            <v>0.75</v>
          </cell>
          <cell r="J3386">
            <v>4</v>
          </cell>
          <cell r="K3386">
            <v>5</v>
          </cell>
        </row>
        <row r="3387">
          <cell r="A3387" t="str">
            <v>M2</v>
          </cell>
          <cell r="B3387" t="str">
            <v>A5C</v>
          </cell>
          <cell r="C3387" t="str">
            <v>P</v>
          </cell>
          <cell r="D3387" t="str">
            <v>23017</v>
          </cell>
          <cell r="E3387" t="str">
            <v>TEE</v>
          </cell>
          <cell r="F3387">
            <v>2</v>
          </cell>
          <cell r="G3387" t="str">
            <v>CB300304000300</v>
          </cell>
          <cell r="H3387">
            <v>3</v>
          </cell>
          <cell r="I3387" t="str">
            <v>--</v>
          </cell>
          <cell r="J3387">
            <v>1</v>
          </cell>
          <cell r="K3387">
            <v>2</v>
          </cell>
        </row>
        <row r="3388">
          <cell r="A3388" t="str">
            <v>M2</v>
          </cell>
          <cell r="B3388" t="str">
            <v>A5C</v>
          </cell>
          <cell r="C3388" t="str">
            <v>P</v>
          </cell>
          <cell r="D3388" t="str">
            <v>23064</v>
          </cell>
          <cell r="E3388" t="str">
            <v>TEE</v>
          </cell>
          <cell r="F3388">
            <v>2</v>
          </cell>
          <cell r="G3388" t="str">
            <v>CB300304000300</v>
          </cell>
          <cell r="H3388">
            <v>3</v>
          </cell>
          <cell r="I3388" t="str">
            <v>--</v>
          </cell>
          <cell r="J3388">
            <v>2</v>
          </cell>
          <cell r="K3388">
            <v>3</v>
          </cell>
        </row>
        <row r="3389">
          <cell r="A3389" t="str">
            <v>M2</v>
          </cell>
          <cell r="B3389" t="str">
            <v>A5C</v>
          </cell>
          <cell r="C3389" t="str">
            <v>P</v>
          </cell>
          <cell r="D3389" t="str">
            <v>23064</v>
          </cell>
          <cell r="E3389" t="str">
            <v>TEE</v>
          </cell>
          <cell r="F3389">
            <v>2</v>
          </cell>
          <cell r="G3389" t="str">
            <v>CB300304000300</v>
          </cell>
          <cell r="H3389">
            <v>3</v>
          </cell>
          <cell r="I3389" t="str">
            <v>--</v>
          </cell>
          <cell r="J3389">
            <v>1</v>
          </cell>
          <cell r="K3389">
            <v>2</v>
          </cell>
        </row>
        <row r="3390">
          <cell r="A3390" t="str">
            <v>M2</v>
          </cell>
          <cell r="B3390" t="str">
            <v>A5C</v>
          </cell>
          <cell r="C3390" t="str">
            <v>P</v>
          </cell>
          <cell r="D3390" t="str">
            <v>23086</v>
          </cell>
          <cell r="E3390" t="str">
            <v>TEE</v>
          </cell>
          <cell r="F3390">
            <v>2</v>
          </cell>
          <cell r="G3390" t="str">
            <v>CB300304000300</v>
          </cell>
          <cell r="H3390">
            <v>3</v>
          </cell>
          <cell r="I3390" t="str">
            <v>--</v>
          </cell>
          <cell r="J3390">
            <v>2</v>
          </cell>
          <cell r="K3390">
            <v>3</v>
          </cell>
        </row>
        <row r="3391">
          <cell r="A3391" t="str">
            <v>M2</v>
          </cell>
          <cell r="B3391" t="str">
            <v>A5C</v>
          </cell>
          <cell r="C3391" t="str">
            <v>P</v>
          </cell>
          <cell r="D3391" t="str">
            <v>23125</v>
          </cell>
          <cell r="E3391" t="str">
            <v>TEE</v>
          </cell>
          <cell r="F3391">
            <v>2</v>
          </cell>
          <cell r="G3391" t="str">
            <v>CB300304000300</v>
          </cell>
          <cell r="H3391">
            <v>3</v>
          </cell>
          <cell r="I3391" t="str">
            <v>--</v>
          </cell>
          <cell r="J3391">
            <v>2</v>
          </cell>
          <cell r="K3391">
            <v>3</v>
          </cell>
        </row>
        <row r="3392">
          <cell r="A3392" t="str">
            <v>M2</v>
          </cell>
          <cell r="B3392" t="str">
            <v>A5C</v>
          </cell>
          <cell r="C3392" t="str">
            <v>P</v>
          </cell>
          <cell r="D3392" t="str">
            <v>23051</v>
          </cell>
          <cell r="E3392" t="str">
            <v>TEE</v>
          </cell>
          <cell r="F3392">
            <v>2</v>
          </cell>
          <cell r="G3392" t="str">
            <v>CB300304000300</v>
          </cell>
          <cell r="H3392">
            <v>3</v>
          </cell>
          <cell r="I3392" t="str">
            <v>--</v>
          </cell>
          <cell r="J3392">
            <v>1</v>
          </cell>
          <cell r="K3392">
            <v>2</v>
          </cell>
        </row>
        <row r="3393">
          <cell r="A3393" t="str">
            <v>M2</v>
          </cell>
          <cell r="B3393" t="str">
            <v>A5C</v>
          </cell>
          <cell r="C3393" t="str">
            <v>P</v>
          </cell>
          <cell r="D3393" t="str">
            <v>24003</v>
          </cell>
          <cell r="E3393" t="str">
            <v>90 ELL</v>
          </cell>
          <cell r="F3393">
            <v>2</v>
          </cell>
          <cell r="G3393" t="str">
            <v>CB300104000300</v>
          </cell>
          <cell r="H3393">
            <v>3</v>
          </cell>
          <cell r="I3393" t="str">
            <v>--</v>
          </cell>
          <cell r="J3393">
            <v>4</v>
          </cell>
          <cell r="K3393">
            <v>5</v>
          </cell>
        </row>
        <row r="3394">
          <cell r="A3394" t="str">
            <v>M2</v>
          </cell>
          <cell r="B3394" t="str">
            <v>A5C</v>
          </cell>
          <cell r="C3394" t="str">
            <v>P</v>
          </cell>
          <cell r="D3394" t="str">
            <v>24027</v>
          </cell>
          <cell r="E3394" t="str">
            <v>90 ELL</v>
          </cell>
          <cell r="F3394">
            <v>2</v>
          </cell>
          <cell r="G3394" t="str">
            <v>CB300104000300</v>
          </cell>
          <cell r="H3394">
            <v>3</v>
          </cell>
          <cell r="I3394" t="str">
            <v>--</v>
          </cell>
          <cell r="J3394">
            <v>3</v>
          </cell>
          <cell r="K3394">
            <v>4</v>
          </cell>
        </row>
        <row r="3395">
          <cell r="A3395" t="str">
            <v>M2</v>
          </cell>
          <cell r="B3395" t="str">
            <v>A5C</v>
          </cell>
          <cell r="C3395" t="str">
            <v>P</v>
          </cell>
          <cell r="D3395" t="str">
            <v>24027</v>
          </cell>
          <cell r="E3395" t="str">
            <v>C SWG</v>
          </cell>
          <cell r="F3395">
            <v>2</v>
          </cell>
          <cell r="G3395" t="str">
            <v>CB1614040803IH</v>
          </cell>
          <cell r="H3395">
            <v>3</v>
          </cell>
          <cell r="I3395">
            <v>1.5</v>
          </cell>
          <cell r="J3395">
            <v>2</v>
          </cell>
          <cell r="K3395">
            <v>3</v>
          </cell>
        </row>
        <row r="3396">
          <cell r="A3396" t="str">
            <v>M2</v>
          </cell>
          <cell r="B3396" t="str">
            <v>A5C</v>
          </cell>
          <cell r="C3396" t="str">
            <v>TRIM</v>
          </cell>
          <cell r="D3396" t="str">
            <v>C-2301</v>
          </cell>
          <cell r="E3396" t="str">
            <v>CAP</v>
          </cell>
          <cell r="F3396">
            <v>2</v>
          </cell>
          <cell r="G3396" t="str">
            <v>CB300704000300</v>
          </cell>
          <cell r="H3396">
            <v>3</v>
          </cell>
          <cell r="I3396" t="str">
            <v>--</v>
          </cell>
          <cell r="J3396">
            <v>2</v>
          </cell>
          <cell r="K3396">
            <v>3</v>
          </cell>
        </row>
        <row r="3397">
          <cell r="A3397" t="str">
            <v>M2</v>
          </cell>
          <cell r="B3397" t="str">
            <v>A5C</v>
          </cell>
          <cell r="C3397" t="str">
            <v>TRIM</v>
          </cell>
          <cell r="D3397" t="str">
            <v>R-2401</v>
          </cell>
          <cell r="E3397" t="str">
            <v>CAP</v>
          </cell>
          <cell r="F3397">
            <v>2</v>
          </cell>
          <cell r="G3397" t="str">
            <v>CB300704000300</v>
          </cell>
          <cell r="H3397">
            <v>3</v>
          </cell>
          <cell r="I3397" t="str">
            <v>--</v>
          </cell>
          <cell r="J3397">
            <v>2</v>
          </cell>
          <cell r="K3397">
            <v>3</v>
          </cell>
        </row>
        <row r="3398">
          <cell r="A3398" t="str">
            <v>M2</v>
          </cell>
          <cell r="B3398" t="str">
            <v>A5C</v>
          </cell>
          <cell r="C3398" t="str">
            <v>TRIM</v>
          </cell>
          <cell r="D3398" t="str">
            <v>V-2401</v>
          </cell>
          <cell r="E3398" t="str">
            <v>CAP</v>
          </cell>
          <cell r="F3398">
            <v>2</v>
          </cell>
          <cell r="G3398" t="str">
            <v>CB300704000300</v>
          </cell>
          <cell r="H3398">
            <v>3</v>
          </cell>
          <cell r="I3398" t="str">
            <v>--</v>
          </cell>
          <cell r="J3398">
            <v>2</v>
          </cell>
          <cell r="K3398">
            <v>3</v>
          </cell>
        </row>
        <row r="3399">
          <cell r="A3399" t="str">
            <v>M2</v>
          </cell>
          <cell r="B3399" t="str">
            <v>A5C</v>
          </cell>
          <cell r="C3399" t="str">
            <v>TRIM</v>
          </cell>
          <cell r="D3399" t="str">
            <v>V-2404</v>
          </cell>
          <cell r="E3399" t="str">
            <v>CAP</v>
          </cell>
          <cell r="F3399">
            <v>2</v>
          </cell>
          <cell r="G3399" t="str">
            <v>CB300704000300</v>
          </cell>
          <cell r="H3399">
            <v>3</v>
          </cell>
          <cell r="I3399" t="str">
            <v>--</v>
          </cell>
          <cell r="J3399">
            <v>2</v>
          </cell>
          <cell r="K3399">
            <v>3</v>
          </cell>
        </row>
        <row r="3400">
          <cell r="A3400" t="str">
            <v>M2</v>
          </cell>
          <cell r="B3400" t="str">
            <v>A5C</v>
          </cell>
          <cell r="C3400" t="str">
            <v>P</v>
          </cell>
          <cell r="D3400" t="str">
            <v>24026</v>
          </cell>
          <cell r="E3400" t="str">
            <v>SOL</v>
          </cell>
          <cell r="F3400">
            <v>2</v>
          </cell>
          <cell r="G3400" t="str">
            <v>CB390200000301</v>
          </cell>
          <cell r="H3400">
            <v>3</v>
          </cell>
          <cell r="I3400">
            <v>1</v>
          </cell>
          <cell r="J3400">
            <v>3</v>
          </cell>
          <cell r="K3400">
            <v>4</v>
          </cell>
        </row>
        <row r="3401">
          <cell r="A3401" t="str">
            <v>M2</v>
          </cell>
          <cell r="B3401" t="str">
            <v>A5C</v>
          </cell>
          <cell r="C3401" t="str">
            <v>TRIM</v>
          </cell>
          <cell r="D3401" t="str">
            <v>C-2301</v>
          </cell>
          <cell r="E3401" t="str">
            <v>SOL</v>
          </cell>
          <cell r="F3401">
            <v>2</v>
          </cell>
          <cell r="G3401" t="str">
            <v>CB39020000030T</v>
          </cell>
          <cell r="H3401">
            <v>3</v>
          </cell>
          <cell r="I3401">
            <v>0.75</v>
          </cell>
          <cell r="J3401">
            <v>4</v>
          </cell>
          <cell r="K3401">
            <v>5</v>
          </cell>
        </row>
        <row r="3402">
          <cell r="A3402" t="str">
            <v>M2</v>
          </cell>
          <cell r="B3402" t="str">
            <v>A5C</v>
          </cell>
          <cell r="C3402" t="str">
            <v>TRIM</v>
          </cell>
          <cell r="D3402" t="str">
            <v>C-2301</v>
          </cell>
          <cell r="E3402" t="str">
            <v>SOL</v>
          </cell>
          <cell r="F3402">
            <v>2</v>
          </cell>
          <cell r="G3402" t="str">
            <v>CB3902000003IH</v>
          </cell>
          <cell r="H3402">
            <v>3</v>
          </cell>
          <cell r="I3402">
            <v>1.5</v>
          </cell>
          <cell r="J3402">
            <v>2</v>
          </cell>
          <cell r="K3402">
            <v>3</v>
          </cell>
        </row>
        <row r="3403">
          <cell r="A3403" t="str">
            <v>M2</v>
          </cell>
          <cell r="B3403" t="str">
            <v>A5C</v>
          </cell>
          <cell r="C3403" t="str">
            <v>TRIM</v>
          </cell>
          <cell r="D3403" t="str">
            <v>V-2401</v>
          </cell>
          <cell r="E3403" t="str">
            <v>SOL</v>
          </cell>
          <cell r="F3403">
            <v>2</v>
          </cell>
          <cell r="G3403" t="str">
            <v>CB39020000030T</v>
          </cell>
          <cell r="H3403">
            <v>3</v>
          </cell>
          <cell r="I3403">
            <v>0.75</v>
          </cell>
          <cell r="J3403">
            <v>6</v>
          </cell>
          <cell r="K3403">
            <v>7</v>
          </cell>
        </row>
        <row r="3404">
          <cell r="A3404" t="str">
            <v>M2</v>
          </cell>
          <cell r="B3404" t="str">
            <v>A5C</v>
          </cell>
          <cell r="C3404" t="str">
            <v>TRIM</v>
          </cell>
          <cell r="D3404" t="str">
            <v>V-2404</v>
          </cell>
          <cell r="E3404" t="str">
            <v>SOL</v>
          </cell>
          <cell r="F3404">
            <v>2</v>
          </cell>
          <cell r="G3404" t="str">
            <v>CB39020000030T</v>
          </cell>
          <cell r="H3404">
            <v>3</v>
          </cell>
          <cell r="I3404">
            <v>0.75</v>
          </cell>
          <cell r="J3404">
            <v>6</v>
          </cell>
          <cell r="K3404">
            <v>7</v>
          </cell>
        </row>
        <row r="3405">
          <cell r="A3405" t="str">
            <v>M2</v>
          </cell>
          <cell r="B3405" t="str">
            <v>A5C</v>
          </cell>
          <cell r="C3405" t="str">
            <v>P</v>
          </cell>
          <cell r="D3405" t="str">
            <v>24002</v>
          </cell>
          <cell r="E3405" t="str">
            <v>SOL</v>
          </cell>
          <cell r="F3405">
            <v>2</v>
          </cell>
          <cell r="G3405" t="str">
            <v>CB390200000301</v>
          </cell>
          <cell r="H3405">
            <v>3</v>
          </cell>
          <cell r="I3405">
            <v>1</v>
          </cell>
          <cell r="J3405">
            <v>3</v>
          </cell>
          <cell r="K3405">
            <v>4</v>
          </cell>
        </row>
        <row r="3406">
          <cell r="A3406" t="str">
            <v>M2</v>
          </cell>
          <cell r="B3406" t="str">
            <v>A5C</v>
          </cell>
          <cell r="C3406" t="str">
            <v>P</v>
          </cell>
          <cell r="D3406" t="str">
            <v>24003</v>
          </cell>
          <cell r="E3406" t="str">
            <v>SOL</v>
          </cell>
          <cell r="F3406">
            <v>2</v>
          </cell>
          <cell r="G3406" t="str">
            <v>CB390200000301</v>
          </cell>
          <cell r="H3406">
            <v>3</v>
          </cell>
          <cell r="I3406">
            <v>1</v>
          </cell>
          <cell r="J3406">
            <v>1</v>
          </cell>
          <cell r="K3406">
            <v>2</v>
          </cell>
        </row>
        <row r="3407">
          <cell r="A3407" t="str">
            <v>M2</v>
          </cell>
          <cell r="B3407" t="str">
            <v>A5C</v>
          </cell>
          <cell r="C3407" t="str">
            <v>P</v>
          </cell>
          <cell r="D3407" t="str">
            <v>24027</v>
          </cell>
          <cell r="E3407" t="str">
            <v>SOL</v>
          </cell>
          <cell r="F3407">
            <v>2</v>
          </cell>
          <cell r="G3407" t="str">
            <v>CB39020000030T</v>
          </cell>
          <cell r="H3407">
            <v>3</v>
          </cell>
          <cell r="I3407">
            <v>0.75</v>
          </cell>
          <cell r="J3407">
            <v>2</v>
          </cell>
          <cell r="K3407">
            <v>3</v>
          </cell>
        </row>
        <row r="3408">
          <cell r="A3408" t="str">
            <v>M2</v>
          </cell>
          <cell r="B3408" t="str">
            <v>A5C</v>
          </cell>
          <cell r="C3408" t="str">
            <v>TRIM</v>
          </cell>
          <cell r="D3408" t="str">
            <v>R-2401</v>
          </cell>
          <cell r="E3408" t="str">
            <v>SOL</v>
          </cell>
          <cell r="F3408">
            <v>2</v>
          </cell>
          <cell r="G3408" t="str">
            <v>CB39020000030T</v>
          </cell>
          <cell r="H3408">
            <v>3</v>
          </cell>
          <cell r="I3408">
            <v>0.75</v>
          </cell>
          <cell r="J3408">
            <v>6</v>
          </cell>
          <cell r="K3408">
            <v>7</v>
          </cell>
        </row>
        <row r="3409">
          <cell r="A3409" t="str">
            <v>M2</v>
          </cell>
          <cell r="B3409" t="str">
            <v>A5C</v>
          </cell>
          <cell r="C3409" t="str">
            <v>P</v>
          </cell>
          <cell r="D3409" t="str">
            <v>24027</v>
          </cell>
          <cell r="E3409" t="str">
            <v>TEE</v>
          </cell>
          <cell r="F3409">
            <v>2</v>
          </cell>
          <cell r="G3409" t="str">
            <v>CB300304000300</v>
          </cell>
          <cell r="H3409">
            <v>3</v>
          </cell>
          <cell r="I3409" t="str">
            <v>--</v>
          </cell>
          <cell r="J3409">
            <v>1</v>
          </cell>
          <cell r="K3409">
            <v>2</v>
          </cell>
        </row>
        <row r="3410">
          <cell r="A3410" t="str">
            <v>M2</v>
          </cell>
          <cell r="B3410" t="str">
            <v>A5C</v>
          </cell>
          <cell r="C3410" t="str">
            <v>P</v>
          </cell>
          <cell r="D3410" t="str">
            <v>24003</v>
          </cell>
          <cell r="E3410" t="str">
            <v>TEE</v>
          </cell>
          <cell r="F3410">
            <v>2</v>
          </cell>
          <cell r="G3410" t="str">
            <v>CB300304000300</v>
          </cell>
          <cell r="H3410">
            <v>3</v>
          </cell>
          <cell r="I3410" t="str">
            <v>--</v>
          </cell>
          <cell r="J3410">
            <v>1</v>
          </cell>
          <cell r="K3410">
            <v>2</v>
          </cell>
        </row>
        <row r="3411">
          <cell r="A3411" t="str">
            <v>M2</v>
          </cell>
          <cell r="B3411" t="str">
            <v>A5C</v>
          </cell>
          <cell r="C3411" t="str">
            <v>P</v>
          </cell>
          <cell r="D3411" t="str">
            <v>HOLD2</v>
          </cell>
          <cell r="E3411" t="str">
            <v>90 ELL</v>
          </cell>
          <cell r="F3411">
            <v>2</v>
          </cell>
          <cell r="G3411" t="str">
            <v>CB300104000400</v>
          </cell>
          <cell r="H3411">
            <v>4</v>
          </cell>
          <cell r="I3411" t="str">
            <v>--</v>
          </cell>
          <cell r="J3411">
            <v>15</v>
          </cell>
          <cell r="K3411">
            <v>18</v>
          </cell>
        </row>
        <row r="3412">
          <cell r="A3412" t="str">
            <v>M2</v>
          </cell>
          <cell r="B3412" t="str">
            <v>A5C</v>
          </cell>
          <cell r="C3412" t="str">
            <v>P</v>
          </cell>
          <cell r="D3412" t="str">
            <v>23058</v>
          </cell>
          <cell r="E3412" t="str">
            <v>90 ELL</v>
          </cell>
          <cell r="F3412">
            <v>2</v>
          </cell>
          <cell r="G3412" t="str">
            <v>CB300104000400</v>
          </cell>
          <cell r="H3412">
            <v>4</v>
          </cell>
          <cell r="I3412" t="str">
            <v>--</v>
          </cell>
          <cell r="J3412">
            <v>3</v>
          </cell>
          <cell r="K3412">
            <v>4</v>
          </cell>
        </row>
        <row r="3413">
          <cell r="A3413" t="str">
            <v>M2</v>
          </cell>
          <cell r="B3413" t="str">
            <v>A5C</v>
          </cell>
          <cell r="C3413" t="str">
            <v>P</v>
          </cell>
          <cell r="D3413" t="str">
            <v>23068</v>
          </cell>
          <cell r="E3413" t="str">
            <v>90 ELL</v>
          </cell>
          <cell r="F3413">
            <v>2</v>
          </cell>
          <cell r="G3413" t="str">
            <v>CB300104000400</v>
          </cell>
          <cell r="H3413">
            <v>4</v>
          </cell>
          <cell r="I3413" t="str">
            <v>--</v>
          </cell>
          <cell r="J3413">
            <v>2</v>
          </cell>
          <cell r="K3413">
            <v>3</v>
          </cell>
        </row>
        <row r="3414">
          <cell r="A3414" t="str">
            <v>M2</v>
          </cell>
          <cell r="B3414" t="str">
            <v>A5C</v>
          </cell>
          <cell r="C3414" t="str">
            <v>P</v>
          </cell>
          <cell r="D3414" t="str">
            <v>23072</v>
          </cell>
          <cell r="E3414" t="str">
            <v>90 ELL</v>
          </cell>
          <cell r="F3414">
            <v>2</v>
          </cell>
          <cell r="G3414" t="str">
            <v>CB300104000400</v>
          </cell>
          <cell r="H3414">
            <v>4</v>
          </cell>
          <cell r="I3414" t="str">
            <v>--</v>
          </cell>
          <cell r="J3414">
            <v>9</v>
          </cell>
          <cell r="K3414">
            <v>11</v>
          </cell>
        </row>
        <row r="3415">
          <cell r="A3415" t="str">
            <v>M2</v>
          </cell>
          <cell r="B3415" t="str">
            <v>A5C</v>
          </cell>
          <cell r="C3415" t="str">
            <v>P</v>
          </cell>
          <cell r="D3415" t="str">
            <v>23095</v>
          </cell>
          <cell r="E3415" t="str">
            <v>90 ELL</v>
          </cell>
          <cell r="F3415">
            <v>2</v>
          </cell>
          <cell r="G3415" t="str">
            <v>CB300104000400</v>
          </cell>
          <cell r="H3415">
            <v>4</v>
          </cell>
          <cell r="I3415" t="str">
            <v>--</v>
          </cell>
          <cell r="J3415">
            <v>3</v>
          </cell>
          <cell r="K3415">
            <v>4</v>
          </cell>
        </row>
        <row r="3416">
          <cell r="A3416" t="str">
            <v>M2</v>
          </cell>
          <cell r="B3416" t="str">
            <v>A5C</v>
          </cell>
          <cell r="C3416" t="str">
            <v>P</v>
          </cell>
          <cell r="D3416" t="str">
            <v>23100</v>
          </cell>
          <cell r="E3416" t="str">
            <v>90 ELL</v>
          </cell>
          <cell r="F3416">
            <v>2</v>
          </cell>
          <cell r="G3416" t="str">
            <v>CB300104000400</v>
          </cell>
          <cell r="H3416">
            <v>4</v>
          </cell>
          <cell r="I3416" t="str">
            <v>--</v>
          </cell>
          <cell r="J3416">
            <v>7</v>
          </cell>
          <cell r="K3416">
            <v>9</v>
          </cell>
        </row>
        <row r="3417">
          <cell r="A3417" t="str">
            <v>M2</v>
          </cell>
          <cell r="B3417" t="str">
            <v>A5C</v>
          </cell>
          <cell r="C3417" t="str">
            <v>P</v>
          </cell>
          <cell r="D3417" t="str">
            <v>23095</v>
          </cell>
          <cell r="E3417" t="str">
            <v>90 ELL</v>
          </cell>
          <cell r="F3417">
            <v>2</v>
          </cell>
          <cell r="G3417" t="str">
            <v>CB300104000400</v>
          </cell>
          <cell r="H3417">
            <v>4</v>
          </cell>
          <cell r="I3417" t="str">
            <v>--</v>
          </cell>
          <cell r="J3417">
            <v>2</v>
          </cell>
          <cell r="K3417">
            <v>3</v>
          </cell>
        </row>
        <row r="3418">
          <cell r="A3418" t="str">
            <v>M2</v>
          </cell>
          <cell r="B3418" t="str">
            <v>A5C</v>
          </cell>
          <cell r="C3418" t="str">
            <v>P</v>
          </cell>
          <cell r="D3418" t="str">
            <v>23110</v>
          </cell>
          <cell r="E3418" t="str">
            <v>90 ELL</v>
          </cell>
          <cell r="F3418">
            <v>2</v>
          </cell>
          <cell r="G3418" t="str">
            <v>CB300104000400</v>
          </cell>
          <cell r="H3418">
            <v>4</v>
          </cell>
          <cell r="I3418" t="str">
            <v>--</v>
          </cell>
          <cell r="J3418">
            <v>3</v>
          </cell>
          <cell r="K3418">
            <v>4</v>
          </cell>
        </row>
        <row r="3419">
          <cell r="A3419" t="str">
            <v>M2</v>
          </cell>
          <cell r="B3419" t="str">
            <v>A5C</v>
          </cell>
          <cell r="C3419" t="str">
            <v>P</v>
          </cell>
          <cell r="D3419" t="str">
            <v>23110</v>
          </cell>
          <cell r="E3419" t="str">
            <v>90 ELL</v>
          </cell>
          <cell r="F3419">
            <v>2</v>
          </cell>
          <cell r="G3419" t="str">
            <v>CB300104000400</v>
          </cell>
          <cell r="H3419">
            <v>4</v>
          </cell>
          <cell r="I3419" t="str">
            <v>--</v>
          </cell>
          <cell r="J3419">
            <v>2</v>
          </cell>
          <cell r="K3419">
            <v>3</v>
          </cell>
        </row>
        <row r="3420">
          <cell r="A3420" t="str">
            <v>M2</v>
          </cell>
          <cell r="B3420" t="str">
            <v>A5C</v>
          </cell>
          <cell r="C3420" t="str">
            <v>P</v>
          </cell>
          <cell r="D3420" t="str">
            <v>23114</v>
          </cell>
          <cell r="E3420" t="str">
            <v>90 ELL</v>
          </cell>
          <cell r="F3420">
            <v>2</v>
          </cell>
          <cell r="G3420" t="str">
            <v>CB300104000400</v>
          </cell>
          <cell r="H3420">
            <v>4</v>
          </cell>
          <cell r="I3420" t="str">
            <v>--</v>
          </cell>
          <cell r="J3420">
            <v>2</v>
          </cell>
          <cell r="K3420">
            <v>3</v>
          </cell>
        </row>
        <row r="3421">
          <cell r="A3421" t="str">
            <v>M2</v>
          </cell>
          <cell r="B3421" t="str">
            <v>A5C</v>
          </cell>
          <cell r="C3421" t="str">
            <v>P</v>
          </cell>
          <cell r="D3421" t="str">
            <v>23114</v>
          </cell>
          <cell r="E3421" t="str">
            <v>90 ELL</v>
          </cell>
          <cell r="F3421">
            <v>2</v>
          </cell>
          <cell r="G3421" t="str">
            <v>CB300104000400</v>
          </cell>
          <cell r="H3421">
            <v>4</v>
          </cell>
          <cell r="I3421" t="str">
            <v>--</v>
          </cell>
          <cell r="J3421">
            <v>3</v>
          </cell>
          <cell r="K3421">
            <v>4</v>
          </cell>
        </row>
        <row r="3422">
          <cell r="A3422" t="str">
            <v>M2</v>
          </cell>
          <cell r="B3422" t="str">
            <v>A5C</v>
          </cell>
          <cell r="C3422" t="str">
            <v>P</v>
          </cell>
          <cell r="D3422" t="str">
            <v>23121</v>
          </cell>
          <cell r="E3422" t="str">
            <v>90 ELL</v>
          </cell>
          <cell r="F3422">
            <v>2</v>
          </cell>
          <cell r="G3422" t="str">
            <v>CB300104000400</v>
          </cell>
          <cell r="H3422">
            <v>4</v>
          </cell>
          <cell r="I3422" t="str">
            <v>--</v>
          </cell>
          <cell r="J3422">
            <v>4</v>
          </cell>
          <cell r="K3422">
            <v>5</v>
          </cell>
        </row>
        <row r="3423">
          <cell r="A3423" t="str">
            <v>M2</v>
          </cell>
          <cell r="B3423" t="str">
            <v>A5C</v>
          </cell>
          <cell r="C3423" t="str">
            <v>P</v>
          </cell>
          <cell r="D3423" t="str">
            <v>23123</v>
          </cell>
          <cell r="E3423" t="str">
            <v>90 ELL</v>
          </cell>
          <cell r="F3423">
            <v>2</v>
          </cell>
          <cell r="G3423" t="str">
            <v>CB300104000400</v>
          </cell>
          <cell r="H3423">
            <v>4</v>
          </cell>
          <cell r="I3423" t="str">
            <v>--</v>
          </cell>
          <cell r="J3423">
            <v>2</v>
          </cell>
          <cell r="K3423">
            <v>3</v>
          </cell>
        </row>
        <row r="3424">
          <cell r="A3424" t="str">
            <v>M2</v>
          </cell>
          <cell r="B3424" t="str">
            <v>A5C</v>
          </cell>
          <cell r="C3424" t="str">
            <v>P</v>
          </cell>
          <cell r="D3424" t="str">
            <v>23127</v>
          </cell>
          <cell r="E3424" t="str">
            <v>90 ELL</v>
          </cell>
          <cell r="F3424">
            <v>2</v>
          </cell>
          <cell r="G3424" t="str">
            <v>CB300104000400</v>
          </cell>
          <cell r="H3424">
            <v>4</v>
          </cell>
          <cell r="I3424" t="str">
            <v>--</v>
          </cell>
          <cell r="J3424">
            <v>2</v>
          </cell>
          <cell r="K3424">
            <v>3</v>
          </cell>
        </row>
        <row r="3425">
          <cell r="A3425" t="str">
            <v>M2</v>
          </cell>
          <cell r="B3425" t="str">
            <v>A5C</v>
          </cell>
          <cell r="C3425" t="str">
            <v>P</v>
          </cell>
          <cell r="D3425" t="str">
            <v>23134</v>
          </cell>
          <cell r="E3425" t="str">
            <v>90 ELL</v>
          </cell>
          <cell r="F3425">
            <v>2</v>
          </cell>
          <cell r="G3425" t="str">
            <v>CB300104000400</v>
          </cell>
          <cell r="H3425">
            <v>4</v>
          </cell>
          <cell r="I3425" t="str">
            <v>--</v>
          </cell>
          <cell r="J3425">
            <v>4</v>
          </cell>
          <cell r="K3425">
            <v>5</v>
          </cell>
        </row>
        <row r="3426">
          <cell r="A3426" t="str">
            <v>M2</v>
          </cell>
          <cell r="B3426" t="str">
            <v>A5C</v>
          </cell>
          <cell r="C3426" t="str">
            <v>P</v>
          </cell>
          <cell r="D3426" t="str">
            <v>23139</v>
          </cell>
          <cell r="E3426" t="str">
            <v>90 ELL</v>
          </cell>
          <cell r="F3426">
            <v>2</v>
          </cell>
          <cell r="G3426" t="str">
            <v>CB300104000400</v>
          </cell>
          <cell r="H3426">
            <v>4</v>
          </cell>
          <cell r="I3426" t="str">
            <v>--</v>
          </cell>
          <cell r="J3426">
            <v>5</v>
          </cell>
          <cell r="K3426">
            <v>6</v>
          </cell>
        </row>
        <row r="3427">
          <cell r="A3427" t="str">
            <v>M2</v>
          </cell>
          <cell r="B3427" t="str">
            <v>A5C</v>
          </cell>
          <cell r="C3427" t="str">
            <v>P</v>
          </cell>
          <cell r="D3427" t="str">
            <v>23146</v>
          </cell>
          <cell r="E3427" t="str">
            <v>90 ELL</v>
          </cell>
          <cell r="F3427">
            <v>2</v>
          </cell>
          <cell r="G3427" t="str">
            <v>CB300104000400</v>
          </cell>
          <cell r="H3427">
            <v>4</v>
          </cell>
          <cell r="I3427" t="str">
            <v>--</v>
          </cell>
          <cell r="J3427">
            <v>4</v>
          </cell>
          <cell r="K3427">
            <v>5</v>
          </cell>
        </row>
        <row r="3428">
          <cell r="A3428" t="str">
            <v>M2</v>
          </cell>
          <cell r="B3428" t="str">
            <v>A5C</v>
          </cell>
          <cell r="C3428" t="str">
            <v>P</v>
          </cell>
          <cell r="D3428" t="str">
            <v>23174</v>
          </cell>
          <cell r="E3428" t="str">
            <v>90 ELL</v>
          </cell>
          <cell r="F3428">
            <v>2</v>
          </cell>
          <cell r="G3428" t="str">
            <v>CB300104000400</v>
          </cell>
          <cell r="H3428">
            <v>4</v>
          </cell>
          <cell r="I3428" t="str">
            <v>--</v>
          </cell>
          <cell r="J3428">
            <v>6</v>
          </cell>
          <cell r="K3428">
            <v>7</v>
          </cell>
        </row>
        <row r="3429">
          <cell r="A3429" t="str">
            <v>M2</v>
          </cell>
          <cell r="B3429" t="str">
            <v>A5C</v>
          </cell>
          <cell r="C3429" t="str">
            <v>P</v>
          </cell>
          <cell r="D3429" t="str">
            <v>23174</v>
          </cell>
          <cell r="E3429" t="str">
            <v>90 ELL</v>
          </cell>
          <cell r="F3429">
            <v>2</v>
          </cell>
          <cell r="G3429" t="str">
            <v>CB300104000400</v>
          </cell>
          <cell r="H3429">
            <v>4</v>
          </cell>
          <cell r="I3429" t="str">
            <v>--</v>
          </cell>
          <cell r="J3429">
            <v>6</v>
          </cell>
          <cell r="K3429">
            <v>7</v>
          </cell>
        </row>
        <row r="3430">
          <cell r="A3430" t="str">
            <v>M2</v>
          </cell>
          <cell r="B3430" t="str">
            <v>A5C</v>
          </cell>
          <cell r="C3430" t="str">
            <v>P</v>
          </cell>
          <cell r="D3430" t="str">
            <v>23227</v>
          </cell>
          <cell r="E3430" t="str">
            <v>90 ELL</v>
          </cell>
          <cell r="F3430">
            <v>2</v>
          </cell>
          <cell r="G3430" t="str">
            <v>CB300104000400</v>
          </cell>
          <cell r="H3430">
            <v>4</v>
          </cell>
          <cell r="I3430" t="str">
            <v>--</v>
          </cell>
          <cell r="J3430">
            <v>5</v>
          </cell>
          <cell r="K3430">
            <v>6</v>
          </cell>
        </row>
        <row r="3431">
          <cell r="A3431" t="str">
            <v>M2</v>
          </cell>
          <cell r="B3431" t="str">
            <v>A5C</v>
          </cell>
          <cell r="C3431" t="str">
            <v>P</v>
          </cell>
          <cell r="D3431" t="str">
            <v>23228</v>
          </cell>
          <cell r="E3431" t="str">
            <v>90 ELL</v>
          </cell>
          <cell r="F3431">
            <v>2</v>
          </cell>
          <cell r="G3431" t="str">
            <v>CB300104000400</v>
          </cell>
          <cell r="H3431">
            <v>4</v>
          </cell>
          <cell r="I3431" t="str">
            <v>--</v>
          </cell>
          <cell r="J3431">
            <v>3</v>
          </cell>
          <cell r="K3431">
            <v>4</v>
          </cell>
        </row>
        <row r="3432">
          <cell r="A3432" t="str">
            <v>M2</v>
          </cell>
          <cell r="B3432" t="str">
            <v>A5C</v>
          </cell>
          <cell r="C3432" t="str">
            <v>P</v>
          </cell>
          <cell r="D3432" t="str">
            <v>23237</v>
          </cell>
          <cell r="E3432" t="str">
            <v>90 ELL</v>
          </cell>
          <cell r="F3432">
            <v>2</v>
          </cell>
          <cell r="G3432" t="str">
            <v>CB300104000400</v>
          </cell>
          <cell r="H3432">
            <v>4</v>
          </cell>
          <cell r="I3432" t="str">
            <v>--</v>
          </cell>
          <cell r="J3432">
            <v>1</v>
          </cell>
          <cell r="K3432">
            <v>2</v>
          </cell>
        </row>
        <row r="3433">
          <cell r="A3433" t="str">
            <v>M2</v>
          </cell>
          <cell r="B3433" t="str">
            <v>A5C</v>
          </cell>
          <cell r="C3433" t="str">
            <v>P</v>
          </cell>
          <cell r="D3433" t="str">
            <v>23241</v>
          </cell>
          <cell r="E3433" t="str">
            <v>90 ELL</v>
          </cell>
          <cell r="F3433">
            <v>2</v>
          </cell>
          <cell r="G3433" t="str">
            <v>CB300104000400</v>
          </cell>
          <cell r="H3433">
            <v>4</v>
          </cell>
          <cell r="I3433" t="str">
            <v>--</v>
          </cell>
          <cell r="J3433">
            <v>1</v>
          </cell>
          <cell r="K3433">
            <v>2</v>
          </cell>
        </row>
        <row r="3434">
          <cell r="A3434" t="str">
            <v>M2</v>
          </cell>
          <cell r="B3434" t="str">
            <v>A5C</v>
          </cell>
          <cell r="C3434" t="str">
            <v>P</v>
          </cell>
          <cell r="D3434" t="str">
            <v>23249</v>
          </cell>
          <cell r="E3434" t="str">
            <v>90 ELL</v>
          </cell>
          <cell r="F3434">
            <v>2</v>
          </cell>
          <cell r="G3434" t="str">
            <v>CB300104000400</v>
          </cell>
          <cell r="H3434">
            <v>4</v>
          </cell>
          <cell r="I3434" t="str">
            <v>--</v>
          </cell>
          <cell r="J3434">
            <v>5</v>
          </cell>
          <cell r="K3434">
            <v>6</v>
          </cell>
        </row>
        <row r="3435">
          <cell r="A3435" t="str">
            <v>M2</v>
          </cell>
          <cell r="B3435" t="str">
            <v>A5C</v>
          </cell>
          <cell r="C3435" t="str">
            <v>P</v>
          </cell>
          <cell r="D3435" t="str">
            <v>23012</v>
          </cell>
          <cell r="E3435" t="str">
            <v>90 ELL</v>
          </cell>
          <cell r="F3435">
            <v>2</v>
          </cell>
          <cell r="G3435" t="str">
            <v>CB300104000400</v>
          </cell>
          <cell r="H3435">
            <v>4</v>
          </cell>
          <cell r="I3435" t="str">
            <v>--</v>
          </cell>
          <cell r="J3435">
            <v>3</v>
          </cell>
          <cell r="K3435">
            <v>4</v>
          </cell>
        </row>
        <row r="3436">
          <cell r="A3436" t="str">
            <v>M2</v>
          </cell>
          <cell r="B3436" t="str">
            <v>A5C</v>
          </cell>
          <cell r="C3436" t="str">
            <v>P</v>
          </cell>
          <cell r="D3436" t="str">
            <v>23181</v>
          </cell>
          <cell r="E3436" t="str">
            <v>90 ELL</v>
          </cell>
          <cell r="F3436">
            <v>2</v>
          </cell>
          <cell r="G3436" t="str">
            <v>CB300104000400</v>
          </cell>
          <cell r="H3436">
            <v>4</v>
          </cell>
          <cell r="I3436" t="str">
            <v>--</v>
          </cell>
          <cell r="J3436">
            <v>2</v>
          </cell>
          <cell r="K3436">
            <v>3</v>
          </cell>
        </row>
        <row r="3437">
          <cell r="A3437" t="str">
            <v>M2</v>
          </cell>
          <cell r="B3437" t="str">
            <v>A5C</v>
          </cell>
          <cell r="C3437" t="str">
            <v>P</v>
          </cell>
          <cell r="D3437" t="str">
            <v>23250</v>
          </cell>
          <cell r="E3437" t="str">
            <v>90 ELL</v>
          </cell>
          <cell r="F3437">
            <v>2</v>
          </cell>
          <cell r="G3437" t="str">
            <v>CB300104000400</v>
          </cell>
          <cell r="H3437">
            <v>4</v>
          </cell>
          <cell r="I3437" t="str">
            <v>--</v>
          </cell>
          <cell r="J3437">
            <v>3</v>
          </cell>
          <cell r="K3437">
            <v>4</v>
          </cell>
        </row>
        <row r="3438">
          <cell r="A3438" t="str">
            <v>M2</v>
          </cell>
          <cell r="B3438" t="str">
            <v>A5C</v>
          </cell>
          <cell r="C3438" t="str">
            <v>P</v>
          </cell>
          <cell r="D3438" t="str">
            <v>23012</v>
          </cell>
          <cell r="E3438" t="str">
            <v>C RED</v>
          </cell>
          <cell r="F3438">
            <v>2</v>
          </cell>
          <cell r="G3438" t="str">
            <v>CB300504040403</v>
          </cell>
          <cell r="H3438">
            <v>4</v>
          </cell>
          <cell r="I3438">
            <v>3</v>
          </cell>
          <cell r="J3438">
            <v>2</v>
          </cell>
          <cell r="K3438">
            <v>3</v>
          </cell>
        </row>
        <row r="3439">
          <cell r="A3439" t="str">
            <v>M2</v>
          </cell>
          <cell r="B3439" t="str">
            <v>A5C</v>
          </cell>
          <cell r="C3439" t="str">
            <v>P</v>
          </cell>
          <cell r="D3439" t="str">
            <v>23058</v>
          </cell>
          <cell r="E3439" t="str">
            <v>C RED</v>
          </cell>
          <cell r="F3439">
            <v>2</v>
          </cell>
          <cell r="G3439" t="str">
            <v>CB300504040403</v>
          </cell>
          <cell r="H3439">
            <v>4</v>
          </cell>
          <cell r="I3439">
            <v>3</v>
          </cell>
          <cell r="J3439">
            <v>2</v>
          </cell>
          <cell r="K3439">
            <v>3</v>
          </cell>
        </row>
        <row r="3440">
          <cell r="A3440" t="str">
            <v>M2</v>
          </cell>
          <cell r="B3440" t="str">
            <v>A5C</v>
          </cell>
          <cell r="C3440" t="str">
            <v>P</v>
          </cell>
          <cell r="D3440" t="str">
            <v>23068</v>
          </cell>
          <cell r="E3440" t="str">
            <v>C RED</v>
          </cell>
          <cell r="F3440">
            <v>2</v>
          </cell>
          <cell r="G3440" t="str">
            <v>CB300504040403</v>
          </cell>
          <cell r="H3440">
            <v>4</v>
          </cell>
          <cell r="I3440">
            <v>3</v>
          </cell>
          <cell r="J3440">
            <v>2</v>
          </cell>
          <cell r="K3440">
            <v>3</v>
          </cell>
        </row>
        <row r="3441">
          <cell r="A3441" t="str">
            <v>M2</v>
          </cell>
          <cell r="B3441" t="str">
            <v>A5C</v>
          </cell>
          <cell r="C3441" t="str">
            <v>P</v>
          </cell>
          <cell r="D3441" t="str">
            <v>23095</v>
          </cell>
          <cell r="E3441" t="str">
            <v>C RED</v>
          </cell>
          <cell r="F3441">
            <v>2</v>
          </cell>
          <cell r="G3441" t="str">
            <v>CB300504040403</v>
          </cell>
          <cell r="H3441">
            <v>4</v>
          </cell>
          <cell r="I3441">
            <v>3</v>
          </cell>
          <cell r="J3441">
            <v>2</v>
          </cell>
          <cell r="K3441">
            <v>3</v>
          </cell>
        </row>
        <row r="3442">
          <cell r="A3442" t="str">
            <v>M2</v>
          </cell>
          <cell r="B3442" t="str">
            <v>A5C</v>
          </cell>
          <cell r="C3442" t="str">
            <v>P</v>
          </cell>
          <cell r="D3442" t="str">
            <v>23110</v>
          </cell>
          <cell r="E3442" t="str">
            <v>C RED</v>
          </cell>
          <cell r="F3442">
            <v>2</v>
          </cell>
          <cell r="G3442" t="str">
            <v>CB300504040403</v>
          </cell>
          <cell r="H3442">
            <v>4</v>
          </cell>
          <cell r="I3442">
            <v>3</v>
          </cell>
          <cell r="J3442">
            <v>2</v>
          </cell>
          <cell r="K3442">
            <v>3</v>
          </cell>
        </row>
        <row r="3443">
          <cell r="A3443" t="str">
            <v>M2</v>
          </cell>
          <cell r="B3443" t="str">
            <v>A5C</v>
          </cell>
          <cell r="C3443" t="str">
            <v>P</v>
          </cell>
          <cell r="D3443" t="str">
            <v>23114</v>
          </cell>
          <cell r="E3443" t="str">
            <v>C RED</v>
          </cell>
          <cell r="F3443">
            <v>2</v>
          </cell>
          <cell r="G3443" t="str">
            <v>CB300504040403</v>
          </cell>
          <cell r="H3443">
            <v>4</v>
          </cell>
          <cell r="I3443">
            <v>3</v>
          </cell>
          <cell r="J3443">
            <v>2</v>
          </cell>
          <cell r="K3443">
            <v>3</v>
          </cell>
        </row>
        <row r="3444">
          <cell r="A3444" t="str">
            <v>M2</v>
          </cell>
          <cell r="B3444" t="str">
            <v>A5C</v>
          </cell>
          <cell r="C3444" t="str">
            <v>P</v>
          </cell>
          <cell r="D3444" t="str">
            <v>23127</v>
          </cell>
          <cell r="E3444" t="str">
            <v>C RED</v>
          </cell>
          <cell r="F3444">
            <v>2</v>
          </cell>
          <cell r="G3444" t="str">
            <v>CB300504040403</v>
          </cell>
          <cell r="H3444">
            <v>4</v>
          </cell>
          <cell r="I3444">
            <v>3</v>
          </cell>
          <cell r="J3444">
            <v>2</v>
          </cell>
          <cell r="K3444">
            <v>3</v>
          </cell>
        </row>
        <row r="3445">
          <cell r="A3445" t="str">
            <v>M2</v>
          </cell>
          <cell r="B3445" t="str">
            <v>A5C</v>
          </cell>
          <cell r="C3445" t="str">
            <v>P</v>
          </cell>
          <cell r="D3445" t="str">
            <v>23134</v>
          </cell>
          <cell r="E3445" t="str">
            <v>C RED</v>
          </cell>
          <cell r="F3445">
            <v>2</v>
          </cell>
          <cell r="G3445" t="str">
            <v>CB300504040403</v>
          </cell>
          <cell r="H3445">
            <v>4</v>
          </cell>
          <cell r="I3445">
            <v>3</v>
          </cell>
          <cell r="J3445">
            <v>2</v>
          </cell>
          <cell r="K3445">
            <v>3</v>
          </cell>
        </row>
        <row r="3446">
          <cell r="A3446" t="str">
            <v>M2</v>
          </cell>
          <cell r="B3446" t="str">
            <v>A5C</v>
          </cell>
          <cell r="C3446" t="str">
            <v>P</v>
          </cell>
          <cell r="D3446" t="str">
            <v>23146</v>
          </cell>
          <cell r="E3446" t="str">
            <v>C RED</v>
          </cell>
          <cell r="F3446">
            <v>2</v>
          </cell>
          <cell r="G3446" t="str">
            <v>CB300504040403</v>
          </cell>
          <cell r="H3446">
            <v>4</v>
          </cell>
          <cell r="I3446">
            <v>3</v>
          </cell>
          <cell r="J3446">
            <v>2</v>
          </cell>
          <cell r="K3446">
            <v>3</v>
          </cell>
        </row>
        <row r="3447">
          <cell r="A3447" t="str">
            <v>M2</v>
          </cell>
          <cell r="B3447" t="str">
            <v>A5C</v>
          </cell>
          <cell r="C3447" t="str">
            <v>P</v>
          </cell>
          <cell r="D3447" t="str">
            <v>23230</v>
          </cell>
          <cell r="E3447" t="str">
            <v>C RED</v>
          </cell>
          <cell r="F3447">
            <v>2</v>
          </cell>
          <cell r="G3447" t="str">
            <v>CB300504080402</v>
          </cell>
          <cell r="H3447">
            <v>4</v>
          </cell>
          <cell r="I3447">
            <v>2</v>
          </cell>
          <cell r="J3447">
            <v>2</v>
          </cell>
          <cell r="K3447">
            <v>3</v>
          </cell>
        </row>
        <row r="3448">
          <cell r="A3448" t="str">
            <v>M2</v>
          </cell>
          <cell r="B3448" t="str">
            <v>A5C</v>
          </cell>
          <cell r="C3448" t="str">
            <v>P</v>
          </cell>
          <cell r="D3448" t="str">
            <v>23252</v>
          </cell>
          <cell r="E3448" t="str">
            <v>C RED</v>
          </cell>
          <cell r="F3448">
            <v>2</v>
          </cell>
          <cell r="G3448" t="str">
            <v>CB300504080402</v>
          </cell>
          <cell r="H3448">
            <v>4</v>
          </cell>
          <cell r="I3448">
            <v>2</v>
          </cell>
          <cell r="J3448">
            <v>2</v>
          </cell>
          <cell r="K3448">
            <v>3</v>
          </cell>
        </row>
        <row r="3449">
          <cell r="A3449" t="str">
            <v>M2</v>
          </cell>
          <cell r="B3449" t="str">
            <v>A5C</v>
          </cell>
          <cell r="C3449" t="str">
            <v>P</v>
          </cell>
          <cell r="D3449" t="str">
            <v>24013</v>
          </cell>
          <cell r="E3449" t="str">
            <v>C RED</v>
          </cell>
          <cell r="F3449">
            <v>2</v>
          </cell>
          <cell r="G3449" t="str">
            <v>CB300504080402</v>
          </cell>
          <cell r="H3449">
            <v>4</v>
          </cell>
          <cell r="I3449">
            <v>2</v>
          </cell>
          <cell r="J3449">
            <v>2</v>
          </cell>
          <cell r="K3449">
            <v>3</v>
          </cell>
        </row>
        <row r="3450">
          <cell r="A3450" t="str">
            <v>M2</v>
          </cell>
          <cell r="B3450" t="str">
            <v>A5C</v>
          </cell>
          <cell r="C3450" t="str">
            <v>P</v>
          </cell>
          <cell r="D3450" t="str">
            <v>23035</v>
          </cell>
          <cell r="E3450" t="str">
            <v>E RED</v>
          </cell>
          <cell r="F3450">
            <v>2</v>
          </cell>
          <cell r="G3450" t="str">
            <v>CB300604080402</v>
          </cell>
          <cell r="H3450">
            <v>4</v>
          </cell>
          <cell r="I3450">
            <v>2</v>
          </cell>
          <cell r="J3450">
            <v>2</v>
          </cell>
          <cell r="K3450">
            <v>3</v>
          </cell>
        </row>
        <row r="3451">
          <cell r="A3451" t="str">
            <v>M2</v>
          </cell>
          <cell r="B3451" t="str">
            <v>A5C</v>
          </cell>
          <cell r="C3451" t="str">
            <v>P</v>
          </cell>
          <cell r="D3451" t="str">
            <v>23121</v>
          </cell>
          <cell r="E3451" t="str">
            <v>E RED</v>
          </cell>
          <cell r="F3451">
            <v>2</v>
          </cell>
          <cell r="G3451" t="str">
            <v>CB300604040403</v>
          </cell>
          <cell r="H3451">
            <v>4</v>
          </cell>
          <cell r="I3451">
            <v>3</v>
          </cell>
          <cell r="J3451">
            <v>2</v>
          </cell>
          <cell r="K3451">
            <v>3</v>
          </cell>
        </row>
        <row r="3452">
          <cell r="A3452" t="str">
            <v>M2</v>
          </cell>
          <cell r="B3452" t="str">
            <v>A5C</v>
          </cell>
          <cell r="C3452" t="str">
            <v>P</v>
          </cell>
          <cell r="D3452" t="str">
            <v>23188</v>
          </cell>
          <cell r="E3452" t="str">
            <v>E RED</v>
          </cell>
          <cell r="F3452">
            <v>2</v>
          </cell>
          <cell r="G3452" t="str">
            <v>CB300604080402</v>
          </cell>
          <cell r="H3452">
            <v>4</v>
          </cell>
          <cell r="I3452">
            <v>2</v>
          </cell>
          <cell r="J3452">
            <v>2</v>
          </cell>
          <cell r="K3452">
            <v>3</v>
          </cell>
        </row>
        <row r="3453">
          <cell r="A3453" t="str">
            <v>M2</v>
          </cell>
          <cell r="B3453" t="str">
            <v>A5C</v>
          </cell>
          <cell r="C3453" t="str">
            <v>P</v>
          </cell>
          <cell r="D3453" t="str">
            <v>23174</v>
          </cell>
          <cell r="E3453" t="str">
            <v>E RED</v>
          </cell>
          <cell r="F3453">
            <v>2</v>
          </cell>
          <cell r="G3453" t="str">
            <v>CB300604040403</v>
          </cell>
          <cell r="H3453">
            <v>4</v>
          </cell>
          <cell r="I3453">
            <v>3</v>
          </cell>
          <cell r="J3453">
            <v>2</v>
          </cell>
          <cell r="K3453">
            <v>3</v>
          </cell>
        </row>
        <row r="3454">
          <cell r="A3454" t="str">
            <v>M2</v>
          </cell>
          <cell r="B3454" t="str">
            <v>A5C</v>
          </cell>
          <cell r="C3454" t="str">
            <v>P</v>
          </cell>
          <cell r="D3454" t="str">
            <v>23012</v>
          </cell>
          <cell r="E3454" t="str">
            <v>SOL</v>
          </cell>
          <cell r="F3454">
            <v>2</v>
          </cell>
          <cell r="G3454" t="str">
            <v>CB39020000040T</v>
          </cell>
          <cell r="H3454">
            <v>4</v>
          </cell>
          <cell r="I3454">
            <v>0.75</v>
          </cell>
          <cell r="J3454">
            <v>2</v>
          </cell>
          <cell r="K3454">
            <v>3</v>
          </cell>
        </row>
        <row r="3455">
          <cell r="A3455" t="str">
            <v>M2</v>
          </cell>
          <cell r="B3455" t="str">
            <v>A5C</v>
          </cell>
          <cell r="C3455" t="str">
            <v>P</v>
          </cell>
          <cell r="D3455" t="str">
            <v>23058</v>
          </cell>
          <cell r="E3455" t="str">
            <v>SOL</v>
          </cell>
          <cell r="F3455">
            <v>2</v>
          </cell>
          <cell r="G3455" t="str">
            <v>CB39020000040T</v>
          </cell>
          <cell r="H3455">
            <v>4</v>
          </cell>
          <cell r="I3455">
            <v>0.75</v>
          </cell>
          <cell r="J3455">
            <v>2</v>
          </cell>
          <cell r="K3455">
            <v>3</v>
          </cell>
        </row>
        <row r="3456">
          <cell r="A3456" t="str">
            <v>M2</v>
          </cell>
          <cell r="B3456" t="str">
            <v>A5C</v>
          </cell>
          <cell r="C3456" t="str">
            <v>P</v>
          </cell>
          <cell r="D3456" t="str">
            <v>23068</v>
          </cell>
          <cell r="E3456" t="str">
            <v>SOL</v>
          </cell>
          <cell r="F3456">
            <v>2</v>
          </cell>
          <cell r="G3456" t="str">
            <v>CB39020000040T</v>
          </cell>
          <cell r="H3456">
            <v>4</v>
          </cell>
          <cell r="I3456">
            <v>0.75</v>
          </cell>
          <cell r="J3456">
            <v>2</v>
          </cell>
          <cell r="K3456">
            <v>3</v>
          </cell>
        </row>
        <row r="3457">
          <cell r="A3457" t="str">
            <v>M2</v>
          </cell>
          <cell r="B3457" t="str">
            <v>A5C</v>
          </cell>
          <cell r="C3457" t="str">
            <v>P</v>
          </cell>
          <cell r="D3457" t="str">
            <v>23095</v>
          </cell>
          <cell r="E3457" t="str">
            <v>SOL</v>
          </cell>
          <cell r="F3457">
            <v>2</v>
          </cell>
          <cell r="G3457" t="str">
            <v>CB390200000401</v>
          </cell>
          <cell r="H3457">
            <v>4</v>
          </cell>
          <cell r="I3457">
            <v>1</v>
          </cell>
          <cell r="J3457">
            <v>1</v>
          </cell>
          <cell r="K3457">
            <v>2</v>
          </cell>
        </row>
        <row r="3458">
          <cell r="A3458" t="str">
            <v>M2</v>
          </cell>
          <cell r="B3458" t="str">
            <v>A5C</v>
          </cell>
          <cell r="C3458" t="str">
            <v>P</v>
          </cell>
          <cell r="D3458" t="str">
            <v>23110</v>
          </cell>
          <cell r="E3458" t="str">
            <v>SOL</v>
          </cell>
          <cell r="F3458">
            <v>2</v>
          </cell>
          <cell r="G3458" t="str">
            <v>CB390200000401</v>
          </cell>
          <cell r="H3458">
            <v>4</v>
          </cell>
          <cell r="I3458">
            <v>1</v>
          </cell>
          <cell r="J3458">
            <v>1</v>
          </cell>
          <cell r="K3458">
            <v>2</v>
          </cell>
        </row>
        <row r="3459">
          <cell r="A3459" t="str">
            <v>M2</v>
          </cell>
          <cell r="B3459" t="str">
            <v>A5C</v>
          </cell>
          <cell r="C3459" t="str">
            <v>P</v>
          </cell>
          <cell r="D3459" t="str">
            <v>23110</v>
          </cell>
          <cell r="E3459" t="str">
            <v>SOL</v>
          </cell>
          <cell r="F3459">
            <v>2</v>
          </cell>
          <cell r="G3459" t="str">
            <v>CB39020000040T</v>
          </cell>
          <cell r="H3459">
            <v>4</v>
          </cell>
          <cell r="I3459">
            <v>0.75</v>
          </cell>
          <cell r="J3459">
            <v>2</v>
          </cell>
          <cell r="K3459">
            <v>3</v>
          </cell>
        </row>
        <row r="3460">
          <cell r="A3460" t="str">
            <v>M2</v>
          </cell>
          <cell r="B3460" t="str">
            <v>A5C</v>
          </cell>
          <cell r="C3460" t="str">
            <v>P</v>
          </cell>
          <cell r="D3460" t="str">
            <v>23114</v>
          </cell>
          <cell r="E3460" t="str">
            <v>SOL</v>
          </cell>
          <cell r="F3460">
            <v>2</v>
          </cell>
          <cell r="G3460" t="str">
            <v>CB390200000401</v>
          </cell>
          <cell r="H3460">
            <v>4</v>
          </cell>
          <cell r="I3460">
            <v>1</v>
          </cell>
          <cell r="J3460">
            <v>1</v>
          </cell>
          <cell r="K3460">
            <v>2</v>
          </cell>
        </row>
        <row r="3461">
          <cell r="A3461" t="str">
            <v>M2</v>
          </cell>
          <cell r="B3461" t="str">
            <v>A5C</v>
          </cell>
          <cell r="C3461" t="str">
            <v>P</v>
          </cell>
          <cell r="D3461" t="str">
            <v>23114</v>
          </cell>
          <cell r="E3461" t="str">
            <v>SOL</v>
          </cell>
          <cell r="F3461">
            <v>2</v>
          </cell>
          <cell r="G3461" t="str">
            <v>CB39020000040T</v>
          </cell>
          <cell r="H3461">
            <v>4</v>
          </cell>
          <cell r="I3461">
            <v>0.75</v>
          </cell>
          <cell r="J3461">
            <v>2</v>
          </cell>
          <cell r="K3461">
            <v>3</v>
          </cell>
        </row>
        <row r="3462">
          <cell r="A3462" t="str">
            <v>M2</v>
          </cell>
          <cell r="B3462" t="str">
            <v>A5C</v>
          </cell>
          <cell r="C3462" t="str">
            <v>P</v>
          </cell>
          <cell r="D3462" t="str">
            <v>23121</v>
          </cell>
          <cell r="E3462" t="str">
            <v>SOL</v>
          </cell>
          <cell r="F3462">
            <v>2</v>
          </cell>
          <cell r="G3462" t="str">
            <v>CB39020000040T</v>
          </cell>
          <cell r="H3462">
            <v>4</v>
          </cell>
          <cell r="I3462">
            <v>0.75</v>
          </cell>
          <cell r="J3462">
            <v>2</v>
          </cell>
          <cell r="K3462">
            <v>3</v>
          </cell>
        </row>
        <row r="3463">
          <cell r="A3463" t="str">
            <v>M2</v>
          </cell>
          <cell r="B3463" t="str">
            <v>A5C</v>
          </cell>
          <cell r="C3463" t="str">
            <v>P</v>
          </cell>
          <cell r="D3463" t="str">
            <v>23122</v>
          </cell>
          <cell r="E3463" t="str">
            <v>SOL</v>
          </cell>
          <cell r="F3463">
            <v>2</v>
          </cell>
          <cell r="G3463" t="str">
            <v>CB390200000401</v>
          </cell>
          <cell r="H3463">
            <v>4</v>
          </cell>
          <cell r="I3463">
            <v>1</v>
          </cell>
          <cell r="J3463">
            <v>1</v>
          </cell>
          <cell r="K3463">
            <v>2</v>
          </cell>
        </row>
        <row r="3464">
          <cell r="A3464" t="str">
            <v>M2</v>
          </cell>
          <cell r="B3464" t="str">
            <v>A5C</v>
          </cell>
          <cell r="C3464" t="str">
            <v>P</v>
          </cell>
          <cell r="D3464" t="str">
            <v>23134</v>
          </cell>
          <cell r="E3464" t="str">
            <v>SOL</v>
          </cell>
          <cell r="F3464">
            <v>2</v>
          </cell>
          <cell r="G3464" t="str">
            <v>CB390200000401</v>
          </cell>
          <cell r="H3464">
            <v>4</v>
          </cell>
          <cell r="I3464">
            <v>1</v>
          </cell>
          <cell r="J3464">
            <v>1</v>
          </cell>
          <cell r="K3464">
            <v>2</v>
          </cell>
        </row>
        <row r="3465">
          <cell r="A3465" t="str">
            <v>M2</v>
          </cell>
          <cell r="B3465" t="str">
            <v>A5C</v>
          </cell>
          <cell r="C3465" t="str">
            <v>P</v>
          </cell>
          <cell r="D3465" t="str">
            <v>23146</v>
          </cell>
          <cell r="E3465" t="str">
            <v>SOL</v>
          </cell>
          <cell r="F3465">
            <v>2</v>
          </cell>
          <cell r="G3465" t="str">
            <v>CB39020000040T</v>
          </cell>
          <cell r="H3465">
            <v>4</v>
          </cell>
          <cell r="I3465">
            <v>0.75</v>
          </cell>
          <cell r="J3465">
            <v>2</v>
          </cell>
          <cell r="K3465">
            <v>3</v>
          </cell>
        </row>
        <row r="3466">
          <cell r="A3466" t="str">
            <v>M2</v>
          </cell>
          <cell r="B3466" t="str">
            <v>A5C</v>
          </cell>
          <cell r="C3466" t="str">
            <v>P</v>
          </cell>
          <cell r="D3466" t="str">
            <v>23174</v>
          </cell>
          <cell r="E3466" t="str">
            <v>SOL</v>
          </cell>
          <cell r="F3466">
            <v>2</v>
          </cell>
          <cell r="G3466" t="str">
            <v>CB39020000040T</v>
          </cell>
          <cell r="H3466">
            <v>4</v>
          </cell>
          <cell r="I3466">
            <v>0.75</v>
          </cell>
          <cell r="J3466">
            <v>4</v>
          </cell>
          <cell r="K3466">
            <v>5</v>
          </cell>
        </row>
        <row r="3467">
          <cell r="A3467" t="str">
            <v>M2</v>
          </cell>
          <cell r="B3467" t="str">
            <v>A5C</v>
          </cell>
          <cell r="C3467" t="str">
            <v>P</v>
          </cell>
          <cell r="D3467" t="str">
            <v>23228</v>
          </cell>
          <cell r="E3467" t="str">
            <v>SOL</v>
          </cell>
          <cell r="F3467">
            <v>2</v>
          </cell>
          <cell r="G3467" t="str">
            <v>CB3902000004IH</v>
          </cell>
          <cell r="H3467">
            <v>4</v>
          </cell>
          <cell r="I3467">
            <v>1.5</v>
          </cell>
          <cell r="J3467">
            <v>1</v>
          </cell>
          <cell r="K3467">
            <v>2</v>
          </cell>
        </row>
        <row r="3468">
          <cell r="A3468" t="str">
            <v>M2</v>
          </cell>
          <cell r="B3468" t="str">
            <v>A5C</v>
          </cell>
          <cell r="C3468" t="str">
            <v>P</v>
          </cell>
          <cell r="D3468" t="str">
            <v>23250</v>
          </cell>
          <cell r="E3468" t="str">
            <v>SOL</v>
          </cell>
          <cell r="F3468">
            <v>2</v>
          </cell>
          <cell r="G3468" t="str">
            <v>CB3902000004IH</v>
          </cell>
          <cell r="H3468">
            <v>4</v>
          </cell>
          <cell r="I3468">
            <v>1.5</v>
          </cell>
          <cell r="J3468">
            <v>1</v>
          </cell>
          <cell r="K3468">
            <v>2</v>
          </cell>
        </row>
        <row r="3469">
          <cell r="A3469" t="str">
            <v>M2</v>
          </cell>
          <cell r="B3469" t="str">
            <v>A5C</v>
          </cell>
          <cell r="C3469" t="str">
            <v>P</v>
          </cell>
          <cell r="D3469" t="str">
            <v>23072</v>
          </cell>
          <cell r="E3469" t="str">
            <v>SOL</v>
          </cell>
          <cell r="F3469">
            <v>2</v>
          </cell>
          <cell r="G3469" t="str">
            <v>CB39020000040T</v>
          </cell>
          <cell r="H3469">
            <v>4</v>
          </cell>
          <cell r="I3469">
            <v>0.75</v>
          </cell>
          <cell r="J3469">
            <v>2</v>
          </cell>
          <cell r="K3469">
            <v>3</v>
          </cell>
        </row>
        <row r="3470">
          <cell r="A3470" t="str">
            <v>M2</v>
          </cell>
          <cell r="B3470" t="str">
            <v>A5C</v>
          </cell>
          <cell r="C3470" t="str">
            <v>P</v>
          </cell>
          <cell r="D3470" t="str">
            <v>23072</v>
          </cell>
          <cell r="E3470" t="str">
            <v>SOL</v>
          </cell>
          <cell r="F3470">
            <v>2</v>
          </cell>
          <cell r="G3470" t="str">
            <v>CB3902000004IH</v>
          </cell>
          <cell r="H3470">
            <v>4</v>
          </cell>
          <cell r="I3470">
            <v>1.5</v>
          </cell>
          <cell r="J3470">
            <v>1</v>
          </cell>
          <cell r="K3470">
            <v>2</v>
          </cell>
        </row>
        <row r="3471">
          <cell r="A3471" t="str">
            <v>M2</v>
          </cell>
          <cell r="B3471" t="str">
            <v>A5C</v>
          </cell>
          <cell r="C3471" t="str">
            <v>P</v>
          </cell>
          <cell r="D3471" t="str">
            <v>23095</v>
          </cell>
          <cell r="E3471" t="str">
            <v>SOL</v>
          </cell>
          <cell r="F3471">
            <v>2</v>
          </cell>
          <cell r="G3471" t="str">
            <v>CB39020000040T</v>
          </cell>
          <cell r="H3471">
            <v>4</v>
          </cell>
          <cell r="I3471">
            <v>0.75</v>
          </cell>
          <cell r="J3471">
            <v>2</v>
          </cell>
          <cell r="K3471">
            <v>3</v>
          </cell>
        </row>
        <row r="3472">
          <cell r="A3472" t="str">
            <v>M2</v>
          </cell>
          <cell r="B3472" t="str">
            <v>A5C</v>
          </cell>
          <cell r="C3472" t="str">
            <v>P</v>
          </cell>
          <cell r="D3472" t="str">
            <v>23123</v>
          </cell>
          <cell r="E3472" t="str">
            <v>SOL</v>
          </cell>
          <cell r="F3472">
            <v>2</v>
          </cell>
          <cell r="G3472" t="str">
            <v>CB39020000040T</v>
          </cell>
          <cell r="H3472">
            <v>4</v>
          </cell>
          <cell r="I3472">
            <v>0.75</v>
          </cell>
          <cell r="J3472">
            <v>2</v>
          </cell>
          <cell r="K3472">
            <v>3</v>
          </cell>
        </row>
        <row r="3473">
          <cell r="A3473" t="str">
            <v>M2</v>
          </cell>
          <cell r="B3473" t="str">
            <v>A5C</v>
          </cell>
          <cell r="C3473" t="str">
            <v>P</v>
          </cell>
          <cell r="D3473" t="str">
            <v>23127</v>
          </cell>
          <cell r="E3473" t="str">
            <v>SOL</v>
          </cell>
          <cell r="F3473">
            <v>2</v>
          </cell>
          <cell r="G3473" t="str">
            <v>CB39020000040T</v>
          </cell>
          <cell r="H3473">
            <v>4</v>
          </cell>
          <cell r="I3473">
            <v>0.75</v>
          </cell>
          <cell r="J3473">
            <v>2</v>
          </cell>
          <cell r="K3473">
            <v>3</v>
          </cell>
        </row>
        <row r="3474">
          <cell r="A3474" t="str">
            <v>M2</v>
          </cell>
          <cell r="B3474" t="str">
            <v>A5C</v>
          </cell>
          <cell r="C3474" t="str">
            <v>P</v>
          </cell>
          <cell r="D3474" t="str">
            <v>23134</v>
          </cell>
          <cell r="E3474" t="str">
            <v>SOL</v>
          </cell>
          <cell r="F3474">
            <v>2</v>
          </cell>
          <cell r="G3474" t="str">
            <v>CB39020000040T</v>
          </cell>
          <cell r="H3474">
            <v>4</v>
          </cell>
          <cell r="I3474">
            <v>0.75</v>
          </cell>
          <cell r="J3474">
            <v>2</v>
          </cell>
          <cell r="K3474">
            <v>3</v>
          </cell>
        </row>
        <row r="3475">
          <cell r="A3475" t="str">
            <v>M2</v>
          </cell>
          <cell r="B3475" t="str">
            <v>A5C</v>
          </cell>
          <cell r="C3475" t="str">
            <v>P</v>
          </cell>
          <cell r="D3475" t="str">
            <v>23146</v>
          </cell>
          <cell r="E3475" t="str">
            <v>SOL</v>
          </cell>
          <cell r="F3475">
            <v>2</v>
          </cell>
          <cell r="G3475" t="str">
            <v>CB390200000401</v>
          </cell>
          <cell r="H3475">
            <v>4</v>
          </cell>
          <cell r="I3475">
            <v>1</v>
          </cell>
          <cell r="J3475">
            <v>1</v>
          </cell>
          <cell r="K3475">
            <v>2</v>
          </cell>
        </row>
        <row r="3476">
          <cell r="A3476" t="str">
            <v>M2</v>
          </cell>
          <cell r="B3476" t="str">
            <v>A5C</v>
          </cell>
          <cell r="C3476" t="str">
            <v>P</v>
          </cell>
          <cell r="D3476" t="str">
            <v>23012</v>
          </cell>
          <cell r="E3476" t="str">
            <v>TEE</v>
          </cell>
          <cell r="F3476">
            <v>2</v>
          </cell>
          <cell r="G3476" t="str">
            <v>CB300304000400</v>
          </cell>
          <cell r="H3476">
            <v>4</v>
          </cell>
          <cell r="I3476" t="str">
            <v>--</v>
          </cell>
          <cell r="J3476">
            <v>1</v>
          </cell>
          <cell r="K3476">
            <v>2</v>
          </cell>
        </row>
        <row r="3477">
          <cell r="A3477" t="str">
            <v>M2</v>
          </cell>
          <cell r="B3477" t="str">
            <v>A5C</v>
          </cell>
          <cell r="C3477" t="str">
            <v>P</v>
          </cell>
          <cell r="D3477" t="str">
            <v>23058</v>
          </cell>
          <cell r="E3477" t="str">
            <v>TEE</v>
          </cell>
          <cell r="F3477">
            <v>2</v>
          </cell>
          <cell r="G3477" t="str">
            <v>CB300304000400</v>
          </cell>
          <cell r="H3477">
            <v>4</v>
          </cell>
          <cell r="I3477" t="str">
            <v>--</v>
          </cell>
          <cell r="J3477">
            <v>1</v>
          </cell>
          <cell r="K3477">
            <v>2</v>
          </cell>
        </row>
        <row r="3478">
          <cell r="A3478" t="str">
            <v>M2</v>
          </cell>
          <cell r="B3478" t="str">
            <v>A5C</v>
          </cell>
          <cell r="C3478" t="str">
            <v>P</v>
          </cell>
          <cell r="D3478" t="str">
            <v>23068</v>
          </cell>
          <cell r="E3478" t="str">
            <v>TEE</v>
          </cell>
          <cell r="F3478">
            <v>2</v>
          </cell>
          <cell r="G3478" t="str">
            <v>CB300304000400</v>
          </cell>
          <cell r="H3478">
            <v>4</v>
          </cell>
          <cell r="I3478" t="str">
            <v>--</v>
          </cell>
          <cell r="J3478">
            <v>1</v>
          </cell>
          <cell r="K3478">
            <v>2</v>
          </cell>
        </row>
        <row r="3479">
          <cell r="A3479" t="str">
            <v>M2</v>
          </cell>
          <cell r="B3479" t="str">
            <v>A5C</v>
          </cell>
          <cell r="C3479" t="str">
            <v>P</v>
          </cell>
          <cell r="D3479" t="str">
            <v>23095</v>
          </cell>
          <cell r="E3479" t="str">
            <v>TEE</v>
          </cell>
          <cell r="F3479">
            <v>2</v>
          </cell>
          <cell r="G3479" t="str">
            <v>CB300304000400</v>
          </cell>
          <cell r="H3479">
            <v>4</v>
          </cell>
          <cell r="I3479" t="str">
            <v>--</v>
          </cell>
          <cell r="J3479">
            <v>1</v>
          </cell>
          <cell r="K3479">
            <v>2</v>
          </cell>
        </row>
        <row r="3480">
          <cell r="A3480" t="str">
            <v>M2</v>
          </cell>
          <cell r="B3480" t="str">
            <v>A5C</v>
          </cell>
          <cell r="C3480" t="str">
            <v>P</v>
          </cell>
          <cell r="D3480" t="str">
            <v>23100</v>
          </cell>
          <cell r="E3480" t="str">
            <v>TEE</v>
          </cell>
          <cell r="F3480">
            <v>2</v>
          </cell>
          <cell r="G3480" t="str">
            <v>CB300304000400</v>
          </cell>
          <cell r="H3480">
            <v>4</v>
          </cell>
          <cell r="I3480" t="str">
            <v>--</v>
          </cell>
          <cell r="J3480">
            <v>3</v>
          </cell>
          <cell r="K3480">
            <v>4</v>
          </cell>
        </row>
        <row r="3481">
          <cell r="A3481" t="str">
            <v>M2</v>
          </cell>
          <cell r="B3481" t="str">
            <v>A5C</v>
          </cell>
          <cell r="C3481" t="str">
            <v>P</v>
          </cell>
          <cell r="D3481" t="str">
            <v>23110</v>
          </cell>
          <cell r="E3481" t="str">
            <v>TEE</v>
          </cell>
          <cell r="F3481">
            <v>2</v>
          </cell>
          <cell r="G3481" t="str">
            <v>CB300304000400</v>
          </cell>
          <cell r="H3481">
            <v>4</v>
          </cell>
          <cell r="I3481" t="str">
            <v>--</v>
          </cell>
          <cell r="J3481">
            <v>1</v>
          </cell>
          <cell r="K3481">
            <v>2</v>
          </cell>
        </row>
        <row r="3482">
          <cell r="A3482" t="str">
            <v>M2</v>
          </cell>
          <cell r="B3482" t="str">
            <v>A5C</v>
          </cell>
          <cell r="C3482" t="str">
            <v>P</v>
          </cell>
          <cell r="D3482" t="str">
            <v>23114</v>
          </cell>
          <cell r="E3482" t="str">
            <v>TEE</v>
          </cell>
          <cell r="F3482">
            <v>2</v>
          </cell>
          <cell r="G3482" t="str">
            <v>CB300304000400</v>
          </cell>
          <cell r="H3482">
            <v>4</v>
          </cell>
          <cell r="I3482" t="str">
            <v>--</v>
          </cell>
          <cell r="J3482">
            <v>1</v>
          </cell>
          <cell r="K3482">
            <v>2</v>
          </cell>
        </row>
        <row r="3483">
          <cell r="A3483" t="str">
            <v>M2</v>
          </cell>
          <cell r="B3483" t="str">
            <v>A5C</v>
          </cell>
          <cell r="C3483" t="str">
            <v>P</v>
          </cell>
          <cell r="D3483" t="str">
            <v>23121</v>
          </cell>
          <cell r="E3483" t="str">
            <v>TEE</v>
          </cell>
          <cell r="F3483">
            <v>2</v>
          </cell>
          <cell r="G3483" t="str">
            <v>CB300304000400</v>
          </cell>
          <cell r="H3483">
            <v>4</v>
          </cell>
          <cell r="I3483" t="str">
            <v>--</v>
          </cell>
          <cell r="J3483">
            <v>1</v>
          </cell>
          <cell r="K3483">
            <v>2</v>
          </cell>
        </row>
        <row r="3484">
          <cell r="A3484" t="str">
            <v>M2</v>
          </cell>
          <cell r="B3484" t="str">
            <v>A5C</v>
          </cell>
          <cell r="C3484" t="str">
            <v>P</v>
          </cell>
          <cell r="D3484" t="str">
            <v>23146</v>
          </cell>
          <cell r="E3484" t="str">
            <v>TEE</v>
          </cell>
          <cell r="F3484">
            <v>2</v>
          </cell>
          <cell r="G3484" t="str">
            <v>CB300304000400</v>
          </cell>
          <cell r="H3484">
            <v>4</v>
          </cell>
          <cell r="I3484" t="str">
            <v>--</v>
          </cell>
          <cell r="J3484">
            <v>1</v>
          </cell>
          <cell r="K3484">
            <v>2</v>
          </cell>
        </row>
        <row r="3485">
          <cell r="A3485" t="str">
            <v>M2</v>
          </cell>
          <cell r="B3485" t="str">
            <v>A5C</v>
          </cell>
          <cell r="C3485" t="str">
            <v>P</v>
          </cell>
          <cell r="D3485" t="str">
            <v>23123</v>
          </cell>
          <cell r="E3485" t="str">
            <v>TEE</v>
          </cell>
          <cell r="F3485">
            <v>2</v>
          </cell>
          <cell r="G3485" t="str">
            <v>CB300304000400</v>
          </cell>
          <cell r="H3485">
            <v>4</v>
          </cell>
          <cell r="I3485" t="str">
            <v>--</v>
          </cell>
          <cell r="J3485">
            <v>1</v>
          </cell>
          <cell r="K3485">
            <v>2</v>
          </cell>
        </row>
        <row r="3486">
          <cell r="A3486" t="str">
            <v>M2</v>
          </cell>
          <cell r="B3486" t="str">
            <v>A5C</v>
          </cell>
          <cell r="C3486" t="str">
            <v>P</v>
          </cell>
          <cell r="D3486" t="str">
            <v>23127</v>
          </cell>
          <cell r="E3486" t="str">
            <v>TEE</v>
          </cell>
          <cell r="F3486">
            <v>2</v>
          </cell>
          <cell r="G3486" t="str">
            <v>CB300304000400</v>
          </cell>
          <cell r="H3486">
            <v>4</v>
          </cell>
          <cell r="I3486" t="str">
            <v>--</v>
          </cell>
          <cell r="J3486">
            <v>1</v>
          </cell>
          <cell r="K3486">
            <v>2</v>
          </cell>
        </row>
        <row r="3487">
          <cell r="A3487" t="str">
            <v>M2</v>
          </cell>
          <cell r="B3487" t="str">
            <v>A5C</v>
          </cell>
          <cell r="C3487" t="str">
            <v>P</v>
          </cell>
          <cell r="D3487" t="str">
            <v>23134</v>
          </cell>
          <cell r="E3487" t="str">
            <v>TEE</v>
          </cell>
          <cell r="F3487">
            <v>2</v>
          </cell>
          <cell r="G3487" t="str">
            <v>CB300304000400</v>
          </cell>
          <cell r="H3487">
            <v>4</v>
          </cell>
          <cell r="I3487" t="str">
            <v>--</v>
          </cell>
          <cell r="J3487">
            <v>1</v>
          </cell>
          <cell r="K3487">
            <v>2</v>
          </cell>
        </row>
        <row r="3488">
          <cell r="A3488" t="str">
            <v>M2</v>
          </cell>
          <cell r="B3488" t="str">
            <v>A5C</v>
          </cell>
          <cell r="C3488" t="str">
            <v>P</v>
          </cell>
          <cell r="D3488" t="str">
            <v>HOLD2</v>
          </cell>
          <cell r="E3488" t="str">
            <v>TOL</v>
          </cell>
          <cell r="F3488">
            <v>2</v>
          </cell>
          <cell r="G3488" t="str">
            <v>CB39030000040T</v>
          </cell>
          <cell r="H3488">
            <v>4</v>
          </cell>
          <cell r="I3488">
            <v>0.75</v>
          </cell>
          <cell r="J3488">
            <v>5</v>
          </cell>
          <cell r="K3488">
            <v>6</v>
          </cell>
        </row>
        <row r="3489">
          <cell r="A3489" t="str">
            <v>M2</v>
          </cell>
          <cell r="B3489" t="str">
            <v>A5C</v>
          </cell>
          <cell r="C3489" t="str">
            <v>P</v>
          </cell>
          <cell r="D3489" t="str">
            <v>23267</v>
          </cell>
          <cell r="E3489" t="str">
            <v>90 ELL</v>
          </cell>
          <cell r="F3489">
            <v>2</v>
          </cell>
          <cell r="G3489" t="str">
            <v>CB300104000400</v>
          </cell>
          <cell r="H3489">
            <v>4</v>
          </cell>
          <cell r="I3489" t="str">
            <v>--</v>
          </cell>
          <cell r="J3489">
            <v>4</v>
          </cell>
          <cell r="K3489">
            <v>5</v>
          </cell>
        </row>
        <row r="3490">
          <cell r="A3490" t="str">
            <v>M2</v>
          </cell>
          <cell r="B3490" t="str">
            <v>A5C</v>
          </cell>
          <cell r="C3490" t="str">
            <v>P</v>
          </cell>
          <cell r="D3490" t="str">
            <v>23024</v>
          </cell>
          <cell r="E3490" t="str">
            <v>90 ELL</v>
          </cell>
          <cell r="F3490">
            <v>2</v>
          </cell>
          <cell r="G3490" t="str">
            <v>CB300104000400</v>
          </cell>
          <cell r="H3490">
            <v>4</v>
          </cell>
          <cell r="I3490" t="str">
            <v>--</v>
          </cell>
          <cell r="J3490">
            <v>8</v>
          </cell>
          <cell r="K3490">
            <v>10</v>
          </cell>
        </row>
        <row r="3491">
          <cell r="A3491" t="str">
            <v>M2</v>
          </cell>
          <cell r="B3491" t="str">
            <v>A5C</v>
          </cell>
          <cell r="C3491" t="str">
            <v>P</v>
          </cell>
          <cell r="D3491" t="str">
            <v>23029</v>
          </cell>
          <cell r="E3491" t="str">
            <v>90 ELL</v>
          </cell>
          <cell r="F3491">
            <v>2</v>
          </cell>
          <cell r="G3491" t="str">
            <v>CB300104000400</v>
          </cell>
          <cell r="H3491">
            <v>4</v>
          </cell>
          <cell r="I3491" t="str">
            <v>--</v>
          </cell>
          <cell r="J3491">
            <v>7</v>
          </cell>
          <cell r="K3491">
            <v>9</v>
          </cell>
        </row>
        <row r="3492">
          <cell r="A3492" t="str">
            <v>M2</v>
          </cell>
          <cell r="B3492" t="str">
            <v>A5C</v>
          </cell>
          <cell r="C3492" t="str">
            <v>P</v>
          </cell>
          <cell r="D3492" t="str">
            <v>23045</v>
          </cell>
          <cell r="E3492" t="str">
            <v>90 ELL</v>
          </cell>
          <cell r="F3492">
            <v>2</v>
          </cell>
          <cell r="G3492" t="str">
            <v>CB300104000400</v>
          </cell>
          <cell r="H3492">
            <v>4</v>
          </cell>
          <cell r="I3492" t="str">
            <v>--</v>
          </cell>
          <cell r="J3492">
            <v>1</v>
          </cell>
          <cell r="K3492">
            <v>2</v>
          </cell>
        </row>
        <row r="3493">
          <cell r="A3493" t="str">
            <v>M2</v>
          </cell>
          <cell r="B3493" t="str">
            <v>A5C</v>
          </cell>
          <cell r="C3493" t="str">
            <v>P</v>
          </cell>
          <cell r="D3493" t="str">
            <v>23062</v>
          </cell>
          <cell r="E3493" t="str">
            <v>90 ELL</v>
          </cell>
          <cell r="F3493">
            <v>2</v>
          </cell>
          <cell r="G3493" t="str">
            <v>CB300104000400</v>
          </cell>
          <cell r="H3493">
            <v>4</v>
          </cell>
          <cell r="I3493" t="str">
            <v>--</v>
          </cell>
          <cell r="J3493">
            <v>8</v>
          </cell>
          <cell r="K3493">
            <v>10</v>
          </cell>
        </row>
        <row r="3494">
          <cell r="A3494" t="str">
            <v>M2</v>
          </cell>
          <cell r="B3494" t="str">
            <v>A5C</v>
          </cell>
          <cell r="C3494" t="str">
            <v>P</v>
          </cell>
          <cell r="D3494" t="str">
            <v>23024</v>
          </cell>
          <cell r="E3494" t="str">
            <v>90 ELL</v>
          </cell>
          <cell r="F3494">
            <v>2</v>
          </cell>
          <cell r="G3494" t="str">
            <v>CB300104000400</v>
          </cell>
          <cell r="H3494">
            <v>4</v>
          </cell>
          <cell r="I3494" t="str">
            <v>--</v>
          </cell>
          <cell r="J3494">
            <v>11</v>
          </cell>
          <cell r="K3494">
            <v>13</v>
          </cell>
        </row>
        <row r="3495">
          <cell r="A3495" t="str">
            <v>M2</v>
          </cell>
          <cell r="B3495" t="str">
            <v>A5C</v>
          </cell>
          <cell r="C3495" t="str">
            <v>P</v>
          </cell>
          <cell r="D3495" t="str">
            <v>23029</v>
          </cell>
          <cell r="E3495" t="str">
            <v>90 ELL</v>
          </cell>
          <cell r="F3495">
            <v>2</v>
          </cell>
          <cell r="G3495" t="str">
            <v>CB300104000400</v>
          </cell>
          <cell r="H3495">
            <v>4</v>
          </cell>
          <cell r="I3495" t="str">
            <v>--</v>
          </cell>
          <cell r="J3495">
            <v>9</v>
          </cell>
          <cell r="K3495">
            <v>11</v>
          </cell>
        </row>
        <row r="3496">
          <cell r="A3496" t="str">
            <v>M2</v>
          </cell>
          <cell r="B3496" t="str">
            <v>A5C</v>
          </cell>
          <cell r="C3496" t="str">
            <v>P</v>
          </cell>
          <cell r="D3496" t="str">
            <v>23016</v>
          </cell>
          <cell r="E3496" t="str">
            <v>C RED</v>
          </cell>
          <cell r="F3496">
            <v>2</v>
          </cell>
          <cell r="G3496" t="str">
            <v>CB300504040403</v>
          </cell>
          <cell r="H3496">
            <v>4</v>
          </cell>
          <cell r="I3496">
            <v>3</v>
          </cell>
          <cell r="J3496">
            <v>2</v>
          </cell>
          <cell r="K3496">
            <v>3</v>
          </cell>
        </row>
        <row r="3497">
          <cell r="A3497" t="str">
            <v>M2</v>
          </cell>
          <cell r="B3497" t="str">
            <v>A5C</v>
          </cell>
          <cell r="C3497" t="str">
            <v>P</v>
          </cell>
          <cell r="D3497" t="str">
            <v>23024</v>
          </cell>
          <cell r="E3497" t="str">
            <v>C RED</v>
          </cell>
          <cell r="F3497">
            <v>2</v>
          </cell>
          <cell r="G3497" t="str">
            <v>CB300504040403</v>
          </cell>
          <cell r="H3497">
            <v>4</v>
          </cell>
          <cell r="I3497">
            <v>3</v>
          </cell>
          <cell r="J3497">
            <v>2</v>
          </cell>
          <cell r="K3497">
            <v>3</v>
          </cell>
        </row>
        <row r="3498">
          <cell r="A3498" t="str">
            <v>M2</v>
          </cell>
          <cell r="B3498" t="str">
            <v>A5C</v>
          </cell>
          <cell r="C3498" t="str">
            <v>P</v>
          </cell>
          <cell r="D3498" t="str">
            <v>23029</v>
          </cell>
          <cell r="E3498" t="str">
            <v>C RED</v>
          </cell>
          <cell r="F3498">
            <v>2</v>
          </cell>
          <cell r="G3498" t="str">
            <v>CB300504040403</v>
          </cell>
          <cell r="H3498">
            <v>4</v>
          </cell>
          <cell r="I3498">
            <v>3</v>
          </cell>
          <cell r="J3498">
            <v>2</v>
          </cell>
          <cell r="K3498">
            <v>3</v>
          </cell>
        </row>
        <row r="3499">
          <cell r="A3499" t="str">
            <v>M2</v>
          </cell>
          <cell r="B3499" t="str">
            <v>A5C</v>
          </cell>
          <cell r="C3499" t="str">
            <v>P</v>
          </cell>
          <cell r="D3499" t="str">
            <v>23029</v>
          </cell>
          <cell r="E3499" t="str">
            <v>C RED</v>
          </cell>
          <cell r="F3499">
            <v>2</v>
          </cell>
          <cell r="G3499" t="str">
            <v>CB300504040403</v>
          </cell>
          <cell r="H3499">
            <v>4</v>
          </cell>
          <cell r="I3499">
            <v>3</v>
          </cell>
          <cell r="J3499">
            <v>1</v>
          </cell>
          <cell r="K3499">
            <v>2</v>
          </cell>
        </row>
        <row r="3500">
          <cell r="A3500" t="str">
            <v>M2</v>
          </cell>
          <cell r="B3500" t="str">
            <v>A5C</v>
          </cell>
          <cell r="C3500" t="str">
            <v>P</v>
          </cell>
          <cell r="D3500" t="str">
            <v>23050</v>
          </cell>
          <cell r="E3500" t="str">
            <v>C RED</v>
          </cell>
          <cell r="F3500">
            <v>2</v>
          </cell>
          <cell r="G3500" t="str">
            <v>CB300504040403</v>
          </cell>
          <cell r="H3500">
            <v>4</v>
          </cell>
          <cell r="I3500">
            <v>3</v>
          </cell>
          <cell r="J3500">
            <v>2</v>
          </cell>
          <cell r="K3500">
            <v>3</v>
          </cell>
        </row>
        <row r="3501">
          <cell r="A3501" t="str">
            <v>M2</v>
          </cell>
          <cell r="B3501" t="str">
            <v>A5C</v>
          </cell>
          <cell r="C3501" t="str">
            <v>P</v>
          </cell>
          <cell r="D3501" t="str">
            <v>23061</v>
          </cell>
          <cell r="E3501" t="str">
            <v>C RED</v>
          </cell>
          <cell r="F3501">
            <v>2</v>
          </cell>
          <cell r="G3501" t="str">
            <v>CB300504040403</v>
          </cell>
          <cell r="H3501">
            <v>4</v>
          </cell>
          <cell r="I3501">
            <v>3</v>
          </cell>
          <cell r="J3501">
            <v>2</v>
          </cell>
          <cell r="K3501">
            <v>3</v>
          </cell>
        </row>
        <row r="3502">
          <cell r="A3502" t="str">
            <v>M2</v>
          </cell>
          <cell r="B3502" t="str">
            <v>A5C</v>
          </cell>
          <cell r="C3502" t="str">
            <v>P</v>
          </cell>
          <cell r="D3502" t="str">
            <v>24016</v>
          </cell>
          <cell r="E3502" t="str">
            <v>C RED</v>
          </cell>
          <cell r="F3502">
            <v>2</v>
          </cell>
          <cell r="G3502" t="str">
            <v>CB300504080402</v>
          </cell>
          <cell r="H3502">
            <v>4</v>
          </cell>
          <cell r="I3502">
            <v>2</v>
          </cell>
          <cell r="J3502">
            <v>2</v>
          </cell>
          <cell r="K3502">
            <v>3</v>
          </cell>
        </row>
        <row r="3503">
          <cell r="A3503" t="str">
            <v>M2</v>
          </cell>
          <cell r="B3503" t="str">
            <v>A5C</v>
          </cell>
          <cell r="C3503" t="str">
            <v>P</v>
          </cell>
          <cell r="D3503" t="str">
            <v>23008</v>
          </cell>
          <cell r="E3503" t="str">
            <v>CAP</v>
          </cell>
          <cell r="F3503">
            <v>2</v>
          </cell>
          <cell r="G3503" t="str">
            <v>CB300704000400</v>
          </cell>
          <cell r="H3503">
            <v>4</v>
          </cell>
          <cell r="I3503" t="str">
            <v>--</v>
          </cell>
          <cell r="J3503">
            <v>2</v>
          </cell>
          <cell r="K3503">
            <v>3</v>
          </cell>
        </row>
        <row r="3504">
          <cell r="A3504" t="str">
            <v>M2</v>
          </cell>
          <cell r="B3504" t="str">
            <v>A5C</v>
          </cell>
          <cell r="C3504" t="str">
            <v>P</v>
          </cell>
          <cell r="D3504" t="str">
            <v>23173</v>
          </cell>
          <cell r="E3504" t="str">
            <v>CAP</v>
          </cell>
          <cell r="F3504">
            <v>2</v>
          </cell>
          <cell r="G3504" t="str">
            <v>CB300704000400</v>
          </cell>
          <cell r="H3504">
            <v>4</v>
          </cell>
          <cell r="I3504" t="str">
            <v>--</v>
          </cell>
          <cell r="J3504">
            <v>2</v>
          </cell>
          <cell r="K3504">
            <v>3</v>
          </cell>
        </row>
        <row r="3505">
          <cell r="A3505" t="str">
            <v>M2</v>
          </cell>
          <cell r="B3505" t="str">
            <v>A5C</v>
          </cell>
          <cell r="C3505" t="str">
            <v>P</v>
          </cell>
          <cell r="D3505" t="str">
            <v>23076</v>
          </cell>
          <cell r="E3505" t="str">
            <v>CAP</v>
          </cell>
          <cell r="F3505">
            <v>2</v>
          </cell>
          <cell r="G3505" t="str">
            <v>CB300704000400</v>
          </cell>
          <cell r="H3505">
            <v>4</v>
          </cell>
          <cell r="I3505" t="str">
            <v>--</v>
          </cell>
          <cell r="J3505">
            <v>2</v>
          </cell>
          <cell r="K3505">
            <v>3</v>
          </cell>
        </row>
        <row r="3506">
          <cell r="A3506" t="str">
            <v>M2</v>
          </cell>
          <cell r="B3506" t="str">
            <v>A5C</v>
          </cell>
          <cell r="C3506" t="str">
            <v>P</v>
          </cell>
          <cell r="D3506" t="str">
            <v>23170</v>
          </cell>
          <cell r="E3506" t="str">
            <v>CAP</v>
          </cell>
          <cell r="F3506">
            <v>2</v>
          </cell>
          <cell r="G3506" t="str">
            <v>CB300704000400</v>
          </cell>
          <cell r="H3506">
            <v>4</v>
          </cell>
          <cell r="I3506" t="str">
            <v>--</v>
          </cell>
          <cell r="J3506">
            <v>2</v>
          </cell>
          <cell r="K3506">
            <v>3</v>
          </cell>
        </row>
        <row r="3507">
          <cell r="A3507" t="str">
            <v>M2</v>
          </cell>
          <cell r="B3507" t="str">
            <v>A5C</v>
          </cell>
          <cell r="C3507" t="str">
            <v>P</v>
          </cell>
          <cell r="D3507" t="str">
            <v>23180</v>
          </cell>
          <cell r="E3507" t="str">
            <v>CAP</v>
          </cell>
          <cell r="F3507">
            <v>2</v>
          </cell>
          <cell r="G3507" t="str">
            <v>CB300704000400</v>
          </cell>
          <cell r="H3507">
            <v>4</v>
          </cell>
          <cell r="I3507" t="str">
            <v>--</v>
          </cell>
          <cell r="J3507">
            <v>2</v>
          </cell>
          <cell r="K3507">
            <v>3</v>
          </cell>
        </row>
        <row r="3508">
          <cell r="A3508" t="str">
            <v>M2</v>
          </cell>
          <cell r="B3508" t="str">
            <v>A5C</v>
          </cell>
          <cell r="C3508" t="str">
            <v>P</v>
          </cell>
          <cell r="D3508" t="str">
            <v>23191</v>
          </cell>
          <cell r="E3508" t="str">
            <v>CAP</v>
          </cell>
          <cell r="F3508">
            <v>2</v>
          </cell>
          <cell r="G3508" t="str">
            <v>CB300704000400</v>
          </cell>
          <cell r="H3508">
            <v>4</v>
          </cell>
          <cell r="I3508" t="str">
            <v>--</v>
          </cell>
          <cell r="J3508">
            <v>2</v>
          </cell>
          <cell r="K3508">
            <v>3</v>
          </cell>
        </row>
        <row r="3509">
          <cell r="A3509" t="str">
            <v>M2</v>
          </cell>
          <cell r="B3509" t="str">
            <v>A5C</v>
          </cell>
          <cell r="C3509" t="str">
            <v>P</v>
          </cell>
          <cell r="D3509" t="str">
            <v>23029</v>
          </cell>
          <cell r="E3509" t="str">
            <v>E RED</v>
          </cell>
          <cell r="F3509">
            <v>2</v>
          </cell>
          <cell r="G3509" t="str">
            <v>CB300604040403</v>
          </cell>
          <cell r="H3509">
            <v>4</v>
          </cell>
          <cell r="I3509">
            <v>3</v>
          </cell>
          <cell r="J3509">
            <v>2</v>
          </cell>
          <cell r="K3509">
            <v>3</v>
          </cell>
        </row>
        <row r="3510">
          <cell r="A3510" t="str">
            <v>M2</v>
          </cell>
          <cell r="B3510" t="str">
            <v>A5C</v>
          </cell>
          <cell r="C3510" t="str">
            <v>P</v>
          </cell>
          <cell r="D3510" t="str">
            <v>24018</v>
          </cell>
          <cell r="E3510" t="str">
            <v>E RED</v>
          </cell>
          <cell r="F3510">
            <v>2</v>
          </cell>
          <cell r="G3510" t="str">
            <v>CB300604080402</v>
          </cell>
          <cell r="H3510">
            <v>4</v>
          </cell>
          <cell r="I3510">
            <v>2</v>
          </cell>
          <cell r="J3510">
            <v>2</v>
          </cell>
          <cell r="K3510">
            <v>3</v>
          </cell>
        </row>
        <row r="3511">
          <cell r="A3511" t="str">
            <v>M2</v>
          </cell>
          <cell r="B3511" t="str">
            <v>A5C</v>
          </cell>
          <cell r="C3511" t="str">
            <v>P</v>
          </cell>
          <cell r="D3511" t="str">
            <v>23024</v>
          </cell>
          <cell r="E3511" t="str">
            <v>E RED</v>
          </cell>
          <cell r="F3511">
            <v>2</v>
          </cell>
          <cell r="G3511" t="str">
            <v>CB300604040403</v>
          </cell>
          <cell r="H3511">
            <v>4</v>
          </cell>
          <cell r="I3511">
            <v>3</v>
          </cell>
          <cell r="J3511">
            <v>2</v>
          </cell>
          <cell r="K3511">
            <v>3</v>
          </cell>
        </row>
        <row r="3512">
          <cell r="A3512" t="str">
            <v>M2</v>
          </cell>
          <cell r="B3512" t="str">
            <v>A5C</v>
          </cell>
          <cell r="C3512" t="str">
            <v>P</v>
          </cell>
          <cell r="D3512" t="str">
            <v>23062</v>
          </cell>
          <cell r="E3512" t="str">
            <v>E RED</v>
          </cell>
          <cell r="F3512">
            <v>2</v>
          </cell>
          <cell r="G3512" t="str">
            <v>CB300604040403</v>
          </cell>
          <cell r="H3512">
            <v>4</v>
          </cell>
          <cell r="I3512">
            <v>3</v>
          </cell>
          <cell r="J3512">
            <v>2</v>
          </cell>
          <cell r="K3512">
            <v>3</v>
          </cell>
        </row>
        <row r="3513">
          <cell r="A3513" t="str">
            <v>M2</v>
          </cell>
          <cell r="B3513" t="str">
            <v>A5C</v>
          </cell>
          <cell r="C3513" t="str">
            <v>P</v>
          </cell>
          <cell r="D3513" t="str">
            <v>23008</v>
          </cell>
          <cell r="E3513" t="str">
            <v>SOL</v>
          </cell>
          <cell r="F3513">
            <v>2</v>
          </cell>
          <cell r="G3513" t="str">
            <v>CB3902000004IH</v>
          </cell>
          <cell r="H3513">
            <v>4</v>
          </cell>
          <cell r="I3513">
            <v>1.5</v>
          </cell>
          <cell r="J3513">
            <v>2</v>
          </cell>
          <cell r="K3513">
            <v>3</v>
          </cell>
        </row>
        <row r="3514">
          <cell r="A3514" t="str">
            <v>M2</v>
          </cell>
          <cell r="B3514" t="str">
            <v>A5C</v>
          </cell>
          <cell r="C3514" t="str">
            <v>P</v>
          </cell>
          <cell r="D3514" t="str">
            <v>23024</v>
          </cell>
          <cell r="E3514" t="str">
            <v>SOL</v>
          </cell>
          <cell r="F3514">
            <v>2</v>
          </cell>
          <cell r="G3514" t="str">
            <v>CB39020000040T</v>
          </cell>
          <cell r="H3514">
            <v>4</v>
          </cell>
          <cell r="I3514">
            <v>0.75</v>
          </cell>
          <cell r="J3514">
            <v>4</v>
          </cell>
          <cell r="K3514">
            <v>5</v>
          </cell>
        </row>
        <row r="3515">
          <cell r="A3515" t="str">
            <v>M2</v>
          </cell>
          <cell r="B3515" t="str">
            <v>A5C</v>
          </cell>
          <cell r="C3515" t="str">
            <v>P</v>
          </cell>
          <cell r="D3515" t="str">
            <v>23024</v>
          </cell>
          <cell r="E3515" t="str">
            <v>SOL</v>
          </cell>
          <cell r="F3515">
            <v>2</v>
          </cell>
          <cell r="G3515" t="str">
            <v>CB39020000040T</v>
          </cell>
          <cell r="H3515">
            <v>4</v>
          </cell>
          <cell r="I3515">
            <v>0.75</v>
          </cell>
          <cell r="J3515">
            <v>1</v>
          </cell>
          <cell r="K3515">
            <v>2</v>
          </cell>
        </row>
        <row r="3516">
          <cell r="A3516" t="str">
            <v>M2</v>
          </cell>
          <cell r="B3516" t="str">
            <v>A5C</v>
          </cell>
          <cell r="C3516" t="str">
            <v>P</v>
          </cell>
          <cell r="D3516" t="str">
            <v>23029</v>
          </cell>
          <cell r="E3516" t="str">
            <v>SOL</v>
          </cell>
          <cell r="F3516">
            <v>2</v>
          </cell>
          <cell r="G3516" t="str">
            <v>CB39020000040T</v>
          </cell>
          <cell r="H3516">
            <v>4</v>
          </cell>
          <cell r="I3516">
            <v>0.75</v>
          </cell>
          <cell r="J3516">
            <v>5</v>
          </cell>
          <cell r="K3516">
            <v>6</v>
          </cell>
        </row>
        <row r="3517">
          <cell r="A3517" t="str">
            <v>M2</v>
          </cell>
          <cell r="B3517" t="str">
            <v>A5C</v>
          </cell>
          <cell r="C3517" t="str">
            <v>P</v>
          </cell>
          <cell r="D3517" t="str">
            <v>23045</v>
          </cell>
          <cell r="E3517" t="str">
            <v>SOL</v>
          </cell>
          <cell r="F3517">
            <v>2</v>
          </cell>
          <cell r="G3517" t="str">
            <v>CB3902000004IH</v>
          </cell>
          <cell r="H3517">
            <v>4</v>
          </cell>
          <cell r="I3517">
            <v>1.5</v>
          </cell>
          <cell r="J3517">
            <v>1</v>
          </cell>
          <cell r="K3517">
            <v>2</v>
          </cell>
        </row>
        <row r="3518">
          <cell r="A3518" t="str">
            <v>M2</v>
          </cell>
          <cell r="B3518" t="str">
            <v>A5C</v>
          </cell>
          <cell r="C3518" t="str">
            <v>P</v>
          </cell>
          <cell r="D3518" t="str">
            <v>23076</v>
          </cell>
          <cell r="E3518" t="str">
            <v>SOL</v>
          </cell>
          <cell r="F3518">
            <v>2</v>
          </cell>
          <cell r="G3518" t="str">
            <v>CB3902000004IH</v>
          </cell>
          <cell r="H3518">
            <v>4</v>
          </cell>
          <cell r="I3518">
            <v>1.5</v>
          </cell>
          <cell r="J3518">
            <v>2</v>
          </cell>
          <cell r="K3518">
            <v>3</v>
          </cell>
        </row>
        <row r="3519">
          <cell r="A3519" t="str">
            <v>M2</v>
          </cell>
          <cell r="B3519" t="str">
            <v>A5C</v>
          </cell>
          <cell r="C3519" t="str">
            <v>P</v>
          </cell>
          <cell r="D3519" t="str">
            <v>23170</v>
          </cell>
          <cell r="E3519" t="str">
            <v>SOL</v>
          </cell>
          <cell r="F3519">
            <v>2</v>
          </cell>
          <cell r="G3519" t="str">
            <v>CB3902000004IH</v>
          </cell>
          <cell r="H3519">
            <v>4</v>
          </cell>
          <cell r="I3519">
            <v>1.5</v>
          </cell>
          <cell r="J3519">
            <v>2</v>
          </cell>
          <cell r="K3519">
            <v>3</v>
          </cell>
        </row>
        <row r="3520">
          <cell r="A3520" t="str">
            <v>M2</v>
          </cell>
          <cell r="B3520" t="str">
            <v>A5C</v>
          </cell>
          <cell r="C3520" t="str">
            <v>P</v>
          </cell>
          <cell r="D3520" t="str">
            <v>23173</v>
          </cell>
          <cell r="E3520" t="str">
            <v>SOL</v>
          </cell>
          <cell r="F3520">
            <v>2</v>
          </cell>
          <cell r="G3520" t="str">
            <v>CB3902000004IH</v>
          </cell>
          <cell r="H3520">
            <v>4</v>
          </cell>
          <cell r="I3520">
            <v>1.5</v>
          </cell>
          <cell r="J3520">
            <v>1</v>
          </cell>
          <cell r="K3520">
            <v>2</v>
          </cell>
        </row>
        <row r="3521">
          <cell r="A3521" t="str">
            <v>M2</v>
          </cell>
          <cell r="B3521" t="str">
            <v>A5C</v>
          </cell>
          <cell r="C3521" t="str">
            <v>P</v>
          </cell>
          <cell r="D3521" t="str">
            <v>23173</v>
          </cell>
          <cell r="E3521" t="str">
            <v>SOL</v>
          </cell>
          <cell r="F3521">
            <v>2</v>
          </cell>
          <cell r="G3521" t="str">
            <v>CB39020000040T</v>
          </cell>
          <cell r="H3521">
            <v>4</v>
          </cell>
          <cell r="I3521">
            <v>0.75</v>
          </cell>
          <cell r="J3521">
            <v>2</v>
          </cell>
          <cell r="K3521">
            <v>3</v>
          </cell>
        </row>
        <row r="3522">
          <cell r="A3522" t="str">
            <v>M2</v>
          </cell>
          <cell r="B3522" t="str">
            <v>A5C</v>
          </cell>
          <cell r="C3522" t="str">
            <v>P</v>
          </cell>
          <cell r="D3522" t="str">
            <v>23180</v>
          </cell>
          <cell r="E3522" t="str">
            <v>SOL</v>
          </cell>
          <cell r="F3522">
            <v>2</v>
          </cell>
          <cell r="G3522" t="str">
            <v>CB39020000040T</v>
          </cell>
          <cell r="H3522">
            <v>4</v>
          </cell>
          <cell r="I3522">
            <v>0.75</v>
          </cell>
          <cell r="J3522">
            <v>2</v>
          </cell>
          <cell r="K3522">
            <v>3</v>
          </cell>
        </row>
        <row r="3523">
          <cell r="A3523" t="str">
            <v>M2</v>
          </cell>
          <cell r="B3523" t="str">
            <v>A5C</v>
          </cell>
          <cell r="C3523" t="str">
            <v>P</v>
          </cell>
          <cell r="D3523" t="str">
            <v>23029</v>
          </cell>
          <cell r="E3523" t="str">
            <v>SOL</v>
          </cell>
          <cell r="F3523">
            <v>2</v>
          </cell>
          <cell r="G3523" t="str">
            <v>CB39020000040T</v>
          </cell>
          <cell r="H3523">
            <v>4</v>
          </cell>
          <cell r="I3523">
            <v>0.75</v>
          </cell>
          <cell r="J3523">
            <v>1</v>
          </cell>
          <cell r="K3523">
            <v>2</v>
          </cell>
        </row>
        <row r="3524">
          <cell r="A3524" t="str">
            <v>M2</v>
          </cell>
          <cell r="B3524" t="str">
            <v>A5C</v>
          </cell>
          <cell r="C3524" t="str">
            <v>P</v>
          </cell>
          <cell r="D3524" t="str">
            <v>23191</v>
          </cell>
          <cell r="E3524" t="str">
            <v>SOL</v>
          </cell>
          <cell r="F3524">
            <v>2</v>
          </cell>
          <cell r="G3524" t="str">
            <v>CB39020000040T</v>
          </cell>
          <cell r="H3524">
            <v>4</v>
          </cell>
          <cell r="I3524">
            <v>0.75</v>
          </cell>
          <cell r="J3524">
            <v>2</v>
          </cell>
          <cell r="K3524">
            <v>3</v>
          </cell>
        </row>
        <row r="3525">
          <cell r="A3525" t="str">
            <v>M2</v>
          </cell>
          <cell r="B3525" t="str">
            <v>A5C</v>
          </cell>
          <cell r="C3525" t="str">
            <v>P</v>
          </cell>
          <cell r="D3525" t="str">
            <v>23024</v>
          </cell>
          <cell r="E3525" t="str">
            <v>TEE</v>
          </cell>
          <cell r="F3525">
            <v>2</v>
          </cell>
          <cell r="G3525" t="str">
            <v>CB300304000400</v>
          </cell>
          <cell r="H3525">
            <v>4</v>
          </cell>
          <cell r="I3525" t="str">
            <v>--</v>
          </cell>
          <cell r="J3525">
            <v>1</v>
          </cell>
          <cell r="K3525">
            <v>2</v>
          </cell>
        </row>
        <row r="3526">
          <cell r="A3526" t="str">
            <v>M2</v>
          </cell>
          <cell r="B3526" t="str">
            <v>A5C</v>
          </cell>
          <cell r="C3526" t="str">
            <v>P</v>
          </cell>
          <cell r="D3526" t="str">
            <v>23029</v>
          </cell>
          <cell r="E3526" t="str">
            <v>TEE</v>
          </cell>
          <cell r="F3526">
            <v>2</v>
          </cell>
          <cell r="G3526" t="str">
            <v>CB300304000400</v>
          </cell>
          <cell r="H3526">
            <v>4</v>
          </cell>
          <cell r="I3526" t="str">
            <v>--</v>
          </cell>
          <cell r="J3526">
            <v>1</v>
          </cell>
          <cell r="K3526">
            <v>2</v>
          </cell>
        </row>
        <row r="3527">
          <cell r="A3527" t="str">
            <v>M2</v>
          </cell>
          <cell r="B3527" t="str">
            <v>A5C</v>
          </cell>
          <cell r="C3527" t="str">
            <v>P</v>
          </cell>
          <cell r="D3527" t="str">
            <v>23029</v>
          </cell>
          <cell r="E3527" t="str">
            <v>TEE</v>
          </cell>
          <cell r="F3527">
            <v>2</v>
          </cell>
          <cell r="G3527" t="str">
            <v>CB300304000400</v>
          </cell>
          <cell r="H3527">
            <v>4</v>
          </cell>
          <cell r="I3527" t="str">
            <v>--</v>
          </cell>
          <cell r="J3527">
            <v>1</v>
          </cell>
          <cell r="K3527">
            <v>2</v>
          </cell>
        </row>
        <row r="3528">
          <cell r="A3528" t="str">
            <v>M2</v>
          </cell>
          <cell r="B3528" t="str">
            <v>A5C</v>
          </cell>
          <cell r="C3528" t="str">
            <v>P</v>
          </cell>
          <cell r="D3528" t="str">
            <v>23062</v>
          </cell>
          <cell r="E3528" t="str">
            <v>TEE</v>
          </cell>
          <cell r="F3528">
            <v>2</v>
          </cell>
          <cell r="G3528" t="str">
            <v>CB300304000400</v>
          </cell>
          <cell r="H3528">
            <v>4</v>
          </cell>
          <cell r="I3528" t="str">
            <v>--</v>
          </cell>
          <cell r="J3528">
            <v>1</v>
          </cell>
          <cell r="K3528">
            <v>2</v>
          </cell>
        </row>
        <row r="3529">
          <cell r="A3529" t="str">
            <v>M2</v>
          </cell>
          <cell r="B3529" t="str">
            <v>A5C</v>
          </cell>
          <cell r="C3529" t="str">
            <v>P</v>
          </cell>
          <cell r="D3529" t="str">
            <v>23084</v>
          </cell>
          <cell r="E3529" t="str">
            <v>90 ELL</v>
          </cell>
          <cell r="F3529">
            <v>2</v>
          </cell>
          <cell r="G3529" t="str">
            <v>CB300104000600</v>
          </cell>
          <cell r="H3529">
            <v>6</v>
          </cell>
          <cell r="I3529" t="str">
            <v>--</v>
          </cell>
          <cell r="J3529">
            <v>2</v>
          </cell>
          <cell r="K3529">
            <v>3</v>
          </cell>
        </row>
        <row r="3530">
          <cell r="A3530" t="str">
            <v>M2</v>
          </cell>
          <cell r="B3530" t="str">
            <v>A5C</v>
          </cell>
          <cell r="C3530" t="str">
            <v>P</v>
          </cell>
          <cell r="D3530" t="str">
            <v>23097</v>
          </cell>
          <cell r="E3530" t="str">
            <v>90 ELL</v>
          </cell>
          <cell r="F3530">
            <v>2</v>
          </cell>
          <cell r="G3530" t="str">
            <v>CB300104000600</v>
          </cell>
          <cell r="H3530">
            <v>6</v>
          </cell>
          <cell r="I3530" t="str">
            <v>--</v>
          </cell>
          <cell r="J3530">
            <v>3</v>
          </cell>
          <cell r="K3530">
            <v>4</v>
          </cell>
        </row>
        <row r="3531">
          <cell r="A3531" t="str">
            <v>M2</v>
          </cell>
          <cell r="B3531" t="str">
            <v>A5C</v>
          </cell>
          <cell r="C3531" t="str">
            <v>P</v>
          </cell>
          <cell r="D3531" t="str">
            <v>23136</v>
          </cell>
          <cell r="E3531" t="str">
            <v>90 ELL</v>
          </cell>
          <cell r="F3531">
            <v>2</v>
          </cell>
          <cell r="G3531" t="str">
            <v>CB300104000600</v>
          </cell>
          <cell r="H3531">
            <v>6</v>
          </cell>
          <cell r="I3531" t="str">
            <v>--</v>
          </cell>
          <cell r="J3531">
            <v>3</v>
          </cell>
          <cell r="K3531">
            <v>4</v>
          </cell>
        </row>
        <row r="3532">
          <cell r="A3532" t="str">
            <v>M2</v>
          </cell>
          <cell r="B3532" t="str">
            <v>A5C</v>
          </cell>
          <cell r="C3532" t="str">
            <v>P</v>
          </cell>
          <cell r="D3532" t="str">
            <v>23152</v>
          </cell>
          <cell r="E3532" t="str">
            <v>90 ELL</v>
          </cell>
          <cell r="F3532">
            <v>2</v>
          </cell>
          <cell r="G3532" t="str">
            <v>CB300104000600</v>
          </cell>
          <cell r="H3532">
            <v>6</v>
          </cell>
          <cell r="I3532" t="str">
            <v>--</v>
          </cell>
          <cell r="J3532">
            <v>6</v>
          </cell>
          <cell r="K3532">
            <v>7</v>
          </cell>
        </row>
        <row r="3533">
          <cell r="A3533" t="str">
            <v>M2</v>
          </cell>
          <cell r="B3533" t="str">
            <v>A5C</v>
          </cell>
          <cell r="C3533" t="str">
            <v>P</v>
          </cell>
          <cell r="D3533" t="str">
            <v>23152</v>
          </cell>
          <cell r="E3533" t="str">
            <v>90 ELL</v>
          </cell>
          <cell r="F3533">
            <v>2</v>
          </cell>
          <cell r="G3533" t="str">
            <v>CB300104000600</v>
          </cell>
          <cell r="H3533">
            <v>6</v>
          </cell>
          <cell r="I3533" t="str">
            <v>--</v>
          </cell>
          <cell r="J3533">
            <v>5</v>
          </cell>
          <cell r="K3533">
            <v>6</v>
          </cell>
        </row>
        <row r="3534">
          <cell r="A3534" t="str">
            <v>M2</v>
          </cell>
          <cell r="B3534" t="str">
            <v>A5C</v>
          </cell>
          <cell r="C3534" t="str">
            <v>P</v>
          </cell>
          <cell r="D3534" t="str">
            <v>23181</v>
          </cell>
          <cell r="E3534" t="str">
            <v>90 ELL</v>
          </cell>
          <cell r="F3534">
            <v>2</v>
          </cell>
          <cell r="G3534" t="str">
            <v>CB300104000600</v>
          </cell>
          <cell r="H3534">
            <v>6</v>
          </cell>
          <cell r="I3534" t="str">
            <v>--</v>
          </cell>
          <cell r="J3534">
            <v>6</v>
          </cell>
          <cell r="K3534">
            <v>7</v>
          </cell>
        </row>
        <row r="3535">
          <cell r="A3535" t="str">
            <v>M2</v>
          </cell>
          <cell r="B3535" t="str">
            <v>A5C</v>
          </cell>
          <cell r="C3535" t="str">
            <v>P</v>
          </cell>
          <cell r="D3535" t="str">
            <v>23181</v>
          </cell>
          <cell r="E3535" t="str">
            <v>90 ELL</v>
          </cell>
          <cell r="F3535">
            <v>2</v>
          </cell>
          <cell r="G3535" t="str">
            <v>CB300104000600</v>
          </cell>
          <cell r="H3535">
            <v>6</v>
          </cell>
          <cell r="I3535" t="str">
            <v>--</v>
          </cell>
          <cell r="J3535">
            <v>4</v>
          </cell>
          <cell r="K3535">
            <v>5</v>
          </cell>
        </row>
        <row r="3536">
          <cell r="A3536" t="str">
            <v>M2</v>
          </cell>
          <cell r="B3536" t="str">
            <v>A5C</v>
          </cell>
          <cell r="C3536" t="str">
            <v>P</v>
          </cell>
          <cell r="D3536" t="str">
            <v>23084</v>
          </cell>
          <cell r="E3536" t="str">
            <v>C RED</v>
          </cell>
          <cell r="F3536">
            <v>2</v>
          </cell>
          <cell r="G3536" t="str">
            <v>CB300504040604</v>
          </cell>
          <cell r="H3536">
            <v>6</v>
          </cell>
          <cell r="I3536">
            <v>4</v>
          </cell>
          <cell r="J3536">
            <v>2</v>
          </cell>
          <cell r="K3536">
            <v>3</v>
          </cell>
        </row>
        <row r="3537">
          <cell r="A3537" t="str">
            <v>M2</v>
          </cell>
          <cell r="B3537" t="str">
            <v>A5C</v>
          </cell>
          <cell r="C3537" t="str">
            <v>P</v>
          </cell>
          <cell r="D3537" t="str">
            <v>23152</v>
          </cell>
          <cell r="E3537" t="str">
            <v>E RED</v>
          </cell>
          <cell r="F3537">
            <v>2</v>
          </cell>
          <cell r="G3537" t="str">
            <v>CB300604040604</v>
          </cell>
          <cell r="H3537">
            <v>6</v>
          </cell>
          <cell r="I3537">
            <v>4</v>
          </cell>
          <cell r="J3537">
            <v>2</v>
          </cell>
          <cell r="K3537">
            <v>3</v>
          </cell>
        </row>
        <row r="3538">
          <cell r="A3538" t="str">
            <v>M2</v>
          </cell>
          <cell r="B3538" t="str">
            <v>A5C</v>
          </cell>
          <cell r="C3538" t="str">
            <v>P</v>
          </cell>
          <cell r="D3538" t="str">
            <v>23181</v>
          </cell>
          <cell r="E3538" t="str">
            <v>E RED</v>
          </cell>
          <cell r="F3538">
            <v>2</v>
          </cell>
          <cell r="G3538" t="str">
            <v>CB300604040604</v>
          </cell>
          <cell r="H3538">
            <v>6</v>
          </cell>
          <cell r="I3538">
            <v>4</v>
          </cell>
          <cell r="J3538">
            <v>2</v>
          </cell>
          <cell r="K3538">
            <v>3</v>
          </cell>
        </row>
        <row r="3539">
          <cell r="A3539" t="str">
            <v>M2</v>
          </cell>
          <cell r="B3539" t="str">
            <v>A5C</v>
          </cell>
          <cell r="C3539" t="str">
            <v>P</v>
          </cell>
          <cell r="D3539" t="str">
            <v>23084</v>
          </cell>
          <cell r="E3539" t="str">
            <v>SOL</v>
          </cell>
          <cell r="F3539">
            <v>2</v>
          </cell>
          <cell r="G3539" t="str">
            <v>CB39020000060T</v>
          </cell>
          <cell r="H3539">
            <v>6</v>
          </cell>
          <cell r="I3539">
            <v>0.75</v>
          </cell>
          <cell r="J3539">
            <v>2</v>
          </cell>
          <cell r="K3539">
            <v>3</v>
          </cell>
        </row>
        <row r="3540">
          <cell r="A3540" t="str">
            <v>M2</v>
          </cell>
          <cell r="B3540" t="str">
            <v>A5C</v>
          </cell>
          <cell r="C3540" t="str">
            <v>P</v>
          </cell>
          <cell r="D3540" t="str">
            <v>23083</v>
          </cell>
          <cell r="E3540" t="str">
            <v>SOL</v>
          </cell>
          <cell r="F3540">
            <v>2</v>
          </cell>
          <cell r="G3540" t="str">
            <v>CB390200000601</v>
          </cell>
          <cell r="H3540">
            <v>6</v>
          </cell>
          <cell r="I3540">
            <v>1</v>
          </cell>
          <cell r="J3540">
            <v>2</v>
          </cell>
          <cell r="K3540">
            <v>3</v>
          </cell>
        </row>
        <row r="3541">
          <cell r="A3541" t="str">
            <v>M2</v>
          </cell>
          <cell r="B3541" t="str">
            <v>A5C</v>
          </cell>
          <cell r="C3541" t="str">
            <v>P</v>
          </cell>
          <cell r="D3541" t="str">
            <v>23097</v>
          </cell>
          <cell r="E3541" t="str">
            <v>SOL</v>
          </cell>
          <cell r="F3541">
            <v>2</v>
          </cell>
          <cell r="G3541" t="str">
            <v>CB3902000006IH</v>
          </cell>
          <cell r="H3541">
            <v>6</v>
          </cell>
          <cell r="I3541">
            <v>1.5</v>
          </cell>
          <cell r="J3541">
            <v>1</v>
          </cell>
          <cell r="K3541">
            <v>2</v>
          </cell>
        </row>
        <row r="3542">
          <cell r="A3542" t="str">
            <v>M2</v>
          </cell>
          <cell r="B3542" t="str">
            <v>A5C</v>
          </cell>
          <cell r="C3542" t="str">
            <v>P</v>
          </cell>
          <cell r="D3542" t="str">
            <v>23136</v>
          </cell>
          <cell r="E3542" t="str">
            <v>SOL</v>
          </cell>
          <cell r="F3542">
            <v>2</v>
          </cell>
          <cell r="G3542" t="str">
            <v>CB3902000006IH</v>
          </cell>
          <cell r="H3542">
            <v>6</v>
          </cell>
          <cell r="I3542">
            <v>1.5</v>
          </cell>
          <cell r="J3542">
            <v>1</v>
          </cell>
          <cell r="K3542">
            <v>2</v>
          </cell>
        </row>
        <row r="3543">
          <cell r="A3543" t="str">
            <v>M2</v>
          </cell>
          <cell r="B3543" t="str">
            <v>A5C</v>
          </cell>
          <cell r="C3543" t="str">
            <v>P</v>
          </cell>
          <cell r="D3543" t="str">
            <v>23152</v>
          </cell>
          <cell r="E3543" t="str">
            <v>SOL</v>
          </cell>
          <cell r="F3543">
            <v>2</v>
          </cell>
          <cell r="G3543" t="str">
            <v>CB39020000060T</v>
          </cell>
          <cell r="H3543">
            <v>6</v>
          </cell>
          <cell r="I3543">
            <v>0.75</v>
          </cell>
          <cell r="J3543">
            <v>4</v>
          </cell>
          <cell r="K3543">
            <v>5</v>
          </cell>
        </row>
        <row r="3544">
          <cell r="A3544" t="str">
            <v>M2</v>
          </cell>
          <cell r="B3544" t="str">
            <v>A5C</v>
          </cell>
          <cell r="C3544" t="str">
            <v>P</v>
          </cell>
          <cell r="D3544" t="str">
            <v>23181</v>
          </cell>
          <cell r="E3544" t="str">
            <v>SOL</v>
          </cell>
          <cell r="F3544">
            <v>2</v>
          </cell>
          <cell r="G3544" t="str">
            <v>CB39020000060T</v>
          </cell>
          <cell r="H3544">
            <v>6</v>
          </cell>
          <cell r="I3544">
            <v>0.75</v>
          </cell>
          <cell r="J3544">
            <v>3</v>
          </cell>
          <cell r="K3544">
            <v>4</v>
          </cell>
        </row>
        <row r="3545">
          <cell r="A3545" t="str">
            <v>M2</v>
          </cell>
          <cell r="B3545" t="str">
            <v>A5C</v>
          </cell>
          <cell r="C3545" t="str">
            <v>P</v>
          </cell>
          <cell r="D3545" t="str">
            <v>23181</v>
          </cell>
          <cell r="E3545" t="str">
            <v>SOL</v>
          </cell>
          <cell r="F3545">
            <v>2</v>
          </cell>
          <cell r="G3545" t="str">
            <v>CB39020000060T</v>
          </cell>
          <cell r="H3545">
            <v>6</v>
          </cell>
          <cell r="I3545">
            <v>0.75</v>
          </cell>
          <cell r="J3545">
            <v>1</v>
          </cell>
          <cell r="K3545">
            <v>2</v>
          </cell>
        </row>
        <row r="3546">
          <cell r="A3546" t="str">
            <v>M2</v>
          </cell>
          <cell r="B3546" t="str">
            <v>A5C</v>
          </cell>
          <cell r="C3546" t="str">
            <v>P</v>
          </cell>
          <cell r="D3546" t="str">
            <v>23084</v>
          </cell>
          <cell r="E3546" t="str">
            <v>TEE</v>
          </cell>
          <cell r="F3546">
            <v>2</v>
          </cell>
          <cell r="G3546" t="str">
            <v>CB300304000600</v>
          </cell>
          <cell r="H3546">
            <v>6</v>
          </cell>
          <cell r="I3546" t="str">
            <v>--</v>
          </cell>
          <cell r="J3546">
            <v>1</v>
          </cell>
          <cell r="K3546">
            <v>2</v>
          </cell>
        </row>
        <row r="3547">
          <cell r="A3547" t="str">
            <v>M2</v>
          </cell>
          <cell r="B3547" t="str">
            <v>A5C</v>
          </cell>
          <cell r="C3547" t="str">
            <v>P</v>
          </cell>
          <cell r="D3547" t="str">
            <v>23056</v>
          </cell>
          <cell r="E3547" t="str">
            <v>90 ELL</v>
          </cell>
          <cell r="F3547">
            <v>2</v>
          </cell>
          <cell r="G3547" t="str">
            <v>CB300104000600</v>
          </cell>
          <cell r="H3547">
            <v>6</v>
          </cell>
          <cell r="I3547" t="str">
            <v>--</v>
          </cell>
          <cell r="J3547">
            <v>1</v>
          </cell>
          <cell r="K3547">
            <v>2</v>
          </cell>
        </row>
        <row r="3548">
          <cell r="A3548" t="str">
            <v>M2</v>
          </cell>
          <cell r="B3548" t="str">
            <v>A5C</v>
          </cell>
          <cell r="C3548" t="str">
            <v>P</v>
          </cell>
          <cell r="D3548" t="str">
            <v>23075</v>
          </cell>
          <cell r="E3548" t="str">
            <v>90 ELL</v>
          </cell>
          <cell r="F3548">
            <v>2</v>
          </cell>
          <cell r="G3548" t="str">
            <v>CB300104000600</v>
          </cell>
          <cell r="H3548">
            <v>6</v>
          </cell>
          <cell r="I3548" t="str">
            <v>--</v>
          </cell>
          <cell r="J3548">
            <v>2</v>
          </cell>
          <cell r="K3548">
            <v>3</v>
          </cell>
        </row>
        <row r="3549">
          <cell r="A3549" t="str">
            <v>M2</v>
          </cell>
          <cell r="B3549" t="str">
            <v>A5C</v>
          </cell>
          <cell r="C3549" t="str">
            <v>P</v>
          </cell>
          <cell r="D3549" t="str">
            <v>23090</v>
          </cell>
          <cell r="E3549" t="str">
            <v>90 ELL</v>
          </cell>
          <cell r="F3549">
            <v>2</v>
          </cell>
          <cell r="G3549" t="str">
            <v>CB300104000600</v>
          </cell>
          <cell r="H3549">
            <v>6</v>
          </cell>
          <cell r="I3549" t="str">
            <v>--</v>
          </cell>
          <cell r="J3549">
            <v>3</v>
          </cell>
          <cell r="K3549">
            <v>4</v>
          </cell>
        </row>
        <row r="3550">
          <cell r="A3550" t="str">
            <v>M2</v>
          </cell>
          <cell r="B3550" t="str">
            <v>A5C</v>
          </cell>
          <cell r="C3550" t="str">
            <v>P</v>
          </cell>
          <cell r="D3550" t="str">
            <v>23091</v>
          </cell>
          <cell r="E3550" t="str">
            <v>90 ELL</v>
          </cell>
          <cell r="F3550">
            <v>2</v>
          </cell>
          <cell r="G3550" t="str">
            <v>CB300104000600</v>
          </cell>
          <cell r="H3550">
            <v>6</v>
          </cell>
          <cell r="I3550" t="str">
            <v>--</v>
          </cell>
          <cell r="J3550">
            <v>3</v>
          </cell>
          <cell r="K3550">
            <v>4</v>
          </cell>
        </row>
        <row r="3551">
          <cell r="A3551" t="str">
            <v>M2</v>
          </cell>
          <cell r="B3551" t="str">
            <v>A5C</v>
          </cell>
          <cell r="C3551" t="str">
            <v>P</v>
          </cell>
          <cell r="D3551" t="str">
            <v>23129</v>
          </cell>
          <cell r="E3551" t="str">
            <v>90 ELL</v>
          </cell>
          <cell r="F3551">
            <v>2</v>
          </cell>
          <cell r="G3551" t="str">
            <v>CB300104000600</v>
          </cell>
          <cell r="H3551">
            <v>6</v>
          </cell>
          <cell r="I3551" t="str">
            <v>--</v>
          </cell>
          <cell r="J3551">
            <v>3</v>
          </cell>
          <cell r="K3551">
            <v>4</v>
          </cell>
        </row>
        <row r="3552">
          <cell r="A3552" t="str">
            <v>M2</v>
          </cell>
          <cell r="B3552" t="str">
            <v>A5C</v>
          </cell>
          <cell r="C3552" t="str">
            <v>P</v>
          </cell>
          <cell r="D3552" t="str">
            <v>23130</v>
          </cell>
          <cell r="E3552" t="str">
            <v>90 ELL</v>
          </cell>
          <cell r="F3552">
            <v>2</v>
          </cell>
          <cell r="G3552" t="str">
            <v>CB300104000600</v>
          </cell>
          <cell r="H3552">
            <v>6</v>
          </cell>
          <cell r="I3552" t="str">
            <v>--</v>
          </cell>
          <cell r="J3552">
            <v>3</v>
          </cell>
          <cell r="K3552">
            <v>4</v>
          </cell>
        </row>
        <row r="3553">
          <cell r="A3553" t="str">
            <v>M2</v>
          </cell>
          <cell r="B3553" t="str">
            <v>A5C</v>
          </cell>
          <cell r="C3553" t="str">
            <v>P</v>
          </cell>
          <cell r="D3553" t="str">
            <v>23221</v>
          </cell>
          <cell r="E3553" t="str">
            <v>90 ELL</v>
          </cell>
          <cell r="F3553">
            <v>2</v>
          </cell>
          <cell r="G3553" t="str">
            <v>CB300104000600</v>
          </cell>
          <cell r="H3553">
            <v>6</v>
          </cell>
          <cell r="I3553" t="str">
            <v>--</v>
          </cell>
          <cell r="J3553">
            <v>4</v>
          </cell>
          <cell r="K3553">
            <v>5</v>
          </cell>
        </row>
        <row r="3554">
          <cell r="A3554" t="str">
            <v>M2</v>
          </cell>
          <cell r="B3554" t="str">
            <v>A5C</v>
          </cell>
          <cell r="C3554" t="str">
            <v>P</v>
          </cell>
          <cell r="D3554" t="str">
            <v>23244</v>
          </cell>
          <cell r="E3554" t="str">
            <v>90 ELL</v>
          </cell>
          <cell r="F3554">
            <v>2</v>
          </cell>
          <cell r="G3554" t="str">
            <v>CB300104000600</v>
          </cell>
          <cell r="H3554">
            <v>6</v>
          </cell>
          <cell r="I3554" t="str">
            <v>--</v>
          </cell>
          <cell r="J3554">
            <v>4</v>
          </cell>
          <cell r="K3554">
            <v>5</v>
          </cell>
        </row>
        <row r="3555">
          <cell r="A3555" t="str">
            <v>M2</v>
          </cell>
          <cell r="B3555" t="str">
            <v>A5C</v>
          </cell>
          <cell r="C3555" t="str">
            <v>P</v>
          </cell>
          <cell r="D3555" t="str">
            <v>23021</v>
          </cell>
          <cell r="E3555" t="str">
            <v>90 ELL</v>
          </cell>
          <cell r="F3555">
            <v>2</v>
          </cell>
          <cell r="G3555" t="str">
            <v>CB300104000600</v>
          </cell>
          <cell r="H3555">
            <v>6</v>
          </cell>
          <cell r="I3555" t="str">
            <v>--</v>
          </cell>
          <cell r="J3555">
            <v>5</v>
          </cell>
          <cell r="K3555">
            <v>6</v>
          </cell>
        </row>
        <row r="3556">
          <cell r="A3556" t="str">
            <v>M2</v>
          </cell>
          <cell r="B3556" t="str">
            <v>A5C</v>
          </cell>
          <cell r="C3556" t="str">
            <v>P</v>
          </cell>
          <cell r="D3556" t="str">
            <v>23025</v>
          </cell>
          <cell r="E3556" t="str">
            <v>90 ELL</v>
          </cell>
          <cell r="F3556">
            <v>2</v>
          </cell>
          <cell r="G3556" t="str">
            <v>CB300104000600</v>
          </cell>
          <cell r="H3556">
            <v>6</v>
          </cell>
          <cell r="I3556" t="str">
            <v>--</v>
          </cell>
          <cell r="J3556">
            <v>2</v>
          </cell>
          <cell r="K3556">
            <v>3</v>
          </cell>
        </row>
        <row r="3557">
          <cell r="A3557" t="str">
            <v>M2</v>
          </cell>
          <cell r="B3557" t="str">
            <v>A5C</v>
          </cell>
          <cell r="C3557" t="str">
            <v>P</v>
          </cell>
          <cell r="D3557" t="str">
            <v>23026</v>
          </cell>
          <cell r="E3557" t="str">
            <v>90 ELL</v>
          </cell>
          <cell r="F3557">
            <v>2</v>
          </cell>
          <cell r="G3557" t="str">
            <v>CB300104000600</v>
          </cell>
          <cell r="H3557">
            <v>6</v>
          </cell>
          <cell r="I3557" t="str">
            <v>--</v>
          </cell>
          <cell r="J3557">
            <v>8</v>
          </cell>
          <cell r="K3557">
            <v>10</v>
          </cell>
        </row>
        <row r="3558">
          <cell r="A3558" t="str">
            <v>M2</v>
          </cell>
          <cell r="B3558" t="str">
            <v>A5C</v>
          </cell>
          <cell r="C3558" t="str">
            <v>P</v>
          </cell>
          <cell r="D3558" t="str">
            <v>23091</v>
          </cell>
          <cell r="E3558" t="str">
            <v>C RED</v>
          </cell>
          <cell r="F3558">
            <v>2</v>
          </cell>
          <cell r="G3558" t="str">
            <v>CB300504040604</v>
          </cell>
          <cell r="H3558">
            <v>6</v>
          </cell>
          <cell r="I3558">
            <v>4</v>
          </cell>
          <cell r="J3558">
            <v>2</v>
          </cell>
          <cell r="K3558">
            <v>3</v>
          </cell>
        </row>
        <row r="3559">
          <cell r="A3559" t="str">
            <v>M2</v>
          </cell>
          <cell r="B3559" t="str">
            <v>A5C</v>
          </cell>
          <cell r="C3559" t="str">
            <v>P</v>
          </cell>
          <cell r="D3559" t="str">
            <v>23130</v>
          </cell>
          <cell r="E3559" t="str">
            <v>C RED</v>
          </cell>
          <cell r="F3559">
            <v>2</v>
          </cell>
          <cell r="G3559" t="str">
            <v>CB300504040604</v>
          </cell>
          <cell r="H3559">
            <v>6</v>
          </cell>
          <cell r="I3559">
            <v>4</v>
          </cell>
          <cell r="J3559">
            <v>2</v>
          </cell>
          <cell r="K3559">
            <v>3</v>
          </cell>
        </row>
        <row r="3560">
          <cell r="A3560" t="str">
            <v>M2</v>
          </cell>
          <cell r="B3560" t="str">
            <v>A5C</v>
          </cell>
          <cell r="C3560" t="str">
            <v>P</v>
          </cell>
          <cell r="D3560" t="str">
            <v>23026</v>
          </cell>
          <cell r="E3560" t="str">
            <v>E RED</v>
          </cell>
          <cell r="F3560">
            <v>2</v>
          </cell>
          <cell r="G3560" t="str">
            <v>CB300604040604</v>
          </cell>
          <cell r="H3560">
            <v>6</v>
          </cell>
          <cell r="I3560">
            <v>4</v>
          </cell>
          <cell r="J3560">
            <v>2</v>
          </cell>
          <cell r="K3560">
            <v>3</v>
          </cell>
        </row>
        <row r="3561">
          <cell r="A3561" t="str">
            <v>M2</v>
          </cell>
          <cell r="B3561" t="str">
            <v>A5C</v>
          </cell>
          <cell r="C3561" t="str">
            <v>P</v>
          </cell>
          <cell r="D3561" t="str">
            <v>23021</v>
          </cell>
          <cell r="E3561" t="str">
            <v>E RED</v>
          </cell>
          <cell r="F3561">
            <v>2</v>
          </cell>
          <cell r="G3561" t="str">
            <v>CB300604040604</v>
          </cell>
          <cell r="H3561">
            <v>6</v>
          </cell>
          <cell r="I3561">
            <v>4</v>
          </cell>
          <cell r="J3561">
            <v>2</v>
          </cell>
          <cell r="K3561">
            <v>3</v>
          </cell>
        </row>
        <row r="3562">
          <cell r="A3562" t="str">
            <v>M2</v>
          </cell>
          <cell r="B3562" t="str">
            <v>A5C</v>
          </cell>
          <cell r="C3562" t="str">
            <v>P</v>
          </cell>
          <cell r="D3562" t="str">
            <v>23091</v>
          </cell>
          <cell r="E3562" t="str">
            <v>SOL</v>
          </cell>
          <cell r="F3562">
            <v>2</v>
          </cell>
          <cell r="G3562" t="str">
            <v>CB3902000006IH</v>
          </cell>
          <cell r="H3562">
            <v>6</v>
          </cell>
          <cell r="I3562">
            <v>1.5</v>
          </cell>
          <cell r="J3562">
            <v>1</v>
          </cell>
          <cell r="K3562">
            <v>2</v>
          </cell>
        </row>
        <row r="3563">
          <cell r="A3563" t="str">
            <v>M2</v>
          </cell>
          <cell r="B3563" t="str">
            <v>A5C</v>
          </cell>
          <cell r="C3563" t="str">
            <v>P</v>
          </cell>
          <cell r="D3563" t="str">
            <v>23091</v>
          </cell>
          <cell r="E3563" t="str">
            <v>SOL</v>
          </cell>
          <cell r="F3563">
            <v>2</v>
          </cell>
          <cell r="G3563" t="str">
            <v>CB39020000060T</v>
          </cell>
          <cell r="H3563">
            <v>6</v>
          </cell>
          <cell r="I3563">
            <v>0.75</v>
          </cell>
          <cell r="J3563">
            <v>2</v>
          </cell>
          <cell r="K3563">
            <v>3</v>
          </cell>
        </row>
        <row r="3564">
          <cell r="A3564" t="str">
            <v>M2</v>
          </cell>
          <cell r="B3564" t="str">
            <v>A5C</v>
          </cell>
          <cell r="C3564" t="str">
            <v>P</v>
          </cell>
          <cell r="D3564" t="str">
            <v>23056</v>
          </cell>
          <cell r="E3564" t="str">
            <v>SOL</v>
          </cell>
          <cell r="F3564">
            <v>2</v>
          </cell>
          <cell r="G3564" t="str">
            <v>CB3902000006IH</v>
          </cell>
          <cell r="H3564">
            <v>6</v>
          </cell>
          <cell r="I3564">
            <v>1.5</v>
          </cell>
          <cell r="J3564">
            <v>1</v>
          </cell>
          <cell r="K3564">
            <v>2</v>
          </cell>
        </row>
        <row r="3565">
          <cell r="A3565" t="str">
            <v>M2</v>
          </cell>
          <cell r="B3565" t="str">
            <v>A5C</v>
          </cell>
          <cell r="C3565" t="str">
            <v>P</v>
          </cell>
          <cell r="D3565" t="str">
            <v>23130</v>
          </cell>
          <cell r="E3565" t="str">
            <v>SOL</v>
          </cell>
          <cell r="F3565">
            <v>2</v>
          </cell>
          <cell r="G3565" t="str">
            <v>CB3902000006IH</v>
          </cell>
          <cell r="H3565">
            <v>6</v>
          </cell>
          <cell r="I3565">
            <v>1.5</v>
          </cell>
          <cell r="J3565">
            <v>1</v>
          </cell>
          <cell r="K3565">
            <v>2</v>
          </cell>
        </row>
        <row r="3566">
          <cell r="A3566" t="str">
            <v>M2</v>
          </cell>
          <cell r="B3566" t="str">
            <v>A5C</v>
          </cell>
          <cell r="C3566" t="str">
            <v>P</v>
          </cell>
          <cell r="D3566" t="str">
            <v>23130</v>
          </cell>
          <cell r="E3566" t="str">
            <v>SOL</v>
          </cell>
          <cell r="F3566">
            <v>2</v>
          </cell>
          <cell r="G3566" t="str">
            <v>CB39020000060T</v>
          </cell>
          <cell r="H3566">
            <v>6</v>
          </cell>
          <cell r="I3566">
            <v>0.75</v>
          </cell>
          <cell r="J3566">
            <v>2</v>
          </cell>
          <cell r="K3566">
            <v>3</v>
          </cell>
        </row>
        <row r="3567">
          <cell r="A3567" t="str">
            <v>M2</v>
          </cell>
          <cell r="B3567" t="str">
            <v>A5C</v>
          </cell>
          <cell r="C3567" t="str">
            <v>P</v>
          </cell>
          <cell r="D3567" t="str">
            <v>23221</v>
          </cell>
          <cell r="E3567" t="str">
            <v>SOL</v>
          </cell>
          <cell r="F3567">
            <v>2</v>
          </cell>
          <cell r="G3567" t="str">
            <v>CB3902000006IH</v>
          </cell>
          <cell r="H3567">
            <v>6</v>
          </cell>
          <cell r="I3567">
            <v>1.5</v>
          </cell>
          <cell r="J3567">
            <v>1</v>
          </cell>
          <cell r="K3567">
            <v>2</v>
          </cell>
        </row>
        <row r="3568">
          <cell r="A3568" t="str">
            <v>M2</v>
          </cell>
          <cell r="B3568" t="str">
            <v>A5C</v>
          </cell>
          <cell r="C3568" t="str">
            <v>P</v>
          </cell>
          <cell r="D3568" t="str">
            <v>23244</v>
          </cell>
          <cell r="E3568" t="str">
            <v>SOL</v>
          </cell>
          <cell r="F3568">
            <v>2</v>
          </cell>
          <cell r="G3568" t="str">
            <v>CB3902000006IH</v>
          </cell>
          <cell r="H3568">
            <v>6</v>
          </cell>
          <cell r="I3568">
            <v>1.5</v>
          </cell>
          <cell r="J3568">
            <v>1</v>
          </cell>
          <cell r="K3568">
            <v>2</v>
          </cell>
        </row>
        <row r="3569">
          <cell r="A3569" t="str">
            <v>M2</v>
          </cell>
          <cell r="B3569" t="str">
            <v>A5C</v>
          </cell>
          <cell r="C3569" t="str">
            <v>P</v>
          </cell>
          <cell r="D3569" t="str">
            <v>23091</v>
          </cell>
          <cell r="E3569" t="str">
            <v>TEE</v>
          </cell>
          <cell r="F3569">
            <v>2</v>
          </cell>
          <cell r="G3569" t="str">
            <v>CB300304000600</v>
          </cell>
          <cell r="H3569">
            <v>6</v>
          </cell>
          <cell r="I3569" t="str">
            <v>--</v>
          </cell>
          <cell r="J3569">
            <v>2</v>
          </cell>
          <cell r="K3569">
            <v>3</v>
          </cell>
        </row>
        <row r="3570">
          <cell r="A3570" t="str">
            <v>M2</v>
          </cell>
          <cell r="B3570" t="str">
            <v>A5C</v>
          </cell>
          <cell r="C3570" t="str">
            <v>P</v>
          </cell>
          <cell r="D3570" t="str">
            <v>23130</v>
          </cell>
          <cell r="E3570" t="str">
            <v>TEE</v>
          </cell>
          <cell r="F3570">
            <v>2</v>
          </cell>
          <cell r="G3570" t="str">
            <v>CB300304000600</v>
          </cell>
          <cell r="H3570">
            <v>6</v>
          </cell>
          <cell r="I3570" t="str">
            <v>--</v>
          </cell>
          <cell r="J3570">
            <v>2</v>
          </cell>
          <cell r="K3570">
            <v>3</v>
          </cell>
        </row>
        <row r="3571">
          <cell r="A3571" t="str">
            <v>M2</v>
          </cell>
          <cell r="B3571" t="str">
            <v>A5C</v>
          </cell>
          <cell r="C3571" t="str">
            <v>P</v>
          </cell>
          <cell r="D3571" t="str">
            <v>23021</v>
          </cell>
          <cell r="E3571" t="str">
            <v>TEE</v>
          </cell>
          <cell r="F3571">
            <v>2</v>
          </cell>
          <cell r="G3571" t="str">
            <v>CB300304000600</v>
          </cell>
          <cell r="H3571">
            <v>6</v>
          </cell>
          <cell r="I3571" t="str">
            <v>--</v>
          </cell>
          <cell r="J3571">
            <v>1</v>
          </cell>
          <cell r="K3571">
            <v>2</v>
          </cell>
        </row>
        <row r="3572">
          <cell r="A3572" t="str">
            <v>M2</v>
          </cell>
          <cell r="B3572" t="str">
            <v>A5C</v>
          </cell>
          <cell r="C3572" t="str">
            <v>P</v>
          </cell>
          <cell r="D3572" t="str">
            <v>23026</v>
          </cell>
          <cell r="E3572" t="str">
            <v>TEE</v>
          </cell>
          <cell r="F3572">
            <v>2</v>
          </cell>
          <cell r="G3572" t="str">
            <v>CB300304000600</v>
          </cell>
          <cell r="H3572">
            <v>6</v>
          </cell>
          <cell r="I3572" t="str">
            <v>--</v>
          </cell>
          <cell r="J3572">
            <v>1</v>
          </cell>
          <cell r="K3572">
            <v>2</v>
          </cell>
        </row>
        <row r="3573">
          <cell r="A3573" t="str">
            <v>M2</v>
          </cell>
          <cell r="B3573" t="str">
            <v>A5C</v>
          </cell>
          <cell r="C3573" t="str">
            <v>P</v>
          </cell>
          <cell r="D3573" t="str">
            <v>23046</v>
          </cell>
          <cell r="E3573" t="str">
            <v>45 ELL</v>
          </cell>
          <cell r="F3573">
            <v>2</v>
          </cell>
          <cell r="G3573" t="str">
            <v>CB300204000800</v>
          </cell>
          <cell r="H3573">
            <v>8</v>
          </cell>
          <cell r="I3573" t="str">
            <v>--</v>
          </cell>
          <cell r="J3573">
            <v>1</v>
          </cell>
          <cell r="K3573">
            <v>2</v>
          </cell>
        </row>
        <row r="3574">
          <cell r="A3574" t="str">
            <v>M2</v>
          </cell>
          <cell r="B3574" t="str">
            <v>A5C</v>
          </cell>
          <cell r="C3574" t="str">
            <v>P</v>
          </cell>
          <cell r="D3574" t="str">
            <v>23046</v>
          </cell>
          <cell r="E3574" t="str">
            <v>90 ELL</v>
          </cell>
          <cell r="F3574">
            <v>2</v>
          </cell>
          <cell r="G3574" t="str">
            <v>CB300104000800</v>
          </cell>
          <cell r="H3574">
            <v>8</v>
          </cell>
          <cell r="I3574" t="str">
            <v>--</v>
          </cell>
          <cell r="J3574">
            <v>6</v>
          </cell>
          <cell r="K3574">
            <v>7</v>
          </cell>
        </row>
        <row r="3575">
          <cell r="A3575" t="str">
            <v>M2</v>
          </cell>
          <cell r="B3575" t="str">
            <v>A5C</v>
          </cell>
          <cell r="C3575" t="str">
            <v>P</v>
          </cell>
          <cell r="D3575" t="str">
            <v>23067</v>
          </cell>
          <cell r="E3575" t="str">
            <v>90 ELL</v>
          </cell>
          <cell r="F3575">
            <v>2</v>
          </cell>
          <cell r="G3575" t="str">
            <v>CB300104000800</v>
          </cell>
          <cell r="H3575">
            <v>8</v>
          </cell>
          <cell r="I3575" t="str">
            <v>--</v>
          </cell>
          <cell r="J3575">
            <v>5</v>
          </cell>
          <cell r="K3575">
            <v>6</v>
          </cell>
        </row>
        <row r="3576">
          <cell r="A3576" t="str">
            <v>M2</v>
          </cell>
          <cell r="B3576" t="str">
            <v>A5C</v>
          </cell>
          <cell r="C3576" t="str">
            <v>P</v>
          </cell>
          <cell r="D3576" t="str">
            <v>23126</v>
          </cell>
          <cell r="E3576" t="str">
            <v>90 ELL</v>
          </cell>
          <cell r="F3576">
            <v>2</v>
          </cell>
          <cell r="G3576" t="str">
            <v>CB300104000800</v>
          </cell>
          <cell r="H3576">
            <v>8</v>
          </cell>
          <cell r="I3576" t="str">
            <v>--</v>
          </cell>
          <cell r="J3576">
            <v>5</v>
          </cell>
          <cell r="K3576">
            <v>6</v>
          </cell>
        </row>
        <row r="3577">
          <cell r="A3577" t="str">
            <v>M2</v>
          </cell>
          <cell r="B3577" t="str">
            <v>A5C</v>
          </cell>
          <cell r="C3577" t="str">
            <v>P</v>
          </cell>
          <cell r="D3577" t="str">
            <v>23160</v>
          </cell>
          <cell r="E3577" t="str">
            <v>90 ELL</v>
          </cell>
          <cell r="F3577">
            <v>2</v>
          </cell>
          <cell r="G3577" t="str">
            <v>CB300104000800</v>
          </cell>
          <cell r="H3577">
            <v>8</v>
          </cell>
          <cell r="I3577" t="str">
            <v>--</v>
          </cell>
          <cell r="J3577">
            <v>10</v>
          </cell>
          <cell r="K3577">
            <v>12</v>
          </cell>
        </row>
        <row r="3578">
          <cell r="A3578" t="str">
            <v>M2</v>
          </cell>
          <cell r="B3578" t="str">
            <v>A5C</v>
          </cell>
          <cell r="C3578" t="str">
            <v>P</v>
          </cell>
          <cell r="D3578" t="str">
            <v>23160</v>
          </cell>
          <cell r="E3578" t="str">
            <v>E RED</v>
          </cell>
          <cell r="F3578">
            <v>2</v>
          </cell>
          <cell r="G3578" t="str">
            <v>CB300604040806</v>
          </cell>
          <cell r="H3578">
            <v>8</v>
          </cell>
          <cell r="I3578">
            <v>6</v>
          </cell>
          <cell r="J3578">
            <v>2</v>
          </cell>
          <cell r="K3578">
            <v>3</v>
          </cell>
        </row>
        <row r="3579">
          <cell r="A3579" t="str">
            <v>M2</v>
          </cell>
          <cell r="B3579" t="str">
            <v>A5C</v>
          </cell>
          <cell r="C3579" t="str">
            <v>P</v>
          </cell>
          <cell r="D3579" t="str">
            <v>23046</v>
          </cell>
          <cell r="E3579" t="str">
            <v>SOL</v>
          </cell>
          <cell r="F3579">
            <v>2</v>
          </cell>
          <cell r="G3579" t="str">
            <v>CB39020000080T</v>
          </cell>
          <cell r="H3579">
            <v>8</v>
          </cell>
          <cell r="I3579">
            <v>0.75</v>
          </cell>
          <cell r="J3579">
            <v>2</v>
          </cell>
          <cell r="K3579">
            <v>3</v>
          </cell>
        </row>
        <row r="3580">
          <cell r="A3580" t="str">
            <v>M2</v>
          </cell>
          <cell r="B3580" t="str">
            <v>A5C</v>
          </cell>
          <cell r="C3580" t="str">
            <v>P</v>
          </cell>
          <cell r="D3580" t="str">
            <v>23067</v>
          </cell>
          <cell r="E3580" t="str">
            <v>SOL</v>
          </cell>
          <cell r="F3580">
            <v>2</v>
          </cell>
          <cell r="G3580" t="str">
            <v>CB390200000801</v>
          </cell>
          <cell r="H3580">
            <v>8</v>
          </cell>
          <cell r="I3580">
            <v>1</v>
          </cell>
          <cell r="J3580">
            <v>1</v>
          </cell>
          <cell r="K3580">
            <v>2</v>
          </cell>
        </row>
        <row r="3581">
          <cell r="A3581" t="str">
            <v>M2</v>
          </cell>
          <cell r="B3581" t="str">
            <v>A5C</v>
          </cell>
          <cell r="C3581" t="str">
            <v>P</v>
          </cell>
          <cell r="D3581" t="str">
            <v>23067</v>
          </cell>
          <cell r="E3581" t="str">
            <v>SOL</v>
          </cell>
          <cell r="F3581">
            <v>2</v>
          </cell>
          <cell r="G3581" t="str">
            <v>CB3902000008IH</v>
          </cell>
          <cell r="H3581">
            <v>8</v>
          </cell>
          <cell r="I3581">
            <v>1.5</v>
          </cell>
          <cell r="J3581">
            <v>1</v>
          </cell>
          <cell r="K3581">
            <v>2</v>
          </cell>
        </row>
        <row r="3582">
          <cell r="A3582" t="str">
            <v>M2</v>
          </cell>
          <cell r="B3582" t="str">
            <v>A5C</v>
          </cell>
          <cell r="C3582" t="str">
            <v>P</v>
          </cell>
          <cell r="D3582" t="str">
            <v>23067</v>
          </cell>
          <cell r="E3582" t="str">
            <v>SOL</v>
          </cell>
          <cell r="F3582">
            <v>2</v>
          </cell>
          <cell r="G3582" t="str">
            <v>CB39020000080T</v>
          </cell>
          <cell r="H3582">
            <v>8</v>
          </cell>
          <cell r="I3582">
            <v>0.75</v>
          </cell>
          <cell r="J3582">
            <v>2</v>
          </cell>
          <cell r="K3582">
            <v>3</v>
          </cell>
        </row>
        <row r="3583">
          <cell r="A3583" t="str">
            <v>M2</v>
          </cell>
          <cell r="B3583" t="str">
            <v>A5C</v>
          </cell>
          <cell r="C3583" t="str">
            <v>P</v>
          </cell>
          <cell r="D3583" t="str">
            <v>23046</v>
          </cell>
          <cell r="E3583" t="str">
            <v>SOL</v>
          </cell>
          <cell r="F3583">
            <v>2</v>
          </cell>
          <cell r="G3583" t="str">
            <v>CB390200000801</v>
          </cell>
          <cell r="H3583">
            <v>8</v>
          </cell>
          <cell r="I3583">
            <v>1</v>
          </cell>
          <cell r="J3583">
            <v>1</v>
          </cell>
          <cell r="K3583">
            <v>2</v>
          </cell>
        </row>
        <row r="3584">
          <cell r="A3584" t="str">
            <v>M2</v>
          </cell>
          <cell r="B3584" t="str">
            <v>A5C</v>
          </cell>
          <cell r="C3584" t="str">
            <v>P</v>
          </cell>
          <cell r="D3584" t="str">
            <v>23126</v>
          </cell>
          <cell r="E3584" t="str">
            <v>SOL</v>
          </cell>
          <cell r="F3584">
            <v>2</v>
          </cell>
          <cell r="G3584" t="str">
            <v>CB3902000008IH</v>
          </cell>
          <cell r="H3584">
            <v>8</v>
          </cell>
          <cell r="I3584">
            <v>1.5</v>
          </cell>
          <cell r="J3584">
            <v>1</v>
          </cell>
          <cell r="K3584">
            <v>2</v>
          </cell>
        </row>
        <row r="3585">
          <cell r="A3585" t="str">
            <v>M2</v>
          </cell>
          <cell r="B3585" t="str">
            <v>A5C</v>
          </cell>
          <cell r="C3585" t="str">
            <v>P</v>
          </cell>
          <cell r="D3585" t="str">
            <v>23126</v>
          </cell>
          <cell r="E3585" t="str">
            <v>SOL</v>
          </cell>
          <cell r="F3585">
            <v>2</v>
          </cell>
          <cell r="G3585" t="str">
            <v>CB390200000801</v>
          </cell>
          <cell r="H3585">
            <v>8</v>
          </cell>
          <cell r="I3585">
            <v>1</v>
          </cell>
          <cell r="J3585">
            <v>1</v>
          </cell>
          <cell r="K3585">
            <v>2</v>
          </cell>
        </row>
        <row r="3586">
          <cell r="A3586" t="str">
            <v>M2</v>
          </cell>
          <cell r="B3586" t="str">
            <v>A5C</v>
          </cell>
          <cell r="C3586" t="str">
            <v>P</v>
          </cell>
          <cell r="D3586" t="str">
            <v>23126</v>
          </cell>
          <cell r="E3586" t="str">
            <v>SOL</v>
          </cell>
          <cell r="F3586">
            <v>2</v>
          </cell>
          <cell r="G3586" t="str">
            <v>CB39020000080T</v>
          </cell>
          <cell r="H3586">
            <v>8</v>
          </cell>
          <cell r="I3586">
            <v>0.75</v>
          </cell>
          <cell r="J3586">
            <v>2</v>
          </cell>
          <cell r="K3586">
            <v>3</v>
          </cell>
        </row>
        <row r="3587">
          <cell r="A3587" t="str">
            <v>M2</v>
          </cell>
          <cell r="B3587" t="str">
            <v>A5C</v>
          </cell>
          <cell r="C3587" t="str">
            <v>P</v>
          </cell>
          <cell r="D3587" t="str">
            <v>23160</v>
          </cell>
          <cell r="E3587" t="str">
            <v>SOL</v>
          </cell>
          <cell r="F3587">
            <v>2</v>
          </cell>
          <cell r="G3587" t="str">
            <v>CB39020000080T</v>
          </cell>
          <cell r="H3587">
            <v>8</v>
          </cell>
          <cell r="I3587">
            <v>0.75</v>
          </cell>
          <cell r="J3587">
            <v>3</v>
          </cell>
          <cell r="K3587">
            <v>4</v>
          </cell>
        </row>
        <row r="3588">
          <cell r="A3588" t="str">
            <v>M2</v>
          </cell>
          <cell r="B3588" t="str">
            <v>A5C</v>
          </cell>
          <cell r="C3588" t="str">
            <v>P</v>
          </cell>
          <cell r="D3588" t="str">
            <v>23093</v>
          </cell>
          <cell r="E3588" t="str">
            <v>90 ELL</v>
          </cell>
          <cell r="F3588">
            <v>2</v>
          </cell>
          <cell r="G3588" t="str">
            <v>CB300104000800</v>
          </cell>
          <cell r="H3588">
            <v>8</v>
          </cell>
          <cell r="I3588" t="str">
            <v>--</v>
          </cell>
          <cell r="J3588">
            <v>3</v>
          </cell>
          <cell r="K3588">
            <v>4</v>
          </cell>
        </row>
        <row r="3589">
          <cell r="A3589" t="str">
            <v>M2</v>
          </cell>
          <cell r="B3589" t="str">
            <v>A5C</v>
          </cell>
          <cell r="C3589" t="str">
            <v>P</v>
          </cell>
          <cell r="D3589" t="str">
            <v>23089</v>
          </cell>
          <cell r="E3589" t="str">
            <v>90 ELL</v>
          </cell>
          <cell r="F3589">
            <v>2</v>
          </cell>
          <cell r="G3589" t="str">
            <v>CB300104000800</v>
          </cell>
          <cell r="H3589">
            <v>8</v>
          </cell>
          <cell r="I3589" t="str">
            <v>--</v>
          </cell>
          <cell r="J3589">
            <v>3</v>
          </cell>
          <cell r="K3589">
            <v>4</v>
          </cell>
        </row>
        <row r="3590">
          <cell r="A3590" t="str">
            <v>M2</v>
          </cell>
          <cell r="B3590" t="str">
            <v>A5C</v>
          </cell>
          <cell r="C3590" t="str">
            <v>P</v>
          </cell>
          <cell r="D3590" t="str">
            <v>23128</v>
          </cell>
          <cell r="E3590" t="str">
            <v>90 ELL</v>
          </cell>
          <cell r="F3590">
            <v>2</v>
          </cell>
          <cell r="G3590" t="str">
            <v>CB300104000800</v>
          </cell>
          <cell r="H3590">
            <v>8</v>
          </cell>
          <cell r="I3590" t="str">
            <v>--</v>
          </cell>
          <cell r="J3590">
            <v>3</v>
          </cell>
          <cell r="K3590">
            <v>4</v>
          </cell>
        </row>
        <row r="3591">
          <cell r="A3591" t="str">
            <v>M2</v>
          </cell>
          <cell r="B3591" t="str">
            <v>A5C</v>
          </cell>
          <cell r="C3591" t="str">
            <v>P</v>
          </cell>
          <cell r="D3591" t="str">
            <v>23132</v>
          </cell>
          <cell r="E3591" t="str">
            <v>90 ELL</v>
          </cell>
          <cell r="F3591">
            <v>2</v>
          </cell>
          <cell r="G3591" t="str">
            <v>CB300104000800</v>
          </cell>
          <cell r="H3591">
            <v>8</v>
          </cell>
          <cell r="I3591" t="str">
            <v>--</v>
          </cell>
          <cell r="J3591">
            <v>3</v>
          </cell>
          <cell r="K3591">
            <v>4</v>
          </cell>
        </row>
        <row r="3592">
          <cell r="A3592" t="str">
            <v>M2</v>
          </cell>
          <cell r="B3592" t="str">
            <v>A5C</v>
          </cell>
          <cell r="C3592" t="str">
            <v>P</v>
          </cell>
          <cell r="D3592" t="str">
            <v>23089</v>
          </cell>
          <cell r="E3592" t="str">
            <v>E RED</v>
          </cell>
          <cell r="F3592">
            <v>2</v>
          </cell>
          <cell r="G3592" t="str">
            <v>CB300604040806</v>
          </cell>
          <cell r="H3592">
            <v>8</v>
          </cell>
          <cell r="I3592">
            <v>6</v>
          </cell>
          <cell r="J3592">
            <v>2</v>
          </cell>
          <cell r="K3592">
            <v>3</v>
          </cell>
        </row>
        <row r="3593">
          <cell r="A3593" t="str">
            <v>M2</v>
          </cell>
          <cell r="B3593" t="str">
            <v>A5C</v>
          </cell>
          <cell r="C3593" t="str">
            <v>P</v>
          </cell>
          <cell r="D3593" t="str">
            <v>23128</v>
          </cell>
          <cell r="E3593" t="str">
            <v>E RED</v>
          </cell>
          <cell r="F3593">
            <v>2</v>
          </cell>
          <cell r="G3593" t="str">
            <v>CB300604040806</v>
          </cell>
          <cell r="H3593">
            <v>8</v>
          </cell>
          <cell r="I3593">
            <v>6</v>
          </cell>
          <cell r="J3593">
            <v>2</v>
          </cell>
          <cell r="K3593">
            <v>3</v>
          </cell>
        </row>
        <row r="3594">
          <cell r="A3594" t="str">
            <v>M2</v>
          </cell>
          <cell r="B3594" t="str">
            <v>A5C</v>
          </cell>
          <cell r="C3594" t="str">
            <v>P</v>
          </cell>
          <cell r="D3594" t="str">
            <v>23089</v>
          </cell>
          <cell r="E3594" t="str">
            <v>SOL</v>
          </cell>
          <cell r="F3594">
            <v>2</v>
          </cell>
          <cell r="G3594" t="str">
            <v>CB39020000080T</v>
          </cell>
          <cell r="H3594">
            <v>8</v>
          </cell>
          <cell r="I3594">
            <v>0.75</v>
          </cell>
          <cell r="J3594">
            <v>2</v>
          </cell>
          <cell r="K3594">
            <v>3</v>
          </cell>
        </row>
        <row r="3595">
          <cell r="A3595" t="str">
            <v>M2</v>
          </cell>
          <cell r="B3595" t="str">
            <v>A5C</v>
          </cell>
          <cell r="C3595" t="str">
            <v>P</v>
          </cell>
          <cell r="D3595" t="str">
            <v>23089</v>
          </cell>
          <cell r="E3595" t="str">
            <v>SOL</v>
          </cell>
          <cell r="F3595">
            <v>2</v>
          </cell>
          <cell r="G3595" t="str">
            <v>CB3902000008IH</v>
          </cell>
          <cell r="H3595">
            <v>8</v>
          </cell>
          <cell r="I3595">
            <v>1.5</v>
          </cell>
          <cell r="J3595">
            <v>1</v>
          </cell>
          <cell r="K3595">
            <v>2</v>
          </cell>
        </row>
        <row r="3596">
          <cell r="A3596" t="str">
            <v>M2</v>
          </cell>
          <cell r="B3596" t="str">
            <v>A5C</v>
          </cell>
          <cell r="C3596" t="str">
            <v>P</v>
          </cell>
          <cell r="D3596" t="str">
            <v>23128</v>
          </cell>
          <cell r="E3596" t="str">
            <v>SOL</v>
          </cell>
          <cell r="F3596">
            <v>2</v>
          </cell>
          <cell r="G3596" t="str">
            <v>CB39020000080T</v>
          </cell>
          <cell r="H3596">
            <v>8</v>
          </cell>
          <cell r="I3596">
            <v>0.75</v>
          </cell>
          <cell r="J3596">
            <v>2</v>
          </cell>
          <cell r="K3596">
            <v>3</v>
          </cell>
        </row>
        <row r="3597">
          <cell r="A3597" t="str">
            <v>M2</v>
          </cell>
          <cell r="B3597" t="str">
            <v>A5C</v>
          </cell>
          <cell r="C3597" t="str">
            <v>P</v>
          </cell>
          <cell r="D3597" t="str">
            <v>23128</v>
          </cell>
          <cell r="E3597" t="str">
            <v>SOL</v>
          </cell>
          <cell r="F3597">
            <v>2</v>
          </cell>
          <cell r="G3597" t="str">
            <v>CB3902000008IH</v>
          </cell>
          <cell r="H3597">
            <v>8</v>
          </cell>
          <cell r="I3597">
            <v>1.5</v>
          </cell>
          <cell r="J3597">
            <v>1</v>
          </cell>
          <cell r="K3597">
            <v>2</v>
          </cell>
        </row>
        <row r="3598">
          <cell r="A3598" t="str">
            <v>M2</v>
          </cell>
          <cell r="B3598" t="str">
            <v>A5C</v>
          </cell>
          <cell r="C3598" t="str">
            <v>P</v>
          </cell>
          <cell r="D3598" t="str">
            <v>23089</v>
          </cell>
          <cell r="E3598" t="str">
            <v>TEE</v>
          </cell>
          <cell r="F3598">
            <v>2</v>
          </cell>
          <cell r="G3598" t="str">
            <v>CB300304000800</v>
          </cell>
          <cell r="H3598">
            <v>8</v>
          </cell>
          <cell r="I3598" t="str">
            <v>--</v>
          </cell>
          <cell r="J3598">
            <v>1</v>
          </cell>
          <cell r="K3598">
            <v>2</v>
          </cell>
        </row>
        <row r="3599">
          <cell r="A3599" t="str">
            <v>M2</v>
          </cell>
          <cell r="B3599" t="str">
            <v>A5C</v>
          </cell>
          <cell r="C3599" t="str">
            <v>P</v>
          </cell>
          <cell r="D3599" t="str">
            <v>23128</v>
          </cell>
          <cell r="E3599" t="str">
            <v>TEE</v>
          </cell>
          <cell r="F3599">
            <v>2</v>
          </cell>
          <cell r="G3599" t="str">
            <v>CB300304000800</v>
          </cell>
          <cell r="H3599">
            <v>8</v>
          </cell>
          <cell r="I3599" t="str">
            <v>--</v>
          </cell>
          <cell r="J3599">
            <v>1</v>
          </cell>
          <cell r="K3599">
            <v>2</v>
          </cell>
        </row>
        <row r="3600">
          <cell r="A3600" t="str">
            <v>M2</v>
          </cell>
          <cell r="B3600" t="str">
            <v>A5C</v>
          </cell>
          <cell r="C3600" t="str">
            <v>P</v>
          </cell>
          <cell r="D3600" t="str">
            <v>23010</v>
          </cell>
          <cell r="E3600" t="str">
            <v>90 ELL</v>
          </cell>
          <cell r="F3600">
            <v>2</v>
          </cell>
          <cell r="G3600" t="str">
            <v>CB300104000800</v>
          </cell>
          <cell r="H3600">
            <v>8</v>
          </cell>
          <cell r="I3600" t="str">
            <v>--</v>
          </cell>
          <cell r="J3600">
            <v>1</v>
          </cell>
          <cell r="K3600">
            <v>2</v>
          </cell>
        </row>
        <row r="3601">
          <cell r="A3601" t="str">
            <v>M2</v>
          </cell>
          <cell r="B3601" t="str">
            <v>A5C</v>
          </cell>
          <cell r="C3601" t="str">
            <v>P</v>
          </cell>
          <cell r="D3601" t="str">
            <v>23010</v>
          </cell>
          <cell r="E3601" t="str">
            <v>SOL</v>
          </cell>
          <cell r="F3601">
            <v>2</v>
          </cell>
          <cell r="G3601" t="str">
            <v>CB3902000008IH</v>
          </cell>
          <cell r="H3601">
            <v>8</v>
          </cell>
          <cell r="I3601">
            <v>1.5</v>
          </cell>
          <cell r="J3601">
            <v>1</v>
          </cell>
          <cell r="K3601">
            <v>2</v>
          </cell>
        </row>
        <row r="3602">
          <cell r="A3602" t="str">
            <v>M2</v>
          </cell>
          <cell r="B3602" t="str">
            <v>A5C</v>
          </cell>
          <cell r="C3602" t="str">
            <v>P</v>
          </cell>
          <cell r="D3602" t="str">
            <v>23011</v>
          </cell>
          <cell r="E3602" t="str">
            <v>90 ELL</v>
          </cell>
          <cell r="F3602">
            <v>2</v>
          </cell>
          <cell r="G3602" t="str">
            <v>CB300104001000</v>
          </cell>
          <cell r="H3602">
            <v>10</v>
          </cell>
          <cell r="I3602" t="str">
            <v>--</v>
          </cell>
          <cell r="J3602">
            <v>6</v>
          </cell>
          <cell r="K3602">
            <v>7</v>
          </cell>
        </row>
        <row r="3603">
          <cell r="A3603" t="str">
            <v>M2</v>
          </cell>
          <cell r="B3603" t="str">
            <v>A5C</v>
          </cell>
          <cell r="C3603" t="str">
            <v>P</v>
          </cell>
          <cell r="D3603" t="str">
            <v>23023</v>
          </cell>
          <cell r="E3603" t="str">
            <v>90 ELL</v>
          </cell>
          <cell r="F3603">
            <v>2</v>
          </cell>
          <cell r="G3603" t="str">
            <v>CB300104001000</v>
          </cell>
          <cell r="H3603">
            <v>10</v>
          </cell>
          <cell r="I3603" t="str">
            <v>--</v>
          </cell>
          <cell r="J3603">
            <v>3</v>
          </cell>
          <cell r="K3603">
            <v>4</v>
          </cell>
        </row>
        <row r="3604">
          <cell r="A3604" t="str">
            <v>M2</v>
          </cell>
          <cell r="B3604" t="str">
            <v>A5C</v>
          </cell>
          <cell r="C3604" t="str">
            <v>P</v>
          </cell>
          <cell r="D3604" t="str">
            <v>23057</v>
          </cell>
          <cell r="E3604" t="str">
            <v>90 ELL</v>
          </cell>
          <cell r="F3604">
            <v>2</v>
          </cell>
          <cell r="G3604" t="str">
            <v>CB300104001000</v>
          </cell>
          <cell r="H3604">
            <v>10</v>
          </cell>
          <cell r="I3604" t="str">
            <v>--</v>
          </cell>
          <cell r="J3604">
            <v>8</v>
          </cell>
          <cell r="K3604">
            <v>9</v>
          </cell>
        </row>
        <row r="3605">
          <cell r="A3605" t="str">
            <v>M2</v>
          </cell>
          <cell r="B3605" t="str">
            <v>A5C</v>
          </cell>
          <cell r="C3605" t="str">
            <v>P</v>
          </cell>
          <cell r="D3605" t="str">
            <v>23023</v>
          </cell>
          <cell r="E3605" t="str">
            <v>C RED</v>
          </cell>
          <cell r="F3605">
            <v>2</v>
          </cell>
          <cell r="G3605" t="str">
            <v>CB300504041006</v>
          </cell>
          <cell r="H3605">
            <v>10</v>
          </cell>
          <cell r="I3605">
            <v>6</v>
          </cell>
          <cell r="J3605">
            <v>2</v>
          </cell>
          <cell r="K3605">
            <v>3</v>
          </cell>
        </row>
        <row r="3606">
          <cell r="A3606" t="str">
            <v>M2</v>
          </cell>
          <cell r="B3606" t="str">
            <v>A5C</v>
          </cell>
          <cell r="C3606" t="str">
            <v>P</v>
          </cell>
          <cell r="D3606" t="str">
            <v>23011</v>
          </cell>
          <cell r="E3606" t="str">
            <v>SOL</v>
          </cell>
          <cell r="F3606">
            <v>2</v>
          </cell>
          <cell r="G3606" t="str">
            <v>CB39020000100T</v>
          </cell>
          <cell r="H3606">
            <v>10</v>
          </cell>
          <cell r="I3606">
            <v>0.75</v>
          </cell>
          <cell r="J3606">
            <v>3</v>
          </cell>
          <cell r="K3606">
            <v>4</v>
          </cell>
        </row>
        <row r="3607">
          <cell r="A3607" t="str">
            <v>M2</v>
          </cell>
          <cell r="B3607" t="str">
            <v>A5C</v>
          </cell>
          <cell r="C3607" t="str">
            <v>P</v>
          </cell>
          <cell r="D3607" t="str">
            <v>23011</v>
          </cell>
          <cell r="E3607" t="str">
            <v>SOL</v>
          </cell>
          <cell r="F3607">
            <v>2</v>
          </cell>
          <cell r="G3607" t="str">
            <v>CB390200001001</v>
          </cell>
          <cell r="H3607">
            <v>10</v>
          </cell>
          <cell r="I3607">
            <v>1</v>
          </cell>
          <cell r="J3607">
            <v>1</v>
          </cell>
          <cell r="K3607">
            <v>2</v>
          </cell>
        </row>
        <row r="3608">
          <cell r="A3608" t="str">
            <v>M2</v>
          </cell>
          <cell r="B3608" t="str">
            <v>A5C</v>
          </cell>
          <cell r="C3608" t="str">
            <v>P</v>
          </cell>
          <cell r="D3608" t="str">
            <v>23057</v>
          </cell>
          <cell r="E3608" t="str">
            <v>SOL</v>
          </cell>
          <cell r="F3608">
            <v>2</v>
          </cell>
          <cell r="G3608" t="str">
            <v>CB39020000100T</v>
          </cell>
          <cell r="H3608">
            <v>10</v>
          </cell>
          <cell r="I3608">
            <v>0.75</v>
          </cell>
          <cell r="J3608">
            <v>2</v>
          </cell>
          <cell r="K3608">
            <v>3</v>
          </cell>
        </row>
        <row r="3609">
          <cell r="A3609" t="str">
            <v>M2</v>
          </cell>
          <cell r="B3609" t="str">
            <v>A5C</v>
          </cell>
          <cell r="C3609" t="str">
            <v>P</v>
          </cell>
          <cell r="D3609" t="str">
            <v>23057</v>
          </cell>
          <cell r="E3609" t="str">
            <v>SOL</v>
          </cell>
          <cell r="F3609">
            <v>2</v>
          </cell>
          <cell r="G3609" t="str">
            <v>CB390200001001</v>
          </cell>
          <cell r="H3609">
            <v>10</v>
          </cell>
          <cell r="I3609">
            <v>1</v>
          </cell>
          <cell r="J3609">
            <v>1</v>
          </cell>
          <cell r="K3609">
            <v>2</v>
          </cell>
        </row>
        <row r="3610">
          <cell r="A3610" t="str">
            <v>M2</v>
          </cell>
          <cell r="B3610" t="str">
            <v>A5C</v>
          </cell>
          <cell r="C3610" t="str">
            <v>P</v>
          </cell>
          <cell r="D3610" t="str">
            <v>23023</v>
          </cell>
          <cell r="E3610" t="str">
            <v>TEE</v>
          </cell>
          <cell r="F3610">
            <v>2</v>
          </cell>
          <cell r="G3610" t="str">
            <v>CB300304001000</v>
          </cell>
          <cell r="H3610">
            <v>10</v>
          </cell>
          <cell r="I3610" t="str">
            <v>--</v>
          </cell>
          <cell r="J3610">
            <v>1</v>
          </cell>
          <cell r="K3610">
            <v>2</v>
          </cell>
        </row>
        <row r="3611">
          <cell r="A3611" t="str">
            <v>M2</v>
          </cell>
          <cell r="B3611" t="str">
            <v>A5C</v>
          </cell>
          <cell r="C3611" t="str">
            <v>P</v>
          </cell>
          <cell r="D3611" t="str">
            <v>23049</v>
          </cell>
          <cell r="E3611" t="str">
            <v>90 ELL</v>
          </cell>
          <cell r="F3611">
            <v>2</v>
          </cell>
          <cell r="G3611" t="str">
            <v>CB300104001000</v>
          </cell>
          <cell r="H3611">
            <v>10</v>
          </cell>
          <cell r="I3611" t="str">
            <v>--</v>
          </cell>
          <cell r="J3611">
            <v>1</v>
          </cell>
          <cell r="K3611">
            <v>2</v>
          </cell>
        </row>
        <row r="3612">
          <cell r="A3612" t="str">
            <v>M2</v>
          </cell>
          <cell r="B3612" t="str">
            <v>A5C</v>
          </cell>
          <cell r="C3612" t="str">
            <v>P</v>
          </cell>
          <cell r="D3612" t="str">
            <v>23060</v>
          </cell>
          <cell r="E3612" t="str">
            <v>90 ELL</v>
          </cell>
          <cell r="F3612">
            <v>2</v>
          </cell>
          <cell r="G3612" t="str">
            <v>CB300104001000</v>
          </cell>
          <cell r="H3612">
            <v>10</v>
          </cell>
          <cell r="I3612" t="str">
            <v>--</v>
          </cell>
          <cell r="J3612">
            <v>1</v>
          </cell>
          <cell r="K3612">
            <v>2</v>
          </cell>
        </row>
        <row r="3613">
          <cell r="A3613" t="str">
            <v>M2</v>
          </cell>
          <cell r="B3613" t="str">
            <v>A5C</v>
          </cell>
          <cell r="C3613" t="str">
            <v>P</v>
          </cell>
          <cell r="D3613" t="str">
            <v>23031</v>
          </cell>
          <cell r="E3613" t="str">
            <v>90 ELL</v>
          </cell>
          <cell r="F3613">
            <v>2</v>
          </cell>
          <cell r="G3613" t="str">
            <v>CB300104001200</v>
          </cell>
          <cell r="H3613">
            <v>12</v>
          </cell>
          <cell r="I3613" t="str">
            <v>--</v>
          </cell>
          <cell r="J3613">
            <v>1</v>
          </cell>
          <cell r="K3613">
            <v>2</v>
          </cell>
        </row>
        <row r="3614">
          <cell r="A3614" t="str">
            <v>M2</v>
          </cell>
          <cell r="B3614" t="str">
            <v>A5C</v>
          </cell>
          <cell r="C3614" t="str">
            <v>P</v>
          </cell>
          <cell r="D3614" t="str">
            <v>23015</v>
          </cell>
          <cell r="E3614" t="str">
            <v>90 ELL</v>
          </cell>
          <cell r="F3614">
            <v>2</v>
          </cell>
          <cell r="G3614" t="str">
            <v>CB300104001200</v>
          </cell>
          <cell r="H3614">
            <v>12</v>
          </cell>
          <cell r="I3614" t="str">
            <v>--</v>
          </cell>
          <cell r="J3614">
            <v>1</v>
          </cell>
          <cell r="K3614">
            <v>2</v>
          </cell>
        </row>
        <row r="3615">
          <cell r="A3615" t="str">
            <v>M2</v>
          </cell>
          <cell r="B3615" t="str">
            <v>A5C</v>
          </cell>
          <cell r="C3615" t="str">
            <v>P</v>
          </cell>
          <cell r="D3615" t="str">
            <v>23032</v>
          </cell>
          <cell r="E3615" t="str">
            <v>90 ELL</v>
          </cell>
          <cell r="F3615">
            <v>2</v>
          </cell>
          <cell r="G3615" t="str">
            <v>CB300104001600</v>
          </cell>
          <cell r="H3615">
            <v>16</v>
          </cell>
          <cell r="I3615" t="str">
            <v>--</v>
          </cell>
          <cell r="J3615">
            <v>3</v>
          </cell>
          <cell r="K3615">
            <v>3</v>
          </cell>
        </row>
        <row r="3616">
          <cell r="A3616" t="str">
            <v>M2</v>
          </cell>
          <cell r="B3616" t="str">
            <v>A5C</v>
          </cell>
          <cell r="C3616" t="str">
            <v>P</v>
          </cell>
          <cell r="D3616" t="str">
            <v>23032</v>
          </cell>
          <cell r="E3616" t="str">
            <v>SOL</v>
          </cell>
          <cell r="F3616">
            <v>2</v>
          </cell>
          <cell r="G3616" t="str">
            <v>CB39020000160T</v>
          </cell>
          <cell r="H3616">
            <v>16</v>
          </cell>
          <cell r="I3616">
            <v>0.75</v>
          </cell>
          <cell r="J3616">
            <v>2</v>
          </cell>
          <cell r="K3616">
            <v>2</v>
          </cell>
        </row>
        <row r="3617">
          <cell r="A3617" t="str">
            <v>M2</v>
          </cell>
          <cell r="B3617" t="str">
            <v>A5C</v>
          </cell>
          <cell r="C3617" t="str">
            <v>P</v>
          </cell>
          <cell r="D3617" t="str">
            <v>23022</v>
          </cell>
          <cell r="E3617" t="str">
            <v>90 ELL</v>
          </cell>
          <cell r="F3617">
            <v>2</v>
          </cell>
          <cell r="G3617" t="str">
            <v>CB300104001800</v>
          </cell>
          <cell r="H3617">
            <v>18</v>
          </cell>
          <cell r="I3617" t="str">
            <v>--</v>
          </cell>
          <cell r="J3617">
            <v>6</v>
          </cell>
          <cell r="K3617">
            <v>6</v>
          </cell>
        </row>
        <row r="3618">
          <cell r="A3618" t="str">
            <v>M2</v>
          </cell>
          <cell r="B3618" t="str">
            <v>A5C</v>
          </cell>
          <cell r="C3618" t="str">
            <v>P</v>
          </cell>
          <cell r="D3618" t="str">
            <v>23022</v>
          </cell>
          <cell r="E3618" t="str">
            <v>E RED</v>
          </cell>
          <cell r="F3618">
            <v>2</v>
          </cell>
          <cell r="G3618" t="str">
            <v>CB300604041812</v>
          </cell>
          <cell r="H3618">
            <v>18</v>
          </cell>
          <cell r="I3618" t="str">
            <v>12</v>
          </cell>
          <cell r="J3618">
            <v>2</v>
          </cell>
          <cell r="K3618">
            <v>2</v>
          </cell>
        </row>
        <row r="3619">
          <cell r="A3619" t="str">
            <v>M2</v>
          </cell>
          <cell r="B3619" t="str">
            <v>A5C</v>
          </cell>
          <cell r="C3619" t="str">
            <v>P</v>
          </cell>
          <cell r="D3619" t="str">
            <v>23022</v>
          </cell>
          <cell r="E3619" t="str">
            <v>SOL</v>
          </cell>
          <cell r="F3619">
            <v>2</v>
          </cell>
          <cell r="G3619" t="str">
            <v>CB39020000180T</v>
          </cell>
          <cell r="H3619">
            <v>18</v>
          </cell>
          <cell r="I3619">
            <v>0.75</v>
          </cell>
          <cell r="J3619">
            <v>2</v>
          </cell>
          <cell r="K3619">
            <v>2</v>
          </cell>
        </row>
        <row r="3620">
          <cell r="A3620" t="str">
            <v>M2</v>
          </cell>
          <cell r="B3620" t="str">
            <v>A5C</v>
          </cell>
          <cell r="C3620" t="str">
            <v>P</v>
          </cell>
          <cell r="D3620" t="str">
            <v>23022</v>
          </cell>
          <cell r="E3620" t="str">
            <v>SOL</v>
          </cell>
          <cell r="F3620">
            <v>2</v>
          </cell>
          <cell r="G3620" t="str">
            <v>CB390200001801</v>
          </cell>
          <cell r="H3620">
            <v>18</v>
          </cell>
          <cell r="I3620">
            <v>1</v>
          </cell>
          <cell r="J3620">
            <v>1</v>
          </cell>
          <cell r="K3620">
            <v>1</v>
          </cell>
        </row>
        <row r="3621">
          <cell r="A3621" t="str">
            <v>M2</v>
          </cell>
          <cell r="B3621" t="str">
            <v>A5C</v>
          </cell>
          <cell r="C3621" t="str">
            <v>P</v>
          </cell>
          <cell r="D3621" t="str">
            <v>23022</v>
          </cell>
          <cell r="E3621" t="str">
            <v>C RED</v>
          </cell>
          <cell r="F3621">
            <v>2</v>
          </cell>
          <cell r="G3621" t="str">
            <v>CB300504042018</v>
          </cell>
          <cell r="H3621">
            <v>20</v>
          </cell>
          <cell r="I3621">
            <v>18</v>
          </cell>
          <cell r="J3621">
            <v>1</v>
          </cell>
          <cell r="K3621">
            <v>1</v>
          </cell>
        </row>
        <row r="3622">
          <cell r="A3622" t="str">
            <v>M2</v>
          </cell>
          <cell r="B3622" t="str">
            <v>A5C</v>
          </cell>
          <cell r="C3622" t="str">
            <v>P</v>
          </cell>
          <cell r="D3622" t="str">
            <v>23034</v>
          </cell>
          <cell r="E3622" t="str">
            <v>90 ELL</v>
          </cell>
          <cell r="F3622">
            <v>2</v>
          </cell>
          <cell r="G3622" t="str">
            <v>CB300104002000</v>
          </cell>
          <cell r="H3622">
            <v>20</v>
          </cell>
          <cell r="I3622" t="str">
            <v>--</v>
          </cell>
          <cell r="J3622">
            <v>1</v>
          </cell>
          <cell r="K3622">
            <v>1</v>
          </cell>
        </row>
        <row r="3623">
          <cell r="A3623" t="str">
            <v>M2</v>
          </cell>
          <cell r="B3623" t="str">
            <v>A5C</v>
          </cell>
          <cell r="C3623" t="str">
            <v>P</v>
          </cell>
          <cell r="D3623" t="str">
            <v>23063</v>
          </cell>
          <cell r="E3623" t="str">
            <v>SW FLG</v>
          </cell>
          <cell r="F3623">
            <v>3</v>
          </cell>
          <cell r="G3623" t="str">
            <v>CB240208000H00</v>
          </cell>
          <cell r="H3623">
            <v>0.5</v>
          </cell>
          <cell r="I3623" t="str">
            <v>--</v>
          </cell>
          <cell r="J3623">
            <v>2</v>
          </cell>
          <cell r="K3623">
            <v>2</v>
          </cell>
        </row>
        <row r="3624">
          <cell r="A3624" t="str">
            <v>M2</v>
          </cell>
          <cell r="B3624" t="str">
            <v>A5C</v>
          </cell>
          <cell r="C3624" t="str">
            <v>P</v>
          </cell>
          <cell r="D3624" t="str">
            <v>23078</v>
          </cell>
          <cell r="E3624" t="str">
            <v>SW FLG</v>
          </cell>
          <cell r="F3624">
            <v>3</v>
          </cell>
          <cell r="G3624" t="str">
            <v>CB240208000H00</v>
          </cell>
          <cell r="H3624">
            <v>0.5</v>
          </cell>
          <cell r="I3624" t="str">
            <v>--</v>
          </cell>
          <cell r="J3624">
            <v>2</v>
          </cell>
          <cell r="K3624">
            <v>2</v>
          </cell>
        </row>
        <row r="3625">
          <cell r="A3625" t="str">
            <v>M2</v>
          </cell>
          <cell r="B3625" t="str">
            <v>A5C</v>
          </cell>
          <cell r="C3625" t="str">
            <v>P</v>
          </cell>
          <cell r="D3625" t="str">
            <v>23094</v>
          </cell>
          <cell r="E3625" t="str">
            <v>SW FLG</v>
          </cell>
          <cell r="F3625">
            <v>3</v>
          </cell>
          <cell r="G3625" t="str">
            <v>CB240208000H00</v>
          </cell>
          <cell r="H3625">
            <v>0.5</v>
          </cell>
          <cell r="I3625" t="str">
            <v>--</v>
          </cell>
          <cell r="J3625">
            <v>2</v>
          </cell>
          <cell r="K3625">
            <v>2</v>
          </cell>
        </row>
        <row r="3626">
          <cell r="A3626" t="str">
            <v>M2</v>
          </cell>
          <cell r="B3626" t="str">
            <v>A5C</v>
          </cell>
          <cell r="C3626" t="str">
            <v>P</v>
          </cell>
          <cell r="D3626" t="str">
            <v>23113</v>
          </cell>
          <cell r="E3626" t="str">
            <v>SW FLG</v>
          </cell>
          <cell r="F3626">
            <v>3</v>
          </cell>
          <cell r="G3626" t="str">
            <v>CB240208000H00</v>
          </cell>
          <cell r="H3626">
            <v>0.5</v>
          </cell>
          <cell r="I3626" t="str">
            <v>--</v>
          </cell>
          <cell r="J3626">
            <v>2</v>
          </cell>
          <cell r="K3626">
            <v>2</v>
          </cell>
        </row>
        <row r="3627">
          <cell r="A3627" t="str">
            <v>M2</v>
          </cell>
          <cell r="B3627" t="str">
            <v>B2C</v>
          </cell>
          <cell r="C3627" t="str">
            <v>SCL</v>
          </cell>
          <cell r="D3627" t="str">
            <v>TRAP</v>
          </cell>
          <cell r="E3627" t="str">
            <v>SW FLG</v>
          </cell>
          <cell r="F3627">
            <v>3</v>
          </cell>
          <cell r="G3627" t="str">
            <v>CB240208000T00</v>
          </cell>
          <cell r="H3627">
            <v>0.75</v>
          </cell>
          <cell r="I3627" t="str">
            <v>--</v>
          </cell>
          <cell r="J3627">
            <v>4</v>
          </cell>
          <cell r="K3627">
            <v>4</v>
          </cell>
        </row>
        <row r="3628">
          <cell r="A3628" t="str">
            <v>M2</v>
          </cell>
          <cell r="B3628" t="str">
            <v>B2C</v>
          </cell>
          <cell r="C3628" t="str">
            <v>SH</v>
          </cell>
          <cell r="D3628" t="str">
            <v>24612</v>
          </cell>
          <cell r="E3628" t="str">
            <v>SW FLG</v>
          </cell>
          <cell r="F3628">
            <v>3</v>
          </cell>
          <cell r="G3628" t="str">
            <v>CB240208000T00</v>
          </cell>
          <cell r="H3628">
            <v>0.75</v>
          </cell>
          <cell r="I3628" t="str">
            <v>--</v>
          </cell>
          <cell r="J3628">
            <v>2</v>
          </cell>
          <cell r="K3628">
            <v>2</v>
          </cell>
        </row>
        <row r="3629">
          <cell r="A3629" t="str">
            <v>M2</v>
          </cell>
          <cell r="B3629" t="str">
            <v>B2C</v>
          </cell>
          <cell r="C3629" t="str">
            <v>SCH</v>
          </cell>
          <cell r="D3629" t="str">
            <v>23613</v>
          </cell>
          <cell r="E3629" t="str">
            <v>SW FLG</v>
          </cell>
          <cell r="F3629">
            <v>3</v>
          </cell>
          <cell r="G3629" t="str">
            <v>CB240208000T00</v>
          </cell>
          <cell r="H3629">
            <v>0.75</v>
          </cell>
          <cell r="I3629" t="str">
            <v>--</v>
          </cell>
          <cell r="J3629">
            <v>2</v>
          </cell>
          <cell r="K3629">
            <v>2</v>
          </cell>
        </row>
        <row r="3630">
          <cell r="A3630" t="str">
            <v>M2</v>
          </cell>
          <cell r="B3630" t="str">
            <v>A5C</v>
          </cell>
          <cell r="C3630" t="str">
            <v>P</v>
          </cell>
          <cell r="D3630" t="str">
            <v>23148</v>
          </cell>
          <cell r="E3630" t="str">
            <v>SW FLG</v>
          </cell>
          <cell r="F3630">
            <v>3</v>
          </cell>
          <cell r="G3630" t="str">
            <v>CB240108000T00</v>
          </cell>
          <cell r="H3630">
            <v>0.75</v>
          </cell>
          <cell r="I3630" t="str">
            <v>--</v>
          </cell>
          <cell r="J3630">
            <v>2</v>
          </cell>
          <cell r="K3630">
            <v>2</v>
          </cell>
        </row>
        <row r="3631">
          <cell r="A3631" t="str">
            <v>M2</v>
          </cell>
          <cell r="B3631" t="str">
            <v>A5C</v>
          </cell>
          <cell r="C3631" t="str">
            <v>N</v>
          </cell>
          <cell r="D3631" t="str">
            <v>23613</v>
          </cell>
          <cell r="E3631" t="str">
            <v>SW FLG</v>
          </cell>
          <cell r="F3631">
            <v>3</v>
          </cell>
          <cell r="G3631" t="str">
            <v>CB240208000T00</v>
          </cell>
          <cell r="H3631">
            <v>0.75</v>
          </cell>
          <cell r="I3631" t="str">
            <v>--</v>
          </cell>
          <cell r="J3631">
            <v>2</v>
          </cell>
          <cell r="K3631">
            <v>2</v>
          </cell>
        </row>
        <row r="3632">
          <cell r="A3632" t="str">
            <v>M2</v>
          </cell>
          <cell r="B3632" t="str">
            <v>A5C</v>
          </cell>
          <cell r="C3632" t="str">
            <v>N</v>
          </cell>
          <cell r="D3632" t="str">
            <v>23619</v>
          </cell>
          <cell r="E3632" t="str">
            <v>SW FLG</v>
          </cell>
          <cell r="F3632">
            <v>3</v>
          </cell>
          <cell r="G3632" t="str">
            <v>CB240208000T00</v>
          </cell>
          <cell r="H3632">
            <v>0.75</v>
          </cell>
          <cell r="I3632" t="str">
            <v>--</v>
          </cell>
          <cell r="J3632">
            <v>2</v>
          </cell>
          <cell r="K3632">
            <v>2</v>
          </cell>
        </row>
        <row r="3633">
          <cell r="A3633" t="str">
            <v>M2</v>
          </cell>
          <cell r="B3633" t="str">
            <v>A5C</v>
          </cell>
          <cell r="C3633" t="str">
            <v>N</v>
          </cell>
          <cell r="D3633" t="str">
            <v>23621</v>
          </cell>
          <cell r="E3633" t="str">
            <v>SW FLG</v>
          </cell>
          <cell r="F3633">
            <v>3</v>
          </cell>
          <cell r="G3633" t="str">
            <v>CB240208000T00</v>
          </cell>
          <cell r="H3633">
            <v>0.75</v>
          </cell>
          <cell r="I3633" t="str">
            <v>--</v>
          </cell>
          <cell r="J3633">
            <v>2</v>
          </cell>
          <cell r="K3633">
            <v>2</v>
          </cell>
        </row>
        <row r="3634">
          <cell r="A3634" t="str">
            <v>M2</v>
          </cell>
          <cell r="B3634" t="str">
            <v>A5C</v>
          </cell>
          <cell r="C3634" t="str">
            <v>N</v>
          </cell>
          <cell r="D3634" t="str">
            <v>23646</v>
          </cell>
          <cell r="E3634" t="str">
            <v>SW FLG</v>
          </cell>
          <cell r="F3634">
            <v>3</v>
          </cell>
          <cell r="G3634" t="str">
            <v>CB240208000T00</v>
          </cell>
          <cell r="H3634">
            <v>0.75</v>
          </cell>
          <cell r="I3634" t="str">
            <v>--</v>
          </cell>
          <cell r="J3634">
            <v>2</v>
          </cell>
          <cell r="K3634">
            <v>2</v>
          </cell>
        </row>
        <row r="3635">
          <cell r="A3635" t="str">
            <v>M2</v>
          </cell>
          <cell r="B3635" t="str">
            <v>A5C</v>
          </cell>
          <cell r="C3635" t="str">
            <v>N</v>
          </cell>
          <cell r="D3635" t="str">
            <v>23647</v>
          </cell>
          <cell r="E3635" t="str">
            <v>SW FLG</v>
          </cell>
          <cell r="F3635">
            <v>3</v>
          </cell>
          <cell r="G3635" t="str">
            <v>CB240108000T00</v>
          </cell>
          <cell r="H3635">
            <v>0.75</v>
          </cell>
          <cell r="I3635" t="str">
            <v>--</v>
          </cell>
          <cell r="J3635">
            <v>2</v>
          </cell>
          <cell r="K3635">
            <v>2</v>
          </cell>
        </row>
        <row r="3636">
          <cell r="A3636" t="str">
            <v>M2</v>
          </cell>
          <cell r="B3636" t="str">
            <v>A5C</v>
          </cell>
          <cell r="C3636" t="str">
            <v>N</v>
          </cell>
          <cell r="D3636" t="str">
            <v>24611</v>
          </cell>
          <cell r="E3636" t="str">
            <v>SW FLG</v>
          </cell>
          <cell r="F3636">
            <v>3</v>
          </cell>
          <cell r="G3636" t="str">
            <v>CB240208000T00</v>
          </cell>
          <cell r="H3636">
            <v>0.75</v>
          </cell>
          <cell r="I3636" t="str">
            <v>--</v>
          </cell>
          <cell r="J3636">
            <v>2</v>
          </cell>
          <cell r="K3636">
            <v>2</v>
          </cell>
        </row>
        <row r="3637">
          <cell r="A3637" t="str">
            <v>M2</v>
          </cell>
          <cell r="B3637" t="str">
            <v>A5C</v>
          </cell>
          <cell r="C3637" t="str">
            <v>N</v>
          </cell>
          <cell r="D3637" t="str">
            <v>24612</v>
          </cell>
          <cell r="E3637" t="str">
            <v>SW FLG</v>
          </cell>
          <cell r="F3637">
            <v>3</v>
          </cell>
          <cell r="G3637" t="str">
            <v>CB240208000T00</v>
          </cell>
          <cell r="H3637">
            <v>0.75</v>
          </cell>
          <cell r="I3637" t="str">
            <v>--</v>
          </cell>
          <cell r="J3637">
            <v>2</v>
          </cell>
          <cell r="K3637">
            <v>2</v>
          </cell>
        </row>
        <row r="3638">
          <cell r="A3638" t="str">
            <v>M2</v>
          </cell>
          <cell r="B3638" t="str">
            <v>A5C</v>
          </cell>
          <cell r="C3638" t="str">
            <v>N</v>
          </cell>
          <cell r="D3638" t="str">
            <v>23642</v>
          </cell>
          <cell r="E3638" t="str">
            <v>SW FLG</v>
          </cell>
          <cell r="F3638">
            <v>3</v>
          </cell>
          <cell r="G3638" t="str">
            <v>CB240208000T00</v>
          </cell>
          <cell r="H3638">
            <v>0.75</v>
          </cell>
          <cell r="I3638" t="str">
            <v>--</v>
          </cell>
          <cell r="J3638">
            <v>2</v>
          </cell>
          <cell r="K3638">
            <v>2</v>
          </cell>
        </row>
        <row r="3639">
          <cell r="A3639" t="str">
            <v>M2</v>
          </cell>
          <cell r="B3639" t="str">
            <v>A5C</v>
          </cell>
          <cell r="C3639" t="str">
            <v>N</v>
          </cell>
          <cell r="D3639" t="str">
            <v>24613</v>
          </cell>
          <cell r="E3639" t="str">
            <v>SW FLG</v>
          </cell>
          <cell r="F3639">
            <v>3</v>
          </cell>
          <cell r="G3639" t="str">
            <v>CB240208000T00</v>
          </cell>
          <cell r="H3639">
            <v>0.75</v>
          </cell>
          <cell r="I3639" t="str">
            <v>--</v>
          </cell>
          <cell r="J3639">
            <v>2</v>
          </cell>
          <cell r="K3639">
            <v>2</v>
          </cell>
        </row>
        <row r="3640">
          <cell r="A3640" t="str">
            <v>M2</v>
          </cell>
          <cell r="B3640" t="str">
            <v>A5C</v>
          </cell>
          <cell r="C3640" t="str">
            <v>N</v>
          </cell>
          <cell r="D3640" t="str">
            <v>24614</v>
          </cell>
          <cell r="E3640" t="str">
            <v>SW FLG</v>
          </cell>
          <cell r="F3640">
            <v>3</v>
          </cell>
          <cell r="G3640" t="str">
            <v>CB240208000T00</v>
          </cell>
          <cell r="H3640">
            <v>0.75</v>
          </cell>
          <cell r="I3640" t="str">
            <v>--</v>
          </cell>
          <cell r="J3640">
            <v>2</v>
          </cell>
          <cell r="K3640">
            <v>2</v>
          </cell>
        </row>
        <row r="3641">
          <cell r="A3641" t="str">
            <v>M2</v>
          </cell>
          <cell r="B3641" t="str">
            <v>A5C</v>
          </cell>
          <cell r="C3641" t="str">
            <v>P</v>
          </cell>
          <cell r="D3641" t="str">
            <v>23052</v>
          </cell>
          <cell r="E3641" t="str">
            <v>SW FLG</v>
          </cell>
          <cell r="F3641">
            <v>3</v>
          </cell>
          <cell r="G3641" t="str">
            <v>CB240208000T00</v>
          </cell>
          <cell r="H3641">
            <v>0.75</v>
          </cell>
          <cell r="I3641" t="str">
            <v>--</v>
          </cell>
          <cell r="J3641">
            <v>2</v>
          </cell>
          <cell r="K3641">
            <v>2</v>
          </cell>
        </row>
        <row r="3642">
          <cell r="A3642" t="str">
            <v>M2</v>
          </cell>
          <cell r="B3642" t="str">
            <v>A5C</v>
          </cell>
          <cell r="C3642" t="str">
            <v>P</v>
          </cell>
          <cell r="D3642" t="str">
            <v>23081</v>
          </cell>
          <cell r="E3642" t="str">
            <v>SW FLG</v>
          </cell>
          <cell r="F3642">
            <v>3</v>
          </cell>
          <cell r="G3642" t="str">
            <v>CB240108000T00</v>
          </cell>
          <cell r="H3642">
            <v>0.75</v>
          </cell>
          <cell r="I3642" t="str">
            <v>--</v>
          </cell>
          <cell r="J3642">
            <v>1</v>
          </cell>
          <cell r="K3642">
            <v>1</v>
          </cell>
        </row>
        <row r="3643">
          <cell r="A3643" t="str">
            <v>M2</v>
          </cell>
          <cell r="B3643" t="str">
            <v>A5C</v>
          </cell>
          <cell r="C3643" t="str">
            <v>P</v>
          </cell>
          <cell r="D3643" t="str">
            <v>23094</v>
          </cell>
          <cell r="E3643" t="str">
            <v>SW FLG</v>
          </cell>
          <cell r="F3643">
            <v>3</v>
          </cell>
          <cell r="G3643" t="str">
            <v>CB240208000T00</v>
          </cell>
          <cell r="H3643">
            <v>0.75</v>
          </cell>
          <cell r="I3643" t="str">
            <v>--</v>
          </cell>
          <cell r="J3643">
            <v>2</v>
          </cell>
          <cell r="K3643">
            <v>2</v>
          </cell>
        </row>
        <row r="3644">
          <cell r="A3644" t="str">
            <v>M2</v>
          </cell>
          <cell r="B3644" t="str">
            <v>A5C</v>
          </cell>
          <cell r="C3644" t="str">
            <v>P</v>
          </cell>
          <cell r="D3644" t="str">
            <v>23094</v>
          </cell>
          <cell r="E3644" t="str">
            <v>SW FLG</v>
          </cell>
          <cell r="F3644">
            <v>3</v>
          </cell>
          <cell r="G3644" t="str">
            <v>CB240108000T00</v>
          </cell>
          <cell r="H3644">
            <v>0.75</v>
          </cell>
          <cell r="I3644" t="str">
            <v>--</v>
          </cell>
          <cell r="J3644">
            <v>6</v>
          </cell>
          <cell r="K3644">
            <v>6</v>
          </cell>
        </row>
        <row r="3645">
          <cell r="A3645" t="str">
            <v>M2</v>
          </cell>
          <cell r="B3645" t="str">
            <v>A5C</v>
          </cell>
          <cell r="C3645" t="str">
            <v>P</v>
          </cell>
          <cell r="D3645" t="str">
            <v>23094</v>
          </cell>
          <cell r="E3645" t="str">
            <v>SW FLG</v>
          </cell>
          <cell r="F3645">
            <v>3</v>
          </cell>
          <cell r="G3645" t="str">
            <v>CB240108000T00</v>
          </cell>
          <cell r="H3645">
            <v>0.75</v>
          </cell>
          <cell r="I3645" t="str">
            <v>--</v>
          </cell>
          <cell r="J3645">
            <v>2</v>
          </cell>
          <cell r="K3645">
            <v>2</v>
          </cell>
        </row>
        <row r="3646">
          <cell r="A3646" t="str">
            <v>M2</v>
          </cell>
          <cell r="B3646" t="str">
            <v>A5C</v>
          </cell>
          <cell r="C3646" t="str">
            <v>P</v>
          </cell>
          <cell r="D3646" t="str">
            <v>23101</v>
          </cell>
          <cell r="E3646" t="str">
            <v>SW FLG</v>
          </cell>
          <cell r="F3646">
            <v>3</v>
          </cell>
          <cell r="G3646" t="str">
            <v>CB240208000T00</v>
          </cell>
          <cell r="H3646">
            <v>0.75</v>
          </cell>
          <cell r="I3646" t="str">
            <v>--</v>
          </cell>
          <cell r="J3646">
            <v>2</v>
          </cell>
          <cell r="K3646">
            <v>2</v>
          </cell>
        </row>
        <row r="3647">
          <cell r="A3647" t="str">
            <v>M2</v>
          </cell>
          <cell r="B3647" t="str">
            <v>A5C</v>
          </cell>
          <cell r="C3647" t="str">
            <v>P</v>
          </cell>
          <cell r="D3647" t="str">
            <v>23101</v>
          </cell>
          <cell r="E3647" t="str">
            <v>SW FLG</v>
          </cell>
          <cell r="F3647">
            <v>3</v>
          </cell>
          <cell r="G3647" t="str">
            <v>CB240108000T00</v>
          </cell>
          <cell r="H3647">
            <v>0.75</v>
          </cell>
          <cell r="I3647" t="str">
            <v>--</v>
          </cell>
          <cell r="J3647">
            <v>6</v>
          </cell>
          <cell r="K3647">
            <v>6</v>
          </cell>
        </row>
        <row r="3648">
          <cell r="A3648" t="str">
            <v>M2</v>
          </cell>
          <cell r="B3648" t="str">
            <v>A5C</v>
          </cell>
          <cell r="C3648" t="str">
            <v>P</v>
          </cell>
          <cell r="D3648" t="str">
            <v>23104</v>
          </cell>
          <cell r="E3648" t="str">
            <v>SW FLG</v>
          </cell>
          <cell r="F3648">
            <v>3</v>
          </cell>
          <cell r="G3648" t="str">
            <v>CB240108000T00</v>
          </cell>
          <cell r="H3648">
            <v>0.75</v>
          </cell>
          <cell r="I3648" t="str">
            <v>--</v>
          </cell>
          <cell r="J3648">
            <v>1</v>
          </cell>
          <cell r="K3648">
            <v>1</v>
          </cell>
        </row>
        <row r="3649">
          <cell r="A3649" t="str">
            <v>M2</v>
          </cell>
          <cell r="B3649" t="str">
            <v>A5C</v>
          </cell>
          <cell r="C3649" t="str">
            <v>P</v>
          </cell>
          <cell r="D3649" t="str">
            <v>23104</v>
          </cell>
          <cell r="E3649" t="str">
            <v>SW FLG</v>
          </cell>
          <cell r="F3649">
            <v>3</v>
          </cell>
          <cell r="G3649" t="str">
            <v>CB240108000T00</v>
          </cell>
          <cell r="H3649">
            <v>0.75</v>
          </cell>
          <cell r="I3649" t="str">
            <v>--</v>
          </cell>
          <cell r="J3649">
            <v>1</v>
          </cell>
          <cell r="K3649">
            <v>1</v>
          </cell>
        </row>
        <row r="3650">
          <cell r="A3650" t="str">
            <v>M2</v>
          </cell>
          <cell r="B3650" t="str">
            <v>A5C</v>
          </cell>
          <cell r="C3650" t="str">
            <v>P</v>
          </cell>
          <cell r="D3650" t="str">
            <v>23105</v>
          </cell>
          <cell r="E3650" t="str">
            <v>SW FLG</v>
          </cell>
          <cell r="F3650">
            <v>3</v>
          </cell>
          <cell r="G3650" t="str">
            <v>CB240108000T00</v>
          </cell>
          <cell r="H3650">
            <v>0.75</v>
          </cell>
          <cell r="I3650" t="str">
            <v>--</v>
          </cell>
          <cell r="J3650">
            <v>6</v>
          </cell>
          <cell r="K3650">
            <v>6</v>
          </cell>
        </row>
        <row r="3651">
          <cell r="A3651" t="str">
            <v>M2</v>
          </cell>
          <cell r="B3651" t="str">
            <v>A5C</v>
          </cell>
          <cell r="C3651" t="str">
            <v>P</v>
          </cell>
          <cell r="D3651" t="str">
            <v>23105</v>
          </cell>
          <cell r="E3651" t="str">
            <v>SW FLG</v>
          </cell>
          <cell r="F3651">
            <v>3</v>
          </cell>
          <cell r="G3651" t="str">
            <v>CB240208000T00</v>
          </cell>
          <cell r="H3651">
            <v>0.75</v>
          </cell>
          <cell r="I3651" t="str">
            <v>--</v>
          </cell>
          <cell r="J3651">
            <v>2</v>
          </cell>
          <cell r="K3651">
            <v>2</v>
          </cell>
        </row>
        <row r="3652">
          <cell r="A3652" t="str">
            <v>M2</v>
          </cell>
          <cell r="B3652" t="str">
            <v>A5C</v>
          </cell>
          <cell r="C3652" t="str">
            <v>P</v>
          </cell>
          <cell r="D3652" t="str">
            <v>23108</v>
          </cell>
          <cell r="E3652" t="str">
            <v>SW FLG</v>
          </cell>
          <cell r="F3652">
            <v>3</v>
          </cell>
          <cell r="G3652" t="str">
            <v>CB240108000T00</v>
          </cell>
          <cell r="H3652">
            <v>0.75</v>
          </cell>
          <cell r="I3652" t="str">
            <v>--</v>
          </cell>
          <cell r="J3652">
            <v>1</v>
          </cell>
          <cell r="K3652">
            <v>1</v>
          </cell>
        </row>
        <row r="3653">
          <cell r="A3653" t="str">
            <v>M2</v>
          </cell>
          <cell r="B3653" t="str">
            <v>A5C</v>
          </cell>
          <cell r="C3653" t="str">
            <v>P</v>
          </cell>
          <cell r="D3653" t="str">
            <v>23108</v>
          </cell>
          <cell r="E3653" t="str">
            <v>SW FLG</v>
          </cell>
          <cell r="F3653">
            <v>3</v>
          </cell>
          <cell r="G3653" t="str">
            <v>CB240108000T00</v>
          </cell>
          <cell r="H3653">
            <v>0.75</v>
          </cell>
          <cell r="I3653" t="str">
            <v>--</v>
          </cell>
          <cell r="J3653">
            <v>1</v>
          </cell>
          <cell r="K3653">
            <v>1</v>
          </cell>
        </row>
        <row r="3654">
          <cell r="A3654" t="str">
            <v>M2</v>
          </cell>
          <cell r="B3654" t="str">
            <v>A5C</v>
          </cell>
          <cell r="C3654" t="str">
            <v>P</v>
          </cell>
          <cell r="D3654" t="str">
            <v>23109</v>
          </cell>
          <cell r="E3654" t="str">
            <v>SW FLG</v>
          </cell>
          <cell r="F3654">
            <v>3</v>
          </cell>
          <cell r="G3654" t="str">
            <v>CB240208000T00</v>
          </cell>
          <cell r="H3654">
            <v>0.75</v>
          </cell>
          <cell r="I3654" t="str">
            <v>--</v>
          </cell>
          <cell r="J3654">
            <v>2</v>
          </cell>
          <cell r="K3654">
            <v>2</v>
          </cell>
        </row>
        <row r="3655">
          <cell r="A3655" t="str">
            <v>M2</v>
          </cell>
          <cell r="B3655" t="str">
            <v>A5C</v>
          </cell>
          <cell r="C3655" t="str">
            <v>P</v>
          </cell>
          <cell r="D3655" t="str">
            <v>23109</v>
          </cell>
          <cell r="E3655" t="str">
            <v>SW FLG</v>
          </cell>
          <cell r="F3655">
            <v>3</v>
          </cell>
          <cell r="G3655" t="str">
            <v>CB240108000T00</v>
          </cell>
          <cell r="H3655">
            <v>0.75</v>
          </cell>
          <cell r="I3655" t="str">
            <v>--</v>
          </cell>
          <cell r="J3655">
            <v>6</v>
          </cell>
          <cell r="K3655">
            <v>6</v>
          </cell>
        </row>
        <row r="3656">
          <cell r="A3656" t="str">
            <v>M2</v>
          </cell>
          <cell r="B3656" t="str">
            <v>A5C</v>
          </cell>
          <cell r="C3656" t="str">
            <v>P</v>
          </cell>
          <cell r="D3656" t="str">
            <v>23112</v>
          </cell>
          <cell r="E3656" t="str">
            <v>SW FLG</v>
          </cell>
          <cell r="F3656">
            <v>3</v>
          </cell>
          <cell r="G3656" t="str">
            <v>CB240108000T00</v>
          </cell>
          <cell r="H3656">
            <v>0.75</v>
          </cell>
          <cell r="I3656" t="str">
            <v>--</v>
          </cell>
          <cell r="J3656">
            <v>1</v>
          </cell>
          <cell r="K3656">
            <v>1</v>
          </cell>
        </row>
        <row r="3657">
          <cell r="A3657" t="str">
            <v>M2</v>
          </cell>
          <cell r="B3657" t="str">
            <v>A5C</v>
          </cell>
          <cell r="C3657" t="str">
            <v>P</v>
          </cell>
          <cell r="D3657" t="str">
            <v>23113</v>
          </cell>
          <cell r="E3657" t="str">
            <v>SW FLG</v>
          </cell>
          <cell r="F3657">
            <v>3</v>
          </cell>
          <cell r="G3657" t="str">
            <v>CB240108000T00</v>
          </cell>
          <cell r="H3657">
            <v>0.75</v>
          </cell>
          <cell r="I3657" t="str">
            <v>--</v>
          </cell>
          <cell r="J3657">
            <v>6</v>
          </cell>
          <cell r="K3657">
            <v>6</v>
          </cell>
        </row>
        <row r="3658">
          <cell r="A3658" t="str">
            <v>M2</v>
          </cell>
          <cell r="B3658" t="str">
            <v>A5C</v>
          </cell>
          <cell r="C3658" t="str">
            <v>P</v>
          </cell>
          <cell r="D3658" t="str">
            <v>23113</v>
          </cell>
          <cell r="E3658" t="str">
            <v>SW FLG</v>
          </cell>
          <cell r="F3658">
            <v>3</v>
          </cell>
          <cell r="G3658" t="str">
            <v>CB240108000T00</v>
          </cell>
          <cell r="H3658">
            <v>0.75</v>
          </cell>
          <cell r="I3658" t="str">
            <v>--</v>
          </cell>
          <cell r="J3658">
            <v>2</v>
          </cell>
          <cell r="K3658">
            <v>2</v>
          </cell>
        </row>
        <row r="3659">
          <cell r="A3659" t="str">
            <v>M2</v>
          </cell>
          <cell r="B3659" t="str">
            <v>A5C</v>
          </cell>
          <cell r="C3659" t="str">
            <v>P</v>
          </cell>
          <cell r="D3659" t="str">
            <v>23133</v>
          </cell>
          <cell r="E3659" t="str">
            <v>SW FLG</v>
          </cell>
          <cell r="F3659">
            <v>3</v>
          </cell>
          <cell r="G3659" t="str">
            <v>CB240108000T00</v>
          </cell>
          <cell r="H3659">
            <v>0.75</v>
          </cell>
          <cell r="I3659" t="str">
            <v>--</v>
          </cell>
          <cell r="J3659">
            <v>5</v>
          </cell>
          <cell r="K3659">
            <v>5</v>
          </cell>
        </row>
        <row r="3660">
          <cell r="A3660" t="str">
            <v>M2</v>
          </cell>
          <cell r="B3660" t="str">
            <v>A5C</v>
          </cell>
          <cell r="C3660" t="str">
            <v>P</v>
          </cell>
          <cell r="D3660" t="str">
            <v>23141</v>
          </cell>
          <cell r="E3660" t="str">
            <v>SW FLG</v>
          </cell>
          <cell r="F3660">
            <v>3</v>
          </cell>
          <cell r="G3660" t="str">
            <v>CB240108000T00</v>
          </cell>
          <cell r="H3660">
            <v>0.75</v>
          </cell>
          <cell r="I3660" t="str">
            <v>--</v>
          </cell>
          <cell r="J3660">
            <v>5</v>
          </cell>
          <cell r="K3660">
            <v>5</v>
          </cell>
        </row>
        <row r="3661">
          <cell r="A3661" t="str">
            <v>M2</v>
          </cell>
          <cell r="B3661" t="str">
            <v>A5C</v>
          </cell>
          <cell r="C3661" t="str">
            <v>P</v>
          </cell>
          <cell r="D3661" t="str">
            <v>23143</v>
          </cell>
          <cell r="E3661" t="str">
            <v>SW FLG</v>
          </cell>
          <cell r="F3661">
            <v>3</v>
          </cell>
          <cell r="G3661" t="str">
            <v>CB240108000T00</v>
          </cell>
          <cell r="H3661">
            <v>0.75</v>
          </cell>
          <cell r="I3661" t="str">
            <v>--</v>
          </cell>
          <cell r="J3661">
            <v>2</v>
          </cell>
          <cell r="K3661">
            <v>2</v>
          </cell>
        </row>
        <row r="3662">
          <cell r="A3662" t="str">
            <v>M2</v>
          </cell>
          <cell r="B3662" t="str">
            <v>A5C</v>
          </cell>
          <cell r="C3662" t="str">
            <v>P</v>
          </cell>
          <cell r="D3662" t="str">
            <v>23145</v>
          </cell>
          <cell r="E3662" t="str">
            <v>SW FLG</v>
          </cell>
          <cell r="F3662">
            <v>3</v>
          </cell>
          <cell r="G3662" t="str">
            <v>CB240108000T00</v>
          </cell>
          <cell r="H3662">
            <v>0.75</v>
          </cell>
          <cell r="I3662" t="str">
            <v>--</v>
          </cell>
          <cell r="J3662">
            <v>5</v>
          </cell>
          <cell r="K3662">
            <v>5</v>
          </cell>
        </row>
        <row r="3663">
          <cell r="A3663" t="str">
            <v>M2</v>
          </cell>
          <cell r="B3663" t="str">
            <v>A5C</v>
          </cell>
          <cell r="C3663" t="str">
            <v>P</v>
          </cell>
          <cell r="D3663" t="str">
            <v>23147</v>
          </cell>
          <cell r="E3663" t="str">
            <v>SW FLG</v>
          </cell>
          <cell r="F3663">
            <v>3</v>
          </cell>
          <cell r="G3663" t="str">
            <v>CB240108000T00</v>
          </cell>
          <cell r="H3663">
            <v>0.75</v>
          </cell>
          <cell r="I3663" t="str">
            <v>--</v>
          </cell>
          <cell r="J3663">
            <v>2</v>
          </cell>
          <cell r="K3663">
            <v>2</v>
          </cell>
        </row>
        <row r="3664">
          <cell r="A3664" t="str">
            <v>M2</v>
          </cell>
          <cell r="B3664" t="str">
            <v>A5C</v>
          </cell>
          <cell r="C3664" t="str">
            <v>P</v>
          </cell>
          <cell r="D3664" t="str">
            <v>23164</v>
          </cell>
          <cell r="E3664" t="str">
            <v>SW FLG</v>
          </cell>
          <cell r="F3664">
            <v>3</v>
          </cell>
          <cell r="G3664" t="str">
            <v>CB240108000T00</v>
          </cell>
          <cell r="H3664">
            <v>0.75</v>
          </cell>
          <cell r="I3664" t="str">
            <v>--</v>
          </cell>
          <cell r="J3664">
            <v>2</v>
          </cell>
          <cell r="K3664">
            <v>2</v>
          </cell>
        </row>
        <row r="3665">
          <cell r="A3665" t="str">
            <v>M2</v>
          </cell>
          <cell r="B3665" t="str">
            <v>A5C</v>
          </cell>
          <cell r="C3665" t="str">
            <v>P</v>
          </cell>
          <cell r="D3665" t="str">
            <v>23188</v>
          </cell>
          <cell r="E3665" t="str">
            <v>SW FLG</v>
          </cell>
          <cell r="F3665">
            <v>3</v>
          </cell>
          <cell r="G3665" t="str">
            <v>CB240208000T00</v>
          </cell>
          <cell r="H3665">
            <v>0.75</v>
          </cell>
          <cell r="I3665" t="str">
            <v>--</v>
          </cell>
          <cell r="J3665">
            <v>2</v>
          </cell>
          <cell r="K3665">
            <v>2</v>
          </cell>
        </row>
        <row r="3666">
          <cell r="A3666" t="str">
            <v>M2</v>
          </cell>
          <cell r="B3666" t="str">
            <v>A5C</v>
          </cell>
          <cell r="C3666" t="str">
            <v>P</v>
          </cell>
          <cell r="D3666" t="str">
            <v>23188</v>
          </cell>
          <cell r="E3666" t="str">
            <v>SW FLG</v>
          </cell>
          <cell r="F3666">
            <v>3</v>
          </cell>
          <cell r="G3666" t="str">
            <v>CB240108000T00</v>
          </cell>
          <cell r="H3666">
            <v>0.75</v>
          </cell>
          <cell r="I3666" t="str">
            <v>--</v>
          </cell>
          <cell r="J3666">
            <v>5</v>
          </cell>
          <cell r="K3666">
            <v>5</v>
          </cell>
        </row>
        <row r="3667">
          <cell r="A3667" t="str">
            <v>M2</v>
          </cell>
          <cell r="B3667" t="str">
            <v>A5C</v>
          </cell>
          <cell r="C3667" t="str">
            <v>P</v>
          </cell>
          <cell r="D3667" t="str">
            <v>23225</v>
          </cell>
          <cell r="E3667" t="str">
            <v>SW FLG</v>
          </cell>
          <cell r="F3667">
            <v>3</v>
          </cell>
          <cell r="G3667" t="str">
            <v>CB240208000T00</v>
          </cell>
          <cell r="H3667">
            <v>0.75</v>
          </cell>
          <cell r="I3667" t="str">
            <v>--</v>
          </cell>
          <cell r="J3667">
            <v>2</v>
          </cell>
          <cell r="K3667">
            <v>2</v>
          </cell>
        </row>
        <row r="3668">
          <cell r="A3668" t="str">
            <v>M2</v>
          </cell>
          <cell r="B3668" t="str">
            <v>A5C</v>
          </cell>
          <cell r="C3668" t="str">
            <v>P</v>
          </cell>
          <cell r="D3668" t="str">
            <v>23234</v>
          </cell>
          <cell r="E3668" t="str">
            <v>SW FLG</v>
          </cell>
          <cell r="F3668">
            <v>3</v>
          </cell>
          <cell r="G3668" t="str">
            <v>CB240208000T00</v>
          </cell>
          <cell r="H3668">
            <v>0.75</v>
          </cell>
          <cell r="I3668" t="str">
            <v>--</v>
          </cell>
          <cell r="J3668">
            <v>2</v>
          </cell>
          <cell r="K3668">
            <v>2</v>
          </cell>
        </row>
        <row r="3669">
          <cell r="A3669" t="str">
            <v>M2</v>
          </cell>
          <cell r="B3669" t="str">
            <v>A5C</v>
          </cell>
          <cell r="C3669" t="str">
            <v>P</v>
          </cell>
          <cell r="D3669" t="str">
            <v>23234</v>
          </cell>
          <cell r="E3669" t="str">
            <v>SW FLG</v>
          </cell>
          <cell r="F3669">
            <v>3</v>
          </cell>
          <cell r="G3669" t="str">
            <v>CB240108000T00</v>
          </cell>
          <cell r="H3669">
            <v>0.75</v>
          </cell>
          <cell r="I3669" t="str">
            <v>--</v>
          </cell>
          <cell r="J3669">
            <v>6</v>
          </cell>
          <cell r="K3669">
            <v>6</v>
          </cell>
        </row>
        <row r="3670">
          <cell r="A3670" t="str">
            <v>M2</v>
          </cell>
          <cell r="B3670" t="str">
            <v>A5C</v>
          </cell>
          <cell r="C3670" t="str">
            <v>P</v>
          </cell>
          <cell r="D3670" t="str">
            <v>23238</v>
          </cell>
          <cell r="E3670" t="str">
            <v>SW FLG</v>
          </cell>
          <cell r="F3670">
            <v>3</v>
          </cell>
          <cell r="G3670" t="str">
            <v>CB240108000T00</v>
          </cell>
          <cell r="H3670">
            <v>0.75</v>
          </cell>
          <cell r="I3670" t="str">
            <v>--</v>
          </cell>
          <cell r="J3670">
            <v>6</v>
          </cell>
          <cell r="K3670">
            <v>6</v>
          </cell>
        </row>
        <row r="3671">
          <cell r="A3671" t="str">
            <v>M2</v>
          </cell>
          <cell r="B3671" t="str">
            <v>A5C</v>
          </cell>
          <cell r="C3671" t="str">
            <v>P</v>
          </cell>
          <cell r="D3671" t="str">
            <v>23247</v>
          </cell>
          <cell r="E3671" t="str">
            <v>SW FLG</v>
          </cell>
          <cell r="F3671">
            <v>3</v>
          </cell>
          <cell r="G3671" t="str">
            <v>CB240208000T00</v>
          </cell>
          <cell r="H3671">
            <v>0.75</v>
          </cell>
          <cell r="I3671" t="str">
            <v>--</v>
          </cell>
          <cell r="J3671">
            <v>2</v>
          </cell>
          <cell r="K3671">
            <v>2</v>
          </cell>
        </row>
        <row r="3672">
          <cell r="A3672" t="str">
            <v>M2</v>
          </cell>
          <cell r="B3672" t="str">
            <v>A5C</v>
          </cell>
          <cell r="C3672" t="str">
            <v>N</v>
          </cell>
          <cell r="D3672" t="str">
            <v>23620</v>
          </cell>
          <cell r="E3672" t="str">
            <v>SW FLG</v>
          </cell>
          <cell r="F3672">
            <v>3</v>
          </cell>
          <cell r="G3672" t="str">
            <v>CB240208000T00</v>
          </cell>
          <cell r="H3672">
            <v>0.75</v>
          </cell>
          <cell r="I3672" t="str">
            <v>--</v>
          </cell>
          <cell r="J3672">
            <v>2</v>
          </cell>
          <cell r="K3672">
            <v>2</v>
          </cell>
        </row>
        <row r="3673">
          <cell r="A3673" t="str">
            <v>M2</v>
          </cell>
          <cell r="B3673" t="str">
            <v>A5C</v>
          </cell>
          <cell r="C3673" t="str">
            <v>P</v>
          </cell>
          <cell r="D3673" t="str">
            <v>23037</v>
          </cell>
          <cell r="E3673" t="str">
            <v>SW FLG</v>
          </cell>
          <cell r="F3673">
            <v>3</v>
          </cell>
          <cell r="G3673" t="str">
            <v>CB240208000T00</v>
          </cell>
          <cell r="H3673">
            <v>0.75</v>
          </cell>
          <cell r="I3673" t="str">
            <v>--</v>
          </cell>
          <cell r="J3673">
            <v>2</v>
          </cell>
          <cell r="K3673">
            <v>2</v>
          </cell>
        </row>
        <row r="3674">
          <cell r="A3674" t="str">
            <v>M2</v>
          </cell>
          <cell r="B3674" t="str">
            <v>A5C</v>
          </cell>
          <cell r="C3674" t="str">
            <v>P</v>
          </cell>
          <cell r="D3674" t="str">
            <v>23081</v>
          </cell>
          <cell r="E3674" t="str">
            <v>SW FLG</v>
          </cell>
          <cell r="F3674">
            <v>3</v>
          </cell>
          <cell r="G3674" t="str">
            <v>CB240208000T00</v>
          </cell>
          <cell r="H3674">
            <v>0.75</v>
          </cell>
          <cell r="I3674" t="str">
            <v>--</v>
          </cell>
          <cell r="J3674">
            <v>2</v>
          </cell>
          <cell r="K3674">
            <v>2</v>
          </cell>
        </row>
        <row r="3675">
          <cell r="A3675" t="str">
            <v>M2</v>
          </cell>
          <cell r="B3675" t="str">
            <v>A5C</v>
          </cell>
          <cell r="C3675" t="str">
            <v>P</v>
          </cell>
          <cell r="D3675" t="str">
            <v>23112</v>
          </cell>
          <cell r="E3675" t="str">
            <v>SW FLG</v>
          </cell>
          <cell r="F3675">
            <v>3</v>
          </cell>
          <cell r="G3675" t="str">
            <v>CB240108000T00</v>
          </cell>
          <cell r="H3675">
            <v>0.75</v>
          </cell>
          <cell r="I3675" t="str">
            <v>--</v>
          </cell>
          <cell r="J3675">
            <v>1</v>
          </cell>
          <cell r="K3675">
            <v>1</v>
          </cell>
        </row>
        <row r="3676">
          <cell r="A3676" t="str">
            <v>M2</v>
          </cell>
          <cell r="B3676" t="str">
            <v>A5C</v>
          </cell>
          <cell r="C3676" t="str">
            <v>P</v>
          </cell>
          <cell r="D3676" t="str">
            <v>23141</v>
          </cell>
          <cell r="E3676" t="str">
            <v>SW FLG</v>
          </cell>
          <cell r="F3676">
            <v>3</v>
          </cell>
          <cell r="G3676" t="str">
            <v>CB240208000T00</v>
          </cell>
          <cell r="H3676">
            <v>0.75</v>
          </cell>
          <cell r="I3676" t="str">
            <v>--</v>
          </cell>
          <cell r="J3676">
            <v>5</v>
          </cell>
          <cell r="K3676">
            <v>5</v>
          </cell>
        </row>
        <row r="3677">
          <cell r="A3677" t="str">
            <v>M2</v>
          </cell>
          <cell r="B3677" t="str">
            <v>A5C</v>
          </cell>
          <cell r="C3677" t="str">
            <v>P</v>
          </cell>
          <cell r="D3677" t="str">
            <v>23149</v>
          </cell>
          <cell r="E3677" t="str">
            <v>SW FLG</v>
          </cell>
          <cell r="F3677">
            <v>3</v>
          </cell>
          <cell r="G3677" t="str">
            <v>CB240208000T00</v>
          </cell>
          <cell r="H3677">
            <v>0.75</v>
          </cell>
          <cell r="I3677" t="str">
            <v>--</v>
          </cell>
          <cell r="J3677">
            <v>2</v>
          </cell>
          <cell r="K3677">
            <v>2</v>
          </cell>
        </row>
        <row r="3678">
          <cell r="A3678" t="str">
            <v>M2</v>
          </cell>
          <cell r="B3678" t="str">
            <v>A5C</v>
          </cell>
          <cell r="C3678" t="str">
            <v>P</v>
          </cell>
          <cell r="D3678" t="str">
            <v>23238</v>
          </cell>
          <cell r="E3678" t="str">
            <v>SW FLG</v>
          </cell>
          <cell r="F3678">
            <v>3</v>
          </cell>
          <cell r="G3678" t="str">
            <v>CB240208000T00</v>
          </cell>
          <cell r="H3678">
            <v>0.75</v>
          </cell>
          <cell r="I3678" t="str">
            <v>--</v>
          </cell>
          <cell r="J3678">
            <v>2</v>
          </cell>
          <cell r="K3678">
            <v>2</v>
          </cell>
        </row>
        <row r="3679">
          <cell r="A3679" t="str">
            <v>M2</v>
          </cell>
          <cell r="B3679" t="str">
            <v>A5C</v>
          </cell>
          <cell r="C3679" t="str">
            <v>P</v>
          </cell>
          <cell r="D3679" t="str">
            <v>24024</v>
          </cell>
          <cell r="E3679" t="str">
            <v>SW FLG</v>
          </cell>
          <cell r="F3679">
            <v>3</v>
          </cell>
          <cell r="G3679" t="str">
            <v>CB240108000T00</v>
          </cell>
          <cell r="H3679">
            <v>0.75</v>
          </cell>
          <cell r="I3679" t="str">
            <v>--</v>
          </cell>
          <cell r="J3679">
            <v>2</v>
          </cell>
          <cell r="K3679">
            <v>2</v>
          </cell>
        </row>
        <row r="3680">
          <cell r="A3680" t="str">
            <v>M2</v>
          </cell>
          <cell r="B3680" t="str">
            <v>A5C</v>
          </cell>
          <cell r="C3680" t="str">
            <v>P</v>
          </cell>
          <cell r="D3680" t="str">
            <v>24024</v>
          </cell>
          <cell r="E3680" t="str">
            <v>SW FLG</v>
          </cell>
          <cell r="F3680">
            <v>3</v>
          </cell>
          <cell r="G3680" t="str">
            <v>CB240208000T00</v>
          </cell>
          <cell r="H3680">
            <v>0.75</v>
          </cell>
          <cell r="I3680" t="str">
            <v>--</v>
          </cell>
          <cell r="J3680">
            <v>2</v>
          </cell>
          <cell r="K3680">
            <v>2</v>
          </cell>
        </row>
        <row r="3681">
          <cell r="A3681" t="str">
            <v>M2</v>
          </cell>
          <cell r="B3681" t="str">
            <v>A5C</v>
          </cell>
          <cell r="C3681" t="str">
            <v>P</v>
          </cell>
          <cell r="D3681" t="str">
            <v>23183</v>
          </cell>
          <cell r="E3681" t="str">
            <v>SW FLG</v>
          </cell>
          <cell r="F3681">
            <v>3</v>
          </cell>
          <cell r="G3681" t="str">
            <v>CB240108000T00</v>
          </cell>
          <cell r="H3681">
            <v>0.75</v>
          </cell>
          <cell r="I3681" t="str">
            <v>--</v>
          </cell>
          <cell r="J3681">
            <v>2</v>
          </cell>
          <cell r="K3681">
            <v>2</v>
          </cell>
        </row>
        <row r="3682">
          <cell r="A3682" t="str">
            <v>M2</v>
          </cell>
          <cell r="B3682" t="str">
            <v>A5C</v>
          </cell>
          <cell r="C3682" t="str">
            <v>P</v>
          </cell>
          <cell r="D3682" t="str">
            <v>23059</v>
          </cell>
          <cell r="E3682" t="str">
            <v>SW FLG</v>
          </cell>
          <cell r="F3682">
            <v>3</v>
          </cell>
          <cell r="G3682" t="str">
            <v>CB240108000T00</v>
          </cell>
          <cell r="H3682">
            <v>0.75</v>
          </cell>
          <cell r="I3682" t="str">
            <v>--</v>
          </cell>
          <cell r="J3682">
            <v>2</v>
          </cell>
          <cell r="K3682">
            <v>2</v>
          </cell>
        </row>
        <row r="3683">
          <cell r="A3683" t="str">
            <v>M2</v>
          </cell>
          <cell r="B3683" t="str">
            <v>A5C</v>
          </cell>
          <cell r="C3683" t="str">
            <v>P</v>
          </cell>
          <cell r="D3683" t="str">
            <v>23059</v>
          </cell>
          <cell r="E3683" t="str">
            <v>SW FLG</v>
          </cell>
          <cell r="F3683">
            <v>3</v>
          </cell>
          <cell r="G3683" t="str">
            <v>CB240208000T00</v>
          </cell>
          <cell r="H3683">
            <v>0.75</v>
          </cell>
          <cell r="I3683" t="str">
            <v>--</v>
          </cell>
          <cell r="J3683">
            <v>2</v>
          </cell>
          <cell r="K3683">
            <v>2</v>
          </cell>
        </row>
        <row r="3684">
          <cell r="A3684" t="str">
            <v>M2</v>
          </cell>
          <cell r="B3684" t="str">
            <v>A5C</v>
          </cell>
          <cell r="C3684" t="str">
            <v>P</v>
          </cell>
          <cell r="D3684" t="str">
            <v>23018</v>
          </cell>
          <cell r="E3684" t="str">
            <v>SW FLG</v>
          </cell>
          <cell r="F3684">
            <v>3</v>
          </cell>
          <cell r="G3684" t="str">
            <v>CB240208000T00</v>
          </cell>
          <cell r="H3684">
            <v>0.75</v>
          </cell>
          <cell r="I3684" t="str">
            <v>--</v>
          </cell>
          <cell r="J3684">
            <v>2</v>
          </cell>
          <cell r="K3684">
            <v>2</v>
          </cell>
        </row>
        <row r="3685">
          <cell r="A3685" t="str">
            <v>M2</v>
          </cell>
          <cell r="B3685" t="str">
            <v>A5C</v>
          </cell>
          <cell r="C3685" t="str">
            <v>P</v>
          </cell>
          <cell r="D3685" t="str">
            <v>23028</v>
          </cell>
          <cell r="E3685" t="str">
            <v>SW FLG</v>
          </cell>
          <cell r="F3685">
            <v>3</v>
          </cell>
          <cell r="G3685" t="str">
            <v>CB240108000T00</v>
          </cell>
          <cell r="H3685">
            <v>0.75</v>
          </cell>
          <cell r="I3685" t="str">
            <v>--</v>
          </cell>
          <cell r="J3685">
            <v>1</v>
          </cell>
          <cell r="K3685">
            <v>1</v>
          </cell>
        </row>
        <row r="3686">
          <cell r="A3686" t="str">
            <v>M2</v>
          </cell>
          <cell r="B3686" t="str">
            <v>A5C</v>
          </cell>
          <cell r="C3686" t="str">
            <v>P</v>
          </cell>
          <cell r="D3686" t="str">
            <v>23048</v>
          </cell>
          <cell r="E3686" t="str">
            <v>SW FLG</v>
          </cell>
          <cell r="F3686">
            <v>3</v>
          </cell>
          <cell r="G3686" t="str">
            <v>CB240108000T00</v>
          </cell>
          <cell r="H3686">
            <v>0.75</v>
          </cell>
          <cell r="I3686" t="str">
            <v>--</v>
          </cell>
          <cell r="J3686">
            <v>2</v>
          </cell>
          <cell r="K3686">
            <v>2</v>
          </cell>
        </row>
        <row r="3687">
          <cell r="A3687" t="str">
            <v>M2</v>
          </cell>
          <cell r="B3687" t="str">
            <v>A5C</v>
          </cell>
          <cell r="C3687" t="str">
            <v>P</v>
          </cell>
          <cell r="D3687" t="str">
            <v>23048</v>
          </cell>
          <cell r="E3687" t="str">
            <v>SW FLG</v>
          </cell>
          <cell r="F3687">
            <v>3</v>
          </cell>
          <cell r="G3687" t="str">
            <v>CB240208000T00</v>
          </cell>
          <cell r="H3687">
            <v>0.75</v>
          </cell>
          <cell r="I3687" t="str">
            <v>--</v>
          </cell>
          <cell r="J3687">
            <v>2</v>
          </cell>
          <cell r="K3687">
            <v>2</v>
          </cell>
        </row>
        <row r="3688">
          <cell r="A3688" t="str">
            <v>M2</v>
          </cell>
          <cell r="B3688" t="str">
            <v>A5C</v>
          </cell>
          <cell r="C3688" t="str">
            <v>P</v>
          </cell>
          <cell r="D3688" t="str">
            <v>23048</v>
          </cell>
          <cell r="E3688" t="str">
            <v>SW FLG</v>
          </cell>
          <cell r="F3688">
            <v>3</v>
          </cell>
          <cell r="G3688" t="str">
            <v>CB240108000T00</v>
          </cell>
          <cell r="H3688">
            <v>0.75</v>
          </cell>
          <cell r="I3688" t="str">
            <v>--</v>
          </cell>
          <cell r="J3688">
            <v>1</v>
          </cell>
          <cell r="K3688">
            <v>1</v>
          </cell>
        </row>
        <row r="3689">
          <cell r="A3689" t="str">
            <v>M2</v>
          </cell>
          <cell r="B3689" t="str">
            <v>A5C</v>
          </cell>
          <cell r="C3689" t="str">
            <v>P</v>
          </cell>
          <cell r="D3689" t="str">
            <v>23065</v>
          </cell>
          <cell r="E3689" t="str">
            <v>SW FLG</v>
          </cell>
          <cell r="F3689">
            <v>3</v>
          </cell>
          <cell r="G3689" t="str">
            <v>CB240108000T00</v>
          </cell>
          <cell r="H3689">
            <v>0.75</v>
          </cell>
          <cell r="I3689" t="str">
            <v>--</v>
          </cell>
          <cell r="J3689">
            <v>1</v>
          </cell>
          <cell r="K3689">
            <v>1</v>
          </cell>
        </row>
        <row r="3690">
          <cell r="A3690" t="str">
            <v>M2</v>
          </cell>
          <cell r="B3690" t="str">
            <v>A5C</v>
          </cell>
          <cell r="C3690" t="str">
            <v>P</v>
          </cell>
          <cell r="D3690" t="str">
            <v>23074</v>
          </cell>
          <cell r="E3690" t="str">
            <v>SW FLG</v>
          </cell>
          <cell r="F3690">
            <v>3</v>
          </cell>
          <cell r="G3690" t="str">
            <v>CB240108000T00</v>
          </cell>
          <cell r="H3690">
            <v>0.75</v>
          </cell>
          <cell r="I3690" t="str">
            <v>--</v>
          </cell>
          <cell r="J3690">
            <v>2</v>
          </cell>
          <cell r="K3690">
            <v>2</v>
          </cell>
        </row>
        <row r="3691">
          <cell r="A3691" t="str">
            <v>M2</v>
          </cell>
          <cell r="B3691" t="str">
            <v>A5C</v>
          </cell>
          <cell r="C3691" t="str">
            <v>P</v>
          </cell>
          <cell r="D3691" t="str">
            <v>23080</v>
          </cell>
          <cell r="E3691" t="str">
            <v>SW FLG</v>
          </cell>
          <cell r="F3691">
            <v>3</v>
          </cell>
          <cell r="G3691" t="str">
            <v>CB240208000T00</v>
          </cell>
          <cell r="H3691">
            <v>0.75</v>
          </cell>
          <cell r="I3691" t="str">
            <v>--</v>
          </cell>
          <cell r="J3691">
            <v>2</v>
          </cell>
          <cell r="K3691">
            <v>2</v>
          </cell>
        </row>
        <row r="3692">
          <cell r="A3692" t="str">
            <v>M2</v>
          </cell>
          <cell r="B3692" t="str">
            <v>A5C</v>
          </cell>
          <cell r="C3692" t="str">
            <v>P</v>
          </cell>
          <cell r="D3692" t="str">
            <v>23080</v>
          </cell>
          <cell r="E3692" t="str">
            <v>SW FLG</v>
          </cell>
          <cell r="F3692">
            <v>3</v>
          </cell>
          <cell r="G3692" t="str">
            <v>CB240108000T00</v>
          </cell>
          <cell r="H3692">
            <v>0.75</v>
          </cell>
          <cell r="I3692" t="str">
            <v>--</v>
          </cell>
          <cell r="J3692">
            <v>1</v>
          </cell>
          <cell r="K3692">
            <v>1</v>
          </cell>
        </row>
        <row r="3693">
          <cell r="A3693" t="str">
            <v>M2</v>
          </cell>
          <cell r="B3693" t="str">
            <v>A5C</v>
          </cell>
          <cell r="C3693" t="str">
            <v>P</v>
          </cell>
          <cell r="D3693" t="str">
            <v>23155</v>
          </cell>
          <cell r="E3693" t="str">
            <v>SW FLG</v>
          </cell>
          <cell r="F3693">
            <v>3</v>
          </cell>
          <cell r="G3693" t="str">
            <v>CB240108000T00</v>
          </cell>
          <cell r="H3693">
            <v>0.75</v>
          </cell>
          <cell r="I3693" t="str">
            <v>--</v>
          </cell>
          <cell r="J3693">
            <v>1</v>
          </cell>
          <cell r="K3693">
            <v>1</v>
          </cell>
        </row>
        <row r="3694">
          <cell r="A3694" t="str">
            <v>M2</v>
          </cell>
          <cell r="B3694" t="str">
            <v>A5C</v>
          </cell>
          <cell r="C3694" t="str">
            <v>P</v>
          </cell>
          <cell r="D3694" t="str">
            <v>23163</v>
          </cell>
          <cell r="E3694" t="str">
            <v>SW FLG</v>
          </cell>
          <cell r="F3694">
            <v>3</v>
          </cell>
          <cell r="G3694" t="str">
            <v>CB240108000T00</v>
          </cell>
          <cell r="H3694">
            <v>0.75</v>
          </cell>
          <cell r="I3694" t="str">
            <v>--</v>
          </cell>
          <cell r="J3694">
            <v>1</v>
          </cell>
          <cell r="K3694">
            <v>1</v>
          </cell>
        </row>
        <row r="3695">
          <cell r="A3695" t="str">
            <v>M2</v>
          </cell>
          <cell r="B3695" t="str">
            <v>A5C</v>
          </cell>
          <cell r="C3695" t="str">
            <v>P</v>
          </cell>
          <cell r="D3695" t="str">
            <v>23173</v>
          </cell>
          <cell r="E3695" t="str">
            <v>SW FLG</v>
          </cell>
          <cell r="F3695">
            <v>3</v>
          </cell>
          <cell r="G3695" t="str">
            <v>CB240108000T00</v>
          </cell>
          <cell r="H3695">
            <v>0.75</v>
          </cell>
          <cell r="I3695" t="str">
            <v>--</v>
          </cell>
          <cell r="J3695">
            <v>4</v>
          </cell>
          <cell r="K3695">
            <v>4</v>
          </cell>
        </row>
        <row r="3696">
          <cell r="A3696" t="str">
            <v>M2</v>
          </cell>
          <cell r="B3696" t="str">
            <v>A5C</v>
          </cell>
          <cell r="C3696" t="str">
            <v>P</v>
          </cell>
          <cell r="D3696" t="str">
            <v>23184</v>
          </cell>
          <cell r="E3696" t="str">
            <v>SW FLG</v>
          </cell>
          <cell r="F3696">
            <v>3</v>
          </cell>
          <cell r="G3696" t="str">
            <v>CB240108000T00</v>
          </cell>
          <cell r="H3696">
            <v>0.75</v>
          </cell>
          <cell r="I3696" t="str">
            <v>--</v>
          </cell>
          <cell r="J3696">
            <v>1</v>
          </cell>
          <cell r="K3696">
            <v>1</v>
          </cell>
        </row>
        <row r="3697">
          <cell r="A3697" t="str">
            <v>M2</v>
          </cell>
          <cell r="B3697" t="str">
            <v>A5C</v>
          </cell>
          <cell r="C3697" t="str">
            <v>P</v>
          </cell>
          <cell r="D3697" t="str">
            <v>23191</v>
          </cell>
          <cell r="E3697" t="str">
            <v>SW FLG</v>
          </cell>
          <cell r="F3697">
            <v>3</v>
          </cell>
          <cell r="G3697" t="str">
            <v>CB240108000T00</v>
          </cell>
          <cell r="H3697">
            <v>0.75</v>
          </cell>
          <cell r="I3697" t="str">
            <v>--</v>
          </cell>
          <cell r="J3697">
            <v>4</v>
          </cell>
          <cell r="K3697">
            <v>4</v>
          </cell>
        </row>
        <row r="3698">
          <cell r="A3698" t="str">
            <v>M2</v>
          </cell>
          <cell r="B3698" t="str">
            <v>A5C</v>
          </cell>
          <cell r="C3698" t="str">
            <v>P</v>
          </cell>
          <cell r="D3698" t="str">
            <v>23193</v>
          </cell>
          <cell r="E3698" t="str">
            <v>SW FLG</v>
          </cell>
          <cell r="F3698">
            <v>3</v>
          </cell>
          <cell r="G3698" t="str">
            <v>CB240108000T00</v>
          </cell>
          <cell r="H3698">
            <v>0.75</v>
          </cell>
          <cell r="I3698" t="str">
            <v>--</v>
          </cell>
          <cell r="J3698">
            <v>1</v>
          </cell>
          <cell r="K3698">
            <v>1</v>
          </cell>
        </row>
        <row r="3699">
          <cell r="A3699" t="str">
            <v>M2</v>
          </cell>
          <cell r="B3699" t="str">
            <v>A5C</v>
          </cell>
          <cell r="C3699" t="str">
            <v>P</v>
          </cell>
          <cell r="D3699" t="str">
            <v>24016</v>
          </cell>
          <cell r="E3699" t="str">
            <v>SW FLG</v>
          </cell>
          <cell r="F3699">
            <v>3</v>
          </cell>
          <cell r="G3699" t="str">
            <v>CB240108000T00</v>
          </cell>
          <cell r="H3699">
            <v>0.75</v>
          </cell>
          <cell r="I3699" t="str">
            <v>--</v>
          </cell>
          <cell r="J3699">
            <v>2</v>
          </cell>
          <cell r="K3699">
            <v>2</v>
          </cell>
        </row>
        <row r="3700">
          <cell r="A3700" t="str">
            <v>M2</v>
          </cell>
          <cell r="B3700" t="str">
            <v>A5C</v>
          </cell>
          <cell r="C3700" t="str">
            <v>P</v>
          </cell>
          <cell r="D3700" t="str">
            <v>24016</v>
          </cell>
          <cell r="E3700" t="str">
            <v>SW FLG</v>
          </cell>
          <cell r="F3700">
            <v>3</v>
          </cell>
          <cell r="G3700" t="str">
            <v>CB240208000T00</v>
          </cell>
          <cell r="H3700">
            <v>0.75</v>
          </cell>
          <cell r="I3700" t="str">
            <v>--</v>
          </cell>
          <cell r="J3700">
            <v>2</v>
          </cell>
          <cell r="K3700">
            <v>2</v>
          </cell>
        </row>
        <row r="3701">
          <cell r="A3701" t="str">
            <v>M2</v>
          </cell>
          <cell r="B3701" t="str">
            <v>A5C</v>
          </cell>
          <cell r="C3701" t="str">
            <v>P</v>
          </cell>
          <cell r="D3701" t="str">
            <v>24017</v>
          </cell>
          <cell r="E3701" t="str">
            <v>SW FLG</v>
          </cell>
          <cell r="F3701">
            <v>3</v>
          </cell>
          <cell r="G3701" t="str">
            <v>CB240208000T00</v>
          </cell>
          <cell r="H3701">
            <v>0.75</v>
          </cell>
          <cell r="I3701" t="str">
            <v>--</v>
          </cell>
          <cell r="J3701">
            <v>2</v>
          </cell>
          <cell r="K3701">
            <v>2</v>
          </cell>
        </row>
        <row r="3702">
          <cell r="A3702" t="str">
            <v>M2</v>
          </cell>
          <cell r="B3702" t="str">
            <v>A5C</v>
          </cell>
          <cell r="C3702" t="str">
            <v>P</v>
          </cell>
          <cell r="D3702" t="str">
            <v>24018</v>
          </cell>
          <cell r="E3702" t="str">
            <v>SW FLG</v>
          </cell>
          <cell r="F3702">
            <v>3</v>
          </cell>
          <cell r="G3702" t="str">
            <v>CB240208000T00</v>
          </cell>
          <cell r="H3702">
            <v>0.75</v>
          </cell>
          <cell r="I3702" t="str">
            <v>--</v>
          </cell>
          <cell r="J3702">
            <v>2</v>
          </cell>
          <cell r="K3702">
            <v>2</v>
          </cell>
        </row>
        <row r="3703">
          <cell r="A3703" t="str">
            <v>M2</v>
          </cell>
          <cell r="B3703" t="str">
            <v>A5C</v>
          </cell>
          <cell r="C3703" t="str">
            <v>P</v>
          </cell>
          <cell r="D3703" t="str">
            <v>23027</v>
          </cell>
          <cell r="E3703" t="str">
            <v>SW FLG</v>
          </cell>
          <cell r="F3703">
            <v>3</v>
          </cell>
          <cell r="G3703" t="str">
            <v>CB240208000T00</v>
          </cell>
          <cell r="H3703">
            <v>0.75</v>
          </cell>
          <cell r="I3703" t="str">
            <v>--</v>
          </cell>
          <cell r="J3703">
            <v>2</v>
          </cell>
          <cell r="K3703">
            <v>2</v>
          </cell>
        </row>
        <row r="3704">
          <cell r="A3704" t="str">
            <v>M2</v>
          </cell>
          <cell r="B3704" t="str">
            <v>A5C</v>
          </cell>
          <cell r="C3704" t="str">
            <v>P</v>
          </cell>
          <cell r="D3704" t="str">
            <v>23028</v>
          </cell>
          <cell r="E3704" t="str">
            <v>SW FLG</v>
          </cell>
          <cell r="F3704">
            <v>3</v>
          </cell>
          <cell r="G3704" t="str">
            <v>CB240208000T00</v>
          </cell>
          <cell r="H3704">
            <v>0.75</v>
          </cell>
          <cell r="I3704" t="str">
            <v>--</v>
          </cell>
          <cell r="J3704">
            <v>2</v>
          </cell>
          <cell r="K3704">
            <v>2</v>
          </cell>
        </row>
        <row r="3705">
          <cell r="A3705" t="str">
            <v>M2</v>
          </cell>
          <cell r="B3705" t="str">
            <v>A5C</v>
          </cell>
          <cell r="C3705" t="str">
            <v>P</v>
          </cell>
          <cell r="D3705" t="str">
            <v>23053</v>
          </cell>
          <cell r="E3705" t="str">
            <v>SW FLG</v>
          </cell>
          <cell r="F3705">
            <v>3</v>
          </cell>
          <cell r="G3705" t="str">
            <v>CB240208000T00</v>
          </cell>
          <cell r="H3705">
            <v>0.75</v>
          </cell>
          <cell r="I3705" t="str">
            <v>--</v>
          </cell>
          <cell r="J3705">
            <v>2</v>
          </cell>
          <cell r="K3705">
            <v>2</v>
          </cell>
        </row>
        <row r="3706">
          <cell r="A3706" t="str">
            <v>M2</v>
          </cell>
          <cell r="B3706" t="str">
            <v>A5C</v>
          </cell>
          <cell r="C3706" t="str">
            <v>P</v>
          </cell>
          <cell r="D3706" t="str">
            <v>23053</v>
          </cell>
          <cell r="E3706" t="str">
            <v>SW FLG</v>
          </cell>
          <cell r="F3706">
            <v>3</v>
          </cell>
          <cell r="G3706" t="str">
            <v>CB240108000T00</v>
          </cell>
          <cell r="H3706">
            <v>0.75</v>
          </cell>
          <cell r="I3706" t="str">
            <v>--</v>
          </cell>
          <cell r="J3706">
            <v>1</v>
          </cell>
          <cell r="K3706">
            <v>1</v>
          </cell>
        </row>
        <row r="3707">
          <cell r="A3707" t="str">
            <v>M2</v>
          </cell>
          <cell r="B3707" t="str">
            <v>A5C</v>
          </cell>
          <cell r="C3707" t="str">
            <v>P</v>
          </cell>
          <cell r="D3707" t="str">
            <v>23079</v>
          </cell>
          <cell r="E3707" t="str">
            <v>SW FLG</v>
          </cell>
          <cell r="F3707">
            <v>3</v>
          </cell>
          <cell r="G3707" t="str">
            <v>CB240108000T00</v>
          </cell>
          <cell r="H3707">
            <v>0.75</v>
          </cell>
          <cell r="I3707" t="str">
            <v>--</v>
          </cell>
          <cell r="J3707">
            <v>2</v>
          </cell>
          <cell r="K3707">
            <v>2</v>
          </cell>
        </row>
        <row r="3708">
          <cell r="A3708" t="str">
            <v>M2</v>
          </cell>
          <cell r="B3708" t="str">
            <v>A5C</v>
          </cell>
          <cell r="C3708" t="str">
            <v>P</v>
          </cell>
          <cell r="D3708" t="str">
            <v>23079</v>
          </cell>
          <cell r="E3708" t="str">
            <v>SW FLG</v>
          </cell>
          <cell r="F3708">
            <v>3</v>
          </cell>
          <cell r="G3708" t="str">
            <v>CB240208000T00</v>
          </cell>
          <cell r="H3708">
            <v>0.75</v>
          </cell>
          <cell r="I3708" t="str">
            <v>--</v>
          </cell>
          <cell r="J3708">
            <v>2</v>
          </cell>
          <cell r="K3708">
            <v>2</v>
          </cell>
        </row>
        <row r="3709">
          <cell r="A3709" t="str">
            <v>M2</v>
          </cell>
          <cell r="B3709" t="str">
            <v>A5C</v>
          </cell>
          <cell r="C3709" t="str">
            <v>P</v>
          </cell>
          <cell r="D3709" t="str">
            <v>23176</v>
          </cell>
          <cell r="E3709" t="str">
            <v>SW FLG</v>
          </cell>
          <cell r="F3709">
            <v>3</v>
          </cell>
          <cell r="G3709" t="str">
            <v>CB240108000T00</v>
          </cell>
          <cell r="H3709">
            <v>0.75</v>
          </cell>
          <cell r="I3709" t="str">
            <v>--</v>
          </cell>
          <cell r="J3709">
            <v>1</v>
          </cell>
          <cell r="K3709">
            <v>1</v>
          </cell>
        </row>
        <row r="3710">
          <cell r="A3710" t="str">
            <v>M2</v>
          </cell>
          <cell r="B3710" t="str">
            <v>A5C</v>
          </cell>
          <cell r="C3710" t="str">
            <v>P</v>
          </cell>
          <cell r="D3710" t="str">
            <v>23180</v>
          </cell>
          <cell r="E3710" t="str">
            <v>SW FLG</v>
          </cell>
          <cell r="F3710">
            <v>3</v>
          </cell>
          <cell r="G3710" t="str">
            <v>CB240108000T00</v>
          </cell>
          <cell r="H3710">
            <v>0.75</v>
          </cell>
          <cell r="I3710" t="str">
            <v>--</v>
          </cell>
          <cell r="J3710">
            <v>4</v>
          </cell>
          <cell r="K3710">
            <v>4</v>
          </cell>
        </row>
        <row r="3711">
          <cell r="A3711" t="str">
            <v>M2</v>
          </cell>
          <cell r="B3711" t="str">
            <v>A5C</v>
          </cell>
          <cell r="C3711" t="str">
            <v>P</v>
          </cell>
          <cell r="D3711" t="str">
            <v>23219</v>
          </cell>
          <cell r="E3711" t="str">
            <v>SW FLG</v>
          </cell>
          <cell r="F3711">
            <v>3</v>
          </cell>
          <cell r="G3711" t="str">
            <v>CB240108000T00</v>
          </cell>
          <cell r="H3711">
            <v>0.75</v>
          </cell>
          <cell r="I3711" t="str">
            <v>--</v>
          </cell>
          <cell r="J3711">
            <v>2</v>
          </cell>
          <cell r="K3711">
            <v>2</v>
          </cell>
        </row>
        <row r="3712">
          <cell r="A3712" t="str">
            <v>M2</v>
          </cell>
          <cell r="B3712" t="str">
            <v>A5C</v>
          </cell>
          <cell r="C3712" t="str">
            <v>TRIM</v>
          </cell>
          <cell r="D3712" t="str">
            <v>V-2403</v>
          </cell>
          <cell r="E3712" t="str">
            <v>SW FLG</v>
          </cell>
          <cell r="F3712">
            <v>3</v>
          </cell>
          <cell r="G3712" t="str">
            <v>CB240108000T00</v>
          </cell>
          <cell r="H3712">
            <v>0.75</v>
          </cell>
          <cell r="I3712" t="str">
            <v>--</v>
          </cell>
          <cell r="J3712">
            <v>2</v>
          </cell>
          <cell r="K3712">
            <v>2</v>
          </cell>
        </row>
        <row r="3713">
          <cell r="A3713" t="str">
            <v>M2</v>
          </cell>
          <cell r="B3713" t="str">
            <v>A5C</v>
          </cell>
          <cell r="C3713" t="str">
            <v>P</v>
          </cell>
          <cell r="D3713" t="str">
            <v>23013</v>
          </cell>
          <cell r="E3713" t="str">
            <v>SW FLG</v>
          </cell>
          <cell r="F3713">
            <v>3</v>
          </cell>
          <cell r="G3713" t="str">
            <v>CB240108000T00</v>
          </cell>
          <cell r="H3713">
            <v>0.75</v>
          </cell>
          <cell r="I3713" t="str">
            <v>--</v>
          </cell>
          <cell r="J3713">
            <v>3</v>
          </cell>
          <cell r="K3713">
            <v>3</v>
          </cell>
        </row>
        <row r="3714">
          <cell r="A3714" t="str">
            <v>M2</v>
          </cell>
          <cell r="B3714" t="str">
            <v>A5C</v>
          </cell>
          <cell r="C3714" t="str">
            <v>P</v>
          </cell>
          <cell r="D3714" t="str">
            <v>23156</v>
          </cell>
          <cell r="E3714" t="str">
            <v>SW FLG</v>
          </cell>
          <cell r="F3714">
            <v>3</v>
          </cell>
          <cell r="G3714" t="str">
            <v>CB240208000T00</v>
          </cell>
          <cell r="H3714">
            <v>0.75</v>
          </cell>
          <cell r="I3714" t="str">
            <v>--</v>
          </cell>
          <cell r="J3714">
            <v>2</v>
          </cell>
          <cell r="K3714">
            <v>2</v>
          </cell>
        </row>
        <row r="3715">
          <cell r="A3715" t="str">
            <v>M2</v>
          </cell>
          <cell r="B3715" t="str">
            <v>A5C</v>
          </cell>
          <cell r="C3715" t="str">
            <v>P</v>
          </cell>
          <cell r="D3715" t="str">
            <v>24004</v>
          </cell>
          <cell r="E3715" t="str">
            <v>SW FLG</v>
          </cell>
          <cell r="F3715">
            <v>3</v>
          </cell>
          <cell r="G3715" t="str">
            <v>CB240108000T00</v>
          </cell>
          <cell r="H3715">
            <v>0.75</v>
          </cell>
          <cell r="I3715" t="str">
            <v>--</v>
          </cell>
          <cell r="J3715">
            <v>2</v>
          </cell>
          <cell r="K3715">
            <v>2</v>
          </cell>
        </row>
        <row r="3716">
          <cell r="A3716" t="str">
            <v>M2</v>
          </cell>
          <cell r="B3716" t="str">
            <v>A5C</v>
          </cell>
          <cell r="C3716" t="str">
            <v>P</v>
          </cell>
          <cell r="D3716" t="str">
            <v>24029</v>
          </cell>
          <cell r="E3716" t="str">
            <v>SW FLG</v>
          </cell>
          <cell r="F3716">
            <v>3</v>
          </cell>
          <cell r="G3716" t="str">
            <v>CB240108000T00</v>
          </cell>
          <cell r="H3716">
            <v>0.75</v>
          </cell>
          <cell r="I3716" t="str">
            <v>--</v>
          </cell>
          <cell r="J3716">
            <v>2</v>
          </cell>
          <cell r="K3716">
            <v>2</v>
          </cell>
        </row>
        <row r="3717">
          <cell r="A3717" t="str">
            <v>M2</v>
          </cell>
          <cell r="B3717" t="str">
            <v>A5C</v>
          </cell>
          <cell r="C3717" t="str">
            <v>P</v>
          </cell>
          <cell r="D3717" t="str">
            <v>24031</v>
          </cell>
          <cell r="E3717" t="str">
            <v>SW FLG</v>
          </cell>
          <cell r="F3717">
            <v>3</v>
          </cell>
          <cell r="G3717" t="str">
            <v>CB240108000T00</v>
          </cell>
          <cell r="H3717">
            <v>0.75</v>
          </cell>
          <cell r="I3717" t="str">
            <v>--</v>
          </cell>
          <cell r="J3717">
            <v>2</v>
          </cell>
          <cell r="K3717">
            <v>2</v>
          </cell>
        </row>
        <row r="3718">
          <cell r="A3718" t="str">
            <v>M2</v>
          </cell>
          <cell r="B3718" t="str">
            <v>A5C</v>
          </cell>
          <cell r="C3718" t="str">
            <v>P</v>
          </cell>
          <cell r="D3718" t="str">
            <v>24033</v>
          </cell>
          <cell r="E3718" t="str">
            <v>SW FLG</v>
          </cell>
          <cell r="F3718">
            <v>3</v>
          </cell>
          <cell r="G3718" t="str">
            <v>CB240108000T00</v>
          </cell>
          <cell r="H3718">
            <v>0.75</v>
          </cell>
          <cell r="I3718" t="str">
            <v>--</v>
          </cell>
          <cell r="J3718">
            <v>2</v>
          </cell>
          <cell r="K3718">
            <v>2</v>
          </cell>
        </row>
        <row r="3719">
          <cell r="A3719" t="str">
            <v>M2</v>
          </cell>
          <cell r="B3719" t="str">
            <v>A5C</v>
          </cell>
          <cell r="C3719" t="str">
            <v>P</v>
          </cell>
          <cell r="D3719" t="str">
            <v>99004</v>
          </cell>
          <cell r="E3719" t="str">
            <v>SW FLG</v>
          </cell>
          <cell r="F3719">
            <v>3</v>
          </cell>
          <cell r="G3719" t="str">
            <v>CB240208000T00</v>
          </cell>
          <cell r="H3719">
            <v>0.75</v>
          </cell>
          <cell r="I3719" t="str">
            <v>--</v>
          </cell>
          <cell r="J3719">
            <v>2</v>
          </cell>
          <cell r="K3719">
            <v>2</v>
          </cell>
        </row>
        <row r="3720">
          <cell r="A3720" t="str">
            <v>M2</v>
          </cell>
          <cell r="B3720" t="str">
            <v>A5C</v>
          </cell>
          <cell r="C3720" t="str">
            <v>P</v>
          </cell>
          <cell r="D3720" t="str">
            <v>23156</v>
          </cell>
          <cell r="E3720" t="str">
            <v>SW FLG</v>
          </cell>
          <cell r="F3720">
            <v>3</v>
          </cell>
          <cell r="G3720" t="str">
            <v>CB240108000T00</v>
          </cell>
          <cell r="H3720">
            <v>0.75</v>
          </cell>
          <cell r="I3720" t="str">
            <v>--</v>
          </cell>
          <cell r="J3720">
            <v>1</v>
          </cell>
          <cell r="K3720">
            <v>1</v>
          </cell>
        </row>
        <row r="3721">
          <cell r="A3721" t="str">
            <v>M2</v>
          </cell>
          <cell r="B3721" t="str">
            <v>B2C</v>
          </cell>
          <cell r="C3721" t="str">
            <v>SH</v>
          </cell>
          <cell r="D3721" t="str">
            <v>23613</v>
          </cell>
          <cell r="E3721" t="str">
            <v>SW FLG</v>
          </cell>
          <cell r="F3721">
            <v>3</v>
          </cell>
          <cell r="G3721" t="str">
            <v>CB240208000100</v>
          </cell>
          <cell r="H3721">
            <v>1</v>
          </cell>
          <cell r="I3721" t="str">
            <v>--</v>
          </cell>
          <cell r="J3721">
            <v>1</v>
          </cell>
          <cell r="K3721">
            <v>1</v>
          </cell>
        </row>
        <row r="3722">
          <cell r="A3722" t="str">
            <v>M2</v>
          </cell>
          <cell r="B3722" t="str">
            <v>B2C</v>
          </cell>
          <cell r="C3722" t="str">
            <v>SH</v>
          </cell>
          <cell r="D3722" t="str">
            <v>24612</v>
          </cell>
          <cell r="E3722" t="str">
            <v>SW FLG</v>
          </cell>
          <cell r="F3722">
            <v>3</v>
          </cell>
          <cell r="G3722" t="str">
            <v>CB240208000100</v>
          </cell>
          <cell r="H3722">
            <v>1</v>
          </cell>
          <cell r="I3722" t="str">
            <v>--</v>
          </cell>
          <cell r="J3722">
            <v>1</v>
          </cell>
          <cell r="K3722">
            <v>1</v>
          </cell>
        </row>
        <row r="3723">
          <cell r="A3723" t="str">
            <v>M2</v>
          </cell>
          <cell r="B3723" t="str">
            <v>A5C</v>
          </cell>
          <cell r="C3723" t="str">
            <v>P</v>
          </cell>
          <cell r="D3723" t="str">
            <v>23011</v>
          </cell>
          <cell r="E3723" t="str">
            <v>LWN FLG</v>
          </cell>
          <cell r="F3723">
            <v>3</v>
          </cell>
          <cell r="G3723" t="str">
            <v>CB2901000001WL</v>
          </cell>
          <cell r="H3723">
            <v>1</v>
          </cell>
          <cell r="I3723" t="str">
            <v>150mm</v>
          </cell>
          <cell r="J3723">
            <v>1</v>
          </cell>
          <cell r="K3723">
            <v>1</v>
          </cell>
        </row>
        <row r="3724">
          <cell r="A3724" t="str">
            <v>M2</v>
          </cell>
          <cell r="B3724" t="str">
            <v>A5C</v>
          </cell>
          <cell r="C3724" t="str">
            <v>P</v>
          </cell>
          <cell r="D3724" t="str">
            <v>23057</v>
          </cell>
          <cell r="E3724" t="str">
            <v>LWN FLG</v>
          </cell>
          <cell r="F3724">
            <v>3</v>
          </cell>
          <cell r="G3724" t="str">
            <v>CB2901000001WL</v>
          </cell>
          <cell r="H3724">
            <v>1</v>
          </cell>
          <cell r="I3724" t="str">
            <v>150mm</v>
          </cell>
          <cell r="J3724">
            <v>1</v>
          </cell>
          <cell r="K3724">
            <v>1</v>
          </cell>
        </row>
        <row r="3725">
          <cell r="A3725" t="str">
            <v>M2</v>
          </cell>
          <cell r="B3725" t="str">
            <v>A5C</v>
          </cell>
          <cell r="C3725" t="str">
            <v>P</v>
          </cell>
          <cell r="D3725" t="str">
            <v>23067</v>
          </cell>
          <cell r="E3725" t="str">
            <v>LWN FLG</v>
          </cell>
          <cell r="F3725">
            <v>3</v>
          </cell>
          <cell r="G3725" t="str">
            <v>CB2901000001WL</v>
          </cell>
          <cell r="H3725">
            <v>1</v>
          </cell>
          <cell r="I3725" t="str">
            <v>150mm</v>
          </cell>
          <cell r="J3725">
            <v>1</v>
          </cell>
          <cell r="K3725">
            <v>1</v>
          </cell>
        </row>
        <row r="3726">
          <cell r="A3726" t="str">
            <v>M2</v>
          </cell>
          <cell r="B3726" t="str">
            <v>A5C</v>
          </cell>
          <cell r="C3726" t="str">
            <v>P</v>
          </cell>
          <cell r="D3726" t="str">
            <v>23072</v>
          </cell>
          <cell r="E3726" t="str">
            <v>LWN FLG</v>
          </cell>
          <cell r="F3726">
            <v>3</v>
          </cell>
          <cell r="G3726" t="str">
            <v>CB2901000001WL</v>
          </cell>
          <cell r="H3726">
            <v>1</v>
          </cell>
          <cell r="I3726" t="str">
            <v>150mm</v>
          </cell>
          <cell r="J3726">
            <v>1</v>
          </cell>
          <cell r="K3726">
            <v>1</v>
          </cell>
        </row>
        <row r="3727">
          <cell r="A3727" t="str">
            <v>M2</v>
          </cell>
          <cell r="B3727" t="str">
            <v>A5C</v>
          </cell>
          <cell r="C3727" t="str">
            <v>P</v>
          </cell>
          <cell r="D3727" t="str">
            <v>23097</v>
          </cell>
          <cell r="E3727" t="str">
            <v>LWN FLG</v>
          </cell>
          <cell r="F3727">
            <v>3</v>
          </cell>
          <cell r="G3727" t="str">
            <v>CB2901000001WL</v>
          </cell>
          <cell r="H3727">
            <v>1</v>
          </cell>
          <cell r="I3727" t="str">
            <v>150mm</v>
          </cell>
          <cell r="J3727">
            <v>1</v>
          </cell>
          <cell r="K3727">
            <v>1</v>
          </cell>
        </row>
        <row r="3728">
          <cell r="A3728" t="str">
            <v>M2</v>
          </cell>
          <cell r="B3728" t="str">
            <v>A5C</v>
          </cell>
          <cell r="C3728" t="str">
            <v>P</v>
          </cell>
          <cell r="D3728" t="str">
            <v>23136</v>
          </cell>
          <cell r="E3728" t="str">
            <v>LWN FLG</v>
          </cell>
          <cell r="F3728">
            <v>3</v>
          </cell>
          <cell r="G3728" t="str">
            <v>CB2901000001WL</v>
          </cell>
          <cell r="H3728">
            <v>1</v>
          </cell>
          <cell r="I3728" t="str">
            <v>150mm</v>
          </cell>
          <cell r="J3728">
            <v>1</v>
          </cell>
          <cell r="K3728">
            <v>1</v>
          </cell>
        </row>
        <row r="3729">
          <cell r="A3729" t="str">
            <v>M2</v>
          </cell>
          <cell r="B3729" t="str">
            <v>A5C</v>
          </cell>
          <cell r="C3729" t="str">
            <v>P</v>
          </cell>
          <cell r="D3729" t="str">
            <v>23228</v>
          </cell>
          <cell r="E3729" t="str">
            <v>LWN FLG</v>
          </cell>
          <cell r="F3729">
            <v>3</v>
          </cell>
          <cell r="G3729" t="str">
            <v>CB2901000001WL</v>
          </cell>
          <cell r="H3729">
            <v>1</v>
          </cell>
          <cell r="I3729" t="str">
            <v>150mm</v>
          </cell>
          <cell r="J3729">
            <v>1</v>
          </cell>
          <cell r="K3729">
            <v>1</v>
          </cell>
        </row>
        <row r="3730">
          <cell r="A3730" t="str">
            <v>M2</v>
          </cell>
          <cell r="B3730" t="str">
            <v>A5C</v>
          </cell>
          <cell r="C3730" t="str">
            <v>P</v>
          </cell>
          <cell r="D3730" t="str">
            <v>23250</v>
          </cell>
          <cell r="E3730" t="str">
            <v>LWN FLG</v>
          </cell>
          <cell r="F3730">
            <v>3</v>
          </cell>
          <cell r="G3730" t="str">
            <v>CB2901000001WL</v>
          </cell>
          <cell r="H3730">
            <v>1</v>
          </cell>
          <cell r="I3730" t="str">
            <v>150mm</v>
          </cell>
          <cell r="J3730">
            <v>1</v>
          </cell>
          <cell r="K3730">
            <v>1</v>
          </cell>
        </row>
        <row r="3731">
          <cell r="A3731" t="str">
            <v>M2</v>
          </cell>
          <cell r="B3731" t="str">
            <v>A5C</v>
          </cell>
          <cell r="C3731" t="str">
            <v>P</v>
          </cell>
          <cell r="D3731" t="str">
            <v>23035</v>
          </cell>
          <cell r="E3731" t="str">
            <v>LWN FLG</v>
          </cell>
          <cell r="F3731">
            <v>3</v>
          </cell>
          <cell r="G3731" t="str">
            <v>CB2901000001WL</v>
          </cell>
          <cell r="H3731">
            <v>1</v>
          </cell>
          <cell r="I3731" t="str">
            <v>150mm</v>
          </cell>
          <cell r="J3731">
            <v>1</v>
          </cell>
          <cell r="K3731">
            <v>1</v>
          </cell>
        </row>
        <row r="3732">
          <cell r="A3732" t="str">
            <v>M2</v>
          </cell>
          <cell r="B3732" t="str">
            <v>A5C</v>
          </cell>
          <cell r="C3732" t="str">
            <v>P</v>
          </cell>
          <cell r="D3732" t="str">
            <v>23046</v>
          </cell>
          <cell r="E3732" t="str">
            <v>LWN FLG</v>
          </cell>
          <cell r="F3732">
            <v>3</v>
          </cell>
          <cell r="G3732" t="str">
            <v>CB2901000001WL</v>
          </cell>
          <cell r="H3732">
            <v>1</v>
          </cell>
          <cell r="I3732" t="str">
            <v>150mm</v>
          </cell>
          <cell r="J3732">
            <v>1</v>
          </cell>
          <cell r="K3732">
            <v>1</v>
          </cell>
        </row>
        <row r="3733">
          <cell r="A3733" t="str">
            <v>M2</v>
          </cell>
          <cell r="B3733" t="str">
            <v>A5C</v>
          </cell>
          <cell r="C3733" t="str">
            <v>P</v>
          </cell>
          <cell r="D3733" t="str">
            <v>23126</v>
          </cell>
          <cell r="E3733" t="str">
            <v>LWN FLG</v>
          </cell>
          <cell r="F3733">
            <v>3</v>
          </cell>
          <cell r="G3733" t="str">
            <v>CB2901000001WL</v>
          </cell>
          <cell r="H3733">
            <v>1</v>
          </cell>
          <cell r="I3733" t="str">
            <v>150mm</v>
          </cell>
          <cell r="J3733">
            <v>1</v>
          </cell>
          <cell r="K3733">
            <v>1</v>
          </cell>
        </row>
        <row r="3734">
          <cell r="A3734" t="str">
            <v>M2</v>
          </cell>
          <cell r="B3734" t="str">
            <v>A5C</v>
          </cell>
          <cell r="C3734" t="str">
            <v>P</v>
          </cell>
          <cell r="D3734" t="str">
            <v>23188</v>
          </cell>
          <cell r="E3734" t="str">
            <v>LWN FLG</v>
          </cell>
          <cell r="F3734">
            <v>3</v>
          </cell>
          <cell r="G3734" t="str">
            <v>CB2901000001WL</v>
          </cell>
          <cell r="H3734">
            <v>1</v>
          </cell>
          <cell r="I3734" t="str">
            <v>150mm</v>
          </cell>
          <cell r="J3734">
            <v>1</v>
          </cell>
          <cell r="K3734">
            <v>1</v>
          </cell>
        </row>
        <row r="3735">
          <cell r="A3735" t="str">
            <v>M2</v>
          </cell>
          <cell r="B3735" t="str">
            <v>A5C</v>
          </cell>
          <cell r="C3735" t="str">
            <v>P</v>
          </cell>
          <cell r="D3735" t="str">
            <v>23230</v>
          </cell>
          <cell r="E3735" t="str">
            <v>LWN FLG</v>
          </cell>
          <cell r="F3735">
            <v>3</v>
          </cell>
          <cell r="G3735" t="str">
            <v>CB2901000001WL</v>
          </cell>
          <cell r="H3735">
            <v>1</v>
          </cell>
          <cell r="I3735" t="str">
            <v>150mm</v>
          </cell>
          <cell r="J3735">
            <v>1</v>
          </cell>
          <cell r="K3735">
            <v>1</v>
          </cell>
        </row>
        <row r="3736">
          <cell r="A3736" t="str">
            <v>M2</v>
          </cell>
          <cell r="B3736" t="str">
            <v>A5C</v>
          </cell>
          <cell r="C3736" t="str">
            <v>P</v>
          </cell>
          <cell r="D3736" t="str">
            <v>23252</v>
          </cell>
          <cell r="E3736" t="str">
            <v>LWN FLG</v>
          </cell>
          <cell r="F3736">
            <v>3</v>
          </cell>
          <cell r="G3736" t="str">
            <v>CB2901000001WL</v>
          </cell>
          <cell r="H3736">
            <v>1</v>
          </cell>
          <cell r="I3736" t="str">
            <v>150mm</v>
          </cell>
          <cell r="J3736">
            <v>1</v>
          </cell>
          <cell r="K3736">
            <v>1</v>
          </cell>
        </row>
        <row r="3737">
          <cell r="A3737" t="str">
            <v>M2</v>
          </cell>
          <cell r="B3737" t="str">
            <v>A5C</v>
          </cell>
          <cell r="C3737" t="str">
            <v>P</v>
          </cell>
          <cell r="D3737" t="str">
            <v>24013</v>
          </cell>
          <cell r="E3737" t="str">
            <v>LWN FLG</v>
          </cell>
          <cell r="F3737">
            <v>3</v>
          </cell>
          <cell r="G3737" t="str">
            <v>CB2901000001WL</v>
          </cell>
          <cell r="H3737">
            <v>1</v>
          </cell>
          <cell r="I3737" t="str">
            <v>150mm</v>
          </cell>
          <cell r="J3737">
            <v>1</v>
          </cell>
          <cell r="K3737">
            <v>1</v>
          </cell>
        </row>
        <row r="3738">
          <cell r="A3738" t="str">
            <v>M2</v>
          </cell>
          <cell r="B3738" t="str">
            <v>A5C</v>
          </cell>
          <cell r="C3738" t="str">
            <v>P</v>
          </cell>
          <cell r="D3738" t="str">
            <v>23006</v>
          </cell>
          <cell r="E3738" t="str">
            <v>SW FLG</v>
          </cell>
          <cell r="F3738">
            <v>3</v>
          </cell>
          <cell r="G3738" t="str">
            <v>CB240208000100</v>
          </cell>
          <cell r="H3738">
            <v>1</v>
          </cell>
          <cell r="I3738" t="str">
            <v>--</v>
          </cell>
          <cell r="J3738">
            <v>2</v>
          </cell>
          <cell r="K3738">
            <v>2</v>
          </cell>
        </row>
        <row r="3739">
          <cell r="A3739" t="str">
            <v>M2</v>
          </cell>
          <cell r="B3739" t="str">
            <v>A5C</v>
          </cell>
          <cell r="C3739" t="str">
            <v>P</v>
          </cell>
          <cell r="D3739" t="str">
            <v>23035</v>
          </cell>
          <cell r="E3739" t="str">
            <v>SW FLG</v>
          </cell>
          <cell r="F3739">
            <v>3</v>
          </cell>
          <cell r="G3739" t="str">
            <v>CB240208000100</v>
          </cell>
          <cell r="H3739">
            <v>1</v>
          </cell>
          <cell r="I3739" t="str">
            <v>--</v>
          </cell>
          <cell r="J3739">
            <v>2</v>
          </cell>
          <cell r="K3739">
            <v>2</v>
          </cell>
        </row>
        <row r="3740">
          <cell r="A3740" t="str">
            <v>M2</v>
          </cell>
          <cell r="B3740" t="str">
            <v>A5C</v>
          </cell>
          <cell r="C3740" t="str">
            <v>P</v>
          </cell>
          <cell r="D3740" t="str">
            <v>23037</v>
          </cell>
          <cell r="E3740" t="str">
            <v>SW FLG</v>
          </cell>
          <cell r="F3740">
            <v>3</v>
          </cell>
          <cell r="G3740" t="str">
            <v>CB240108000100</v>
          </cell>
          <cell r="H3740">
            <v>1</v>
          </cell>
          <cell r="I3740" t="str">
            <v>--</v>
          </cell>
          <cell r="J3740">
            <v>1</v>
          </cell>
          <cell r="K3740">
            <v>1</v>
          </cell>
        </row>
        <row r="3741">
          <cell r="A3741" t="str">
            <v>M2</v>
          </cell>
          <cell r="B3741" t="str">
            <v>A5C</v>
          </cell>
          <cell r="C3741" t="str">
            <v>P</v>
          </cell>
          <cell r="D3741" t="str">
            <v>23038</v>
          </cell>
          <cell r="E3741" t="str">
            <v>SW FLG</v>
          </cell>
          <cell r="F3741">
            <v>3</v>
          </cell>
          <cell r="G3741" t="str">
            <v>CB240108000100</v>
          </cell>
          <cell r="H3741">
            <v>1</v>
          </cell>
          <cell r="I3741" t="str">
            <v>--</v>
          </cell>
          <cell r="J3741">
            <v>2</v>
          </cell>
          <cell r="K3741">
            <v>2</v>
          </cell>
        </row>
        <row r="3742">
          <cell r="A3742" t="str">
            <v>M2</v>
          </cell>
          <cell r="B3742" t="str">
            <v>A5C</v>
          </cell>
          <cell r="C3742" t="str">
            <v>P</v>
          </cell>
          <cell r="D3742" t="str">
            <v>23052</v>
          </cell>
          <cell r="E3742" t="str">
            <v>SW FLG</v>
          </cell>
          <cell r="F3742">
            <v>3</v>
          </cell>
          <cell r="G3742" t="str">
            <v>CB240108000100</v>
          </cell>
          <cell r="H3742">
            <v>1</v>
          </cell>
          <cell r="I3742" t="str">
            <v>--</v>
          </cell>
          <cell r="J3742">
            <v>1</v>
          </cell>
          <cell r="K3742">
            <v>1</v>
          </cell>
        </row>
        <row r="3743">
          <cell r="A3743" t="str">
            <v>M2</v>
          </cell>
          <cell r="B3743" t="str">
            <v>A5C</v>
          </cell>
          <cell r="C3743" t="str">
            <v>P</v>
          </cell>
          <cell r="D3743" t="str">
            <v>23063</v>
          </cell>
          <cell r="E3743" t="str">
            <v>SW FLG</v>
          </cell>
          <cell r="F3743">
            <v>3</v>
          </cell>
          <cell r="G3743" t="str">
            <v>CB240108000100</v>
          </cell>
          <cell r="H3743">
            <v>1</v>
          </cell>
          <cell r="I3743" t="str">
            <v>--</v>
          </cell>
          <cell r="J3743">
            <v>1</v>
          </cell>
          <cell r="K3743">
            <v>1</v>
          </cell>
        </row>
        <row r="3744">
          <cell r="A3744" t="str">
            <v>M2</v>
          </cell>
          <cell r="B3744" t="str">
            <v>A5C</v>
          </cell>
          <cell r="C3744" t="str">
            <v>P</v>
          </cell>
          <cell r="D3744" t="str">
            <v>23070</v>
          </cell>
          <cell r="E3744" t="str">
            <v>SW FLG</v>
          </cell>
          <cell r="F3744">
            <v>3</v>
          </cell>
          <cell r="G3744" t="str">
            <v>CB240108000100</v>
          </cell>
          <cell r="H3744">
            <v>1</v>
          </cell>
          <cell r="I3744" t="str">
            <v>--</v>
          </cell>
          <cell r="J3744">
            <v>2</v>
          </cell>
          <cell r="K3744">
            <v>2</v>
          </cell>
        </row>
        <row r="3745">
          <cell r="A3745" t="str">
            <v>M2</v>
          </cell>
          <cell r="B3745" t="str">
            <v>A5C</v>
          </cell>
          <cell r="C3745" t="str">
            <v>P</v>
          </cell>
          <cell r="D3745" t="str">
            <v>23078</v>
          </cell>
          <cell r="E3745" t="str">
            <v>SW FLG</v>
          </cell>
          <cell r="F3745">
            <v>3</v>
          </cell>
          <cell r="G3745" t="str">
            <v>CB240108000100</v>
          </cell>
          <cell r="H3745">
            <v>1</v>
          </cell>
          <cell r="I3745" t="str">
            <v>--</v>
          </cell>
          <cell r="J3745">
            <v>1</v>
          </cell>
          <cell r="K3745">
            <v>1</v>
          </cell>
        </row>
        <row r="3746">
          <cell r="A3746" t="str">
            <v>M2</v>
          </cell>
          <cell r="B3746" t="str">
            <v>A5C</v>
          </cell>
          <cell r="C3746" t="str">
            <v>P</v>
          </cell>
          <cell r="D3746" t="str">
            <v>23081</v>
          </cell>
          <cell r="E3746" t="str">
            <v>SW FLG</v>
          </cell>
          <cell r="F3746">
            <v>3</v>
          </cell>
          <cell r="G3746" t="str">
            <v>CB240108000100</v>
          </cell>
          <cell r="H3746">
            <v>1</v>
          </cell>
          <cell r="I3746" t="str">
            <v>--</v>
          </cell>
          <cell r="J3746">
            <v>1</v>
          </cell>
          <cell r="K3746">
            <v>1</v>
          </cell>
        </row>
        <row r="3747">
          <cell r="A3747" t="str">
            <v>M2</v>
          </cell>
          <cell r="B3747" t="str">
            <v>A5C</v>
          </cell>
          <cell r="C3747" t="str">
            <v>P</v>
          </cell>
          <cell r="D3747" t="str">
            <v>23094</v>
          </cell>
          <cell r="E3747" t="str">
            <v>SW FLG</v>
          </cell>
          <cell r="F3747">
            <v>3</v>
          </cell>
          <cell r="G3747" t="str">
            <v>CB240108000100</v>
          </cell>
          <cell r="H3747">
            <v>1</v>
          </cell>
          <cell r="I3747" t="str">
            <v>--</v>
          </cell>
          <cell r="J3747">
            <v>1</v>
          </cell>
          <cell r="K3747">
            <v>1</v>
          </cell>
        </row>
        <row r="3748">
          <cell r="A3748" t="str">
            <v>M2</v>
          </cell>
          <cell r="B3748" t="str">
            <v>A5C</v>
          </cell>
          <cell r="C3748" t="str">
            <v>P</v>
          </cell>
          <cell r="D3748" t="str">
            <v>23101</v>
          </cell>
          <cell r="E3748" t="str">
            <v>SW FLG</v>
          </cell>
          <cell r="F3748">
            <v>3</v>
          </cell>
          <cell r="G3748" t="str">
            <v>CB240108000100</v>
          </cell>
          <cell r="H3748">
            <v>1</v>
          </cell>
          <cell r="I3748" t="str">
            <v>--</v>
          </cell>
          <cell r="J3748">
            <v>1</v>
          </cell>
          <cell r="K3748">
            <v>1</v>
          </cell>
        </row>
        <row r="3749">
          <cell r="A3749" t="str">
            <v>M2</v>
          </cell>
          <cell r="B3749" t="str">
            <v>A5C</v>
          </cell>
          <cell r="C3749" t="str">
            <v>P</v>
          </cell>
          <cell r="D3749" t="str">
            <v>23105</v>
          </cell>
          <cell r="E3749" t="str">
            <v>SW FLG</v>
          </cell>
          <cell r="F3749">
            <v>3</v>
          </cell>
          <cell r="G3749" t="str">
            <v>CB240108000100</v>
          </cell>
          <cell r="H3749">
            <v>1</v>
          </cell>
          <cell r="I3749" t="str">
            <v>--</v>
          </cell>
          <cell r="J3749">
            <v>1</v>
          </cell>
          <cell r="K3749">
            <v>1</v>
          </cell>
        </row>
        <row r="3750">
          <cell r="A3750" t="str">
            <v>M2</v>
          </cell>
          <cell r="B3750" t="str">
            <v>A5C</v>
          </cell>
          <cell r="C3750" t="str">
            <v>P</v>
          </cell>
          <cell r="D3750" t="str">
            <v>23103</v>
          </cell>
          <cell r="E3750" t="str">
            <v>SW FLG</v>
          </cell>
          <cell r="F3750">
            <v>3</v>
          </cell>
          <cell r="G3750" t="str">
            <v>CB240108000100</v>
          </cell>
          <cell r="H3750">
            <v>1</v>
          </cell>
          <cell r="I3750" t="str">
            <v>--</v>
          </cell>
          <cell r="J3750">
            <v>2</v>
          </cell>
          <cell r="K3750">
            <v>2</v>
          </cell>
        </row>
        <row r="3751">
          <cell r="A3751" t="str">
            <v>M2</v>
          </cell>
          <cell r="B3751" t="str">
            <v>A5C</v>
          </cell>
          <cell r="C3751" t="str">
            <v>P</v>
          </cell>
          <cell r="D3751" t="str">
            <v>23107</v>
          </cell>
          <cell r="E3751" t="str">
            <v>SW FLG</v>
          </cell>
          <cell r="F3751">
            <v>3</v>
          </cell>
          <cell r="G3751" t="str">
            <v>CB240108000100</v>
          </cell>
          <cell r="H3751">
            <v>1</v>
          </cell>
          <cell r="I3751" t="str">
            <v>--</v>
          </cell>
          <cell r="J3751">
            <v>2</v>
          </cell>
          <cell r="K3751">
            <v>2</v>
          </cell>
        </row>
        <row r="3752">
          <cell r="A3752" t="str">
            <v>M2</v>
          </cell>
          <cell r="B3752" t="str">
            <v>A5C</v>
          </cell>
          <cell r="C3752" t="str">
            <v>P</v>
          </cell>
          <cell r="D3752" t="str">
            <v>23109</v>
          </cell>
          <cell r="E3752" t="str">
            <v>SW FLG</v>
          </cell>
          <cell r="F3752">
            <v>3</v>
          </cell>
          <cell r="G3752" t="str">
            <v>CB240108000100</v>
          </cell>
          <cell r="H3752">
            <v>1</v>
          </cell>
          <cell r="I3752" t="str">
            <v>--</v>
          </cell>
          <cell r="J3752">
            <v>1</v>
          </cell>
          <cell r="K3752">
            <v>1</v>
          </cell>
        </row>
        <row r="3753">
          <cell r="A3753" t="str">
            <v>M2</v>
          </cell>
          <cell r="B3753" t="str">
            <v>A5C</v>
          </cell>
          <cell r="C3753" t="str">
            <v>P</v>
          </cell>
          <cell r="D3753" t="str">
            <v>23111</v>
          </cell>
          <cell r="E3753" t="str">
            <v>SW FLG</v>
          </cell>
          <cell r="F3753">
            <v>3</v>
          </cell>
          <cell r="G3753" t="str">
            <v>CB240108000100</v>
          </cell>
          <cell r="H3753">
            <v>1</v>
          </cell>
          <cell r="I3753" t="str">
            <v>--</v>
          </cell>
          <cell r="J3753">
            <v>2</v>
          </cell>
          <cell r="K3753">
            <v>2</v>
          </cell>
        </row>
        <row r="3754">
          <cell r="A3754" t="str">
            <v>M2</v>
          </cell>
          <cell r="B3754" t="str">
            <v>A5C</v>
          </cell>
          <cell r="C3754" t="str">
            <v>P</v>
          </cell>
          <cell r="D3754" t="str">
            <v>23116</v>
          </cell>
          <cell r="E3754" t="str">
            <v>SW FLG</v>
          </cell>
          <cell r="F3754">
            <v>3</v>
          </cell>
          <cell r="G3754" t="str">
            <v>CB240108000100</v>
          </cell>
          <cell r="H3754">
            <v>1</v>
          </cell>
          <cell r="I3754" t="str">
            <v>--</v>
          </cell>
          <cell r="J3754">
            <v>2</v>
          </cell>
          <cell r="K3754">
            <v>2</v>
          </cell>
        </row>
        <row r="3755">
          <cell r="A3755" t="str">
            <v>M2</v>
          </cell>
          <cell r="B3755" t="str">
            <v>A5C</v>
          </cell>
          <cell r="C3755" t="str">
            <v>P</v>
          </cell>
          <cell r="D3755" t="str">
            <v>23117</v>
          </cell>
          <cell r="E3755" t="str">
            <v>SW FLG</v>
          </cell>
          <cell r="F3755">
            <v>3</v>
          </cell>
          <cell r="G3755" t="str">
            <v>CB240108000100</v>
          </cell>
          <cell r="H3755">
            <v>1</v>
          </cell>
          <cell r="I3755" t="str">
            <v>--</v>
          </cell>
          <cell r="J3755">
            <v>2</v>
          </cell>
          <cell r="K3755">
            <v>2</v>
          </cell>
        </row>
        <row r="3756">
          <cell r="A3756" t="str">
            <v>M2</v>
          </cell>
          <cell r="B3756" t="str">
            <v>A5C</v>
          </cell>
          <cell r="C3756" t="str">
            <v>P</v>
          </cell>
          <cell r="D3756" t="str">
            <v>23122</v>
          </cell>
          <cell r="E3756" t="str">
            <v>SW FLG</v>
          </cell>
          <cell r="F3756">
            <v>3</v>
          </cell>
          <cell r="G3756" t="str">
            <v>CB240208000100</v>
          </cell>
          <cell r="H3756">
            <v>1</v>
          </cell>
          <cell r="I3756" t="str">
            <v>--</v>
          </cell>
          <cell r="J3756">
            <v>2</v>
          </cell>
          <cell r="K3756">
            <v>2</v>
          </cell>
        </row>
        <row r="3757">
          <cell r="A3757" t="str">
            <v>M2</v>
          </cell>
          <cell r="B3757" t="str">
            <v>A5C</v>
          </cell>
          <cell r="C3757" t="str">
            <v>P</v>
          </cell>
          <cell r="D3757" t="str">
            <v>23126</v>
          </cell>
          <cell r="E3757" t="str">
            <v>SW FLG</v>
          </cell>
          <cell r="F3757">
            <v>3</v>
          </cell>
          <cell r="G3757" t="str">
            <v>CB240108000100</v>
          </cell>
          <cell r="H3757">
            <v>1</v>
          </cell>
          <cell r="I3757" t="str">
            <v>--</v>
          </cell>
          <cell r="J3757">
            <v>1</v>
          </cell>
          <cell r="K3757">
            <v>1</v>
          </cell>
        </row>
        <row r="3758">
          <cell r="A3758" t="str">
            <v>M2</v>
          </cell>
          <cell r="B3758" t="str">
            <v>A5C</v>
          </cell>
          <cell r="C3758" t="str">
            <v>P</v>
          </cell>
          <cell r="D3758" t="str">
            <v>23133</v>
          </cell>
          <cell r="E3758" t="str">
            <v>SW FLG</v>
          </cell>
          <cell r="F3758">
            <v>3</v>
          </cell>
          <cell r="G3758" t="str">
            <v>CB240108000100</v>
          </cell>
          <cell r="H3758">
            <v>1</v>
          </cell>
          <cell r="I3758" t="str">
            <v>--</v>
          </cell>
          <cell r="J3758">
            <v>1</v>
          </cell>
          <cell r="K3758">
            <v>1</v>
          </cell>
        </row>
        <row r="3759">
          <cell r="A3759" t="str">
            <v>M2</v>
          </cell>
          <cell r="B3759" t="str">
            <v>A5C</v>
          </cell>
          <cell r="C3759" t="str">
            <v>P</v>
          </cell>
          <cell r="D3759" t="str">
            <v>23141</v>
          </cell>
          <cell r="E3759" t="str">
            <v>SW FLG</v>
          </cell>
          <cell r="F3759">
            <v>3</v>
          </cell>
          <cell r="G3759" t="str">
            <v>CB240108000100</v>
          </cell>
          <cell r="H3759">
            <v>1</v>
          </cell>
          <cell r="I3759" t="str">
            <v>--</v>
          </cell>
          <cell r="J3759">
            <v>1</v>
          </cell>
          <cell r="K3759">
            <v>1</v>
          </cell>
        </row>
        <row r="3760">
          <cell r="A3760" t="str">
            <v>M2</v>
          </cell>
          <cell r="B3760" t="str">
            <v>A5C</v>
          </cell>
          <cell r="C3760" t="str">
            <v>P</v>
          </cell>
          <cell r="D3760" t="str">
            <v>23143</v>
          </cell>
          <cell r="E3760" t="str">
            <v>SW FLG</v>
          </cell>
          <cell r="F3760">
            <v>3</v>
          </cell>
          <cell r="G3760" t="str">
            <v>CB240108000100</v>
          </cell>
          <cell r="H3760">
            <v>1</v>
          </cell>
          <cell r="I3760" t="str">
            <v>--</v>
          </cell>
          <cell r="J3760">
            <v>2</v>
          </cell>
          <cell r="K3760">
            <v>2</v>
          </cell>
        </row>
        <row r="3761">
          <cell r="A3761" t="str">
            <v>M2</v>
          </cell>
          <cell r="B3761" t="str">
            <v>A5C</v>
          </cell>
          <cell r="C3761" t="str">
            <v>P</v>
          </cell>
          <cell r="D3761" t="str">
            <v>23145</v>
          </cell>
          <cell r="E3761" t="str">
            <v>SW FLG</v>
          </cell>
          <cell r="F3761">
            <v>3</v>
          </cell>
          <cell r="G3761" t="str">
            <v>CB240108000100</v>
          </cell>
          <cell r="H3761">
            <v>1</v>
          </cell>
          <cell r="I3761" t="str">
            <v>--</v>
          </cell>
          <cell r="J3761">
            <v>1</v>
          </cell>
          <cell r="K3761">
            <v>1</v>
          </cell>
        </row>
        <row r="3762">
          <cell r="A3762" t="str">
            <v>M2</v>
          </cell>
          <cell r="B3762" t="str">
            <v>A5C</v>
          </cell>
          <cell r="C3762" t="str">
            <v>P</v>
          </cell>
          <cell r="D3762" t="str">
            <v>23144</v>
          </cell>
          <cell r="E3762" t="str">
            <v>SW FLG</v>
          </cell>
          <cell r="F3762">
            <v>3</v>
          </cell>
          <cell r="G3762" t="str">
            <v>CB240108000100</v>
          </cell>
          <cell r="H3762">
            <v>1</v>
          </cell>
          <cell r="I3762" t="str">
            <v>--</v>
          </cell>
          <cell r="J3762">
            <v>2</v>
          </cell>
          <cell r="K3762">
            <v>2</v>
          </cell>
        </row>
        <row r="3763">
          <cell r="A3763" t="str">
            <v>M2</v>
          </cell>
          <cell r="B3763" t="str">
            <v>A5C</v>
          </cell>
          <cell r="C3763" t="str">
            <v>P</v>
          </cell>
          <cell r="D3763" t="str">
            <v>23157</v>
          </cell>
          <cell r="E3763" t="str">
            <v>SW FLG</v>
          </cell>
          <cell r="F3763">
            <v>3</v>
          </cell>
          <cell r="G3763" t="str">
            <v>CB240108000100</v>
          </cell>
          <cell r="H3763">
            <v>1</v>
          </cell>
          <cell r="I3763" t="str">
            <v>--</v>
          </cell>
          <cell r="J3763">
            <v>2</v>
          </cell>
          <cell r="K3763">
            <v>2</v>
          </cell>
        </row>
        <row r="3764">
          <cell r="A3764" t="str">
            <v>M2</v>
          </cell>
          <cell r="B3764" t="str">
            <v>A5C</v>
          </cell>
          <cell r="C3764" t="str">
            <v>P</v>
          </cell>
          <cell r="D3764" t="str">
            <v>23164</v>
          </cell>
          <cell r="E3764" t="str">
            <v>SW FLG</v>
          </cell>
          <cell r="F3764">
            <v>3</v>
          </cell>
          <cell r="G3764" t="str">
            <v>CB240108000100</v>
          </cell>
          <cell r="H3764">
            <v>1</v>
          </cell>
          <cell r="I3764" t="str">
            <v>--</v>
          </cell>
          <cell r="J3764">
            <v>6</v>
          </cell>
          <cell r="K3764">
            <v>6</v>
          </cell>
        </row>
        <row r="3765">
          <cell r="A3765" t="str">
            <v>M2</v>
          </cell>
          <cell r="B3765" t="str">
            <v>A5C</v>
          </cell>
          <cell r="C3765" t="str">
            <v>P</v>
          </cell>
          <cell r="D3765" t="str">
            <v>23185</v>
          </cell>
          <cell r="E3765" t="str">
            <v>SW FLG</v>
          </cell>
          <cell r="F3765">
            <v>3</v>
          </cell>
          <cell r="G3765" t="str">
            <v>CB240108000100</v>
          </cell>
          <cell r="H3765">
            <v>1</v>
          </cell>
          <cell r="I3765" t="str">
            <v>--</v>
          </cell>
          <cell r="J3765">
            <v>2</v>
          </cell>
          <cell r="K3765">
            <v>2</v>
          </cell>
        </row>
        <row r="3766">
          <cell r="A3766" t="str">
            <v>M2</v>
          </cell>
          <cell r="B3766" t="str">
            <v>A5C</v>
          </cell>
          <cell r="C3766" t="str">
            <v>P</v>
          </cell>
          <cell r="D3766" t="str">
            <v>23205</v>
          </cell>
          <cell r="E3766" t="str">
            <v>SW FLG</v>
          </cell>
          <cell r="F3766">
            <v>3</v>
          </cell>
          <cell r="G3766" t="str">
            <v>CB240208000100</v>
          </cell>
          <cell r="H3766">
            <v>1</v>
          </cell>
          <cell r="I3766" t="str">
            <v>--</v>
          </cell>
          <cell r="J3766">
            <v>2</v>
          </cell>
          <cell r="K3766">
            <v>2</v>
          </cell>
        </row>
        <row r="3767">
          <cell r="A3767" t="str">
            <v>M2</v>
          </cell>
          <cell r="B3767" t="str">
            <v>A5C</v>
          </cell>
          <cell r="C3767" t="str">
            <v>P</v>
          </cell>
          <cell r="D3767" t="str">
            <v>23196</v>
          </cell>
          <cell r="E3767" t="str">
            <v>SW FLG</v>
          </cell>
          <cell r="F3767">
            <v>3</v>
          </cell>
          <cell r="G3767" t="str">
            <v>CB240108000100</v>
          </cell>
          <cell r="H3767">
            <v>1</v>
          </cell>
          <cell r="I3767" t="str">
            <v>--</v>
          </cell>
          <cell r="J3767">
            <v>2</v>
          </cell>
          <cell r="K3767">
            <v>2</v>
          </cell>
        </row>
        <row r="3768">
          <cell r="A3768" t="str">
            <v>M2</v>
          </cell>
          <cell r="B3768" t="str">
            <v>A5C</v>
          </cell>
          <cell r="C3768" t="str">
            <v>P</v>
          </cell>
          <cell r="D3768" t="str">
            <v>23208</v>
          </cell>
          <cell r="E3768" t="str">
            <v>SW FLG</v>
          </cell>
          <cell r="F3768">
            <v>3</v>
          </cell>
          <cell r="G3768" t="str">
            <v>CB240208000100</v>
          </cell>
          <cell r="H3768">
            <v>1</v>
          </cell>
          <cell r="I3768" t="str">
            <v>--</v>
          </cell>
          <cell r="J3768">
            <v>2</v>
          </cell>
          <cell r="K3768">
            <v>2</v>
          </cell>
        </row>
        <row r="3769">
          <cell r="A3769" t="str">
            <v>M2</v>
          </cell>
          <cell r="B3769" t="str">
            <v>A5C</v>
          </cell>
          <cell r="C3769" t="str">
            <v>P</v>
          </cell>
          <cell r="D3769" t="str">
            <v>23212</v>
          </cell>
          <cell r="E3769" t="str">
            <v>SW FLG</v>
          </cell>
          <cell r="F3769">
            <v>3</v>
          </cell>
          <cell r="G3769" t="str">
            <v>CB240208000100</v>
          </cell>
          <cell r="H3769">
            <v>1</v>
          </cell>
          <cell r="I3769" t="str">
            <v>--</v>
          </cell>
          <cell r="J3769">
            <v>2</v>
          </cell>
          <cell r="K3769">
            <v>2</v>
          </cell>
        </row>
        <row r="3770">
          <cell r="A3770" t="str">
            <v>M2</v>
          </cell>
          <cell r="B3770" t="str">
            <v>A5C</v>
          </cell>
          <cell r="C3770" t="str">
            <v>P</v>
          </cell>
          <cell r="D3770" t="str">
            <v>23214</v>
          </cell>
          <cell r="E3770" t="str">
            <v>SW FLG</v>
          </cell>
          <cell r="F3770">
            <v>3</v>
          </cell>
          <cell r="G3770" t="str">
            <v>CB240208000100</v>
          </cell>
          <cell r="H3770">
            <v>1</v>
          </cell>
          <cell r="I3770" t="str">
            <v>--</v>
          </cell>
          <cell r="J3770">
            <v>2</v>
          </cell>
          <cell r="K3770">
            <v>2</v>
          </cell>
        </row>
        <row r="3771">
          <cell r="A3771" t="str">
            <v>M2</v>
          </cell>
          <cell r="B3771" t="str">
            <v>A5C</v>
          </cell>
          <cell r="C3771" t="str">
            <v>P</v>
          </cell>
          <cell r="D3771" t="str">
            <v>23207</v>
          </cell>
          <cell r="E3771" t="str">
            <v>SW FLG</v>
          </cell>
          <cell r="F3771">
            <v>3</v>
          </cell>
          <cell r="G3771" t="str">
            <v>CB240208000100</v>
          </cell>
          <cell r="H3771">
            <v>1</v>
          </cell>
          <cell r="I3771" t="str">
            <v>--</v>
          </cell>
          <cell r="J3771">
            <v>2</v>
          </cell>
          <cell r="K3771">
            <v>2</v>
          </cell>
        </row>
        <row r="3772">
          <cell r="A3772" t="str">
            <v>M2</v>
          </cell>
          <cell r="B3772" t="str">
            <v>A5C</v>
          </cell>
          <cell r="C3772" t="str">
            <v>P</v>
          </cell>
          <cell r="D3772" t="str">
            <v>23213</v>
          </cell>
          <cell r="E3772" t="str">
            <v>SW FLG</v>
          </cell>
          <cell r="F3772">
            <v>3</v>
          </cell>
          <cell r="G3772" t="str">
            <v>CB240208000100</v>
          </cell>
          <cell r="H3772">
            <v>1</v>
          </cell>
          <cell r="I3772" t="str">
            <v>--</v>
          </cell>
          <cell r="J3772">
            <v>2</v>
          </cell>
          <cell r="K3772">
            <v>2</v>
          </cell>
        </row>
        <row r="3773">
          <cell r="A3773" t="str">
            <v>M2</v>
          </cell>
          <cell r="B3773" t="str">
            <v>A5C</v>
          </cell>
          <cell r="C3773" t="str">
            <v>P</v>
          </cell>
          <cell r="D3773" t="str">
            <v>23225</v>
          </cell>
          <cell r="E3773" t="str">
            <v>SW FLG</v>
          </cell>
          <cell r="F3773">
            <v>3</v>
          </cell>
          <cell r="G3773" t="str">
            <v>CB240108000100</v>
          </cell>
          <cell r="H3773">
            <v>1</v>
          </cell>
          <cell r="I3773" t="str">
            <v>--</v>
          </cell>
          <cell r="J3773">
            <v>1</v>
          </cell>
          <cell r="K3773">
            <v>1</v>
          </cell>
        </row>
        <row r="3774">
          <cell r="A3774" t="str">
            <v>M2</v>
          </cell>
          <cell r="B3774" t="str">
            <v>A5C</v>
          </cell>
          <cell r="C3774" t="str">
            <v>P</v>
          </cell>
          <cell r="D3774" t="str">
            <v>23230</v>
          </cell>
          <cell r="E3774" t="str">
            <v>SW FLG</v>
          </cell>
          <cell r="F3774">
            <v>3</v>
          </cell>
          <cell r="G3774" t="str">
            <v>CB240208000100</v>
          </cell>
          <cell r="H3774">
            <v>1</v>
          </cell>
          <cell r="I3774" t="str">
            <v>--</v>
          </cell>
          <cell r="J3774">
            <v>2</v>
          </cell>
          <cell r="K3774">
            <v>2</v>
          </cell>
        </row>
        <row r="3775">
          <cell r="A3775" t="str">
            <v>M2</v>
          </cell>
          <cell r="B3775" t="str">
            <v>A5C</v>
          </cell>
          <cell r="C3775" t="str">
            <v>P</v>
          </cell>
          <cell r="D3775" t="str">
            <v>23230</v>
          </cell>
          <cell r="E3775" t="str">
            <v>SW FLG</v>
          </cell>
          <cell r="F3775">
            <v>3</v>
          </cell>
          <cell r="G3775" t="str">
            <v>CB240108000100</v>
          </cell>
          <cell r="H3775">
            <v>1</v>
          </cell>
          <cell r="I3775" t="str">
            <v>--</v>
          </cell>
          <cell r="J3775">
            <v>1</v>
          </cell>
          <cell r="K3775">
            <v>1</v>
          </cell>
        </row>
        <row r="3776">
          <cell r="A3776" t="str">
            <v>M2</v>
          </cell>
          <cell r="B3776" t="str">
            <v>A5C</v>
          </cell>
          <cell r="C3776" t="str">
            <v>P</v>
          </cell>
          <cell r="D3776" t="str">
            <v>23234</v>
          </cell>
          <cell r="E3776" t="str">
            <v>SW FLG</v>
          </cell>
          <cell r="F3776">
            <v>3</v>
          </cell>
          <cell r="G3776" t="str">
            <v>CB240108000100</v>
          </cell>
          <cell r="H3776">
            <v>1</v>
          </cell>
          <cell r="I3776" t="str">
            <v>--</v>
          </cell>
          <cell r="J3776">
            <v>1</v>
          </cell>
          <cell r="K3776">
            <v>1</v>
          </cell>
        </row>
        <row r="3777">
          <cell r="A3777" t="str">
            <v>M2</v>
          </cell>
          <cell r="B3777" t="str">
            <v>A5C</v>
          </cell>
          <cell r="C3777" t="str">
            <v>P</v>
          </cell>
          <cell r="D3777" t="str">
            <v>23239</v>
          </cell>
          <cell r="E3777" t="str">
            <v>SW FLG</v>
          </cell>
          <cell r="F3777">
            <v>3</v>
          </cell>
          <cell r="G3777" t="str">
            <v>CB240208000100</v>
          </cell>
          <cell r="H3777">
            <v>1</v>
          </cell>
          <cell r="I3777" t="str">
            <v>--</v>
          </cell>
          <cell r="J3777">
            <v>2</v>
          </cell>
          <cell r="K3777">
            <v>2</v>
          </cell>
        </row>
        <row r="3778">
          <cell r="A3778" t="str">
            <v>M2</v>
          </cell>
          <cell r="B3778" t="str">
            <v>A5C</v>
          </cell>
          <cell r="C3778" t="str">
            <v>P</v>
          </cell>
          <cell r="D3778" t="str">
            <v>23247</v>
          </cell>
          <cell r="E3778" t="str">
            <v>SW FLG</v>
          </cell>
          <cell r="F3778">
            <v>3</v>
          </cell>
          <cell r="G3778" t="str">
            <v>CB240108000100</v>
          </cell>
          <cell r="H3778">
            <v>1</v>
          </cell>
          <cell r="I3778" t="str">
            <v>--</v>
          </cell>
          <cell r="J3778">
            <v>1</v>
          </cell>
          <cell r="K3778">
            <v>1</v>
          </cell>
        </row>
        <row r="3779">
          <cell r="A3779" t="str">
            <v>M2</v>
          </cell>
          <cell r="B3779" t="str">
            <v>A5C</v>
          </cell>
          <cell r="C3779" t="str">
            <v>P</v>
          </cell>
          <cell r="D3779" t="str">
            <v>23252</v>
          </cell>
          <cell r="E3779" t="str">
            <v>SW FLG</v>
          </cell>
          <cell r="F3779">
            <v>3</v>
          </cell>
          <cell r="G3779" t="str">
            <v>CB240108000100</v>
          </cell>
          <cell r="H3779">
            <v>1</v>
          </cell>
          <cell r="I3779" t="str">
            <v>--</v>
          </cell>
          <cell r="J3779">
            <v>1</v>
          </cell>
          <cell r="K3779">
            <v>1</v>
          </cell>
        </row>
        <row r="3780">
          <cell r="A3780" t="str">
            <v>M2</v>
          </cell>
          <cell r="B3780" t="str">
            <v>A5C</v>
          </cell>
          <cell r="C3780" t="str">
            <v>P</v>
          </cell>
          <cell r="D3780" t="str">
            <v>23252</v>
          </cell>
          <cell r="E3780" t="str">
            <v>SW FLG</v>
          </cell>
          <cell r="F3780">
            <v>3</v>
          </cell>
          <cell r="G3780" t="str">
            <v>CB240208000100</v>
          </cell>
          <cell r="H3780">
            <v>1</v>
          </cell>
          <cell r="I3780" t="str">
            <v>--</v>
          </cell>
          <cell r="J3780">
            <v>2</v>
          </cell>
          <cell r="K3780">
            <v>2</v>
          </cell>
        </row>
        <row r="3781">
          <cell r="A3781" t="str">
            <v>M2</v>
          </cell>
          <cell r="B3781" t="str">
            <v>A5C</v>
          </cell>
          <cell r="C3781" t="str">
            <v>P</v>
          </cell>
          <cell r="D3781" t="str">
            <v>23259</v>
          </cell>
          <cell r="E3781" t="str">
            <v>SW FLG</v>
          </cell>
          <cell r="F3781">
            <v>3</v>
          </cell>
          <cell r="G3781" t="str">
            <v>CB240108000100</v>
          </cell>
          <cell r="H3781">
            <v>1</v>
          </cell>
          <cell r="I3781" t="str">
            <v>--</v>
          </cell>
          <cell r="J3781">
            <v>2</v>
          </cell>
          <cell r="K3781">
            <v>2</v>
          </cell>
        </row>
        <row r="3782">
          <cell r="A3782" t="str">
            <v>M2</v>
          </cell>
          <cell r="B3782" t="str">
            <v>A5C</v>
          </cell>
          <cell r="C3782" t="str">
            <v>P</v>
          </cell>
          <cell r="D3782" t="str">
            <v>24007</v>
          </cell>
          <cell r="E3782" t="str">
            <v>SW FLG</v>
          </cell>
          <cell r="F3782">
            <v>3</v>
          </cell>
          <cell r="G3782" t="str">
            <v>CB240108000100</v>
          </cell>
          <cell r="H3782">
            <v>1</v>
          </cell>
          <cell r="I3782" t="str">
            <v>--</v>
          </cell>
          <cell r="J3782">
            <v>3</v>
          </cell>
          <cell r="K3782">
            <v>3</v>
          </cell>
        </row>
        <row r="3783">
          <cell r="A3783" t="str">
            <v>M2</v>
          </cell>
          <cell r="B3783" t="str">
            <v>A5C</v>
          </cell>
          <cell r="C3783" t="str">
            <v>P</v>
          </cell>
          <cell r="D3783" t="str">
            <v>24013</v>
          </cell>
          <cell r="E3783" t="str">
            <v>SW FLG</v>
          </cell>
          <cell r="F3783">
            <v>3</v>
          </cell>
          <cell r="G3783" t="str">
            <v>CB240108000100</v>
          </cell>
          <cell r="H3783">
            <v>1</v>
          </cell>
          <cell r="I3783" t="str">
            <v>--</v>
          </cell>
          <cell r="J3783">
            <v>3</v>
          </cell>
          <cell r="K3783">
            <v>3</v>
          </cell>
        </row>
        <row r="3784">
          <cell r="A3784" t="str">
            <v>M2</v>
          </cell>
          <cell r="B3784" t="str">
            <v>A5C</v>
          </cell>
          <cell r="C3784" t="str">
            <v>P</v>
          </cell>
          <cell r="D3784" t="str">
            <v>24008</v>
          </cell>
          <cell r="E3784" t="str">
            <v>SW FLG</v>
          </cell>
          <cell r="F3784">
            <v>3</v>
          </cell>
          <cell r="G3784" t="str">
            <v>CB240108000100</v>
          </cell>
          <cell r="H3784">
            <v>1</v>
          </cell>
          <cell r="I3784" t="str">
            <v>--</v>
          </cell>
          <cell r="J3784">
            <v>2</v>
          </cell>
          <cell r="K3784">
            <v>2</v>
          </cell>
        </row>
        <row r="3785">
          <cell r="A3785" t="str">
            <v>M2</v>
          </cell>
          <cell r="B3785" t="str">
            <v>A5C</v>
          </cell>
          <cell r="C3785" t="str">
            <v>P</v>
          </cell>
          <cell r="D3785" t="str">
            <v>24014</v>
          </cell>
          <cell r="E3785" t="str">
            <v>SW FLG</v>
          </cell>
          <cell r="F3785">
            <v>3</v>
          </cell>
          <cell r="G3785" t="str">
            <v>CB240108000100</v>
          </cell>
          <cell r="H3785">
            <v>1</v>
          </cell>
          <cell r="I3785" t="str">
            <v>--</v>
          </cell>
          <cell r="J3785">
            <v>2</v>
          </cell>
          <cell r="K3785">
            <v>2</v>
          </cell>
        </row>
        <row r="3786">
          <cell r="A3786" t="str">
            <v>M2</v>
          </cell>
          <cell r="B3786" t="str">
            <v>A5C</v>
          </cell>
          <cell r="C3786" t="str">
            <v>P</v>
          </cell>
          <cell r="D3786" t="str">
            <v>24020</v>
          </cell>
          <cell r="E3786" t="str">
            <v>SW FLG</v>
          </cell>
          <cell r="F3786">
            <v>3</v>
          </cell>
          <cell r="G3786" t="str">
            <v>CB240208000100</v>
          </cell>
          <cell r="H3786">
            <v>1</v>
          </cell>
          <cell r="I3786" t="str">
            <v>--</v>
          </cell>
          <cell r="J3786">
            <v>2</v>
          </cell>
          <cell r="K3786">
            <v>2</v>
          </cell>
        </row>
        <row r="3787">
          <cell r="A3787" t="str">
            <v>M2</v>
          </cell>
          <cell r="B3787" t="str">
            <v>A5C</v>
          </cell>
          <cell r="C3787" t="str">
            <v>P</v>
          </cell>
          <cell r="D3787" t="str">
            <v>99003</v>
          </cell>
          <cell r="E3787" t="str">
            <v>SW FLG</v>
          </cell>
          <cell r="F3787">
            <v>3</v>
          </cell>
          <cell r="G3787" t="str">
            <v>CB240208000100</v>
          </cell>
          <cell r="H3787">
            <v>1</v>
          </cell>
          <cell r="I3787" t="str">
            <v>--</v>
          </cell>
          <cell r="J3787">
            <v>2</v>
          </cell>
          <cell r="K3787">
            <v>2</v>
          </cell>
        </row>
        <row r="3788">
          <cell r="A3788" t="str">
            <v>M2</v>
          </cell>
          <cell r="B3788" t="str">
            <v>A5C</v>
          </cell>
          <cell r="C3788" t="str">
            <v>P</v>
          </cell>
          <cell r="D3788" t="str">
            <v>23006</v>
          </cell>
          <cell r="E3788" t="str">
            <v>SW FLG</v>
          </cell>
          <cell r="F3788">
            <v>3</v>
          </cell>
          <cell r="G3788" t="str">
            <v>CB240108000100</v>
          </cell>
          <cell r="H3788">
            <v>1</v>
          </cell>
          <cell r="I3788" t="str">
            <v>--</v>
          </cell>
          <cell r="J3788">
            <v>2</v>
          </cell>
          <cell r="K3788">
            <v>2</v>
          </cell>
        </row>
        <row r="3789">
          <cell r="A3789" t="str">
            <v>M2</v>
          </cell>
          <cell r="B3789" t="str">
            <v>A5C</v>
          </cell>
          <cell r="C3789" t="str">
            <v>P</v>
          </cell>
          <cell r="D3789" t="str">
            <v>23067</v>
          </cell>
          <cell r="E3789" t="str">
            <v>SW FLG</v>
          </cell>
          <cell r="F3789">
            <v>3</v>
          </cell>
          <cell r="G3789" t="str">
            <v>CB240108000100</v>
          </cell>
          <cell r="H3789">
            <v>1</v>
          </cell>
          <cell r="I3789" t="str">
            <v>--</v>
          </cell>
          <cell r="J3789">
            <v>1</v>
          </cell>
          <cell r="K3789">
            <v>1</v>
          </cell>
        </row>
        <row r="3790">
          <cell r="A3790" t="str">
            <v>M2</v>
          </cell>
          <cell r="B3790" t="str">
            <v>A5C</v>
          </cell>
          <cell r="C3790" t="str">
            <v>P</v>
          </cell>
          <cell r="D3790" t="str">
            <v>23083</v>
          </cell>
          <cell r="E3790" t="str">
            <v>SW FLG</v>
          </cell>
          <cell r="F3790">
            <v>3</v>
          </cell>
          <cell r="G3790" t="str">
            <v>CB240108000100</v>
          </cell>
          <cell r="H3790">
            <v>1</v>
          </cell>
          <cell r="I3790" t="str">
            <v>--</v>
          </cell>
          <cell r="J3790">
            <v>1</v>
          </cell>
          <cell r="K3790">
            <v>1</v>
          </cell>
        </row>
        <row r="3791">
          <cell r="A3791" t="str">
            <v>M2</v>
          </cell>
          <cell r="B3791" t="str">
            <v>A5C</v>
          </cell>
          <cell r="C3791" t="str">
            <v>P</v>
          </cell>
          <cell r="D3791" t="str">
            <v>23083</v>
          </cell>
          <cell r="E3791" t="str">
            <v>SW FLG</v>
          </cell>
          <cell r="F3791">
            <v>3</v>
          </cell>
          <cell r="G3791" t="str">
            <v>CB240208000100</v>
          </cell>
          <cell r="H3791">
            <v>1</v>
          </cell>
          <cell r="I3791" t="str">
            <v>--</v>
          </cell>
          <cell r="J3791">
            <v>2</v>
          </cell>
          <cell r="K3791">
            <v>2</v>
          </cell>
        </row>
        <row r="3792">
          <cell r="A3792" t="str">
            <v>M2</v>
          </cell>
          <cell r="B3792" t="str">
            <v>A5C</v>
          </cell>
          <cell r="C3792" t="str">
            <v>P</v>
          </cell>
          <cell r="D3792" t="str">
            <v>23113</v>
          </cell>
          <cell r="E3792" t="str">
            <v>SW FLG</v>
          </cell>
          <cell r="F3792">
            <v>3</v>
          </cell>
          <cell r="G3792" t="str">
            <v>CB240108000100</v>
          </cell>
          <cell r="H3792">
            <v>1</v>
          </cell>
          <cell r="I3792" t="str">
            <v>--</v>
          </cell>
          <cell r="J3792">
            <v>1</v>
          </cell>
          <cell r="K3792">
            <v>1</v>
          </cell>
        </row>
        <row r="3793">
          <cell r="A3793" t="str">
            <v>M2</v>
          </cell>
          <cell r="B3793" t="str">
            <v>A5C</v>
          </cell>
          <cell r="C3793" t="str">
            <v>P</v>
          </cell>
          <cell r="D3793" t="str">
            <v>23122</v>
          </cell>
          <cell r="E3793" t="str">
            <v>SW FLG</v>
          </cell>
          <cell r="F3793">
            <v>3</v>
          </cell>
          <cell r="G3793" t="str">
            <v>CB240108000100</v>
          </cell>
          <cell r="H3793">
            <v>1</v>
          </cell>
          <cell r="I3793" t="str">
            <v>--</v>
          </cell>
          <cell r="J3793">
            <v>2</v>
          </cell>
          <cell r="K3793">
            <v>2</v>
          </cell>
        </row>
        <row r="3794">
          <cell r="A3794" t="str">
            <v>M2</v>
          </cell>
          <cell r="B3794" t="str">
            <v>A5C</v>
          </cell>
          <cell r="C3794" t="str">
            <v>P</v>
          </cell>
          <cell r="D3794" t="str">
            <v>23147</v>
          </cell>
          <cell r="E3794" t="str">
            <v>SW FLG</v>
          </cell>
          <cell r="F3794">
            <v>3</v>
          </cell>
          <cell r="G3794" t="str">
            <v>CB240108000100</v>
          </cell>
          <cell r="H3794">
            <v>1</v>
          </cell>
          <cell r="I3794" t="str">
            <v>--</v>
          </cell>
          <cell r="J3794">
            <v>2</v>
          </cell>
          <cell r="K3794">
            <v>2</v>
          </cell>
        </row>
        <row r="3795">
          <cell r="A3795" t="str">
            <v>M2</v>
          </cell>
          <cell r="B3795" t="str">
            <v>A5C</v>
          </cell>
          <cell r="C3795" t="str">
            <v>P</v>
          </cell>
          <cell r="D3795" t="str">
            <v>23204</v>
          </cell>
          <cell r="E3795" t="str">
            <v>SW FLG</v>
          </cell>
          <cell r="F3795">
            <v>3</v>
          </cell>
          <cell r="G3795" t="str">
            <v>CB240208000100</v>
          </cell>
          <cell r="H3795">
            <v>1</v>
          </cell>
          <cell r="I3795" t="str">
            <v>--</v>
          </cell>
          <cell r="J3795">
            <v>2</v>
          </cell>
          <cell r="K3795">
            <v>2</v>
          </cell>
        </row>
        <row r="3796">
          <cell r="A3796" t="str">
            <v>M2</v>
          </cell>
          <cell r="B3796" t="str">
            <v>A5C</v>
          </cell>
          <cell r="C3796" t="str">
            <v>P</v>
          </cell>
          <cell r="D3796" t="str">
            <v>23206</v>
          </cell>
          <cell r="E3796" t="str">
            <v>SW FLG</v>
          </cell>
          <cell r="F3796">
            <v>3</v>
          </cell>
          <cell r="G3796" t="str">
            <v>CB240208000100</v>
          </cell>
          <cell r="H3796">
            <v>1</v>
          </cell>
          <cell r="I3796" t="str">
            <v>--</v>
          </cell>
          <cell r="J3796">
            <v>2</v>
          </cell>
          <cell r="K3796">
            <v>2</v>
          </cell>
        </row>
        <row r="3797">
          <cell r="A3797" t="str">
            <v>M2</v>
          </cell>
          <cell r="B3797" t="str">
            <v>A5C</v>
          </cell>
          <cell r="C3797" t="str">
            <v>P</v>
          </cell>
          <cell r="D3797" t="str">
            <v>23235</v>
          </cell>
          <cell r="E3797" t="str">
            <v>SW FLG</v>
          </cell>
          <cell r="F3797">
            <v>3</v>
          </cell>
          <cell r="G3797" t="str">
            <v>CB240208000100</v>
          </cell>
          <cell r="H3797">
            <v>1</v>
          </cell>
          <cell r="I3797" t="str">
            <v>--</v>
          </cell>
          <cell r="J3797">
            <v>2</v>
          </cell>
          <cell r="K3797">
            <v>2</v>
          </cell>
        </row>
        <row r="3798">
          <cell r="A3798" t="str">
            <v>M2</v>
          </cell>
          <cell r="B3798" t="str">
            <v>A5C</v>
          </cell>
          <cell r="C3798" t="str">
            <v>P</v>
          </cell>
          <cell r="D3798" t="str">
            <v>23238</v>
          </cell>
          <cell r="E3798" t="str">
            <v>SW FLG</v>
          </cell>
          <cell r="F3798">
            <v>3</v>
          </cell>
          <cell r="G3798" t="str">
            <v>CB240108000100</v>
          </cell>
          <cell r="H3798">
            <v>1</v>
          </cell>
          <cell r="I3798" t="str">
            <v>--</v>
          </cell>
          <cell r="J3798">
            <v>1</v>
          </cell>
          <cell r="K3798">
            <v>1</v>
          </cell>
        </row>
        <row r="3799">
          <cell r="A3799" t="str">
            <v>M2</v>
          </cell>
          <cell r="B3799" t="str">
            <v>A5C</v>
          </cell>
          <cell r="C3799" t="str">
            <v>P</v>
          </cell>
          <cell r="D3799" t="str">
            <v>23245</v>
          </cell>
          <cell r="E3799" t="str">
            <v>SW FLG</v>
          </cell>
          <cell r="F3799">
            <v>3</v>
          </cell>
          <cell r="G3799" t="str">
            <v>CB240208000100</v>
          </cell>
          <cell r="H3799">
            <v>1</v>
          </cell>
          <cell r="I3799" t="str">
            <v>--</v>
          </cell>
          <cell r="J3799">
            <v>2</v>
          </cell>
          <cell r="K3799">
            <v>2</v>
          </cell>
        </row>
        <row r="3800">
          <cell r="A3800" t="str">
            <v>M2</v>
          </cell>
          <cell r="B3800" t="str">
            <v>A5C</v>
          </cell>
          <cell r="C3800" t="str">
            <v>P</v>
          </cell>
          <cell r="D3800" t="str">
            <v>24008</v>
          </cell>
          <cell r="E3800" t="str">
            <v>SW FLG</v>
          </cell>
          <cell r="F3800">
            <v>3</v>
          </cell>
          <cell r="G3800" t="str">
            <v>CB240208000100</v>
          </cell>
          <cell r="H3800">
            <v>1</v>
          </cell>
          <cell r="I3800" t="str">
            <v>--</v>
          </cell>
          <cell r="J3800">
            <v>2</v>
          </cell>
          <cell r="K3800">
            <v>2</v>
          </cell>
        </row>
        <row r="3801">
          <cell r="A3801" t="str">
            <v>M2</v>
          </cell>
          <cell r="B3801" t="str">
            <v>A5C</v>
          </cell>
          <cell r="C3801" t="str">
            <v>P</v>
          </cell>
          <cell r="D3801" t="str">
            <v>24020</v>
          </cell>
          <cell r="E3801" t="str">
            <v>SW FLG</v>
          </cell>
          <cell r="F3801">
            <v>3</v>
          </cell>
          <cell r="G3801" t="str">
            <v>CB240108000100</v>
          </cell>
          <cell r="H3801">
            <v>1</v>
          </cell>
          <cell r="I3801" t="str">
            <v>--</v>
          </cell>
          <cell r="J3801">
            <v>3</v>
          </cell>
          <cell r="K3801">
            <v>3</v>
          </cell>
        </row>
        <row r="3802">
          <cell r="A3802" t="str">
            <v>M2</v>
          </cell>
          <cell r="B3802" t="str">
            <v>A5C</v>
          </cell>
          <cell r="C3802" t="str">
            <v>P</v>
          </cell>
          <cell r="D3802" t="str">
            <v>24024</v>
          </cell>
          <cell r="E3802" t="str">
            <v>SW FLG</v>
          </cell>
          <cell r="F3802">
            <v>3</v>
          </cell>
          <cell r="G3802" t="str">
            <v>CB240108000100</v>
          </cell>
          <cell r="H3802">
            <v>1</v>
          </cell>
          <cell r="I3802" t="str">
            <v>--</v>
          </cell>
          <cell r="J3802">
            <v>1</v>
          </cell>
          <cell r="K3802">
            <v>1</v>
          </cell>
        </row>
        <row r="3803">
          <cell r="A3803" t="str">
            <v>M2</v>
          </cell>
          <cell r="B3803" t="str">
            <v>A5C</v>
          </cell>
          <cell r="C3803" t="str">
            <v>TRIM</v>
          </cell>
          <cell r="D3803" t="str">
            <v>V-2316</v>
          </cell>
          <cell r="E3803" t="str">
            <v>SW FLG</v>
          </cell>
          <cell r="F3803">
            <v>3</v>
          </cell>
          <cell r="G3803" t="str">
            <v>CB240108000100</v>
          </cell>
          <cell r="H3803">
            <v>1</v>
          </cell>
          <cell r="I3803" t="str">
            <v>--</v>
          </cell>
          <cell r="J3803">
            <v>3</v>
          </cell>
          <cell r="K3803">
            <v>3</v>
          </cell>
        </row>
        <row r="3804">
          <cell r="A3804" t="str">
            <v>M2</v>
          </cell>
          <cell r="B3804" t="str">
            <v>A5C</v>
          </cell>
          <cell r="C3804" t="str">
            <v>P</v>
          </cell>
          <cell r="D3804" t="str">
            <v>23055</v>
          </cell>
          <cell r="E3804" t="str">
            <v>SW FLG</v>
          </cell>
          <cell r="F3804">
            <v>3</v>
          </cell>
          <cell r="G3804" t="str">
            <v>CB240108000100</v>
          </cell>
          <cell r="H3804">
            <v>1</v>
          </cell>
          <cell r="I3804" t="str">
            <v>--</v>
          </cell>
          <cell r="J3804">
            <v>2</v>
          </cell>
          <cell r="K3804">
            <v>2</v>
          </cell>
        </row>
        <row r="3805">
          <cell r="A3805" t="str">
            <v>M2</v>
          </cell>
          <cell r="B3805" t="str">
            <v>A5C</v>
          </cell>
          <cell r="C3805" t="str">
            <v>P</v>
          </cell>
          <cell r="D3805" t="str">
            <v>23059</v>
          </cell>
          <cell r="E3805" t="str">
            <v>SW FLG</v>
          </cell>
          <cell r="F3805">
            <v>3</v>
          </cell>
          <cell r="G3805" t="str">
            <v>CB240108000100</v>
          </cell>
          <cell r="H3805">
            <v>1</v>
          </cell>
          <cell r="I3805" t="str">
            <v>--</v>
          </cell>
          <cell r="J3805">
            <v>1</v>
          </cell>
          <cell r="K3805">
            <v>1</v>
          </cell>
        </row>
        <row r="3806">
          <cell r="A3806" t="str">
            <v>M2</v>
          </cell>
          <cell r="B3806" t="str">
            <v>A5C</v>
          </cell>
          <cell r="C3806" t="str">
            <v>P</v>
          </cell>
          <cell r="D3806" t="str">
            <v>23183</v>
          </cell>
          <cell r="E3806" t="str">
            <v>SW FLG</v>
          </cell>
          <cell r="F3806">
            <v>3</v>
          </cell>
          <cell r="G3806" t="str">
            <v>CB240108000100</v>
          </cell>
          <cell r="H3806">
            <v>1</v>
          </cell>
          <cell r="I3806" t="str">
            <v>--</v>
          </cell>
          <cell r="J3806">
            <v>1</v>
          </cell>
          <cell r="K3806">
            <v>1</v>
          </cell>
        </row>
        <row r="3807">
          <cell r="A3807" t="str">
            <v>M2</v>
          </cell>
          <cell r="B3807" t="str">
            <v>A5C</v>
          </cell>
          <cell r="C3807" t="str">
            <v>TRIM</v>
          </cell>
          <cell r="D3807" t="str">
            <v>V-2352</v>
          </cell>
          <cell r="E3807" t="str">
            <v>SW FLG</v>
          </cell>
          <cell r="F3807">
            <v>3</v>
          </cell>
          <cell r="G3807" t="str">
            <v>CB240108000100</v>
          </cell>
          <cell r="H3807">
            <v>1</v>
          </cell>
          <cell r="I3807" t="str">
            <v>--</v>
          </cell>
          <cell r="J3807">
            <v>2</v>
          </cell>
          <cell r="K3807">
            <v>2</v>
          </cell>
        </row>
        <row r="3808">
          <cell r="A3808" t="str">
            <v>M2</v>
          </cell>
          <cell r="B3808" t="str">
            <v>A5C</v>
          </cell>
          <cell r="C3808" t="str">
            <v>P</v>
          </cell>
          <cell r="D3808" t="str">
            <v>23008</v>
          </cell>
          <cell r="E3808" t="str">
            <v>LWN FLG</v>
          </cell>
          <cell r="F3808">
            <v>3</v>
          </cell>
          <cell r="G3808" t="str">
            <v>CB2901000001WL</v>
          </cell>
          <cell r="H3808">
            <v>1</v>
          </cell>
          <cell r="I3808" t="str">
            <v>150mm</v>
          </cell>
          <cell r="J3808">
            <v>1</v>
          </cell>
          <cell r="K3808">
            <v>1</v>
          </cell>
        </row>
        <row r="3809">
          <cell r="A3809" t="str">
            <v>M2</v>
          </cell>
          <cell r="B3809" t="str">
            <v>A5C</v>
          </cell>
          <cell r="C3809" t="str">
            <v>P</v>
          </cell>
          <cell r="D3809" t="str">
            <v>23016</v>
          </cell>
          <cell r="E3809" t="str">
            <v>LWN FLG</v>
          </cell>
          <cell r="F3809">
            <v>3</v>
          </cell>
          <cell r="G3809" t="str">
            <v>CB2901000001WL</v>
          </cell>
          <cell r="H3809">
            <v>1</v>
          </cell>
          <cell r="I3809" t="str">
            <v>150mm</v>
          </cell>
          <cell r="J3809">
            <v>1</v>
          </cell>
          <cell r="K3809">
            <v>1</v>
          </cell>
        </row>
        <row r="3810">
          <cell r="A3810" t="str">
            <v>M2</v>
          </cell>
          <cell r="B3810" t="str">
            <v>A5C</v>
          </cell>
          <cell r="C3810" t="str">
            <v>P</v>
          </cell>
          <cell r="D3810" t="str">
            <v>23025</v>
          </cell>
          <cell r="E3810" t="str">
            <v>LWN FLG</v>
          </cell>
          <cell r="F3810">
            <v>3</v>
          </cell>
          <cell r="G3810" t="str">
            <v>CB2901000001WL</v>
          </cell>
          <cell r="H3810">
            <v>1</v>
          </cell>
          <cell r="I3810" t="str">
            <v>150mm</v>
          </cell>
          <cell r="J3810">
            <v>1</v>
          </cell>
          <cell r="K3810">
            <v>1</v>
          </cell>
        </row>
        <row r="3811">
          <cell r="A3811" t="str">
            <v>M2</v>
          </cell>
          <cell r="B3811" t="str">
            <v>A5C</v>
          </cell>
          <cell r="C3811" t="str">
            <v>P</v>
          </cell>
          <cell r="D3811" t="str">
            <v>23032</v>
          </cell>
          <cell r="E3811" t="str">
            <v>LWN FLG</v>
          </cell>
          <cell r="F3811">
            <v>3</v>
          </cell>
          <cell r="G3811" t="str">
            <v>CB2901000001WL</v>
          </cell>
          <cell r="H3811">
            <v>1</v>
          </cell>
          <cell r="I3811" t="str">
            <v>150mm</v>
          </cell>
          <cell r="J3811">
            <v>1</v>
          </cell>
          <cell r="K3811">
            <v>1</v>
          </cell>
        </row>
        <row r="3812">
          <cell r="A3812" t="str">
            <v>M2</v>
          </cell>
          <cell r="B3812" t="str">
            <v>A5C</v>
          </cell>
          <cell r="C3812" t="str">
            <v>P</v>
          </cell>
          <cell r="D3812" t="str">
            <v>23050</v>
          </cell>
          <cell r="E3812" t="str">
            <v>LWN FLG</v>
          </cell>
          <cell r="F3812">
            <v>3</v>
          </cell>
          <cell r="G3812" t="str">
            <v>CB2901000001WL</v>
          </cell>
          <cell r="H3812">
            <v>1</v>
          </cell>
          <cell r="I3812" t="str">
            <v>150mm</v>
          </cell>
          <cell r="J3812">
            <v>1</v>
          </cell>
          <cell r="K3812">
            <v>1</v>
          </cell>
        </row>
        <row r="3813">
          <cell r="A3813" t="str">
            <v>M2</v>
          </cell>
          <cell r="B3813" t="str">
            <v>A5C</v>
          </cell>
          <cell r="C3813" t="str">
            <v>P</v>
          </cell>
          <cell r="D3813" t="str">
            <v>23061</v>
          </cell>
          <cell r="E3813" t="str">
            <v>LWN FLG</v>
          </cell>
          <cell r="F3813">
            <v>3</v>
          </cell>
          <cell r="G3813" t="str">
            <v>CB2901000001WL</v>
          </cell>
          <cell r="H3813">
            <v>1</v>
          </cell>
          <cell r="I3813" t="str">
            <v>150mm</v>
          </cell>
          <cell r="J3813">
            <v>1</v>
          </cell>
          <cell r="K3813">
            <v>1</v>
          </cell>
        </row>
        <row r="3814">
          <cell r="A3814" t="str">
            <v>M2</v>
          </cell>
          <cell r="B3814" t="str">
            <v>A5C</v>
          </cell>
          <cell r="C3814" t="str">
            <v>P</v>
          </cell>
          <cell r="D3814" t="str">
            <v>23170</v>
          </cell>
          <cell r="E3814" t="str">
            <v>LWN FLG</v>
          </cell>
          <cell r="F3814">
            <v>3</v>
          </cell>
          <cell r="G3814" t="str">
            <v>CB2901000001WL</v>
          </cell>
          <cell r="H3814">
            <v>1</v>
          </cell>
          <cell r="I3814" t="str">
            <v>150mm</v>
          </cell>
          <cell r="J3814">
            <v>1</v>
          </cell>
          <cell r="K3814">
            <v>1</v>
          </cell>
        </row>
        <row r="3815">
          <cell r="A3815" t="str">
            <v>M2</v>
          </cell>
          <cell r="B3815" t="str">
            <v>A5C</v>
          </cell>
          <cell r="C3815" t="str">
            <v>P</v>
          </cell>
          <cell r="D3815" t="str">
            <v>23173</v>
          </cell>
          <cell r="E3815" t="str">
            <v>LWN FLG</v>
          </cell>
          <cell r="F3815">
            <v>3</v>
          </cell>
          <cell r="G3815" t="str">
            <v>CB2901000001WL</v>
          </cell>
          <cell r="H3815">
            <v>1</v>
          </cell>
          <cell r="I3815" t="str">
            <v>150mm</v>
          </cell>
          <cell r="J3815">
            <v>1</v>
          </cell>
          <cell r="K3815">
            <v>1</v>
          </cell>
        </row>
        <row r="3816">
          <cell r="A3816" t="str">
            <v>M2</v>
          </cell>
          <cell r="B3816" t="str">
            <v>A5C</v>
          </cell>
          <cell r="C3816" t="str">
            <v>P</v>
          </cell>
          <cell r="D3816" t="str">
            <v>23180</v>
          </cell>
          <cell r="E3816" t="str">
            <v>LWN FLG</v>
          </cell>
          <cell r="F3816">
            <v>3</v>
          </cell>
          <cell r="G3816" t="str">
            <v>CB2901000001WL</v>
          </cell>
          <cell r="H3816">
            <v>1</v>
          </cell>
          <cell r="I3816" t="str">
            <v>150mm</v>
          </cell>
          <cell r="J3816">
            <v>1</v>
          </cell>
          <cell r="K3816">
            <v>1</v>
          </cell>
        </row>
        <row r="3817">
          <cell r="A3817" t="str">
            <v>M2</v>
          </cell>
          <cell r="B3817" t="str">
            <v>A5C</v>
          </cell>
          <cell r="C3817" t="str">
            <v>P</v>
          </cell>
          <cell r="D3817" t="str">
            <v>24016</v>
          </cell>
          <cell r="E3817" t="str">
            <v>LWN FLG</v>
          </cell>
          <cell r="F3817">
            <v>3</v>
          </cell>
          <cell r="G3817" t="str">
            <v>CB2901000001WL</v>
          </cell>
          <cell r="H3817">
            <v>1</v>
          </cell>
          <cell r="I3817" t="str">
            <v>150mm</v>
          </cell>
          <cell r="J3817">
            <v>1</v>
          </cell>
          <cell r="K3817">
            <v>1</v>
          </cell>
        </row>
        <row r="3818">
          <cell r="A3818" t="str">
            <v>M2</v>
          </cell>
          <cell r="B3818" t="str">
            <v>A5C</v>
          </cell>
          <cell r="C3818" t="str">
            <v>P</v>
          </cell>
          <cell r="D3818" t="str">
            <v>23076</v>
          </cell>
          <cell r="E3818" t="str">
            <v>LWN FLG</v>
          </cell>
          <cell r="F3818">
            <v>3</v>
          </cell>
          <cell r="G3818" t="str">
            <v>CB2901000001WL</v>
          </cell>
          <cell r="H3818">
            <v>1</v>
          </cell>
          <cell r="I3818" t="str">
            <v>150mm</v>
          </cell>
          <cell r="J3818">
            <v>1</v>
          </cell>
          <cell r="K3818">
            <v>1</v>
          </cell>
        </row>
        <row r="3819">
          <cell r="A3819" t="str">
            <v>M2</v>
          </cell>
          <cell r="B3819" t="str">
            <v>A5C</v>
          </cell>
          <cell r="C3819" t="str">
            <v>P</v>
          </cell>
          <cell r="D3819" t="str">
            <v>23191</v>
          </cell>
          <cell r="E3819" t="str">
            <v>LWN FLG</v>
          </cell>
          <cell r="F3819">
            <v>3</v>
          </cell>
          <cell r="G3819" t="str">
            <v>CB2901000001WL</v>
          </cell>
          <cell r="H3819">
            <v>1</v>
          </cell>
          <cell r="I3819" t="str">
            <v>150mm</v>
          </cell>
          <cell r="J3819">
            <v>1</v>
          </cell>
          <cell r="K3819">
            <v>1</v>
          </cell>
        </row>
        <row r="3820">
          <cell r="A3820" t="str">
            <v>M2</v>
          </cell>
          <cell r="B3820" t="str">
            <v>A5C</v>
          </cell>
          <cell r="C3820" t="str">
            <v>P</v>
          </cell>
          <cell r="D3820" t="str">
            <v>24018</v>
          </cell>
          <cell r="E3820" t="str">
            <v>LWN FLG</v>
          </cell>
          <cell r="F3820">
            <v>3</v>
          </cell>
          <cell r="G3820" t="str">
            <v>CB2901000001WL</v>
          </cell>
          <cell r="H3820">
            <v>1</v>
          </cell>
          <cell r="I3820" t="str">
            <v>150mm</v>
          </cell>
          <cell r="J3820">
            <v>1</v>
          </cell>
          <cell r="K3820">
            <v>1</v>
          </cell>
        </row>
        <row r="3821">
          <cell r="A3821" t="str">
            <v>M2</v>
          </cell>
          <cell r="B3821" t="str">
            <v>A5C</v>
          </cell>
          <cell r="C3821" t="str">
            <v>P</v>
          </cell>
          <cell r="D3821" t="str">
            <v>23018</v>
          </cell>
          <cell r="E3821" t="str">
            <v>SW FLG</v>
          </cell>
          <cell r="F3821">
            <v>3</v>
          </cell>
          <cell r="G3821" t="str">
            <v>CB240108000100</v>
          </cell>
          <cell r="H3821">
            <v>1</v>
          </cell>
          <cell r="I3821" t="str">
            <v>--</v>
          </cell>
          <cell r="J3821">
            <v>2</v>
          </cell>
          <cell r="K3821">
            <v>2</v>
          </cell>
        </row>
        <row r="3822">
          <cell r="A3822" t="str">
            <v>M2</v>
          </cell>
          <cell r="B3822" t="str">
            <v>A5C</v>
          </cell>
          <cell r="C3822" t="str">
            <v>P</v>
          </cell>
          <cell r="D3822" t="str">
            <v>23027</v>
          </cell>
          <cell r="E3822" t="str">
            <v>SW FLG</v>
          </cell>
          <cell r="F3822">
            <v>3</v>
          </cell>
          <cell r="G3822" t="str">
            <v>CB240108000100</v>
          </cell>
          <cell r="H3822">
            <v>1</v>
          </cell>
          <cell r="I3822" t="str">
            <v>--</v>
          </cell>
          <cell r="J3822">
            <v>1</v>
          </cell>
          <cell r="K3822">
            <v>1</v>
          </cell>
        </row>
        <row r="3823">
          <cell r="A3823" t="str">
            <v>M2</v>
          </cell>
          <cell r="B3823" t="str">
            <v>A5C</v>
          </cell>
          <cell r="C3823" t="str">
            <v>P</v>
          </cell>
          <cell r="D3823" t="str">
            <v>23033</v>
          </cell>
          <cell r="E3823" t="str">
            <v>SW FLG</v>
          </cell>
          <cell r="F3823">
            <v>3</v>
          </cell>
          <cell r="G3823" t="str">
            <v>CB240108000100</v>
          </cell>
          <cell r="H3823">
            <v>1</v>
          </cell>
          <cell r="I3823" t="str">
            <v>--</v>
          </cell>
          <cell r="J3823">
            <v>2</v>
          </cell>
          <cell r="K3823">
            <v>2</v>
          </cell>
        </row>
        <row r="3824">
          <cell r="A3824" t="str">
            <v>M2</v>
          </cell>
          <cell r="B3824" t="str">
            <v>A5C</v>
          </cell>
          <cell r="C3824" t="str">
            <v>P</v>
          </cell>
          <cell r="D3824" t="str">
            <v>23044</v>
          </cell>
          <cell r="E3824" t="str">
            <v>SW FLG</v>
          </cell>
          <cell r="F3824">
            <v>3</v>
          </cell>
          <cell r="G3824" t="str">
            <v>CB240108000100</v>
          </cell>
          <cell r="H3824">
            <v>1</v>
          </cell>
          <cell r="I3824" t="str">
            <v>--</v>
          </cell>
          <cell r="J3824">
            <v>2</v>
          </cell>
          <cell r="K3824">
            <v>2</v>
          </cell>
        </row>
        <row r="3825">
          <cell r="A3825" t="str">
            <v>M2</v>
          </cell>
          <cell r="B3825" t="str">
            <v>A5C</v>
          </cell>
          <cell r="C3825" t="str">
            <v>P</v>
          </cell>
          <cell r="D3825" t="str">
            <v>23039</v>
          </cell>
          <cell r="E3825" t="str">
            <v>SW FLG</v>
          </cell>
          <cell r="F3825">
            <v>3</v>
          </cell>
          <cell r="G3825" t="str">
            <v>CB240108000100</v>
          </cell>
          <cell r="H3825">
            <v>1</v>
          </cell>
          <cell r="I3825" t="str">
            <v>--</v>
          </cell>
          <cell r="J3825">
            <v>2</v>
          </cell>
          <cell r="K3825">
            <v>2</v>
          </cell>
        </row>
        <row r="3826">
          <cell r="A3826" t="str">
            <v>M2</v>
          </cell>
          <cell r="B3826" t="str">
            <v>A5C</v>
          </cell>
          <cell r="C3826" t="str">
            <v>P</v>
          </cell>
          <cell r="D3826" t="str">
            <v>23074</v>
          </cell>
          <cell r="E3826" t="str">
            <v>SW FLG</v>
          </cell>
          <cell r="F3826">
            <v>3</v>
          </cell>
          <cell r="G3826" t="str">
            <v>CB240108000100</v>
          </cell>
          <cell r="H3826">
            <v>1</v>
          </cell>
          <cell r="I3826" t="str">
            <v>--</v>
          </cell>
          <cell r="J3826">
            <v>1</v>
          </cell>
          <cell r="K3826">
            <v>1</v>
          </cell>
        </row>
        <row r="3827">
          <cell r="A3827" t="str">
            <v>M2</v>
          </cell>
          <cell r="B3827" t="str">
            <v>A5C</v>
          </cell>
          <cell r="C3827" t="str">
            <v>P</v>
          </cell>
          <cell r="D3827" t="str">
            <v>23079</v>
          </cell>
          <cell r="E3827" t="str">
            <v>SW FLG</v>
          </cell>
          <cell r="F3827">
            <v>3</v>
          </cell>
          <cell r="G3827" t="str">
            <v>CB240108000100</v>
          </cell>
          <cell r="H3827">
            <v>1</v>
          </cell>
          <cell r="I3827" t="str">
            <v>--</v>
          </cell>
          <cell r="J3827">
            <v>1</v>
          </cell>
          <cell r="K3827">
            <v>1</v>
          </cell>
        </row>
        <row r="3828">
          <cell r="A3828" t="str">
            <v>M2</v>
          </cell>
          <cell r="B3828" t="str">
            <v>A5C</v>
          </cell>
          <cell r="C3828" t="str">
            <v>P</v>
          </cell>
          <cell r="D3828" t="str">
            <v>23219</v>
          </cell>
          <cell r="E3828" t="str">
            <v>SW FLG</v>
          </cell>
          <cell r="F3828">
            <v>3</v>
          </cell>
          <cell r="G3828" t="str">
            <v>CB240108000100</v>
          </cell>
          <cell r="H3828">
            <v>1</v>
          </cell>
          <cell r="I3828" t="str">
            <v>--</v>
          </cell>
          <cell r="J3828">
            <v>1</v>
          </cell>
          <cell r="K3828">
            <v>1</v>
          </cell>
        </row>
        <row r="3829">
          <cell r="A3829" t="str">
            <v>M2</v>
          </cell>
          <cell r="B3829" t="str">
            <v>A5C</v>
          </cell>
          <cell r="C3829" t="str">
            <v>P</v>
          </cell>
          <cell r="D3829" t="str">
            <v>23223</v>
          </cell>
          <cell r="E3829" t="str">
            <v>SW FLG</v>
          </cell>
          <cell r="F3829">
            <v>3</v>
          </cell>
          <cell r="G3829" t="str">
            <v>CB240208000100</v>
          </cell>
          <cell r="H3829">
            <v>1</v>
          </cell>
          <cell r="I3829" t="str">
            <v>--</v>
          </cell>
          <cell r="J3829">
            <v>2</v>
          </cell>
          <cell r="K3829">
            <v>2</v>
          </cell>
        </row>
        <row r="3830">
          <cell r="A3830" t="str">
            <v>M2</v>
          </cell>
          <cell r="B3830" t="str">
            <v>A5C</v>
          </cell>
          <cell r="C3830" t="str">
            <v>P</v>
          </cell>
          <cell r="D3830" t="str">
            <v>24015</v>
          </cell>
          <cell r="E3830" t="str">
            <v>SW FLG</v>
          </cell>
          <cell r="F3830">
            <v>3</v>
          </cell>
          <cell r="G3830" t="str">
            <v>CB240108000100</v>
          </cell>
          <cell r="H3830">
            <v>1</v>
          </cell>
          <cell r="I3830" t="str">
            <v>--</v>
          </cell>
          <cell r="J3830">
            <v>2</v>
          </cell>
          <cell r="K3830">
            <v>2</v>
          </cell>
        </row>
        <row r="3831">
          <cell r="A3831" t="str">
            <v>M2</v>
          </cell>
          <cell r="B3831" t="str">
            <v>A5C</v>
          </cell>
          <cell r="C3831" t="str">
            <v>P</v>
          </cell>
          <cell r="D3831" t="str">
            <v>24016</v>
          </cell>
          <cell r="E3831" t="str">
            <v>SW FLG</v>
          </cell>
          <cell r="F3831">
            <v>3</v>
          </cell>
          <cell r="G3831" t="str">
            <v>CB240108000100</v>
          </cell>
          <cell r="H3831">
            <v>1</v>
          </cell>
          <cell r="I3831" t="str">
            <v>--</v>
          </cell>
          <cell r="J3831">
            <v>2</v>
          </cell>
          <cell r="K3831">
            <v>2</v>
          </cell>
        </row>
        <row r="3832">
          <cell r="A3832" t="str">
            <v>M2</v>
          </cell>
          <cell r="B3832" t="str">
            <v>A5C</v>
          </cell>
          <cell r="C3832" t="str">
            <v>P</v>
          </cell>
          <cell r="D3832" t="str">
            <v>24017</v>
          </cell>
          <cell r="E3832" t="str">
            <v>SW FLG</v>
          </cell>
          <cell r="F3832">
            <v>3</v>
          </cell>
          <cell r="G3832" t="str">
            <v>CB240108000100</v>
          </cell>
          <cell r="H3832">
            <v>1</v>
          </cell>
          <cell r="I3832" t="str">
            <v>--</v>
          </cell>
          <cell r="J3832">
            <v>1</v>
          </cell>
          <cell r="K3832">
            <v>1</v>
          </cell>
        </row>
        <row r="3833">
          <cell r="A3833" t="str">
            <v>M2</v>
          </cell>
          <cell r="B3833" t="str">
            <v>A5C</v>
          </cell>
          <cell r="C3833" t="str">
            <v>P</v>
          </cell>
          <cell r="D3833" t="str">
            <v>24018</v>
          </cell>
          <cell r="E3833" t="str">
            <v>SW FLG</v>
          </cell>
          <cell r="F3833">
            <v>3</v>
          </cell>
          <cell r="G3833" t="str">
            <v>CB240108000100</v>
          </cell>
          <cell r="H3833">
            <v>1</v>
          </cell>
          <cell r="I3833" t="str">
            <v>--</v>
          </cell>
          <cell r="J3833">
            <v>1</v>
          </cell>
          <cell r="K3833">
            <v>1</v>
          </cell>
        </row>
        <row r="3834">
          <cell r="A3834" t="str">
            <v>M2</v>
          </cell>
          <cell r="B3834" t="str">
            <v>A5C</v>
          </cell>
          <cell r="C3834" t="str">
            <v>TRIM</v>
          </cell>
          <cell r="D3834" t="str">
            <v>C-2302</v>
          </cell>
          <cell r="E3834" t="str">
            <v>SW FLG</v>
          </cell>
          <cell r="F3834">
            <v>3</v>
          </cell>
          <cell r="G3834" t="str">
            <v>CB240108000100</v>
          </cell>
          <cell r="H3834">
            <v>1</v>
          </cell>
          <cell r="I3834" t="str">
            <v>--</v>
          </cell>
          <cell r="J3834">
            <v>1</v>
          </cell>
          <cell r="K3834">
            <v>1</v>
          </cell>
        </row>
        <row r="3835">
          <cell r="A3835" t="str">
            <v>M2</v>
          </cell>
          <cell r="B3835" t="str">
            <v>A5C</v>
          </cell>
          <cell r="C3835" t="str">
            <v>TRIM</v>
          </cell>
          <cell r="D3835" t="str">
            <v>C-2303</v>
          </cell>
          <cell r="E3835" t="str">
            <v>SW FLG</v>
          </cell>
          <cell r="F3835">
            <v>3</v>
          </cell>
          <cell r="G3835" t="str">
            <v>CB240108000100</v>
          </cell>
          <cell r="H3835">
            <v>1</v>
          </cell>
          <cell r="I3835" t="str">
            <v>--</v>
          </cell>
          <cell r="J3835">
            <v>1</v>
          </cell>
          <cell r="K3835">
            <v>1</v>
          </cell>
        </row>
        <row r="3836">
          <cell r="A3836" t="str">
            <v>M2</v>
          </cell>
          <cell r="B3836" t="str">
            <v>A5C</v>
          </cell>
          <cell r="C3836" t="str">
            <v>TRIM</v>
          </cell>
          <cell r="D3836" t="str">
            <v>C-2304</v>
          </cell>
          <cell r="E3836" t="str">
            <v>SW FLG</v>
          </cell>
          <cell r="F3836">
            <v>3</v>
          </cell>
          <cell r="G3836" t="str">
            <v>CB240108000100</v>
          </cell>
          <cell r="H3836">
            <v>1</v>
          </cell>
          <cell r="I3836" t="str">
            <v>--</v>
          </cell>
          <cell r="J3836">
            <v>1</v>
          </cell>
          <cell r="K3836">
            <v>1</v>
          </cell>
        </row>
        <row r="3837">
          <cell r="A3837" t="str">
            <v>M2</v>
          </cell>
          <cell r="B3837" t="str">
            <v>A5C</v>
          </cell>
          <cell r="C3837" t="str">
            <v>TRIM</v>
          </cell>
          <cell r="D3837" t="str">
            <v>C-2305</v>
          </cell>
          <cell r="E3837" t="str">
            <v>SW FLG</v>
          </cell>
          <cell r="F3837">
            <v>3</v>
          </cell>
          <cell r="G3837" t="str">
            <v>CB240108000100</v>
          </cell>
          <cell r="H3837">
            <v>1</v>
          </cell>
          <cell r="I3837" t="str">
            <v>--</v>
          </cell>
          <cell r="J3837">
            <v>1</v>
          </cell>
          <cell r="K3837">
            <v>1</v>
          </cell>
        </row>
        <row r="3838">
          <cell r="A3838" t="str">
            <v>M2</v>
          </cell>
          <cell r="B3838" t="str">
            <v>A5C</v>
          </cell>
          <cell r="C3838" t="str">
            <v>TRIM</v>
          </cell>
          <cell r="D3838" t="str">
            <v>C-2306</v>
          </cell>
          <cell r="E3838" t="str">
            <v>SW FLG</v>
          </cell>
          <cell r="F3838">
            <v>3</v>
          </cell>
          <cell r="G3838" t="str">
            <v>CB240108000100</v>
          </cell>
          <cell r="H3838">
            <v>1</v>
          </cell>
          <cell r="I3838" t="str">
            <v>--</v>
          </cell>
          <cell r="J3838">
            <v>1</v>
          </cell>
          <cell r="K3838">
            <v>1</v>
          </cell>
        </row>
        <row r="3839">
          <cell r="A3839" t="str">
            <v>M2</v>
          </cell>
          <cell r="B3839" t="str">
            <v>A5C</v>
          </cell>
          <cell r="C3839" t="str">
            <v>P</v>
          </cell>
          <cell r="D3839" t="str">
            <v>23019</v>
          </cell>
          <cell r="E3839" t="str">
            <v>SW FLG</v>
          </cell>
          <cell r="F3839">
            <v>3</v>
          </cell>
          <cell r="G3839" t="str">
            <v>CB240208000100</v>
          </cell>
          <cell r="H3839">
            <v>1</v>
          </cell>
          <cell r="I3839" t="str">
            <v>--</v>
          </cell>
          <cell r="J3839">
            <v>2</v>
          </cell>
          <cell r="K3839">
            <v>2</v>
          </cell>
        </row>
        <row r="3840">
          <cell r="A3840" t="str">
            <v>M2</v>
          </cell>
          <cell r="B3840" t="str">
            <v>A5C</v>
          </cell>
          <cell r="C3840" t="str">
            <v>P</v>
          </cell>
          <cell r="D3840" t="str">
            <v>23039</v>
          </cell>
          <cell r="E3840" t="str">
            <v>SW FLG</v>
          </cell>
          <cell r="F3840">
            <v>3</v>
          </cell>
          <cell r="G3840" t="str">
            <v>CB240208000100</v>
          </cell>
          <cell r="H3840">
            <v>1</v>
          </cell>
          <cell r="I3840" t="str">
            <v>--</v>
          </cell>
          <cell r="J3840">
            <v>2</v>
          </cell>
          <cell r="K3840">
            <v>2</v>
          </cell>
        </row>
        <row r="3841">
          <cell r="A3841" t="str">
            <v>M2</v>
          </cell>
          <cell r="B3841" t="str">
            <v>A5C</v>
          </cell>
          <cell r="C3841" t="str">
            <v>P</v>
          </cell>
          <cell r="D3841" t="str">
            <v>23077</v>
          </cell>
          <cell r="E3841" t="str">
            <v>SW FLG</v>
          </cell>
          <cell r="F3841">
            <v>3</v>
          </cell>
          <cell r="G3841" t="str">
            <v>CB240108000100</v>
          </cell>
          <cell r="H3841">
            <v>1</v>
          </cell>
          <cell r="I3841" t="str">
            <v>--</v>
          </cell>
          <cell r="J3841">
            <v>2</v>
          </cell>
          <cell r="K3841">
            <v>2</v>
          </cell>
        </row>
        <row r="3842">
          <cell r="A3842" t="str">
            <v>M2</v>
          </cell>
          <cell r="B3842" t="str">
            <v>A5C</v>
          </cell>
          <cell r="C3842" t="str">
            <v>P</v>
          </cell>
          <cell r="D3842" t="str">
            <v>23194</v>
          </cell>
          <cell r="E3842" t="str">
            <v>SW FLG</v>
          </cell>
          <cell r="F3842">
            <v>3</v>
          </cell>
          <cell r="G3842" t="str">
            <v>CB240108000100</v>
          </cell>
          <cell r="H3842">
            <v>1</v>
          </cell>
          <cell r="I3842" t="str">
            <v>--</v>
          </cell>
          <cell r="J3842">
            <v>3</v>
          </cell>
          <cell r="K3842">
            <v>3</v>
          </cell>
        </row>
        <row r="3843">
          <cell r="A3843" t="str">
            <v>M2</v>
          </cell>
          <cell r="B3843" t="str">
            <v>A5C</v>
          </cell>
          <cell r="C3843" t="str">
            <v>TRIM</v>
          </cell>
          <cell r="D3843" t="str">
            <v>V-2325</v>
          </cell>
          <cell r="E3843" t="str">
            <v>SW FLG</v>
          </cell>
          <cell r="F3843">
            <v>3</v>
          </cell>
          <cell r="G3843" t="str">
            <v>CB240108000100</v>
          </cell>
          <cell r="H3843">
            <v>1</v>
          </cell>
          <cell r="I3843" t="str">
            <v>--</v>
          </cell>
          <cell r="J3843">
            <v>3</v>
          </cell>
          <cell r="K3843">
            <v>3</v>
          </cell>
        </row>
        <row r="3844">
          <cell r="A3844" t="str">
            <v>M2</v>
          </cell>
          <cell r="B3844" t="str">
            <v>A5C</v>
          </cell>
          <cell r="C3844" t="str">
            <v>P</v>
          </cell>
          <cell r="D3844" t="str">
            <v>23015</v>
          </cell>
          <cell r="E3844" t="str">
            <v>LWN FLG</v>
          </cell>
          <cell r="F3844">
            <v>3</v>
          </cell>
          <cell r="G3844" t="str">
            <v>CB2901000001WL</v>
          </cell>
          <cell r="H3844">
            <v>1</v>
          </cell>
          <cell r="I3844" t="str">
            <v>150mm</v>
          </cell>
          <cell r="J3844">
            <v>1</v>
          </cell>
          <cell r="K3844">
            <v>1</v>
          </cell>
        </row>
        <row r="3845">
          <cell r="A3845" t="str">
            <v>M2</v>
          </cell>
          <cell r="B3845" t="str">
            <v>A5C</v>
          </cell>
          <cell r="C3845" t="str">
            <v>P</v>
          </cell>
          <cell r="D3845" t="str">
            <v>23009</v>
          </cell>
          <cell r="E3845" t="str">
            <v>SW FLG</v>
          </cell>
          <cell r="F3845">
            <v>3</v>
          </cell>
          <cell r="G3845" t="str">
            <v>CB240108000100</v>
          </cell>
          <cell r="H3845">
            <v>1</v>
          </cell>
          <cell r="I3845" t="str">
            <v>--</v>
          </cell>
          <cell r="J3845">
            <v>2</v>
          </cell>
          <cell r="K3845">
            <v>2</v>
          </cell>
        </row>
        <row r="3846">
          <cell r="A3846" t="str">
            <v>M2</v>
          </cell>
          <cell r="B3846" t="str">
            <v>A5C</v>
          </cell>
          <cell r="C3846" t="str">
            <v>P</v>
          </cell>
          <cell r="D3846" t="str">
            <v>23154</v>
          </cell>
          <cell r="E3846" t="str">
            <v>SW FLG</v>
          </cell>
          <cell r="F3846">
            <v>3</v>
          </cell>
          <cell r="G3846" t="str">
            <v>CB240108000100</v>
          </cell>
          <cell r="H3846">
            <v>1</v>
          </cell>
          <cell r="I3846" t="str">
            <v>--</v>
          </cell>
          <cell r="J3846">
            <v>3</v>
          </cell>
          <cell r="K3846">
            <v>3</v>
          </cell>
        </row>
        <row r="3847">
          <cell r="A3847" t="str">
            <v>M2</v>
          </cell>
          <cell r="B3847" t="str">
            <v>A5C</v>
          </cell>
          <cell r="C3847" t="str">
            <v>P</v>
          </cell>
          <cell r="D3847" t="str">
            <v>23156</v>
          </cell>
          <cell r="E3847" t="str">
            <v>SW FLG</v>
          </cell>
          <cell r="F3847">
            <v>3</v>
          </cell>
          <cell r="G3847" t="str">
            <v>CB240108000100</v>
          </cell>
          <cell r="H3847">
            <v>1</v>
          </cell>
          <cell r="I3847" t="str">
            <v>--</v>
          </cell>
          <cell r="J3847">
            <v>1</v>
          </cell>
          <cell r="K3847">
            <v>1</v>
          </cell>
        </row>
        <row r="3848">
          <cell r="A3848" t="str">
            <v>M2</v>
          </cell>
          <cell r="B3848" t="str">
            <v>A5C</v>
          </cell>
          <cell r="C3848" t="str">
            <v>P</v>
          </cell>
          <cell r="D3848" t="str">
            <v>24002</v>
          </cell>
          <cell r="E3848" t="str">
            <v>SW FLG</v>
          </cell>
          <cell r="F3848">
            <v>3</v>
          </cell>
          <cell r="G3848" t="str">
            <v>CB240108000100</v>
          </cell>
          <cell r="H3848">
            <v>1</v>
          </cell>
          <cell r="I3848" t="str">
            <v>--</v>
          </cell>
          <cell r="J3848">
            <v>1</v>
          </cell>
          <cell r="K3848">
            <v>1</v>
          </cell>
        </row>
        <row r="3849">
          <cell r="A3849" t="str">
            <v>M2</v>
          </cell>
          <cell r="B3849" t="str">
            <v>A5C</v>
          </cell>
          <cell r="C3849" t="str">
            <v>P</v>
          </cell>
          <cell r="D3849" t="str">
            <v>24002</v>
          </cell>
          <cell r="E3849" t="str">
            <v>SW FLG</v>
          </cell>
          <cell r="F3849">
            <v>3</v>
          </cell>
          <cell r="G3849" t="str">
            <v>CB240208000100</v>
          </cell>
          <cell r="H3849">
            <v>1</v>
          </cell>
          <cell r="I3849" t="str">
            <v>--</v>
          </cell>
          <cell r="J3849">
            <v>2</v>
          </cell>
          <cell r="K3849">
            <v>2</v>
          </cell>
        </row>
        <row r="3850">
          <cell r="A3850" t="str">
            <v>M2</v>
          </cell>
          <cell r="B3850" t="str">
            <v>A5C</v>
          </cell>
          <cell r="C3850" t="str">
            <v>P</v>
          </cell>
          <cell r="D3850" t="str">
            <v>24004</v>
          </cell>
          <cell r="E3850" t="str">
            <v>SW FLG</v>
          </cell>
          <cell r="F3850">
            <v>3</v>
          </cell>
          <cell r="G3850" t="str">
            <v>CB240208000100</v>
          </cell>
          <cell r="H3850">
            <v>1</v>
          </cell>
          <cell r="I3850" t="str">
            <v>--</v>
          </cell>
          <cell r="J3850">
            <v>2</v>
          </cell>
          <cell r="K3850">
            <v>2</v>
          </cell>
        </row>
        <row r="3851">
          <cell r="A3851" t="str">
            <v>M2</v>
          </cell>
          <cell r="B3851" t="str">
            <v>A5C</v>
          </cell>
          <cell r="C3851" t="str">
            <v>P</v>
          </cell>
          <cell r="D3851" t="str">
            <v>24010</v>
          </cell>
          <cell r="E3851" t="str">
            <v>SW FLG</v>
          </cell>
          <cell r="F3851">
            <v>3</v>
          </cell>
          <cell r="G3851" t="str">
            <v>CB240108000100</v>
          </cell>
          <cell r="H3851">
            <v>1</v>
          </cell>
          <cell r="I3851" t="str">
            <v>--</v>
          </cell>
          <cell r="J3851">
            <v>2</v>
          </cell>
          <cell r="K3851">
            <v>2</v>
          </cell>
        </row>
        <row r="3852">
          <cell r="A3852" t="str">
            <v>M2</v>
          </cell>
          <cell r="B3852" t="str">
            <v>A5C</v>
          </cell>
          <cell r="C3852" t="str">
            <v>P</v>
          </cell>
          <cell r="D3852" t="str">
            <v>24004</v>
          </cell>
          <cell r="E3852" t="str">
            <v>SW FLG</v>
          </cell>
          <cell r="F3852">
            <v>3</v>
          </cell>
          <cell r="G3852" t="str">
            <v>CB240108000100</v>
          </cell>
          <cell r="H3852">
            <v>1</v>
          </cell>
          <cell r="I3852" t="str">
            <v>--</v>
          </cell>
          <cell r="J3852">
            <v>3</v>
          </cell>
          <cell r="K3852">
            <v>3</v>
          </cell>
        </row>
        <row r="3853">
          <cell r="A3853" t="str">
            <v>M2</v>
          </cell>
          <cell r="B3853" t="str">
            <v>A5C</v>
          </cell>
          <cell r="C3853" t="str">
            <v>P</v>
          </cell>
          <cell r="D3853" t="str">
            <v>24026</v>
          </cell>
          <cell r="E3853" t="str">
            <v>SW FLG</v>
          </cell>
          <cell r="F3853">
            <v>3</v>
          </cell>
          <cell r="G3853" t="str">
            <v>CB240208000100</v>
          </cell>
          <cell r="H3853">
            <v>1</v>
          </cell>
          <cell r="I3853" t="str">
            <v>--</v>
          </cell>
          <cell r="J3853">
            <v>2</v>
          </cell>
          <cell r="K3853">
            <v>2</v>
          </cell>
        </row>
        <row r="3854">
          <cell r="A3854" t="str">
            <v>M2</v>
          </cell>
          <cell r="B3854" t="str">
            <v>A5C</v>
          </cell>
          <cell r="C3854" t="str">
            <v>P</v>
          </cell>
          <cell r="D3854" t="str">
            <v>24029</v>
          </cell>
          <cell r="E3854" t="str">
            <v>SW FLG</v>
          </cell>
          <cell r="F3854">
            <v>3</v>
          </cell>
          <cell r="G3854" t="str">
            <v>CB240108000100</v>
          </cell>
          <cell r="H3854">
            <v>1</v>
          </cell>
          <cell r="I3854" t="str">
            <v>--</v>
          </cell>
          <cell r="J3854">
            <v>1</v>
          </cell>
          <cell r="K3854">
            <v>1</v>
          </cell>
        </row>
        <row r="3855">
          <cell r="A3855" t="str">
            <v>M2</v>
          </cell>
          <cell r="B3855" t="str">
            <v>A5C</v>
          </cell>
          <cell r="C3855" t="str">
            <v>P</v>
          </cell>
          <cell r="D3855" t="str">
            <v>24032</v>
          </cell>
          <cell r="E3855" t="str">
            <v>SW FLG</v>
          </cell>
          <cell r="F3855">
            <v>3</v>
          </cell>
          <cell r="G3855" t="str">
            <v>CB240108000100</v>
          </cell>
          <cell r="H3855">
            <v>1</v>
          </cell>
          <cell r="I3855" t="str">
            <v>--</v>
          </cell>
          <cell r="J3855">
            <v>1</v>
          </cell>
          <cell r="K3855">
            <v>1</v>
          </cell>
        </row>
        <row r="3856">
          <cell r="A3856" t="str">
            <v>M2</v>
          </cell>
          <cell r="B3856" t="str">
            <v>A5C</v>
          </cell>
          <cell r="C3856" t="str">
            <v>P</v>
          </cell>
          <cell r="D3856" t="str">
            <v>24033</v>
          </cell>
          <cell r="E3856" t="str">
            <v>SW FLG</v>
          </cell>
          <cell r="F3856">
            <v>3</v>
          </cell>
          <cell r="G3856" t="str">
            <v>CB240108000100</v>
          </cell>
          <cell r="H3856">
            <v>1</v>
          </cell>
          <cell r="I3856" t="str">
            <v>--</v>
          </cell>
          <cell r="J3856">
            <v>1</v>
          </cell>
          <cell r="K3856">
            <v>1</v>
          </cell>
        </row>
        <row r="3857">
          <cell r="A3857" t="str">
            <v>M2</v>
          </cell>
          <cell r="B3857" t="str">
            <v>A5C</v>
          </cell>
          <cell r="C3857" t="str">
            <v>P</v>
          </cell>
          <cell r="D3857" t="str">
            <v>24031</v>
          </cell>
          <cell r="E3857" t="str">
            <v>SW FLG</v>
          </cell>
          <cell r="F3857">
            <v>3</v>
          </cell>
          <cell r="G3857" t="str">
            <v>CB240108000100</v>
          </cell>
          <cell r="H3857">
            <v>1</v>
          </cell>
          <cell r="I3857" t="str">
            <v>--</v>
          </cell>
          <cell r="J3857">
            <v>1</v>
          </cell>
          <cell r="K3857">
            <v>1</v>
          </cell>
        </row>
        <row r="3858">
          <cell r="A3858" t="str">
            <v>M2</v>
          </cell>
          <cell r="B3858" t="str">
            <v>A5C</v>
          </cell>
          <cell r="C3858" t="str">
            <v>P</v>
          </cell>
          <cell r="D3858" t="str">
            <v>99004</v>
          </cell>
          <cell r="E3858" t="str">
            <v>SW FLG</v>
          </cell>
          <cell r="F3858">
            <v>3</v>
          </cell>
          <cell r="G3858" t="str">
            <v>CB240108000100</v>
          </cell>
          <cell r="H3858">
            <v>1</v>
          </cell>
          <cell r="I3858" t="str">
            <v>--</v>
          </cell>
          <cell r="J3858">
            <v>1</v>
          </cell>
          <cell r="K3858">
            <v>1</v>
          </cell>
        </row>
        <row r="3859">
          <cell r="A3859" t="str">
            <v>M2</v>
          </cell>
          <cell r="B3859" t="str">
            <v>A5C</v>
          </cell>
          <cell r="C3859" t="str">
            <v>TRIM</v>
          </cell>
          <cell r="D3859" t="str">
            <v>C-2301</v>
          </cell>
          <cell r="E3859" t="str">
            <v>SW FLG</v>
          </cell>
          <cell r="F3859">
            <v>3</v>
          </cell>
          <cell r="G3859" t="str">
            <v>CB240108000100</v>
          </cell>
          <cell r="H3859">
            <v>1</v>
          </cell>
          <cell r="I3859" t="str">
            <v>--</v>
          </cell>
          <cell r="J3859">
            <v>1</v>
          </cell>
          <cell r="K3859">
            <v>1</v>
          </cell>
        </row>
        <row r="3860">
          <cell r="A3860" t="str">
            <v>M2</v>
          </cell>
          <cell r="B3860" t="str">
            <v>A5C</v>
          </cell>
          <cell r="C3860" t="str">
            <v>TRIM</v>
          </cell>
          <cell r="D3860" t="str">
            <v>R-2401</v>
          </cell>
          <cell r="E3860" t="str">
            <v>SW FLG</v>
          </cell>
          <cell r="F3860">
            <v>3</v>
          </cell>
          <cell r="G3860" t="str">
            <v>CB240108000100</v>
          </cell>
          <cell r="H3860">
            <v>1</v>
          </cell>
          <cell r="I3860" t="str">
            <v>--</v>
          </cell>
          <cell r="J3860">
            <v>1</v>
          </cell>
          <cell r="K3860">
            <v>1</v>
          </cell>
        </row>
        <row r="3861">
          <cell r="A3861" t="str">
            <v>M2</v>
          </cell>
          <cell r="B3861" t="str">
            <v>A5C</v>
          </cell>
          <cell r="C3861" t="str">
            <v>P</v>
          </cell>
          <cell r="D3861" t="str">
            <v>24001</v>
          </cell>
          <cell r="E3861" t="str">
            <v>SW FLG</v>
          </cell>
          <cell r="F3861">
            <v>3</v>
          </cell>
          <cell r="G3861" t="str">
            <v>CB240108000100</v>
          </cell>
          <cell r="H3861">
            <v>1</v>
          </cell>
          <cell r="I3861" t="str">
            <v>--</v>
          </cell>
          <cell r="J3861">
            <v>2</v>
          </cell>
          <cell r="K3861">
            <v>2</v>
          </cell>
        </row>
        <row r="3862">
          <cell r="A3862" t="str">
            <v>M2</v>
          </cell>
          <cell r="B3862" t="str">
            <v>A5C</v>
          </cell>
          <cell r="C3862" t="str">
            <v>P</v>
          </cell>
          <cell r="D3862" t="str">
            <v>24025</v>
          </cell>
          <cell r="E3862" t="str">
            <v>SW FLG</v>
          </cell>
          <cell r="F3862">
            <v>3</v>
          </cell>
          <cell r="G3862" t="str">
            <v>CB240108000100</v>
          </cell>
          <cell r="H3862">
            <v>1</v>
          </cell>
          <cell r="I3862" t="str">
            <v>--</v>
          </cell>
          <cell r="J3862">
            <v>7</v>
          </cell>
          <cell r="K3862">
            <v>7</v>
          </cell>
        </row>
        <row r="3863">
          <cell r="A3863" t="str">
            <v>M2</v>
          </cell>
          <cell r="B3863" t="str">
            <v>A5C</v>
          </cell>
          <cell r="C3863" t="str">
            <v>P</v>
          </cell>
          <cell r="D3863" t="str">
            <v>24026</v>
          </cell>
          <cell r="E3863" t="str">
            <v>SW FLG</v>
          </cell>
          <cell r="F3863">
            <v>3</v>
          </cell>
          <cell r="G3863" t="str">
            <v>CB240108000100</v>
          </cell>
          <cell r="H3863">
            <v>1</v>
          </cell>
          <cell r="I3863" t="str">
            <v>--</v>
          </cell>
          <cell r="J3863">
            <v>1</v>
          </cell>
          <cell r="K3863">
            <v>1</v>
          </cell>
        </row>
        <row r="3864">
          <cell r="A3864" t="str">
            <v>M2</v>
          </cell>
          <cell r="B3864" t="str">
            <v>A5C</v>
          </cell>
          <cell r="C3864" t="str">
            <v>P</v>
          </cell>
          <cell r="D3864" t="str">
            <v>23006</v>
          </cell>
          <cell r="E3864" t="str">
            <v>SW FLG</v>
          </cell>
          <cell r="F3864">
            <v>3</v>
          </cell>
          <cell r="G3864" t="str">
            <v>CB240108001H00</v>
          </cell>
          <cell r="H3864">
            <v>1.5</v>
          </cell>
          <cell r="I3864" t="str">
            <v>--</v>
          </cell>
          <cell r="J3864">
            <v>1</v>
          </cell>
          <cell r="K3864">
            <v>1</v>
          </cell>
        </row>
        <row r="3865">
          <cell r="A3865" t="str">
            <v>M2</v>
          </cell>
          <cell r="B3865" t="str">
            <v>A5C</v>
          </cell>
          <cell r="C3865" t="str">
            <v>P</v>
          </cell>
          <cell r="D3865" t="str">
            <v>22102</v>
          </cell>
          <cell r="E3865" t="str">
            <v>SW FLG</v>
          </cell>
          <cell r="F3865">
            <v>3</v>
          </cell>
          <cell r="G3865" t="str">
            <v>CB240108001H00</v>
          </cell>
          <cell r="H3865">
            <v>1.5</v>
          </cell>
          <cell r="I3865" t="str">
            <v>--</v>
          </cell>
          <cell r="J3865">
            <v>1</v>
          </cell>
          <cell r="K3865">
            <v>1</v>
          </cell>
        </row>
        <row r="3866">
          <cell r="A3866" t="str">
            <v>M2</v>
          </cell>
          <cell r="B3866" t="str">
            <v>A5C</v>
          </cell>
          <cell r="C3866" t="str">
            <v>P</v>
          </cell>
          <cell r="D3866" t="str">
            <v>23001</v>
          </cell>
          <cell r="E3866" t="str">
            <v>SW FLG</v>
          </cell>
          <cell r="F3866">
            <v>3</v>
          </cell>
          <cell r="G3866" t="str">
            <v>CB240108001H00</v>
          </cell>
          <cell r="H3866">
            <v>1.5</v>
          </cell>
          <cell r="I3866" t="str">
            <v>--</v>
          </cell>
          <cell r="J3866">
            <v>2</v>
          </cell>
          <cell r="K3866">
            <v>2</v>
          </cell>
        </row>
        <row r="3867">
          <cell r="A3867" t="str">
            <v>M2</v>
          </cell>
          <cell r="B3867" t="str">
            <v>A5C</v>
          </cell>
          <cell r="C3867" t="str">
            <v>P</v>
          </cell>
          <cell r="D3867" t="str">
            <v>23005</v>
          </cell>
          <cell r="E3867" t="str">
            <v>SW FLG</v>
          </cell>
          <cell r="F3867">
            <v>3</v>
          </cell>
          <cell r="G3867" t="str">
            <v>CB240108001H00</v>
          </cell>
          <cell r="H3867">
            <v>1.5</v>
          </cell>
          <cell r="I3867" t="str">
            <v>--</v>
          </cell>
          <cell r="J3867">
            <v>2</v>
          </cell>
          <cell r="K3867">
            <v>2</v>
          </cell>
        </row>
        <row r="3868">
          <cell r="A3868" t="str">
            <v>M2</v>
          </cell>
          <cell r="B3868" t="str">
            <v>A5C</v>
          </cell>
          <cell r="C3868" t="str">
            <v>P</v>
          </cell>
          <cell r="D3868" t="str">
            <v>23037</v>
          </cell>
          <cell r="E3868" t="str">
            <v>SW FLG</v>
          </cell>
          <cell r="F3868">
            <v>3</v>
          </cell>
          <cell r="G3868" t="str">
            <v>CB240108001H00</v>
          </cell>
          <cell r="H3868">
            <v>1.5</v>
          </cell>
          <cell r="I3868" t="str">
            <v>--</v>
          </cell>
          <cell r="J3868">
            <v>1</v>
          </cell>
          <cell r="K3868">
            <v>1</v>
          </cell>
        </row>
        <row r="3869">
          <cell r="A3869" t="str">
            <v>M2</v>
          </cell>
          <cell r="B3869" t="str">
            <v>A5C</v>
          </cell>
          <cell r="C3869" t="str">
            <v>P</v>
          </cell>
          <cell r="D3869" t="str">
            <v>23035</v>
          </cell>
          <cell r="E3869" t="str">
            <v>SW FLG</v>
          </cell>
          <cell r="F3869">
            <v>3</v>
          </cell>
          <cell r="G3869" t="str">
            <v>CB240108001H00</v>
          </cell>
          <cell r="H3869">
            <v>1.5</v>
          </cell>
          <cell r="I3869" t="str">
            <v>--</v>
          </cell>
          <cell r="J3869">
            <v>5</v>
          </cell>
          <cell r="K3869">
            <v>5</v>
          </cell>
        </row>
        <row r="3870">
          <cell r="A3870" t="str">
            <v>M2</v>
          </cell>
          <cell r="B3870" t="str">
            <v>A5C</v>
          </cell>
          <cell r="C3870" t="str">
            <v>P</v>
          </cell>
          <cell r="D3870" t="str">
            <v>23038</v>
          </cell>
          <cell r="E3870" t="str">
            <v>SW FLG</v>
          </cell>
          <cell r="F3870">
            <v>3</v>
          </cell>
          <cell r="G3870" t="str">
            <v>CB240108001H00</v>
          </cell>
          <cell r="H3870">
            <v>1.5</v>
          </cell>
          <cell r="I3870" t="str">
            <v>--</v>
          </cell>
          <cell r="J3870">
            <v>4</v>
          </cell>
          <cell r="K3870">
            <v>4</v>
          </cell>
        </row>
        <row r="3871">
          <cell r="A3871" t="str">
            <v>M2</v>
          </cell>
          <cell r="B3871" t="str">
            <v>A5C</v>
          </cell>
          <cell r="C3871" t="str">
            <v>P</v>
          </cell>
          <cell r="D3871" t="str">
            <v>23052</v>
          </cell>
          <cell r="E3871" t="str">
            <v>SW FLG</v>
          </cell>
          <cell r="F3871">
            <v>3</v>
          </cell>
          <cell r="G3871" t="str">
            <v>CB240108001H00</v>
          </cell>
          <cell r="H3871">
            <v>1.5</v>
          </cell>
          <cell r="I3871" t="str">
            <v>--</v>
          </cell>
          <cell r="J3871">
            <v>1</v>
          </cell>
          <cell r="K3871">
            <v>1</v>
          </cell>
        </row>
        <row r="3872">
          <cell r="A3872" t="str">
            <v>M2</v>
          </cell>
          <cell r="B3872" t="str">
            <v>A5C</v>
          </cell>
          <cell r="C3872" t="str">
            <v>P</v>
          </cell>
          <cell r="D3872" t="str">
            <v>23063</v>
          </cell>
          <cell r="E3872" t="str">
            <v>SW FLG</v>
          </cell>
          <cell r="F3872">
            <v>3</v>
          </cell>
          <cell r="G3872" t="str">
            <v>CB240108001H00</v>
          </cell>
          <cell r="H3872">
            <v>1.5</v>
          </cell>
          <cell r="I3872" t="str">
            <v>--</v>
          </cell>
          <cell r="J3872">
            <v>1</v>
          </cell>
          <cell r="K3872">
            <v>1</v>
          </cell>
        </row>
        <row r="3873">
          <cell r="A3873" t="str">
            <v>M2</v>
          </cell>
          <cell r="B3873" t="str">
            <v>A5C</v>
          </cell>
          <cell r="C3873" t="str">
            <v>P</v>
          </cell>
          <cell r="D3873" t="str">
            <v>23070</v>
          </cell>
          <cell r="E3873" t="str">
            <v>SW FLG</v>
          </cell>
          <cell r="F3873">
            <v>3</v>
          </cell>
          <cell r="G3873" t="str">
            <v>CB240108001H00</v>
          </cell>
          <cell r="H3873">
            <v>1.5</v>
          </cell>
          <cell r="I3873" t="str">
            <v>--</v>
          </cell>
          <cell r="J3873">
            <v>4</v>
          </cell>
          <cell r="K3873">
            <v>4</v>
          </cell>
        </row>
        <row r="3874">
          <cell r="A3874" t="str">
            <v>M2</v>
          </cell>
          <cell r="B3874" t="str">
            <v>A5C</v>
          </cell>
          <cell r="C3874" t="str">
            <v>P</v>
          </cell>
          <cell r="D3874" t="str">
            <v>23073</v>
          </cell>
          <cell r="E3874" t="str">
            <v>SW FLG</v>
          </cell>
          <cell r="F3874">
            <v>3</v>
          </cell>
          <cell r="G3874" t="str">
            <v>CB240108001H00</v>
          </cell>
          <cell r="H3874">
            <v>1.5</v>
          </cell>
          <cell r="I3874" t="str">
            <v>--</v>
          </cell>
          <cell r="J3874">
            <v>2</v>
          </cell>
          <cell r="K3874">
            <v>2</v>
          </cell>
        </row>
        <row r="3875">
          <cell r="A3875" t="str">
            <v>M2</v>
          </cell>
          <cell r="B3875" t="str">
            <v>A5C</v>
          </cell>
          <cell r="C3875" t="str">
            <v>P</v>
          </cell>
          <cell r="D3875" t="str">
            <v>23078</v>
          </cell>
          <cell r="E3875" t="str">
            <v>SW FLG</v>
          </cell>
          <cell r="F3875">
            <v>3</v>
          </cell>
          <cell r="G3875" t="str">
            <v>CB240108001H00</v>
          </cell>
          <cell r="H3875">
            <v>1.5</v>
          </cell>
          <cell r="I3875" t="str">
            <v>--</v>
          </cell>
          <cell r="J3875">
            <v>1</v>
          </cell>
          <cell r="K3875">
            <v>1</v>
          </cell>
        </row>
        <row r="3876">
          <cell r="A3876" t="str">
            <v>M2</v>
          </cell>
          <cell r="B3876" t="str">
            <v>A5C</v>
          </cell>
          <cell r="C3876" t="str">
            <v>P</v>
          </cell>
          <cell r="D3876" t="str">
            <v>23096</v>
          </cell>
          <cell r="E3876" t="str">
            <v>SW FLG</v>
          </cell>
          <cell r="F3876">
            <v>3</v>
          </cell>
          <cell r="G3876" t="str">
            <v>CB240108001H00</v>
          </cell>
          <cell r="H3876">
            <v>1.5</v>
          </cell>
          <cell r="I3876" t="str">
            <v>--</v>
          </cell>
          <cell r="J3876">
            <v>2</v>
          </cell>
          <cell r="K3876">
            <v>2</v>
          </cell>
        </row>
        <row r="3877">
          <cell r="A3877" t="str">
            <v>M2</v>
          </cell>
          <cell r="B3877" t="str">
            <v>A5C</v>
          </cell>
          <cell r="C3877" t="str">
            <v>P</v>
          </cell>
          <cell r="D3877" t="str">
            <v>23107</v>
          </cell>
          <cell r="E3877" t="str">
            <v>SW FLG</v>
          </cell>
          <cell r="F3877">
            <v>3</v>
          </cell>
          <cell r="G3877" t="str">
            <v>CB240108001H00</v>
          </cell>
          <cell r="H3877">
            <v>1.5</v>
          </cell>
          <cell r="I3877" t="str">
            <v>--</v>
          </cell>
          <cell r="J3877">
            <v>5</v>
          </cell>
          <cell r="K3877">
            <v>5</v>
          </cell>
        </row>
        <row r="3878">
          <cell r="A3878" t="str">
            <v>M2</v>
          </cell>
          <cell r="B3878" t="str">
            <v>A5C</v>
          </cell>
          <cell r="C3878" t="str">
            <v>P</v>
          </cell>
          <cell r="D3878" t="str">
            <v>23111</v>
          </cell>
          <cell r="E3878" t="str">
            <v>SW FLG</v>
          </cell>
          <cell r="F3878">
            <v>3</v>
          </cell>
          <cell r="G3878" t="str">
            <v>CB240108001H00</v>
          </cell>
          <cell r="H3878">
            <v>1.5</v>
          </cell>
          <cell r="I3878" t="str">
            <v>--</v>
          </cell>
          <cell r="J3878">
            <v>5</v>
          </cell>
          <cell r="K3878">
            <v>5</v>
          </cell>
        </row>
        <row r="3879">
          <cell r="A3879" t="str">
            <v>M2</v>
          </cell>
          <cell r="B3879" t="str">
            <v>A5C</v>
          </cell>
          <cell r="C3879" t="str">
            <v>P</v>
          </cell>
          <cell r="D3879" t="str">
            <v>23115</v>
          </cell>
          <cell r="E3879" t="str">
            <v>SW FLG</v>
          </cell>
          <cell r="F3879">
            <v>3</v>
          </cell>
          <cell r="G3879" t="str">
            <v>CB240108001H00</v>
          </cell>
          <cell r="H3879">
            <v>1.5</v>
          </cell>
          <cell r="I3879" t="str">
            <v>--</v>
          </cell>
          <cell r="J3879">
            <v>2</v>
          </cell>
          <cell r="K3879">
            <v>2</v>
          </cell>
        </row>
        <row r="3880">
          <cell r="A3880" t="str">
            <v>M2</v>
          </cell>
          <cell r="B3880" t="str">
            <v>A5C</v>
          </cell>
          <cell r="C3880" t="str">
            <v>P</v>
          </cell>
          <cell r="D3880" t="str">
            <v>23117</v>
          </cell>
          <cell r="E3880" t="str">
            <v>SW FLG</v>
          </cell>
          <cell r="F3880">
            <v>3</v>
          </cell>
          <cell r="G3880" t="str">
            <v>CB240108001H00</v>
          </cell>
          <cell r="H3880">
            <v>1.5</v>
          </cell>
          <cell r="I3880" t="str">
            <v>--</v>
          </cell>
          <cell r="J3880">
            <v>4</v>
          </cell>
          <cell r="K3880">
            <v>4</v>
          </cell>
        </row>
        <row r="3881">
          <cell r="A3881" t="str">
            <v>M2</v>
          </cell>
          <cell r="B3881" t="str">
            <v>A5C</v>
          </cell>
          <cell r="C3881" t="str">
            <v>P</v>
          </cell>
          <cell r="D3881" t="str">
            <v>23143</v>
          </cell>
          <cell r="E3881" t="str">
            <v>SW FLG</v>
          </cell>
          <cell r="F3881">
            <v>3</v>
          </cell>
          <cell r="G3881" t="str">
            <v>CB240108001H00</v>
          </cell>
          <cell r="H3881">
            <v>1.5</v>
          </cell>
          <cell r="I3881" t="str">
            <v>--</v>
          </cell>
          <cell r="J3881">
            <v>5</v>
          </cell>
          <cell r="K3881">
            <v>5</v>
          </cell>
        </row>
        <row r="3882">
          <cell r="A3882" t="str">
            <v>M2</v>
          </cell>
          <cell r="B3882" t="str">
            <v>A5C</v>
          </cell>
          <cell r="C3882" t="str">
            <v>P</v>
          </cell>
          <cell r="D3882" t="str">
            <v>23147</v>
          </cell>
          <cell r="E3882" t="str">
            <v>SW FLG</v>
          </cell>
          <cell r="F3882">
            <v>3</v>
          </cell>
          <cell r="G3882" t="str">
            <v>CB240108001H00</v>
          </cell>
          <cell r="H3882">
            <v>1.5</v>
          </cell>
          <cell r="I3882" t="str">
            <v>--</v>
          </cell>
          <cell r="J3882">
            <v>5</v>
          </cell>
          <cell r="K3882">
            <v>5</v>
          </cell>
        </row>
        <row r="3883">
          <cell r="A3883" t="str">
            <v>M2</v>
          </cell>
          <cell r="B3883" t="str">
            <v>A5C</v>
          </cell>
          <cell r="C3883" t="str">
            <v>P</v>
          </cell>
          <cell r="D3883" t="str">
            <v>23157</v>
          </cell>
          <cell r="E3883" t="str">
            <v>SW FLG</v>
          </cell>
          <cell r="F3883">
            <v>3</v>
          </cell>
          <cell r="G3883" t="str">
            <v>CB240108001H00</v>
          </cell>
          <cell r="H3883">
            <v>1.5</v>
          </cell>
          <cell r="I3883" t="str">
            <v>--</v>
          </cell>
          <cell r="J3883">
            <v>4</v>
          </cell>
          <cell r="K3883">
            <v>4</v>
          </cell>
        </row>
        <row r="3884">
          <cell r="A3884" t="str">
            <v>M2</v>
          </cell>
          <cell r="B3884" t="str">
            <v>A5C</v>
          </cell>
          <cell r="C3884" t="str">
            <v>P</v>
          </cell>
          <cell r="D3884" t="str">
            <v>23185</v>
          </cell>
          <cell r="E3884" t="str">
            <v>SW FLG</v>
          </cell>
          <cell r="F3884">
            <v>3</v>
          </cell>
          <cell r="G3884" t="str">
            <v>CB240108001H00</v>
          </cell>
          <cell r="H3884">
            <v>1.5</v>
          </cell>
          <cell r="I3884" t="str">
            <v>--</v>
          </cell>
          <cell r="J3884">
            <v>4</v>
          </cell>
          <cell r="K3884">
            <v>4</v>
          </cell>
        </row>
        <row r="3885">
          <cell r="A3885" t="str">
            <v>M2</v>
          </cell>
          <cell r="B3885" t="str">
            <v>A5C</v>
          </cell>
          <cell r="C3885" t="str">
            <v>P</v>
          </cell>
          <cell r="D3885" t="str">
            <v>23196</v>
          </cell>
          <cell r="E3885" t="str">
            <v>SW FLG</v>
          </cell>
          <cell r="F3885">
            <v>3</v>
          </cell>
          <cell r="G3885" t="str">
            <v>CB240108001H00</v>
          </cell>
          <cell r="H3885">
            <v>1.5</v>
          </cell>
          <cell r="I3885" t="str">
            <v>--</v>
          </cell>
          <cell r="J3885">
            <v>4</v>
          </cell>
          <cell r="K3885">
            <v>4</v>
          </cell>
        </row>
        <row r="3886">
          <cell r="A3886" t="str">
            <v>M2</v>
          </cell>
          <cell r="B3886" t="str">
            <v>A5C</v>
          </cell>
          <cell r="C3886" t="str">
            <v>P</v>
          </cell>
          <cell r="D3886" t="str">
            <v>23217</v>
          </cell>
          <cell r="E3886" t="str">
            <v>SW FLG</v>
          </cell>
          <cell r="F3886">
            <v>3</v>
          </cell>
          <cell r="G3886" t="str">
            <v>CB240108001H00</v>
          </cell>
          <cell r="H3886">
            <v>1.5</v>
          </cell>
          <cell r="I3886" t="str">
            <v>--</v>
          </cell>
          <cell r="J3886">
            <v>2</v>
          </cell>
          <cell r="K3886">
            <v>2</v>
          </cell>
        </row>
        <row r="3887">
          <cell r="A3887" t="str">
            <v>M2</v>
          </cell>
          <cell r="B3887" t="str">
            <v>A5C</v>
          </cell>
          <cell r="C3887" t="str">
            <v>P</v>
          </cell>
          <cell r="D3887" t="str">
            <v>23226</v>
          </cell>
          <cell r="E3887" t="str">
            <v>SW FLG</v>
          </cell>
          <cell r="F3887">
            <v>3</v>
          </cell>
          <cell r="G3887" t="str">
            <v>CB240108001H00</v>
          </cell>
          <cell r="H3887">
            <v>1.5</v>
          </cell>
          <cell r="I3887" t="str">
            <v>--</v>
          </cell>
          <cell r="J3887">
            <v>2</v>
          </cell>
          <cell r="K3887">
            <v>2</v>
          </cell>
        </row>
        <row r="3888">
          <cell r="A3888" t="str">
            <v>M2</v>
          </cell>
          <cell r="B3888" t="str">
            <v>A5C</v>
          </cell>
          <cell r="C3888" t="str">
            <v>P</v>
          </cell>
          <cell r="D3888" t="str">
            <v>23246</v>
          </cell>
          <cell r="E3888" t="str">
            <v>SW FLG</v>
          </cell>
          <cell r="F3888">
            <v>3</v>
          </cell>
          <cell r="G3888" t="str">
            <v>CB240108001H00</v>
          </cell>
          <cell r="H3888">
            <v>1.5</v>
          </cell>
          <cell r="I3888" t="str">
            <v>--</v>
          </cell>
          <cell r="J3888">
            <v>2</v>
          </cell>
          <cell r="K3888">
            <v>2</v>
          </cell>
        </row>
        <row r="3889">
          <cell r="A3889" t="str">
            <v>M2</v>
          </cell>
          <cell r="B3889" t="str">
            <v>A5C</v>
          </cell>
          <cell r="C3889" t="str">
            <v>P</v>
          </cell>
          <cell r="D3889" t="str">
            <v>23248</v>
          </cell>
          <cell r="E3889" t="str">
            <v>SW FLG</v>
          </cell>
          <cell r="F3889">
            <v>3</v>
          </cell>
          <cell r="G3889" t="str">
            <v>CB240108001H00</v>
          </cell>
          <cell r="H3889">
            <v>1.5</v>
          </cell>
          <cell r="I3889" t="str">
            <v>--</v>
          </cell>
          <cell r="J3889">
            <v>2</v>
          </cell>
          <cell r="K3889">
            <v>2</v>
          </cell>
        </row>
        <row r="3890">
          <cell r="A3890" t="str">
            <v>M2</v>
          </cell>
          <cell r="B3890" t="str">
            <v>A5C</v>
          </cell>
          <cell r="C3890" t="str">
            <v>P</v>
          </cell>
          <cell r="D3890" t="str">
            <v>23253</v>
          </cell>
          <cell r="E3890" t="str">
            <v>SW FLG</v>
          </cell>
          <cell r="F3890">
            <v>3</v>
          </cell>
          <cell r="G3890" t="str">
            <v>CB240108001H00</v>
          </cell>
          <cell r="H3890">
            <v>1.5</v>
          </cell>
          <cell r="I3890" t="str">
            <v>--</v>
          </cell>
          <cell r="J3890">
            <v>1</v>
          </cell>
          <cell r="K3890">
            <v>1</v>
          </cell>
        </row>
        <row r="3891">
          <cell r="A3891" t="str">
            <v>M2</v>
          </cell>
          <cell r="B3891" t="str">
            <v>A5C</v>
          </cell>
          <cell r="C3891" t="str">
            <v>P</v>
          </cell>
          <cell r="D3891" t="str">
            <v>23259</v>
          </cell>
          <cell r="E3891" t="str">
            <v>SW FLG</v>
          </cell>
          <cell r="F3891">
            <v>3</v>
          </cell>
          <cell r="G3891" t="str">
            <v>CB240108001H00</v>
          </cell>
          <cell r="H3891">
            <v>1.5</v>
          </cell>
          <cell r="I3891" t="str">
            <v>--</v>
          </cell>
          <cell r="J3891">
            <v>4</v>
          </cell>
          <cell r="K3891">
            <v>4</v>
          </cell>
        </row>
        <row r="3892">
          <cell r="A3892" t="str">
            <v>M2</v>
          </cell>
          <cell r="B3892" t="str">
            <v>A5C</v>
          </cell>
          <cell r="C3892" t="str">
            <v>P</v>
          </cell>
          <cell r="D3892" t="str">
            <v>24014</v>
          </cell>
          <cell r="E3892" t="str">
            <v>SW FLG</v>
          </cell>
          <cell r="F3892">
            <v>3</v>
          </cell>
          <cell r="G3892" t="str">
            <v>CB240108001H00</v>
          </cell>
          <cell r="H3892">
            <v>1.5</v>
          </cell>
          <cell r="I3892" t="str">
            <v>--</v>
          </cell>
          <cell r="J3892">
            <v>4</v>
          </cell>
          <cell r="K3892">
            <v>4</v>
          </cell>
        </row>
        <row r="3893">
          <cell r="A3893" t="str">
            <v>M2</v>
          </cell>
          <cell r="B3893" t="str">
            <v>A5C</v>
          </cell>
          <cell r="C3893" t="str">
            <v>P</v>
          </cell>
          <cell r="D3893" t="str">
            <v>24021</v>
          </cell>
          <cell r="E3893" t="str">
            <v>SW FLG</v>
          </cell>
          <cell r="F3893">
            <v>3</v>
          </cell>
          <cell r="G3893" t="str">
            <v>CB240108001H00</v>
          </cell>
          <cell r="H3893">
            <v>1.5</v>
          </cell>
          <cell r="I3893" t="str">
            <v>--</v>
          </cell>
          <cell r="J3893">
            <v>2</v>
          </cell>
          <cell r="K3893">
            <v>2</v>
          </cell>
        </row>
        <row r="3894">
          <cell r="A3894" t="str">
            <v>M2</v>
          </cell>
          <cell r="B3894" t="str">
            <v>A5C</v>
          </cell>
          <cell r="C3894" t="str">
            <v>P</v>
          </cell>
          <cell r="D3894" t="str">
            <v>99003</v>
          </cell>
          <cell r="E3894" t="str">
            <v>SW FLG</v>
          </cell>
          <cell r="F3894">
            <v>3</v>
          </cell>
          <cell r="G3894" t="str">
            <v>CB240108001H00</v>
          </cell>
          <cell r="H3894">
            <v>1.5</v>
          </cell>
          <cell r="I3894" t="str">
            <v>--</v>
          </cell>
          <cell r="J3894">
            <v>6</v>
          </cell>
          <cell r="K3894">
            <v>6</v>
          </cell>
        </row>
        <row r="3895">
          <cell r="A3895" t="str">
            <v>M2</v>
          </cell>
          <cell r="B3895" t="str">
            <v>A5C</v>
          </cell>
          <cell r="C3895" t="str">
            <v>P</v>
          </cell>
          <cell r="D3895" t="str">
            <v>99003</v>
          </cell>
          <cell r="E3895" t="str">
            <v>SW FLG</v>
          </cell>
          <cell r="F3895">
            <v>3</v>
          </cell>
          <cell r="G3895" t="str">
            <v>CB240108001H00</v>
          </cell>
          <cell r="H3895">
            <v>1.5</v>
          </cell>
          <cell r="I3895" t="str">
            <v>--</v>
          </cell>
          <cell r="J3895">
            <v>1</v>
          </cell>
          <cell r="K3895">
            <v>1</v>
          </cell>
        </row>
        <row r="3896">
          <cell r="A3896" t="str">
            <v>M2</v>
          </cell>
          <cell r="B3896" t="str">
            <v>A5C</v>
          </cell>
          <cell r="C3896" t="str">
            <v>P</v>
          </cell>
          <cell r="D3896" t="str">
            <v>23072</v>
          </cell>
          <cell r="E3896" t="str">
            <v>SW FLG</v>
          </cell>
          <cell r="F3896">
            <v>3</v>
          </cell>
          <cell r="G3896" t="str">
            <v>CB240108001H00</v>
          </cell>
          <cell r="H3896">
            <v>1.5</v>
          </cell>
          <cell r="I3896" t="str">
            <v>--</v>
          </cell>
          <cell r="J3896">
            <v>1</v>
          </cell>
          <cell r="K3896">
            <v>1</v>
          </cell>
        </row>
        <row r="3897">
          <cell r="A3897" t="str">
            <v>M2</v>
          </cell>
          <cell r="B3897" t="str">
            <v>A5C</v>
          </cell>
          <cell r="C3897" t="str">
            <v>P</v>
          </cell>
          <cell r="D3897" t="str">
            <v>23085</v>
          </cell>
          <cell r="E3897" t="str">
            <v>SW FLG</v>
          </cell>
          <cell r="F3897">
            <v>3</v>
          </cell>
          <cell r="G3897" t="str">
            <v>CB240108001H00</v>
          </cell>
          <cell r="H3897">
            <v>1.5</v>
          </cell>
          <cell r="I3897" t="str">
            <v>--</v>
          </cell>
          <cell r="J3897">
            <v>2</v>
          </cell>
          <cell r="K3897">
            <v>2</v>
          </cell>
        </row>
        <row r="3898">
          <cell r="A3898" t="str">
            <v>M2</v>
          </cell>
          <cell r="B3898" t="str">
            <v>A5C</v>
          </cell>
          <cell r="C3898" t="str">
            <v>P</v>
          </cell>
          <cell r="D3898" t="str">
            <v>23102</v>
          </cell>
          <cell r="E3898" t="str">
            <v>SW FLG</v>
          </cell>
          <cell r="F3898">
            <v>3</v>
          </cell>
          <cell r="G3898" t="str">
            <v>CB240108001H00</v>
          </cell>
          <cell r="H3898">
            <v>1.5</v>
          </cell>
          <cell r="I3898" t="str">
            <v>--</v>
          </cell>
          <cell r="J3898">
            <v>2</v>
          </cell>
          <cell r="K3898">
            <v>2</v>
          </cell>
        </row>
        <row r="3899">
          <cell r="A3899" t="str">
            <v>M2</v>
          </cell>
          <cell r="B3899" t="str">
            <v>A5C</v>
          </cell>
          <cell r="C3899" t="str">
            <v>P</v>
          </cell>
          <cell r="D3899" t="str">
            <v>23103</v>
          </cell>
          <cell r="E3899" t="str">
            <v>SW FLG</v>
          </cell>
          <cell r="F3899">
            <v>3</v>
          </cell>
          <cell r="G3899" t="str">
            <v>CB240108001H00</v>
          </cell>
          <cell r="H3899">
            <v>1.5</v>
          </cell>
          <cell r="I3899" t="str">
            <v>--</v>
          </cell>
          <cell r="J3899">
            <v>5</v>
          </cell>
          <cell r="K3899">
            <v>5</v>
          </cell>
        </row>
        <row r="3900">
          <cell r="A3900" t="str">
            <v>M2</v>
          </cell>
          <cell r="B3900" t="str">
            <v>A5C</v>
          </cell>
          <cell r="C3900" t="str">
            <v>P</v>
          </cell>
          <cell r="D3900" t="str">
            <v>23106</v>
          </cell>
          <cell r="E3900" t="str">
            <v>SW FLG</v>
          </cell>
          <cell r="F3900">
            <v>3</v>
          </cell>
          <cell r="G3900" t="str">
            <v>CB240108001H00</v>
          </cell>
          <cell r="H3900">
            <v>1.5</v>
          </cell>
          <cell r="I3900" t="str">
            <v>--</v>
          </cell>
          <cell r="J3900">
            <v>2</v>
          </cell>
          <cell r="K3900">
            <v>2</v>
          </cell>
        </row>
        <row r="3901">
          <cell r="A3901" t="str">
            <v>M2</v>
          </cell>
          <cell r="B3901" t="str">
            <v>A5C</v>
          </cell>
          <cell r="C3901" t="str">
            <v>P</v>
          </cell>
          <cell r="D3901" t="str">
            <v>23135</v>
          </cell>
          <cell r="E3901" t="str">
            <v>SW FLG</v>
          </cell>
          <cell r="F3901">
            <v>3</v>
          </cell>
          <cell r="G3901" t="str">
            <v>CB240108001H00</v>
          </cell>
          <cell r="H3901">
            <v>1.5</v>
          </cell>
          <cell r="I3901" t="str">
            <v>--</v>
          </cell>
          <cell r="J3901">
            <v>2</v>
          </cell>
          <cell r="K3901">
            <v>2</v>
          </cell>
        </row>
        <row r="3902">
          <cell r="A3902" t="str">
            <v>M2</v>
          </cell>
          <cell r="B3902" t="str">
            <v>A5C</v>
          </cell>
          <cell r="C3902" t="str">
            <v>P</v>
          </cell>
          <cell r="D3902" t="str">
            <v>23192</v>
          </cell>
          <cell r="E3902" t="str">
            <v>SW FLG</v>
          </cell>
          <cell r="F3902">
            <v>3</v>
          </cell>
          <cell r="G3902" t="str">
            <v>CB240208001H00</v>
          </cell>
          <cell r="H3902">
            <v>1.5</v>
          </cell>
          <cell r="I3902" t="str">
            <v>--</v>
          </cell>
          <cell r="J3902">
            <v>2</v>
          </cell>
          <cell r="K3902">
            <v>2</v>
          </cell>
        </row>
        <row r="3903">
          <cell r="A3903" t="str">
            <v>M2</v>
          </cell>
          <cell r="B3903" t="str">
            <v>A5C</v>
          </cell>
          <cell r="C3903" t="str">
            <v>P</v>
          </cell>
          <cell r="D3903" t="str">
            <v>23231</v>
          </cell>
          <cell r="E3903" t="str">
            <v>SW FLG</v>
          </cell>
          <cell r="F3903">
            <v>3</v>
          </cell>
          <cell r="G3903" t="str">
            <v>CB240108001H00</v>
          </cell>
          <cell r="H3903">
            <v>1.5</v>
          </cell>
          <cell r="I3903" t="str">
            <v>--</v>
          </cell>
          <cell r="J3903">
            <v>1</v>
          </cell>
          <cell r="K3903">
            <v>1</v>
          </cell>
        </row>
        <row r="3904">
          <cell r="A3904" t="str">
            <v>M2</v>
          </cell>
          <cell r="B3904" t="str">
            <v>A5C</v>
          </cell>
          <cell r="C3904" t="str">
            <v>TRIM</v>
          </cell>
          <cell r="D3904" t="str">
            <v>V-2301</v>
          </cell>
          <cell r="E3904" t="str">
            <v>SW FLG</v>
          </cell>
          <cell r="F3904">
            <v>3</v>
          </cell>
          <cell r="G3904" t="str">
            <v>CB240108001H00</v>
          </cell>
          <cell r="H3904">
            <v>1.5</v>
          </cell>
          <cell r="I3904" t="str">
            <v>--</v>
          </cell>
          <cell r="J3904">
            <v>2</v>
          </cell>
          <cell r="K3904">
            <v>2</v>
          </cell>
        </row>
        <row r="3905">
          <cell r="A3905" t="str">
            <v>M2</v>
          </cell>
          <cell r="B3905" t="str">
            <v>A5C</v>
          </cell>
          <cell r="C3905" t="str">
            <v>P</v>
          </cell>
          <cell r="D3905" t="str">
            <v>23055</v>
          </cell>
          <cell r="E3905" t="str">
            <v>SW FLG</v>
          </cell>
          <cell r="F3905">
            <v>3</v>
          </cell>
          <cell r="G3905" t="str">
            <v>CB240108001H00</v>
          </cell>
          <cell r="H3905">
            <v>1.5</v>
          </cell>
          <cell r="I3905" t="str">
            <v>--</v>
          </cell>
          <cell r="J3905">
            <v>4</v>
          </cell>
          <cell r="K3905">
            <v>4</v>
          </cell>
        </row>
        <row r="3906">
          <cell r="A3906" t="str">
            <v>M2</v>
          </cell>
          <cell r="B3906" t="str">
            <v>A5C</v>
          </cell>
          <cell r="C3906" t="str">
            <v>P</v>
          </cell>
          <cell r="D3906" t="str">
            <v>23008</v>
          </cell>
          <cell r="E3906" t="str">
            <v>SW FLG</v>
          </cell>
          <cell r="F3906">
            <v>3</v>
          </cell>
          <cell r="G3906" t="str">
            <v>CB240108001H00</v>
          </cell>
          <cell r="H3906">
            <v>1.5</v>
          </cell>
          <cell r="I3906" t="str">
            <v>--</v>
          </cell>
          <cell r="J3906">
            <v>4</v>
          </cell>
          <cell r="K3906">
            <v>4</v>
          </cell>
        </row>
        <row r="3907">
          <cell r="A3907" t="str">
            <v>M2</v>
          </cell>
          <cell r="B3907" t="str">
            <v>A5C</v>
          </cell>
          <cell r="C3907" t="str">
            <v>P</v>
          </cell>
          <cell r="D3907" t="str">
            <v>23027</v>
          </cell>
          <cell r="E3907" t="str">
            <v>SW FLG</v>
          </cell>
          <cell r="F3907">
            <v>3</v>
          </cell>
          <cell r="G3907" t="str">
            <v>CB240108001H00</v>
          </cell>
          <cell r="H3907">
            <v>1.5</v>
          </cell>
          <cell r="I3907" t="str">
            <v>--</v>
          </cell>
          <cell r="J3907">
            <v>1</v>
          </cell>
          <cell r="K3907">
            <v>1</v>
          </cell>
        </row>
        <row r="3908">
          <cell r="A3908" t="str">
            <v>M2</v>
          </cell>
          <cell r="B3908" t="str">
            <v>A5C</v>
          </cell>
          <cell r="C3908" t="str">
            <v>P</v>
          </cell>
          <cell r="D3908" t="str">
            <v>23030</v>
          </cell>
          <cell r="E3908" t="str">
            <v>SW FLG</v>
          </cell>
          <cell r="F3908">
            <v>3</v>
          </cell>
          <cell r="G3908" t="str">
            <v>CB240108001H00</v>
          </cell>
          <cell r="H3908">
            <v>1.5</v>
          </cell>
          <cell r="I3908" t="str">
            <v>--</v>
          </cell>
          <cell r="J3908">
            <v>2</v>
          </cell>
          <cell r="K3908">
            <v>2</v>
          </cell>
        </row>
        <row r="3909">
          <cell r="A3909" t="str">
            <v>M2</v>
          </cell>
          <cell r="B3909" t="str">
            <v>A5C</v>
          </cell>
          <cell r="C3909" t="str">
            <v>P</v>
          </cell>
          <cell r="D3909" t="str">
            <v>23036</v>
          </cell>
          <cell r="E3909" t="str">
            <v>SW FLG</v>
          </cell>
          <cell r="F3909">
            <v>3</v>
          </cell>
          <cell r="G3909" t="str">
            <v>CB240108001H00</v>
          </cell>
          <cell r="H3909">
            <v>1.5</v>
          </cell>
          <cell r="I3909" t="str">
            <v>--</v>
          </cell>
          <cell r="J3909">
            <v>2</v>
          </cell>
          <cell r="K3909">
            <v>2</v>
          </cell>
        </row>
        <row r="3910">
          <cell r="A3910" t="str">
            <v>M2</v>
          </cell>
          <cell r="B3910" t="str">
            <v>A5C</v>
          </cell>
          <cell r="C3910" t="str">
            <v>P</v>
          </cell>
          <cell r="D3910" t="str">
            <v>23033</v>
          </cell>
          <cell r="E3910" t="str">
            <v>SW FLG</v>
          </cell>
          <cell r="F3910">
            <v>3</v>
          </cell>
          <cell r="G3910" t="str">
            <v>CB240108001H00</v>
          </cell>
          <cell r="H3910">
            <v>1.5</v>
          </cell>
          <cell r="I3910" t="str">
            <v>--</v>
          </cell>
          <cell r="J3910">
            <v>1</v>
          </cell>
          <cell r="K3910">
            <v>1</v>
          </cell>
        </row>
        <row r="3911">
          <cell r="A3911" t="str">
            <v>M2</v>
          </cell>
          <cell r="B3911" t="str">
            <v>A5C</v>
          </cell>
          <cell r="C3911" t="str">
            <v>P</v>
          </cell>
          <cell r="D3911" t="str">
            <v>23039</v>
          </cell>
          <cell r="E3911" t="str">
            <v>SW FLG</v>
          </cell>
          <cell r="F3911">
            <v>3</v>
          </cell>
          <cell r="G3911" t="str">
            <v>CB240108001H00</v>
          </cell>
          <cell r="H3911">
            <v>1.5</v>
          </cell>
          <cell r="I3911" t="str">
            <v>--</v>
          </cell>
          <cell r="J3911">
            <v>1</v>
          </cell>
          <cell r="K3911">
            <v>1</v>
          </cell>
        </row>
        <row r="3912">
          <cell r="A3912" t="str">
            <v>M2</v>
          </cell>
          <cell r="B3912" t="str">
            <v>A5C</v>
          </cell>
          <cell r="C3912" t="str">
            <v>P</v>
          </cell>
          <cell r="D3912" t="str">
            <v>23044</v>
          </cell>
          <cell r="E3912" t="str">
            <v>SW FLG</v>
          </cell>
          <cell r="F3912">
            <v>3</v>
          </cell>
          <cell r="G3912" t="str">
            <v>CB240108001H00</v>
          </cell>
          <cell r="H3912">
            <v>1.5</v>
          </cell>
          <cell r="I3912" t="str">
            <v>--</v>
          </cell>
          <cell r="J3912">
            <v>4</v>
          </cell>
          <cell r="K3912">
            <v>4</v>
          </cell>
        </row>
        <row r="3913">
          <cell r="A3913" t="str">
            <v>M2</v>
          </cell>
          <cell r="B3913" t="str">
            <v>A5C</v>
          </cell>
          <cell r="C3913" t="str">
            <v>P</v>
          </cell>
          <cell r="D3913" t="str">
            <v>23054</v>
          </cell>
          <cell r="E3913" t="str">
            <v>SW FLG</v>
          </cell>
          <cell r="F3913">
            <v>3</v>
          </cell>
          <cell r="G3913" t="str">
            <v>CB240208001H00</v>
          </cell>
          <cell r="H3913">
            <v>1.5</v>
          </cell>
          <cell r="I3913" t="str">
            <v>--</v>
          </cell>
          <cell r="J3913">
            <v>2</v>
          </cell>
          <cell r="K3913">
            <v>2</v>
          </cell>
        </row>
        <row r="3914">
          <cell r="A3914" t="str">
            <v>M2</v>
          </cell>
          <cell r="B3914" t="str">
            <v>A5C</v>
          </cell>
          <cell r="C3914" t="str">
            <v>P</v>
          </cell>
          <cell r="D3914" t="str">
            <v>23076</v>
          </cell>
          <cell r="E3914" t="str">
            <v>SW FLG</v>
          </cell>
          <cell r="F3914">
            <v>3</v>
          </cell>
          <cell r="G3914" t="str">
            <v>CB240108001H00</v>
          </cell>
          <cell r="H3914">
            <v>1.5</v>
          </cell>
          <cell r="I3914" t="str">
            <v>--</v>
          </cell>
          <cell r="J3914">
            <v>2</v>
          </cell>
          <cell r="K3914">
            <v>2</v>
          </cell>
        </row>
        <row r="3915">
          <cell r="A3915" t="str">
            <v>M2</v>
          </cell>
          <cell r="B3915" t="str">
            <v>A5C</v>
          </cell>
          <cell r="C3915" t="str">
            <v>P</v>
          </cell>
          <cell r="D3915" t="str">
            <v>23077</v>
          </cell>
          <cell r="E3915" t="str">
            <v>SW FLG</v>
          </cell>
          <cell r="F3915">
            <v>3</v>
          </cell>
          <cell r="G3915" t="str">
            <v>CB240108001H00</v>
          </cell>
          <cell r="H3915">
            <v>1.5</v>
          </cell>
          <cell r="I3915" t="str">
            <v>--</v>
          </cell>
          <cell r="J3915">
            <v>5</v>
          </cell>
          <cell r="K3915">
            <v>5</v>
          </cell>
        </row>
        <row r="3916">
          <cell r="A3916" t="str">
            <v>M2</v>
          </cell>
          <cell r="B3916" t="str">
            <v>A5C</v>
          </cell>
          <cell r="C3916" t="str">
            <v>P</v>
          </cell>
          <cell r="D3916" t="str">
            <v>23170</v>
          </cell>
          <cell r="E3916" t="str">
            <v>SW FLG</v>
          </cell>
          <cell r="F3916">
            <v>3</v>
          </cell>
          <cell r="G3916" t="str">
            <v>CB240108001H00</v>
          </cell>
          <cell r="H3916">
            <v>1.5</v>
          </cell>
          <cell r="I3916" t="str">
            <v>--</v>
          </cell>
          <cell r="J3916">
            <v>4</v>
          </cell>
          <cell r="K3916">
            <v>4</v>
          </cell>
        </row>
        <row r="3917">
          <cell r="A3917" t="str">
            <v>M2</v>
          </cell>
          <cell r="B3917" t="str">
            <v>A5C</v>
          </cell>
          <cell r="C3917" t="str">
            <v>P</v>
          </cell>
          <cell r="D3917" t="str">
            <v>23216</v>
          </cell>
          <cell r="E3917" t="str">
            <v>SW FLG</v>
          </cell>
          <cell r="F3917">
            <v>3</v>
          </cell>
          <cell r="G3917" t="str">
            <v>CB240108001H00</v>
          </cell>
          <cell r="H3917">
            <v>1.5</v>
          </cell>
          <cell r="I3917" t="str">
            <v>--</v>
          </cell>
          <cell r="J3917">
            <v>2</v>
          </cell>
          <cell r="K3917">
            <v>2</v>
          </cell>
        </row>
        <row r="3918">
          <cell r="A3918" t="str">
            <v>M2</v>
          </cell>
          <cell r="B3918" t="str">
            <v>A5C</v>
          </cell>
          <cell r="C3918" t="str">
            <v>P</v>
          </cell>
          <cell r="D3918" t="str">
            <v>23220</v>
          </cell>
          <cell r="E3918" t="str">
            <v>SW FLG</v>
          </cell>
          <cell r="F3918">
            <v>3</v>
          </cell>
          <cell r="G3918" t="str">
            <v>CB240108001H00</v>
          </cell>
          <cell r="H3918">
            <v>1.5</v>
          </cell>
          <cell r="I3918" t="str">
            <v>--</v>
          </cell>
          <cell r="J3918">
            <v>1</v>
          </cell>
          <cell r="K3918">
            <v>1</v>
          </cell>
        </row>
        <row r="3919">
          <cell r="A3919" t="str">
            <v>M2</v>
          </cell>
          <cell r="B3919" t="str">
            <v>A5C</v>
          </cell>
          <cell r="C3919" t="str">
            <v>P</v>
          </cell>
          <cell r="D3919" t="str">
            <v>23224</v>
          </cell>
          <cell r="E3919" t="str">
            <v>SW FLG</v>
          </cell>
          <cell r="F3919">
            <v>3</v>
          </cell>
          <cell r="G3919" t="str">
            <v>CB240108001H00</v>
          </cell>
          <cell r="H3919">
            <v>1.5</v>
          </cell>
          <cell r="I3919" t="str">
            <v>--</v>
          </cell>
          <cell r="J3919">
            <v>2</v>
          </cell>
          <cell r="K3919">
            <v>2</v>
          </cell>
        </row>
        <row r="3920">
          <cell r="A3920" t="str">
            <v>M2</v>
          </cell>
          <cell r="B3920" t="str">
            <v>A5C</v>
          </cell>
          <cell r="C3920" t="str">
            <v>TRIM</v>
          </cell>
          <cell r="D3920" t="str">
            <v>C-2303</v>
          </cell>
          <cell r="E3920" t="str">
            <v>SW FLG</v>
          </cell>
          <cell r="F3920">
            <v>3</v>
          </cell>
          <cell r="G3920" t="str">
            <v>CB240108001H00</v>
          </cell>
          <cell r="H3920">
            <v>1.5</v>
          </cell>
          <cell r="I3920" t="str">
            <v>--</v>
          </cell>
          <cell r="J3920">
            <v>2</v>
          </cell>
          <cell r="K3920">
            <v>2</v>
          </cell>
        </row>
        <row r="3921">
          <cell r="A3921" t="str">
            <v>M2</v>
          </cell>
          <cell r="B3921" t="str">
            <v>A5C</v>
          </cell>
          <cell r="C3921" t="str">
            <v>TRIM</v>
          </cell>
          <cell r="D3921" t="str">
            <v>C-2305</v>
          </cell>
          <cell r="E3921" t="str">
            <v>SW FLG</v>
          </cell>
          <cell r="F3921">
            <v>3</v>
          </cell>
          <cell r="G3921" t="str">
            <v>CB240108001H00</v>
          </cell>
          <cell r="H3921">
            <v>1.5</v>
          </cell>
          <cell r="I3921" t="str">
            <v>--</v>
          </cell>
          <cell r="J3921">
            <v>2</v>
          </cell>
          <cell r="K3921">
            <v>2</v>
          </cell>
        </row>
        <row r="3922">
          <cell r="A3922" t="str">
            <v>M2</v>
          </cell>
          <cell r="B3922" t="str">
            <v>A5C</v>
          </cell>
          <cell r="C3922" t="str">
            <v>TRIM</v>
          </cell>
          <cell r="D3922" t="str">
            <v>V-2302</v>
          </cell>
          <cell r="E3922" t="str">
            <v>SW FLG</v>
          </cell>
          <cell r="F3922">
            <v>3</v>
          </cell>
          <cell r="G3922" t="str">
            <v>CB240108001H00</v>
          </cell>
          <cell r="H3922">
            <v>1.5</v>
          </cell>
          <cell r="I3922" t="str">
            <v>--</v>
          </cell>
          <cell r="J3922">
            <v>2</v>
          </cell>
          <cell r="K3922">
            <v>2</v>
          </cell>
        </row>
        <row r="3923">
          <cell r="A3923" t="str">
            <v>M2</v>
          </cell>
          <cell r="B3923" t="str">
            <v>A5C</v>
          </cell>
          <cell r="C3923" t="str">
            <v>TRIM</v>
          </cell>
          <cell r="D3923" t="str">
            <v>C-2306</v>
          </cell>
          <cell r="E3923" t="str">
            <v>SW FLG</v>
          </cell>
          <cell r="F3923">
            <v>3</v>
          </cell>
          <cell r="G3923" t="str">
            <v>CB240108001H00</v>
          </cell>
          <cell r="H3923">
            <v>1.5</v>
          </cell>
          <cell r="I3923" t="str">
            <v>--</v>
          </cell>
          <cell r="J3923">
            <v>2</v>
          </cell>
          <cell r="K3923">
            <v>2</v>
          </cell>
        </row>
        <row r="3924">
          <cell r="A3924" t="str">
            <v>M2</v>
          </cell>
          <cell r="B3924" t="str">
            <v>A5C</v>
          </cell>
          <cell r="C3924" t="str">
            <v>TRIM</v>
          </cell>
          <cell r="D3924" t="str">
            <v>V-2304</v>
          </cell>
          <cell r="E3924" t="str">
            <v>SW FLG</v>
          </cell>
          <cell r="F3924">
            <v>3</v>
          </cell>
          <cell r="G3924" t="str">
            <v>CB240108001H00</v>
          </cell>
          <cell r="H3924">
            <v>1.5</v>
          </cell>
          <cell r="I3924" t="str">
            <v>--</v>
          </cell>
          <cell r="J3924">
            <v>2</v>
          </cell>
          <cell r="K3924">
            <v>2</v>
          </cell>
        </row>
        <row r="3925">
          <cell r="A3925" t="str">
            <v>M2</v>
          </cell>
          <cell r="B3925" t="str">
            <v>A5C</v>
          </cell>
          <cell r="C3925" t="str">
            <v>TRIM</v>
          </cell>
          <cell r="D3925" t="str">
            <v>V-2306</v>
          </cell>
          <cell r="E3925" t="str">
            <v>SW FLG</v>
          </cell>
          <cell r="F3925">
            <v>3</v>
          </cell>
          <cell r="G3925" t="str">
            <v>CB240108001H00</v>
          </cell>
          <cell r="H3925">
            <v>1.5</v>
          </cell>
          <cell r="I3925" t="str">
            <v>--</v>
          </cell>
          <cell r="J3925">
            <v>2</v>
          </cell>
          <cell r="K3925">
            <v>2</v>
          </cell>
        </row>
        <row r="3926">
          <cell r="A3926" t="str">
            <v>M2</v>
          </cell>
          <cell r="B3926" t="str">
            <v>A5C</v>
          </cell>
          <cell r="C3926" t="str">
            <v>TRIM</v>
          </cell>
          <cell r="D3926" t="str">
            <v>V-2308</v>
          </cell>
          <cell r="E3926" t="str">
            <v>SW FLG</v>
          </cell>
          <cell r="F3926">
            <v>3</v>
          </cell>
          <cell r="G3926" t="str">
            <v>CB240108001H00</v>
          </cell>
          <cell r="H3926">
            <v>1.5</v>
          </cell>
          <cell r="I3926" t="str">
            <v>--</v>
          </cell>
          <cell r="J3926">
            <v>2</v>
          </cell>
          <cell r="K3926">
            <v>2</v>
          </cell>
        </row>
        <row r="3927">
          <cell r="A3927" t="str">
            <v>M2</v>
          </cell>
          <cell r="B3927" t="str">
            <v>A5C</v>
          </cell>
          <cell r="C3927" t="str">
            <v>P</v>
          </cell>
          <cell r="D3927" t="str">
            <v>23019</v>
          </cell>
          <cell r="E3927" t="str">
            <v>SW FLG</v>
          </cell>
          <cell r="F3927">
            <v>3</v>
          </cell>
          <cell r="G3927" t="str">
            <v>CB240108001H00</v>
          </cell>
          <cell r="H3927">
            <v>1.5</v>
          </cell>
          <cell r="I3927" t="str">
            <v>--</v>
          </cell>
          <cell r="J3927">
            <v>2</v>
          </cell>
          <cell r="K3927">
            <v>2</v>
          </cell>
        </row>
        <row r="3928">
          <cell r="A3928" t="str">
            <v>M2</v>
          </cell>
          <cell r="B3928" t="str">
            <v>A5C</v>
          </cell>
          <cell r="C3928" t="str">
            <v>P</v>
          </cell>
          <cell r="D3928" t="str">
            <v>23019</v>
          </cell>
          <cell r="E3928" t="str">
            <v>SW FLG</v>
          </cell>
          <cell r="F3928">
            <v>3</v>
          </cell>
          <cell r="G3928" t="str">
            <v>CB240108001H00</v>
          </cell>
          <cell r="H3928">
            <v>1.5</v>
          </cell>
          <cell r="I3928" t="str">
            <v>--</v>
          </cell>
          <cell r="J3928">
            <v>1</v>
          </cell>
          <cell r="K3928">
            <v>1</v>
          </cell>
        </row>
        <row r="3929">
          <cell r="A3929" t="str">
            <v>M2</v>
          </cell>
          <cell r="B3929" t="str">
            <v>A5C</v>
          </cell>
          <cell r="C3929" t="str">
            <v>P</v>
          </cell>
          <cell r="D3929" t="str">
            <v>23020</v>
          </cell>
          <cell r="E3929" t="str">
            <v>SW FLG</v>
          </cell>
          <cell r="F3929">
            <v>3</v>
          </cell>
          <cell r="G3929" t="str">
            <v>CB240208001H00</v>
          </cell>
          <cell r="H3929">
            <v>1.5</v>
          </cell>
          <cell r="I3929" t="str">
            <v>--</v>
          </cell>
          <cell r="J3929">
            <v>2</v>
          </cell>
          <cell r="K3929">
            <v>2</v>
          </cell>
        </row>
        <row r="3930">
          <cell r="A3930" t="str">
            <v>M2</v>
          </cell>
          <cell r="B3930" t="str">
            <v>A5C</v>
          </cell>
          <cell r="C3930" t="str">
            <v>P</v>
          </cell>
          <cell r="D3930" t="str">
            <v>23053</v>
          </cell>
          <cell r="E3930" t="str">
            <v>SW FLG</v>
          </cell>
          <cell r="F3930">
            <v>3</v>
          </cell>
          <cell r="G3930" t="str">
            <v>CB240108001H00</v>
          </cell>
          <cell r="H3930">
            <v>1.5</v>
          </cell>
          <cell r="I3930" t="str">
            <v>--</v>
          </cell>
          <cell r="J3930">
            <v>2</v>
          </cell>
          <cell r="K3930">
            <v>2</v>
          </cell>
        </row>
        <row r="3931">
          <cell r="A3931" t="str">
            <v>M2</v>
          </cell>
          <cell r="B3931" t="str">
            <v>A5C</v>
          </cell>
          <cell r="C3931" t="str">
            <v>P</v>
          </cell>
          <cell r="D3931" t="str">
            <v>23243</v>
          </cell>
          <cell r="E3931" t="str">
            <v>SW FLG</v>
          </cell>
          <cell r="F3931">
            <v>3</v>
          </cell>
          <cell r="G3931" t="str">
            <v>CB240108001H00</v>
          </cell>
          <cell r="H3931">
            <v>1.5</v>
          </cell>
          <cell r="I3931" t="str">
            <v>--</v>
          </cell>
          <cell r="J3931">
            <v>1</v>
          </cell>
          <cell r="K3931">
            <v>1</v>
          </cell>
        </row>
        <row r="3932">
          <cell r="A3932" t="str">
            <v>M2</v>
          </cell>
          <cell r="B3932" t="str">
            <v>A5C</v>
          </cell>
          <cell r="C3932" t="str">
            <v>TRIM</v>
          </cell>
          <cell r="D3932" t="str">
            <v>C-2302</v>
          </cell>
          <cell r="E3932" t="str">
            <v>SW FLG</v>
          </cell>
          <cell r="F3932">
            <v>3</v>
          </cell>
          <cell r="G3932" t="str">
            <v>CB240108001H00</v>
          </cell>
          <cell r="H3932">
            <v>1.5</v>
          </cell>
          <cell r="I3932" t="str">
            <v>--</v>
          </cell>
          <cell r="J3932">
            <v>2</v>
          </cell>
          <cell r="K3932">
            <v>2</v>
          </cell>
        </row>
        <row r="3933">
          <cell r="A3933" t="str">
            <v>M2</v>
          </cell>
          <cell r="B3933" t="str">
            <v>A5C</v>
          </cell>
          <cell r="C3933" t="str">
            <v>TRIM</v>
          </cell>
          <cell r="D3933" t="str">
            <v>C-2304</v>
          </cell>
          <cell r="E3933" t="str">
            <v>SW FLG</v>
          </cell>
          <cell r="F3933">
            <v>3</v>
          </cell>
          <cell r="G3933" t="str">
            <v>CB240108001H00</v>
          </cell>
          <cell r="H3933">
            <v>1.5</v>
          </cell>
          <cell r="I3933" t="str">
            <v>--</v>
          </cell>
          <cell r="J3933">
            <v>2</v>
          </cell>
          <cell r="K3933">
            <v>2</v>
          </cell>
        </row>
        <row r="3934">
          <cell r="A3934" t="str">
            <v>M2</v>
          </cell>
          <cell r="B3934" t="str">
            <v>A5C</v>
          </cell>
          <cell r="C3934" t="str">
            <v>TRIM</v>
          </cell>
          <cell r="D3934" t="str">
            <v>V-2310</v>
          </cell>
          <cell r="E3934" t="str">
            <v>SW FLG</v>
          </cell>
          <cell r="F3934">
            <v>3</v>
          </cell>
          <cell r="G3934" t="str">
            <v>CB240108001H00</v>
          </cell>
          <cell r="H3934">
            <v>1.5</v>
          </cell>
          <cell r="I3934" t="str">
            <v>--</v>
          </cell>
          <cell r="J3934">
            <v>2</v>
          </cell>
          <cell r="K3934">
            <v>2</v>
          </cell>
        </row>
        <row r="3935">
          <cell r="A3935" t="str">
            <v>M2</v>
          </cell>
          <cell r="B3935" t="str">
            <v>A5C</v>
          </cell>
          <cell r="C3935" t="str">
            <v>TRIM</v>
          </cell>
          <cell r="D3935" t="str">
            <v>V-2313</v>
          </cell>
          <cell r="E3935" t="str">
            <v>SW FLG</v>
          </cell>
          <cell r="F3935">
            <v>3</v>
          </cell>
          <cell r="G3935" t="str">
            <v>CB240108001H00</v>
          </cell>
          <cell r="H3935">
            <v>1.5</v>
          </cell>
          <cell r="I3935" t="str">
            <v>--</v>
          </cell>
          <cell r="J3935">
            <v>2</v>
          </cell>
          <cell r="K3935">
            <v>2</v>
          </cell>
        </row>
        <row r="3936">
          <cell r="A3936" t="str">
            <v>M2</v>
          </cell>
          <cell r="B3936" t="str">
            <v>A5C</v>
          </cell>
          <cell r="C3936" t="str">
            <v>P</v>
          </cell>
          <cell r="D3936" t="str">
            <v>23009</v>
          </cell>
          <cell r="E3936" t="str">
            <v>SW FLG</v>
          </cell>
          <cell r="F3936">
            <v>3</v>
          </cell>
          <cell r="G3936" t="str">
            <v>CB240108001H00</v>
          </cell>
          <cell r="H3936">
            <v>1.5</v>
          </cell>
          <cell r="I3936" t="str">
            <v>--</v>
          </cell>
          <cell r="J3936">
            <v>4</v>
          </cell>
          <cell r="K3936">
            <v>4</v>
          </cell>
        </row>
        <row r="3937">
          <cell r="A3937" t="str">
            <v>M2</v>
          </cell>
          <cell r="B3937" t="str">
            <v>A5C</v>
          </cell>
          <cell r="C3937" t="str">
            <v>P</v>
          </cell>
          <cell r="D3937" t="str">
            <v>24001</v>
          </cell>
          <cell r="E3937" t="str">
            <v>SW FLG</v>
          </cell>
          <cell r="F3937">
            <v>3</v>
          </cell>
          <cell r="G3937" t="str">
            <v>CB240108001H00</v>
          </cell>
          <cell r="H3937">
            <v>1.5</v>
          </cell>
          <cell r="I3937" t="str">
            <v>--</v>
          </cell>
          <cell r="J3937">
            <v>5</v>
          </cell>
          <cell r="K3937">
            <v>5</v>
          </cell>
        </row>
        <row r="3938">
          <cell r="A3938" t="str">
            <v>M2</v>
          </cell>
          <cell r="B3938" t="str">
            <v>A5C</v>
          </cell>
          <cell r="C3938" t="str">
            <v>P</v>
          </cell>
          <cell r="D3938" t="str">
            <v>24012</v>
          </cell>
          <cell r="E3938" t="str">
            <v>SW FLG</v>
          </cell>
          <cell r="F3938">
            <v>3</v>
          </cell>
          <cell r="G3938" t="str">
            <v>CB240108001H00</v>
          </cell>
          <cell r="H3938">
            <v>1.5</v>
          </cell>
          <cell r="I3938" t="str">
            <v>--</v>
          </cell>
          <cell r="J3938">
            <v>2</v>
          </cell>
          <cell r="K3938">
            <v>2</v>
          </cell>
        </row>
        <row r="3939">
          <cell r="A3939" t="str">
            <v>M2</v>
          </cell>
          <cell r="B3939" t="str">
            <v>A5C</v>
          </cell>
          <cell r="C3939" t="str">
            <v>P</v>
          </cell>
          <cell r="D3939" t="str">
            <v>24003</v>
          </cell>
          <cell r="E3939" t="str">
            <v>SW FLG</v>
          </cell>
          <cell r="F3939">
            <v>3</v>
          </cell>
          <cell r="G3939" t="str">
            <v>CB240108001H00</v>
          </cell>
          <cell r="H3939">
            <v>1.5</v>
          </cell>
          <cell r="I3939" t="str">
            <v>--</v>
          </cell>
          <cell r="J3939">
            <v>2</v>
          </cell>
          <cell r="K3939">
            <v>2</v>
          </cell>
        </row>
        <row r="3940">
          <cell r="A3940" t="str">
            <v>M2</v>
          </cell>
          <cell r="B3940" t="str">
            <v>A5C</v>
          </cell>
          <cell r="C3940" t="str">
            <v>P</v>
          </cell>
          <cell r="D3940" t="str">
            <v>24027</v>
          </cell>
          <cell r="E3940" t="str">
            <v>SW FLG</v>
          </cell>
          <cell r="F3940">
            <v>3</v>
          </cell>
          <cell r="G3940" t="str">
            <v>CB240108001H00</v>
          </cell>
          <cell r="H3940">
            <v>1.5</v>
          </cell>
          <cell r="I3940" t="str">
            <v>--</v>
          </cell>
          <cell r="J3940">
            <v>2</v>
          </cell>
          <cell r="K3940">
            <v>2</v>
          </cell>
        </row>
        <row r="3941">
          <cell r="A3941" t="str">
            <v>M2</v>
          </cell>
          <cell r="B3941" t="str">
            <v>A5C</v>
          </cell>
          <cell r="C3941" t="str">
            <v>TRIM</v>
          </cell>
          <cell r="D3941" t="str">
            <v>C-2301</v>
          </cell>
          <cell r="E3941" t="str">
            <v>SW FLG</v>
          </cell>
          <cell r="F3941">
            <v>3</v>
          </cell>
          <cell r="G3941" t="str">
            <v>CB240108001H00</v>
          </cell>
          <cell r="H3941">
            <v>1.5</v>
          </cell>
          <cell r="I3941" t="str">
            <v>--</v>
          </cell>
          <cell r="J3941">
            <v>2</v>
          </cell>
          <cell r="K3941">
            <v>2</v>
          </cell>
        </row>
        <row r="3942">
          <cell r="A3942" t="str">
            <v>M2</v>
          </cell>
          <cell r="B3942" t="str">
            <v>B2C</v>
          </cell>
          <cell r="C3942" t="str">
            <v>SH</v>
          </cell>
          <cell r="D3942" t="str">
            <v>23612</v>
          </cell>
          <cell r="E3942" t="str">
            <v>WN FLG</v>
          </cell>
          <cell r="F3942">
            <v>3</v>
          </cell>
          <cell r="G3942" t="str">
            <v>CB200208000200</v>
          </cell>
          <cell r="H3942">
            <v>2</v>
          </cell>
          <cell r="I3942" t="str">
            <v>--</v>
          </cell>
          <cell r="J3942">
            <v>4</v>
          </cell>
          <cell r="K3942">
            <v>5</v>
          </cell>
        </row>
        <row r="3943">
          <cell r="A3943" t="str">
            <v>M2</v>
          </cell>
          <cell r="B3943" t="str">
            <v>A5C</v>
          </cell>
          <cell r="C3943" t="str">
            <v>P</v>
          </cell>
          <cell r="D3943" t="str">
            <v>23001</v>
          </cell>
          <cell r="E3943" t="str">
            <v>WN FLG</v>
          </cell>
          <cell r="F3943">
            <v>3</v>
          </cell>
          <cell r="G3943" t="str">
            <v>CB200108000200</v>
          </cell>
          <cell r="H3943">
            <v>2</v>
          </cell>
          <cell r="I3943" t="str">
            <v>--</v>
          </cell>
          <cell r="J3943">
            <v>5</v>
          </cell>
          <cell r="K3943">
            <v>6</v>
          </cell>
        </row>
        <row r="3944">
          <cell r="A3944" t="str">
            <v>M2</v>
          </cell>
          <cell r="B3944" t="str">
            <v>A5C</v>
          </cell>
          <cell r="C3944" t="str">
            <v>P</v>
          </cell>
          <cell r="D3944" t="str">
            <v>23022</v>
          </cell>
          <cell r="E3944" t="str">
            <v>WN FLG</v>
          </cell>
          <cell r="F3944">
            <v>3</v>
          </cell>
          <cell r="G3944" t="str">
            <v>CB200108000200</v>
          </cell>
          <cell r="H3944">
            <v>2</v>
          </cell>
          <cell r="I3944" t="str">
            <v>--</v>
          </cell>
          <cell r="J3944">
            <v>1</v>
          </cell>
          <cell r="K3944">
            <v>2</v>
          </cell>
        </row>
        <row r="3945">
          <cell r="A3945" t="str">
            <v>M2</v>
          </cell>
          <cell r="B3945" t="str">
            <v>A5C</v>
          </cell>
          <cell r="C3945" t="str">
            <v>P</v>
          </cell>
          <cell r="D3945" t="str">
            <v>23047</v>
          </cell>
          <cell r="E3945" t="str">
            <v>WN FLG</v>
          </cell>
          <cell r="F3945">
            <v>3</v>
          </cell>
          <cell r="G3945" t="str">
            <v>CB200108000200</v>
          </cell>
          <cell r="H3945">
            <v>2</v>
          </cell>
          <cell r="I3945" t="str">
            <v>--</v>
          </cell>
          <cell r="J3945">
            <v>2</v>
          </cell>
          <cell r="K3945">
            <v>3</v>
          </cell>
        </row>
        <row r="3946">
          <cell r="A3946" t="str">
            <v>M2</v>
          </cell>
          <cell r="B3946" t="str">
            <v>A5C</v>
          </cell>
          <cell r="C3946" t="str">
            <v>P</v>
          </cell>
          <cell r="D3946" t="str">
            <v>23046</v>
          </cell>
          <cell r="E3946" t="str">
            <v>WN FLG</v>
          </cell>
          <cell r="F3946">
            <v>3</v>
          </cell>
          <cell r="G3946" t="str">
            <v>CB200108000200</v>
          </cell>
          <cell r="H3946">
            <v>2</v>
          </cell>
          <cell r="I3946" t="str">
            <v>--</v>
          </cell>
          <cell r="J3946">
            <v>1</v>
          </cell>
          <cell r="K3946">
            <v>2</v>
          </cell>
        </row>
        <row r="3947">
          <cell r="A3947" t="str">
            <v>M2</v>
          </cell>
          <cell r="B3947" t="str">
            <v>A5C</v>
          </cell>
          <cell r="C3947" t="str">
            <v>P</v>
          </cell>
          <cell r="D3947" t="str">
            <v>23057</v>
          </cell>
          <cell r="E3947" t="str">
            <v>WN FLG</v>
          </cell>
          <cell r="F3947">
            <v>3</v>
          </cell>
          <cell r="G3947" t="str">
            <v>CB200108000200</v>
          </cell>
          <cell r="H3947">
            <v>2</v>
          </cell>
          <cell r="I3947" t="str">
            <v>--</v>
          </cell>
          <cell r="J3947">
            <v>1</v>
          </cell>
          <cell r="K3947">
            <v>2</v>
          </cell>
        </row>
        <row r="3948">
          <cell r="A3948" t="str">
            <v>M2</v>
          </cell>
          <cell r="B3948" t="str">
            <v>A5C</v>
          </cell>
          <cell r="C3948" t="str">
            <v>P</v>
          </cell>
          <cell r="D3948" t="str">
            <v>23073</v>
          </cell>
          <cell r="E3948" t="str">
            <v>WN FLG</v>
          </cell>
          <cell r="F3948">
            <v>3</v>
          </cell>
          <cell r="G3948" t="str">
            <v>CB200108000200</v>
          </cell>
          <cell r="H3948">
            <v>2</v>
          </cell>
          <cell r="I3948" t="str">
            <v>--</v>
          </cell>
          <cell r="J3948">
            <v>4</v>
          </cell>
          <cell r="K3948">
            <v>5</v>
          </cell>
        </row>
        <row r="3949">
          <cell r="A3949" t="str">
            <v>M2</v>
          </cell>
          <cell r="B3949" t="str">
            <v>A5C</v>
          </cell>
          <cell r="C3949" t="str">
            <v>P</v>
          </cell>
          <cell r="D3949" t="str">
            <v>23085</v>
          </cell>
          <cell r="E3949" t="str">
            <v>WN FLG</v>
          </cell>
          <cell r="F3949">
            <v>3</v>
          </cell>
          <cell r="G3949" t="str">
            <v>CB200108000200</v>
          </cell>
          <cell r="H3949">
            <v>2</v>
          </cell>
          <cell r="I3949" t="str">
            <v>--</v>
          </cell>
          <cell r="J3949">
            <v>9</v>
          </cell>
          <cell r="K3949">
            <v>10</v>
          </cell>
        </row>
        <row r="3950">
          <cell r="A3950" t="str">
            <v>M2</v>
          </cell>
          <cell r="B3950" t="str">
            <v>A5C</v>
          </cell>
          <cell r="C3950" t="str">
            <v>P</v>
          </cell>
          <cell r="D3950" t="str">
            <v>23082</v>
          </cell>
          <cell r="E3950" t="str">
            <v>WN FLG</v>
          </cell>
          <cell r="F3950">
            <v>3</v>
          </cell>
          <cell r="G3950" t="str">
            <v>CB200108000200</v>
          </cell>
          <cell r="H3950">
            <v>2</v>
          </cell>
          <cell r="I3950" t="str">
            <v>--</v>
          </cell>
          <cell r="J3950">
            <v>2</v>
          </cell>
          <cell r="K3950">
            <v>3</v>
          </cell>
        </row>
        <row r="3951">
          <cell r="A3951" t="str">
            <v>M2</v>
          </cell>
          <cell r="B3951" t="str">
            <v>A5C</v>
          </cell>
          <cell r="C3951" t="str">
            <v>P</v>
          </cell>
          <cell r="D3951" t="str">
            <v>23085</v>
          </cell>
          <cell r="E3951" t="str">
            <v>WN FLG</v>
          </cell>
          <cell r="F3951">
            <v>3</v>
          </cell>
          <cell r="G3951" t="str">
            <v>CB200108000200</v>
          </cell>
          <cell r="H3951">
            <v>2</v>
          </cell>
          <cell r="I3951" t="str">
            <v>--</v>
          </cell>
          <cell r="J3951">
            <v>2</v>
          </cell>
          <cell r="K3951">
            <v>3</v>
          </cell>
        </row>
        <row r="3952">
          <cell r="A3952" t="str">
            <v>M2</v>
          </cell>
          <cell r="B3952" t="str">
            <v>A5C</v>
          </cell>
          <cell r="C3952" t="str">
            <v>P</v>
          </cell>
          <cell r="D3952" t="str">
            <v>23096</v>
          </cell>
          <cell r="E3952" t="str">
            <v>WN FLG</v>
          </cell>
          <cell r="F3952">
            <v>3</v>
          </cell>
          <cell r="G3952" t="str">
            <v>CB200208000200</v>
          </cell>
          <cell r="H3952">
            <v>2</v>
          </cell>
          <cell r="I3952" t="str">
            <v>--</v>
          </cell>
          <cell r="J3952">
            <v>2</v>
          </cell>
          <cell r="K3952">
            <v>3</v>
          </cell>
        </row>
        <row r="3953">
          <cell r="A3953" t="str">
            <v>M2</v>
          </cell>
          <cell r="B3953" t="str">
            <v>A5C</v>
          </cell>
          <cell r="C3953" t="str">
            <v>P</v>
          </cell>
          <cell r="D3953" t="str">
            <v>23102</v>
          </cell>
          <cell r="E3953" t="str">
            <v>WN FLG</v>
          </cell>
          <cell r="F3953">
            <v>3</v>
          </cell>
          <cell r="G3953" t="str">
            <v>CB200108000200</v>
          </cell>
          <cell r="H3953">
            <v>2</v>
          </cell>
          <cell r="I3953" t="str">
            <v>--</v>
          </cell>
          <cell r="J3953">
            <v>1</v>
          </cell>
          <cell r="K3953">
            <v>2</v>
          </cell>
        </row>
        <row r="3954">
          <cell r="A3954" t="str">
            <v>M2</v>
          </cell>
          <cell r="B3954" t="str">
            <v>A5C</v>
          </cell>
          <cell r="C3954" t="str">
            <v>P</v>
          </cell>
          <cell r="D3954" t="str">
            <v>23102</v>
          </cell>
          <cell r="E3954" t="str">
            <v>WN FLG</v>
          </cell>
          <cell r="F3954">
            <v>3</v>
          </cell>
          <cell r="G3954" t="str">
            <v>CB200108000200</v>
          </cell>
          <cell r="H3954">
            <v>2</v>
          </cell>
          <cell r="I3954" t="str">
            <v>--</v>
          </cell>
          <cell r="J3954">
            <v>4</v>
          </cell>
          <cell r="K3954">
            <v>5</v>
          </cell>
        </row>
        <row r="3955">
          <cell r="A3955" t="str">
            <v>M2</v>
          </cell>
          <cell r="B3955" t="str">
            <v>A5C</v>
          </cell>
          <cell r="C3955" t="str">
            <v>P</v>
          </cell>
          <cell r="D3955" t="str">
            <v>23096</v>
          </cell>
          <cell r="E3955" t="str">
            <v>WN FLG</v>
          </cell>
          <cell r="F3955">
            <v>3</v>
          </cell>
          <cell r="G3955" t="str">
            <v>CB200108000200</v>
          </cell>
          <cell r="H3955">
            <v>2</v>
          </cell>
          <cell r="I3955" t="str">
            <v>--</v>
          </cell>
          <cell r="J3955">
            <v>13</v>
          </cell>
          <cell r="K3955">
            <v>15</v>
          </cell>
        </row>
        <row r="3956">
          <cell r="A3956" t="str">
            <v>M2</v>
          </cell>
          <cell r="B3956" t="str">
            <v>A5C</v>
          </cell>
          <cell r="C3956" t="str">
            <v>P</v>
          </cell>
          <cell r="D3956" t="str">
            <v>23096</v>
          </cell>
          <cell r="E3956" t="str">
            <v>WN FLG</v>
          </cell>
          <cell r="F3956">
            <v>3</v>
          </cell>
          <cell r="G3956" t="str">
            <v>CB200108000200</v>
          </cell>
          <cell r="H3956">
            <v>2</v>
          </cell>
          <cell r="I3956" t="str">
            <v>--</v>
          </cell>
          <cell r="J3956">
            <v>4</v>
          </cell>
          <cell r="K3956">
            <v>5</v>
          </cell>
        </row>
        <row r="3957">
          <cell r="A3957" t="str">
            <v>M2</v>
          </cell>
          <cell r="B3957" t="str">
            <v>A5C</v>
          </cell>
          <cell r="C3957" t="str">
            <v>P</v>
          </cell>
          <cell r="D3957" t="str">
            <v>23115</v>
          </cell>
          <cell r="E3957" t="str">
            <v>WN FLG</v>
          </cell>
          <cell r="F3957">
            <v>3</v>
          </cell>
          <cell r="G3957" t="str">
            <v>CB200108000200</v>
          </cell>
          <cell r="H3957">
            <v>2</v>
          </cell>
          <cell r="I3957" t="str">
            <v>--</v>
          </cell>
          <cell r="J3957">
            <v>9</v>
          </cell>
          <cell r="K3957">
            <v>10</v>
          </cell>
        </row>
        <row r="3958">
          <cell r="A3958" t="str">
            <v>M2</v>
          </cell>
          <cell r="B3958" t="str">
            <v>A5C</v>
          </cell>
          <cell r="C3958" t="str">
            <v>P</v>
          </cell>
          <cell r="D3958" t="str">
            <v>23124</v>
          </cell>
          <cell r="E3958" t="str">
            <v>WN FLG</v>
          </cell>
          <cell r="F3958">
            <v>3</v>
          </cell>
          <cell r="G3958" t="str">
            <v>CB200108000200</v>
          </cell>
          <cell r="H3958">
            <v>2</v>
          </cell>
          <cell r="I3958" t="str">
            <v>--</v>
          </cell>
          <cell r="J3958">
            <v>2</v>
          </cell>
          <cell r="K3958">
            <v>3</v>
          </cell>
        </row>
        <row r="3959">
          <cell r="A3959" t="str">
            <v>M2</v>
          </cell>
          <cell r="B3959" t="str">
            <v>A5C</v>
          </cell>
          <cell r="C3959" t="str">
            <v>P</v>
          </cell>
          <cell r="D3959" t="str">
            <v>23131</v>
          </cell>
          <cell r="E3959" t="str">
            <v>WN FLG</v>
          </cell>
          <cell r="F3959">
            <v>3</v>
          </cell>
          <cell r="G3959" t="str">
            <v>CB200108000200</v>
          </cell>
          <cell r="H3959">
            <v>2</v>
          </cell>
          <cell r="I3959" t="str">
            <v>--</v>
          </cell>
          <cell r="J3959">
            <v>3</v>
          </cell>
          <cell r="K3959">
            <v>4</v>
          </cell>
        </row>
        <row r="3960">
          <cell r="A3960" t="str">
            <v>M2</v>
          </cell>
          <cell r="B3960" t="str">
            <v>A5C</v>
          </cell>
          <cell r="C3960" t="str">
            <v>P</v>
          </cell>
          <cell r="D3960" t="str">
            <v>23135</v>
          </cell>
          <cell r="E3960" t="str">
            <v>WN FLG</v>
          </cell>
          <cell r="F3960">
            <v>3</v>
          </cell>
          <cell r="G3960" t="str">
            <v>CB200108000200</v>
          </cell>
          <cell r="H3960">
            <v>2</v>
          </cell>
          <cell r="I3960" t="str">
            <v>--</v>
          </cell>
          <cell r="J3960">
            <v>13</v>
          </cell>
          <cell r="K3960">
            <v>15</v>
          </cell>
        </row>
        <row r="3961">
          <cell r="A3961" t="str">
            <v>M2</v>
          </cell>
          <cell r="B3961" t="str">
            <v>A5C</v>
          </cell>
          <cell r="C3961" t="str">
            <v>P</v>
          </cell>
          <cell r="D3961" t="str">
            <v>23131</v>
          </cell>
          <cell r="E3961" t="str">
            <v>WN FLG</v>
          </cell>
          <cell r="F3961">
            <v>3</v>
          </cell>
          <cell r="G3961" t="str">
            <v>CB200208000200</v>
          </cell>
          <cell r="H3961">
            <v>2</v>
          </cell>
          <cell r="I3961" t="str">
            <v>--</v>
          </cell>
          <cell r="J3961">
            <v>2</v>
          </cell>
          <cell r="K3961">
            <v>3</v>
          </cell>
        </row>
        <row r="3962">
          <cell r="A3962" t="str">
            <v>M2</v>
          </cell>
          <cell r="B3962" t="str">
            <v>A5C</v>
          </cell>
          <cell r="C3962" t="str">
            <v>P</v>
          </cell>
          <cell r="D3962" t="str">
            <v>23142</v>
          </cell>
          <cell r="E3962" t="str">
            <v>WN FLG</v>
          </cell>
          <cell r="F3962">
            <v>3</v>
          </cell>
          <cell r="G3962" t="str">
            <v>CB200108000200</v>
          </cell>
          <cell r="H3962">
            <v>2</v>
          </cell>
          <cell r="I3962" t="str">
            <v>--</v>
          </cell>
          <cell r="J3962">
            <v>2</v>
          </cell>
          <cell r="K3962">
            <v>3</v>
          </cell>
        </row>
        <row r="3963">
          <cell r="A3963" t="str">
            <v>M2</v>
          </cell>
          <cell r="B3963" t="str">
            <v>A5C</v>
          </cell>
          <cell r="C3963" t="str">
            <v>P</v>
          </cell>
          <cell r="D3963" t="str">
            <v>23135</v>
          </cell>
          <cell r="E3963" t="str">
            <v>WN FLG</v>
          </cell>
          <cell r="F3963">
            <v>3</v>
          </cell>
          <cell r="G3963" t="str">
            <v>CB200208000200</v>
          </cell>
          <cell r="H3963">
            <v>2</v>
          </cell>
          <cell r="I3963" t="str">
            <v>--</v>
          </cell>
          <cell r="J3963">
            <v>2</v>
          </cell>
          <cell r="K3963">
            <v>3</v>
          </cell>
        </row>
        <row r="3964">
          <cell r="A3964" t="str">
            <v>M2</v>
          </cell>
          <cell r="B3964" t="str">
            <v>A5C</v>
          </cell>
          <cell r="C3964" t="str">
            <v>P</v>
          </cell>
          <cell r="D3964" t="str">
            <v>23192</v>
          </cell>
          <cell r="E3964" t="str">
            <v>WN FLG</v>
          </cell>
          <cell r="F3964">
            <v>3</v>
          </cell>
          <cell r="G3964" t="str">
            <v>CB200108000200</v>
          </cell>
          <cell r="H3964">
            <v>2</v>
          </cell>
          <cell r="I3964" t="str">
            <v>--</v>
          </cell>
          <cell r="J3964">
            <v>1</v>
          </cell>
          <cell r="K3964">
            <v>2</v>
          </cell>
        </row>
        <row r="3965">
          <cell r="A3965" t="str">
            <v>M2</v>
          </cell>
          <cell r="B3965" t="str">
            <v>A5C</v>
          </cell>
          <cell r="C3965" t="str">
            <v>P</v>
          </cell>
          <cell r="D3965" t="str">
            <v>23229</v>
          </cell>
          <cell r="E3965" t="str">
            <v>WN FLG</v>
          </cell>
          <cell r="F3965">
            <v>3</v>
          </cell>
          <cell r="G3965" t="str">
            <v>CB200108000200</v>
          </cell>
          <cell r="H3965">
            <v>2</v>
          </cell>
          <cell r="I3965" t="str">
            <v>--</v>
          </cell>
          <cell r="J3965">
            <v>1</v>
          </cell>
          <cell r="K3965">
            <v>2</v>
          </cell>
        </row>
        <row r="3966">
          <cell r="A3966" t="str">
            <v>M2</v>
          </cell>
          <cell r="B3966" t="str">
            <v>A5C</v>
          </cell>
          <cell r="C3966" t="str">
            <v>P</v>
          </cell>
          <cell r="D3966" t="str">
            <v>23232</v>
          </cell>
          <cell r="E3966" t="str">
            <v>WN FLG</v>
          </cell>
          <cell r="F3966">
            <v>3</v>
          </cell>
          <cell r="G3966" t="str">
            <v>CB200108000200</v>
          </cell>
          <cell r="H3966">
            <v>2</v>
          </cell>
          <cell r="I3966" t="str">
            <v>--</v>
          </cell>
          <cell r="J3966">
            <v>2</v>
          </cell>
          <cell r="K3966">
            <v>3</v>
          </cell>
        </row>
        <row r="3967">
          <cell r="A3967" t="str">
            <v>M2</v>
          </cell>
          <cell r="B3967" t="str">
            <v>A5C</v>
          </cell>
          <cell r="C3967" t="str">
            <v>P</v>
          </cell>
          <cell r="D3967" t="str">
            <v>23233</v>
          </cell>
          <cell r="E3967" t="str">
            <v>WN FLG</v>
          </cell>
          <cell r="F3967">
            <v>3</v>
          </cell>
          <cell r="G3967" t="str">
            <v>CB200108000200</v>
          </cell>
          <cell r="H3967">
            <v>2</v>
          </cell>
          <cell r="I3967" t="str">
            <v>--</v>
          </cell>
          <cell r="J3967">
            <v>1</v>
          </cell>
          <cell r="K3967">
            <v>2</v>
          </cell>
        </row>
        <row r="3968">
          <cell r="A3968" t="str">
            <v>M2</v>
          </cell>
          <cell r="B3968" t="str">
            <v>A5C</v>
          </cell>
          <cell r="C3968" t="str">
            <v>P</v>
          </cell>
          <cell r="D3968" t="str">
            <v>23240</v>
          </cell>
          <cell r="E3968" t="str">
            <v>WN FLG</v>
          </cell>
          <cell r="F3968">
            <v>3</v>
          </cell>
          <cell r="G3968" t="str">
            <v>CB200108000200</v>
          </cell>
          <cell r="H3968">
            <v>2</v>
          </cell>
          <cell r="I3968" t="str">
            <v>--</v>
          </cell>
          <cell r="J3968">
            <v>2</v>
          </cell>
          <cell r="K3968">
            <v>3</v>
          </cell>
        </row>
        <row r="3969">
          <cell r="A3969" t="str">
            <v>M2</v>
          </cell>
          <cell r="B3969" t="str">
            <v>A5C</v>
          </cell>
          <cell r="C3969" t="str">
            <v>P</v>
          </cell>
          <cell r="D3969" t="str">
            <v>23251</v>
          </cell>
          <cell r="E3969" t="str">
            <v>WN FLG</v>
          </cell>
          <cell r="F3969">
            <v>3</v>
          </cell>
          <cell r="G3969" t="str">
            <v>CB200108000200</v>
          </cell>
          <cell r="H3969">
            <v>2</v>
          </cell>
          <cell r="I3969" t="str">
            <v>--</v>
          </cell>
          <cell r="J3969">
            <v>1</v>
          </cell>
          <cell r="K3969">
            <v>2</v>
          </cell>
        </row>
        <row r="3970">
          <cell r="A3970" t="str">
            <v>M2</v>
          </cell>
          <cell r="B3970" t="str">
            <v>A5C</v>
          </cell>
          <cell r="C3970" t="str">
            <v>P</v>
          </cell>
          <cell r="D3970" t="str">
            <v>23254</v>
          </cell>
          <cell r="E3970" t="str">
            <v>WN FLG</v>
          </cell>
          <cell r="F3970">
            <v>3</v>
          </cell>
          <cell r="G3970" t="str">
            <v>CB200108000200</v>
          </cell>
          <cell r="H3970">
            <v>2</v>
          </cell>
          <cell r="I3970" t="str">
            <v>--</v>
          </cell>
          <cell r="J3970">
            <v>2</v>
          </cell>
          <cell r="K3970">
            <v>3</v>
          </cell>
        </row>
        <row r="3971">
          <cell r="A3971" t="str">
            <v>M2</v>
          </cell>
          <cell r="B3971" t="str">
            <v>A5C</v>
          </cell>
          <cell r="C3971" t="str">
            <v>P</v>
          </cell>
          <cell r="D3971" t="str">
            <v>23255</v>
          </cell>
          <cell r="E3971" t="str">
            <v>WN FLG</v>
          </cell>
          <cell r="F3971">
            <v>3</v>
          </cell>
          <cell r="G3971" t="str">
            <v>CB200108000200</v>
          </cell>
          <cell r="H3971">
            <v>2</v>
          </cell>
          <cell r="I3971" t="str">
            <v>--</v>
          </cell>
          <cell r="J3971">
            <v>1</v>
          </cell>
          <cell r="K3971">
            <v>2</v>
          </cell>
        </row>
        <row r="3972">
          <cell r="A3972" t="str">
            <v>M2</v>
          </cell>
          <cell r="B3972" t="str">
            <v>A5C</v>
          </cell>
          <cell r="C3972" t="str">
            <v>P</v>
          </cell>
          <cell r="D3972" t="str">
            <v>23253</v>
          </cell>
          <cell r="E3972" t="str">
            <v>WN FLG</v>
          </cell>
          <cell r="F3972">
            <v>3</v>
          </cell>
          <cell r="G3972" t="str">
            <v>CB200108000200</v>
          </cell>
          <cell r="H3972">
            <v>2</v>
          </cell>
          <cell r="I3972" t="str">
            <v>--</v>
          </cell>
          <cell r="J3972">
            <v>1</v>
          </cell>
          <cell r="K3972">
            <v>2</v>
          </cell>
        </row>
        <row r="3973">
          <cell r="A3973" t="str">
            <v>M2</v>
          </cell>
          <cell r="B3973" t="str">
            <v>A5C</v>
          </cell>
          <cell r="C3973" t="str">
            <v>P</v>
          </cell>
          <cell r="D3973" t="str">
            <v>23261</v>
          </cell>
          <cell r="E3973" t="str">
            <v>WN FLG</v>
          </cell>
          <cell r="F3973">
            <v>3</v>
          </cell>
          <cell r="G3973" t="str">
            <v>CB200108000200</v>
          </cell>
          <cell r="H3973">
            <v>2</v>
          </cell>
          <cell r="I3973" t="str">
            <v>--</v>
          </cell>
          <cell r="J3973">
            <v>2</v>
          </cell>
          <cell r="K3973">
            <v>3</v>
          </cell>
        </row>
        <row r="3974">
          <cell r="A3974" t="str">
            <v>M2</v>
          </cell>
          <cell r="B3974" t="str">
            <v>A5C</v>
          </cell>
          <cell r="C3974" t="str">
            <v>P</v>
          </cell>
          <cell r="D3974" t="str">
            <v>24007</v>
          </cell>
          <cell r="E3974" t="str">
            <v>WN FLG</v>
          </cell>
          <cell r="F3974">
            <v>3</v>
          </cell>
          <cell r="G3974" t="str">
            <v>CB200108000200</v>
          </cell>
          <cell r="H3974">
            <v>2</v>
          </cell>
          <cell r="I3974" t="str">
            <v>--</v>
          </cell>
          <cell r="J3974">
            <v>1</v>
          </cell>
          <cell r="K3974">
            <v>2</v>
          </cell>
        </row>
        <row r="3975">
          <cell r="A3975" t="str">
            <v>M2</v>
          </cell>
          <cell r="B3975" t="str">
            <v>A5C</v>
          </cell>
          <cell r="C3975" t="str">
            <v>P</v>
          </cell>
          <cell r="D3975" t="str">
            <v>24006</v>
          </cell>
          <cell r="E3975" t="str">
            <v>WN FLG</v>
          </cell>
          <cell r="F3975">
            <v>3</v>
          </cell>
          <cell r="G3975" t="str">
            <v>CB200108000200</v>
          </cell>
          <cell r="H3975">
            <v>2</v>
          </cell>
          <cell r="I3975" t="str">
            <v>--</v>
          </cell>
          <cell r="J3975">
            <v>3</v>
          </cell>
          <cell r="K3975">
            <v>4</v>
          </cell>
        </row>
        <row r="3976">
          <cell r="A3976" t="str">
            <v>M2</v>
          </cell>
          <cell r="B3976" t="str">
            <v>A5C</v>
          </cell>
          <cell r="C3976" t="str">
            <v>P</v>
          </cell>
          <cell r="D3976" t="str">
            <v>24020</v>
          </cell>
          <cell r="E3976" t="str">
            <v>WN FLG</v>
          </cell>
          <cell r="F3976">
            <v>3</v>
          </cell>
          <cell r="G3976" t="str">
            <v>CB200108000200</v>
          </cell>
          <cell r="H3976">
            <v>2</v>
          </cell>
          <cell r="I3976" t="str">
            <v>--</v>
          </cell>
          <cell r="J3976">
            <v>1</v>
          </cell>
          <cell r="K3976">
            <v>2</v>
          </cell>
        </row>
        <row r="3977">
          <cell r="A3977" t="str">
            <v>M2</v>
          </cell>
          <cell r="B3977" t="str">
            <v>A5C</v>
          </cell>
          <cell r="C3977" t="str">
            <v>P</v>
          </cell>
          <cell r="D3977" t="str">
            <v>24021</v>
          </cell>
          <cell r="E3977" t="str">
            <v>WN FLG</v>
          </cell>
          <cell r="F3977">
            <v>3</v>
          </cell>
          <cell r="G3977" t="str">
            <v>CB200108000200</v>
          </cell>
          <cell r="H3977">
            <v>2</v>
          </cell>
          <cell r="I3977" t="str">
            <v>--</v>
          </cell>
          <cell r="J3977">
            <v>8</v>
          </cell>
          <cell r="K3977">
            <v>9</v>
          </cell>
        </row>
        <row r="3978">
          <cell r="A3978" t="str">
            <v>M2</v>
          </cell>
          <cell r="B3978" t="str">
            <v>A5C</v>
          </cell>
          <cell r="C3978" t="str">
            <v>TRIM</v>
          </cell>
          <cell r="D3978" t="str">
            <v>V-2316</v>
          </cell>
          <cell r="E3978" t="str">
            <v>WN FLG</v>
          </cell>
          <cell r="F3978">
            <v>3</v>
          </cell>
          <cell r="G3978" t="str">
            <v>CB200108000200</v>
          </cell>
          <cell r="H3978">
            <v>2</v>
          </cell>
          <cell r="I3978" t="str">
            <v>--</v>
          </cell>
          <cell r="J3978">
            <v>2</v>
          </cell>
          <cell r="K3978">
            <v>3</v>
          </cell>
        </row>
        <row r="3979">
          <cell r="A3979" t="str">
            <v>M2</v>
          </cell>
          <cell r="B3979" t="str">
            <v>A5C</v>
          </cell>
          <cell r="C3979" t="str">
            <v>TRIM</v>
          </cell>
          <cell r="D3979" t="str">
            <v>V-2315</v>
          </cell>
          <cell r="E3979" t="str">
            <v>WN FLG</v>
          </cell>
          <cell r="F3979">
            <v>3</v>
          </cell>
          <cell r="G3979" t="str">
            <v>CB200108000200</v>
          </cell>
          <cell r="H3979">
            <v>2</v>
          </cell>
          <cell r="I3979" t="str">
            <v>--</v>
          </cell>
          <cell r="J3979">
            <v>2</v>
          </cell>
          <cell r="K3979">
            <v>3</v>
          </cell>
        </row>
        <row r="3980">
          <cell r="A3980" t="str">
            <v>M2</v>
          </cell>
          <cell r="B3980" t="str">
            <v>A5C</v>
          </cell>
          <cell r="C3980" t="str">
            <v>TRIM</v>
          </cell>
          <cell r="D3980" t="str">
            <v>V-2321</v>
          </cell>
          <cell r="E3980" t="str">
            <v>WN FLG</v>
          </cell>
          <cell r="F3980">
            <v>3</v>
          </cell>
          <cell r="G3980" t="str">
            <v>CB200108000200</v>
          </cell>
          <cell r="H3980">
            <v>2</v>
          </cell>
          <cell r="I3980" t="str">
            <v>--</v>
          </cell>
          <cell r="J3980">
            <v>2</v>
          </cell>
          <cell r="K3980">
            <v>3</v>
          </cell>
        </row>
        <row r="3981">
          <cell r="A3981" t="str">
            <v>M2</v>
          </cell>
          <cell r="B3981" t="str">
            <v>A5C</v>
          </cell>
          <cell r="C3981" t="str">
            <v>TRIM</v>
          </cell>
          <cell r="D3981" t="str">
            <v>V-2317</v>
          </cell>
          <cell r="E3981" t="str">
            <v>WN FLG</v>
          </cell>
          <cell r="F3981">
            <v>3</v>
          </cell>
          <cell r="G3981" t="str">
            <v>CB200108000200</v>
          </cell>
          <cell r="H3981">
            <v>2</v>
          </cell>
          <cell r="I3981" t="str">
            <v>--</v>
          </cell>
          <cell r="J3981">
            <v>2</v>
          </cell>
          <cell r="K3981">
            <v>3</v>
          </cell>
        </row>
        <row r="3982">
          <cell r="A3982" t="str">
            <v>M2</v>
          </cell>
          <cell r="B3982" t="str">
            <v>A5C</v>
          </cell>
          <cell r="C3982" t="str">
            <v>TRIM</v>
          </cell>
          <cell r="D3982" t="str">
            <v>V-2318</v>
          </cell>
          <cell r="E3982" t="str">
            <v>WN FLG</v>
          </cell>
          <cell r="F3982">
            <v>3</v>
          </cell>
          <cell r="G3982" t="str">
            <v>CB200108000200</v>
          </cell>
          <cell r="H3982">
            <v>2</v>
          </cell>
          <cell r="I3982" t="str">
            <v>--</v>
          </cell>
          <cell r="J3982">
            <v>2</v>
          </cell>
          <cell r="K3982">
            <v>3</v>
          </cell>
        </row>
        <row r="3983">
          <cell r="A3983" t="str">
            <v>M2</v>
          </cell>
          <cell r="B3983" t="str">
            <v>A5C</v>
          </cell>
          <cell r="C3983" t="str">
            <v>TRIM</v>
          </cell>
          <cell r="D3983" t="str">
            <v>V-2320</v>
          </cell>
          <cell r="E3983" t="str">
            <v>WN FLG</v>
          </cell>
          <cell r="F3983">
            <v>3</v>
          </cell>
          <cell r="G3983" t="str">
            <v>CB200108000200</v>
          </cell>
          <cell r="H3983">
            <v>2</v>
          </cell>
          <cell r="I3983" t="str">
            <v>--</v>
          </cell>
          <cell r="J3983">
            <v>2</v>
          </cell>
          <cell r="K3983">
            <v>3</v>
          </cell>
        </row>
        <row r="3984">
          <cell r="A3984" t="str">
            <v>M2</v>
          </cell>
          <cell r="B3984" t="str">
            <v>A5C</v>
          </cell>
          <cell r="C3984" t="str">
            <v>TRIM</v>
          </cell>
          <cell r="D3984" t="str">
            <v>V-2323</v>
          </cell>
          <cell r="E3984" t="str">
            <v>WN FLG</v>
          </cell>
          <cell r="F3984">
            <v>3</v>
          </cell>
          <cell r="G3984" t="str">
            <v>CB200108000200</v>
          </cell>
          <cell r="H3984">
            <v>2</v>
          </cell>
          <cell r="I3984" t="str">
            <v>--</v>
          </cell>
          <cell r="J3984">
            <v>2</v>
          </cell>
          <cell r="K3984">
            <v>3</v>
          </cell>
        </row>
        <row r="3985">
          <cell r="A3985" t="str">
            <v>M2</v>
          </cell>
          <cell r="B3985" t="str">
            <v>A5C</v>
          </cell>
          <cell r="C3985" t="str">
            <v>TRIM</v>
          </cell>
          <cell r="D3985" t="str">
            <v>V-2324</v>
          </cell>
          <cell r="E3985" t="str">
            <v>WN FLG</v>
          </cell>
          <cell r="F3985">
            <v>3</v>
          </cell>
          <cell r="G3985" t="str">
            <v>CB200108000200</v>
          </cell>
          <cell r="H3985">
            <v>2</v>
          </cell>
          <cell r="I3985" t="str">
            <v>--</v>
          </cell>
          <cell r="J3985">
            <v>2</v>
          </cell>
          <cell r="K3985">
            <v>3</v>
          </cell>
        </row>
        <row r="3986">
          <cell r="A3986" t="str">
            <v>M2</v>
          </cell>
          <cell r="B3986" t="str">
            <v>A5C</v>
          </cell>
          <cell r="C3986" t="str">
            <v>TRIM</v>
          </cell>
          <cell r="D3986" t="str">
            <v>V-2326</v>
          </cell>
          <cell r="E3986" t="str">
            <v>WN FLG</v>
          </cell>
          <cell r="F3986">
            <v>3</v>
          </cell>
          <cell r="G3986" t="str">
            <v>CB200108000200</v>
          </cell>
          <cell r="H3986">
            <v>2</v>
          </cell>
          <cell r="I3986" t="str">
            <v>--</v>
          </cell>
          <cell r="J3986">
            <v>2</v>
          </cell>
          <cell r="K3986">
            <v>3</v>
          </cell>
        </row>
        <row r="3987">
          <cell r="A3987" t="str">
            <v>M2</v>
          </cell>
          <cell r="B3987" t="str">
            <v>A5C</v>
          </cell>
          <cell r="C3987" t="str">
            <v>TRIM</v>
          </cell>
          <cell r="D3987" t="str">
            <v>V-2327</v>
          </cell>
          <cell r="E3987" t="str">
            <v>WN FLG</v>
          </cell>
          <cell r="F3987">
            <v>3</v>
          </cell>
          <cell r="G3987" t="str">
            <v>CB200108000200</v>
          </cell>
          <cell r="H3987">
            <v>2</v>
          </cell>
          <cell r="I3987" t="str">
            <v>--</v>
          </cell>
          <cell r="J3987">
            <v>2</v>
          </cell>
          <cell r="K3987">
            <v>3</v>
          </cell>
        </row>
        <row r="3988">
          <cell r="A3988" t="str">
            <v>M2</v>
          </cell>
          <cell r="B3988" t="str">
            <v>A5C</v>
          </cell>
          <cell r="C3988" t="str">
            <v>TRIM</v>
          </cell>
          <cell r="D3988" t="str">
            <v>V-2328</v>
          </cell>
          <cell r="E3988" t="str">
            <v>WN FLG</v>
          </cell>
          <cell r="F3988">
            <v>3</v>
          </cell>
          <cell r="G3988" t="str">
            <v>CB200108000200</v>
          </cell>
          <cell r="H3988">
            <v>2</v>
          </cell>
          <cell r="I3988" t="str">
            <v>--</v>
          </cell>
          <cell r="J3988">
            <v>2</v>
          </cell>
          <cell r="K3988">
            <v>3</v>
          </cell>
        </row>
        <row r="3989">
          <cell r="A3989" t="str">
            <v>M2</v>
          </cell>
          <cell r="B3989" t="str">
            <v>A5C</v>
          </cell>
          <cell r="C3989" t="str">
            <v>TRIM</v>
          </cell>
          <cell r="D3989" t="str">
            <v>V-2329</v>
          </cell>
          <cell r="E3989" t="str">
            <v>WN FLG</v>
          </cell>
          <cell r="F3989">
            <v>3</v>
          </cell>
          <cell r="G3989" t="str">
            <v>CB200108000200</v>
          </cell>
          <cell r="H3989">
            <v>2</v>
          </cell>
          <cell r="I3989" t="str">
            <v>--</v>
          </cell>
          <cell r="J3989">
            <v>2</v>
          </cell>
          <cell r="K3989">
            <v>3</v>
          </cell>
        </row>
        <row r="3990">
          <cell r="A3990" t="str">
            <v>M2</v>
          </cell>
          <cell r="B3990" t="str">
            <v>A5C</v>
          </cell>
          <cell r="C3990" t="str">
            <v>TRIM</v>
          </cell>
          <cell r="D3990" t="str">
            <v>V-2330</v>
          </cell>
          <cell r="E3990" t="str">
            <v>WN FLG</v>
          </cell>
          <cell r="F3990">
            <v>3</v>
          </cell>
          <cell r="G3990" t="str">
            <v>CB200108000200</v>
          </cell>
          <cell r="H3990">
            <v>2</v>
          </cell>
          <cell r="I3990" t="str">
            <v>--</v>
          </cell>
          <cell r="J3990">
            <v>2</v>
          </cell>
          <cell r="K3990">
            <v>3</v>
          </cell>
        </row>
        <row r="3991">
          <cell r="A3991" t="str">
            <v>M2</v>
          </cell>
          <cell r="B3991" t="str">
            <v>A5C</v>
          </cell>
          <cell r="C3991" t="str">
            <v>TRIM</v>
          </cell>
          <cell r="D3991" t="str">
            <v>V-2331</v>
          </cell>
          <cell r="E3991" t="str">
            <v>WN FLG</v>
          </cell>
          <cell r="F3991">
            <v>3</v>
          </cell>
          <cell r="G3991" t="str">
            <v>CB200108000200</v>
          </cell>
          <cell r="H3991">
            <v>2</v>
          </cell>
          <cell r="I3991" t="str">
            <v>--</v>
          </cell>
          <cell r="J3991">
            <v>2</v>
          </cell>
          <cell r="K3991">
            <v>3</v>
          </cell>
        </row>
        <row r="3992">
          <cell r="A3992" t="str">
            <v>M2</v>
          </cell>
          <cell r="B3992" t="str">
            <v>A5C</v>
          </cell>
          <cell r="C3992" t="str">
            <v>TRIM</v>
          </cell>
          <cell r="D3992" t="str">
            <v>V-2332</v>
          </cell>
          <cell r="E3992" t="str">
            <v>WN FLG</v>
          </cell>
          <cell r="F3992">
            <v>3</v>
          </cell>
          <cell r="G3992" t="str">
            <v>CB200108000200</v>
          </cell>
          <cell r="H3992">
            <v>2</v>
          </cell>
          <cell r="I3992" t="str">
            <v>--</v>
          </cell>
          <cell r="J3992">
            <v>2</v>
          </cell>
          <cell r="K3992">
            <v>3</v>
          </cell>
        </row>
        <row r="3993">
          <cell r="A3993" t="str">
            <v>M2</v>
          </cell>
          <cell r="B3993" t="str">
            <v>A5C</v>
          </cell>
          <cell r="C3993" t="str">
            <v>TRIM</v>
          </cell>
          <cell r="D3993" t="str">
            <v>V-2333</v>
          </cell>
          <cell r="E3993" t="str">
            <v>WN FLG</v>
          </cell>
          <cell r="F3993">
            <v>3</v>
          </cell>
          <cell r="G3993" t="str">
            <v>CB200108000200</v>
          </cell>
          <cell r="H3993">
            <v>2</v>
          </cell>
          <cell r="I3993" t="str">
            <v>--</v>
          </cell>
          <cell r="J3993">
            <v>2</v>
          </cell>
          <cell r="K3993">
            <v>3</v>
          </cell>
        </row>
        <row r="3994">
          <cell r="A3994" t="str">
            <v>M2</v>
          </cell>
          <cell r="B3994" t="str">
            <v>A5C</v>
          </cell>
          <cell r="C3994" t="str">
            <v>TRIM</v>
          </cell>
          <cell r="D3994" t="str">
            <v>V-2351</v>
          </cell>
          <cell r="E3994" t="str">
            <v>WN FLG</v>
          </cell>
          <cell r="F3994">
            <v>3</v>
          </cell>
          <cell r="G3994" t="str">
            <v>CB200108000200</v>
          </cell>
          <cell r="H3994">
            <v>2</v>
          </cell>
          <cell r="I3994" t="str">
            <v>--</v>
          </cell>
          <cell r="J3994">
            <v>3</v>
          </cell>
          <cell r="K3994">
            <v>4</v>
          </cell>
        </row>
        <row r="3995">
          <cell r="A3995" t="str">
            <v>M2</v>
          </cell>
          <cell r="B3995" t="str">
            <v>A5C</v>
          </cell>
          <cell r="C3995" t="str">
            <v>TRIM</v>
          </cell>
          <cell r="D3995" t="str">
            <v>V-2402</v>
          </cell>
          <cell r="E3995" t="str">
            <v>WN FLG</v>
          </cell>
          <cell r="F3995">
            <v>3</v>
          </cell>
          <cell r="G3995" t="str">
            <v>CB200108000200</v>
          </cell>
          <cell r="H3995">
            <v>2</v>
          </cell>
          <cell r="I3995" t="str">
            <v>--</v>
          </cell>
          <cell r="J3995">
            <v>2</v>
          </cell>
          <cell r="K3995">
            <v>3</v>
          </cell>
        </row>
        <row r="3996">
          <cell r="A3996" t="str">
            <v>M2</v>
          </cell>
          <cell r="B3996" t="str">
            <v>A5C</v>
          </cell>
          <cell r="C3996" t="str">
            <v>P</v>
          </cell>
          <cell r="D3996" t="str">
            <v>23011</v>
          </cell>
          <cell r="E3996" t="str">
            <v>WN FLG</v>
          </cell>
          <cell r="F3996">
            <v>3</v>
          </cell>
          <cell r="G3996" t="str">
            <v>CB200108000200</v>
          </cell>
          <cell r="H3996">
            <v>2</v>
          </cell>
          <cell r="I3996" t="str">
            <v>--</v>
          </cell>
          <cell r="J3996">
            <v>1</v>
          </cell>
          <cell r="K3996">
            <v>2</v>
          </cell>
        </row>
        <row r="3997">
          <cell r="A3997" t="str">
            <v>M2</v>
          </cell>
          <cell r="B3997" t="str">
            <v>A5C</v>
          </cell>
          <cell r="C3997" t="str">
            <v>P</v>
          </cell>
          <cell r="D3997" t="str">
            <v>23135</v>
          </cell>
          <cell r="E3997" t="str">
            <v>WN FLG</v>
          </cell>
          <cell r="F3997">
            <v>3</v>
          </cell>
          <cell r="G3997" t="str">
            <v>CB200108000200</v>
          </cell>
          <cell r="H3997">
            <v>2</v>
          </cell>
          <cell r="I3997" t="str">
            <v>--</v>
          </cell>
          <cell r="J3997">
            <v>4</v>
          </cell>
          <cell r="K3997">
            <v>5</v>
          </cell>
        </row>
        <row r="3998">
          <cell r="A3998" t="str">
            <v>M2</v>
          </cell>
          <cell r="B3998" t="str">
            <v>A5C</v>
          </cell>
          <cell r="C3998" t="str">
            <v>P</v>
          </cell>
          <cell r="D3998" t="str">
            <v>23192</v>
          </cell>
          <cell r="E3998" t="str">
            <v>WN FLG</v>
          </cell>
          <cell r="F3998">
            <v>3</v>
          </cell>
          <cell r="G3998" t="str">
            <v>CB200108000200</v>
          </cell>
          <cell r="H3998">
            <v>2</v>
          </cell>
          <cell r="I3998" t="str">
            <v>--</v>
          </cell>
          <cell r="J3998">
            <v>4</v>
          </cell>
          <cell r="K3998">
            <v>5</v>
          </cell>
        </row>
        <row r="3999">
          <cell r="A3999" t="str">
            <v>M2</v>
          </cell>
          <cell r="B3999" t="str">
            <v>A5C</v>
          </cell>
          <cell r="C3999" t="str">
            <v>P</v>
          </cell>
          <cell r="D3999" t="str">
            <v>23231</v>
          </cell>
          <cell r="E3999" t="str">
            <v>WN FLG</v>
          </cell>
          <cell r="F3999">
            <v>3</v>
          </cell>
          <cell r="G3999" t="str">
            <v>CB200108000200</v>
          </cell>
          <cell r="H3999">
            <v>2</v>
          </cell>
          <cell r="I3999" t="str">
            <v>--</v>
          </cell>
          <cell r="J3999">
            <v>1</v>
          </cell>
          <cell r="K3999">
            <v>2</v>
          </cell>
        </row>
        <row r="4000">
          <cell r="A4000" t="str">
            <v>M2</v>
          </cell>
          <cell r="B4000" t="str">
            <v>A5C</v>
          </cell>
          <cell r="C4000" t="str">
            <v>P</v>
          </cell>
          <cell r="D4000" t="str">
            <v>23236</v>
          </cell>
          <cell r="E4000" t="str">
            <v>WN FLG</v>
          </cell>
          <cell r="F4000">
            <v>3</v>
          </cell>
          <cell r="G4000" t="str">
            <v>CB200108000200</v>
          </cell>
          <cell r="H4000">
            <v>2</v>
          </cell>
          <cell r="I4000" t="str">
            <v>--</v>
          </cell>
          <cell r="J4000">
            <v>2</v>
          </cell>
          <cell r="K4000">
            <v>3</v>
          </cell>
        </row>
        <row r="4001">
          <cell r="A4001" t="str">
            <v>M2</v>
          </cell>
          <cell r="B4001" t="str">
            <v>A5C</v>
          </cell>
          <cell r="C4001" t="str">
            <v>TRIM</v>
          </cell>
          <cell r="D4001" t="str">
            <v>V-2301</v>
          </cell>
          <cell r="E4001" t="str">
            <v>WN FLG</v>
          </cell>
          <cell r="F4001">
            <v>3</v>
          </cell>
          <cell r="G4001" t="str">
            <v>CB200108000200</v>
          </cell>
          <cell r="H4001">
            <v>2</v>
          </cell>
          <cell r="I4001" t="str">
            <v>--</v>
          </cell>
          <cell r="J4001">
            <v>2</v>
          </cell>
          <cell r="K4001">
            <v>3</v>
          </cell>
        </row>
        <row r="4002">
          <cell r="A4002" t="str">
            <v>M2</v>
          </cell>
          <cell r="B4002" t="str">
            <v>A5C</v>
          </cell>
          <cell r="C4002" t="str">
            <v>TRIM</v>
          </cell>
          <cell r="D4002" t="str">
            <v>V-2319</v>
          </cell>
          <cell r="E4002" t="str">
            <v>WN FLG</v>
          </cell>
          <cell r="F4002">
            <v>3</v>
          </cell>
          <cell r="G4002" t="str">
            <v>CB200108000200</v>
          </cell>
          <cell r="H4002">
            <v>2</v>
          </cell>
          <cell r="I4002" t="str">
            <v>--</v>
          </cell>
          <cell r="J4002">
            <v>2</v>
          </cell>
          <cell r="K4002">
            <v>3</v>
          </cell>
        </row>
        <row r="4003">
          <cell r="A4003" t="str">
            <v>M2</v>
          </cell>
          <cell r="B4003" t="str">
            <v>A5C</v>
          </cell>
          <cell r="C4003" t="str">
            <v>P</v>
          </cell>
          <cell r="D4003" t="str">
            <v>23263</v>
          </cell>
          <cell r="E4003" t="str">
            <v>WN FLG</v>
          </cell>
          <cell r="F4003">
            <v>3</v>
          </cell>
          <cell r="G4003" t="str">
            <v>CB200108000200</v>
          </cell>
          <cell r="H4003">
            <v>2</v>
          </cell>
          <cell r="I4003" t="str">
            <v>--</v>
          </cell>
          <cell r="J4003">
            <v>1</v>
          </cell>
          <cell r="K4003">
            <v>2</v>
          </cell>
        </row>
        <row r="4004">
          <cell r="A4004" t="str">
            <v>M2</v>
          </cell>
          <cell r="B4004" t="str">
            <v>A5C</v>
          </cell>
          <cell r="C4004" t="str">
            <v>P</v>
          </cell>
          <cell r="D4004" t="str">
            <v>23264</v>
          </cell>
          <cell r="E4004" t="str">
            <v>WN FLG</v>
          </cell>
          <cell r="F4004">
            <v>3</v>
          </cell>
          <cell r="G4004" t="str">
            <v>CB200108000200</v>
          </cell>
          <cell r="H4004">
            <v>2</v>
          </cell>
          <cell r="I4004" t="str">
            <v>--</v>
          </cell>
          <cell r="J4004">
            <v>4</v>
          </cell>
          <cell r="K4004">
            <v>5</v>
          </cell>
        </row>
        <row r="4005">
          <cell r="A4005" t="str">
            <v>M2</v>
          </cell>
          <cell r="B4005" t="str">
            <v>A5C</v>
          </cell>
          <cell r="C4005" t="str">
            <v>P</v>
          </cell>
          <cell r="D4005" t="str">
            <v>24009</v>
          </cell>
          <cell r="E4005" t="str">
            <v>WN FLG</v>
          </cell>
          <cell r="F4005">
            <v>3</v>
          </cell>
          <cell r="G4005" t="str">
            <v>CB200108000200</v>
          </cell>
          <cell r="H4005">
            <v>2</v>
          </cell>
          <cell r="I4005" t="str">
            <v>--</v>
          </cell>
          <cell r="J4005">
            <v>4</v>
          </cell>
          <cell r="K4005">
            <v>5</v>
          </cell>
        </row>
        <row r="4006">
          <cell r="A4006" t="str">
            <v>M2</v>
          </cell>
          <cell r="B4006" t="str">
            <v>A5C</v>
          </cell>
          <cell r="C4006" t="str">
            <v>TRIM</v>
          </cell>
          <cell r="D4006" t="str">
            <v>V-2352</v>
          </cell>
          <cell r="E4006" t="str">
            <v>WN FLG</v>
          </cell>
          <cell r="F4006">
            <v>3</v>
          </cell>
          <cell r="G4006" t="str">
            <v>CB200108000200</v>
          </cell>
          <cell r="H4006">
            <v>2</v>
          </cell>
          <cell r="I4006" t="str">
            <v>--</v>
          </cell>
          <cell r="J4006">
            <v>2</v>
          </cell>
          <cell r="K4006">
            <v>3</v>
          </cell>
        </row>
        <row r="4007">
          <cell r="A4007" t="str">
            <v>M2</v>
          </cell>
          <cell r="B4007" t="str">
            <v>A5C</v>
          </cell>
          <cell r="C4007" t="str">
            <v>P</v>
          </cell>
          <cell r="D4007" t="str">
            <v>23017</v>
          </cell>
          <cell r="E4007" t="str">
            <v>WN FLG</v>
          </cell>
          <cell r="F4007">
            <v>3</v>
          </cell>
          <cell r="G4007" t="str">
            <v>CB200108000200</v>
          </cell>
          <cell r="H4007">
            <v>2</v>
          </cell>
          <cell r="I4007" t="str">
            <v>--</v>
          </cell>
          <cell r="J4007">
            <v>2</v>
          </cell>
          <cell r="K4007">
            <v>3</v>
          </cell>
        </row>
        <row r="4008">
          <cell r="A4008" t="str">
            <v>M2</v>
          </cell>
          <cell r="B4008" t="str">
            <v>A5C</v>
          </cell>
          <cell r="C4008" t="str">
            <v>P</v>
          </cell>
          <cell r="D4008" t="str">
            <v>23019</v>
          </cell>
          <cell r="E4008" t="str">
            <v>WN FLG</v>
          </cell>
          <cell r="F4008">
            <v>3</v>
          </cell>
          <cell r="G4008" t="str">
            <v>CB200108000200</v>
          </cell>
          <cell r="H4008">
            <v>2</v>
          </cell>
          <cell r="I4008" t="str">
            <v>--</v>
          </cell>
          <cell r="J4008">
            <v>8</v>
          </cell>
          <cell r="K4008">
            <v>9</v>
          </cell>
        </row>
        <row r="4009">
          <cell r="A4009" t="str">
            <v>M2</v>
          </cell>
          <cell r="B4009" t="str">
            <v>A5C</v>
          </cell>
          <cell r="C4009" t="str">
            <v>P</v>
          </cell>
          <cell r="D4009" t="str">
            <v>23020</v>
          </cell>
          <cell r="E4009" t="str">
            <v>WN FLG</v>
          </cell>
          <cell r="F4009">
            <v>3</v>
          </cell>
          <cell r="G4009" t="str">
            <v>CB200108000200</v>
          </cell>
          <cell r="H4009">
            <v>2</v>
          </cell>
          <cell r="I4009" t="str">
            <v>--</v>
          </cell>
          <cell r="J4009">
            <v>5</v>
          </cell>
          <cell r="K4009">
            <v>6</v>
          </cell>
        </row>
        <row r="4010">
          <cell r="A4010" t="str">
            <v>M2</v>
          </cell>
          <cell r="B4010" t="str">
            <v>A5C</v>
          </cell>
          <cell r="C4010" t="str">
            <v>P</v>
          </cell>
          <cell r="D4010" t="str">
            <v>23036</v>
          </cell>
          <cell r="E4010" t="str">
            <v>WN FLG</v>
          </cell>
          <cell r="F4010">
            <v>3</v>
          </cell>
          <cell r="G4010" t="str">
            <v>CB200108000200</v>
          </cell>
          <cell r="H4010">
            <v>2</v>
          </cell>
          <cell r="I4010" t="str">
            <v>--</v>
          </cell>
          <cell r="J4010">
            <v>5</v>
          </cell>
          <cell r="K4010">
            <v>6</v>
          </cell>
        </row>
        <row r="4011">
          <cell r="A4011" t="str">
            <v>M2</v>
          </cell>
          <cell r="B4011" t="str">
            <v>A5C</v>
          </cell>
          <cell r="C4011" t="str">
            <v>P</v>
          </cell>
          <cell r="D4011" t="str">
            <v>23054</v>
          </cell>
          <cell r="E4011" t="str">
            <v>WN FLG</v>
          </cell>
          <cell r="F4011">
            <v>3</v>
          </cell>
          <cell r="G4011" t="str">
            <v>CB200108000200</v>
          </cell>
          <cell r="H4011">
            <v>2</v>
          </cell>
          <cell r="I4011" t="str">
            <v>--</v>
          </cell>
          <cell r="J4011">
            <v>5</v>
          </cell>
          <cell r="K4011">
            <v>6</v>
          </cell>
        </row>
        <row r="4012">
          <cell r="A4012" t="str">
            <v>M2</v>
          </cell>
          <cell r="B4012" t="str">
            <v>A5C</v>
          </cell>
          <cell r="C4012" t="str">
            <v>P</v>
          </cell>
          <cell r="D4012" t="str">
            <v>23051</v>
          </cell>
          <cell r="E4012" t="str">
            <v>WN FLG</v>
          </cell>
          <cell r="F4012">
            <v>3</v>
          </cell>
          <cell r="G4012" t="str">
            <v>CB200108000200</v>
          </cell>
          <cell r="H4012">
            <v>2</v>
          </cell>
          <cell r="I4012" t="str">
            <v>--</v>
          </cell>
          <cell r="J4012">
            <v>2</v>
          </cell>
          <cell r="K4012">
            <v>3</v>
          </cell>
        </row>
        <row r="4013">
          <cell r="A4013" t="str">
            <v>M2</v>
          </cell>
          <cell r="B4013" t="str">
            <v>A5C</v>
          </cell>
          <cell r="C4013" t="str">
            <v>P</v>
          </cell>
          <cell r="D4013" t="str">
            <v>23064</v>
          </cell>
          <cell r="E4013" t="str">
            <v>WN FLG</v>
          </cell>
          <cell r="F4013">
            <v>3</v>
          </cell>
          <cell r="G4013" t="str">
            <v>CB200108000200</v>
          </cell>
          <cell r="H4013">
            <v>2</v>
          </cell>
          <cell r="I4013" t="str">
            <v>--</v>
          </cell>
          <cell r="J4013">
            <v>2</v>
          </cell>
          <cell r="K4013">
            <v>3</v>
          </cell>
        </row>
        <row r="4014">
          <cell r="A4014" t="str">
            <v>M2</v>
          </cell>
          <cell r="B4014" t="str">
            <v>A5C</v>
          </cell>
          <cell r="C4014" t="str">
            <v>P</v>
          </cell>
          <cell r="D4014" t="str">
            <v>23064</v>
          </cell>
          <cell r="E4014" t="str">
            <v>WN FLG</v>
          </cell>
          <cell r="F4014">
            <v>3</v>
          </cell>
          <cell r="G4014" t="str">
            <v>CB200208000200</v>
          </cell>
          <cell r="H4014">
            <v>2</v>
          </cell>
          <cell r="I4014" t="str">
            <v>--</v>
          </cell>
          <cell r="J4014">
            <v>2</v>
          </cell>
          <cell r="K4014">
            <v>3</v>
          </cell>
        </row>
        <row r="4015">
          <cell r="A4015" t="str">
            <v>M2</v>
          </cell>
          <cell r="B4015" t="str">
            <v>A5C</v>
          </cell>
          <cell r="C4015" t="str">
            <v>P</v>
          </cell>
          <cell r="D4015" t="str">
            <v>23092</v>
          </cell>
          <cell r="E4015" t="str">
            <v>WN FLG</v>
          </cell>
          <cell r="F4015">
            <v>3</v>
          </cell>
          <cell r="G4015" t="str">
            <v>CB200108000200</v>
          </cell>
          <cell r="H4015">
            <v>2</v>
          </cell>
          <cell r="I4015" t="str">
            <v>--</v>
          </cell>
          <cell r="J4015">
            <v>2</v>
          </cell>
          <cell r="K4015">
            <v>3</v>
          </cell>
        </row>
        <row r="4016">
          <cell r="A4016" t="str">
            <v>M2</v>
          </cell>
          <cell r="B4016" t="str">
            <v>A5C</v>
          </cell>
          <cell r="C4016" t="str">
            <v>P</v>
          </cell>
          <cell r="D4016" t="str">
            <v>23092</v>
          </cell>
          <cell r="E4016" t="str">
            <v>WN FLG</v>
          </cell>
          <cell r="F4016">
            <v>3</v>
          </cell>
          <cell r="G4016" t="str">
            <v>CB200108000200</v>
          </cell>
          <cell r="H4016">
            <v>2</v>
          </cell>
          <cell r="I4016" t="str">
            <v>--</v>
          </cell>
          <cell r="J4016">
            <v>3</v>
          </cell>
          <cell r="K4016">
            <v>4</v>
          </cell>
        </row>
        <row r="4017">
          <cell r="A4017" t="str">
            <v>M2</v>
          </cell>
          <cell r="B4017" t="str">
            <v>A5C</v>
          </cell>
          <cell r="C4017" t="str">
            <v>P</v>
          </cell>
          <cell r="D4017" t="str">
            <v>23224</v>
          </cell>
          <cell r="E4017" t="str">
            <v>WN FLG</v>
          </cell>
          <cell r="F4017">
            <v>3</v>
          </cell>
          <cell r="G4017" t="str">
            <v>CB200108000200</v>
          </cell>
          <cell r="H4017">
            <v>2</v>
          </cell>
          <cell r="I4017" t="str">
            <v>--</v>
          </cell>
          <cell r="J4017">
            <v>9</v>
          </cell>
          <cell r="K4017">
            <v>10</v>
          </cell>
        </row>
        <row r="4018">
          <cell r="A4018" t="str">
            <v>M2</v>
          </cell>
          <cell r="B4018" t="str">
            <v>A5C</v>
          </cell>
          <cell r="C4018" t="str">
            <v>TRIM</v>
          </cell>
          <cell r="D4018" t="str">
            <v>C-2303</v>
          </cell>
          <cell r="E4018" t="str">
            <v>WN FLG</v>
          </cell>
          <cell r="F4018">
            <v>3</v>
          </cell>
          <cell r="G4018" t="str">
            <v>CB200108000200</v>
          </cell>
          <cell r="H4018">
            <v>2</v>
          </cell>
          <cell r="I4018" t="str">
            <v>--</v>
          </cell>
          <cell r="J4018">
            <v>2</v>
          </cell>
          <cell r="K4018">
            <v>3</v>
          </cell>
        </row>
        <row r="4019">
          <cell r="A4019" t="str">
            <v>M2</v>
          </cell>
          <cell r="B4019" t="str">
            <v>A5C</v>
          </cell>
          <cell r="C4019" t="str">
            <v>TRIM</v>
          </cell>
          <cell r="D4019" t="str">
            <v>C-2304</v>
          </cell>
          <cell r="E4019" t="str">
            <v>WN FLG</v>
          </cell>
          <cell r="F4019">
            <v>3</v>
          </cell>
          <cell r="G4019" t="str">
            <v>CB200108000200</v>
          </cell>
          <cell r="H4019">
            <v>2</v>
          </cell>
          <cell r="I4019" t="str">
            <v>--</v>
          </cell>
          <cell r="J4019">
            <v>2</v>
          </cell>
          <cell r="K4019">
            <v>3</v>
          </cell>
        </row>
        <row r="4020">
          <cell r="A4020" t="str">
            <v>M2</v>
          </cell>
          <cell r="B4020" t="str">
            <v>A5C</v>
          </cell>
          <cell r="C4020" t="str">
            <v>TRIM</v>
          </cell>
          <cell r="D4020" t="str">
            <v>C-2305</v>
          </cell>
          <cell r="E4020" t="str">
            <v>WN FLG</v>
          </cell>
          <cell r="F4020">
            <v>3</v>
          </cell>
          <cell r="G4020" t="str">
            <v>CB200108000200</v>
          </cell>
          <cell r="H4020">
            <v>2</v>
          </cell>
          <cell r="I4020" t="str">
            <v>--</v>
          </cell>
          <cell r="J4020">
            <v>2</v>
          </cell>
          <cell r="K4020">
            <v>3</v>
          </cell>
        </row>
        <row r="4021">
          <cell r="A4021" t="str">
            <v>M2</v>
          </cell>
          <cell r="B4021" t="str">
            <v>A5C</v>
          </cell>
          <cell r="C4021" t="str">
            <v>TRIM</v>
          </cell>
          <cell r="D4021" t="str">
            <v>C-2306</v>
          </cell>
          <cell r="E4021" t="str">
            <v>WN FLG</v>
          </cell>
          <cell r="F4021">
            <v>3</v>
          </cell>
          <cell r="G4021" t="str">
            <v>CB200108000200</v>
          </cell>
          <cell r="H4021">
            <v>2</v>
          </cell>
          <cell r="I4021" t="str">
            <v>--</v>
          </cell>
          <cell r="J4021">
            <v>2</v>
          </cell>
          <cell r="K4021">
            <v>3</v>
          </cell>
        </row>
        <row r="4022">
          <cell r="A4022" t="str">
            <v>M2</v>
          </cell>
          <cell r="B4022" t="str">
            <v>A5C</v>
          </cell>
          <cell r="C4022" t="str">
            <v>TRIM</v>
          </cell>
          <cell r="D4022" t="str">
            <v>V-2302</v>
          </cell>
          <cell r="E4022" t="str">
            <v>WN FLG</v>
          </cell>
          <cell r="F4022">
            <v>3</v>
          </cell>
          <cell r="G4022" t="str">
            <v>CB200108000200</v>
          </cell>
          <cell r="H4022">
            <v>2</v>
          </cell>
          <cell r="I4022" t="str">
            <v>--</v>
          </cell>
          <cell r="J4022">
            <v>2</v>
          </cell>
          <cell r="K4022">
            <v>3</v>
          </cell>
        </row>
        <row r="4023">
          <cell r="A4023" t="str">
            <v>M2</v>
          </cell>
          <cell r="B4023" t="str">
            <v>A5C</v>
          </cell>
          <cell r="C4023" t="str">
            <v>TRIM</v>
          </cell>
          <cell r="D4023" t="str">
            <v>V-2306</v>
          </cell>
          <cell r="E4023" t="str">
            <v>WN FLG</v>
          </cell>
          <cell r="F4023">
            <v>3</v>
          </cell>
          <cell r="G4023" t="str">
            <v>CB200108000200</v>
          </cell>
          <cell r="H4023">
            <v>2</v>
          </cell>
          <cell r="I4023" t="str">
            <v>--</v>
          </cell>
          <cell r="J4023">
            <v>2</v>
          </cell>
          <cell r="K4023">
            <v>3</v>
          </cell>
        </row>
        <row r="4024">
          <cell r="A4024" t="str">
            <v>M2</v>
          </cell>
          <cell r="B4024" t="str">
            <v>A5C</v>
          </cell>
          <cell r="C4024" t="str">
            <v>P</v>
          </cell>
          <cell r="D4024" t="str">
            <v>23030</v>
          </cell>
          <cell r="E4024" t="str">
            <v>WN FLG</v>
          </cell>
          <cell r="F4024">
            <v>3</v>
          </cell>
          <cell r="G4024" t="str">
            <v>CB200108000200</v>
          </cell>
          <cell r="H4024">
            <v>2</v>
          </cell>
          <cell r="I4024" t="str">
            <v>--</v>
          </cell>
          <cell r="J4024">
            <v>4</v>
          </cell>
          <cell r="K4024">
            <v>5</v>
          </cell>
        </row>
        <row r="4025">
          <cell r="A4025" t="str">
            <v>M2</v>
          </cell>
          <cell r="B4025" t="str">
            <v>A5C</v>
          </cell>
          <cell r="C4025" t="str">
            <v>P</v>
          </cell>
          <cell r="D4025" t="str">
            <v>23032</v>
          </cell>
          <cell r="E4025" t="str">
            <v>WN FLG</v>
          </cell>
          <cell r="F4025">
            <v>3</v>
          </cell>
          <cell r="G4025" t="str">
            <v>CB200108000200</v>
          </cell>
          <cell r="H4025">
            <v>2</v>
          </cell>
          <cell r="I4025" t="str">
            <v>--</v>
          </cell>
          <cell r="J4025">
            <v>1</v>
          </cell>
          <cell r="K4025">
            <v>2</v>
          </cell>
        </row>
        <row r="4026">
          <cell r="A4026" t="str">
            <v>M2</v>
          </cell>
          <cell r="B4026" t="str">
            <v>A5C</v>
          </cell>
          <cell r="C4026" t="str">
            <v>P</v>
          </cell>
          <cell r="D4026" t="str">
            <v>23053</v>
          </cell>
          <cell r="E4026" t="str">
            <v>WN FLG</v>
          </cell>
          <cell r="F4026">
            <v>3</v>
          </cell>
          <cell r="G4026" t="str">
            <v>CB200108000200</v>
          </cell>
          <cell r="H4026">
            <v>2</v>
          </cell>
          <cell r="I4026" t="str">
            <v>--</v>
          </cell>
          <cell r="J4026">
            <v>8</v>
          </cell>
          <cell r="K4026">
            <v>9</v>
          </cell>
        </row>
        <row r="4027">
          <cell r="A4027" t="str">
            <v>M2</v>
          </cell>
          <cell r="B4027" t="str">
            <v>A5C</v>
          </cell>
          <cell r="C4027" t="str">
            <v>TRIM</v>
          </cell>
          <cell r="D4027" t="str">
            <v>C-2302</v>
          </cell>
          <cell r="E4027" t="str">
            <v>WN FLG</v>
          </cell>
          <cell r="F4027">
            <v>3</v>
          </cell>
          <cell r="G4027" t="str">
            <v>CB200108000200</v>
          </cell>
          <cell r="H4027">
            <v>2</v>
          </cell>
          <cell r="I4027" t="str">
            <v>--</v>
          </cell>
          <cell r="J4027">
            <v>2</v>
          </cell>
          <cell r="K4027">
            <v>3</v>
          </cell>
        </row>
        <row r="4028">
          <cell r="A4028" t="str">
            <v>M2</v>
          </cell>
          <cell r="B4028" t="str">
            <v>A5C</v>
          </cell>
          <cell r="C4028" t="str">
            <v>TRIM</v>
          </cell>
          <cell r="D4028" t="str">
            <v>V-2304</v>
          </cell>
          <cell r="E4028" t="str">
            <v>WN FLG</v>
          </cell>
          <cell r="F4028">
            <v>3</v>
          </cell>
          <cell r="G4028" t="str">
            <v>CB200108000200</v>
          </cell>
          <cell r="H4028">
            <v>2</v>
          </cell>
          <cell r="I4028" t="str">
            <v>--</v>
          </cell>
          <cell r="J4028">
            <v>2</v>
          </cell>
          <cell r="K4028">
            <v>3</v>
          </cell>
        </row>
        <row r="4029">
          <cell r="A4029" t="str">
            <v>M2</v>
          </cell>
          <cell r="B4029" t="str">
            <v>A5C</v>
          </cell>
          <cell r="C4029" t="str">
            <v>TRIM</v>
          </cell>
          <cell r="D4029" t="str">
            <v>V-2308</v>
          </cell>
          <cell r="E4029" t="str">
            <v>WN FLG</v>
          </cell>
          <cell r="F4029">
            <v>3</v>
          </cell>
          <cell r="G4029" t="str">
            <v>CB200108000200</v>
          </cell>
          <cell r="H4029">
            <v>2</v>
          </cell>
          <cell r="I4029" t="str">
            <v>--</v>
          </cell>
          <cell r="J4029">
            <v>2</v>
          </cell>
          <cell r="K4029">
            <v>3</v>
          </cell>
        </row>
        <row r="4030">
          <cell r="A4030" t="str">
            <v>M2</v>
          </cell>
          <cell r="B4030" t="str">
            <v>A5C</v>
          </cell>
          <cell r="C4030" t="str">
            <v>TRIM</v>
          </cell>
          <cell r="D4030" t="str">
            <v>V-2310</v>
          </cell>
          <cell r="E4030" t="str">
            <v>WN FLG</v>
          </cell>
          <cell r="F4030">
            <v>3</v>
          </cell>
          <cell r="G4030" t="str">
            <v>CB200108000200</v>
          </cell>
          <cell r="H4030">
            <v>2</v>
          </cell>
          <cell r="I4030" t="str">
            <v>--</v>
          </cell>
          <cell r="J4030">
            <v>2</v>
          </cell>
          <cell r="K4030">
            <v>3</v>
          </cell>
        </row>
        <row r="4031">
          <cell r="A4031" t="str">
            <v>M2</v>
          </cell>
          <cell r="B4031" t="str">
            <v>A5C</v>
          </cell>
          <cell r="C4031" t="str">
            <v>TRIM</v>
          </cell>
          <cell r="D4031" t="str">
            <v>V-2313</v>
          </cell>
          <cell r="E4031" t="str">
            <v>WN FLG</v>
          </cell>
          <cell r="F4031">
            <v>3</v>
          </cell>
          <cell r="G4031" t="str">
            <v>CB200108000200</v>
          </cell>
          <cell r="H4031">
            <v>2</v>
          </cell>
          <cell r="I4031" t="str">
            <v>--</v>
          </cell>
          <cell r="J4031">
            <v>2</v>
          </cell>
          <cell r="K4031">
            <v>3</v>
          </cell>
        </row>
        <row r="4032">
          <cell r="A4032" t="str">
            <v>M2</v>
          </cell>
          <cell r="B4032" t="str">
            <v>A5C</v>
          </cell>
          <cell r="C4032" t="str">
            <v>TRIM</v>
          </cell>
          <cell r="D4032" t="str">
            <v>V-2325</v>
          </cell>
          <cell r="E4032" t="str">
            <v>WN FLG</v>
          </cell>
          <cell r="F4032">
            <v>3</v>
          </cell>
          <cell r="G4032" t="str">
            <v>CB200108000200</v>
          </cell>
          <cell r="H4032">
            <v>2</v>
          </cell>
          <cell r="I4032" t="str">
            <v>--</v>
          </cell>
          <cell r="J4032">
            <v>2</v>
          </cell>
          <cell r="K4032">
            <v>3</v>
          </cell>
        </row>
        <row r="4033">
          <cell r="A4033" t="str">
            <v>M2</v>
          </cell>
          <cell r="B4033" t="str">
            <v>A5C</v>
          </cell>
          <cell r="C4033" t="str">
            <v>TRIM</v>
          </cell>
          <cell r="D4033" t="str">
            <v>V-2403</v>
          </cell>
          <cell r="E4033" t="str">
            <v>WN FLG</v>
          </cell>
          <cell r="F4033">
            <v>3</v>
          </cell>
          <cell r="G4033" t="str">
            <v>CB200108000200</v>
          </cell>
          <cell r="H4033">
            <v>2</v>
          </cell>
          <cell r="I4033" t="str">
            <v>--</v>
          </cell>
          <cell r="J4033">
            <v>6</v>
          </cell>
          <cell r="K4033">
            <v>7</v>
          </cell>
        </row>
        <row r="4034">
          <cell r="A4034" t="str">
            <v>M2</v>
          </cell>
          <cell r="B4034" t="str">
            <v>A5C</v>
          </cell>
          <cell r="C4034" t="str">
            <v>TRIM</v>
          </cell>
          <cell r="D4034" t="str">
            <v>R-2401</v>
          </cell>
          <cell r="E4034" t="str">
            <v>WN FLG</v>
          </cell>
          <cell r="F4034">
            <v>3</v>
          </cell>
          <cell r="G4034" t="str">
            <v>CB200108000200</v>
          </cell>
          <cell r="H4034">
            <v>2</v>
          </cell>
          <cell r="I4034" t="str">
            <v>--</v>
          </cell>
          <cell r="J4034">
            <v>5</v>
          </cell>
          <cell r="K4034">
            <v>6</v>
          </cell>
        </row>
        <row r="4035">
          <cell r="A4035" t="str">
            <v>M2</v>
          </cell>
          <cell r="B4035" t="str">
            <v>A5C</v>
          </cell>
          <cell r="C4035" t="str">
            <v>TRIM</v>
          </cell>
          <cell r="D4035" t="str">
            <v>V-2401</v>
          </cell>
          <cell r="E4035" t="str">
            <v>WN FLG</v>
          </cell>
          <cell r="F4035">
            <v>3</v>
          </cell>
          <cell r="G4035" t="str">
            <v>CB200108000200</v>
          </cell>
          <cell r="H4035">
            <v>2</v>
          </cell>
          <cell r="I4035" t="str">
            <v>--</v>
          </cell>
          <cell r="J4035">
            <v>6</v>
          </cell>
          <cell r="K4035">
            <v>7</v>
          </cell>
        </row>
        <row r="4036">
          <cell r="A4036" t="str">
            <v>M2</v>
          </cell>
          <cell r="B4036" t="str">
            <v>A5C</v>
          </cell>
          <cell r="C4036" t="str">
            <v>TRIM</v>
          </cell>
          <cell r="D4036" t="str">
            <v>V-2404</v>
          </cell>
          <cell r="E4036" t="str">
            <v>WN FLG</v>
          </cell>
          <cell r="F4036">
            <v>3</v>
          </cell>
          <cell r="G4036" t="str">
            <v>CB200108000200</v>
          </cell>
          <cell r="H4036">
            <v>2</v>
          </cell>
          <cell r="I4036" t="str">
            <v>--</v>
          </cell>
          <cell r="J4036">
            <v>6</v>
          </cell>
          <cell r="K4036">
            <v>7</v>
          </cell>
        </row>
        <row r="4037">
          <cell r="A4037" t="str">
            <v>M2</v>
          </cell>
          <cell r="B4037" t="str">
            <v>A5C</v>
          </cell>
          <cell r="C4037" t="str">
            <v>TRIM</v>
          </cell>
          <cell r="D4037" t="str">
            <v>C-2301</v>
          </cell>
          <cell r="E4037" t="str">
            <v>WN FLG</v>
          </cell>
          <cell r="F4037">
            <v>3</v>
          </cell>
          <cell r="G4037" t="str">
            <v>CB200108000200</v>
          </cell>
          <cell r="H4037">
            <v>2</v>
          </cell>
          <cell r="I4037" t="str">
            <v>--</v>
          </cell>
          <cell r="J4037">
            <v>2</v>
          </cell>
          <cell r="K4037">
            <v>3</v>
          </cell>
        </row>
        <row r="4038">
          <cell r="A4038" t="str">
            <v>M2</v>
          </cell>
          <cell r="B4038" t="str">
            <v>B2C</v>
          </cell>
          <cell r="C4038" t="str">
            <v>SH</v>
          </cell>
          <cell r="D4038" t="str">
            <v>23601</v>
          </cell>
          <cell r="E4038" t="str">
            <v>WN FLG</v>
          </cell>
          <cell r="F4038">
            <v>3</v>
          </cell>
          <cell r="G4038" t="str">
            <v>CB200204000300</v>
          </cell>
          <cell r="H4038">
            <v>3</v>
          </cell>
          <cell r="I4038" t="str">
            <v>--</v>
          </cell>
          <cell r="J4038">
            <v>3</v>
          </cell>
          <cell r="K4038">
            <v>4</v>
          </cell>
        </row>
        <row r="4039">
          <cell r="A4039" t="str">
            <v>M2</v>
          </cell>
          <cell r="B4039" t="str">
            <v>B2C</v>
          </cell>
          <cell r="C4039" t="str">
            <v>SH</v>
          </cell>
          <cell r="D4039" t="str">
            <v>23612</v>
          </cell>
          <cell r="E4039" t="str">
            <v>WN FLG</v>
          </cell>
          <cell r="F4039">
            <v>3</v>
          </cell>
          <cell r="G4039" t="str">
            <v>CB200204000300</v>
          </cell>
          <cell r="H4039">
            <v>3</v>
          </cell>
          <cell r="I4039" t="str">
            <v>--</v>
          </cell>
          <cell r="J4039">
            <v>5</v>
          </cell>
          <cell r="K4039">
            <v>6</v>
          </cell>
        </row>
        <row r="4040">
          <cell r="A4040" t="str">
            <v>M2</v>
          </cell>
          <cell r="B4040" t="str">
            <v>A5C</v>
          </cell>
          <cell r="C4040" t="str">
            <v>P</v>
          </cell>
          <cell r="D4040" t="str">
            <v>23005</v>
          </cell>
          <cell r="E4040" t="str">
            <v>WN FLG</v>
          </cell>
          <cell r="F4040">
            <v>3</v>
          </cell>
          <cell r="G4040" t="str">
            <v>CB200104000300</v>
          </cell>
          <cell r="H4040">
            <v>3</v>
          </cell>
          <cell r="I4040" t="str">
            <v>--</v>
          </cell>
          <cell r="J4040">
            <v>9</v>
          </cell>
          <cell r="K4040">
            <v>10</v>
          </cell>
        </row>
        <row r="4041">
          <cell r="A4041" t="str">
            <v>M2</v>
          </cell>
          <cell r="B4041" t="str">
            <v>A5C</v>
          </cell>
          <cell r="C4041" t="str">
            <v>P</v>
          </cell>
          <cell r="D4041" t="str">
            <v>23012</v>
          </cell>
          <cell r="E4041" t="str">
            <v>WN FLG</v>
          </cell>
          <cell r="F4041">
            <v>3</v>
          </cell>
          <cell r="G4041" t="str">
            <v>CB200104000300</v>
          </cell>
          <cell r="H4041">
            <v>3</v>
          </cell>
          <cell r="I4041" t="str">
            <v>--</v>
          </cell>
          <cell r="J4041">
            <v>2</v>
          </cell>
          <cell r="K4041">
            <v>3</v>
          </cell>
        </row>
        <row r="4042">
          <cell r="A4042" t="str">
            <v>M2</v>
          </cell>
          <cell r="B4042" t="str">
            <v>A5C</v>
          </cell>
          <cell r="C4042" t="str">
            <v>P</v>
          </cell>
          <cell r="D4042" t="str">
            <v>23047</v>
          </cell>
          <cell r="E4042" t="str">
            <v>WN FLG</v>
          </cell>
          <cell r="F4042">
            <v>3</v>
          </cell>
          <cell r="G4042" t="str">
            <v>CB200104000300</v>
          </cell>
          <cell r="H4042">
            <v>3</v>
          </cell>
          <cell r="I4042" t="str">
            <v>--</v>
          </cell>
          <cell r="J4042">
            <v>4</v>
          </cell>
          <cell r="K4042">
            <v>5</v>
          </cell>
        </row>
        <row r="4043">
          <cell r="A4043" t="str">
            <v>M2</v>
          </cell>
          <cell r="B4043" t="str">
            <v>A5C</v>
          </cell>
          <cell r="C4043" t="str">
            <v>P</v>
          </cell>
          <cell r="D4043" t="str">
            <v>23058</v>
          </cell>
          <cell r="E4043" t="str">
            <v>WN FLG</v>
          </cell>
          <cell r="F4043">
            <v>3</v>
          </cell>
          <cell r="G4043" t="str">
            <v>CB200104000300</v>
          </cell>
          <cell r="H4043">
            <v>3</v>
          </cell>
          <cell r="I4043" t="str">
            <v>--</v>
          </cell>
          <cell r="J4043">
            <v>2</v>
          </cell>
          <cell r="K4043">
            <v>3</v>
          </cell>
        </row>
        <row r="4044">
          <cell r="A4044" t="str">
            <v>M2</v>
          </cell>
          <cell r="B4044" t="str">
            <v>A5C</v>
          </cell>
          <cell r="C4044" t="str">
            <v>P</v>
          </cell>
          <cell r="D4044" t="str">
            <v>23106</v>
          </cell>
          <cell r="E4044" t="str">
            <v>WN FLG</v>
          </cell>
          <cell r="F4044">
            <v>3</v>
          </cell>
          <cell r="G4044" t="str">
            <v>CB200104000300</v>
          </cell>
          <cell r="H4044">
            <v>3</v>
          </cell>
          <cell r="I4044" t="str">
            <v>--</v>
          </cell>
          <cell r="J4044">
            <v>1</v>
          </cell>
          <cell r="K4044">
            <v>2</v>
          </cell>
        </row>
        <row r="4045">
          <cell r="A4045" t="str">
            <v>M2</v>
          </cell>
          <cell r="B4045" t="str">
            <v>A5C</v>
          </cell>
          <cell r="C4045" t="str">
            <v>P</v>
          </cell>
          <cell r="D4045" t="str">
            <v>23106</v>
          </cell>
          <cell r="E4045" t="str">
            <v>WN FLG</v>
          </cell>
          <cell r="F4045">
            <v>3</v>
          </cell>
          <cell r="G4045" t="str">
            <v>CB200104000300</v>
          </cell>
          <cell r="H4045">
            <v>3</v>
          </cell>
          <cell r="I4045" t="str">
            <v>--</v>
          </cell>
          <cell r="J4045">
            <v>4</v>
          </cell>
          <cell r="K4045">
            <v>5</v>
          </cell>
        </row>
        <row r="4046">
          <cell r="A4046" t="str">
            <v>M2</v>
          </cell>
          <cell r="B4046" t="str">
            <v>A5C</v>
          </cell>
          <cell r="C4046" t="str">
            <v>P</v>
          </cell>
          <cell r="D4046" t="str">
            <v>23110</v>
          </cell>
          <cell r="E4046" t="str">
            <v>WN FLG</v>
          </cell>
          <cell r="F4046">
            <v>3</v>
          </cell>
          <cell r="G4046" t="str">
            <v>CB200104000300</v>
          </cell>
          <cell r="H4046">
            <v>3</v>
          </cell>
          <cell r="I4046" t="str">
            <v>--</v>
          </cell>
          <cell r="J4046">
            <v>2</v>
          </cell>
          <cell r="K4046">
            <v>3</v>
          </cell>
        </row>
        <row r="4047">
          <cell r="A4047" t="str">
            <v>M2</v>
          </cell>
          <cell r="B4047" t="str">
            <v>A5C</v>
          </cell>
          <cell r="C4047" t="str">
            <v>P</v>
          </cell>
          <cell r="D4047" t="str">
            <v>23114</v>
          </cell>
          <cell r="E4047" t="str">
            <v>WN FLG</v>
          </cell>
          <cell r="F4047">
            <v>3</v>
          </cell>
          <cell r="G4047" t="str">
            <v>CB200104000300</v>
          </cell>
          <cell r="H4047">
            <v>3</v>
          </cell>
          <cell r="I4047" t="str">
            <v>--</v>
          </cell>
          <cell r="J4047">
            <v>2</v>
          </cell>
          <cell r="K4047">
            <v>3</v>
          </cell>
        </row>
        <row r="4048">
          <cell r="A4048" t="str">
            <v>M2</v>
          </cell>
          <cell r="B4048" t="str">
            <v>A5C</v>
          </cell>
          <cell r="C4048" t="str">
            <v>P</v>
          </cell>
          <cell r="D4048" t="str">
            <v>23121</v>
          </cell>
          <cell r="E4048" t="str">
            <v>WN FLG</v>
          </cell>
          <cell r="F4048">
            <v>3</v>
          </cell>
          <cell r="G4048" t="str">
            <v>CB200104000300</v>
          </cell>
          <cell r="H4048">
            <v>3</v>
          </cell>
          <cell r="I4048" t="str">
            <v>--</v>
          </cell>
          <cell r="J4048">
            <v>2</v>
          </cell>
          <cell r="K4048">
            <v>3</v>
          </cell>
        </row>
        <row r="4049">
          <cell r="A4049" t="str">
            <v>M2</v>
          </cell>
          <cell r="B4049" t="str">
            <v>A5C</v>
          </cell>
          <cell r="C4049" t="str">
            <v>P</v>
          </cell>
          <cell r="D4049" t="str">
            <v>23124</v>
          </cell>
          <cell r="E4049" t="str">
            <v>WN FLG</v>
          </cell>
          <cell r="F4049">
            <v>3</v>
          </cell>
          <cell r="G4049" t="str">
            <v>CB200204000300</v>
          </cell>
          <cell r="H4049">
            <v>3</v>
          </cell>
          <cell r="I4049" t="str">
            <v>--</v>
          </cell>
          <cell r="J4049">
            <v>2</v>
          </cell>
          <cell r="K4049">
            <v>3</v>
          </cell>
        </row>
        <row r="4050">
          <cell r="A4050" t="str">
            <v>M2</v>
          </cell>
          <cell r="B4050" t="str">
            <v>A5C</v>
          </cell>
          <cell r="C4050" t="str">
            <v>P</v>
          </cell>
          <cell r="D4050" t="str">
            <v>23124</v>
          </cell>
          <cell r="E4050" t="str">
            <v>WN FLG</v>
          </cell>
          <cell r="F4050">
            <v>3</v>
          </cell>
          <cell r="G4050" t="str">
            <v>CB200104000300</v>
          </cell>
          <cell r="H4050">
            <v>3</v>
          </cell>
          <cell r="I4050" t="str">
            <v>--</v>
          </cell>
          <cell r="J4050">
            <v>9</v>
          </cell>
          <cell r="K4050">
            <v>10</v>
          </cell>
        </row>
        <row r="4051">
          <cell r="A4051" t="str">
            <v>M2</v>
          </cell>
          <cell r="B4051" t="str">
            <v>A5C</v>
          </cell>
          <cell r="C4051" t="str">
            <v>P</v>
          </cell>
          <cell r="D4051" t="str">
            <v>23123</v>
          </cell>
          <cell r="E4051" t="str">
            <v>WN FLG</v>
          </cell>
          <cell r="F4051">
            <v>3</v>
          </cell>
          <cell r="G4051" t="str">
            <v>CB200104000300</v>
          </cell>
          <cell r="H4051">
            <v>3</v>
          </cell>
          <cell r="I4051" t="str">
            <v>--</v>
          </cell>
          <cell r="J4051">
            <v>2</v>
          </cell>
          <cell r="K4051">
            <v>3</v>
          </cell>
        </row>
        <row r="4052">
          <cell r="A4052" t="str">
            <v>M2</v>
          </cell>
          <cell r="B4052" t="str">
            <v>A5C</v>
          </cell>
          <cell r="C4052" t="str">
            <v>P</v>
          </cell>
          <cell r="D4052" t="str">
            <v>23127</v>
          </cell>
          <cell r="E4052" t="str">
            <v>WN FLG</v>
          </cell>
          <cell r="F4052">
            <v>3</v>
          </cell>
          <cell r="G4052" t="str">
            <v>CB200104000300</v>
          </cell>
          <cell r="H4052">
            <v>3</v>
          </cell>
          <cell r="I4052" t="str">
            <v>--</v>
          </cell>
          <cell r="J4052">
            <v>2</v>
          </cell>
          <cell r="K4052">
            <v>3</v>
          </cell>
        </row>
        <row r="4053">
          <cell r="A4053" t="str">
            <v>M2</v>
          </cell>
          <cell r="B4053" t="str">
            <v>A5C</v>
          </cell>
          <cell r="C4053" t="str">
            <v>P</v>
          </cell>
          <cell r="D4053" t="str">
            <v>23134</v>
          </cell>
          <cell r="E4053" t="str">
            <v>WN FLG</v>
          </cell>
          <cell r="F4053">
            <v>3</v>
          </cell>
          <cell r="G4053" t="str">
            <v>CB200104000300</v>
          </cell>
          <cell r="H4053">
            <v>3</v>
          </cell>
          <cell r="I4053" t="str">
            <v>--</v>
          </cell>
          <cell r="J4053">
            <v>2</v>
          </cell>
          <cell r="K4053">
            <v>3</v>
          </cell>
        </row>
        <row r="4054">
          <cell r="A4054" t="str">
            <v>M2</v>
          </cell>
          <cell r="B4054" t="str">
            <v>A5C</v>
          </cell>
          <cell r="C4054" t="str">
            <v>P</v>
          </cell>
          <cell r="D4054" t="str">
            <v>23142</v>
          </cell>
          <cell r="E4054" t="str">
            <v>WN FLG</v>
          </cell>
          <cell r="F4054">
            <v>3</v>
          </cell>
          <cell r="G4054" t="str">
            <v>CB200104000300</v>
          </cell>
          <cell r="H4054">
            <v>3</v>
          </cell>
          <cell r="I4054" t="str">
            <v>--</v>
          </cell>
          <cell r="J4054">
            <v>9</v>
          </cell>
          <cell r="K4054">
            <v>10</v>
          </cell>
        </row>
        <row r="4055">
          <cell r="A4055" t="str">
            <v>M2</v>
          </cell>
          <cell r="B4055" t="str">
            <v>A5C</v>
          </cell>
          <cell r="C4055" t="str">
            <v>P</v>
          </cell>
          <cell r="D4055" t="str">
            <v>23174</v>
          </cell>
          <cell r="E4055" t="str">
            <v>WN FLG</v>
          </cell>
          <cell r="F4055">
            <v>3</v>
          </cell>
          <cell r="G4055" t="str">
            <v>CB200204000300</v>
          </cell>
          <cell r="H4055">
            <v>3</v>
          </cell>
          <cell r="I4055" t="str">
            <v>--</v>
          </cell>
          <cell r="J4055">
            <v>2</v>
          </cell>
          <cell r="K4055">
            <v>3</v>
          </cell>
        </row>
        <row r="4056">
          <cell r="A4056" t="str">
            <v>M2</v>
          </cell>
          <cell r="B4056" t="str">
            <v>A5C</v>
          </cell>
          <cell r="C4056" t="str">
            <v>P</v>
          </cell>
          <cell r="D4056" t="str">
            <v>23174</v>
          </cell>
          <cell r="E4056" t="str">
            <v>WN FLG</v>
          </cell>
          <cell r="F4056">
            <v>3</v>
          </cell>
          <cell r="G4056" t="str">
            <v>CB200104000300</v>
          </cell>
          <cell r="H4056">
            <v>3</v>
          </cell>
          <cell r="I4056" t="str">
            <v>--</v>
          </cell>
          <cell r="J4056">
            <v>2</v>
          </cell>
          <cell r="K4056">
            <v>3</v>
          </cell>
        </row>
        <row r="4057">
          <cell r="A4057" t="str">
            <v>M2</v>
          </cell>
          <cell r="B4057" t="str">
            <v>A5C</v>
          </cell>
          <cell r="C4057" t="str">
            <v>P</v>
          </cell>
          <cell r="D4057" t="str">
            <v>23232</v>
          </cell>
          <cell r="E4057" t="str">
            <v>WN FLG</v>
          </cell>
          <cell r="F4057">
            <v>3</v>
          </cell>
          <cell r="G4057" t="str">
            <v>CB200104000300</v>
          </cell>
          <cell r="H4057">
            <v>3</v>
          </cell>
          <cell r="I4057" t="str">
            <v>--</v>
          </cell>
          <cell r="J4057">
            <v>9</v>
          </cell>
          <cell r="K4057">
            <v>10</v>
          </cell>
        </row>
        <row r="4058">
          <cell r="A4058" t="str">
            <v>M2</v>
          </cell>
          <cell r="B4058" t="str">
            <v>A5C</v>
          </cell>
          <cell r="C4058" t="str">
            <v>P</v>
          </cell>
          <cell r="D4058" t="str">
            <v>23240</v>
          </cell>
          <cell r="E4058" t="str">
            <v>WN FLG</v>
          </cell>
          <cell r="F4058">
            <v>3</v>
          </cell>
          <cell r="G4058" t="str">
            <v>CB200104000300</v>
          </cell>
          <cell r="H4058">
            <v>3</v>
          </cell>
          <cell r="I4058" t="str">
            <v>--</v>
          </cell>
          <cell r="J4058">
            <v>8</v>
          </cell>
          <cell r="K4058">
            <v>9</v>
          </cell>
        </row>
        <row r="4059">
          <cell r="A4059" t="str">
            <v>M2</v>
          </cell>
          <cell r="B4059" t="str">
            <v>A5C</v>
          </cell>
          <cell r="C4059" t="str">
            <v>P</v>
          </cell>
          <cell r="D4059" t="str">
            <v>23236</v>
          </cell>
          <cell r="E4059" t="str">
            <v>WN FLG</v>
          </cell>
          <cell r="F4059">
            <v>3</v>
          </cell>
          <cell r="G4059" t="str">
            <v>CB200104000300</v>
          </cell>
          <cell r="H4059">
            <v>3</v>
          </cell>
          <cell r="I4059" t="str">
            <v>--</v>
          </cell>
          <cell r="J4059">
            <v>1</v>
          </cell>
          <cell r="K4059">
            <v>2</v>
          </cell>
        </row>
        <row r="4060">
          <cell r="A4060" t="str">
            <v>M2</v>
          </cell>
          <cell r="B4060" t="str">
            <v>A5C</v>
          </cell>
          <cell r="C4060" t="str">
            <v>P</v>
          </cell>
          <cell r="D4060" t="str">
            <v>23236</v>
          </cell>
          <cell r="E4060" t="str">
            <v>WN FLG</v>
          </cell>
          <cell r="F4060">
            <v>3</v>
          </cell>
          <cell r="G4060" t="str">
            <v>CB200104000300</v>
          </cell>
          <cell r="H4060">
            <v>3</v>
          </cell>
          <cell r="I4060" t="str">
            <v>--</v>
          </cell>
          <cell r="J4060">
            <v>8</v>
          </cell>
          <cell r="K4060">
            <v>9</v>
          </cell>
        </row>
        <row r="4061">
          <cell r="A4061" t="str">
            <v>M2</v>
          </cell>
          <cell r="B4061" t="str">
            <v>A5C</v>
          </cell>
          <cell r="C4061" t="str">
            <v>P</v>
          </cell>
          <cell r="D4061" t="str">
            <v>23256</v>
          </cell>
          <cell r="E4061" t="str">
            <v>WN FLG</v>
          </cell>
          <cell r="F4061">
            <v>3</v>
          </cell>
          <cell r="G4061" t="str">
            <v>CB200104000300</v>
          </cell>
          <cell r="H4061">
            <v>3</v>
          </cell>
          <cell r="I4061" t="str">
            <v>--</v>
          </cell>
          <cell r="J4061">
            <v>2</v>
          </cell>
          <cell r="K4061">
            <v>3</v>
          </cell>
        </row>
        <row r="4062">
          <cell r="A4062" t="str">
            <v>M2</v>
          </cell>
          <cell r="B4062" t="str">
            <v>A5C</v>
          </cell>
          <cell r="C4062" t="str">
            <v>P</v>
          </cell>
          <cell r="D4062" t="str">
            <v>23257</v>
          </cell>
          <cell r="E4062" t="str">
            <v>WN FLG</v>
          </cell>
          <cell r="F4062">
            <v>3</v>
          </cell>
          <cell r="G4062" t="str">
            <v>CB200104000300</v>
          </cell>
          <cell r="H4062">
            <v>3</v>
          </cell>
          <cell r="I4062" t="str">
            <v>--</v>
          </cell>
          <cell r="J4062">
            <v>2</v>
          </cell>
          <cell r="K4062">
            <v>3</v>
          </cell>
        </row>
        <row r="4063">
          <cell r="A4063" t="str">
            <v>M2</v>
          </cell>
          <cell r="B4063" t="str">
            <v>A5C</v>
          </cell>
          <cell r="C4063" t="str">
            <v>P</v>
          </cell>
          <cell r="D4063" t="str">
            <v>23258</v>
          </cell>
          <cell r="E4063" t="str">
            <v>WN FLG</v>
          </cell>
          <cell r="F4063">
            <v>3</v>
          </cell>
          <cell r="G4063" t="str">
            <v>CB200104000300</v>
          </cell>
          <cell r="H4063">
            <v>3</v>
          </cell>
          <cell r="I4063" t="str">
            <v>--</v>
          </cell>
          <cell r="J4063">
            <v>2</v>
          </cell>
          <cell r="K4063">
            <v>3</v>
          </cell>
        </row>
        <row r="4064">
          <cell r="A4064" t="str">
            <v>M2</v>
          </cell>
          <cell r="B4064" t="str">
            <v>A5C</v>
          </cell>
          <cell r="C4064" t="str">
            <v>P</v>
          </cell>
          <cell r="D4064" t="str">
            <v>23254</v>
          </cell>
          <cell r="E4064" t="str">
            <v>WN FLG</v>
          </cell>
          <cell r="F4064">
            <v>3</v>
          </cell>
          <cell r="G4064" t="str">
            <v>CB200104000300</v>
          </cell>
          <cell r="H4064">
            <v>3</v>
          </cell>
          <cell r="I4064" t="str">
            <v>--</v>
          </cell>
          <cell r="J4064">
            <v>9</v>
          </cell>
          <cell r="K4064">
            <v>10</v>
          </cell>
        </row>
        <row r="4065">
          <cell r="A4065" t="str">
            <v>M2</v>
          </cell>
          <cell r="B4065" t="str">
            <v>A5C</v>
          </cell>
          <cell r="C4065" t="str">
            <v>P</v>
          </cell>
          <cell r="D4065" t="str">
            <v>23082</v>
          </cell>
          <cell r="E4065" t="str">
            <v>WN FLG</v>
          </cell>
          <cell r="F4065">
            <v>3</v>
          </cell>
          <cell r="G4065" t="str">
            <v>CB200104000300</v>
          </cell>
          <cell r="H4065">
            <v>3</v>
          </cell>
          <cell r="I4065" t="str">
            <v>--</v>
          </cell>
          <cell r="J4065">
            <v>9</v>
          </cell>
          <cell r="K4065">
            <v>10</v>
          </cell>
        </row>
        <row r="4066">
          <cell r="A4066" t="str">
            <v>M2</v>
          </cell>
          <cell r="B4066" t="str">
            <v>A5C</v>
          </cell>
          <cell r="C4066" t="str">
            <v>P</v>
          </cell>
          <cell r="D4066" t="str">
            <v>23146</v>
          </cell>
          <cell r="E4066" t="str">
            <v>WN FLG</v>
          </cell>
          <cell r="F4066">
            <v>3</v>
          </cell>
          <cell r="G4066" t="str">
            <v>CB200104000300</v>
          </cell>
          <cell r="H4066">
            <v>3</v>
          </cell>
          <cell r="I4066" t="str">
            <v>--</v>
          </cell>
          <cell r="J4066">
            <v>2</v>
          </cell>
          <cell r="K4066">
            <v>3</v>
          </cell>
        </row>
        <row r="4067">
          <cell r="A4067" t="str">
            <v>M2</v>
          </cell>
          <cell r="B4067" t="str">
            <v>A5C</v>
          </cell>
          <cell r="C4067" t="str">
            <v>P</v>
          </cell>
          <cell r="D4067" t="str">
            <v>23240</v>
          </cell>
          <cell r="E4067" t="str">
            <v>WN FLG</v>
          </cell>
          <cell r="F4067">
            <v>3</v>
          </cell>
          <cell r="G4067" t="str">
            <v>CB200104000300</v>
          </cell>
          <cell r="H4067">
            <v>3</v>
          </cell>
          <cell r="I4067" t="str">
            <v>--</v>
          </cell>
          <cell r="J4067">
            <v>1</v>
          </cell>
          <cell r="K4067">
            <v>2</v>
          </cell>
        </row>
        <row r="4068">
          <cell r="A4068" t="str">
            <v>M2</v>
          </cell>
          <cell r="B4068" t="str">
            <v>A5C</v>
          </cell>
          <cell r="C4068" t="str">
            <v>P</v>
          </cell>
          <cell r="D4068" t="str">
            <v>23246</v>
          </cell>
          <cell r="E4068" t="str">
            <v>WN FLG</v>
          </cell>
          <cell r="F4068">
            <v>3</v>
          </cell>
          <cell r="G4068" t="str">
            <v>CB200104000300</v>
          </cell>
          <cell r="H4068">
            <v>3</v>
          </cell>
          <cell r="I4068" t="str">
            <v>--</v>
          </cell>
          <cell r="J4068">
            <v>9</v>
          </cell>
          <cell r="K4068">
            <v>10</v>
          </cell>
        </row>
        <row r="4069">
          <cell r="A4069" t="str">
            <v>M2</v>
          </cell>
          <cell r="B4069" t="str">
            <v>A5C</v>
          </cell>
          <cell r="C4069" t="str">
            <v>P</v>
          </cell>
          <cell r="D4069" t="str">
            <v>23016</v>
          </cell>
          <cell r="E4069" t="str">
            <v>WN FLG</v>
          </cell>
          <cell r="F4069">
            <v>3</v>
          </cell>
          <cell r="G4069" t="str">
            <v>CB200104000300</v>
          </cell>
          <cell r="H4069">
            <v>3</v>
          </cell>
          <cell r="I4069" t="str">
            <v>--</v>
          </cell>
          <cell r="J4069">
            <v>2</v>
          </cell>
          <cell r="K4069">
            <v>3</v>
          </cell>
        </row>
        <row r="4070">
          <cell r="A4070" t="str">
            <v>M2</v>
          </cell>
          <cell r="B4070" t="str">
            <v>A5C</v>
          </cell>
          <cell r="C4070" t="str">
            <v>P</v>
          </cell>
          <cell r="D4070" t="str">
            <v>23017</v>
          </cell>
          <cell r="E4070" t="str">
            <v>WN FLG</v>
          </cell>
          <cell r="F4070">
            <v>3</v>
          </cell>
          <cell r="G4070" t="str">
            <v>CB200104000300</v>
          </cell>
          <cell r="H4070">
            <v>3</v>
          </cell>
          <cell r="I4070" t="str">
            <v>--</v>
          </cell>
          <cell r="J4070">
            <v>5</v>
          </cell>
          <cell r="K4070">
            <v>6</v>
          </cell>
        </row>
        <row r="4071">
          <cell r="A4071" t="str">
            <v>M2</v>
          </cell>
          <cell r="B4071" t="str">
            <v>A5C</v>
          </cell>
          <cell r="C4071" t="str">
            <v>P</v>
          </cell>
          <cell r="D4071" t="str">
            <v>23024</v>
          </cell>
          <cell r="E4071" t="str">
            <v>WN FLG</v>
          </cell>
          <cell r="F4071">
            <v>3</v>
          </cell>
          <cell r="G4071" t="str">
            <v>CB200104000300</v>
          </cell>
          <cell r="H4071">
            <v>3</v>
          </cell>
          <cell r="I4071" t="str">
            <v>--</v>
          </cell>
          <cell r="J4071">
            <v>2</v>
          </cell>
          <cell r="K4071">
            <v>3</v>
          </cell>
        </row>
        <row r="4072">
          <cell r="A4072" t="str">
            <v>M2</v>
          </cell>
          <cell r="B4072" t="str">
            <v>A5C</v>
          </cell>
          <cell r="C4072" t="str">
            <v>P</v>
          </cell>
          <cell r="D4072" t="str">
            <v>23024</v>
          </cell>
          <cell r="E4072" t="str">
            <v>WN FLG</v>
          </cell>
          <cell r="F4072">
            <v>3</v>
          </cell>
          <cell r="G4072" t="str">
            <v>CB200204000300</v>
          </cell>
          <cell r="H4072">
            <v>3</v>
          </cell>
          <cell r="I4072" t="str">
            <v>--</v>
          </cell>
          <cell r="J4072">
            <v>2</v>
          </cell>
          <cell r="K4072">
            <v>3</v>
          </cell>
        </row>
        <row r="4073">
          <cell r="A4073" t="str">
            <v>M2</v>
          </cell>
          <cell r="B4073" t="str">
            <v>A5C</v>
          </cell>
          <cell r="C4073" t="str">
            <v>P</v>
          </cell>
          <cell r="D4073" t="str">
            <v>23024</v>
          </cell>
          <cell r="E4073" t="str">
            <v>WN FLG</v>
          </cell>
          <cell r="F4073">
            <v>3</v>
          </cell>
          <cell r="G4073" t="str">
            <v>CB200104000300</v>
          </cell>
          <cell r="H4073">
            <v>3</v>
          </cell>
          <cell r="I4073" t="str">
            <v>--</v>
          </cell>
          <cell r="J4073">
            <v>2</v>
          </cell>
          <cell r="K4073">
            <v>3</v>
          </cell>
        </row>
        <row r="4074">
          <cell r="A4074" t="str">
            <v>M2</v>
          </cell>
          <cell r="B4074" t="str">
            <v>A5C</v>
          </cell>
          <cell r="C4074" t="str">
            <v>P</v>
          </cell>
          <cell r="D4074" t="str">
            <v>23029</v>
          </cell>
          <cell r="E4074" t="str">
            <v>WN FLG</v>
          </cell>
          <cell r="F4074">
            <v>3</v>
          </cell>
          <cell r="G4074" t="str">
            <v>CB200104000300</v>
          </cell>
          <cell r="H4074">
            <v>3</v>
          </cell>
          <cell r="I4074" t="str">
            <v>--</v>
          </cell>
          <cell r="J4074">
            <v>2</v>
          </cell>
          <cell r="K4074">
            <v>3</v>
          </cell>
        </row>
        <row r="4075">
          <cell r="A4075" t="str">
            <v>M2</v>
          </cell>
          <cell r="B4075" t="str">
            <v>A5C</v>
          </cell>
          <cell r="C4075" t="str">
            <v>P</v>
          </cell>
          <cell r="D4075" t="str">
            <v>23029</v>
          </cell>
          <cell r="E4075" t="str">
            <v>WN FLG</v>
          </cell>
          <cell r="F4075">
            <v>3</v>
          </cell>
          <cell r="G4075" t="str">
            <v>CB200204000300</v>
          </cell>
          <cell r="H4075">
            <v>3</v>
          </cell>
          <cell r="I4075" t="str">
            <v>--</v>
          </cell>
          <cell r="J4075">
            <v>2</v>
          </cell>
          <cell r="K4075">
            <v>3</v>
          </cell>
        </row>
        <row r="4076">
          <cell r="A4076" t="str">
            <v>M2</v>
          </cell>
          <cell r="B4076" t="str">
            <v>A5C</v>
          </cell>
          <cell r="C4076" t="str">
            <v>P</v>
          </cell>
          <cell r="D4076" t="str">
            <v>23050</v>
          </cell>
          <cell r="E4076" t="str">
            <v>WN FLG</v>
          </cell>
          <cell r="F4076">
            <v>3</v>
          </cell>
          <cell r="G4076" t="str">
            <v>CB200104000300</v>
          </cell>
          <cell r="H4076">
            <v>3</v>
          </cell>
          <cell r="I4076" t="str">
            <v>--</v>
          </cell>
          <cell r="J4076">
            <v>2</v>
          </cell>
          <cell r="K4076">
            <v>3</v>
          </cell>
        </row>
        <row r="4077">
          <cell r="A4077" t="str">
            <v>M2</v>
          </cell>
          <cell r="B4077" t="str">
            <v>A5C</v>
          </cell>
          <cell r="C4077" t="str">
            <v>P</v>
          </cell>
          <cell r="D4077" t="str">
            <v>23051</v>
          </cell>
          <cell r="E4077" t="str">
            <v>WN FLG</v>
          </cell>
          <cell r="F4077">
            <v>3</v>
          </cell>
          <cell r="G4077" t="str">
            <v>CB200104000300</v>
          </cell>
          <cell r="H4077">
            <v>3</v>
          </cell>
          <cell r="I4077" t="str">
            <v>--</v>
          </cell>
          <cell r="J4077">
            <v>5</v>
          </cell>
          <cell r="K4077">
            <v>6</v>
          </cell>
        </row>
        <row r="4078">
          <cell r="A4078" t="str">
            <v>M2</v>
          </cell>
          <cell r="B4078" t="str">
            <v>A5C</v>
          </cell>
          <cell r="C4078" t="str">
            <v>P</v>
          </cell>
          <cell r="D4078" t="str">
            <v>23061</v>
          </cell>
          <cell r="E4078" t="str">
            <v>WN FLG</v>
          </cell>
          <cell r="F4078">
            <v>3</v>
          </cell>
          <cell r="G4078" t="str">
            <v>CB200104000300</v>
          </cell>
          <cell r="H4078">
            <v>3</v>
          </cell>
          <cell r="I4078" t="str">
            <v>--</v>
          </cell>
          <cell r="J4078">
            <v>2</v>
          </cell>
          <cell r="K4078">
            <v>3</v>
          </cell>
        </row>
        <row r="4079">
          <cell r="A4079" t="str">
            <v>M2</v>
          </cell>
          <cell r="B4079" t="str">
            <v>A5C</v>
          </cell>
          <cell r="C4079" t="str">
            <v>P</v>
          </cell>
          <cell r="D4079" t="str">
            <v>23064</v>
          </cell>
          <cell r="E4079" t="str">
            <v>WN FLG</v>
          </cell>
          <cell r="F4079">
            <v>3</v>
          </cell>
          <cell r="G4079" t="str">
            <v>CB200104000300</v>
          </cell>
          <cell r="H4079">
            <v>3</v>
          </cell>
          <cell r="I4079" t="str">
            <v>--</v>
          </cell>
          <cell r="J4079">
            <v>7</v>
          </cell>
          <cell r="K4079">
            <v>8</v>
          </cell>
        </row>
        <row r="4080">
          <cell r="A4080" t="str">
            <v>M2</v>
          </cell>
          <cell r="B4080" t="str">
            <v>A5C</v>
          </cell>
          <cell r="C4080" t="str">
            <v>P</v>
          </cell>
          <cell r="D4080" t="str">
            <v>23086</v>
          </cell>
          <cell r="E4080" t="str">
            <v>WN FLG</v>
          </cell>
          <cell r="F4080">
            <v>3</v>
          </cell>
          <cell r="G4080" t="str">
            <v>CB200104000300</v>
          </cell>
          <cell r="H4080">
            <v>3</v>
          </cell>
          <cell r="I4080" t="str">
            <v>--</v>
          </cell>
          <cell r="J4080">
            <v>4</v>
          </cell>
          <cell r="K4080">
            <v>5</v>
          </cell>
        </row>
        <row r="4081">
          <cell r="A4081" t="str">
            <v>M2</v>
          </cell>
          <cell r="B4081" t="str">
            <v>A5C</v>
          </cell>
          <cell r="C4081" t="str">
            <v>P</v>
          </cell>
          <cell r="D4081" t="str">
            <v>23125</v>
          </cell>
          <cell r="E4081" t="str">
            <v>WN FLG</v>
          </cell>
          <cell r="F4081">
            <v>3</v>
          </cell>
          <cell r="G4081" t="str">
            <v>CB200104000300</v>
          </cell>
          <cell r="H4081">
            <v>3</v>
          </cell>
          <cell r="I4081" t="str">
            <v>--</v>
          </cell>
          <cell r="J4081">
            <v>4</v>
          </cell>
          <cell r="K4081">
            <v>5</v>
          </cell>
        </row>
        <row r="4082">
          <cell r="A4082" t="str">
            <v>M2</v>
          </cell>
          <cell r="B4082" t="str">
            <v>A5C</v>
          </cell>
          <cell r="C4082" t="str">
            <v>P</v>
          </cell>
          <cell r="D4082" t="str">
            <v>23029</v>
          </cell>
          <cell r="E4082" t="str">
            <v>WN FLG</v>
          </cell>
          <cell r="F4082">
            <v>3</v>
          </cell>
          <cell r="G4082" t="str">
            <v>CB200104000300</v>
          </cell>
          <cell r="H4082">
            <v>3</v>
          </cell>
          <cell r="I4082" t="str">
            <v>--</v>
          </cell>
          <cell r="J4082">
            <v>2</v>
          </cell>
          <cell r="K4082">
            <v>3</v>
          </cell>
        </row>
        <row r="4083">
          <cell r="A4083" t="str">
            <v>M2</v>
          </cell>
          <cell r="B4083" t="str">
            <v>A5C</v>
          </cell>
          <cell r="C4083" t="str">
            <v>P</v>
          </cell>
          <cell r="D4083" t="str">
            <v>23062</v>
          </cell>
          <cell r="E4083" t="str">
            <v>WN FLG</v>
          </cell>
          <cell r="F4083">
            <v>3</v>
          </cell>
          <cell r="G4083" t="str">
            <v>CB200104000300</v>
          </cell>
          <cell r="H4083">
            <v>3</v>
          </cell>
          <cell r="I4083" t="str">
            <v>--</v>
          </cell>
          <cell r="J4083">
            <v>2</v>
          </cell>
          <cell r="K4083">
            <v>3</v>
          </cell>
        </row>
        <row r="4084">
          <cell r="A4084" t="str">
            <v>M2</v>
          </cell>
          <cell r="B4084" t="str">
            <v>A5C</v>
          </cell>
          <cell r="C4084" t="str">
            <v>P</v>
          </cell>
          <cell r="D4084" t="str">
            <v>23064</v>
          </cell>
          <cell r="E4084" t="str">
            <v>WN FLG</v>
          </cell>
          <cell r="F4084">
            <v>3</v>
          </cell>
          <cell r="G4084" t="str">
            <v>CB200104000300</v>
          </cell>
          <cell r="H4084">
            <v>3</v>
          </cell>
          <cell r="I4084" t="str">
            <v>--</v>
          </cell>
          <cell r="J4084">
            <v>8</v>
          </cell>
          <cell r="K4084">
            <v>9</v>
          </cell>
        </row>
        <row r="4085">
          <cell r="A4085" t="str">
            <v>M2</v>
          </cell>
          <cell r="B4085" t="str">
            <v>A5C</v>
          </cell>
          <cell r="C4085" t="str">
            <v>P</v>
          </cell>
          <cell r="D4085" t="str">
            <v>23071</v>
          </cell>
          <cell r="E4085" t="str">
            <v>WN FLG</v>
          </cell>
          <cell r="F4085">
            <v>3</v>
          </cell>
          <cell r="G4085" t="str">
            <v>CB200104000300</v>
          </cell>
          <cell r="H4085">
            <v>3</v>
          </cell>
          <cell r="I4085" t="str">
            <v>--</v>
          </cell>
          <cell r="J4085">
            <v>2</v>
          </cell>
          <cell r="K4085">
            <v>3</v>
          </cell>
        </row>
        <row r="4086">
          <cell r="A4086" t="str">
            <v>M2</v>
          </cell>
          <cell r="B4086" t="str">
            <v>A5C</v>
          </cell>
          <cell r="C4086" t="str">
            <v>P</v>
          </cell>
          <cell r="D4086" t="str">
            <v>24002</v>
          </cell>
          <cell r="E4086" t="str">
            <v>WN FLG</v>
          </cell>
          <cell r="F4086">
            <v>3</v>
          </cell>
          <cell r="G4086" t="str">
            <v>CB200104000300</v>
          </cell>
          <cell r="H4086">
            <v>3</v>
          </cell>
          <cell r="I4086" t="str">
            <v>--</v>
          </cell>
          <cell r="J4086">
            <v>1</v>
          </cell>
          <cell r="K4086">
            <v>2</v>
          </cell>
        </row>
        <row r="4087">
          <cell r="A4087" t="str">
            <v>M2</v>
          </cell>
          <cell r="B4087" t="str">
            <v>A5C</v>
          </cell>
          <cell r="C4087" t="str">
            <v>P</v>
          </cell>
          <cell r="D4087" t="str">
            <v>24026</v>
          </cell>
          <cell r="E4087" t="str">
            <v>WN FLG</v>
          </cell>
          <cell r="F4087">
            <v>3</v>
          </cell>
          <cell r="G4087" t="str">
            <v>CB200104000300</v>
          </cell>
          <cell r="H4087">
            <v>3</v>
          </cell>
          <cell r="I4087" t="str">
            <v>--</v>
          </cell>
          <cell r="J4087">
            <v>1</v>
          </cell>
          <cell r="K4087">
            <v>2</v>
          </cell>
        </row>
        <row r="4088">
          <cell r="A4088" t="str">
            <v>M2</v>
          </cell>
          <cell r="B4088" t="str">
            <v>A5C</v>
          </cell>
          <cell r="C4088" t="str">
            <v>P</v>
          </cell>
          <cell r="D4088" t="str">
            <v>24003</v>
          </cell>
          <cell r="E4088" t="str">
            <v>WN FLG</v>
          </cell>
          <cell r="F4088">
            <v>3</v>
          </cell>
          <cell r="G4088" t="str">
            <v>CB200104000300</v>
          </cell>
          <cell r="H4088">
            <v>3</v>
          </cell>
          <cell r="I4088" t="str">
            <v>--</v>
          </cell>
          <cell r="J4088">
            <v>8</v>
          </cell>
          <cell r="K4088">
            <v>9</v>
          </cell>
        </row>
        <row r="4089">
          <cell r="A4089" t="str">
            <v>M2</v>
          </cell>
          <cell r="B4089" t="str">
            <v>A5C</v>
          </cell>
          <cell r="C4089" t="str">
            <v>P</v>
          </cell>
          <cell r="D4089" t="str">
            <v>24027</v>
          </cell>
          <cell r="E4089" t="str">
            <v>WN FLG</v>
          </cell>
          <cell r="F4089">
            <v>3</v>
          </cell>
          <cell r="G4089" t="str">
            <v>CB200104000300</v>
          </cell>
          <cell r="H4089">
            <v>3</v>
          </cell>
          <cell r="I4089" t="str">
            <v>--</v>
          </cell>
          <cell r="J4089">
            <v>8</v>
          </cell>
          <cell r="K4089">
            <v>9</v>
          </cell>
        </row>
        <row r="4090">
          <cell r="A4090" t="str">
            <v>M2</v>
          </cell>
          <cell r="B4090" t="str">
            <v>A5C</v>
          </cell>
          <cell r="C4090" t="str">
            <v>P</v>
          </cell>
          <cell r="D4090" t="str">
            <v>23012</v>
          </cell>
          <cell r="E4090" t="str">
            <v>WN FLG</v>
          </cell>
          <cell r="F4090">
            <v>3</v>
          </cell>
          <cell r="G4090" t="str">
            <v>CB200104000400</v>
          </cell>
          <cell r="H4090">
            <v>4</v>
          </cell>
          <cell r="I4090" t="str">
            <v>--</v>
          </cell>
          <cell r="J4090">
            <v>6</v>
          </cell>
          <cell r="K4090">
            <v>7</v>
          </cell>
        </row>
        <row r="4091">
          <cell r="A4091" t="str">
            <v>M2</v>
          </cell>
          <cell r="B4091" t="str">
            <v>A5C</v>
          </cell>
          <cell r="C4091" t="str">
            <v>P</v>
          </cell>
          <cell r="D4091" t="str">
            <v>23068</v>
          </cell>
          <cell r="E4091" t="str">
            <v>WN FLG</v>
          </cell>
          <cell r="F4091">
            <v>3</v>
          </cell>
          <cell r="G4091" t="str">
            <v>CB200104000400</v>
          </cell>
          <cell r="H4091">
            <v>4</v>
          </cell>
          <cell r="I4091" t="str">
            <v>--</v>
          </cell>
          <cell r="J4091">
            <v>8</v>
          </cell>
          <cell r="K4091">
            <v>10</v>
          </cell>
        </row>
        <row r="4092">
          <cell r="A4092" t="str">
            <v>M2</v>
          </cell>
          <cell r="B4092" t="str">
            <v>A5C</v>
          </cell>
          <cell r="C4092" t="str">
            <v>P</v>
          </cell>
          <cell r="D4092" t="str">
            <v>23072</v>
          </cell>
          <cell r="E4092" t="str">
            <v>WN FLG</v>
          </cell>
          <cell r="F4092">
            <v>3</v>
          </cell>
          <cell r="G4092" t="str">
            <v>CB200204000400</v>
          </cell>
          <cell r="H4092">
            <v>4</v>
          </cell>
          <cell r="I4092" t="str">
            <v>--</v>
          </cell>
          <cell r="J4092">
            <v>2</v>
          </cell>
          <cell r="K4092">
            <v>3</v>
          </cell>
        </row>
        <row r="4093">
          <cell r="A4093" t="str">
            <v>M2</v>
          </cell>
          <cell r="B4093" t="str">
            <v>A5C</v>
          </cell>
          <cell r="C4093" t="str">
            <v>P</v>
          </cell>
          <cell r="D4093" t="str">
            <v>23095</v>
          </cell>
          <cell r="E4093" t="str">
            <v>WN FLG</v>
          </cell>
          <cell r="F4093">
            <v>3</v>
          </cell>
          <cell r="G4093" t="str">
            <v>CB200104000400</v>
          </cell>
          <cell r="H4093">
            <v>4</v>
          </cell>
          <cell r="I4093" t="str">
            <v>--</v>
          </cell>
          <cell r="J4093">
            <v>1</v>
          </cell>
          <cell r="K4093">
            <v>2</v>
          </cell>
        </row>
        <row r="4094">
          <cell r="A4094" t="str">
            <v>M2</v>
          </cell>
          <cell r="B4094" t="str">
            <v>A5C</v>
          </cell>
          <cell r="C4094" t="str">
            <v>P</v>
          </cell>
          <cell r="D4094" t="str">
            <v>23100</v>
          </cell>
          <cell r="E4094" t="str">
            <v>WN FLG</v>
          </cell>
          <cell r="F4094">
            <v>3</v>
          </cell>
          <cell r="G4094" t="str">
            <v>CB200104000400</v>
          </cell>
          <cell r="H4094">
            <v>4</v>
          </cell>
          <cell r="I4094" t="str">
            <v>--</v>
          </cell>
          <cell r="J4094">
            <v>2</v>
          </cell>
          <cell r="K4094">
            <v>3</v>
          </cell>
        </row>
        <row r="4095">
          <cell r="A4095" t="str">
            <v>M2</v>
          </cell>
          <cell r="B4095" t="str">
            <v>A5C</v>
          </cell>
          <cell r="C4095" t="str">
            <v>P</v>
          </cell>
          <cell r="D4095" t="str">
            <v>23100</v>
          </cell>
          <cell r="E4095" t="str">
            <v>WN FLG</v>
          </cell>
          <cell r="F4095">
            <v>3</v>
          </cell>
          <cell r="G4095" t="str">
            <v>CB200104000400</v>
          </cell>
          <cell r="H4095">
            <v>4</v>
          </cell>
          <cell r="I4095" t="str">
            <v>--</v>
          </cell>
          <cell r="J4095">
            <v>3</v>
          </cell>
          <cell r="K4095">
            <v>4</v>
          </cell>
        </row>
        <row r="4096">
          <cell r="A4096" t="str">
            <v>M2</v>
          </cell>
          <cell r="B4096" t="str">
            <v>A5C</v>
          </cell>
          <cell r="C4096" t="str">
            <v>P</v>
          </cell>
          <cell r="D4096" t="str">
            <v>23110</v>
          </cell>
          <cell r="E4096" t="str">
            <v>WN FLG</v>
          </cell>
          <cell r="F4096">
            <v>3</v>
          </cell>
          <cell r="G4096" t="str">
            <v>CB200104000400</v>
          </cell>
          <cell r="H4096">
            <v>4</v>
          </cell>
          <cell r="I4096" t="str">
            <v>--</v>
          </cell>
          <cell r="J4096">
            <v>1</v>
          </cell>
          <cell r="K4096">
            <v>2</v>
          </cell>
        </row>
        <row r="4097">
          <cell r="A4097" t="str">
            <v>M2</v>
          </cell>
          <cell r="B4097" t="str">
            <v>A5C</v>
          </cell>
          <cell r="C4097" t="str">
            <v>P</v>
          </cell>
          <cell r="D4097" t="str">
            <v>23110</v>
          </cell>
          <cell r="E4097" t="str">
            <v>WN FLG</v>
          </cell>
          <cell r="F4097">
            <v>3</v>
          </cell>
          <cell r="G4097" t="str">
            <v>CB200104000400</v>
          </cell>
          <cell r="H4097">
            <v>4</v>
          </cell>
          <cell r="I4097" t="str">
            <v>--</v>
          </cell>
          <cell r="J4097">
            <v>8</v>
          </cell>
          <cell r="K4097">
            <v>10</v>
          </cell>
        </row>
        <row r="4098">
          <cell r="A4098" t="str">
            <v>M2</v>
          </cell>
          <cell r="B4098" t="str">
            <v>A5C</v>
          </cell>
          <cell r="C4098" t="str">
            <v>P</v>
          </cell>
          <cell r="D4098" t="str">
            <v>23114</v>
          </cell>
          <cell r="E4098" t="str">
            <v>WN FLG</v>
          </cell>
          <cell r="F4098">
            <v>3</v>
          </cell>
          <cell r="G4098" t="str">
            <v>CB200104000400</v>
          </cell>
          <cell r="H4098">
            <v>4</v>
          </cell>
          <cell r="I4098" t="str">
            <v>--</v>
          </cell>
          <cell r="J4098">
            <v>1</v>
          </cell>
          <cell r="K4098">
            <v>2</v>
          </cell>
        </row>
        <row r="4099">
          <cell r="A4099" t="str">
            <v>M2</v>
          </cell>
          <cell r="B4099" t="str">
            <v>A5C</v>
          </cell>
          <cell r="C4099" t="str">
            <v>P</v>
          </cell>
          <cell r="D4099" t="str">
            <v>23121</v>
          </cell>
          <cell r="E4099" t="str">
            <v>WN FLG</v>
          </cell>
          <cell r="F4099">
            <v>3</v>
          </cell>
          <cell r="G4099" t="str">
            <v>CB200104000400</v>
          </cell>
          <cell r="H4099">
            <v>4</v>
          </cell>
          <cell r="I4099" t="str">
            <v>--</v>
          </cell>
          <cell r="J4099">
            <v>9</v>
          </cell>
          <cell r="K4099">
            <v>11</v>
          </cell>
        </row>
        <row r="4100">
          <cell r="A4100" t="str">
            <v>M2</v>
          </cell>
          <cell r="B4100" t="str">
            <v>A5C</v>
          </cell>
          <cell r="C4100" t="str">
            <v>P</v>
          </cell>
          <cell r="D4100" t="str">
            <v>23123</v>
          </cell>
          <cell r="E4100" t="str">
            <v>WN FLG</v>
          </cell>
          <cell r="F4100">
            <v>3</v>
          </cell>
          <cell r="G4100" t="str">
            <v>CB200104000400</v>
          </cell>
          <cell r="H4100">
            <v>4</v>
          </cell>
          <cell r="I4100" t="str">
            <v>--</v>
          </cell>
          <cell r="J4100">
            <v>8</v>
          </cell>
          <cell r="K4100">
            <v>10</v>
          </cell>
        </row>
        <row r="4101">
          <cell r="A4101" t="str">
            <v>M2</v>
          </cell>
          <cell r="B4101" t="str">
            <v>A5C</v>
          </cell>
          <cell r="C4101" t="str">
            <v>P</v>
          </cell>
          <cell r="D4101" t="str">
            <v>23152</v>
          </cell>
          <cell r="E4101" t="str">
            <v>WN FLG</v>
          </cell>
          <cell r="F4101">
            <v>3</v>
          </cell>
          <cell r="G4101" t="str">
            <v>CB200204000400</v>
          </cell>
          <cell r="H4101">
            <v>4</v>
          </cell>
          <cell r="I4101" t="str">
            <v>--</v>
          </cell>
          <cell r="J4101">
            <v>2</v>
          </cell>
          <cell r="K4101">
            <v>3</v>
          </cell>
        </row>
        <row r="4102">
          <cell r="A4102" t="str">
            <v>M2</v>
          </cell>
          <cell r="B4102" t="str">
            <v>A5C</v>
          </cell>
          <cell r="C4102" t="str">
            <v>P</v>
          </cell>
          <cell r="D4102" t="str">
            <v>23152</v>
          </cell>
          <cell r="E4102" t="str">
            <v>WN FLG</v>
          </cell>
          <cell r="F4102">
            <v>3</v>
          </cell>
          <cell r="G4102" t="str">
            <v>CB200104000400</v>
          </cell>
          <cell r="H4102">
            <v>4</v>
          </cell>
          <cell r="I4102" t="str">
            <v>--</v>
          </cell>
          <cell r="J4102">
            <v>2</v>
          </cell>
          <cell r="K4102">
            <v>3</v>
          </cell>
        </row>
        <row r="4103">
          <cell r="A4103" t="str">
            <v>M2</v>
          </cell>
          <cell r="B4103" t="str">
            <v>A5C</v>
          </cell>
          <cell r="C4103" t="str">
            <v>P</v>
          </cell>
          <cell r="D4103" t="str">
            <v>23181</v>
          </cell>
          <cell r="E4103" t="str">
            <v>WN FLG</v>
          </cell>
          <cell r="F4103">
            <v>3</v>
          </cell>
          <cell r="G4103" t="str">
            <v>CB200104000400</v>
          </cell>
          <cell r="H4103">
            <v>4</v>
          </cell>
          <cell r="I4103" t="str">
            <v>--</v>
          </cell>
          <cell r="J4103">
            <v>2</v>
          </cell>
          <cell r="K4103">
            <v>3</v>
          </cell>
        </row>
        <row r="4104">
          <cell r="A4104" t="str">
            <v>M2</v>
          </cell>
          <cell r="B4104" t="str">
            <v>A5C</v>
          </cell>
          <cell r="C4104" t="str">
            <v>P</v>
          </cell>
          <cell r="D4104" t="str">
            <v>23181</v>
          </cell>
          <cell r="E4104" t="str">
            <v>WN FLG</v>
          </cell>
          <cell r="F4104">
            <v>3</v>
          </cell>
          <cell r="G4104" t="str">
            <v>CB200204000400</v>
          </cell>
          <cell r="H4104">
            <v>4</v>
          </cell>
          <cell r="I4104" t="str">
            <v>--</v>
          </cell>
          <cell r="J4104">
            <v>2</v>
          </cell>
          <cell r="K4104">
            <v>3</v>
          </cell>
        </row>
        <row r="4105">
          <cell r="A4105" t="str">
            <v>M2</v>
          </cell>
          <cell r="B4105" t="str">
            <v>A5C</v>
          </cell>
          <cell r="C4105" t="str">
            <v>P</v>
          </cell>
          <cell r="D4105" t="str">
            <v>23227</v>
          </cell>
          <cell r="E4105" t="str">
            <v>WN FLG</v>
          </cell>
          <cell r="F4105">
            <v>3</v>
          </cell>
          <cell r="G4105" t="str">
            <v>CB200104000400</v>
          </cell>
          <cell r="H4105">
            <v>4</v>
          </cell>
          <cell r="I4105" t="str">
            <v>--</v>
          </cell>
          <cell r="J4105">
            <v>2</v>
          </cell>
          <cell r="K4105">
            <v>3</v>
          </cell>
        </row>
        <row r="4106">
          <cell r="A4106" t="str">
            <v>M2</v>
          </cell>
          <cell r="B4106" t="str">
            <v>A5C</v>
          </cell>
          <cell r="C4106" t="str">
            <v>P</v>
          </cell>
          <cell r="D4106" t="str">
            <v>23228</v>
          </cell>
          <cell r="E4106" t="str">
            <v>WN FLG</v>
          </cell>
          <cell r="F4106">
            <v>3</v>
          </cell>
          <cell r="G4106" t="str">
            <v>CB200104000400</v>
          </cell>
          <cell r="H4106">
            <v>4</v>
          </cell>
          <cell r="I4106" t="str">
            <v>--</v>
          </cell>
          <cell r="J4106">
            <v>2</v>
          </cell>
          <cell r="K4106">
            <v>3</v>
          </cell>
        </row>
        <row r="4107">
          <cell r="A4107" t="str">
            <v>M2</v>
          </cell>
          <cell r="B4107" t="str">
            <v>A5C</v>
          </cell>
          <cell r="C4107" t="str">
            <v>P</v>
          </cell>
          <cell r="D4107" t="str">
            <v>23237</v>
          </cell>
          <cell r="E4107" t="str">
            <v>WN FLG</v>
          </cell>
          <cell r="F4107">
            <v>3</v>
          </cell>
          <cell r="G4107" t="str">
            <v>CB200104000400</v>
          </cell>
          <cell r="H4107">
            <v>4</v>
          </cell>
          <cell r="I4107" t="str">
            <v>--</v>
          </cell>
          <cell r="J4107">
            <v>2</v>
          </cell>
          <cell r="K4107">
            <v>3</v>
          </cell>
        </row>
        <row r="4108">
          <cell r="A4108" t="str">
            <v>M2</v>
          </cell>
          <cell r="B4108" t="str">
            <v>A5C</v>
          </cell>
          <cell r="C4108" t="str">
            <v>P</v>
          </cell>
          <cell r="D4108" t="str">
            <v>23237</v>
          </cell>
          <cell r="E4108" t="str">
            <v>WN FLG</v>
          </cell>
          <cell r="F4108">
            <v>3</v>
          </cell>
          <cell r="G4108" t="str">
            <v>CB200104000400</v>
          </cell>
          <cell r="H4108">
            <v>4</v>
          </cell>
          <cell r="I4108" t="str">
            <v>--</v>
          </cell>
          <cell r="J4108">
            <v>1</v>
          </cell>
          <cell r="K4108">
            <v>2</v>
          </cell>
        </row>
        <row r="4109">
          <cell r="A4109" t="str">
            <v>M2</v>
          </cell>
          <cell r="B4109" t="str">
            <v>A5C</v>
          </cell>
          <cell r="C4109" t="str">
            <v>P</v>
          </cell>
          <cell r="D4109" t="str">
            <v>23241</v>
          </cell>
          <cell r="E4109" t="str">
            <v>WN FLG</v>
          </cell>
          <cell r="F4109">
            <v>3</v>
          </cell>
          <cell r="G4109" t="str">
            <v>CB200104000400</v>
          </cell>
          <cell r="H4109">
            <v>4</v>
          </cell>
          <cell r="I4109" t="str">
            <v>--</v>
          </cell>
          <cell r="J4109">
            <v>1</v>
          </cell>
          <cell r="K4109">
            <v>2</v>
          </cell>
        </row>
        <row r="4110">
          <cell r="A4110" t="str">
            <v>M2</v>
          </cell>
          <cell r="B4110" t="str">
            <v>A5C</v>
          </cell>
          <cell r="C4110" t="str">
            <v>P</v>
          </cell>
          <cell r="D4110" t="str">
            <v>23241</v>
          </cell>
          <cell r="E4110" t="str">
            <v>WN FLG</v>
          </cell>
          <cell r="F4110">
            <v>3</v>
          </cell>
          <cell r="G4110" t="str">
            <v>CB200204000400</v>
          </cell>
          <cell r="H4110">
            <v>4</v>
          </cell>
          <cell r="I4110" t="str">
            <v>--</v>
          </cell>
          <cell r="J4110">
            <v>2</v>
          </cell>
          <cell r="K4110">
            <v>3</v>
          </cell>
        </row>
        <row r="4111">
          <cell r="A4111" t="str">
            <v>M2</v>
          </cell>
          <cell r="B4111" t="str">
            <v>A5C</v>
          </cell>
          <cell r="C4111" t="str">
            <v>P</v>
          </cell>
          <cell r="D4111" t="str">
            <v>23249</v>
          </cell>
          <cell r="E4111" t="str">
            <v>WN FLG</v>
          </cell>
          <cell r="F4111">
            <v>3</v>
          </cell>
          <cell r="G4111" t="str">
            <v>CB200104000400</v>
          </cell>
          <cell r="H4111">
            <v>4</v>
          </cell>
          <cell r="I4111" t="str">
            <v>--</v>
          </cell>
          <cell r="J4111">
            <v>2</v>
          </cell>
          <cell r="K4111">
            <v>3</v>
          </cell>
        </row>
        <row r="4112">
          <cell r="A4112" t="str">
            <v>M2</v>
          </cell>
          <cell r="B4112" t="str">
            <v>A5C</v>
          </cell>
          <cell r="C4112" t="str">
            <v>P</v>
          </cell>
          <cell r="D4112" t="str">
            <v>23250</v>
          </cell>
          <cell r="E4112" t="str">
            <v>WN FLG</v>
          </cell>
          <cell r="F4112">
            <v>3</v>
          </cell>
          <cell r="G4112" t="str">
            <v>CB200104000400</v>
          </cell>
          <cell r="H4112">
            <v>4</v>
          </cell>
          <cell r="I4112" t="str">
            <v>--</v>
          </cell>
          <cell r="J4112">
            <v>2</v>
          </cell>
          <cell r="K4112">
            <v>3</v>
          </cell>
        </row>
        <row r="4113">
          <cell r="A4113" t="str">
            <v>M2</v>
          </cell>
          <cell r="B4113" t="str">
            <v>A5C</v>
          </cell>
          <cell r="C4113" t="str">
            <v>P</v>
          </cell>
          <cell r="D4113" t="str">
            <v>23058</v>
          </cell>
          <cell r="E4113" t="str">
            <v>WN FLG</v>
          </cell>
          <cell r="F4113">
            <v>3</v>
          </cell>
          <cell r="G4113" t="str">
            <v>CB200104000400</v>
          </cell>
          <cell r="H4113">
            <v>4</v>
          </cell>
          <cell r="I4113" t="str">
            <v>--</v>
          </cell>
          <cell r="J4113">
            <v>4</v>
          </cell>
          <cell r="K4113">
            <v>5</v>
          </cell>
        </row>
        <row r="4114">
          <cell r="A4114" t="str">
            <v>M2</v>
          </cell>
          <cell r="B4114" t="str">
            <v>A5C</v>
          </cell>
          <cell r="C4114" t="str">
            <v>P</v>
          </cell>
          <cell r="D4114" t="str">
            <v>23072</v>
          </cell>
          <cell r="E4114" t="str">
            <v>WN FLG</v>
          </cell>
          <cell r="F4114">
            <v>3</v>
          </cell>
          <cell r="G4114" t="str">
            <v>CB200104000400</v>
          </cell>
          <cell r="H4114">
            <v>4</v>
          </cell>
          <cell r="I4114" t="str">
            <v>--</v>
          </cell>
          <cell r="J4114">
            <v>2</v>
          </cell>
          <cell r="K4114">
            <v>3</v>
          </cell>
        </row>
        <row r="4115">
          <cell r="A4115" t="str">
            <v>M2</v>
          </cell>
          <cell r="B4115" t="str">
            <v>A5C</v>
          </cell>
          <cell r="C4115" t="str">
            <v>P</v>
          </cell>
          <cell r="D4115" t="str">
            <v>23084</v>
          </cell>
          <cell r="E4115" t="str">
            <v>WN FLG</v>
          </cell>
          <cell r="F4115">
            <v>3</v>
          </cell>
          <cell r="G4115" t="str">
            <v>CB200104000400</v>
          </cell>
          <cell r="H4115">
            <v>4</v>
          </cell>
          <cell r="I4115" t="str">
            <v>--</v>
          </cell>
          <cell r="J4115">
            <v>2</v>
          </cell>
          <cell r="K4115">
            <v>3</v>
          </cell>
        </row>
        <row r="4116">
          <cell r="A4116" t="str">
            <v>M2</v>
          </cell>
          <cell r="B4116" t="str">
            <v>A5C</v>
          </cell>
          <cell r="C4116" t="str">
            <v>P</v>
          </cell>
          <cell r="D4116" t="str">
            <v>23114</v>
          </cell>
          <cell r="E4116" t="str">
            <v>WN FLG</v>
          </cell>
          <cell r="F4116">
            <v>3</v>
          </cell>
          <cell r="G4116" t="str">
            <v>CB200104000400</v>
          </cell>
          <cell r="H4116">
            <v>4</v>
          </cell>
          <cell r="I4116" t="str">
            <v>--</v>
          </cell>
          <cell r="J4116">
            <v>8</v>
          </cell>
          <cell r="K4116">
            <v>10</v>
          </cell>
        </row>
        <row r="4117">
          <cell r="A4117" t="str">
            <v>M2</v>
          </cell>
          <cell r="B4117" t="str">
            <v>A5C</v>
          </cell>
          <cell r="C4117" t="str">
            <v>P</v>
          </cell>
          <cell r="D4117" t="str">
            <v>23127</v>
          </cell>
          <cell r="E4117" t="str">
            <v>WN FLG</v>
          </cell>
          <cell r="F4117">
            <v>3</v>
          </cell>
          <cell r="G4117" t="str">
            <v>CB200104000400</v>
          </cell>
          <cell r="H4117">
            <v>4</v>
          </cell>
          <cell r="I4117" t="str">
            <v>--</v>
          </cell>
          <cell r="J4117">
            <v>8</v>
          </cell>
          <cell r="K4117">
            <v>10</v>
          </cell>
        </row>
        <row r="4118">
          <cell r="A4118" t="str">
            <v>M2</v>
          </cell>
          <cell r="B4118" t="str">
            <v>A5C</v>
          </cell>
          <cell r="C4118" t="str">
            <v>P</v>
          </cell>
          <cell r="D4118" t="str">
            <v>23134</v>
          </cell>
          <cell r="E4118" t="str">
            <v>WN FLG</v>
          </cell>
          <cell r="F4118">
            <v>3</v>
          </cell>
          <cell r="G4118" t="str">
            <v>CB200104000400</v>
          </cell>
          <cell r="H4118">
            <v>4</v>
          </cell>
          <cell r="I4118" t="str">
            <v>--</v>
          </cell>
          <cell r="J4118">
            <v>9</v>
          </cell>
          <cell r="K4118">
            <v>11</v>
          </cell>
        </row>
        <row r="4119">
          <cell r="A4119" t="str">
            <v>M2</v>
          </cell>
          <cell r="B4119" t="str">
            <v>A5C</v>
          </cell>
          <cell r="C4119" t="str">
            <v>P</v>
          </cell>
          <cell r="D4119" t="str">
            <v>23139</v>
          </cell>
          <cell r="E4119" t="str">
            <v>WN FLG</v>
          </cell>
          <cell r="F4119">
            <v>3</v>
          </cell>
          <cell r="G4119" t="str">
            <v>CB200104000400</v>
          </cell>
          <cell r="H4119">
            <v>4</v>
          </cell>
          <cell r="I4119" t="str">
            <v>--</v>
          </cell>
          <cell r="J4119">
            <v>1</v>
          </cell>
          <cell r="K4119">
            <v>2</v>
          </cell>
        </row>
        <row r="4120">
          <cell r="A4120" t="str">
            <v>M2</v>
          </cell>
          <cell r="B4120" t="str">
            <v>A5C</v>
          </cell>
          <cell r="C4120" t="str">
            <v>P</v>
          </cell>
          <cell r="D4120" t="str">
            <v>23139</v>
          </cell>
          <cell r="E4120" t="str">
            <v>WN FLG</v>
          </cell>
          <cell r="F4120">
            <v>3</v>
          </cell>
          <cell r="G4120" t="str">
            <v>CB200204000400</v>
          </cell>
          <cell r="H4120">
            <v>4</v>
          </cell>
          <cell r="I4120" t="str">
            <v>--</v>
          </cell>
          <cell r="J4120">
            <v>1</v>
          </cell>
          <cell r="K4120">
            <v>2</v>
          </cell>
        </row>
        <row r="4121">
          <cell r="A4121" t="str">
            <v>M2</v>
          </cell>
          <cell r="B4121" t="str">
            <v>A5C</v>
          </cell>
          <cell r="C4121" t="str">
            <v>P</v>
          </cell>
          <cell r="D4121" t="str">
            <v>23146</v>
          </cell>
          <cell r="E4121" t="str">
            <v>WN FLG</v>
          </cell>
          <cell r="F4121">
            <v>3</v>
          </cell>
          <cell r="G4121" t="str">
            <v>CB200104000400</v>
          </cell>
          <cell r="H4121">
            <v>4</v>
          </cell>
          <cell r="I4121" t="str">
            <v>--</v>
          </cell>
          <cell r="J4121">
            <v>9</v>
          </cell>
          <cell r="K4121">
            <v>11</v>
          </cell>
        </row>
        <row r="4122">
          <cell r="A4122" t="str">
            <v>M2</v>
          </cell>
          <cell r="B4122" t="str">
            <v>A5C</v>
          </cell>
          <cell r="C4122" t="str">
            <v>P</v>
          </cell>
          <cell r="D4122" t="str">
            <v>23174</v>
          </cell>
          <cell r="E4122" t="str">
            <v>WN FLG</v>
          </cell>
          <cell r="F4122">
            <v>3</v>
          </cell>
          <cell r="G4122" t="str">
            <v>CB200104000400</v>
          </cell>
          <cell r="H4122">
            <v>4</v>
          </cell>
          <cell r="I4122" t="str">
            <v>--</v>
          </cell>
          <cell r="J4122">
            <v>5</v>
          </cell>
          <cell r="K4122">
            <v>6</v>
          </cell>
        </row>
        <row r="4123">
          <cell r="A4123" t="str">
            <v>M2</v>
          </cell>
          <cell r="B4123" t="str">
            <v>A5C</v>
          </cell>
          <cell r="C4123" t="str">
            <v>P</v>
          </cell>
          <cell r="D4123" t="str">
            <v>23267</v>
          </cell>
          <cell r="E4123" t="str">
            <v>WN FLG</v>
          </cell>
          <cell r="F4123">
            <v>3</v>
          </cell>
          <cell r="G4123" t="str">
            <v>CB200104000400</v>
          </cell>
          <cell r="H4123">
            <v>4</v>
          </cell>
          <cell r="I4123" t="str">
            <v>--</v>
          </cell>
          <cell r="J4123">
            <v>2</v>
          </cell>
          <cell r="K4123">
            <v>3</v>
          </cell>
        </row>
        <row r="4124">
          <cell r="A4124" t="str">
            <v>M2</v>
          </cell>
          <cell r="B4124" t="str">
            <v>A5C</v>
          </cell>
          <cell r="C4124" t="str">
            <v>P</v>
          </cell>
          <cell r="D4124" t="str">
            <v>23021</v>
          </cell>
          <cell r="E4124" t="str">
            <v>WN FLG</v>
          </cell>
          <cell r="F4124">
            <v>3</v>
          </cell>
          <cell r="G4124" t="str">
            <v>CB200104000400</v>
          </cell>
          <cell r="H4124">
            <v>4</v>
          </cell>
          <cell r="I4124" t="str">
            <v>--</v>
          </cell>
          <cell r="J4124">
            <v>2</v>
          </cell>
          <cell r="K4124">
            <v>3</v>
          </cell>
        </row>
        <row r="4125">
          <cell r="A4125" t="str">
            <v>M2</v>
          </cell>
          <cell r="B4125" t="str">
            <v>A5C</v>
          </cell>
          <cell r="C4125" t="str">
            <v>P</v>
          </cell>
          <cell r="D4125" t="str">
            <v>23024</v>
          </cell>
          <cell r="E4125" t="str">
            <v>WN FLG</v>
          </cell>
          <cell r="F4125">
            <v>3</v>
          </cell>
          <cell r="G4125" t="str">
            <v>CB200104000400</v>
          </cell>
          <cell r="H4125">
            <v>4</v>
          </cell>
          <cell r="I4125" t="str">
            <v>--</v>
          </cell>
          <cell r="J4125">
            <v>8</v>
          </cell>
          <cell r="K4125">
            <v>10</v>
          </cell>
        </row>
        <row r="4126">
          <cell r="A4126" t="str">
            <v>M2</v>
          </cell>
          <cell r="B4126" t="str">
            <v>A5C</v>
          </cell>
          <cell r="C4126" t="str">
            <v>P</v>
          </cell>
          <cell r="D4126" t="str">
            <v>23026</v>
          </cell>
          <cell r="E4126" t="str">
            <v>WN FLG</v>
          </cell>
          <cell r="F4126">
            <v>3</v>
          </cell>
          <cell r="G4126" t="str">
            <v>CB200104000400</v>
          </cell>
          <cell r="H4126">
            <v>4</v>
          </cell>
          <cell r="I4126" t="str">
            <v>--</v>
          </cell>
          <cell r="J4126">
            <v>2</v>
          </cell>
          <cell r="K4126">
            <v>3</v>
          </cell>
        </row>
        <row r="4127">
          <cell r="A4127" t="str">
            <v>M2</v>
          </cell>
          <cell r="B4127" t="str">
            <v>A5C</v>
          </cell>
          <cell r="C4127" t="str">
            <v>P</v>
          </cell>
          <cell r="D4127" t="str">
            <v>23029</v>
          </cell>
          <cell r="E4127" t="str">
            <v>WN FLG</v>
          </cell>
          <cell r="F4127">
            <v>3</v>
          </cell>
          <cell r="G4127" t="str">
            <v>CB200104000400</v>
          </cell>
          <cell r="H4127">
            <v>4</v>
          </cell>
          <cell r="I4127" t="str">
            <v>--</v>
          </cell>
          <cell r="J4127">
            <v>5</v>
          </cell>
          <cell r="K4127">
            <v>6</v>
          </cell>
        </row>
        <row r="4128">
          <cell r="A4128" t="str">
            <v>M2</v>
          </cell>
          <cell r="B4128" t="str">
            <v>A5C</v>
          </cell>
          <cell r="C4128" t="str">
            <v>P</v>
          </cell>
          <cell r="D4128" t="str">
            <v>23029</v>
          </cell>
          <cell r="E4128" t="str">
            <v>WN FLG</v>
          </cell>
          <cell r="F4128">
            <v>3</v>
          </cell>
          <cell r="G4128" t="str">
            <v>CB200104000400</v>
          </cell>
          <cell r="H4128">
            <v>4</v>
          </cell>
          <cell r="I4128" t="str">
            <v>--</v>
          </cell>
          <cell r="J4128">
            <v>8</v>
          </cell>
          <cell r="K4128">
            <v>10</v>
          </cell>
        </row>
        <row r="4129">
          <cell r="A4129" t="str">
            <v>M2</v>
          </cell>
          <cell r="B4129" t="str">
            <v>A5C</v>
          </cell>
          <cell r="C4129" t="str">
            <v>P</v>
          </cell>
          <cell r="D4129" t="str">
            <v>23045</v>
          </cell>
          <cell r="E4129" t="str">
            <v>WN FLG</v>
          </cell>
          <cell r="F4129">
            <v>3</v>
          </cell>
          <cell r="G4129" t="str">
            <v>CB200104000400</v>
          </cell>
          <cell r="H4129">
            <v>4</v>
          </cell>
          <cell r="I4129" t="str">
            <v>--</v>
          </cell>
          <cell r="J4129">
            <v>2</v>
          </cell>
          <cell r="K4129">
            <v>3</v>
          </cell>
        </row>
        <row r="4130">
          <cell r="A4130" t="str">
            <v>M2</v>
          </cell>
          <cell r="B4130" t="str">
            <v>A5C</v>
          </cell>
          <cell r="C4130" t="str">
            <v>P</v>
          </cell>
          <cell r="D4130" t="str">
            <v>23024</v>
          </cell>
          <cell r="E4130" t="str">
            <v>WN FLG</v>
          </cell>
          <cell r="F4130">
            <v>3</v>
          </cell>
          <cell r="G4130" t="str">
            <v>CB200104000400</v>
          </cell>
          <cell r="H4130">
            <v>4</v>
          </cell>
          <cell r="I4130" t="str">
            <v>--</v>
          </cell>
          <cell r="J4130">
            <v>5</v>
          </cell>
          <cell r="K4130">
            <v>6</v>
          </cell>
        </row>
        <row r="4131">
          <cell r="A4131" t="str">
            <v>M2</v>
          </cell>
          <cell r="B4131" t="str">
            <v>A5C</v>
          </cell>
          <cell r="C4131" t="str">
            <v>P</v>
          </cell>
          <cell r="D4131" t="str">
            <v>23062</v>
          </cell>
          <cell r="E4131" t="str">
            <v>WN FLG</v>
          </cell>
          <cell r="F4131">
            <v>3</v>
          </cell>
          <cell r="G4131" t="str">
            <v>CB200104000400</v>
          </cell>
          <cell r="H4131">
            <v>4</v>
          </cell>
          <cell r="I4131" t="str">
            <v>--</v>
          </cell>
          <cell r="J4131">
            <v>5</v>
          </cell>
          <cell r="K4131">
            <v>6</v>
          </cell>
        </row>
        <row r="4132">
          <cell r="A4132" t="str">
            <v>M2</v>
          </cell>
          <cell r="B4132" t="str">
            <v>A5C</v>
          </cell>
          <cell r="C4132" t="str">
            <v>P</v>
          </cell>
          <cell r="D4132" t="str">
            <v>23091</v>
          </cell>
          <cell r="E4132" t="str">
            <v>WN FLG</v>
          </cell>
          <cell r="F4132">
            <v>3</v>
          </cell>
          <cell r="G4132" t="str">
            <v>CB200104000400</v>
          </cell>
          <cell r="H4132">
            <v>4</v>
          </cell>
          <cell r="I4132" t="str">
            <v>--</v>
          </cell>
          <cell r="J4132">
            <v>2</v>
          </cell>
          <cell r="K4132">
            <v>3</v>
          </cell>
        </row>
        <row r="4133">
          <cell r="A4133" t="str">
            <v>M2</v>
          </cell>
          <cell r="B4133" t="str">
            <v>A5C</v>
          </cell>
          <cell r="C4133" t="str">
            <v>P</v>
          </cell>
          <cell r="D4133" t="str">
            <v>23130</v>
          </cell>
          <cell r="E4133" t="str">
            <v>WN FLG</v>
          </cell>
          <cell r="F4133">
            <v>3</v>
          </cell>
          <cell r="G4133" t="str">
            <v>CB200104000400</v>
          </cell>
          <cell r="H4133">
            <v>4</v>
          </cell>
          <cell r="I4133" t="str">
            <v>--</v>
          </cell>
          <cell r="J4133">
            <v>2</v>
          </cell>
          <cell r="K4133">
            <v>3</v>
          </cell>
        </row>
        <row r="4134">
          <cell r="A4134" t="str">
            <v>M2</v>
          </cell>
          <cell r="B4134" t="str">
            <v>A5C</v>
          </cell>
          <cell r="C4134" t="str">
            <v>P</v>
          </cell>
          <cell r="D4134" t="str">
            <v>23023</v>
          </cell>
          <cell r="E4134" t="str">
            <v>WN FLG</v>
          </cell>
          <cell r="F4134">
            <v>3</v>
          </cell>
          <cell r="G4134" t="str">
            <v>CB200104000600</v>
          </cell>
          <cell r="H4134">
            <v>6</v>
          </cell>
          <cell r="I4134" t="str">
            <v>--</v>
          </cell>
          <cell r="J4134">
            <v>2</v>
          </cell>
          <cell r="K4134">
            <v>3</v>
          </cell>
        </row>
        <row r="4135">
          <cell r="A4135" t="str">
            <v>M2</v>
          </cell>
          <cell r="B4135" t="str">
            <v>A5C</v>
          </cell>
          <cell r="C4135" t="str">
            <v>P</v>
          </cell>
          <cell r="D4135" t="str">
            <v>23084</v>
          </cell>
          <cell r="E4135" t="str">
            <v>WN FLG</v>
          </cell>
          <cell r="F4135">
            <v>3</v>
          </cell>
          <cell r="G4135" t="str">
            <v>CB200104000600</v>
          </cell>
          <cell r="H4135">
            <v>6</v>
          </cell>
          <cell r="I4135" t="str">
            <v>--</v>
          </cell>
          <cell r="J4135">
            <v>8</v>
          </cell>
          <cell r="K4135">
            <v>10</v>
          </cell>
        </row>
        <row r="4136">
          <cell r="A4136" t="str">
            <v>M2</v>
          </cell>
          <cell r="B4136" t="str">
            <v>A5C</v>
          </cell>
          <cell r="C4136" t="str">
            <v>P</v>
          </cell>
          <cell r="D4136" t="str">
            <v>23097</v>
          </cell>
          <cell r="E4136" t="str">
            <v>WN FLG</v>
          </cell>
          <cell r="F4136">
            <v>3</v>
          </cell>
          <cell r="G4136" t="str">
            <v>CB200104000600</v>
          </cell>
          <cell r="H4136">
            <v>6</v>
          </cell>
          <cell r="I4136" t="str">
            <v>--</v>
          </cell>
          <cell r="J4136">
            <v>2</v>
          </cell>
          <cell r="K4136">
            <v>3</v>
          </cell>
        </row>
        <row r="4137">
          <cell r="A4137" t="str">
            <v>M2</v>
          </cell>
          <cell r="B4137" t="str">
            <v>A5C</v>
          </cell>
          <cell r="C4137" t="str">
            <v>P</v>
          </cell>
          <cell r="D4137" t="str">
            <v>23136</v>
          </cell>
          <cell r="E4137" t="str">
            <v>WN FLG</v>
          </cell>
          <cell r="F4137">
            <v>3</v>
          </cell>
          <cell r="G4137" t="str">
            <v>CB200104000600</v>
          </cell>
          <cell r="H4137">
            <v>6</v>
          </cell>
          <cell r="I4137" t="str">
            <v>--</v>
          </cell>
          <cell r="J4137">
            <v>2</v>
          </cell>
          <cell r="K4137">
            <v>3</v>
          </cell>
        </row>
        <row r="4138">
          <cell r="A4138" t="str">
            <v>M2</v>
          </cell>
          <cell r="B4138" t="str">
            <v>A5C</v>
          </cell>
          <cell r="C4138" t="str">
            <v>P</v>
          </cell>
          <cell r="D4138" t="str">
            <v>23152</v>
          </cell>
          <cell r="E4138" t="str">
            <v>WN FLG</v>
          </cell>
          <cell r="F4138">
            <v>3</v>
          </cell>
          <cell r="G4138" t="str">
            <v>CB200104000600</v>
          </cell>
          <cell r="H4138">
            <v>6</v>
          </cell>
          <cell r="I4138" t="str">
            <v>--</v>
          </cell>
          <cell r="J4138">
            <v>5</v>
          </cell>
          <cell r="K4138">
            <v>6</v>
          </cell>
        </row>
        <row r="4139">
          <cell r="A4139" t="str">
            <v>M2</v>
          </cell>
          <cell r="B4139" t="str">
            <v>A5C</v>
          </cell>
          <cell r="C4139" t="str">
            <v>P</v>
          </cell>
          <cell r="D4139" t="str">
            <v>23160</v>
          </cell>
          <cell r="E4139" t="str">
            <v>WN FLG</v>
          </cell>
          <cell r="F4139">
            <v>3</v>
          </cell>
          <cell r="G4139" t="str">
            <v>CB200104000600</v>
          </cell>
          <cell r="H4139">
            <v>6</v>
          </cell>
          <cell r="I4139" t="str">
            <v>--</v>
          </cell>
          <cell r="J4139">
            <v>2</v>
          </cell>
          <cell r="K4139">
            <v>3</v>
          </cell>
        </row>
        <row r="4140">
          <cell r="A4140" t="str">
            <v>M2</v>
          </cell>
          <cell r="B4140" t="str">
            <v>A5C</v>
          </cell>
          <cell r="C4140" t="str">
            <v>P</v>
          </cell>
          <cell r="D4140" t="str">
            <v>23160</v>
          </cell>
          <cell r="E4140" t="str">
            <v>WN FLG</v>
          </cell>
          <cell r="F4140">
            <v>3</v>
          </cell>
          <cell r="G4140" t="str">
            <v>CB200204000600</v>
          </cell>
          <cell r="H4140">
            <v>6</v>
          </cell>
          <cell r="I4140" t="str">
            <v>--</v>
          </cell>
          <cell r="J4140">
            <v>2</v>
          </cell>
          <cell r="K4140">
            <v>3</v>
          </cell>
        </row>
        <row r="4141">
          <cell r="A4141" t="str">
            <v>M2</v>
          </cell>
          <cell r="B4141" t="str">
            <v>A5C</v>
          </cell>
          <cell r="C4141" t="str">
            <v>P</v>
          </cell>
          <cell r="D4141" t="str">
            <v>23181</v>
          </cell>
          <cell r="E4141" t="str">
            <v>WN FLG</v>
          </cell>
          <cell r="F4141">
            <v>3</v>
          </cell>
          <cell r="G4141" t="str">
            <v>CB200104000600</v>
          </cell>
          <cell r="H4141">
            <v>6</v>
          </cell>
          <cell r="I4141" t="str">
            <v>--</v>
          </cell>
          <cell r="J4141">
            <v>4</v>
          </cell>
          <cell r="K4141">
            <v>5</v>
          </cell>
        </row>
        <row r="4142">
          <cell r="A4142" t="str">
            <v>M2</v>
          </cell>
          <cell r="B4142" t="str">
            <v>A5C</v>
          </cell>
          <cell r="C4142" t="str">
            <v>P</v>
          </cell>
          <cell r="D4142" t="str">
            <v>23181</v>
          </cell>
          <cell r="E4142" t="str">
            <v>WN FLG</v>
          </cell>
          <cell r="F4142">
            <v>3</v>
          </cell>
          <cell r="G4142" t="str">
            <v>CB200104000600</v>
          </cell>
          <cell r="H4142">
            <v>6</v>
          </cell>
          <cell r="I4142" t="str">
            <v>--</v>
          </cell>
          <cell r="J4142">
            <v>1</v>
          </cell>
          <cell r="K4142">
            <v>2</v>
          </cell>
        </row>
        <row r="4143">
          <cell r="A4143" t="str">
            <v>M2</v>
          </cell>
          <cell r="B4143" t="str">
            <v>A5C</v>
          </cell>
          <cell r="C4143" t="str">
            <v>P</v>
          </cell>
          <cell r="D4143" t="str">
            <v>23083</v>
          </cell>
          <cell r="E4143" t="str">
            <v>WN FLG</v>
          </cell>
          <cell r="F4143">
            <v>3</v>
          </cell>
          <cell r="G4143" t="str">
            <v>CB200104000600</v>
          </cell>
          <cell r="H4143">
            <v>6</v>
          </cell>
          <cell r="I4143" t="str">
            <v>--</v>
          </cell>
          <cell r="J4143">
            <v>1</v>
          </cell>
          <cell r="K4143">
            <v>2</v>
          </cell>
        </row>
        <row r="4144">
          <cell r="A4144" t="str">
            <v>M2</v>
          </cell>
          <cell r="B4144" t="str">
            <v>A5C</v>
          </cell>
          <cell r="C4144" t="str">
            <v>P</v>
          </cell>
          <cell r="D4144" t="str">
            <v>23056</v>
          </cell>
          <cell r="E4144" t="str">
            <v>WN FLG</v>
          </cell>
          <cell r="F4144">
            <v>3</v>
          </cell>
          <cell r="G4144" t="str">
            <v>CB200104000600</v>
          </cell>
          <cell r="H4144">
            <v>6</v>
          </cell>
          <cell r="I4144" t="str">
            <v>--</v>
          </cell>
          <cell r="J4144">
            <v>2</v>
          </cell>
          <cell r="K4144">
            <v>3</v>
          </cell>
        </row>
        <row r="4145">
          <cell r="A4145" t="str">
            <v>M2</v>
          </cell>
          <cell r="B4145" t="str">
            <v>A5C</v>
          </cell>
          <cell r="C4145" t="str">
            <v>P</v>
          </cell>
          <cell r="D4145" t="str">
            <v>23075</v>
          </cell>
          <cell r="E4145" t="str">
            <v>WN FLG</v>
          </cell>
          <cell r="F4145">
            <v>3</v>
          </cell>
          <cell r="G4145" t="str">
            <v>CB200104000600</v>
          </cell>
          <cell r="H4145">
            <v>6</v>
          </cell>
          <cell r="I4145" t="str">
            <v>--</v>
          </cell>
          <cell r="J4145">
            <v>2</v>
          </cell>
          <cell r="K4145">
            <v>3</v>
          </cell>
        </row>
        <row r="4146">
          <cell r="A4146" t="str">
            <v>M2</v>
          </cell>
          <cell r="B4146" t="str">
            <v>A5C</v>
          </cell>
          <cell r="C4146" t="str">
            <v>P</v>
          </cell>
          <cell r="D4146" t="str">
            <v>23089</v>
          </cell>
          <cell r="E4146" t="str">
            <v>WN FLG</v>
          </cell>
          <cell r="F4146">
            <v>3</v>
          </cell>
          <cell r="G4146" t="str">
            <v>CB200104000600</v>
          </cell>
          <cell r="H4146">
            <v>6</v>
          </cell>
          <cell r="I4146" t="str">
            <v>--</v>
          </cell>
          <cell r="J4146">
            <v>2</v>
          </cell>
          <cell r="K4146">
            <v>3</v>
          </cell>
        </row>
        <row r="4147">
          <cell r="A4147" t="str">
            <v>M2</v>
          </cell>
          <cell r="B4147" t="str">
            <v>A5C</v>
          </cell>
          <cell r="C4147" t="str">
            <v>P</v>
          </cell>
          <cell r="D4147" t="str">
            <v>23090</v>
          </cell>
          <cell r="E4147" t="str">
            <v>WN FLG</v>
          </cell>
          <cell r="F4147">
            <v>3</v>
          </cell>
          <cell r="G4147" t="str">
            <v>CB200104000600</v>
          </cell>
          <cell r="H4147">
            <v>6</v>
          </cell>
          <cell r="I4147" t="str">
            <v>--</v>
          </cell>
          <cell r="J4147">
            <v>2</v>
          </cell>
          <cell r="K4147">
            <v>3</v>
          </cell>
        </row>
        <row r="4148">
          <cell r="A4148" t="str">
            <v>M2</v>
          </cell>
          <cell r="B4148" t="str">
            <v>A5C</v>
          </cell>
          <cell r="C4148" t="str">
            <v>P</v>
          </cell>
          <cell r="D4148" t="str">
            <v>23091</v>
          </cell>
          <cell r="E4148" t="str">
            <v>WN FLG</v>
          </cell>
          <cell r="F4148">
            <v>3</v>
          </cell>
          <cell r="G4148" t="str">
            <v>CB200104000600</v>
          </cell>
          <cell r="H4148">
            <v>6</v>
          </cell>
          <cell r="I4148" t="str">
            <v>--</v>
          </cell>
          <cell r="J4148">
            <v>9</v>
          </cell>
          <cell r="K4148">
            <v>11</v>
          </cell>
        </row>
        <row r="4149">
          <cell r="A4149" t="str">
            <v>M2</v>
          </cell>
          <cell r="B4149" t="str">
            <v>A5C</v>
          </cell>
          <cell r="C4149" t="str">
            <v>P</v>
          </cell>
          <cell r="D4149" t="str">
            <v>23091</v>
          </cell>
          <cell r="E4149" t="str">
            <v>WN FLG</v>
          </cell>
          <cell r="F4149">
            <v>3</v>
          </cell>
          <cell r="G4149" t="str">
            <v>CB200104000600</v>
          </cell>
          <cell r="H4149">
            <v>6</v>
          </cell>
          <cell r="I4149" t="str">
            <v>--</v>
          </cell>
          <cell r="J4149">
            <v>2</v>
          </cell>
          <cell r="K4149">
            <v>3</v>
          </cell>
        </row>
        <row r="4150">
          <cell r="A4150" t="str">
            <v>M2</v>
          </cell>
          <cell r="B4150" t="str">
            <v>A5C</v>
          </cell>
          <cell r="C4150" t="str">
            <v>P</v>
          </cell>
          <cell r="D4150" t="str">
            <v>23129</v>
          </cell>
          <cell r="E4150" t="str">
            <v>WN FLG</v>
          </cell>
          <cell r="F4150">
            <v>3</v>
          </cell>
          <cell r="G4150" t="str">
            <v>CB200104000600</v>
          </cell>
          <cell r="H4150">
            <v>6</v>
          </cell>
          <cell r="I4150" t="str">
            <v>--</v>
          </cell>
          <cell r="J4150">
            <v>2</v>
          </cell>
          <cell r="K4150">
            <v>3</v>
          </cell>
        </row>
        <row r="4151">
          <cell r="A4151" t="str">
            <v>M2</v>
          </cell>
          <cell r="B4151" t="str">
            <v>A5C</v>
          </cell>
          <cell r="C4151" t="str">
            <v>P</v>
          </cell>
          <cell r="D4151" t="str">
            <v>23130</v>
          </cell>
          <cell r="E4151" t="str">
            <v>WN FLG</v>
          </cell>
          <cell r="F4151">
            <v>3</v>
          </cell>
          <cell r="G4151" t="str">
            <v>CB200104000600</v>
          </cell>
          <cell r="H4151">
            <v>6</v>
          </cell>
          <cell r="I4151" t="str">
            <v>--</v>
          </cell>
          <cell r="J4151">
            <v>9</v>
          </cell>
          <cell r="K4151">
            <v>11</v>
          </cell>
        </row>
        <row r="4152">
          <cell r="A4152" t="str">
            <v>M2</v>
          </cell>
          <cell r="B4152" t="str">
            <v>A5C</v>
          </cell>
          <cell r="C4152" t="str">
            <v>P</v>
          </cell>
          <cell r="D4152" t="str">
            <v>23130</v>
          </cell>
          <cell r="E4152" t="str">
            <v>WN FLG</v>
          </cell>
          <cell r="F4152">
            <v>3</v>
          </cell>
          <cell r="G4152" t="str">
            <v>CB200204000600</v>
          </cell>
          <cell r="H4152">
            <v>6</v>
          </cell>
          <cell r="I4152" t="str">
            <v>--</v>
          </cell>
          <cell r="J4152">
            <v>2</v>
          </cell>
          <cell r="K4152">
            <v>3</v>
          </cell>
        </row>
        <row r="4153">
          <cell r="A4153" t="str">
            <v>M2</v>
          </cell>
          <cell r="B4153" t="str">
            <v>A5C</v>
          </cell>
          <cell r="C4153" t="str">
            <v>P</v>
          </cell>
          <cell r="D4153" t="str">
            <v>23021</v>
          </cell>
          <cell r="E4153" t="str">
            <v>WN FLG</v>
          </cell>
          <cell r="F4153">
            <v>3</v>
          </cell>
          <cell r="G4153" t="str">
            <v>CB200104000600</v>
          </cell>
          <cell r="H4153">
            <v>6</v>
          </cell>
          <cell r="I4153" t="str">
            <v>--</v>
          </cell>
          <cell r="J4153">
            <v>5</v>
          </cell>
          <cell r="K4153">
            <v>6</v>
          </cell>
        </row>
        <row r="4154">
          <cell r="A4154" t="str">
            <v>M2</v>
          </cell>
          <cell r="B4154" t="str">
            <v>A5C</v>
          </cell>
          <cell r="C4154" t="str">
            <v>P</v>
          </cell>
          <cell r="D4154" t="str">
            <v>23025</v>
          </cell>
          <cell r="E4154" t="str">
            <v>WN FLG</v>
          </cell>
          <cell r="F4154">
            <v>3</v>
          </cell>
          <cell r="G4154" t="str">
            <v>CB200104000600</v>
          </cell>
          <cell r="H4154">
            <v>6</v>
          </cell>
          <cell r="I4154" t="str">
            <v>--</v>
          </cell>
          <cell r="J4154">
            <v>2</v>
          </cell>
          <cell r="K4154">
            <v>3</v>
          </cell>
        </row>
        <row r="4155">
          <cell r="A4155" t="str">
            <v>M2</v>
          </cell>
          <cell r="B4155" t="str">
            <v>A5C</v>
          </cell>
          <cell r="C4155" t="str">
            <v>P</v>
          </cell>
          <cell r="D4155" t="str">
            <v>23026</v>
          </cell>
          <cell r="E4155" t="str">
            <v>WN FLG</v>
          </cell>
          <cell r="F4155">
            <v>3</v>
          </cell>
          <cell r="G4155" t="str">
            <v>CB200104000600</v>
          </cell>
          <cell r="H4155">
            <v>6</v>
          </cell>
          <cell r="I4155" t="str">
            <v>--</v>
          </cell>
          <cell r="J4155">
            <v>5</v>
          </cell>
          <cell r="K4155">
            <v>6</v>
          </cell>
        </row>
        <row r="4156">
          <cell r="A4156" t="str">
            <v>M2</v>
          </cell>
          <cell r="B4156" t="str">
            <v>A5C</v>
          </cell>
          <cell r="C4156" t="str">
            <v>P</v>
          </cell>
          <cell r="D4156" t="str">
            <v>23128</v>
          </cell>
          <cell r="E4156" t="str">
            <v>WN FLG</v>
          </cell>
          <cell r="F4156">
            <v>3</v>
          </cell>
          <cell r="G4156" t="str">
            <v>CB200104000600</v>
          </cell>
          <cell r="H4156">
            <v>6</v>
          </cell>
          <cell r="I4156" t="str">
            <v>--</v>
          </cell>
          <cell r="J4156">
            <v>2</v>
          </cell>
          <cell r="K4156">
            <v>3</v>
          </cell>
        </row>
        <row r="4157">
          <cell r="A4157" t="str">
            <v>M2</v>
          </cell>
          <cell r="B4157" t="str">
            <v>A5C</v>
          </cell>
          <cell r="C4157" t="str">
            <v>P</v>
          </cell>
          <cell r="D4157" t="str">
            <v>23221</v>
          </cell>
          <cell r="E4157" t="str">
            <v>WN FLG</v>
          </cell>
          <cell r="F4157">
            <v>3</v>
          </cell>
          <cell r="G4157" t="str">
            <v>CB200104000600</v>
          </cell>
          <cell r="H4157">
            <v>6</v>
          </cell>
          <cell r="I4157" t="str">
            <v>--</v>
          </cell>
          <cell r="J4157">
            <v>5</v>
          </cell>
          <cell r="K4157">
            <v>6</v>
          </cell>
        </row>
        <row r="4158">
          <cell r="A4158" t="str">
            <v>M2</v>
          </cell>
          <cell r="B4158" t="str">
            <v>A5C</v>
          </cell>
          <cell r="C4158" t="str">
            <v>P</v>
          </cell>
          <cell r="D4158" t="str">
            <v>23221</v>
          </cell>
          <cell r="E4158" t="str">
            <v>WN FLG</v>
          </cell>
          <cell r="F4158">
            <v>3</v>
          </cell>
          <cell r="G4158" t="str">
            <v>CB200104000600</v>
          </cell>
          <cell r="H4158">
            <v>6</v>
          </cell>
          <cell r="I4158" t="str">
            <v>--</v>
          </cell>
          <cell r="J4158">
            <v>2</v>
          </cell>
          <cell r="K4158">
            <v>3</v>
          </cell>
        </row>
        <row r="4159">
          <cell r="A4159" t="str">
            <v>M2</v>
          </cell>
          <cell r="B4159" t="str">
            <v>A5C</v>
          </cell>
          <cell r="C4159" t="str">
            <v>P</v>
          </cell>
          <cell r="D4159" t="str">
            <v>23244</v>
          </cell>
          <cell r="E4159" t="str">
            <v>WN FLG</v>
          </cell>
          <cell r="F4159">
            <v>3</v>
          </cell>
          <cell r="G4159" t="str">
            <v>CB200204000600</v>
          </cell>
          <cell r="H4159">
            <v>6</v>
          </cell>
          <cell r="I4159" t="str">
            <v>--</v>
          </cell>
          <cell r="J4159">
            <v>2</v>
          </cell>
          <cell r="K4159">
            <v>3</v>
          </cell>
        </row>
        <row r="4160">
          <cell r="A4160" t="str">
            <v>M2</v>
          </cell>
          <cell r="B4160" t="str">
            <v>A5C</v>
          </cell>
          <cell r="C4160" t="str">
            <v>P</v>
          </cell>
          <cell r="D4160" t="str">
            <v>23244</v>
          </cell>
          <cell r="E4160" t="str">
            <v>WN FLG</v>
          </cell>
          <cell r="F4160">
            <v>3</v>
          </cell>
          <cell r="G4160" t="str">
            <v>CB200104000600</v>
          </cell>
          <cell r="H4160">
            <v>6</v>
          </cell>
          <cell r="I4160" t="str">
            <v>--</v>
          </cell>
          <cell r="J4160">
            <v>5</v>
          </cell>
          <cell r="K4160">
            <v>6</v>
          </cell>
        </row>
        <row r="4161">
          <cell r="A4161" t="str">
            <v>M2</v>
          </cell>
          <cell r="B4161" t="str">
            <v>A5C</v>
          </cell>
          <cell r="C4161" t="str">
            <v>P</v>
          </cell>
          <cell r="D4161" t="str">
            <v>23046</v>
          </cell>
          <cell r="E4161" t="str">
            <v>WN FLG</v>
          </cell>
          <cell r="F4161">
            <v>3</v>
          </cell>
          <cell r="G4161" t="str">
            <v>CB200104000800</v>
          </cell>
          <cell r="H4161">
            <v>8</v>
          </cell>
          <cell r="I4161" t="str">
            <v>--</v>
          </cell>
          <cell r="J4161">
            <v>2</v>
          </cell>
          <cell r="K4161">
            <v>3</v>
          </cell>
        </row>
        <row r="4162">
          <cell r="A4162" t="str">
            <v>M2</v>
          </cell>
          <cell r="B4162" t="str">
            <v>A5C</v>
          </cell>
          <cell r="C4162" t="str">
            <v>P</v>
          </cell>
          <cell r="D4162" t="str">
            <v>23046</v>
          </cell>
          <cell r="E4162" t="str">
            <v>WN FLG</v>
          </cell>
          <cell r="F4162">
            <v>3</v>
          </cell>
          <cell r="G4162" t="str">
            <v>CB200204000800</v>
          </cell>
          <cell r="H4162">
            <v>8</v>
          </cell>
          <cell r="I4162" t="str">
            <v>--</v>
          </cell>
          <cell r="J4162">
            <v>2</v>
          </cell>
          <cell r="K4162">
            <v>3</v>
          </cell>
        </row>
        <row r="4163">
          <cell r="A4163" t="str">
            <v>M2</v>
          </cell>
          <cell r="B4163" t="str">
            <v>A5C</v>
          </cell>
          <cell r="C4163" t="str">
            <v>P</v>
          </cell>
          <cell r="D4163" t="str">
            <v>23067</v>
          </cell>
          <cell r="E4163" t="str">
            <v>WN FLG</v>
          </cell>
          <cell r="F4163">
            <v>3</v>
          </cell>
          <cell r="G4163" t="str">
            <v>CB200104000800</v>
          </cell>
          <cell r="H4163">
            <v>8</v>
          </cell>
          <cell r="I4163" t="str">
            <v>--</v>
          </cell>
          <cell r="J4163">
            <v>2</v>
          </cell>
          <cell r="K4163">
            <v>3</v>
          </cell>
        </row>
        <row r="4164">
          <cell r="A4164" t="str">
            <v>M2</v>
          </cell>
          <cell r="B4164" t="str">
            <v>A5C</v>
          </cell>
          <cell r="C4164" t="str">
            <v>P</v>
          </cell>
          <cell r="D4164" t="str">
            <v>23126</v>
          </cell>
          <cell r="E4164" t="str">
            <v>WN FLG</v>
          </cell>
          <cell r="F4164">
            <v>3</v>
          </cell>
          <cell r="G4164" t="str">
            <v>CB200104000800</v>
          </cell>
          <cell r="H4164">
            <v>8</v>
          </cell>
          <cell r="I4164" t="str">
            <v>--</v>
          </cell>
          <cell r="J4164">
            <v>2</v>
          </cell>
          <cell r="K4164">
            <v>3</v>
          </cell>
        </row>
        <row r="4165">
          <cell r="A4165" t="str">
            <v>M2</v>
          </cell>
          <cell r="B4165" t="str">
            <v>A5C</v>
          </cell>
          <cell r="C4165" t="str">
            <v>P</v>
          </cell>
          <cell r="D4165" t="str">
            <v>23160</v>
          </cell>
          <cell r="E4165" t="str">
            <v>WN FLG</v>
          </cell>
          <cell r="F4165">
            <v>3</v>
          </cell>
          <cell r="G4165" t="str">
            <v>CB200104000800</v>
          </cell>
          <cell r="H4165">
            <v>8</v>
          </cell>
          <cell r="I4165" t="str">
            <v>--</v>
          </cell>
          <cell r="J4165">
            <v>5</v>
          </cell>
          <cell r="K4165">
            <v>6</v>
          </cell>
        </row>
        <row r="4166">
          <cell r="A4166" t="str">
            <v>M2</v>
          </cell>
          <cell r="B4166" t="str">
            <v>A5C</v>
          </cell>
          <cell r="C4166" t="str">
            <v>P</v>
          </cell>
          <cell r="D4166" t="str">
            <v>23089</v>
          </cell>
          <cell r="E4166" t="str">
            <v>WN FLG</v>
          </cell>
          <cell r="F4166">
            <v>3</v>
          </cell>
          <cell r="G4166" t="str">
            <v>CB200104000800</v>
          </cell>
          <cell r="H4166">
            <v>8</v>
          </cell>
          <cell r="I4166" t="str">
            <v>--</v>
          </cell>
          <cell r="J4166">
            <v>5</v>
          </cell>
          <cell r="K4166">
            <v>6</v>
          </cell>
        </row>
        <row r="4167">
          <cell r="A4167" t="str">
            <v>M2</v>
          </cell>
          <cell r="B4167" t="str">
            <v>A5C</v>
          </cell>
          <cell r="C4167" t="str">
            <v>P</v>
          </cell>
          <cell r="D4167" t="str">
            <v>23093</v>
          </cell>
          <cell r="E4167" t="str">
            <v>WN FLG</v>
          </cell>
          <cell r="F4167">
            <v>3</v>
          </cell>
          <cell r="G4167" t="str">
            <v>CB200104000800</v>
          </cell>
          <cell r="H4167">
            <v>8</v>
          </cell>
          <cell r="I4167" t="str">
            <v>--</v>
          </cell>
          <cell r="J4167">
            <v>2</v>
          </cell>
          <cell r="K4167">
            <v>3</v>
          </cell>
        </row>
        <row r="4168">
          <cell r="A4168" t="str">
            <v>M2</v>
          </cell>
          <cell r="B4168" t="str">
            <v>A5C</v>
          </cell>
          <cell r="C4168" t="str">
            <v>P</v>
          </cell>
          <cell r="D4168" t="str">
            <v>23128</v>
          </cell>
          <cell r="E4168" t="str">
            <v>WN FLG</v>
          </cell>
          <cell r="F4168">
            <v>3</v>
          </cell>
          <cell r="G4168" t="str">
            <v>CB200104000800</v>
          </cell>
          <cell r="H4168">
            <v>8</v>
          </cell>
          <cell r="I4168" t="str">
            <v>--</v>
          </cell>
          <cell r="J4168">
            <v>5</v>
          </cell>
          <cell r="K4168">
            <v>6</v>
          </cell>
        </row>
        <row r="4169">
          <cell r="A4169" t="str">
            <v>M2</v>
          </cell>
          <cell r="B4169" t="str">
            <v>A5C</v>
          </cell>
          <cell r="C4169" t="str">
            <v>P</v>
          </cell>
          <cell r="D4169" t="str">
            <v>23132</v>
          </cell>
          <cell r="E4169" t="str">
            <v>WN FLG</v>
          </cell>
          <cell r="F4169">
            <v>3</v>
          </cell>
          <cell r="G4169" t="str">
            <v>CB200104000800</v>
          </cell>
          <cell r="H4169">
            <v>8</v>
          </cell>
          <cell r="I4169" t="str">
            <v>--</v>
          </cell>
          <cell r="J4169">
            <v>2</v>
          </cell>
          <cell r="K4169">
            <v>3</v>
          </cell>
        </row>
        <row r="4170">
          <cell r="A4170" t="str">
            <v>M2</v>
          </cell>
          <cell r="B4170" t="str">
            <v>A5C</v>
          </cell>
          <cell r="C4170" t="str">
            <v>P</v>
          </cell>
          <cell r="D4170" t="str">
            <v>23010</v>
          </cell>
          <cell r="E4170" t="str">
            <v>WN FLG</v>
          </cell>
          <cell r="F4170">
            <v>3</v>
          </cell>
          <cell r="G4170" t="str">
            <v>CB200104000800</v>
          </cell>
          <cell r="H4170">
            <v>8</v>
          </cell>
          <cell r="I4170" t="str">
            <v>--</v>
          </cell>
          <cell r="J4170">
            <v>2</v>
          </cell>
          <cell r="K4170">
            <v>3</v>
          </cell>
        </row>
        <row r="4171">
          <cell r="A4171" t="str">
            <v>M2</v>
          </cell>
          <cell r="B4171" t="str">
            <v>A5C</v>
          </cell>
          <cell r="C4171" t="str">
            <v>P</v>
          </cell>
          <cell r="D4171" t="str">
            <v>23011</v>
          </cell>
          <cell r="E4171" t="str">
            <v>WN FLG</v>
          </cell>
          <cell r="F4171">
            <v>3</v>
          </cell>
          <cell r="G4171" t="str">
            <v>CB200204001000</v>
          </cell>
          <cell r="H4171">
            <v>10</v>
          </cell>
          <cell r="I4171" t="str">
            <v>--</v>
          </cell>
          <cell r="J4171">
            <v>2</v>
          </cell>
          <cell r="K4171">
            <v>3</v>
          </cell>
        </row>
        <row r="4172">
          <cell r="A4172" t="str">
            <v>M2</v>
          </cell>
          <cell r="B4172" t="str">
            <v>A5C</v>
          </cell>
          <cell r="C4172" t="str">
            <v>P</v>
          </cell>
          <cell r="D4172" t="str">
            <v>23011</v>
          </cell>
          <cell r="E4172" t="str">
            <v>WN FLG</v>
          </cell>
          <cell r="F4172">
            <v>3</v>
          </cell>
          <cell r="G4172" t="str">
            <v>CB200104001000</v>
          </cell>
          <cell r="H4172">
            <v>10</v>
          </cell>
          <cell r="I4172" t="str">
            <v>--</v>
          </cell>
          <cell r="J4172">
            <v>2</v>
          </cell>
          <cell r="K4172">
            <v>3</v>
          </cell>
        </row>
        <row r="4173">
          <cell r="A4173" t="str">
            <v>M2</v>
          </cell>
          <cell r="B4173" t="str">
            <v>A5C</v>
          </cell>
          <cell r="C4173" t="str">
            <v>P</v>
          </cell>
          <cell r="D4173" t="str">
            <v>23023</v>
          </cell>
          <cell r="E4173" t="str">
            <v>WN FLG</v>
          </cell>
          <cell r="F4173">
            <v>3</v>
          </cell>
          <cell r="G4173" t="str">
            <v>CB200104001000</v>
          </cell>
          <cell r="H4173">
            <v>10</v>
          </cell>
          <cell r="I4173" t="str">
            <v>--</v>
          </cell>
          <cell r="J4173">
            <v>4</v>
          </cell>
          <cell r="K4173">
            <v>5</v>
          </cell>
        </row>
        <row r="4174">
          <cell r="A4174" t="str">
            <v>M2</v>
          </cell>
          <cell r="B4174" t="str">
            <v>A5C</v>
          </cell>
          <cell r="C4174" t="str">
            <v>P</v>
          </cell>
          <cell r="D4174" t="str">
            <v>23057</v>
          </cell>
          <cell r="E4174" t="str">
            <v>WN FLG</v>
          </cell>
          <cell r="F4174">
            <v>3</v>
          </cell>
          <cell r="G4174" t="str">
            <v>CB200104001000</v>
          </cell>
          <cell r="H4174">
            <v>10</v>
          </cell>
          <cell r="I4174" t="str">
            <v>--</v>
          </cell>
          <cell r="J4174">
            <v>2</v>
          </cell>
          <cell r="K4174">
            <v>3</v>
          </cell>
        </row>
        <row r="4175">
          <cell r="A4175" t="str">
            <v>M2</v>
          </cell>
          <cell r="B4175" t="str">
            <v>A5C</v>
          </cell>
          <cell r="C4175" t="str">
            <v>P</v>
          </cell>
          <cell r="D4175" t="str">
            <v>23057</v>
          </cell>
          <cell r="E4175" t="str">
            <v>WN FLG</v>
          </cell>
          <cell r="F4175">
            <v>3</v>
          </cell>
          <cell r="G4175" t="str">
            <v>CB200204001000</v>
          </cell>
          <cell r="H4175">
            <v>10</v>
          </cell>
          <cell r="I4175" t="str">
            <v>--</v>
          </cell>
          <cell r="J4175">
            <v>2</v>
          </cell>
          <cell r="K4175">
            <v>3</v>
          </cell>
        </row>
        <row r="4176">
          <cell r="A4176" t="str">
            <v>M2</v>
          </cell>
          <cell r="B4176" t="str">
            <v>A5C</v>
          </cell>
          <cell r="C4176" t="str">
            <v>P</v>
          </cell>
          <cell r="D4176" t="str">
            <v>23049</v>
          </cell>
          <cell r="E4176" t="str">
            <v>WN FLG</v>
          </cell>
          <cell r="F4176">
            <v>3</v>
          </cell>
          <cell r="G4176" t="str">
            <v>CB200104001000</v>
          </cell>
          <cell r="H4176">
            <v>10</v>
          </cell>
          <cell r="I4176" t="str">
            <v>--</v>
          </cell>
          <cell r="J4176">
            <v>2</v>
          </cell>
          <cell r="K4176">
            <v>3</v>
          </cell>
        </row>
        <row r="4177">
          <cell r="A4177" t="str">
            <v>M2</v>
          </cell>
          <cell r="B4177" t="str">
            <v>A5C</v>
          </cell>
          <cell r="C4177" t="str">
            <v>P</v>
          </cell>
          <cell r="D4177" t="str">
            <v>23060</v>
          </cell>
          <cell r="E4177" t="str">
            <v>WN FLG</v>
          </cell>
          <cell r="F4177">
            <v>3</v>
          </cell>
          <cell r="G4177" t="str">
            <v>CB200104001000</v>
          </cell>
          <cell r="H4177">
            <v>10</v>
          </cell>
          <cell r="I4177" t="str">
            <v>--</v>
          </cell>
          <cell r="J4177">
            <v>2</v>
          </cell>
          <cell r="K4177">
            <v>3</v>
          </cell>
        </row>
        <row r="4178">
          <cell r="A4178" t="str">
            <v>M2</v>
          </cell>
          <cell r="B4178" t="str">
            <v>A5C</v>
          </cell>
          <cell r="C4178" t="str">
            <v>P</v>
          </cell>
          <cell r="D4178" t="str">
            <v>23022</v>
          </cell>
          <cell r="E4178" t="str">
            <v>WN FLG</v>
          </cell>
          <cell r="F4178">
            <v>3</v>
          </cell>
          <cell r="G4178" t="str">
            <v>CB200204001200</v>
          </cell>
          <cell r="H4178">
            <v>12</v>
          </cell>
          <cell r="I4178" t="str">
            <v>--</v>
          </cell>
          <cell r="J4178">
            <v>2</v>
          </cell>
          <cell r="K4178">
            <v>3</v>
          </cell>
        </row>
        <row r="4179">
          <cell r="A4179" t="str">
            <v>M2</v>
          </cell>
          <cell r="B4179" t="str">
            <v>A5C</v>
          </cell>
          <cell r="C4179" t="str">
            <v>P</v>
          </cell>
          <cell r="D4179" t="str">
            <v>23031</v>
          </cell>
          <cell r="E4179" t="str">
            <v>WN FLG</v>
          </cell>
          <cell r="F4179">
            <v>3</v>
          </cell>
          <cell r="G4179" t="str">
            <v>CB200104001200</v>
          </cell>
          <cell r="H4179">
            <v>12</v>
          </cell>
          <cell r="I4179" t="str">
            <v>--</v>
          </cell>
          <cell r="J4179">
            <v>1</v>
          </cell>
          <cell r="K4179">
            <v>2</v>
          </cell>
        </row>
        <row r="4180">
          <cell r="A4180" t="str">
            <v>M2</v>
          </cell>
          <cell r="B4180" t="str">
            <v>A5C</v>
          </cell>
          <cell r="C4180" t="str">
            <v>P</v>
          </cell>
          <cell r="D4180" t="str">
            <v>23015</v>
          </cell>
          <cell r="E4180" t="str">
            <v>WN FLG</v>
          </cell>
          <cell r="F4180">
            <v>3</v>
          </cell>
          <cell r="G4180" t="str">
            <v>CB200104001200</v>
          </cell>
          <cell r="H4180">
            <v>12</v>
          </cell>
          <cell r="I4180" t="str">
            <v>--</v>
          </cell>
          <cell r="J4180">
            <v>1</v>
          </cell>
          <cell r="K4180">
            <v>2</v>
          </cell>
        </row>
        <row r="4181">
          <cell r="A4181" t="str">
            <v>M2</v>
          </cell>
          <cell r="B4181" t="str">
            <v>A5C</v>
          </cell>
          <cell r="C4181" t="str">
            <v>P</v>
          </cell>
          <cell r="D4181" t="str">
            <v>23032</v>
          </cell>
          <cell r="E4181" t="str">
            <v>WN FLG</v>
          </cell>
          <cell r="F4181">
            <v>3</v>
          </cell>
          <cell r="G4181" t="str">
            <v>CB200104001600</v>
          </cell>
          <cell r="H4181">
            <v>16</v>
          </cell>
          <cell r="I4181" t="str">
            <v>--</v>
          </cell>
          <cell r="J4181">
            <v>2</v>
          </cell>
          <cell r="K4181">
            <v>2</v>
          </cell>
        </row>
        <row r="4182">
          <cell r="A4182" t="str">
            <v>M2</v>
          </cell>
          <cell r="B4182" t="str">
            <v>A5C</v>
          </cell>
          <cell r="C4182" t="str">
            <v>P</v>
          </cell>
          <cell r="D4182" t="str">
            <v>23022</v>
          </cell>
          <cell r="E4182" t="str">
            <v>WN FLG</v>
          </cell>
          <cell r="F4182">
            <v>3</v>
          </cell>
          <cell r="G4182" t="str">
            <v>CB200104001800</v>
          </cell>
          <cell r="H4182">
            <v>18</v>
          </cell>
          <cell r="I4182" t="str">
            <v>--</v>
          </cell>
          <cell r="J4182">
            <v>1</v>
          </cell>
          <cell r="K4182">
            <v>1</v>
          </cell>
        </row>
        <row r="4183">
          <cell r="A4183" t="str">
            <v>M2</v>
          </cell>
          <cell r="B4183" t="str">
            <v>A5C</v>
          </cell>
          <cell r="C4183" t="str">
            <v>P</v>
          </cell>
          <cell r="D4183" t="str">
            <v>23022</v>
          </cell>
          <cell r="E4183" t="str">
            <v>WN FLG</v>
          </cell>
          <cell r="F4183">
            <v>3</v>
          </cell>
          <cell r="G4183" t="str">
            <v>CB200104002000</v>
          </cell>
          <cell r="H4183">
            <v>20</v>
          </cell>
          <cell r="I4183" t="str">
            <v>--</v>
          </cell>
          <cell r="J4183">
            <v>1</v>
          </cell>
          <cell r="K4183">
            <v>1</v>
          </cell>
        </row>
        <row r="4184">
          <cell r="A4184" t="str">
            <v>M2</v>
          </cell>
          <cell r="B4184" t="str">
            <v>A5C</v>
          </cell>
          <cell r="C4184" t="str">
            <v>P</v>
          </cell>
          <cell r="D4184" t="str">
            <v>23034</v>
          </cell>
          <cell r="E4184" t="str">
            <v>WN FLG</v>
          </cell>
          <cell r="F4184">
            <v>3</v>
          </cell>
          <cell r="G4184" t="str">
            <v>CB200104002000</v>
          </cell>
          <cell r="H4184">
            <v>20</v>
          </cell>
          <cell r="I4184" t="str">
            <v>--</v>
          </cell>
          <cell r="J4184">
            <v>1</v>
          </cell>
          <cell r="K4184">
            <v>1</v>
          </cell>
        </row>
        <row r="4185">
          <cell r="A4185" t="str">
            <v>M2</v>
          </cell>
          <cell r="B4185" t="str">
            <v>B2C</v>
          </cell>
          <cell r="C4185" t="str">
            <v>SH</v>
          </cell>
          <cell r="D4185" t="str">
            <v>23601</v>
          </cell>
          <cell r="E4185" t="str">
            <v>GATE VA</v>
          </cell>
          <cell r="F4185">
            <v>6</v>
          </cell>
          <cell r="G4185" t="str">
            <v>VG8010400000H00</v>
          </cell>
          <cell r="H4185">
            <v>0.5</v>
          </cell>
          <cell r="I4185" t="str">
            <v>--</v>
          </cell>
          <cell r="J4185">
            <v>2</v>
          </cell>
          <cell r="K4185">
            <v>2</v>
          </cell>
        </row>
        <row r="4186">
          <cell r="A4186" t="str">
            <v>M2</v>
          </cell>
          <cell r="B4186" t="str">
            <v>B2C</v>
          </cell>
          <cell r="C4186" t="str">
            <v>SH</v>
          </cell>
          <cell r="D4186" t="str">
            <v>23612</v>
          </cell>
          <cell r="E4186" t="str">
            <v>GATE VA</v>
          </cell>
          <cell r="F4186">
            <v>6</v>
          </cell>
          <cell r="G4186" t="str">
            <v>VG8010400000H00</v>
          </cell>
          <cell r="H4186">
            <v>0.5</v>
          </cell>
          <cell r="I4186" t="str">
            <v>--</v>
          </cell>
          <cell r="J4186">
            <v>2</v>
          </cell>
          <cell r="K4186">
            <v>2</v>
          </cell>
        </row>
        <row r="4187">
          <cell r="A4187" t="str">
            <v>M2</v>
          </cell>
          <cell r="B4187" t="str">
            <v>A5C</v>
          </cell>
          <cell r="C4187" t="str">
            <v>P</v>
          </cell>
          <cell r="D4187" t="str">
            <v>23081</v>
          </cell>
          <cell r="E4187" t="str">
            <v>BALL VA</v>
          </cell>
          <cell r="F4187">
            <v>6</v>
          </cell>
          <cell r="G4187" t="str">
            <v>VB8010600000H00</v>
          </cell>
          <cell r="H4187">
            <v>0.5</v>
          </cell>
          <cell r="I4187" t="str">
            <v>--</v>
          </cell>
          <cell r="J4187">
            <v>2</v>
          </cell>
          <cell r="K4187">
            <v>2</v>
          </cell>
        </row>
        <row r="4188">
          <cell r="A4188" t="str">
            <v>M2</v>
          </cell>
          <cell r="B4188" t="str">
            <v>A5C</v>
          </cell>
          <cell r="C4188" t="str">
            <v>P</v>
          </cell>
          <cell r="D4188" t="str">
            <v>23085</v>
          </cell>
          <cell r="E4188" t="str">
            <v>BALL VA</v>
          </cell>
          <cell r="F4188">
            <v>6</v>
          </cell>
          <cell r="G4188" t="str">
            <v>VB8010600000H00</v>
          </cell>
          <cell r="H4188">
            <v>0.5</v>
          </cell>
          <cell r="I4188" t="str">
            <v>--</v>
          </cell>
          <cell r="J4188">
            <v>2</v>
          </cell>
          <cell r="K4188">
            <v>2</v>
          </cell>
        </row>
        <row r="4189">
          <cell r="A4189" t="str">
            <v>M2</v>
          </cell>
          <cell r="B4189" t="str">
            <v>A5C</v>
          </cell>
          <cell r="C4189" t="str">
            <v>P</v>
          </cell>
          <cell r="D4189" t="str">
            <v>23094</v>
          </cell>
          <cell r="E4189" t="str">
            <v>BALL VA</v>
          </cell>
          <cell r="F4189">
            <v>6</v>
          </cell>
          <cell r="G4189" t="str">
            <v>VB8010600000H00</v>
          </cell>
          <cell r="H4189">
            <v>0.5</v>
          </cell>
          <cell r="I4189" t="str">
            <v>--</v>
          </cell>
          <cell r="J4189">
            <v>2</v>
          </cell>
          <cell r="K4189">
            <v>2</v>
          </cell>
        </row>
        <row r="4190">
          <cell r="A4190" t="str">
            <v>M2</v>
          </cell>
          <cell r="B4190" t="str">
            <v>A5C</v>
          </cell>
          <cell r="C4190" t="str">
            <v>P</v>
          </cell>
          <cell r="D4190" t="str">
            <v>23096</v>
          </cell>
          <cell r="E4190" t="str">
            <v>BALL VA</v>
          </cell>
          <cell r="F4190">
            <v>6</v>
          </cell>
          <cell r="G4190" t="str">
            <v>VB8010600000H00</v>
          </cell>
          <cell r="H4190">
            <v>0.5</v>
          </cell>
          <cell r="I4190" t="str">
            <v>--</v>
          </cell>
          <cell r="J4190">
            <v>2</v>
          </cell>
          <cell r="K4190">
            <v>2</v>
          </cell>
        </row>
        <row r="4191">
          <cell r="A4191" t="str">
            <v>M2</v>
          </cell>
          <cell r="B4191" t="str">
            <v>A5C</v>
          </cell>
          <cell r="C4191" t="str">
            <v>P</v>
          </cell>
          <cell r="D4191" t="str">
            <v>23113</v>
          </cell>
          <cell r="E4191" t="str">
            <v>BALL VA</v>
          </cell>
          <cell r="F4191">
            <v>6</v>
          </cell>
          <cell r="G4191" t="str">
            <v>VB8010600000H00</v>
          </cell>
          <cell r="H4191">
            <v>0.5</v>
          </cell>
          <cell r="I4191" t="str">
            <v>--</v>
          </cell>
          <cell r="J4191">
            <v>2</v>
          </cell>
          <cell r="K4191">
            <v>2</v>
          </cell>
        </row>
        <row r="4192">
          <cell r="A4192" t="str">
            <v>M2</v>
          </cell>
          <cell r="B4192" t="str">
            <v>A5C</v>
          </cell>
          <cell r="C4192" t="str">
            <v>P</v>
          </cell>
          <cell r="D4192" t="str">
            <v>23225</v>
          </cell>
          <cell r="E4192" t="str">
            <v>BALL VA</v>
          </cell>
          <cell r="F4192">
            <v>6</v>
          </cell>
          <cell r="G4192" t="str">
            <v>VB8010600000H00</v>
          </cell>
          <cell r="H4192">
            <v>0.5</v>
          </cell>
          <cell r="I4192" t="str">
            <v>--</v>
          </cell>
          <cell r="J4192">
            <v>2</v>
          </cell>
          <cell r="K4192">
            <v>2</v>
          </cell>
        </row>
        <row r="4193">
          <cell r="A4193" t="str">
            <v>M2</v>
          </cell>
          <cell r="B4193" t="str">
            <v>A5C</v>
          </cell>
          <cell r="C4193" t="str">
            <v>P</v>
          </cell>
          <cell r="D4193" t="str">
            <v>23247</v>
          </cell>
          <cell r="E4193" t="str">
            <v>BALL VA</v>
          </cell>
          <cell r="F4193">
            <v>6</v>
          </cell>
          <cell r="G4193" t="str">
            <v>VB8010600000H00</v>
          </cell>
          <cell r="H4193">
            <v>0.5</v>
          </cell>
          <cell r="I4193" t="str">
            <v>--</v>
          </cell>
          <cell r="J4193">
            <v>2</v>
          </cell>
          <cell r="K4193">
            <v>2</v>
          </cell>
        </row>
        <row r="4194">
          <cell r="A4194" t="str">
            <v>M2</v>
          </cell>
          <cell r="B4194" t="str">
            <v>A5C</v>
          </cell>
          <cell r="C4194" t="str">
            <v>P</v>
          </cell>
          <cell r="D4194" t="str">
            <v>24008</v>
          </cell>
          <cell r="E4194" t="str">
            <v>BALL VA</v>
          </cell>
          <cell r="F4194">
            <v>6</v>
          </cell>
          <cell r="G4194" t="str">
            <v>VB8010600000H00</v>
          </cell>
          <cell r="H4194">
            <v>0.5</v>
          </cell>
          <cell r="I4194" t="str">
            <v>--</v>
          </cell>
          <cell r="J4194">
            <v>2</v>
          </cell>
          <cell r="K4194">
            <v>2</v>
          </cell>
        </row>
        <row r="4195">
          <cell r="A4195" t="str">
            <v>M2</v>
          </cell>
          <cell r="B4195" t="str">
            <v>A5C</v>
          </cell>
          <cell r="C4195" t="str">
            <v>P</v>
          </cell>
          <cell r="D4195" t="str">
            <v>24024</v>
          </cell>
          <cell r="E4195" t="str">
            <v>BALL VA</v>
          </cell>
          <cell r="F4195">
            <v>6</v>
          </cell>
          <cell r="G4195" t="str">
            <v>VB8010600000H00</v>
          </cell>
          <cell r="H4195">
            <v>0.5</v>
          </cell>
          <cell r="I4195" t="str">
            <v>--</v>
          </cell>
          <cell r="J4195">
            <v>2</v>
          </cell>
          <cell r="K4195">
            <v>2</v>
          </cell>
        </row>
        <row r="4196">
          <cell r="A4196" t="str">
            <v>M2</v>
          </cell>
          <cell r="B4196" t="str">
            <v>A5C</v>
          </cell>
          <cell r="C4196" t="str">
            <v>P</v>
          </cell>
          <cell r="D4196" t="str">
            <v>23006</v>
          </cell>
          <cell r="E4196" t="str">
            <v>BALL VA</v>
          </cell>
          <cell r="F4196">
            <v>6</v>
          </cell>
          <cell r="G4196" t="str">
            <v>VB8010600000H00</v>
          </cell>
          <cell r="H4196">
            <v>0.5</v>
          </cell>
          <cell r="I4196" t="str">
            <v>--</v>
          </cell>
          <cell r="J4196">
            <v>2</v>
          </cell>
          <cell r="K4196">
            <v>2</v>
          </cell>
        </row>
        <row r="4197">
          <cell r="A4197" t="str">
            <v>M2</v>
          </cell>
          <cell r="B4197" t="str">
            <v>A5C</v>
          </cell>
          <cell r="C4197" t="str">
            <v>P</v>
          </cell>
          <cell r="D4197" t="str">
            <v>23124</v>
          </cell>
          <cell r="E4197" t="str">
            <v>BALL VA</v>
          </cell>
          <cell r="F4197">
            <v>6</v>
          </cell>
          <cell r="G4197" t="str">
            <v>VB8010600000H00</v>
          </cell>
          <cell r="H4197">
            <v>0.5</v>
          </cell>
          <cell r="I4197" t="str">
            <v>--</v>
          </cell>
          <cell r="J4197">
            <v>2</v>
          </cell>
          <cell r="K4197">
            <v>2</v>
          </cell>
        </row>
        <row r="4198">
          <cell r="A4198" t="str">
            <v>M2</v>
          </cell>
          <cell r="B4198" t="str">
            <v>A5C</v>
          </cell>
          <cell r="C4198" t="str">
            <v>P</v>
          </cell>
          <cell r="D4198" t="str">
            <v>23094</v>
          </cell>
          <cell r="E4198" t="str">
            <v>GLOBE VA</v>
          </cell>
          <cell r="F4198">
            <v>6</v>
          </cell>
          <cell r="G4198" t="str">
            <v>VL8010100000H00</v>
          </cell>
          <cell r="H4198">
            <v>0.5</v>
          </cell>
          <cell r="I4198" t="str">
            <v>--</v>
          </cell>
          <cell r="J4198">
            <v>1</v>
          </cell>
          <cell r="K4198">
            <v>1</v>
          </cell>
        </row>
        <row r="4199">
          <cell r="A4199" t="str">
            <v>M2</v>
          </cell>
          <cell r="B4199" t="str">
            <v>A5C</v>
          </cell>
          <cell r="C4199" t="str">
            <v>P</v>
          </cell>
          <cell r="D4199" t="str">
            <v>23113</v>
          </cell>
          <cell r="E4199" t="str">
            <v>GLOBE VA</v>
          </cell>
          <cell r="F4199">
            <v>6</v>
          </cell>
          <cell r="G4199" t="str">
            <v>VL8010100000H00</v>
          </cell>
          <cell r="H4199">
            <v>0.5</v>
          </cell>
          <cell r="I4199" t="str">
            <v>--</v>
          </cell>
          <cell r="J4199">
            <v>1</v>
          </cell>
          <cell r="K4199">
            <v>1</v>
          </cell>
        </row>
        <row r="4200">
          <cell r="A4200" t="str">
            <v>M2</v>
          </cell>
          <cell r="B4200" t="str">
            <v>A5C</v>
          </cell>
          <cell r="C4200" t="str">
            <v>P</v>
          </cell>
          <cell r="D4200" t="str">
            <v>23059</v>
          </cell>
          <cell r="E4200" t="str">
            <v>BALL VA</v>
          </cell>
          <cell r="F4200">
            <v>6</v>
          </cell>
          <cell r="G4200" t="str">
            <v>VB8010600000H00</v>
          </cell>
          <cell r="H4200">
            <v>0.5</v>
          </cell>
          <cell r="I4200" t="str">
            <v>--</v>
          </cell>
          <cell r="J4200">
            <v>2</v>
          </cell>
          <cell r="K4200">
            <v>2</v>
          </cell>
        </row>
        <row r="4201">
          <cell r="A4201" t="str">
            <v>M2</v>
          </cell>
          <cell r="B4201" t="str">
            <v>A5C</v>
          </cell>
          <cell r="C4201" t="str">
            <v>P</v>
          </cell>
          <cell r="D4201" t="str">
            <v>23019</v>
          </cell>
          <cell r="E4201" t="str">
            <v>BALL VA</v>
          </cell>
          <cell r="F4201">
            <v>6</v>
          </cell>
          <cell r="G4201" t="str">
            <v>VB8010600000H00</v>
          </cell>
          <cell r="H4201">
            <v>0.5</v>
          </cell>
          <cell r="I4201" t="str">
            <v>--</v>
          </cell>
          <cell r="J4201">
            <v>2</v>
          </cell>
          <cell r="K4201">
            <v>2</v>
          </cell>
        </row>
        <row r="4202">
          <cell r="A4202" t="str">
            <v>M2</v>
          </cell>
          <cell r="B4202" t="str">
            <v>A5C</v>
          </cell>
          <cell r="C4202" t="str">
            <v>P</v>
          </cell>
          <cell r="D4202" t="str">
            <v>23024</v>
          </cell>
          <cell r="E4202" t="str">
            <v>BALL VA</v>
          </cell>
          <cell r="F4202">
            <v>6</v>
          </cell>
          <cell r="G4202" t="str">
            <v>VB8010600000H00</v>
          </cell>
          <cell r="H4202">
            <v>0.5</v>
          </cell>
          <cell r="I4202" t="str">
            <v>--</v>
          </cell>
          <cell r="J4202">
            <v>2</v>
          </cell>
          <cell r="K4202">
            <v>2</v>
          </cell>
        </row>
        <row r="4203">
          <cell r="A4203" t="str">
            <v>M2</v>
          </cell>
          <cell r="B4203" t="str">
            <v>A5C</v>
          </cell>
          <cell r="C4203" t="str">
            <v>P</v>
          </cell>
          <cell r="D4203" t="str">
            <v>23028</v>
          </cell>
          <cell r="E4203" t="str">
            <v>BALL VA</v>
          </cell>
          <cell r="F4203">
            <v>6</v>
          </cell>
          <cell r="G4203" t="str">
            <v>VB8010600000H00</v>
          </cell>
          <cell r="H4203">
            <v>0.5</v>
          </cell>
          <cell r="I4203" t="str">
            <v>--</v>
          </cell>
          <cell r="J4203">
            <v>4</v>
          </cell>
          <cell r="K4203">
            <v>4</v>
          </cell>
        </row>
        <row r="4204">
          <cell r="A4204" t="str">
            <v>M2</v>
          </cell>
          <cell r="B4204" t="str">
            <v>A5C</v>
          </cell>
          <cell r="C4204" t="str">
            <v>P</v>
          </cell>
          <cell r="D4204" t="str">
            <v>23039</v>
          </cell>
          <cell r="E4204" t="str">
            <v>BALL VA</v>
          </cell>
          <cell r="F4204">
            <v>6</v>
          </cell>
          <cell r="G4204" t="str">
            <v>VB8010600000H00</v>
          </cell>
          <cell r="H4204">
            <v>0.5</v>
          </cell>
          <cell r="I4204" t="str">
            <v>--</v>
          </cell>
          <cell r="J4204">
            <v>2</v>
          </cell>
          <cell r="K4204">
            <v>2</v>
          </cell>
        </row>
        <row r="4205">
          <cell r="A4205" t="str">
            <v>M2</v>
          </cell>
          <cell r="B4205" t="str">
            <v>A5C</v>
          </cell>
          <cell r="C4205" t="str">
            <v>P</v>
          </cell>
          <cell r="D4205" t="str">
            <v>23048</v>
          </cell>
          <cell r="E4205" t="str">
            <v>BALL VA</v>
          </cell>
          <cell r="F4205">
            <v>6</v>
          </cell>
          <cell r="G4205" t="str">
            <v>VB8010600000H00</v>
          </cell>
          <cell r="H4205">
            <v>0.5</v>
          </cell>
          <cell r="I4205" t="str">
            <v>--</v>
          </cell>
          <cell r="J4205">
            <v>2</v>
          </cell>
          <cell r="K4205">
            <v>2</v>
          </cell>
        </row>
        <row r="4206">
          <cell r="A4206" t="str">
            <v>M2</v>
          </cell>
          <cell r="B4206" t="str">
            <v>A5C</v>
          </cell>
          <cell r="C4206" t="str">
            <v>P</v>
          </cell>
          <cell r="D4206" t="str">
            <v>23053</v>
          </cell>
          <cell r="E4206" t="str">
            <v>BALL VA</v>
          </cell>
          <cell r="F4206">
            <v>6</v>
          </cell>
          <cell r="G4206" t="str">
            <v>VB8010600000H00</v>
          </cell>
          <cell r="H4206">
            <v>0.5</v>
          </cell>
          <cell r="I4206" t="str">
            <v>--</v>
          </cell>
          <cell r="J4206">
            <v>2</v>
          </cell>
          <cell r="K4206">
            <v>2</v>
          </cell>
        </row>
        <row r="4207">
          <cell r="A4207" t="str">
            <v>M2</v>
          </cell>
          <cell r="B4207" t="str">
            <v>A5C</v>
          </cell>
          <cell r="C4207" t="str">
            <v>P</v>
          </cell>
          <cell r="D4207" t="str">
            <v>23054</v>
          </cell>
          <cell r="E4207" t="str">
            <v>BALL VA</v>
          </cell>
          <cell r="F4207">
            <v>6</v>
          </cell>
          <cell r="G4207" t="str">
            <v>VB8010600000H00</v>
          </cell>
          <cell r="H4207">
            <v>0.5</v>
          </cell>
          <cell r="I4207" t="str">
            <v>--</v>
          </cell>
          <cell r="J4207">
            <v>2</v>
          </cell>
          <cell r="K4207">
            <v>2</v>
          </cell>
        </row>
        <row r="4208">
          <cell r="A4208" t="str">
            <v>M2</v>
          </cell>
          <cell r="B4208" t="str">
            <v>A5C</v>
          </cell>
          <cell r="C4208" t="str">
            <v>P</v>
          </cell>
          <cell r="D4208" t="str">
            <v>23064</v>
          </cell>
          <cell r="E4208" t="str">
            <v>BALL VA</v>
          </cell>
          <cell r="F4208">
            <v>6</v>
          </cell>
          <cell r="G4208" t="str">
            <v>VB8010600000H00</v>
          </cell>
          <cell r="H4208">
            <v>0.5</v>
          </cell>
          <cell r="I4208" t="str">
            <v>--</v>
          </cell>
          <cell r="J4208">
            <v>2</v>
          </cell>
          <cell r="K4208">
            <v>2</v>
          </cell>
        </row>
        <row r="4209">
          <cell r="A4209" t="str">
            <v>M2</v>
          </cell>
          <cell r="B4209" t="str">
            <v>A5C</v>
          </cell>
          <cell r="C4209" t="str">
            <v>P</v>
          </cell>
          <cell r="D4209" t="str">
            <v>23079</v>
          </cell>
          <cell r="E4209" t="str">
            <v>BALL VA</v>
          </cell>
          <cell r="F4209">
            <v>6</v>
          </cell>
          <cell r="G4209" t="str">
            <v>VB8010600000H00</v>
          </cell>
          <cell r="H4209">
            <v>0.5</v>
          </cell>
          <cell r="I4209" t="str">
            <v>--</v>
          </cell>
          <cell r="J4209">
            <v>2</v>
          </cell>
          <cell r="K4209">
            <v>2</v>
          </cell>
        </row>
        <row r="4210">
          <cell r="A4210" t="str">
            <v>M2</v>
          </cell>
          <cell r="B4210" t="str">
            <v>A5C</v>
          </cell>
          <cell r="C4210" t="str">
            <v>P</v>
          </cell>
          <cell r="D4210" t="str">
            <v>24016</v>
          </cell>
          <cell r="E4210" t="str">
            <v>BALL VA</v>
          </cell>
          <cell r="F4210">
            <v>6</v>
          </cell>
          <cell r="G4210" t="str">
            <v>VB8010600000H00</v>
          </cell>
          <cell r="H4210">
            <v>0.5</v>
          </cell>
          <cell r="I4210" t="str">
            <v>--</v>
          </cell>
          <cell r="J4210">
            <v>2</v>
          </cell>
          <cell r="K4210">
            <v>2</v>
          </cell>
        </row>
        <row r="4211">
          <cell r="A4211" t="str">
            <v>M2</v>
          </cell>
          <cell r="B4211" t="str">
            <v>A5C</v>
          </cell>
          <cell r="C4211" t="str">
            <v>P</v>
          </cell>
          <cell r="D4211" t="str">
            <v>24018</v>
          </cell>
          <cell r="E4211" t="str">
            <v>BALL VA</v>
          </cell>
          <cell r="F4211">
            <v>6</v>
          </cell>
          <cell r="G4211" t="str">
            <v>VB8010600000H00</v>
          </cell>
          <cell r="H4211">
            <v>0.5</v>
          </cell>
          <cell r="I4211" t="str">
            <v>--</v>
          </cell>
          <cell r="J4211">
            <v>2</v>
          </cell>
          <cell r="K4211">
            <v>2</v>
          </cell>
        </row>
        <row r="4212">
          <cell r="A4212" t="str">
            <v>M2</v>
          </cell>
          <cell r="B4212" t="str">
            <v>A5C</v>
          </cell>
          <cell r="C4212" t="str">
            <v>P</v>
          </cell>
          <cell r="D4212" t="str">
            <v>23020</v>
          </cell>
          <cell r="E4212" t="str">
            <v>BALL VA</v>
          </cell>
          <cell r="F4212">
            <v>6</v>
          </cell>
          <cell r="G4212" t="str">
            <v>VB8010600000H00</v>
          </cell>
          <cell r="H4212">
            <v>0.5</v>
          </cell>
          <cell r="I4212" t="str">
            <v>--</v>
          </cell>
          <cell r="J4212">
            <v>2</v>
          </cell>
          <cell r="K4212">
            <v>2</v>
          </cell>
        </row>
        <row r="4213">
          <cell r="A4213" t="str">
            <v>M2</v>
          </cell>
          <cell r="B4213" t="str">
            <v>A5C</v>
          </cell>
          <cell r="C4213" t="str">
            <v>P</v>
          </cell>
          <cell r="D4213" t="str">
            <v>23029</v>
          </cell>
          <cell r="E4213" t="str">
            <v>BALL VA</v>
          </cell>
          <cell r="F4213">
            <v>6</v>
          </cell>
          <cell r="G4213" t="str">
            <v>VB8010600000H00</v>
          </cell>
          <cell r="H4213">
            <v>0.5</v>
          </cell>
          <cell r="I4213" t="str">
            <v>--</v>
          </cell>
          <cell r="J4213">
            <v>2</v>
          </cell>
          <cell r="K4213">
            <v>2</v>
          </cell>
        </row>
        <row r="4214">
          <cell r="A4214" t="str">
            <v>M2</v>
          </cell>
          <cell r="B4214" t="str">
            <v>A5C</v>
          </cell>
          <cell r="C4214" t="str">
            <v>P</v>
          </cell>
          <cell r="D4214" t="str">
            <v>23080</v>
          </cell>
          <cell r="E4214" t="str">
            <v>BALL VA</v>
          </cell>
          <cell r="F4214">
            <v>6</v>
          </cell>
          <cell r="G4214" t="str">
            <v>VB8010600000H00</v>
          </cell>
          <cell r="H4214">
            <v>0.5</v>
          </cell>
          <cell r="I4214" t="str">
            <v>--</v>
          </cell>
          <cell r="J4214">
            <v>2</v>
          </cell>
          <cell r="K4214">
            <v>2</v>
          </cell>
        </row>
        <row r="4215">
          <cell r="A4215" t="str">
            <v>M2</v>
          </cell>
          <cell r="B4215" t="str">
            <v>A5C</v>
          </cell>
          <cell r="C4215" t="str">
            <v>P</v>
          </cell>
          <cell r="D4215" t="str">
            <v>23156</v>
          </cell>
          <cell r="E4215" t="str">
            <v>BALL VA</v>
          </cell>
          <cell r="F4215">
            <v>6</v>
          </cell>
          <cell r="G4215" t="str">
            <v>VB8010600000H00</v>
          </cell>
          <cell r="H4215">
            <v>0.5</v>
          </cell>
          <cell r="I4215" t="str">
            <v>--</v>
          </cell>
          <cell r="J4215">
            <v>2</v>
          </cell>
          <cell r="K4215">
            <v>2</v>
          </cell>
        </row>
        <row r="4216">
          <cell r="A4216" t="str">
            <v>M2</v>
          </cell>
          <cell r="B4216" t="str">
            <v>A5C</v>
          </cell>
          <cell r="C4216" t="str">
            <v>P</v>
          </cell>
          <cell r="D4216" t="str">
            <v>24004</v>
          </cell>
          <cell r="E4216" t="str">
            <v>BALL VA</v>
          </cell>
          <cell r="F4216">
            <v>6</v>
          </cell>
          <cell r="G4216" t="str">
            <v>VB8010600000H00</v>
          </cell>
          <cell r="H4216">
            <v>0.5</v>
          </cell>
          <cell r="I4216" t="str">
            <v>--</v>
          </cell>
          <cell r="J4216">
            <v>2</v>
          </cell>
          <cell r="K4216">
            <v>2</v>
          </cell>
        </row>
        <row r="4217">
          <cell r="A4217" t="str">
            <v>M2</v>
          </cell>
          <cell r="B4217" t="str">
            <v>A5C</v>
          </cell>
          <cell r="C4217" t="str">
            <v>P</v>
          </cell>
          <cell r="D4217" t="str">
            <v>99004</v>
          </cell>
          <cell r="E4217" t="str">
            <v>BALL VA</v>
          </cell>
          <cell r="F4217">
            <v>6</v>
          </cell>
          <cell r="G4217" t="str">
            <v>VB8010600000H00</v>
          </cell>
          <cell r="H4217">
            <v>0.5</v>
          </cell>
          <cell r="I4217" t="str">
            <v>--</v>
          </cell>
          <cell r="J4217">
            <v>2</v>
          </cell>
          <cell r="K4217">
            <v>2</v>
          </cell>
        </row>
        <row r="4218">
          <cell r="A4218" t="str">
            <v>M2</v>
          </cell>
          <cell r="B4218" t="str">
            <v>B2C</v>
          </cell>
          <cell r="C4218" t="str">
            <v>SCH</v>
          </cell>
          <cell r="D4218" t="str">
            <v>23613</v>
          </cell>
          <cell r="E4218" t="str">
            <v>GATE VA</v>
          </cell>
          <cell r="F4218">
            <v>6</v>
          </cell>
          <cell r="G4218" t="str">
            <v>VG8010100000T00</v>
          </cell>
          <cell r="H4218">
            <v>0.75</v>
          </cell>
          <cell r="I4218" t="str">
            <v>--</v>
          </cell>
          <cell r="J4218">
            <v>2</v>
          </cell>
          <cell r="K4218">
            <v>2</v>
          </cell>
        </row>
        <row r="4219">
          <cell r="A4219" t="str">
            <v>M2</v>
          </cell>
          <cell r="B4219" t="str">
            <v>B2C</v>
          </cell>
          <cell r="C4219" t="str">
            <v>SCL</v>
          </cell>
          <cell r="D4219" t="str">
            <v>TRAP</v>
          </cell>
          <cell r="E4219" t="str">
            <v>GATE VA</v>
          </cell>
          <cell r="F4219">
            <v>6</v>
          </cell>
          <cell r="G4219" t="str">
            <v>VG8010100000T00</v>
          </cell>
          <cell r="H4219">
            <v>0.75</v>
          </cell>
          <cell r="I4219" t="str">
            <v>--</v>
          </cell>
          <cell r="J4219">
            <v>6</v>
          </cell>
          <cell r="K4219">
            <v>6</v>
          </cell>
        </row>
        <row r="4220">
          <cell r="A4220" t="str">
            <v>M2</v>
          </cell>
          <cell r="B4220" t="str">
            <v>B2C</v>
          </cell>
          <cell r="C4220" t="str">
            <v>SH</v>
          </cell>
          <cell r="D4220" t="str">
            <v>23601</v>
          </cell>
          <cell r="E4220" t="str">
            <v>GATE VA</v>
          </cell>
          <cell r="F4220">
            <v>6</v>
          </cell>
          <cell r="G4220" t="str">
            <v>VG8010100000T00</v>
          </cell>
          <cell r="H4220">
            <v>0.75</v>
          </cell>
          <cell r="I4220" t="str">
            <v>--</v>
          </cell>
          <cell r="J4220">
            <v>2</v>
          </cell>
          <cell r="K4220">
            <v>2</v>
          </cell>
        </row>
        <row r="4221">
          <cell r="A4221" t="str">
            <v>M2</v>
          </cell>
          <cell r="B4221" t="str">
            <v>B2C</v>
          </cell>
          <cell r="C4221" t="str">
            <v>SH</v>
          </cell>
          <cell r="D4221" t="str">
            <v>23612</v>
          </cell>
          <cell r="E4221" t="str">
            <v>GATE VA</v>
          </cell>
          <cell r="F4221">
            <v>6</v>
          </cell>
          <cell r="G4221" t="str">
            <v>VG8010400000T00</v>
          </cell>
          <cell r="H4221">
            <v>0.75</v>
          </cell>
          <cell r="I4221" t="str">
            <v>--</v>
          </cell>
          <cell r="J4221">
            <v>1</v>
          </cell>
          <cell r="K4221">
            <v>1</v>
          </cell>
        </row>
        <row r="4222">
          <cell r="A4222" t="str">
            <v>M2</v>
          </cell>
          <cell r="B4222" t="str">
            <v>B2C</v>
          </cell>
          <cell r="C4222" t="str">
            <v>SH</v>
          </cell>
          <cell r="D4222" t="str">
            <v>24612</v>
          </cell>
          <cell r="E4222" t="str">
            <v>GATE VA</v>
          </cell>
          <cell r="F4222">
            <v>6</v>
          </cell>
          <cell r="G4222" t="str">
            <v>VG8010100000T00</v>
          </cell>
          <cell r="H4222">
            <v>0.75</v>
          </cell>
          <cell r="I4222" t="str">
            <v>--</v>
          </cell>
          <cell r="J4222">
            <v>4</v>
          </cell>
          <cell r="K4222">
            <v>4</v>
          </cell>
        </row>
        <row r="4223">
          <cell r="A4223" t="str">
            <v>M2</v>
          </cell>
          <cell r="B4223" t="str">
            <v>B2C</v>
          </cell>
          <cell r="C4223" t="str">
            <v>SH</v>
          </cell>
          <cell r="D4223" t="str">
            <v>24612</v>
          </cell>
          <cell r="E4223" t="str">
            <v>GLOBE VA</v>
          </cell>
          <cell r="F4223">
            <v>6</v>
          </cell>
          <cell r="G4223" t="str">
            <v>VL8010100000T00</v>
          </cell>
          <cell r="H4223">
            <v>0.75</v>
          </cell>
          <cell r="I4223" t="str">
            <v>--</v>
          </cell>
          <cell r="J4223">
            <v>1</v>
          </cell>
          <cell r="K4223">
            <v>1</v>
          </cell>
        </row>
        <row r="4224">
          <cell r="A4224" t="str">
            <v>M2</v>
          </cell>
          <cell r="B4224" t="str">
            <v>A5C</v>
          </cell>
          <cell r="C4224" t="str">
            <v>N</v>
          </cell>
          <cell r="D4224" t="str">
            <v>23613</v>
          </cell>
          <cell r="E4224" t="str">
            <v>BALL VA</v>
          </cell>
          <cell r="F4224">
            <v>6</v>
          </cell>
          <cell r="G4224" t="str">
            <v>VB8010600000T00</v>
          </cell>
          <cell r="H4224">
            <v>0.75</v>
          </cell>
          <cell r="I4224" t="str">
            <v>--</v>
          </cell>
          <cell r="J4224">
            <v>3</v>
          </cell>
          <cell r="K4224">
            <v>3</v>
          </cell>
        </row>
        <row r="4225">
          <cell r="A4225" t="str">
            <v>M2</v>
          </cell>
          <cell r="B4225" t="str">
            <v>A5C</v>
          </cell>
          <cell r="C4225" t="str">
            <v>N</v>
          </cell>
          <cell r="D4225" t="str">
            <v>23620</v>
          </cell>
          <cell r="E4225" t="str">
            <v>BALL VA</v>
          </cell>
          <cell r="F4225">
            <v>6</v>
          </cell>
          <cell r="G4225" t="str">
            <v>VB8010600000T00</v>
          </cell>
          <cell r="H4225">
            <v>0.75</v>
          </cell>
          <cell r="I4225" t="str">
            <v>--</v>
          </cell>
          <cell r="J4225">
            <v>3</v>
          </cell>
          <cell r="K4225">
            <v>3</v>
          </cell>
        </row>
        <row r="4226">
          <cell r="A4226" t="str">
            <v>M2</v>
          </cell>
          <cell r="B4226" t="str">
            <v>A5C</v>
          </cell>
          <cell r="C4226" t="str">
            <v>N</v>
          </cell>
          <cell r="D4226" t="str">
            <v>23620</v>
          </cell>
          <cell r="E4226" t="str">
            <v>BALL VA</v>
          </cell>
          <cell r="F4226">
            <v>6</v>
          </cell>
          <cell r="G4226" t="str">
            <v>VB8010600000T00</v>
          </cell>
          <cell r="H4226">
            <v>0.75</v>
          </cell>
          <cell r="I4226" t="str">
            <v>--</v>
          </cell>
          <cell r="J4226">
            <v>1</v>
          </cell>
          <cell r="K4226">
            <v>1</v>
          </cell>
        </row>
        <row r="4227">
          <cell r="A4227" t="str">
            <v>M2</v>
          </cell>
          <cell r="B4227" t="str">
            <v>A5C</v>
          </cell>
          <cell r="C4227" t="str">
            <v>N</v>
          </cell>
          <cell r="D4227" t="str">
            <v>23621</v>
          </cell>
          <cell r="E4227" t="str">
            <v>BALL VA</v>
          </cell>
          <cell r="F4227">
            <v>6</v>
          </cell>
          <cell r="G4227" t="str">
            <v>VB8010600000T00</v>
          </cell>
          <cell r="H4227">
            <v>0.75</v>
          </cell>
          <cell r="I4227" t="str">
            <v>--</v>
          </cell>
          <cell r="J4227">
            <v>3</v>
          </cell>
          <cell r="K4227">
            <v>3</v>
          </cell>
        </row>
        <row r="4228">
          <cell r="A4228" t="str">
            <v>M2</v>
          </cell>
          <cell r="B4228" t="str">
            <v>A5C</v>
          </cell>
          <cell r="C4228" t="str">
            <v>N</v>
          </cell>
          <cell r="D4228" t="str">
            <v>23631</v>
          </cell>
          <cell r="E4228" t="str">
            <v>BALL VA</v>
          </cell>
          <cell r="F4228">
            <v>6</v>
          </cell>
          <cell r="G4228" t="str">
            <v>VB8010600000T00</v>
          </cell>
          <cell r="H4228">
            <v>0.75</v>
          </cell>
          <cell r="I4228" t="str">
            <v>--</v>
          </cell>
          <cell r="J4228">
            <v>1</v>
          </cell>
          <cell r="K4228">
            <v>1</v>
          </cell>
        </row>
        <row r="4229">
          <cell r="A4229" t="str">
            <v>M2</v>
          </cell>
          <cell r="B4229" t="str">
            <v>A5C</v>
          </cell>
          <cell r="C4229" t="str">
            <v>N</v>
          </cell>
          <cell r="D4229" t="str">
            <v>23632</v>
          </cell>
          <cell r="E4229" t="str">
            <v>BALL VA</v>
          </cell>
          <cell r="F4229">
            <v>6</v>
          </cell>
          <cell r="G4229" t="str">
            <v>VB8010600000T00</v>
          </cell>
          <cell r="H4229">
            <v>0.75</v>
          </cell>
          <cell r="I4229" t="str">
            <v>--</v>
          </cell>
          <cell r="J4229">
            <v>1</v>
          </cell>
          <cell r="K4229">
            <v>1</v>
          </cell>
        </row>
        <row r="4230">
          <cell r="A4230" t="str">
            <v>M2</v>
          </cell>
          <cell r="B4230" t="str">
            <v>A5C</v>
          </cell>
          <cell r="C4230" t="str">
            <v>N</v>
          </cell>
          <cell r="D4230" t="str">
            <v>23633</v>
          </cell>
          <cell r="E4230" t="str">
            <v>BALL VA</v>
          </cell>
          <cell r="F4230">
            <v>6</v>
          </cell>
          <cell r="G4230" t="str">
            <v>VB8010600000T00</v>
          </cell>
          <cell r="H4230">
            <v>0.75</v>
          </cell>
          <cell r="I4230" t="str">
            <v>--</v>
          </cell>
          <cell r="J4230">
            <v>1</v>
          </cell>
          <cell r="K4230">
            <v>1</v>
          </cell>
        </row>
        <row r="4231">
          <cell r="A4231" t="str">
            <v>M2</v>
          </cell>
          <cell r="B4231" t="str">
            <v>A5C</v>
          </cell>
          <cell r="C4231" t="str">
            <v>N</v>
          </cell>
          <cell r="D4231" t="str">
            <v>23642</v>
          </cell>
          <cell r="E4231" t="str">
            <v>BALL VA</v>
          </cell>
          <cell r="F4231">
            <v>6</v>
          </cell>
          <cell r="G4231" t="str">
            <v>VB8010600000T00</v>
          </cell>
          <cell r="H4231">
            <v>0.75</v>
          </cell>
          <cell r="I4231" t="str">
            <v>--</v>
          </cell>
          <cell r="J4231">
            <v>1</v>
          </cell>
          <cell r="K4231">
            <v>1</v>
          </cell>
        </row>
        <row r="4232">
          <cell r="A4232" t="str">
            <v>M2</v>
          </cell>
          <cell r="B4232" t="str">
            <v>A5C</v>
          </cell>
          <cell r="C4232" t="str">
            <v>N</v>
          </cell>
          <cell r="D4232" t="str">
            <v>23642</v>
          </cell>
          <cell r="E4232" t="str">
            <v>BALL VA</v>
          </cell>
          <cell r="F4232">
            <v>6</v>
          </cell>
          <cell r="G4232" t="str">
            <v>VB8010600000T00</v>
          </cell>
          <cell r="H4232">
            <v>0.75</v>
          </cell>
          <cell r="I4232" t="str">
            <v>--</v>
          </cell>
          <cell r="J4232">
            <v>3</v>
          </cell>
          <cell r="K4232">
            <v>3</v>
          </cell>
        </row>
        <row r="4233">
          <cell r="A4233" t="str">
            <v>M2</v>
          </cell>
          <cell r="B4233" t="str">
            <v>A5C</v>
          </cell>
          <cell r="C4233" t="str">
            <v>N</v>
          </cell>
          <cell r="D4233" t="str">
            <v>23647</v>
          </cell>
          <cell r="E4233" t="str">
            <v>BALL VA</v>
          </cell>
          <cell r="F4233">
            <v>6</v>
          </cell>
          <cell r="G4233" t="str">
            <v>VB8010600000T00</v>
          </cell>
          <cell r="H4233">
            <v>0.75</v>
          </cell>
          <cell r="I4233" t="str">
            <v>--</v>
          </cell>
          <cell r="J4233">
            <v>1</v>
          </cell>
          <cell r="K4233">
            <v>1</v>
          </cell>
        </row>
        <row r="4234">
          <cell r="A4234" t="str">
            <v>M2</v>
          </cell>
          <cell r="B4234" t="str">
            <v>A5C</v>
          </cell>
          <cell r="C4234" t="str">
            <v>N</v>
          </cell>
          <cell r="D4234" t="str">
            <v>24611</v>
          </cell>
          <cell r="E4234" t="str">
            <v>BALL VA</v>
          </cell>
          <cell r="F4234">
            <v>6</v>
          </cell>
          <cell r="G4234" t="str">
            <v>VB8010600000T00</v>
          </cell>
          <cell r="H4234">
            <v>0.75</v>
          </cell>
          <cell r="I4234" t="str">
            <v>--</v>
          </cell>
          <cell r="J4234">
            <v>3</v>
          </cell>
          <cell r="K4234">
            <v>3</v>
          </cell>
        </row>
        <row r="4235">
          <cell r="A4235" t="str">
            <v>M2</v>
          </cell>
          <cell r="B4235" t="str">
            <v>A5C</v>
          </cell>
          <cell r="C4235" t="str">
            <v>N</v>
          </cell>
          <cell r="D4235" t="str">
            <v>24611</v>
          </cell>
          <cell r="E4235" t="str">
            <v>BALL VA</v>
          </cell>
          <cell r="F4235">
            <v>6</v>
          </cell>
          <cell r="G4235" t="str">
            <v>VB8010600000T00</v>
          </cell>
          <cell r="H4235">
            <v>0.75</v>
          </cell>
          <cell r="I4235" t="str">
            <v>--</v>
          </cell>
          <cell r="J4235">
            <v>1</v>
          </cell>
          <cell r="K4235">
            <v>1</v>
          </cell>
        </row>
        <row r="4236">
          <cell r="A4236" t="str">
            <v>M2</v>
          </cell>
          <cell r="B4236" t="str">
            <v>A5C</v>
          </cell>
          <cell r="C4236" t="str">
            <v>N</v>
          </cell>
          <cell r="D4236" t="str">
            <v>23646</v>
          </cell>
          <cell r="E4236" t="str">
            <v>BALL VA</v>
          </cell>
          <cell r="F4236">
            <v>6</v>
          </cell>
          <cell r="G4236" t="str">
            <v>VB8010600000T00</v>
          </cell>
          <cell r="H4236">
            <v>0.75</v>
          </cell>
          <cell r="I4236" t="str">
            <v>--</v>
          </cell>
          <cell r="J4236">
            <v>1</v>
          </cell>
          <cell r="K4236">
            <v>1</v>
          </cell>
        </row>
        <row r="4237">
          <cell r="A4237" t="str">
            <v>M2</v>
          </cell>
          <cell r="B4237" t="str">
            <v>A5C</v>
          </cell>
          <cell r="C4237" t="str">
            <v>N</v>
          </cell>
          <cell r="D4237" t="str">
            <v>23646</v>
          </cell>
          <cell r="E4237" t="str">
            <v>BALL VA</v>
          </cell>
          <cell r="F4237">
            <v>6</v>
          </cell>
          <cell r="G4237" t="str">
            <v>VB8010600000T00</v>
          </cell>
          <cell r="H4237">
            <v>0.75</v>
          </cell>
          <cell r="I4237" t="str">
            <v>--</v>
          </cell>
          <cell r="J4237">
            <v>3</v>
          </cell>
          <cell r="K4237">
            <v>3</v>
          </cell>
        </row>
        <row r="4238">
          <cell r="A4238" t="str">
            <v>M2</v>
          </cell>
          <cell r="B4238" t="str">
            <v>A5C</v>
          </cell>
          <cell r="C4238" t="str">
            <v>N</v>
          </cell>
          <cell r="D4238" t="str">
            <v>24612</v>
          </cell>
          <cell r="E4238" t="str">
            <v>BALL VA</v>
          </cell>
          <cell r="F4238">
            <v>6</v>
          </cell>
          <cell r="G4238" t="str">
            <v>VB8010600000T00</v>
          </cell>
          <cell r="H4238">
            <v>0.75</v>
          </cell>
          <cell r="I4238" t="str">
            <v>--</v>
          </cell>
          <cell r="J4238">
            <v>3</v>
          </cell>
          <cell r="K4238">
            <v>3</v>
          </cell>
        </row>
        <row r="4239">
          <cell r="A4239" t="str">
            <v>M2</v>
          </cell>
          <cell r="B4239" t="str">
            <v>A5C</v>
          </cell>
          <cell r="C4239" t="str">
            <v>N</v>
          </cell>
          <cell r="D4239" t="str">
            <v>24614</v>
          </cell>
          <cell r="E4239" t="str">
            <v>BALL VA</v>
          </cell>
          <cell r="F4239">
            <v>6</v>
          </cell>
          <cell r="G4239" t="str">
            <v>VB8010600000T00</v>
          </cell>
          <cell r="H4239">
            <v>0.75</v>
          </cell>
          <cell r="I4239" t="str">
            <v>--</v>
          </cell>
          <cell r="J4239">
            <v>1</v>
          </cell>
          <cell r="K4239">
            <v>1</v>
          </cell>
        </row>
        <row r="4240">
          <cell r="A4240" t="str">
            <v>M2</v>
          </cell>
          <cell r="B4240" t="str">
            <v>A5C</v>
          </cell>
          <cell r="C4240" t="str">
            <v>P</v>
          </cell>
          <cell r="D4240" t="str">
            <v>23006</v>
          </cell>
          <cell r="E4240" t="str">
            <v>BALL VA</v>
          </cell>
          <cell r="F4240">
            <v>6</v>
          </cell>
          <cell r="G4240" t="str">
            <v>VB8010600000T00</v>
          </cell>
          <cell r="H4240">
            <v>0.75</v>
          </cell>
          <cell r="I4240" t="str">
            <v>--</v>
          </cell>
          <cell r="J4240">
            <v>1</v>
          </cell>
          <cell r="K4240">
            <v>1</v>
          </cell>
        </row>
        <row r="4241">
          <cell r="A4241" t="str">
            <v>M2</v>
          </cell>
          <cell r="B4241" t="str">
            <v>A5C</v>
          </cell>
          <cell r="C4241" t="str">
            <v>P</v>
          </cell>
          <cell r="D4241" t="str">
            <v>23006</v>
          </cell>
          <cell r="E4241" t="str">
            <v>BALL VA</v>
          </cell>
          <cell r="F4241">
            <v>6</v>
          </cell>
          <cell r="G4241" t="str">
            <v>VB8010600000T00</v>
          </cell>
          <cell r="H4241">
            <v>0.75</v>
          </cell>
          <cell r="I4241" t="str">
            <v>--</v>
          </cell>
          <cell r="J4241">
            <v>2</v>
          </cell>
          <cell r="K4241">
            <v>2</v>
          </cell>
        </row>
        <row r="4242">
          <cell r="A4242" t="str">
            <v>M2</v>
          </cell>
          <cell r="B4242" t="str">
            <v>A5C</v>
          </cell>
          <cell r="C4242" t="str">
            <v>P</v>
          </cell>
          <cell r="D4242" t="str">
            <v>23011</v>
          </cell>
          <cell r="E4242" t="str">
            <v>BALL VA</v>
          </cell>
          <cell r="F4242">
            <v>6</v>
          </cell>
          <cell r="G4242" t="str">
            <v>VB8010600000T00</v>
          </cell>
          <cell r="H4242">
            <v>0.75</v>
          </cell>
          <cell r="I4242" t="str">
            <v>--</v>
          </cell>
          <cell r="J4242">
            <v>2</v>
          </cell>
          <cell r="K4242">
            <v>2</v>
          </cell>
        </row>
        <row r="4243">
          <cell r="A4243" t="str">
            <v>M2</v>
          </cell>
          <cell r="B4243" t="str">
            <v>A5C</v>
          </cell>
          <cell r="C4243" t="str">
            <v>P</v>
          </cell>
          <cell r="D4243" t="str">
            <v>23022</v>
          </cell>
          <cell r="E4243" t="str">
            <v>BALL VA</v>
          </cell>
          <cell r="F4243">
            <v>6</v>
          </cell>
          <cell r="G4243" t="str">
            <v>VB8010600000T00</v>
          </cell>
          <cell r="H4243">
            <v>0.75</v>
          </cell>
          <cell r="I4243" t="str">
            <v>--</v>
          </cell>
          <cell r="J4243">
            <v>2</v>
          </cell>
          <cell r="K4243">
            <v>2</v>
          </cell>
        </row>
        <row r="4244">
          <cell r="A4244" t="str">
            <v>M2</v>
          </cell>
          <cell r="B4244" t="str">
            <v>A5C</v>
          </cell>
          <cell r="C4244" t="str">
            <v>P</v>
          </cell>
          <cell r="D4244" t="str">
            <v>23023</v>
          </cell>
          <cell r="E4244" t="str">
            <v>BALL VA</v>
          </cell>
          <cell r="F4244">
            <v>6</v>
          </cell>
          <cell r="G4244" t="str">
            <v>VB8010600000T00</v>
          </cell>
          <cell r="H4244">
            <v>0.75</v>
          </cell>
          <cell r="I4244" t="str">
            <v>--</v>
          </cell>
          <cell r="J4244">
            <v>2</v>
          </cell>
          <cell r="K4244">
            <v>2</v>
          </cell>
        </row>
        <row r="4245">
          <cell r="A4245" t="str">
            <v>M2</v>
          </cell>
          <cell r="B4245" t="str">
            <v>A5C</v>
          </cell>
          <cell r="C4245" t="str">
            <v>P</v>
          </cell>
          <cell r="D4245" t="str">
            <v>23035</v>
          </cell>
          <cell r="E4245" t="str">
            <v>BALL VA</v>
          </cell>
          <cell r="F4245">
            <v>6</v>
          </cell>
          <cell r="G4245" t="str">
            <v>VB8010600000T00</v>
          </cell>
          <cell r="H4245">
            <v>0.75</v>
          </cell>
          <cell r="I4245" t="str">
            <v>--</v>
          </cell>
          <cell r="J4245">
            <v>3</v>
          </cell>
          <cell r="K4245">
            <v>3</v>
          </cell>
        </row>
        <row r="4246">
          <cell r="A4246" t="str">
            <v>M2</v>
          </cell>
          <cell r="B4246" t="str">
            <v>A5C</v>
          </cell>
          <cell r="C4246" t="str">
            <v>P</v>
          </cell>
          <cell r="D4246" t="str">
            <v>23037</v>
          </cell>
          <cell r="E4246" t="str">
            <v>BALL VA</v>
          </cell>
          <cell r="F4246">
            <v>6</v>
          </cell>
          <cell r="G4246" t="str">
            <v>VB8010600000T00</v>
          </cell>
          <cell r="H4246">
            <v>0.75</v>
          </cell>
          <cell r="I4246" t="str">
            <v>--</v>
          </cell>
          <cell r="J4246">
            <v>1</v>
          </cell>
          <cell r="K4246">
            <v>1</v>
          </cell>
        </row>
        <row r="4247">
          <cell r="A4247" t="str">
            <v>M2</v>
          </cell>
          <cell r="B4247" t="str">
            <v>A5C</v>
          </cell>
          <cell r="C4247" t="str">
            <v>P</v>
          </cell>
          <cell r="D4247" t="str">
            <v>23037</v>
          </cell>
          <cell r="E4247" t="str">
            <v>BALL VA</v>
          </cell>
          <cell r="F4247">
            <v>6</v>
          </cell>
          <cell r="G4247" t="str">
            <v>VB8010600000T00</v>
          </cell>
          <cell r="H4247">
            <v>0.75</v>
          </cell>
          <cell r="I4247" t="str">
            <v>--</v>
          </cell>
          <cell r="J4247">
            <v>2</v>
          </cell>
          <cell r="K4247">
            <v>2</v>
          </cell>
        </row>
        <row r="4248">
          <cell r="A4248" t="str">
            <v>M2</v>
          </cell>
          <cell r="B4248" t="str">
            <v>A5C</v>
          </cell>
          <cell r="C4248" t="str">
            <v>P</v>
          </cell>
          <cell r="D4248" t="str">
            <v>23038</v>
          </cell>
          <cell r="E4248" t="str">
            <v>BALL VA</v>
          </cell>
          <cell r="F4248">
            <v>6</v>
          </cell>
          <cell r="G4248" t="str">
            <v>VB8010600000T00</v>
          </cell>
          <cell r="H4248">
            <v>0.75</v>
          </cell>
          <cell r="I4248" t="str">
            <v>--</v>
          </cell>
          <cell r="J4248">
            <v>2</v>
          </cell>
          <cell r="K4248">
            <v>2</v>
          </cell>
        </row>
        <row r="4249">
          <cell r="A4249" t="str">
            <v>M2</v>
          </cell>
          <cell r="B4249" t="str">
            <v>A5C</v>
          </cell>
          <cell r="C4249" t="str">
            <v>P</v>
          </cell>
          <cell r="D4249" t="str">
            <v>23046</v>
          </cell>
          <cell r="E4249" t="str">
            <v>BALL VA</v>
          </cell>
          <cell r="F4249">
            <v>6</v>
          </cell>
          <cell r="G4249" t="str">
            <v>VB8010600000T00</v>
          </cell>
          <cell r="H4249">
            <v>0.75</v>
          </cell>
          <cell r="I4249" t="str">
            <v>--</v>
          </cell>
          <cell r="J4249">
            <v>2</v>
          </cell>
          <cell r="K4249">
            <v>2</v>
          </cell>
        </row>
        <row r="4250">
          <cell r="A4250" t="str">
            <v>M2</v>
          </cell>
          <cell r="B4250" t="str">
            <v>A5C</v>
          </cell>
          <cell r="C4250" t="str">
            <v>P</v>
          </cell>
          <cell r="D4250" t="str">
            <v>23047</v>
          </cell>
          <cell r="E4250" t="str">
            <v>BALL VA</v>
          </cell>
          <cell r="F4250">
            <v>6</v>
          </cell>
          <cell r="G4250" t="str">
            <v>VB8010600000T00</v>
          </cell>
          <cell r="H4250">
            <v>0.75</v>
          </cell>
          <cell r="I4250" t="str">
            <v>--</v>
          </cell>
          <cell r="J4250">
            <v>2</v>
          </cell>
          <cell r="K4250">
            <v>2</v>
          </cell>
        </row>
        <row r="4251">
          <cell r="A4251" t="str">
            <v>M2</v>
          </cell>
          <cell r="B4251" t="str">
            <v>A5C</v>
          </cell>
          <cell r="C4251" t="str">
            <v>P</v>
          </cell>
          <cell r="D4251" t="str">
            <v>23052</v>
          </cell>
          <cell r="E4251" t="str">
            <v>BALL VA</v>
          </cell>
          <cell r="F4251">
            <v>6</v>
          </cell>
          <cell r="G4251" t="str">
            <v>VB8010600000T00</v>
          </cell>
          <cell r="H4251">
            <v>0.75</v>
          </cell>
          <cell r="I4251" t="str">
            <v>--</v>
          </cell>
          <cell r="J4251">
            <v>1</v>
          </cell>
          <cell r="K4251">
            <v>1</v>
          </cell>
        </row>
        <row r="4252">
          <cell r="A4252" t="str">
            <v>M2</v>
          </cell>
          <cell r="B4252" t="str">
            <v>A5C</v>
          </cell>
          <cell r="C4252" t="str">
            <v>P</v>
          </cell>
          <cell r="D4252" t="str">
            <v>23052</v>
          </cell>
          <cell r="E4252" t="str">
            <v>BALL VA</v>
          </cell>
          <cell r="F4252">
            <v>6</v>
          </cell>
          <cell r="G4252" t="str">
            <v>VB8010600000T00</v>
          </cell>
          <cell r="H4252">
            <v>0.75</v>
          </cell>
          <cell r="I4252" t="str">
            <v>--</v>
          </cell>
          <cell r="J4252">
            <v>2</v>
          </cell>
          <cell r="K4252">
            <v>2</v>
          </cell>
        </row>
        <row r="4253">
          <cell r="A4253" t="str">
            <v>M2</v>
          </cell>
          <cell r="B4253" t="str">
            <v>A5C</v>
          </cell>
          <cell r="C4253" t="str">
            <v>P</v>
          </cell>
          <cell r="D4253" t="str">
            <v>23057</v>
          </cell>
          <cell r="E4253" t="str">
            <v>BALL VA</v>
          </cell>
          <cell r="F4253">
            <v>6</v>
          </cell>
          <cell r="G4253" t="str">
            <v>VB8010600000T00</v>
          </cell>
          <cell r="H4253">
            <v>0.75</v>
          </cell>
          <cell r="I4253" t="str">
            <v>--</v>
          </cell>
          <cell r="J4253">
            <v>2</v>
          </cell>
          <cell r="K4253">
            <v>2</v>
          </cell>
        </row>
        <row r="4254">
          <cell r="A4254" t="str">
            <v>M2</v>
          </cell>
          <cell r="B4254" t="str">
            <v>A5C</v>
          </cell>
          <cell r="C4254" t="str">
            <v>P</v>
          </cell>
          <cell r="D4254" t="str">
            <v>23058</v>
          </cell>
          <cell r="E4254" t="str">
            <v>BALL VA</v>
          </cell>
          <cell r="F4254">
            <v>6</v>
          </cell>
          <cell r="G4254" t="str">
            <v>VB8010600000T00</v>
          </cell>
          <cell r="H4254">
            <v>0.75</v>
          </cell>
          <cell r="I4254" t="str">
            <v>--</v>
          </cell>
          <cell r="J4254">
            <v>2</v>
          </cell>
          <cell r="K4254">
            <v>2</v>
          </cell>
        </row>
        <row r="4255">
          <cell r="A4255" t="str">
            <v>M2</v>
          </cell>
          <cell r="B4255" t="str">
            <v>A5C</v>
          </cell>
          <cell r="C4255" t="str">
            <v>P</v>
          </cell>
          <cell r="D4255" t="str">
            <v>23063</v>
          </cell>
          <cell r="E4255" t="str">
            <v>BALL VA</v>
          </cell>
          <cell r="F4255">
            <v>6</v>
          </cell>
          <cell r="G4255" t="str">
            <v>VB8010600000T00</v>
          </cell>
          <cell r="H4255">
            <v>0.75</v>
          </cell>
          <cell r="I4255" t="str">
            <v>--</v>
          </cell>
          <cell r="J4255">
            <v>3</v>
          </cell>
          <cell r="K4255">
            <v>3</v>
          </cell>
        </row>
        <row r="4256">
          <cell r="A4256" t="str">
            <v>M2</v>
          </cell>
          <cell r="B4256" t="str">
            <v>A5C</v>
          </cell>
          <cell r="C4256" t="str">
            <v>P</v>
          </cell>
          <cell r="D4256" t="str">
            <v>23067</v>
          </cell>
          <cell r="E4256" t="str">
            <v>BALL VA</v>
          </cell>
          <cell r="F4256">
            <v>6</v>
          </cell>
          <cell r="G4256" t="str">
            <v>VB8010600000T00</v>
          </cell>
          <cell r="H4256">
            <v>0.75</v>
          </cell>
          <cell r="I4256" t="str">
            <v>--</v>
          </cell>
          <cell r="J4256">
            <v>2</v>
          </cell>
          <cell r="K4256">
            <v>2</v>
          </cell>
        </row>
        <row r="4257">
          <cell r="A4257" t="str">
            <v>M2</v>
          </cell>
          <cell r="B4257" t="str">
            <v>A5C</v>
          </cell>
          <cell r="C4257" t="str">
            <v>P</v>
          </cell>
          <cell r="D4257" t="str">
            <v>23072</v>
          </cell>
          <cell r="E4257" t="str">
            <v>BALL VA</v>
          </cell>
          <cell r="F4257">
            <v>6</v>
          </cell>
          <cell r="G4257" t="str">
            <v>VB8010600000T00</v>
          </cell>
          <cell r="H4257">
            <v>0.75</v>
          </cell>
          <cell r="I4257" t="str">
            <v>--</v>
          </cell>
          <cell r="J4257">
            <v>2</v>
          </cell>
          <cell r="K4257">
            <v>2</v>
          </cell>
        </row>
        <row r="4258">
          <cell r="A4258" t="str">
            <v>M2</v>
          </cell>
          <cell r="B4258" t="str">
            <v>A5C</v>
          </cell>
          <cell r="C4258" t="str">
            <v>P</v>
          </cell>
          <cell r="D4258" t="str">
            <v>23073</v>
          </cell>
          <cell r="E4258" t="str">
            <v>BALL VA</v>
          </cell>
          <cell r="F4258">
            <v>6</v>
          </cell>
          <cell r="G4258" t="str">
            <v>VB8010600000T00</v>
          </cell>
          <cell r="H4258">
            <v>0.75</v>
          </cell>
          <cell r="I4258" t="str">
            <v>--</v>
          </cell>
          <cell r="J4258">
            <v>2</v>
          </cell>
          <cell r="K4258">
            <v>2</v>
          </cell>
        </row>
        <row r="4259">
          <cell r="A4259" t="str">
            <v>M2</v>
          </cell>
          <cell r="B4259" t="str">
            <v>A5C</v>
          </cell>
          <cell r="C4259" t="str">
            <v>P</v>
          </cell>
          <cell r="D4259" t="str">
            <v>23078</v>
          </cell>
          <cell r="E4259" t="str">
            <v>BALL VA</v>
          </cell>
          <cell r="F4259">
            <v>6</v>
          </cell>
          <cell r="G4259" t="str">
            <v>VB8010600000T00</v>
          </cell>
          <cell r="H4259">
            <v>0.75</v>
          </cell>
          <cell r="I4259" t="str">
            <v>--</v>
          </cell>
          <cell r="J4259">
            <v>2</v>
          </cell>
          <cell r="K4259">
            <v>2</v>
          </cell>
        </row>
        <row r="4260">
          <cell r="A4260" t="str">
            <v>M2</v>
          </cell>
          <cell r="B4260" t="str">
            <v>A5C</v>
          </cell>
          <cell r="C4260" t="str">
            <v>P</v>
          </cell>
          <cell r="D4260" t="str">
            <v>23078</v>
          </cell>
          <cell r="E4260" t="str">
            <v>BALL VA</v>
          </cell>
          <cell r="F4260">
            <v>6</v>
          </cell>
          <cell r="G4260" t="str">
            <v>VB8010600000T00</v>
          </cell>
          <cell r="H4260">
            <v>0.75</v>
          </cell>
          <cell r="I4260" t="str">
            <v>--</v>
          </cell>
          <cell r="J4260">
            <v>1</v>
          </cell>
          <cell r="K4260">
            <v>1</v>
          </cell>
        </row>
        <row r="4261">
          <cell r="A4261" t="str">
            <v>M2</v>
          </cell>
          <cell r="B4261" t="str">
            <v>A5C</v>
          </cell>
          <cell r="C4261" t="str">
            <v>P</v>
          </cell>
          <cell r="D4261" t="str">
            <v>23084</v>
          </cell>
          <cell r="E4261" t="str">
            <v>BALL VA</v>
          </cell>
          <cell r="F4261">
            <v>6</v>
          </cell>
          <cell r="G4261" t="str">
            <v>VB8010600000T00</v>
          </cell>
          <cell r="H4261">
            <v>0.75</v>
          </cell>
          <cell r="I4261" t="str">
            <v>--</v>
          </cell>
          <cell r="J4261">
            <v>2</v>
          </cell>
          <cell r="K4261">
            <v>2</v>
          </cell>
        </row>
        <row r="4262">
          <cell r="A4262" t="str">
            <v>M2</v>
          </cell>
          <cell r="B4262" t="str">
            <v>A5C</v>
          </cell>
          <cell r="C4262" t="str">
            <v>P</v>
          </cell>
          <cell r="D4262" t="str">
            <v>23081</v>
          </cell>
          <cell r="E4262" t="str">
            <v>BALL VA</v>
          </cell>
          <cell r="F4262">
            <v>6</v>
          </cell>
          <cell r="G4262" t="str">
            <v>VB8010600000T00</v>
          </cell>
          <cell r="H4262">
            <v>0.75</v>
          </cell>
          <cell r="I4262" t="str">
            <v>--</v>
          </cell>
          <cell r="J4262">
            <v>3</v>
          </cell>
          <cell r="K4262">
            <v>3</v>
          </cell>
        </row>
        <row r="4263">
          <cell r="A4263" t="str">
            <v>M2</v>
          </cell>
          <cell r="B4263" t="str">
            <v>A5C</v>
          </cell>
          <cell r="C4263" t="str">
            <v>P</v>
          </cell>
          <cell r="D4263" t="str">
            <v>23082</v>
          </cell>
          <cell r="E4263" t="str">
            <v>BALL VA</v>
          </cell>
          <cell r="F4263">
            <v>6</v>
          </cell>
          <cell r="G4263" t="str">
            <v>VB8010600000T00</v>
          </cell>
          <cell r="H4263">
            <v>0.75</v>
          </cell>
          <cell r="I4263" t="str">
            <v>--</v>
          </cell>
          <cell r="J4263">
            <v>2</v>
          </cell>
          <cell r="K4263">
            <v>2</v>
          </cell>
        </row>
        <row r="4264">
          <cell r="A4264" t="str">
            <v>M2</v>
          </cell>
          <cell r="B4264" t="str">
            <v>A5C</v>
          </cell>
          <cell r="C4264" t="str">
            <v>P</v>
          </cell>
          <cell r="D4264" t="str">
            <v>23083</v>
          </cell>
          <cell r="E4264" t="str">
            <v>BALL VA</v>
          </cell>
          <cell r="F4264">
            <v>6</v>
          </cell>
          <cell r="G4264" t="str">
            <v>VB8010600000T00</v>
          </cell>
          <cell r="H4264">
            <v>0.75</v>
          </cell>
          <cell r="I4264" t="str">
            <v>--</v>
          </cell>
          <cell r="J4264">
            <v>1</v>
          </cell>
          <cell r="K4264">
            <v>1</v>
          </cell>
        </row>
        <row r="4265">
          <cell r="A4265" t="str">
            <v>M2</v>
          </cell>
          <cell r="B4265" t="str">
            <v>A5C</v>
          </cell>
          <cell r="C4265" t="str">
            <v>P</v>
          </cell>
          <cell r="D4265" t="str">
            <v>23085</v>
          </cell>
          <cell r="E4265" t="str">
            <v>BALL VA</v>
          </cell>
          <cell r="F4265">
            <v>6</v>
          </cell>
          <cell r="G4265" t="str">
            <v>VB8010600000T00</v>
          </cell>
          <cell r="H4265">
            <v>0.75</v>
          </cell>
          <cell r="I4265" t="str">
            <v>--</v>
          </cell>
          <cell r="J4265">
            <v>5</v>
          </cell>
          <cell r="K4265">
            <v>5</v>
          </cell>
        </row>
        <row r="4266">
          <cell r="A4266" t="str">
            <v>M2</v>
          </cell>
          <cell r="B4266" t="str">
            <v>A5C</v>
          </cell>
          <cell r="C4266" t="str">
            <v>P</v>
          </cell>
          <cell r="D4266" t="str">
            <v>23094</v>
          </cell>
          <cell r="E4266" t="str">
            <v>BALL VA</v>
          </cell>
          <cell r="F4266">
            <v>6</v>
          </cell>
          <cell r="G4266" t="str">
            <v>VB8010600000T00</v>
          </cell>
          <cell r="H4266">
            <v>0.75</v>
          </cell>
          <cell r="I4266" t="str">
            <v>--</v>
          </cell>
          <cell r="J4266">
            <v>3</v>
          </cell>
          <cell r="K4266">
            <v>3</v>
          </cell>
        </row>
        <row r="4267">
          <cell r="A4267" t="str">
            <v>M2</v>
          </cell>
          <cell r="B4267" t="str">
            <v>A5C</v>
          </cell>
          <cell r="C4267" t="str">
            <v>P</v>
          </cell>
          <cell r="D4267" t="str">
            <v>23095</v>
          </cell>
          <cell r="E4267" t="str">
            <v>BALL VA</v>
          </cell>
          <cell r="F4267">
            <v>6</v>
          </cell>
          <cell r="G4267" t="str">
            <v>VB8010600000T00</v>
          </cell>
          <cell r="H4267">
            <v>0.75</v>
          </cell>
          <cell r="I4267" t="str">
            <v>--</v>
          </cell>
          <cell r="J4267">
            <v>2</v>
          </cell>
          <cell r="K4267">
            <v>2</v>
          </cell>
        </row>
        <row r="4268">
          <cell r="A4268" t="str">
            <v>M2</v>
          </cell>
          <cell r="B4268" t="str">
            <v>A5C</v>
          </cell>
          <cell r="C4268" t="str">
            <v>P</v>
          </cell>
          <cell r="D4268" t="str">
            <v>23096</v>
          </cell>
          <cell r="E4268" t="str">
            <v>BALL VA</v>
          </cell>
          <cell r="F4268">
            <v>6</v>
          </cell>
          <cell r="G4268" t="str">
            <v>VB8010600000T00</v>
          </cell>
          <cell r="H4268">
            <v>0.75</v>
          </cell>
          <cell r="I4268" t="str">
            <v>--</v>
          </cell>
          <cell r="J4268">
            <v>3</v>
          </cell>
          <cell r="K4268">
            <v>3</v>
          </cell>
        </row>
        <row r="4269">
          <cell r="A4269" t="str">
            <v>M2</v>
          </cell>
          <cell r="B4269" t="str">
            <v>A5C</v>
          </cell>
          <cell r="C4269" t="str">
            <v>P</v>
          </cell>
          <cell r="D4269" t="str">
            <v>23096</v>
          </cell>
          <cell r="E4269" t="str">
            <v>BALL VA</v>
          </cell>
          <cell r="F4269">
            <v>6</v>
          </cell>
          <cell r="G4269" t="str">
            <v>VB8010600000T00</v>
          </cell>
          <cell r="H4269">
            <v>0.75</v>
          </cell>
          <cell r="I4269" t="str">
            <v>--</v>
          </cell>
          <cell r="J4269">
            <v>2</v>
          </cell>
          <cell r="K4269">
            <v>2</v>
          </cell>
        </row>
        <row r="4270">
          <cell r="A4270" t="str">
            <v>M2</v>
          </cell>
          <cell r="B4270" t="str">
            <v>A5C</v>
          </cell>
          <cell r="C4270" t="str">
            <v>P</v>
          </cell>
          <cell r="D4270" t="str">
            <v>23104</v>
          </cell>
          <cell r="E4270" t="str">
            <v>BALL VA</v>
          </cell>
          <cell r="F4270">
            <v>6</v>
          </cell>
          <cell r="G4270" t="str">
            <v>VB8010600000T00</v>
          </cell>
          <cell r="H4270">
            <v>0.75</v>
          </cell>
          <cell r="I4270" t="str">
            <v>--</v>
          </cell>
          <cell r="J4270">
            <v>1</v>
          </cell>
          <cell r="K4270">
            <v>1</v>
          </cell>
        </row>
        <row r="4271">
          <cell r="A4271" t="str">
            <v>M2</v>
          </cell>
          <cell r="B4271" t="str">
            <v>A5C</v>
          </cell>
          <cell r="C4271" t="str">
            <v>P</v>
          </cell>
          <cell r="D4271" t="str">
            <v>23101</v>
          </cell>
          <cell r="E4271" t="str">
            <v>BALL VA</v>
          </cell>
          <cell r="F4271">
            <v>6</v>
          </cell>
          <cell r="G4271" t="str">
            <v>VB8010600000T00</v>
          </cell>
          <cell r="H4271">
            <v>0.75</v>
          </cell>
          <cell r="I4271" t="str">
            <v>--</v>
          </cell>
          <cell r="J4271">
            <v>1</v>
          </cell>
          <cell r="K4271">
            <v>1</v>
          </cell>
        </row>
        <row r="4272">
          <cell r="A4272" t="str">
            <v>M2</v>
          </cell>
          <cell r="B4272" t="str">
            <v>A5C</v>
          </cell>
          <cell r="C4272" t="str">
            <v>P</v>
          </cell>
          <cell r="D4272" t="str">
            <v>23103</v>
          </cell>
          <cell r="E4272" t="str">
            <v>BALL VA</v>
          </cell>
          <cell r="F4272">
            <v>6</v>
          </cell>
          <cell r="G4272" t="str">
            <v>VB8010600000T00</v>
          </cell>
          <cell r="H4272">
            <v>0.75</v>
          </cell>
          <cell r="I4272" t="str">
            <v>--</v>
          </cell>
          <cell r="J4272">
            <v>2</v>
          </cell>
          <cell r="K4272">
            <v>2</v>
          </cell>
        </row>
        <row r="4273">
          <cell r="A4273" t="str">
            <v>M2</v>
          </cell>
          <cell r="B4273" t="str">
            <v>A5C</v>
          </cell>
          <cell r="C4273" t="str">
            <v>P</v>
          </cell>
          <cell r="D4273" t="str">
            <v>23104</v>
          </cell>
          <cell r="E4273" t="str">
            <v>BALL VA</v>
          </cell>
          <cell r="F4273">
            <v>6</v>
          </cell>
          <cell r="G4273" t="str">
            <v>VB8010600000T00</v>
          </cell>
          <cell r="H4273">
            <v>0.75</v>
          </cell>
          <cell r="I4273" t="str">
            <v>--</v>
          </cell>
          <cell r="J4273">
            <v>1</v>
          </cell>
          <cell r="K4273">
            <v>1</v>
          </cell>
        </row>
        <row r="4274">
          <cell r="A4274" t="str">
            <v>M2</v>
          </cell>
          <cell r="B4274" t="str">
            <v>A5C</v>
          </cell>
          <cell r="C4274" t="str">
            <v>P</v>
          </cell>
          <cell r="D4274" t="str">
            <v>23104</v>
          </cell>
          <cell r="E4274" t="str">
            <v>BALL VA</v>
          </cell>
          <cell r="F4274">
            <v>6</v>
          </cell>
          <cell r="G4274" t="str">
            <v>VB8010600000T00</v>
          </cell>
          <cell r="H4274">
            <v>0.75</v>
          </cell>
          <cell r="I4274" t="str">
            <v>--</v>
          </cell>
          <cell r="J4274">
            <v>1</v>
          </cell>
          <cell r="K4274">
            <v>1</v>
          </cell>
        </row>
        <row r="4275">
          <cell r="A4275" t="str">
            <v>M2</v>
          </cell>
          <cell r="B4275" t="str">
            <v>A5C</v>
          </cell>
          <cell r="C4275" t="str">
            <v>P</v>
          </cell>
          <cell r="D4275" t="str">
            <v>23104</v>
          </cell>
          <cell r="E4275" t="str">
            <v>BALL VA</v>
          </cell>
          <cell r="F4275">
            <v>6</v>
          </cell>
          <cell r="G4275" t="str">
            <v>VB8010600000T00</v>
          </cell>
          <cell r="H4275">
            <v>0.75</v>
          </cell>
          <cell r="I4275" t="str">
            <v>--</v>
          </cell>
          <cell r="J4275">
            <v>1</v>
          </cell>
          <cell r="K4275">
            <v>1</v>
          </cell>
        </row>
        <row r="4276">
          <cell r="A4276" t="str">
            <v>M2</v>
          </cell>
          <cell r="B4276" t="str">
            <v>A5C</v>
          </cell>
          <cell r="C4276" t="str">
            <v>P</v>
          </cell>
          <cell r="D4276" t="str">
            <v>23105</v>
          </cell>
          <cell r="E4276" t="str">
            <v>BALL VA</v>
          </cell>
          <cell r="F4276">
            <v>6</v>
          </cell>
          <cell r="G4276" t="str">
            <v>VB8010600000T00</v>
          </cell>
          <cell r="H4276">
            <v>0.75</v>
          </cell>
          <cell r="I4276" t="str">
            <v>--</v>
          </cell>
          <cell r="J4276">
            <v>1</v>
          </cell>
          <cell r="K4276">
            <v>1</v>
          </cell>
        </row>
        <row r="4277">
          <cell r="A4277" t="str">
            <v>M2</v>
          </cell>
          <cell r="B4277" t="str">
            <v>A5C</v>
          </cell>
          <cell r="C4277" t="str">
            <v>P</v>
          </cell>
          <cell r="D4277" t="str">
            <v>23108</v>
          </cell>
          <cell r="E4277" t="str">
            <v>BALL VA</v>
          </cell>
          <cell r="F4277">
            <v>6</v>
          </cell>
          <cell r="G4277" t="str">
            <v>VB8010600000T00</v>
          </cell>
          <cell r="H4277">
            <v>0.75</v>
          </cell>
          <cell r="I4277" t="str">
            <v>--</v>
          </cell>
          <cell r="J4277">
            <v>1</v>
          </cell>
          <cell r="K4277">
            <v>1</v>
          </cell>
        </row>
        <row r="4278">
          <cell r="A4278" t="str">
            <v>M2</v>
          </cell>
          <cell r="B4278" t="str">
            <v>A5C</v>
          </cell>
          <cell r="C4278" t="str">
            <v>P</v>
          </cell>
          <cell r="D4278" t="str">
            <v>23107</v>
          </cell>
          <cell r="E4278" t="str">
            <v>BALL VA</v>
          </cell>
          <cell r="F4278">
            <v>6</v>
          </cell>
          <cell r="G4278" t="str">
            <v>VB8010600000T00</v>
          </cell>
          <cell r="H4278">
            <v>0.75</v>
          </cell>
          <cell r="I4278" t="str">
            <v>--</v>
          </cell>
          <cell r="J4278">
            <v>2</v>
          </cell>
          <cell r="K4278">
            <v>2</v>
          </cell>
        </row>
        <row r="4279">
          <cell r="A4279" t="str">
            <v>M2</v>
          </cell>
          <cell r="B4279" t="str">
            <v>A5C</v>
          </cell>
          <cell r="C4279" t="str">
            <v>P</v>
          </cell>
          <cell r="D4279" t="str">
            <v>23108</v>
          </cell>
          <cell r="E4279" t="str">
            <v>BALL VA</v>
          </cell>
          <cell r="F4279">
            <v>6</v>
          </cell>
          <cell r="G4279" t="str">
            <v>VB8010600000T00</v>
          </cell>
          <cell r="H4279">
            <v>0.75</v>
          </cell>
          <cell r="I4279" t="str">
            <v>--</v>
          </cell>
          <cell r="J4279">
            <v>1</v>
          </cell>
          <cell r="K4279">
            <v>1</v>
          </cell>
        </row>
        <row r="4280">
          <cell r="A4280" t="str">
            <v>M2</v>
          </cell>
          <cell r="B4280" t="str">
            <v>A5C</v>
          </cell>
          <cell r="C4280" t="str">
            <v>P</v>
          </cell>
          <cell r="D4280" t="str">
            <v>23111</v>
          </cell>
          <cell r="E4280" t="str">
            <v>BALL VA</v>
          </cell>
          <cell r="F4280">
            <v>6</v>
          </cell>
          <cell r="G4280" t="str">
            <v>VB8010600000T00</v>
          </cell>
          <cell r="H4280">
            <v>0.75</v>
          </cell>
          <cell r="I4280" t="str">
            <v>--</v>
          </cell>
          <cell r="J4280">
            <v>2</v>
          </cell>
          <cell r="K4280">
            <v>2</v>
          </cell>
        </row>
        <row r="4281">
          <cell r="A4281" t="str">
            <v>M2</v>
          </cell>
          <cell r="B4281" t="str">
            <v>A5C</v>
          </cell>
          <cell r="C4281" t="str">
            <v>P</v>
          </cell>
          <cell r="D4281" t="str">
            <v>23112</v>
          </cell>
          <cell r="E4281" t="str">
            <v>BALL VA</v>
          </cell>
          <cell r="F4281">
            <v>6</v>
          </cell>
          <cell r="G4281" t="str">
            <v>VB8010600000T00</v>
          </cell>
          <cell r="H4281">
            <v>0.75</v>
          </cell>
          <cell r="I4281" t="str">
            <v>--</v>
          </cell>
          <cell r="J4281">
            <v>1</v>
          </cell>
          <cell r="K4281">
            <v>1</v>
          </cell>
        </row>
        <row r="4282">
          <cell r="A4282" t="str">
            <v>M2</v>
          </cell>
          <cell r="B4282" t="str">
            <v>A5C</v>
          </cell>
          <cell r="C4282" t="str">
            <v>P</v>
          </cell>
          <cell r="D4282" t="str">
            <v>23113</v>
          </cell>
          <cell r="E4282" t="str">
            <v>BALL VA</v>
          </cell>
          <cell r="F4282">
            <v>6</v>
          </cell>
          <cell r="G4282" t="str">
            <v>VB8010600000T00</v>
          </cell>
          <cell r="H4282">
            <v>0.75</v>
          </cell>
          <cell r="I4282" t="str">
            <v>--</v>
          </cell>
          <cell r="J4282">
            <v>3</v>
          </cell>
          <cell r="K4282">
            <v>3</v>
          </cell>
        </row>
        <row r="4283">
          <cell r="A4283" t="str">
            <v>M2</v>
          </cell>
          <cell r="B4283" t="str">
            <v>A5C</v>
          </cell>
          <cell r="C4283" t="str">
            <v>P</v>
          </cell>
          <cell r="D4283" t="str">
            <v>23113</v>
          </cell>
          <cell r="E4283" t="str">
            <v>BALL VA</v>
          </cell>
          <cell r="F4283">
            <v>6</v>
          </cell>
          <cell r="G4283" t="str">
            <v>VB8010600000T00</v>
          </cell>
          <cell r="H4283">
            <v>0.75</v>
          </cell>
          <cell r="I4283" t="str">
            <v>--</v>
          </cell>
          <cell r="J4283">
            <v>1</v>
          </cell>
          <cell r="K4283">
            <v>1</v>
          </cell>
        </row>
        <row r="4284">
          <cell r="A4284" t="str">
            <v>M2</v>
          </cell>
          <cell r="B4284" t="str">
            <v>A5C</v>
          </cell>
          <cell r="C4284" t="str">
            <v>P</v>
          </cell>
          <cell r="D4284" t="str">
            <v>23116</v>
          </cell>
          <cell r="E4284" t="str">
            <v>BALL VA</v>
          </cell>
          <cell r="F4284">
            <v>6</v>
          </cell>
          <cell r="G4284" t="str">
            <v>VB8010600000T00</v>
          </cell>
          <cell r="H4284">
            <v>0.75</v>
          </cell>
          <cell r="I4284" t="str">
            <v>--</v>
          </cell>
          <cell r="J4284">
            <v>2</v>
          </cell>
          <cell r="K4284">
            <v>2</v>
          </cell>
        </row>
        <row r="4285">
          <cell r="A4285" t="str">
            <v>M2</v>
          </cell>
          <cell r="B4285" t="str">
            <v>A5C</v>
          </cell>
          <cell r="C4285" t="str">
            <v>P</v>
          </cell>
          <cell r="D4285" t="str">
            <v>23116</v>
          </cell>
          <cell r="E4285" t="str">
            <v>BALL VA</v>
          </cell>
          <cell r="F4285">
            <v>6</v>
          </cell>
          <cell r="G4285" t="str">
            <v>VB8010600000T00</v>
          </cell>
          <cell r="H4285">
            <v>0.75</v>
          </cell>
          <cell r="I4285" t="str">
            <v>--</v>
          </cell>
          <cell r="J4285">
            <v>2</v>
          </cell>
          <cell r="K4285">
            <v>2</v>
          </cell>
        </row>
        <row r="4286">
          <cell r="A4286" t="str">
            <v>M2</v>
          </cell>
          <cell r="B4286" t="str">
            <v>A5C</v>
          </cell>
          <cell r="C4286" t="str">
            <v>P</v>
          </cell>
          <cell r="D4286" t="str">
            <v>23117</v>
          </cell>
          <cell r="E4286" t="str">
            <v>BALL VA</v>
          </cell>
          <cell r="F4286">
            <v>6</v>
          </cell>
          <cell r="G4286" t="str">
            <v>VB8010600000T00</v>
          </cell>
          <cell r="H4286">
            <v>0.75</v>
          </cell>
          <cell r="I4286" t="str">
            <v>--</v>
          </cell>
          <cell r="J4286">
            <v>2</v>
          </cell>
          <cell r="K4286">
            <v>2</v>
          </cell>
        </row>
        <row r="4287">
          <cell r="A4287" t="str">
            <v>M2</v>
          </cell>
          <cell r="B4287" t="str">
            <v>A5C</v>
          </cell>
          <cell r="C4287" t="str">
            <v>P</v>
          </cell>
          <cell r="D4287" t="str">
            <v>23121</v>
          </cell>
          <cell r="E4287" t="str">
            <v>BALL VA</v>
          </cell>
          <cell r="F4287">
            <v>6</v>
          </cell>
          <cell r="G4287" t="str">
            <v>VB8010600000T00</v>
          </cell>
          <cell r="H4287">
            <v>0.75</v>
          </cell>
          <cell r="I4287" t="str">
            <v>--</v>
          </cell>
          <cell r="J4287">
            <v>2</v>
          </cell>
          <cell r="K4287">
            <v>2</v>
          </cell>
        </row>
        <row r="4288">
          <cell r="A4288" t="str">
            <v>M2</v>
          </cell>
          <cell r="B4288" t="str">
            <v>A5C</v>
          </cell>
          <cell r="C4288" t="str">
            <v>P</v>
          </cell>
          <cell r="D4288" t="str">
            <v>23123</v>
          </cell>
          <cell r="E4288" t="str">
            <v>BALL VA</v>
          </cell>
          <cell r="F4288">
            <v>6</v>
          </cell>
          <cell r="G4288" t="str">
            <v>VB8010600000T00</v>
          </cell>
          <cell r="H4288">
            <v>0.75</v>
          </cell>
          <cell r="I4288" t="str">
            <v>--</v>
          </cell>
          <cell r="J4288">
            <v>2</v>
          </cell>
          <cell r="K4288">
            <v>2</v>
          </cell>
        </row>
        <row r="4289">
          <cell r="A4289" t="str">
            <v>M2</v>
          </cell>
          <cell r="B4289" t="str">
            <v>A5C</v>
          </cell>
          <cell r="C4289" t="str">
            <v>P</v>
          </cell>
          <cell r="D4289" t="str">
            <v>23122</v>
          </cell>
          <cell r="E4289" t="str">
            <v>BALL VA</v>
          </cell>
          <cell r="F4289">
            <v>6</v>
          </cell>
          <cell r="G4289" t="str">
            <v>VB8010600000T00</v>
          </cell>
          <cell r="H4289">
            <v>0.75</v>
          </cell>
          <cell r="I4289" t="str">
            <v>--</v>
          </cell>
          <cell r="J4289">
            <v>1</v>
          </cell>
          <cell r="K4289">
            <v>1</v>
          </cell>
        </row>
        <row r="4290">
          <cell r="A4290" t="str">
            <v>M2</v>
          </cell>
          <cell r="B4290" t="str">
            <v>A5C</v>
          </cell>
          <cell r="C4290" t="str">
            <v>P</v>
          </cell>
          <cell r="D4290" t="str">
            <v>23124</v>
          </cell>
          <cell r="E4290" t="str">
            <v>BALL VA</v>
          </cell>
          <cell r="F4290">
            <v>6</v>
          </cell>
          <cell r="G4290" t="str">
            <v>VB8010600000T00</v>
          </cell>
          <cell r="H4290">
            <v>0.75</v>
          </cell>
          <cell r="I4290" t="str">
            <v>--</v>
          </cell>
          <cell r="J4290">
            <v>3</v>
          </cell>
          <cell r="K4290">
            <v>3</v>
          </cell>
        </row>
        <row r="4291">
          <cell r="A4291" t="str">
            <v>M2</v>
          </cell>
          <cell r="B4291" t="str">
            <v>A5C</v>
          </cell>
          <cell r="C4291" t="str">
            <v>P</v>
          </cell>
          <cell r="D4291" t="str">
            <v>23124</v>
          </cell>
          <cell r="E4291" t="str">
            <v>BALL VA</v>
          </cell>
          <cell r="F4291">
            <v>6</v>
          </cell>
          <cell r="G4291" t="str">
            <v>VB8010600000T00</v>
          </cell>
          <cell r="H4291">
            <v>0.75</v>
          </cell>
          <cell r="I4291" t="str">
            <v>--</v>
          </cell>
          <cell r="J4291">
            <v>2</v>
          </cell>
          <cell r="K4291">
            <v>2</v>
          </cell>
        </row>
        <row r="4292">
          <cell r="A4292" t="str">
            <v>M2</v>
          </cell>
          <cell r="B4292" t="str">
            <v>A5C</v>
          </cell>
          <cell r="C4292" t="str">
            <v>P</v>
          </cell>
          <cell r="D4292" t="str">
            <v>23127</v>
          </cell>
          <cell r="E4292" t="str">
            <v>BALL VA</v>
          </cell>
          <cell r="F4292">
            <v>6</v>
          </cell>
          <cell r="G4292" t="str">
            <v>VB8010600000T00</v>
          </cell>
          <cell r="H4292">
            <v>0.75</v>
          </cell>
          <cell r="I4292" t="str">
            <v>--</v>
          </cell>
          <cell r="J4292">
            <v>2</v>
          </cell>
          <cell r="K4292">
            <v>2</v>
          </cell>
        </row>
        <row r="4293">
          <cell r="A4293" t="str">
            <v>M2</v>
          </cell>
          <cell r="B4293" t="str">
            <v>A5C</v>
          </cell>
          <cell r="C4293" t="str">
            <v>P</v>
          </cell>
          <cell r="D4293" t="str">
            <v>23126</v>
          </cell>
          <cell r="E4293" t="str">
            <v>BALL VA</v>
          </cell>
          <cell r="F4293">
            <v>6</v>
          </cell>
          <cell r="G4293" t="str">
            <v>VB8010600000T00</v>
          </cell>
          <cell r="H4293">
            <v>0.75</v>
          </cell>
          <cell r="I4293" t="str">
            <v>--</v>
          </cell>
          <cell r="J4293">
            <v>2</v>
          </cell>
          <cell r="K4293">
            <v>2</v>
          </cell>
        </row>
        <row r="4294">
          <cell r="A4294" t="str">
            <v>M2</v>
          </cell>
          <cell r="B4294" t="str">
            <v>A5C</v>
          </cell>
          <cell r="C4294" t="str">
            <v>P</v>
          </cell>
          <cell r="D4294" t="str">
            <v>23133</v>
          </cell>
          <cell r="E4294" t="str">
            <v>BALL VA</v>
          </cell>
          <cell r="F4294">
            <v>6</v>
          </cell>
          <cell r="G4294" t="str">
            <v>VB8010600000T00</v>
          </cell>
          <cell r="H4294">
            <v>0.75</v>
          </cell>
          <cell r="I4294" t="str">
            <v>--</v>
          </cell>
          <cell r="J4294">
            <v>1</v>
          </cell>
          <cell r="K4294">
            <v>1</v>
          </cell>
        </row>
        <row r="4295">
          <cell r="A4295" t="str">
            <v>M2</v>
          </cell>
          <cell r="B4295" t="str">
            <v>A5C</v>
          </cell>
          <cell r="C4295" t="str">
            <v>P</v>
          </cell>
          <cell r="D4295" t="str">
            <v>23134</v>
          </cell>
          <cell r="E4295" t="str">
            <v>BALL VA</v>
          </cell>
          <cell r="F4295">
            <v>6</v>
          </cell>
          <cell r="G4295" t="str">
            <v>VB8010600000T00</v>
          </cell>
          <cell r="H4295">
            <v>0.75</v>
          </cell>
          <cell r="I4295" t="str">
            <v>--</v>
          </cell>
          <cell r="J4295">
            <v>2</v>
          </cell>
          <cell r="K4295">
            <v>2</v>
          </cell>
        </row>
        <row r="4296">
          <cell r="A4296" t="str">
            <v>M2</v>
          </cell>
          <cell r="B4296" t="str">
            <v>A5C</v>
          </cell>
          <cell r="C4296" t="str">
            <v>P</v>
          </cell>
          <cell r="D4296" t="str">
            <v>23135</v>
          </cell>
          <cell r="E4296" t="str">
            <v>BALL VA</v>
          </cell>
          <cell r="F4296">
            <v>6</v>
          </cell>
          <cell r="G4296" t="str">
            <v>VB8010600000T00</v>
          </cell>
          <cell r="H4296">
            <v>0.75</v>
          </cell>
          <cell r="I4296" t="str">
            <v>--</v>
          </cell>
          <cell r="J4296">
            <v>3</v>
          </cell>
          <cell r="K4296">
            <v>3</v>
          </cell>
        </row>
        <row r="4297">
          <cell r="A4297" t="str">
            <v>M2</v>
          </cell>
          <cell r="B4297" t="str">
            <v>A5C</v>
          </cell>
          <cell r="C4297" t="str">
            <v>P</v>
          </cell>
          <cell r="D4297" t="str">
            <v>23135</v>
          </cell>
          <cell r="E4297" t="str">
            <v>BALL VA</v>
          </cell>
          <cell r="F4297">
            <v>6</v>
          </cell>
          <cell r="G4297" t="str">
            <v>VB8010600000T00</v>
          </cell>
          <cell r="H4297">
            <v>0.75</v>
          </cell>
          <cell r="I4297" t="str">
            <v>--</v>
          </cell>
          <cell r="J4297">
            <v>4</v>
          </cell>
          <cell r="K4297">
            <v>4</v>
          </cell>
        </row>
        <row r="4298">
          <cell r="A4298" t="str">
            <v>M2</v>
          </cell>
          <cell r="B4298" t="str">
            <v>A5C</v>
          </cell>
          <cell r="C4298" t="str">
            <v>P</v>
          </cell>
          <cell r="D4298" t="str">
            <v>23141</v>
          </cell>
          <cell r="E4298" t="str">
            <v>BALL VA</v>
          </cell>
          <cell r="F4298">
            <v>6</v>
          </cell>
          <cell r="G4298" t="str">
            <v>VB8010600000T00</v>
          </cell>
          <cell r="H4298">
            <v>0.75</v>
          </cell>
          <cell r="I4298" t="str">
            <v>--</v>
          </cell>
          <cell r="J4298">
            <v>3</v>
          </cell>
          <cell r="K4298">
            <v>3</v>
          </cell>
        </row>
        <row r="4299">
          <cell r="A4299" t="str">
            <v>M2</v>
          </cell>
          <cell r="B4299" t="str">
            <v>A5C</v>
          </cell>
          <cell r="C4299" t="str">
            <v>P</v>
          </cell>
          <cell r="D4299" t="str">
            <v>23142</v>
          </cell>
          <cell r="E4299" t="str">
            <v>BALL VA</v>
          </cell>
          <cell r="F4299">
            <v>6</v>
          </cell>
          <cell r="G4299" t="str">
            <v>VB8010600000T00</v>
          </cell>
          <cell r="H4299">
            <v>0.75</v>
          </cell>
          <cell r="I4299" t="str">
            <v>--</v>
          </cell>
          <cell r="J4299">
            <v>2</v>
          </cell>
          <cell r="K4299">
            <v>2</v>
          </cell>
        </row>
        <row r="4300">
          <cell r="A4300" t="str">
            <v>M2</v>
          </cell>
          <cell r="B4300" t="str">
            <v>A5C</v>
          </cell>
          <cell r="C4300" t="str">
            <v>P</v>
          </cell>
          <cell r="D4300" t="str">
            <v>23143</v>
          </cell>
          <cell r="E4300" t="str">
            <v>BALL VA</v>
          </cell>
          <cell r="F4300">
            <v>6</v>
          </cell>
          <cell r="G4300" t="str">
            <v>VB8010600000T00</v>
          </cell>
          <cell r="H4300">
            <v>0.75</v>
          </cell>
          <cell r="I4300" t="str">
            <v>--</v>
          </cell>
          <cell r="J4300">
            <v>2</v>
          </cell>
          <cell r="K4300">
            <v>2</v>
          </cell>
        </row>
        <row r="4301">
          <cell r="A4301" t="str">
            <v>M2</v>
          </cell>
          <cell r="B4301" t="str">
            <v>A5C</v>
          </cell>
          <cell r="C4301" t="str">
            <v>P</v>
          </cell>
          <cell r="D4301" t="str">
            <v>23144</v>
          </cell>
          <cell r="E4301" t="str">
            <v>BALL VA</v>
          </cell>
          <cell r="F4301">
            <v>6</v>
          </cell>
          <cell r="G4301" t="str">
            <v>VB8010600000T00</v>
          </cell>
          <cell r="H4301">
            <v>0.75</v>
          </cell>
          <cell r="I4301" t="str">
            <v>--</v>
          </cell>
          <cell r="J4301">
            <v>2</v>
          </cell>
          <cell r="K4301">
            <v>2</v>
          </cell>
        </row>
        <row r="4302">
          <cell r="A4302" t="str">
            <v>M2</v>
          </cell>
          <cell r="B4302" t="str">
            <v>A5C</v>
          </cell>
          <cell r="C4302" t="str">
            <v>P</v>
          </cell>
          <cell r="D4302" t="str">
            <v>23144</v>
          </cell>
          <cell r="E4302" t="str">
            <v>BALL VA</v>
          </cell>
          <cell r="F4302">
            <v>6</v>
          </cell>
          <cell r="G4302" t="str">
            <v>VB8010600000T00</v>
          </cell>
          <cell r="H4302">
            <v>0.75</v>
          </cell>
          <cell r="I4302" t="str">
            <v>--</v>
          </cell>
          <cell r="J4302">
            <v>2</v>
          </cell>
          <cell r="K4302">
            <v>2</v>
          </cell>
        </row>
        <row r="4303">
          <cell r="A4303" t="str">
            <v>M2</v>
          </cell>
          <cell r="B4303" t="str">
            <v>A5C</v>
          </cell>
          <cell r="C4303" t="str">
            <v>P</v>
          </cell>
          <cell r="D4303" t="str">
            <v>23145</v>
          </cell>
          <cell r="E4303" t="str">
            <v>BALL VA</v>
          </cell>
          <cell r="F4303">
            <v>6</v>
          </cell>
          <cell r="G4303" t="str">
            <v>VB8010600000T00</v>
          </cell>
          <cell r="H4303">
            <v>0.75</v>
          </cell>
          <cell r="I4303" t="str">
            <v>--</v>
          </cell>
          <cell r="J4303">
            <v>1</v>
          </cell>
          <cell r="K4303">
            <v>1</v>
          </cell>
        </row>
        <row r="4304">
          <cell r="A4304" t="str">
            <v>M2</v>
          </cell>
          <cell r="B4304" t="str">
            <v>A5C</v>
          </cell>
          <cell r="C4304" t="str">
            <v>P</v>
          </cell>
          <cell r="D4304" t="str">
            <v>23146</v>
          </cell>
          <cell r="E4304" t="str">
            <v>BALL VA</v>
          </cell>
          <cell r="F4304">
            <v>6</v>
          </cell>
          <cell r="G4304" t="str">
            <v>VB8010600000T00</v>
          </cell>
          <cell r="H4304">
            <v>0.75</v>
          </cell>
          <cell r="I4304" t="str">
            <v>--</v>
          </cell>
          <cell r="J4304">
            <v>2</v>
          </cell>
          <cell r="K4304">
            <v>2</v>
          </cell>
        </row>
        <row r="4305">
          <cell r="A4305" t="str">
            <v>M2</v>
          </cell>
          <cell r="B4305" t="str">
            <v>A5C</v>
          </cell>
          <cell r="C4305" t="str">
            <v>P</v>
          </cell>
          <cell r="D4305" t="str">
            <v>23147</v>
          </cell>
          <cell r="E4305" t="str">
            <v>BALL VA</v>
          </cell>
          <cell r="F4305">
            <v>6</v>
          </cell>
          <cell r="G4305" t="str">
            <v>VB8010600000T00</v>
          </cell>
          <cell r="H4305">
            <v>0.75</v>
          </cell>
          <cell r="I4305" t="str">
            <v>--</v>
          </cell>
          <cell r="J4305">
            <v>2</v>
          </cell>
          <cell r="K4305">
            <v>2</v>
          </cell>
        </row>
        <row r="4306">
          <cell r="A4306" t="str">
            <v>M2</v>
          </cell>
          <cell r="B4306" t="str">
            <v>A5C</v>
          </cell>
          <cell r="C4306" t="str">
            <v>P</v>
          </cell>
          <cell r="D4306" t="str">
            <v>23148</v>
          </cell>
          <cell r="E4306" t="str">
            <v>BALL VA</v>
          </cell>
          <cell r="F4306">
            <v>6</v>
          </cell>
          <cell r="G4306" t="str">
            <v>VB8010600000T00</v>
          </cell>
          <cell r="H4306">
            <v>0.75</v>
          </cell>
          <cell r="I4306" t="str">
            <v>--</v>
          </cell>
          <cell r="J4306">
            <v>2</v>
          </cell>
          <cell r="K4306">
            <v>2</v>
          </cell>
        </row>
        <row r="4307">
          <cell r="A4307" t="str">
            <v>M2</v>
          </cell>
          <cell r="B4307" t="str">
            <v>A5C</v>
          </cell>
          <cell r="C4307" t="str">
            <v>P</v>
          </cell>
          <cell r="D4307" t="str">
            <v>23148</v>
          </cell>
          <cell r="E4307" t="str">
            <v>BALL VA</v>
          </cell>
          <cell r="F4307">
            <v>6</v>
          </cell>
          <cell r="G4307" t="str">
            <v>VB8010600000T00</v>
          </cell>
          <cell r="H4307">
            <v>0.75</v>
          </cell>
          <cell r="I4307" t="str">
            <v>--</v>
          </cell>
          <cell r="J4307">
            <v>2</v>
          </cell>
          <cell r="K4307">
            <v>2</v>
          </cell>
        </row>
        <row r="4308">
          <cell r="A4308" t="str">
            <v>M2</v>
          </cell>
          <cell r="B4308" t="str">
            <v>A5C</v>
          </cell>
          <cell r="C4308" t="str">
            <v>P</v>
          </cell>
          <cell r="D4308" t="str">
            <v>23149</v>
          </cell>
          <cell r="E4308" t="str">
            <v>BALL VA</v>
          </cell>
          <cell r="F4308">
            <v>6</v>
          </cell>
          <cell r="G4308" t="str">
            <v>VB8010600000T00</v>
          </cell>
          <cell r="H4308">
            <v>0.75</v>
          </cell>
          <cell r="I4308" t="str">
            <v>--</v>
          </cell>
          <cell r="J4308">
            <v>1</v>
          </cell>
          <cell r="K4308">
            <v>1</v>
          </cell>
        </row>
        <row r="4309">
          <cell r="A4309" t="str">
            <v>M2</v>
          </cell>
          <cell r="B4309" t="str">
            <v>A5C</v>
          </cell>
          <cell r="C4309" t="str">
            <v>P</v>
          </cell>
          <cell r="D4309" t="str">
            <v>23149</v>
          </cell>
          <cell r="E4309" t="str">
            <v>BALL VA</v>
          </cell>
          <cell r="F4309">
            <v>6</v>
          </cell>
          <cell r="G4309" t="str">
            <v>VB8010600000T00</v>
          </cell>
          <cell r="H4309">
            <v>0.75</v>
          </cell>
          <cell r="I4309" t="str">
            <v>--</v>
          </cell>
          <cell r="J4309">
            <v>2</v>
          </cell>
          <cell r="K4309">
            <v>2</v>
          </cell>
        </row>
        <row r="4310">
          <cell r="A4310" t="str">
            <v>M2</v>
          </cell>
          <cell r="B4310" t="str">
            <v>A5C</v>
          </cell>
          <cell r="C4310" t="str">
            <v>P</v>
          </cell>
          <cell r="D4310" t="str">
            <v>23152</v>
          </cell>
          <cell r="E4310" t="str">
            <v>BALL VA</v>
          </cell>
          <cell r="F4310">
            <v>6</v>
          </cell>
          <cell r="G4310" t="str">
            <v>VB8010600000T00</v>
          </cell>
          <cell r="H4310">
            <v>0.75</v>
          </cell>
          <cell r="I4310" t="str">
            <v>--</v>
          </cell>
          <cell r="J4310">
            <v>1</v>
          </cell>
          <cell r="K4310">
            <v>1</v>
          </cell>
        </row>
        <row r="4311">
          <cell r="A4311" t="str">
            <v>M2</v>
          </cell>
          <cell r="B4311" t="str">
            <v>A5C</v>
          </cell>
          <cell r="C4311" t="str">
            <v>P</v>
          </cell>
          <cell r="D4311" t="str">
            <v>23160</v>
          </cell>
          <cell r="E4311" t="str">
            <v>BALL VA</v>
          </cell>
          <cell r="F4311">
            <v>6</v>
          </cell>
          <cell r="G4311" t="str">
            <v>VB8010600000T00</v>
          </cell>
          <cell r="H4311">
            <v>0.75</v>
          </cell>
          <cell r="I4311" t="str">
            <v>--</v>
          </cell>
          <cell r="J4311">
            <v>2</v>
          </cell>
          <cell r="K4311">
            <v>2</v>
          </cell>
        </row>
        <row r="4312">
          <cell r="A4312" t="str">
            <v>M2</v>
          </cell>
          <cell r="B4312" t="str">
            <v>A5C</v>
          </cell>
          <cell r="C4312" t="str">
            <v>P</v>
          </cell>
          <cell r="D4312" t="str">
            <v>23160</v>
          </cell>
          <cell r="E4312" t="str">
            <v>BALL VA</v>
          </cell>
          <cell r="F4312">
            <v>6</v>
          </cell>
          <cell r="G4312" t="str">
            <v>VB8010600000T00</v>
          </cell>
          <cell r="H4312">
            <v>0.75</v>
          </cell>
          <cell r="I4312" t="str">
            <v>--</v>
          </cell>
          <cell r="J4312">
            <v>1</v>
          </cell>
          <cell r="K4312">
            <v>1</v>
          </cell>
        </row>
        <row r="4313">
          <cell r="A4313" t="str">
            <v>M2</v>
          </cell>
          <cell r="B4313" t="str">
            <v>A5C</v>
          </cell>
          <cell r="C4313" t="str">
            <v>P</v>
          </cell>
          <cell r="D4313" t="str">
            <v>23164</v>
          </cell>
          <cell r="E4313" t="str">
            <v>BALL VA</v>
          </cell>
          <cell r="F4313">
            <v>6</v>
          </cell>
          <cell r="G4313" t="str">
            <v>VB8010600000T00</v>
          </cell>
          <cell r="H4313">
            <v>0.75</v>
          </cell>
          <cell r="I4313" t="str">
            <v>--</v>
          </cell>
          <cell r="J4313">
            <v>2</v>
          </cell>
          <cell r="K4313">
            <v>2</v>
          </cell>
        </row>
        <row r="4314">
          <cell r="A4314" t="str">
            <v>M2</v>
          </cell>
          <cell r="B4314" t="str">
            <v>A5C</v>
          </cell>
          <cell r="C4314" t="str">
            <v>P</v>
          </cell>
          <cell r="D4314" t="str">
            <v>23174</v>
          </cell>
          <cell r="E4314" t="str">
            <v>BALL VA</v>
          </cell>
          <cell r="F4314">
            <v>6</v>
          </cell>
          <cell r="G4314" t="str">
            <v>VB8010600000T00</v>
          </cell>
          <cell r="H4314">
            <v>0.75</v>
          </cell>
          <cell r="I4314" t="str">
            <v>--</v>
          </cell>
          <cell r="J4314">
            <v>2</v>
          </cell>
          <cell r="K4314">
            <v>2</v>
          </cell>
        </row>
        <row r="4315">
          <cell r="A4315" t="str">
            <v>M2</v>
          </cell>
          <cell r="B4315" t="str">
            <v>A5C</v>
          </cell>
          <cell r="C4315" t="str">
            <v>P</v>
          </cell>
          <cell r="D4315" t="str">
            <v>23174</v>
          </cell>
          <cell r="E4315" t="str">
            <v>BALL VA</v>
          </cell>
          <cell r="F4315">
            <v>6</v>
          </cell>
          <cell r="G4315" t="str">
            <v>VB8010600000T00</v>
          </cell>
          <cell r="H4315">
            <v>0.75</v>
          </cell>
          <cell r="I4315" t="str">
            <v>--</v>
          </cell>
          <cell r="J4315">
            <v>1</v>
          </cell>
          <cell r="K4315">
            <v>1</v>
          </cell>
        </row>
        <row r="4316">
          <cell r="A4316" t="str">
            <v>M2</v>
          </cell>
          <cell r="B4316" t="str">
            <v>A5C</v>
          </cell>
          <cell r="C4316" t="str">
            <v>P</v>
          </cell>
          <cell r="D4316" t="str">
            <v>23181</v>
          </cell>
          <cell r="E4316" t="str">
            <v>BALL VA</v>
          </cell>
          <cell r="F4316">
            <v>6</v>
          </cell>
          <cell r="G4316" t="str">
            <v>VB8010600000T00</v>
          </cell>
          <cell r="H4316">
            <v>0.75</v>
          </cell>
          <cell r="I4316" t="str">
            <v>--</v>
          </cell>
          <cell r="J4316">
            <v>2</v>
          </cell>
          <cell r="K4316">
            <v>2</v>
          </cell>
        </row>
        <row r="4317">
          <cell r="A4317" t="str">
            <v>M2</v>
          </cell>
          <cell r="B4317" t="str">
            <v>A5C</v>
          </cell>
          <cell r="C4317" t="str">
            <v>P</v>
          </cell>
          <cell r="D4317" t="str">
            <v>23185</v>
          </cell>
          <cell r="E4317" t="str">
            <v>BALL VA</v>
          </cell>
          <cell r="F4317">
            <v>6</v>
          </cell>
          <cell r="G4317" t="str">
            <v>VB8010600000T00</v>
          </cell>
          <cell r="H4317">
            <v>0.75</v>
          </cell>
          <cell r="I4317" t="str">
            <v>--</v>
          </cell>
          <cell r="J4317">
            <v>2</v>
          </cell>
          <cell r="K4317">
            <v>2</v>
          </cell>
        </row>
        <row r="4318">
          <cell r="A4318" t="str">
            <v>M2</v>
          </cell>
          <cell r="B4318" t="str">
            <v>A5C</v>
          </cell>
          <cell r="C4318" t="str">
            <v>P</v>
          </cell>
          <cell r="D4318" t="str">
            <v>23188</v>
          </cell>
          <cell r="E4318" t="str">
            <v>BALL VA</v>
          </cell>
          <cell r="F4318">
            <v>6</v>
          </cell>
          <cell r="G4318" t="str">
            <v>VB8010600000T00</v>
          </cell>
          <cell r="H4318">
            <v>0.75</v>
          </cell>
          <cell r="I4318" t="str">
            <v>--</v>
          </cell>
          <cell r="J4318">
            <v>9</v>
          </cell>
          <cell r="K4318">
            <v>9</v>
          </cell>
        </row>
        <row r="4319">
          <cell r="A4319" t="str">
            <v>M2</v>
          </cell>
          <cell r="B4319" t="str">
            <v>A5C</v>
          </cell>
          <cell r="C4319" t="str">
            <v>P</v>
          </cell>
          <cell r="D4319" t="str">
            <v>23188</v>
          </cell>
          <cell r="E4319" t="str">
            <v>BALL VA</v>
          </cell>
          <cell r="F4319">
            <v>6</v>
          </cell>
          <cell r="G4319" t="str">
            <v>VB8010600000T00</v>
          </cell>
          <cell r="H4319">
            <v>0.75</v>
          </cell>
          <cell r="I4319" t="str">
            <v>--</v>
          </cell>
          <cell r="J4319">
            <v>2</v>
          </cell>
          <cell r="K4319">
            <v>2</v>
          </cell>
        </row>
        <row r="4320">
          <cell r="A4320" t="str">
            <v>M2</v>
          </cell>
          <cell r="B4320" t="str">
            <v>A5C</v>
          </cell>
          <cell r="C4320" t="str">
            <v>P</v>
          </cell>
          <cell r="D4320" t="str">
            <v>23192</v>
          </cell>
          <cell r="E4320" t="str">
            <v>BALL VA</v>
          </cell>
          <cell r="F4320">
            <v>6</v>
          </cell>
          <cell r="G4320" t="str">
            <v>VB8010600000T00</v>
          </cell>
          <cell r="H4320">
            <v>0.75</v>
          </cell>
          <cell r="I4320" t="str">
            <v>--</v>
          </cell>
          <cell r="J4320">
            <v>1</v>
          </cell>
          <cell r="K4320">
            <v>1</v>
          </cell>
        </row>
        <row r="4321">
          <cell r="A4321" t="str">
            <v>M2</v>
          </cell>
          <cell r="B4321" t="str">
            <v>A5C</v>
          </cell>
          <cell r="C4321" t="str">
            <v>P</v>
          </cell>
          <cell r="D4321" t="str">
            <v>23192</v>
          </cell>
          <cell r="E4321" t="str">
            <v>BALL VA</v>
          </cell>
          <cell r="F4321">
            <v>6</v>
          </cell>
          <cell r="G4321" t="str">
            <v>VB8010600000T00</v>
          </cell>
          <cell r="H4321">
            <v>0.75</v>
          </cell>
          <cell r="I4321" t="str">
            <v>--</v>
          </cell>
          <cell r="J4321">
            <v>2</v>
          </cell>
          <cell r="K4321">
            <v>2</v>
          </cell>
        </row>
        <row r="4322">
          <cell r="A4322" t="str">
            <v>M2</v>
          </cell>
          <cell r="B4322" t="str">
            <v>A5C</v>
          </cell>
          <cell r="C4322" t="str">
            <v>P</v>
          </cell>
          <cell r="D4322" t="str">
            <v>23205</v>
          </cell>
          <cell r="E4322" t="str">
            <v>BALL VA</v>
          </cell>
          <cell r="F4322">
            <v>6</v>
          </cell>
          <cell r="G4322" t="str">
            <v>VB8010600000T00</v>
          </cell>
          <cell r="H4322">
            <v>0.75</v>
          </cell>
          <cell r="I4322" t="str">
            <v>--</v>
          </cell>
          <cell r="J4322">
            <v>1</v>
          </cell>
          <cell r="K4322">
            <v>1</v>
          </cell>
        </row>
        <row r="4323">
          <cell r="A4323" t="str">
            <v>M2</v>
          </cell>
          <cell r="B4323" t="str">
            <v>A5C</v>
          </cell>
          <cell r="C4323" t="str">
            <v>P</v>
          </cell>
          <cell r="D4323" t="str">
            <v>23208</v>
          </cell>
          <cell r="E4323" t="str">
            <v>BALL VA</v>
          </cell>
          <cell r="F4323">
            <v>6</v>
          </cell>
          <cell r="G4323" t="str">
            <v>VB8010600000T00</v>
          </cell>
          <cell r="H4323">
            <v>0.75</v>
          </cell>
          <cell r="I4323" t="str">
            <v>--</v>
          </cell>
          <cell r="J4323">
            <v>1</v>
          </cell>
          <cell r="K4323">
            <v>1</v>
          </cell>
        </row>
        <row r="4324">
          <cell r="A4324" t="str">
            <v>M2</v>
          </cell>
          <cell r="B4324" t="str">
            <v>A5C</v>
          </cell>
          <cell r="C4324" t="str">
            <v>P</v>
          </cell>
          <cell r="D4324" t="str">
            <v>23212</v>
          </cell>
          <cell r="E4324" t="str">
            <v>BALL VA</v>
          </cell>
          <cell r="F4324">
            <v>6</v>
          </cell>
          <cell r="G4324" t="str">
            <v>VB8010600000T00</v>
          </cell>
          <cell r="H4324">
            <v>0.75</v>
          </cell>
          <cell r="I4324" t="str">
            <v>--</v>
          </cell>
          <cell r="J4324">
            <v>1</v>
          </cell>
          <cell r="K4324">
            <v>1</v>
          </cell>
        </row>
        <row r="4325">
          <cell r="A4325" t="str">
            <v>M2</v>
          </cell>
          <cell r="B4325" t="str">
            <v>A5C</v>
          </cell>
          <cell r="C4325" t="str">
            <v>P</v>
          </cell>
          <cell r="D4325" t="str">
            <v>23207</v>
          </cell>
          <cell r="E4325" t="str">
            <v>BALL VA</v>
          </cell>
          <cell r="F4325">
            <v>6</v>
          </cell>
          <cell r="G4325" t="str">
            <v>VB8010600000T00</v>
          </cell>
          <cell r="H4325">
            <v>0.75</v>
          </cell>
          <cell r="I4325" t="str">
            <v>--</v>
          </cell>
          <cell r="J4325">
            <v>1</v>
          </cell>
          <cell r="K4325">
            <v>1</v>
          </cell>
        </row>
        <row r="4326">
          <cell r="A4326" t="str">
            <v>M2</v>
          </cell>
          <cell r="B4326" t="str">
            <v>A5C</v>
          </cell>
          <cell r="C4326" t="str">
            <v>P</v>
          </cell>
          <cell r="D4326" t="str">
            <v>23213</v>
          </cell>
          <cell r="E4326" t="str">
            <v>BALL VA</v>
          </cell>
          <cell r="F4326">
            <v>6</v>
          </cell>
          <cell r="G4326" t="str">
            <v>VB8010600000T00</v>
          </cell>
          <cell r="H4326">
            <v>0.75</v>
          </cell>
          <cell r="I4326" t="str">
            <v>--</v>
          </cell>
          <cell r="J4326">
            <v>1</v>
          </cell>
          <cell r="K4326">
            <v>1</v>
          </cell>
        </row>
        <row r="4327">
          <cell r="A4327" t="str">
            <v>M2</v>
          </cell>
          <cell r="B4327" t="str">
            <v>A5C</v>
          </cell>
          <cell r="C4327" t="str">
            <v>P</v>
          </cell>
          <cell r="D4327" t="str">
            <v>23225</v>
          </cell>
          <cell r="E4327" t="str">
            <v>BALL VA</v>
          </cell>
          <cell r="F4327">
            <v>6</v>
          </cell>
          <cell r="G4327" t="str">
            <v>VB8010600000T00</v>
          </cell>
          <cell r="H4327">
            <v>0.75</v>
          </cell>
          <cell r="I4327" t="str">
            <v>--</v>
          </cell>
          <cell r="J4327">
            <v>3</v>
          </cell>
          <cell r="K4327">
            <v>3</v>
          </cell>
        </row>
        <row r="4328">
          <cell r="A4328" t="str">
            <v>M2</v>
          </cell>
          <cell r="B4328" t="str">
            <v>A5C</v>
          </cell>
          <cell r="C4328" t="str">
            <v>P</v>
          </cell>
          <cell r="D4328" t="str">
            <v>23226</v>
          </cell>
          <cell r="E4328" t="str">
            <v>BALL VA</v>
          </cell>
          <cell r="F4328">
            <v>6</v>
          </cell>
          <cell r="G4328" t="str">
            <v>VB8010600000T00</v>
          </cell>
          <cell r="H4328">
            <v>0.75</v>
          </cell>
          <cell r="I4328" t="str">
            <v>--</v>
          </cell>
          <cell r="J4328">
            <v>1</v>
          </cell>
          <cell r="K4328">
            <v>1</v>
          </cell>
        </row>
        <row r="4329">
          <cell r="A4329" t="str">
            <v>M2</v>
          </cell>
          <cell r="B4329" t="str">
            <v>A5C</v>
          </cell>
          <cell r="C4329" t="str">
            <v>P</v>
          </cell>
          <cell r="D4329" t="str">
            <v>23230</v>
          </cell>
          <cell r="E4329" t="str">
            <v>BALL VA</v>
          </cell>
          <cell r="F4329">
            <v>6</v>
          </cell>
          <cell r="G4329" t="str">
            <v>VB8010600000T00</v>
          </cell>
          <cell r="H4329">
            <v>0.75</v>
          </cell>
          <cell r="I4329" t="str">
            <v>--</v>
          </cell>
          <cell r="J4329">
            <v>1</v>
          </cell>
          <cell r="K4329">
            <v>1</v>
          </cell>
        </row>
        <row r="4330">
          <cell r="A4330" t="str">
            <v>M2</v>
          </cell>
          <cell r="B4330" t="str">
            <v>A5C</v>
          </cell>
          <cell r="C4330" t="str">
            <v>P</v>
          </cell>
          <cell r="D4330" t="str">
            <v>23230</v>
          </cell>
          <cell r="E4330" t="str">
            <v>BALL VA</v>
          </cell>
          <cell r="F4330">
            <v>6</v>
          </cell>
          <cell r="G4330" t="str">
            <v>VB8010600000T00</v>
          </cell>
          <cell r="H4330">
            <v>0.75</v>
          </cell>
          <cell r="I4330" t="str">
            <v>--</v>
          </cell>
          <cell r="J4330">
            <v>1</v>
          </cell>
          <cell r="K4330">
            <v>1</v>
          </cell>
        </row>
        <row r="4331">
          <cell r="A4331" t="str">
            <v>M2</v>
          </cell>
          <cell r="B4331" t="str">
            <v>A5C</v>
          </cell>
          <cell r="C4331" t="str">
            <v>P</v>
          </cell>
          <cell r="D4331" t="str">
            <v>23229</v>
          </cell>
          <cell r="E4331" t="str">
            <v>BALL VA</v>
          </cell>
          <cell r="F4331">
            <v>6</v>
          </cell>
          <cell r="G4331" t="str">
            <v>VB8010600000T00</v>
          </cell>
          <cell r="H4331">
            <v>0.75</v>
          </cell>
          <cell r="I4331" t="str">
            <v>--</v>
          </cell>
          <cell r="J4331">
            <v>1</v>
          </cell>
          <cell r="K4331">
            <v>1</v>
          </cell>
        </row>
        <row r="4332">
          <cell r="A4332" t="str">
            <v>M2</v>
          </cell>
          <cell r="B4332" t="str">
            <v>A5C</v>
          </cell>
          <cell r="C4332" t="str">
            <v>P</v>
          </cell>
          <cell r="D4332" t="str">
            <v>23236</v>
          </cell>
          <cell r="E4332" t="str">
            <v>BALL VA</v>
          </cell>
          <cell r="F4332">
            <v>6</v>
          </cell>
          <cell r="G4332" t="str">
            <v>VB8010600000T00</v>
          </cell>
          <cell r="H4332">
            <v>0.75</v>
          </cell>
          <cell r="I4332" t="str">
            <v>--</v>
          </cell>
          <cell r="J4332">
            <v>2</v>
          </cell>
          <cell r="K4332">
            <v>2</v>
          </cell>
        </row>
        <row r="4333">
          <cell r="A4333" t="str">
            <v>M2</v>
          </cell>
          <cell r="B4333" t="str">
            <v>A5C</v>
          </cell>
          <cell r="C4333" t="str">
            <v>P</v>
          </cell>
          <cell r="D4333" t="str">
            <v>23231</v>
          </cell>
          <cell r="E4333" t="str">
            <v>BALL VA</v>
          </cell>
          <cell r="F4333">
            <v>6</v>
          </cell>
          <cell r="G4333" t="str">
            <v>VB8010600000T00</v>
          </cell>
          <cell r="H4333">
            <v>0.75</v>
          </cell>
          <cell r="I4333" t="str">
            <v>--</v>
          </cell>
          <cell r="J4333">
            <v>1</v>
          </cell>
          <cell r="K4333">
            <v>1</v>
          </cell>
        </row>
        <row r="4334">
          <cell r="A4334" t="str">
            <v>M2</v>
          </cell>
          <cell r="B4334" t="str">
            <v>A5C</v>
          </cell>
          <cell r="C4334" t="str">
            <v>P</v>
          </cell>
          <cell r="D4334" t="str">
            <v>23235</v>
          </cell>
          <cell r="E4334" t="str">
            <v>BALL VA</v>
          </cell>
          <cell r="F4334">
            <v>6</v>
          </cell>
          <cell r="G4334" t="str">
            <v>VB8010600000T00</v>
          </cell>
          <cell r="H4334">
            <v>0.75</v>
          </cell>
          <cell r="I4334" t="str">
            <v>--</v>
          </cell>
          <cell r="J4334">
            <v>1</v>
          </cell>
          <cell r="K4334">
            <v>1</v>
          </cell>
        </row>
        <row r="4335">
          <cell r="A4335" t="str">
            <v>M2</v>
          </cell>
          <cell r="B4335" t="str">
            <v>A5C</v>
          </cell>
          <cell r="C4335" t="str">
            <v>P</v>
          </cell>
          <cell r="D4335" t="str">
            <v>23238</v>
          </cell>
          <cell r="E4335" t="str">
            <v>BALL VA</v>
          </cell>
          <cell r="F4335">
            <v>6</v>
          </cell>
          <cell r="G4335" t="str">
            <v>VB8010600000T00</v>
          </cell>
          <cell r="H4335">
            <v>0.75</v>
          </cell>
          <cell r="I4335" t="str">
            <v>--</v>
          </cell>
          <cell r="J4335">
            <v>1</v>
          </cell>
          <cell r="K4335">
            <v>1</v>
          </cell>
        </row>
        <row r="4336">
          <cell r="A4336" t="str">
            <v>M2</v>
          </cell>
          <cell r="B4336" t="str">
            <v>A5C</v>
          </cell>
          <cell r="C4336" t="str">
            <v>P</v>
          </cell>
          <cell r="D4336" t="str">
            <v>23239</v>
          </cell>
          <cell r="E4336" t="str">
            <v>BALL VA</v>
          </cell>
          <cell r="F4336">
            <v>6</v>
          </cell>
          <cell r="G4336" t="str">
            <v>VB8010600000T00</v>
          </cell>
          <cell r="H4336">
            <v>0.75</v>
          </cell>
          <cell r="I4336" t="str">
            <v>--</v>
          </cell>
          <cell r="J4336">
            <v>1</v>
          </cell>
          <cell r="K4336">
            <v>1</v>
          </cell>
        </row>
        <row r="4337">
          <cell r="A4337" t="str">
            <v>M2</v>
          </cell>
          <cell r="B4337" t="str">
            <v>A5C</v>
          </cell>
          <cell r="C4337" t="str">
            <v>P</v>
          </cell>
          <cell r="D4337" t="str">
            <v>23240</v>
          </cell>
          <cell r="E4337" t="str">
            <v>BALL VA</v>
          </cell>
          <cell r="F4337">
            <v>6</v>
          </cell>
          <cell r="G4337" t="str">
            <v>VB8010600000T00</v>
          </cell>
          <cell r="H4337">
            <v>0.75</v>
          </cell>
          <cell r="I4337" t="str">
            <v>--</v>
          </cell>
          <cell r="J4337">
            <v>2</v>
          </cell>
          <cell r="K4337">
            <v>2</v>
          </cell>
        </row>
        <row r="4338">
          <cell r="A4338" t="str">
            <v>M2</v>
          </cell>
          <cell r="B4338" t="str">
            <v>A5C</v>
          </cell>
          <cell r="C4338" t="str">
            <v>P</v>
          </cell>
          <cell r="D4338" t="str">
            <v>23247</v>
          </cell>
          <cell r="E4338" t="str">
            <v>BALL VA</v>
          </cell>
          <cell r="F4338">
            <v>6</v>
          </cell>
          <cell r="G4338" t="str">
            <v>VB8010600000T00</v>
          </cell>
          <cell r="H4338">
            <v>0.75</v>
          </cell>
          <cell r="I4338" t="str">
            <v>--</v>
          </cell>
          <cell r="J4338">
            <v>3</v>
          </cell>
          <cell r="K4338">
            <v>3</v>
          </cell>
        </row>
        <row r="4339">
          <cell r="A4339" t="str">
            <v>M2</v>
          </cell>
          <cell r="B4339" t="str">
            <v>A5C</v>
          </cell>
          <cell r="C4339" t="str">
            <v>P</v>
          </cell>
          <cell r="D4339" t="str">
            <v>23248</v>
          </cell>
          <cell r="E4339" t="str">
            <v>BALL VA</v>
          </cell>
          <cell r="F4339">
            <v>6</v>
          </cell>
          <cell r="G4339" t="str">
            <v>VB8010600000T00</v>
          </cell>
          <cell r="H4339">
            <v>0.75</v>
          </cell>
          <cell r="I4339" t="str">
            <v>--</v>
          </cell>
          <cell r="J4339">
            <v>1</v>
          </cell>
          <cell r="K4339">
            <v>1</v>
          </cell>
        </row>
        <row r="4340">
          <cell r="A4340" t="str">
            <v>M2</v>
          </cell>
          <cell r="B4340" t="str">
            <v>A5C</v>
          </cell>
          <cell r="C4340" t="str">
            <v>P</v>
          </cell>
          <cell r="D4340" t="str">
            <v>23258</v>
          </cell>
          <cell r="E4340" t="str">
            <v>BALL VA</v>
          </cell>
          <cell r="F4340">
            <v>6</v>
          </cell>
          <cell r="G4340" t="str">
            <v>VB8010600000T00</v>
          </cell>
          <cell r="H4340">
            <v>0.75</v>
          </cell>
          <cell r="I4340" t="str">
            <v>--</v>
          </cell>
          <cell r="J4340">
            <v>1</v>
          </cell>
          <cell r="K4340">
            <v>1</v>
          </cell>
        </row>
        <row r="4341">
          <cell r="A4341" t="str">
            <v>M2</v>
          </cell>
          <cell r="B4341" t="str">
            <v>A5C</v>
          </cell>
          <cell r="C4341" t="str">
            <v>P</v>
          </cell>
          <cell r="D4341" t="str">
            <v>23252</v>
          </cell>
          <cell r="E4341" t="str">
            <v>BALL VA</v>
          </cell>
          <cell r="F4341">
            <v>6</v>
          </cell>
          <cell r="G4341" t="str">
            <v>VB8010600000T00</v>
          </cell>
          <cell r="H4341">
            <v>0.75</v>
          </cell>
          <cell r="I4341" t="str">
            <v>--</v>
          </cell>
          <cell r="J4341">
            <v>1</v>
          </cell>
          <cell r="K4341">
            <v>1</v>
          </cell>
        </row>
        <row r="4342">
          <cell r="A4342" t="str">
            <v>M2</v>
          </cell>
          <cell r="B4342" t="str">
            <v>A5C</v>
          </cell>
          <cell r="C4342" t="str">
            <v>P</v>
          </cell>
          <cell r="D4342" t="str">
            <v>23252</v>
          </cell>
          <cell r="E4342" t="str">
            <v>BALL VA</v>
          </cell>
          <cell r="F4342">
            <v>6</v>
          </cell>
          <cell r="G4342" t="str">
            <v>VB8010600000T00</v>
          </cell>
          <cell r="H4342">
            <v>0.75</v>
          </cell>
          <cell r="I4342" t="str">
            <v>--</v>
          </cell>
          <cell r="J4342">
            <v>1</v>
          </cell>
          <cell r="K4342">
            <v>1</v>
          </cell>
        </row>
        <row r="4343">
          <cell r="A4343" t="str">
            <v>M2</v>
          </cell>
          <cell r="B4343" t="str">
            <v>A5C</v>
          </cell>
          <cell r="C4343" t="str">
            <v>P</v>
          </cell>
          <cell r="D4343" t="str">
            <v>23254</v>
          </cell>
          <cell r="E4343" t="str">
            <v>BALL VA</v>
          </cell>
          <cell r="F4343">
            <v>6</v>
          </cell>
          <cell r="G4343" t="str">
            <v>VB8010600000T00</v>
          </cell>
          <cell r="H4343">
            <v>0.75</v>
          </cell>
          <cell r="I4343" t="str">
            <v>--</v>
          </cell>
          <cell r="J4343">
            <v>2</v>
          </cell>
          <cell r="K4343">
            <v>2</v>
          </cell>
        </row>
        <row r="4344">
          <cell r="A4344" t="str">
            <v>M2</v>
          </cell>
          <cell r="B4344" t="str">
            <v>A5C</v>
          </cell>
          <cell r="C4344" t="str">
            <v>P</v>
          </cell>
          <cell r="D4344" t="str">
            <v>23259</v>
          </cell>
          <cell r="E4344" t="str">
            <v>BALL VA</v>
          </cell>
          <cell r="F4344">
            <v>6</v>
          </cell>
          <cell r="G4344" t="str">
            <v>VB8010600000T00</v>
          </cell>
          <cell r="H4344">
            <v>0.75</v>
          </cell>
          <cell r="I4344" t="str">
            <v>--</v>
          </cell>
          <cell r="J4344">
            <v>2</v>
          </cell>
          <cell r="K4344">
            <v>2</v>
          </cell>
        </row>
        <row r="4345">
          <cell r="A4345" t="str">
            <v>M2</v>
          </cell>
          <cell r="B4345" t="str">
            <v>A5C</v>
          </cell>
          <cell r="C4345" t="str">
            <v>P</v>
          </cell>
          <cell r="D4345" t="str">
            <v>24008</v>
          </cell>
          <cell r="E4345" t="str">
            <v>BALL VA</v>
          </cell>
          <cell r="F4345">
            <v>6</v>
          </cell>
          <cell r="G4345" t="str">
            <v>VB8010600000T00</v>
          </cell>
          <cell r="H4345">
            <v>0.75</v>
          </cell>
          <cell r="I4345" t="str">
            <v>--</v>
          </cell>
          <cell r="J4345">
            <v>1</v>
          </cell>
          <cell r="K4345">
            <v>1</v>
          </cell>
        </row>
        <row r="4346">
          <cell r="A4346" t="str">
            <v>M2</v>
          </cell>
          <cell r="B4346" t="str">
            <v>A5C</v>
          </cell>
          <cell r="C4346" t="str">
            <v>P</v>
          </cell>
          <cell r="D4346" t="str">
            <v>24008</v>
          </cell>
          <cell r="E4346" t="str">
            <v>BALL VA</v>
          </cell>
          <cell r="F4346">
            <v>6</v>
          </cell>
          <cell r="G4346" t="str">
            <v>VB8010600000T00</v>
          </cell>
          <cell r="H4346">
            <v>0.75</v>
          </cell>
          <cell r="I4346" t="str">
            <v>--</v>
          </cell>
          <cell r="J4346">
            <v>2</v>
          </cell>
          <cell r="K4346">
            <v>2</v>
          </cell>
        </row>
        <row r="4347">
          <cell r="A4347" t="str">
            <v>M2</v>
          </cell>
          <cell r="B4347" t="str">
            <v>A5C</v>
          </cell>
          <cell r="C4347" t="str">
            <v>P</v>
          </cell>
          <cell r="D4347" t="str">
            <v>24014</v>
          </cell>
          <cell r="E4347" t="str">
            <v>BALL VA</v>
          </cell>
          <cell r="F4347">
            <v>6</v>
          </cell>
          <cell r="G4347" t="str">
            <v>VB8010600000T00</v>
          </cell>
          <cell r="H4347">
            <v>0.75</v>
          </cell>
          <cell r="I4347" t="str">
            <v>--</v>
          </cell>
          <cell r="J4347">
            <v>2</v>
          </cell>
          <cell r="K4347">
            <v>2</v>
          </cell>
        </row>
        <row r="4348">
          <cell r="A4348" t="str">
            <v>M2</v>
          </cell>
          <cell r="B4348" t="str">
            <v>A5C</v>
          </cell>
          <cell r="C4348" t="str">
            <v>P</v>
          </cell>
          <cell r="D4348" t="str">
            <v>24020</v>
          </cell>
          <cell r="E4348" t="str">
            <v>BALL VA</v>
          </cell>
          <cell r="F4348">
            <v>6</v>
          </cell>
          <cell r="G4348" t="str">
            <v>VB8010600000T00</v>
          </cell>
          <cell r="H4348">
            <v>0.75</v>
          </cell>
          <cell r="I4348" t="str">
            <v>--</v>
          </cell>
          <cell r="J4348">
            <v>1</v>
          </cell>
          <cell r="K4348">
            <v>1</v>
          </cell>
        </row>
        <row r="4349">
          <cell r="A4349" t="str">
            <v>M2</v>
          </cell>
          <cell r="B4349" t="str">
            <v>A5C</v>
          </cell>
          <cell r="C4349" t="str">
            <v>P</v>
          </cell>
          <cell r="D4349" t="str">
            <v>24021</v>
          </cell>
          <cell r="E4349" t="str">
            <v>BALL VA</v>
          </cell>
          <cell r="F4349">
            <v>6</v>
          </cell>
          <cell r="G4349" t="str">
            <v>VB8010600000T00</v>
          </cell>
          <cell r="H4349">
            <v>0.75</v>
          </cell>
          <cell r="I4349" t="str">
            <v>--</v>
          </cell>
          <cell r="J4349">
            <v>2</v>
          </cell>
          <cell r="K4349">
            <v>2</v>
          </cell>
        </row>
        <row r="4350">
          <cell r="A4350" t="str">
            <v>M2</v>
          </cell>
          <cell r="B4350" t="str">
            <v>A5C</v>
          </cell>
          <cell r="C4350" t="str">
            <v>P</v>
          </cell>
          <cell r="D4350" t="str">
            <v>24024</v>
          </cell>
          <cell r="E4350" t="str">
            <v>BALL VA</v>
          </cell>
          <cell r="F4350">
            <v>6</v>
          </cell>
          <cell r="G4350" t="str">
            <v>VB8010600000T00</v>
          </cell>
          <cell r="H4350">
            <v>0.75</v>
          </cell>
          <cell r="I4350" t="str">
            <v>--</v>
          </cell>
          <cell r="J4350">
            <v>5</v>
          </cell>
          <cell r="K4350">
            <v>5</v>
          </cell>
        </row>
        <row r="4351">
          <cell r="A4351" t="str">
            <v>M2</v>
          </cell>
          <cell r="B4351" t="str">
            <v>A5C</v>
          </cell>
          <cell r="C4351" t="str">
            <v>P</v>
          </cell>
          <cell r="D4351" t="str">
            <v>99003</v>
          </cell>
          <cell r="E4351" t="str">
            <v>BALL VA</v>
          </cell>
          <cell r="F4351">
            <v>6</v>
          </cell>
          <cell r="G4351" t="str">
            <v>VB8010600000T00</v>
          </cell>
          <cell r="H4351">
            <v>0.75</v>
          </cell>
          <cell r="I4351" t="str">
            <v>--</v>
          </cell>
          <cell r="J4351">
            <v>2</v>
          </cell>
          <cell r="K4351">
            <v>2</v>
          </cell>
        </row>
        <row r="4352">
          <cell r="A4352" t="str">
            <v>M2</v>
          </cell>
          <cell r="B4352" t="str">
            <v>A5C</v>
          </cell>
          <cell r="C4352" t="str">
            <v>P</v>
          </cell>
          <cell r="D4352" t="str">
            <v>99003</v>
          </cell>
          <cell r="E4352" t="str">
            <v>BALL VA</v>
          </cell>
          <cell r="F4352">
            <v>6</v>
          </cell>
          <cell r="G4352" t="str">
            <v>VB8010600000T00</v>
          </cell>
          <cell r="H4352">
            <v>0.75</v>
          </cell>
          <cell r="I4352" t="str">
            <v>--</v>
          </cell>
          <cell r="J4352">
            <v>2</v>
          </cell>
          <cell r="K4352">
            <v>2</v>
          </cell>
        </row>
        <row r="4353">
          <cell r="A4353" t="str">
            <v>M2</v>
          </cell>
          <cell r="B4353" t="str">
            <v>A5C</v>
          </cell>
          <cell r="C4353" t="str">
            <v>P</v>
          </cell>
          <cell r="D4353" t="str">
            <v>99003</v>
          </cell>
          <cell r="E4353" t="str">
            <v>BALL VA</v>
          </cell>
          <cell r="F4353">
            <v>6</v>
          </cell>
          <cell r="G4353" t="str">
            <v>VB8010600000T00</v>
          </cell>
          <cell r="H4353">
            <v>0.75</v>
          </cell>
          <cell r="I4353" t="str">
            <v>--</v>
          </cell>
          <cell r="J4353">
            <v>1</v>
          </cell>
          <cell r="K4353">
            <v>1</v>
          </cell>
        </row>
        <row r="4354">
          <cell r="A4354" t="str">
            <v>M2</v>
          </cell>
          <cell r="B4354" t="str">
            <v>A5C</v>
          </cell>
          <cell r="C4354" t="str">
            <v>TRIM</v>
          </cell>
          <cell r="D4354" t="str">
            <v>V-2301</v>
          </cell>
          <cell r="E4354" t="str">
            <v>BALL VA</v>
          </cell>
          <cell r="F4354">
            <v>6</v>
          </cell>
          <cell r="G4354" t="str">
            <v>VB8010600000T00</v>
          </cell>
          <cell r="H4354">
            <v>0.75</v>
          </cell>
          <cell r="I4354" t="str">
            <v>--</v>
          </cell>
          <cell r="J4354">
            <v>2</v>
          </cell>
          <cell r="K4354">
            <v>2</v>
          </cell>
        </row>
        <row r="4355">
          <cell r="A4355" t="str">
            <v>M2</v>
          </cell>
          <cell r="B4355" t="str">
            <v>A5C</v>
          </cell>
          <cell r="C4355" t="str">
            <v>TRIM</v>
          </cell>
          <cell r="D4355" t="str">
            <v>V-2301</v>
          </cell>
          <cell r="E4355" t="str">
            <v>BALL VA</v>
          </cell>
          <cell r="F4355">
            <v>6</v>
          </cell>
          <cell r="G4355" t="str">
            <v>VB8010600000T00</v>
          </cell>
          <cell r="H4355">
            <v>0.75</v>
          </cell>
          <cell r="I4355" t="str">
            <v>--</v>
          </cell>
          <cell r="J4355">
            <v>2</v>
          </cell>
          <cell r="K4355">
            <v>2</v>
          </cell>
        </row>
        <row r="4356">
          <cell r="A4356" t="str">
            <v>M2</v>
          </cell>
          <cell r="B4356" t="str">
            <v>A5C</v>
          </cell>
          <cell r="C4356" t="str">
            <v>TRIM</v>
          </cell>
          <cell r="D4356" t="str">
            <v>V-2315</v>
          </cell>
          <cell r="E4356" t="str">
            <v>BALL VA</v>
          </cell>
          <cell r="F4356">
            <v>6</v>
          </cell>
          <cell r="G4356" t="str">
            <v>VB8010600000T00</v>
          </cell>
          <cell r="H4356">
            <v>0.75</v>
          </cell>
          <cell r="I4356" t="str">
            <v>--</v>
          </cell>
          <cell r="J4356">
            <v>2</v>
          </cell>
          <cell r="K4356">
            <v>2</v>
          </cell>
        </row>
        <row r="4357">
          <cell r="A4357" t="str">
            <v>M2</v>
          </cell>
          <cell r="B4357" t="str">
            <v>A5C</v>
          </cell>
          <cell r="C4357" t="str">
            <v>TRIM</v>
          </cell>
          <cell r="D4357" t="str">
            <v>V-2316</v>
          </cell>
          <cell r="E4357" t="str">
            <v>BALL VA</v>
          </cell>
          <cell r="F4357">
            <v>6</v>
          </cell>
          <cell r="G4357" t="str">
            <v>VB8010600000T00</v>
          </cell>
          <cell r="H4357">
            <v>0.75</v>
          </cell>
          <cell r="I4357" t="str">
            <v>--</v>
          </cell>
          <cell r="J4357">
            <v>2</v>
          </cell>
          <cell r="K4357">
            <v>2</v>
          </cell>
        </row>
        <row r="4358">
          <cell r="A4358" t="str">
            <v>M2</v>
          </cell>
          <cell r="B4358" t="str">
            <v>A5C</v>
          </cell>
          <cell r="C4358" t="str">
            <v>TRIM</v>
          </cell>
          <cell r="D4358" t="str">
            <v>V-2316</v>
          </cell>
          <cell r="E4358" t="str">
            <v>BALL VA</v>
          </cell>
          <cell r="F4358">
            <v>6</v>
          </cell>
          <cell r="G4358" t="str">
            <v>VB8010600000T00</v>
          </cell>
          <cell r="H4358">
            <v>0.75</v>
          </cell>
          <cell r="I4358" t="str">
            <v>--</v>
          </cell>
          <cell r="J4358">
            <v>4</v>
          </cell>
          <cell r="K4358">
            <v>4</v>
          </cell>
        </row>
        <row r="4359">
          <cell r="A4359" t="str">
            <v>M2</v>
          </cell>
          <cell r="B4359" t="str">
            <v>A5C</v>
          </cell>
          <cell r="C4359" t="str">
            <v>TRIM</v>
          </cell>
          <cell r="D4359" t="str">
            <v>V-2318</v>
          </cell>
          <cell r="E4359" t="str">
            <v>BALL VA</v>
          </cell>
          <cell r="F4359">
            <v>6</v>
          </cell>
          <cell r="G4359" t="str">
            <v>VB8010600000T00</v>
          </cell>
          <cell r="H4359">
            <v>0.75</v>
          </cell>
          <cell r="I4359" t="str">
            <v>--</v>
          </cell>
          <cell r="J4359">
            <v>2</v>
          </cell>
          <cell r="K4359">
            <v>2</v>
          </cell>
        </row>
        <row r="4360">
          <cell r="A4360" t="str">
            <v>M2</v>
          </cell>
          <cell r="B4360" t="str">
            <v>A5C</v>
          </cell>
          <cell r="C4360" t="str">
            <v>TRIM</v>
          </cell>
          <cell r="D4360" t="str">
            <v>V-2320</v>
          </cell>
          <cell r="E4360" t="str">
            <v>BALL VA</v>
          </cell>
          <cell r="F4360">
            <v>6</v>
          </cell>
          <cell r="G4360" t="str">
            <v>VB8010600000T00</v>
          </cell>
          <cell r="H4360">
            <v>0.75</v>
          </cell>
          <cell r="I4360" t="str">
            <v>--</v>
          </cell>
          <cell r="J4360">
            <v>2</v>
          </cell>
          <cell r="K4360">
            <v>2</v>
          </cell>
        </row>
        <row r="4361">
          <cell r="A4361" t="str">
            <v>M2</v>
          </cell>
          <cell r="B4361" t="str">
            <v>A5C</v>
          </cell>
          <cell r="C4361" t="str">
            <v>TRIM</v>
          </cell>
          <cell r="D4361" t="str">
            <v>V-2320</v>
          </cell>
          <cell r="E4361" t="str">
            <v>BALL VA</v>
          </cell>
          <cell r="F4361">
            <v>6</v>
          </cell>
          <cell r="G4361" t="str">
            <v>VB8010600000T00</v>
          </cell>
          <cell r="H4361">
            <v>0.75</v>
          </cell>
          <cell r="I4361" t="str">
            <v>--</v>
          </cell>
          <cell r="J4361">
            <v>4</v>
          </cell>
          <cell r="K4361">
            <v>4</v>
          </cell>
        </row>
        <row r="4362">
          <cell r="A4362" t="str">
            <v>M2</v>
          </cell>
          <cell r="B4362" t="str">
            <v>A5C</v>
          </cell>
          <cell r="C4362" t="str">
            <v>TRIM</v>
          </cell>
          <cell r="D4362" t="str">
            <v>V-2321</v>
          </cell>
          <cell r="E4362" t="str">
            <v>BALL VA</v>
          </cell>
          <cell r="F4362">
            <v>6</v>
          </cell>
          <cell r="G4362" t="str">
            <v>VB8010600000T00</v>
          </cell>
          <cell r="H4362">
            <v>0.75</v>
          </cell>
          <cell r="I4362" t="str">
            <v>--</v>
          </cell>
          <cell r="J4362">
            <v>4</v>
          </cell>
          <cell r="K4362">
            <v>4</v>
          </cell>
        </row>
        <row r="4363">
          <cell r="A4363" t="str">
            <v>M2</v>
          </cell>
          <cell r="B4363" t="str">
            <v>A5C</v>
          </cell>
          <cell r="C4363" t="str">
            <v>TRIM</v>
          </cell>
          <cell r="D4363" t="str">
            <v>V-2321</v>
          </cell>
          <cell r="E4363" t="str">
            <v>BALL VA</v>
          </cell>
          <cell r="F4363">
            <v>6</v>
          </cell>
          <cell r="G4363" t="str">
            <v>VB8010600000T00</v>
          </cell>
          <cell r="H4363">
            <v>0.75</v>
          </cell>
          <cell r="I4363" t="str">
            <v>--</v>
          </cell>
          <cell r="J4363">
            <v>2</v>
          </cell>
          <cell r="K4363">
            <v>2</v>
          </cell>
        </row>
        <row r="4364">
          <cell r="A4364" t="str">
            <v>M2</v>
          </cell>
          <cell r="B4364" t="str">
            <v>A5C</v>
          </cell>
          <cell r="C4364" t="str">
            <v>TRIM</v>
          </cell>
          <cell r="D4364" t="str">
            <v>V-2323</v>
          </cell>
          <cell r="E4364" t="str">
            <v>BALL VA</v>
          </cell>
          <cell r="F4364">
            <v>6</v>
          </cell>
          <cell r="G4364" t="str">
            <v>VB8010600000T00</v>
          </cell>
          <cell r="H4364">
            <v>0.75</v>
          </cell>
          <cell r="I4364" t="str">
            <v>--</v>
          </cell>
          <cell r="J4364">
            <v>4</v>
          </cell>
          <cell r="K4364">
            <v>4</v>
          </cell>
        </row>
        <row r="4365">
          <cell r="A4365" t="str">
            <v>M2</v>
          </cell>
          <cell r="B4365" t="str">
            <v>A5C</v>
          </cell>
          <cell r="C4365" t="str">
            <v>TRIM</v>
          </cell>
          <cell r="D4365" t="str">
            <v>V-2323</v>
          </cell>
          <cell r="E4365" t="str">
            <v>BALL VA</v>
          </cell>
          <cell r="F4365">
            <v>6</v>
          </cell>
          <cell r="G4365" t="str">
            <v>VB8010600000T00</v>
          </cell>
          <cell r="H4365">
            <v>0.75</v>
          </cell>
          <cell r="I4365" t="str">
            <v>--</v>
          </cell>
          <cell r="J4365">
            <v>2</v>
          </cell>
          <cell r="K4365">
            <v>2</v>
          </cell>
        </row>
        <row r="4366">
          <cell r="A4366" t="str">
            <v>M2</v>
          </cell>
          <cell r="B4366" t="str">
            <v>A5C</v>
          </cell>
          <cell r="C4366" t="str">
            <v>TRIM</v>
          </cell>
          <cell r="D4366" t="str">
            <v>V-2324</v>
          </cell>
          <cell r="E4366" t="str">
            <v>BALL VA</v>
          </cell>
          <cell r="F4366">
            <v>6</v>
          </cell>
          <cell r="G4366" t="str">
            <v>VB8010600000T00</v>
          </cell>
          <cell r="H4366">
            <v>0.75</v>
          </cell>
          <cell r="I4366" t="str">
            <v>--</v>
          </cell>
          <cell r="J4366">
            <v>2</v>
          </cell>
          <cell r="K4366">
            <v>2</v>
          </cell>
        </row>
        <row r="4367">
          <cell r="A4367" t="str">
            <v>M2</v>
          </cell>
          <cell r="B4367" t="str">
            <v>A5C</v>
          </cell>
          <cell r="C4367" t="str">
            <v>TRIM</v>
          </cell>
          <cell r="D4367" t="str">
            <v>V-2324</v>
          </cell>
          <cell r="E4367" t="str">
            <v>BALL VA</v>
          </cell>
          <cell r="F4367">
            <v>6</v>
          </cell>
          <cell r="G4367" t="str">
            <v>VB8010600000T00</v>
          </cell>
          <cell r="H4367">
            <v>0.75</v>
          </cell>
          <cell r="I4367" t="str">
            <v>--</v>
          </cell>
          <cell r="J4367">
            <v>4</v>
          </cell>
          <cell r="K4367">
            <v>4</v>
          </cell>
        </row>
        <row r="4368">
          <cell r="A4368" t="str">
            <v>M2</v>
          </cell>
          <cell r="B4368" t="str">
            <v>A5C</v>
          </cell>
          <cell r="C4368" t="str">
            <v>TRIM</v>
          </cell>
          <cell r="D4368" t="str">
            <v>V-2326</v>
          </cell>
          <cell r="E4368" t="str">
            <v>BALL VA</v>
          </cell>
          <cell r="F4368">
            <v>6</v>
          </cell>
          <cell r="G4368" t="str">
            <v>VB8010600000T00</v>
          </cell>
          <cell r="H4368">
            <v>0.75</v>
          </cell>
          <cell r="I4368" t="str">
            <v>--</v>
          </cell>
          <cell r="J4368">
            <v>4</v>
          </cell>
          <cell r="K4368">
            <v>4</v>
          </cell>
        </row>
        <row r="4369">
          <cell r="A4369" t="str">
            <v>M2</v>
          </cell>
          <cell r="B4369" t="str">
            <v>A5C</v>
          </cell>
          <cell r="C4369" t="str">
            <v>TRIM</v>
          </cell>
          <cell r="D4369" t="str">
            <v>V-2326</v>
          </cell>
          <cell r="E4369" t="str">
            <v>BALL VA</v>
          </cell>
          <cell r="F4369">
            <v>6</v>
          </cell>
          <cell r="G4369" t="str">
            <v>VB8010600000T00</v>
          </cell>
          <cell r="H4369">
            <v>0.75</v>
          </cell>
          <cell r="I4369" t="str">
            <v>--</v>
          </cell>
          <cell r="J4369">
            <v>2</v>
          </cell>
          <cell r="K4369">
            <v>2</v>
          </cell>
        </row>
        <row r="4370">
          <cell r="A4370" t="str">
            <v>M2</v>
          </cell>
          <cell r="B4370" t="str">
            <v>A5C</v>
          </cell>
          <cell r="C4370" t="str">
            <v>TRIM</v>
          </cell>
          <cell r="D4370" t="str">
            <v>V-2328</v>
          </cell>
          <cell r="E4370" t="str">
            <v>BALL VA</v>
          </cell>
          <cell r="F4370">
            <v>6</v>
          </cell>
          <cell r="G4370" t="str">
            <v>VB8010600000T00</v>
          </cell>
          <cell r="H4370">
            <v>0.75</v>
          </cell>
          <cell r="I4370" t="str">
            <v>--</v>
          </cell>
          <cell r="J4370">
            <v>2</v>
          </cell>
          <cell r="K4370">
            <v>2</v>
          </cell>
        </row>
        <row r="4371">
          <cell r="A4371" t="str">
            <v>M2</v>
          </cell>
          <cell r="B4371" t="str">
            <v>A5C</v>
          </cell>
          <cell r="C4371" t="str">
            <v>TRIM</v>
          </cell>
          <cell r="D4371" t="str">
            <v>V-2329</v>
          </cell>
          <cell r="E4371" t="str">
            <v>BALL VA</v>
          </cell>
          <cell r="F4371">
            <v>6</v>
          </cell>
          <cell r="G4371" t="str">
            <v>VB8010600000T00</v>
          </cell>
          <cell r="H4371">
            <v>0.75</v>
          </cell>
          <cell r="I4371" t="str">
            <v>--</v>
          </cell>
          <cell r="J4371">
            <v>4</v>
          </cell>
          <cell r="K4371">
            <v>4</v>
          </cell>
        </row>
        <row r="4372">
          <cell r="A4372" t="str">
            <v>M2</v>
          </cell>
          <cell r="B4372" t="str">
            <v>A5C</v>
          </cell>
          <cell r="C4372" t="str">
            <v>TRIM</v>
          </cell>
          <cell r="D4372" t="str">
            <v>V-2330</v>
          </cell>
          <cell r="E4372" t="str">
            <v>BALL VA</v>
          </cell>
          <cell r="F4372">
            <v>6</v>
          </cell>
          <cell r="G4372" t="str">
            <v>VB8010600000T00</v>
          </cell>
          <cell r="H4372">
            <v>0.75</v>
          </cell>
          <cell r="I4372" t="str">
            <v>--</v>
          </cell>
          <cell r="J4372">
            <v>4</v>
          </cell>
          <cell r="K4372">
            <v>4</v>
          </cell>
        </row>
        <row r="4373">
          <cell r="A4373" t="str">
            <v>M2</v>
          </cell>
          <cell r="B4373" t="str">
            <v>A5C</v>
          </cell>
          <cell r="C4373" t="str">
            <v>TRIM</v>
          </cell>
          <cell r="D4373" t="str">
            <v>V-2330</v>
          </cell>
          <cell r="E4373" t="str">
            <v>BALL VA</v>
          </cell>
          <cell r="F4373">
            <v>6</v>
          </cell>
          <cell r="G4373" t="str">
            <v>VB8010600000T00</v>
          </cell>
          <cell r="H4373">
            <v>0.75</v>
          </cell>
          <cell r="I4373" t="str">
            <v>--</v>
          </cell>
          <cell r="J4373">
            <v>2</v>
          </cell>
          <cell r="K4373">
            <v>2</v>
          </cell>
        </row>
        <row r="4374">
          <cell r="A4374" t="str">
            <v>M2</v>
          </cell>
          <cell r="B4374" t="str">
            <v>A5C</v>
          </cell>
          <cell r="C4374" t="str">
            <v>TRIM</v>
          </cell>
          <cell r="D4374" t="str">
            <v>V-2331</v>
          </cell>
          <cell r="E4374" t="str">
            <v>BALL VA</v>
          </cell>
          <cell r="F4374">
            <v>6</v>
          </cell>
          <cell r="G4374" t="str">
            <v>VB8010600000T00</v>
          </cell>
          <cell r="H4374">
            <v>0.75</v>
          </cell>
          <cell r="I4374" t="str">
            <v>--</v>
          </cell>
          <cell r="J4374">
            <v>2</v>
          </cell>
          <cell r="K4374">
            <v>2</v>
          </cell>
        </row>
        <row r="4375">
          <cell r="A4375" t="str">
            <v>M2</v>
          </cell>
          <cell r="B4375" t="str">
            <v>A5C</v>
          </cell>
          <cell r="C4375" t="str">
            <v>TRIM</v>
          </cell>
          <cell r="D4375" t="str">
            <v>V-2331</v>
          </cell>
          <cell r="E4375" t="str">
            <v>BALL VA</v>
          </cell>
          <cell r="F4375">
            <v>6</v>
          </cell>
          <cell r="G4375" t="str">
            <v>VB8010600000T00</v>
          </cell>
          <cell r="H4375">
            <v>0.75</v>
          </cell>
          <cell r="I4375" t="str">
            <v>--</v>
          </cell>
          <cell r="J4375">
            <v>4</v>
          </cell>
          <cell r="K4375">
            <v>4</v>
          </cell>
        </row>
        <row r="4376">
          <cell r="A4376" t="str">
            <v>M2</v>
          </cell>
          <cell r="B4376" t="str">
            <v>A5C</v>
          </cell>
          <cell r="C4376" t="str">
            <v>TRIM</v>
          </cell>
          <cell r="D4376" t="str">
            <v>V-2332</v>
          </cell>
          <cell r="E4376" t="str">
            <v>BALL VA</v>
          </cell>
          <cell r="F4376">
            <v>6</v>
          </cell>
          <cell r="G4376" t="str">
            <v>VB8010600000T00</v>
          </cell>
          <cell r="H4376">
            <v>0.75</v>
          </cell>
          <cell r="I4376" t="str">
            <v>--</v>
          </cell>
          <cell r="J4376">
            <v>2</v>
          </cell>
          <cell r="K4376">
            <v>2</v>
          </cell>
        </row>
        <row r="4377">
          <cell r="A4377" t="str">
            <v>M2</v>
          </cell>
          <cell r="B4377" t="str">
            <v>A5C</v>
          </cell>
          <cell r="C4377" t="str">
            <v>TRIM</v>
          </cell>
          <cell r="D4377" t="str">
            <v>V-2332</v>
          </cell>
          <cell r="E4377" t="str">
            <v>BALL VA</v>
          </cell>
          <cell r="F4377">
            <v>6</v>
          </cell>
          <cell r="G4377" t="str">
            <v>VB8010600000T00</v>
          </cell>
          <cell r="H4377">
            <v>0.75</v>
          </cell>
          <cell r="I4377" t="str">
            <v>--</v>
          </cell>
          <cell r="J4377">
            <v>4</v>
          </cell>
          <cell r="K4377">
            <v>4</v>
          </cell>
        </row>
        <row r="4378">
          <cell r="A4378" t="str">
            <v>M2</v>
          </cell>
          <cell r="B4378" t="str">
            <v>A5C</v>
          </cell>
          <cell r="C4378" t="str">
            <v>TRIM</v>
          </cell>
          <cell r="D4378" t="str">
            <v>V-2333</v>
          </cell>
          <cell r="E4378" t="str">
            <v>BALL VA</v>
          </cell>
          <cell r="F4378">
            <v>6</v>
          </cell>
          <cell r="G4378" t="str">
            <v>VB8010600000T00</v>
          </cell>
          <cell r="H4378">
            <v>0.75</v>
          </cell>
          <cell r="I4378" t="str">
            <v>--</v>
          </cell>
          <cell r="J4378">
            <v>2</v>
          </cell>
          <cell r="K4378">
            <v>2</v>
          </cell>
        </row>
        <row r="4379">
          <cell r="A4379" t="str">
            <v>M2</v>
          </cell>
          <cell r="B4379" t="str">
            <v>A5C</v>
          </cell>
          <cell r="C4379" t="str">
            <v>TRIM</v>
          </cell>
          <cell r="D4379" t="str">
            <v>V-2351</v>
          </cell>
          <cell r="E4379" t="str">
            <v>BALL VA</v>
          </cell>
          <cell r="F4379">
            <v>6</v>
          </cell>
          <cell r="G4379" t="str">
            <v>VB8010600000T00</v>
          </cell>
          <cell r="H4379">
            <v>0.75</v>
          </cell>
          <cell r="I4379" t="str">
            <v>--</v>
          </cell>
          <cell r="J4379">
            <v>2</v>
          </cell>
          <cell r="K4379">
            <v>2</v>
          </cell>
        </row>
        <row r="4380">
          <cell r="A4380" t="str">
            <v>M2</v>
          </cell>
          <cell r="B4380" t="str">
            <v>A5C</v>
          </cell>
          <cell r="C4380" t="str">
            <v>TRIM</v>
          </cell>
          <cell r="D4380" t="str">
            <v>V-2351</v>
          </cell>
          <cell r="E4380" t="str">
            <v>BALL VA</v>
          </cell>
          <cell r="F4380">
            <v>6</v>
          </cell>
          <cell r="G4380" t="str">
            <v>VB8010600000T00</v>
          </cell>
          <cell r="H4380">
            <v>0.75</v>
          </cell>
          <cell r="I4380" t="str">
            <v>--</v>
          </cell>
          <cell r="J4380">
            <v>2</v>
          </cell>
          <cell r="K4380">
            <v>2</v>
          </cell>
        </row>
        <row r="4381">
          <cell r="A4381" t="str">
            <v>M2</v>
          </cell>
          <cell r="B4381" t="str">
            <v>A5C</v>
          </cell>
          <cell r="C4381" t="str">
            <v>TRIM</v>
          </cell>
          <cell r="D4381" t="str">
            <v>V-2327</v>
          </cell>
          <cell r="E4381" t="str">
            <v>BALL VA</v>
          </cell>
          <cell r="F4381">
            <v>6</v>
          </cell>
          <cell r="G4381" t="str">
            <v>VB8010600000T00</v>
          </cell>
          <cell r="H4381">
            <v>0.75</v>
          </cell>
          <cell r="I4381" t="str">
            <v>--</v>
          </cell>
          <cell r="J4381">
            <v>4</v>
          </cell>
          <cell r="K4381">
            <v>4</v>
          </cell>
        </row>
        <row r="4382">
          <cell r="A4382" t="str">
            <v>M2</v>
          </cell>
          <cell r="B4382" t="str">
            <v>A5C</v>
          </cell>
          <cell r="C4382" t="str">
            <v>TRIM</v>
          </cell>
          <cell r="D4382" t="str">
            <v>V-2333</v>
          </cell>
          <cell r="E4382" t="str">
            <v>BALL VA</v>
          </cell>
          <cell r="F4382">
            <v>6</v>
          </cell>
          <cell r="G4382" t="str">
            <v>VB8010600000T00</v>
          </cell>
          <cell r="H4382">
            <v>0.75</v>
          </cell>
          <cell r="I4382" t="str">
            <v>--</v>
          </cell>
          <cell r="J4382">
            <v>4</v>
          </cell>
          <cell r="K4382">
            <v>4</v>
          </cell>
        </row>
        <row r="4383">
          <cell r="A4383" t="str">
            <v>M2</v>
          </cell>
          <cell r="B4383" t="str">
            <v>A5C</v>
          </cell>
          <cell r="C4383" t="str">
            <v>N</v>
          </cell>
          <cell r="D4383" t="str">
            <v>23613</v>
          </cell>
          <cell r="E4383" t="str">
            <v>BALL VA</v>
          </cell>
          <cell r="F4383">
            <v>6</v>
          </cell>
          <cell r="G4383" t="str">
            <v>VB8010600000T00</v>
          </cell>
          <cell r="H4383">
            <v>0.75</v>
          </cell>
          <cell r="I4383" t="str">
            <v>--</v>
          </cell>
          <cell r="J4383">
            <v>1</v>
          </cell>
          <cell r="K4383">
            <v>1</v>
          </cell>
        </row>
        <row r="4384">
          <cell r="A4384" t="str">
            <v>M2</v>
          </cell>
          <cell r="B4384" t="str">
            <v>A5C</v>
          </cell>
          <cell r="C4384" t="str">
            <v>N</v>
          </cell>
          <cell r="D4384" t="str">
            <v>23619</v>
          </cell>
          <cell r="E4384" t="str">
            <v>BALL VA</v>
          </cell>
          <cell r="F4384">
            <v>6</v>
          </cell>
          <cell r="G4384" t="str">
            <v>VB8010600000T00</v>
          </cell>
          <cell r="H4384">
            <v>0.75</v>
          </cell>
          <cell r="I4384" t="str">
            <v>--</v>
          </cell>
          <cell r="J4384">
            <v>3</v>
          </cell>
          <cell r="K4384">
            <v>3</v>
          </cell>
        </row>
        <row r="4385">
          <cell r="A4385" t="str">
            <v>M2</v>
          </cell>
          <cell r="B4385" t="str">
            <v>A5C</v>
          </cell>
          <cell r="C4385" t="str">
            <v>N</v>
          </cell>
          <cell r="D4385" t="str">
            <v>23619</v>
          </cell>
          <cell r="E4385" t="str">
            <v>BALL VA</v>
          </cell>
          <cell r="F4385">
            <v>6</v>
          </cell>
          <cell r="G4385" t="str">
            <v>VB8010600000T00</v>
          </cell>
          <cell r="H4385">
            <v>0.75</v>
          </cell>
          <cell r="I4385" t="str">
            <v>--</v>
          </cell>
          <cell r="J4385">
            <v>1</v>
          </cell>
          <cell r="K4385">
            <v>1</v>
          </cell>
        </row>
        <row r="4386">
          <cell r="A4386" t="str">
            <v>M2</v>
          </cell>
          <cell r="B4386" t="str">
            <v>A5C</v>
          </cell>
          <cell r="C4386" t="str">
            <v>N</v>
          </cell>
          <cell r="D4386" t="str">
            <v>23634</v>
          </cell>
          <cell r="E4386" t="str">
            <v>BALL VA</v>
          </cell>
          <cell r="F4386">
            <v>6</v>
          </cell>
          <cell r="G4386" t="str">
            <v>VB8010600000T00</v>
          </cell>
          <cell r="H4386">
            <v>0.75</v>
          </cell>
          <cell r="I4386" t="str">
            <v>--</v>
          </cell>
          <cell r="J4386">
            <v>1</v>
          </cell>
          <cell r="K4386">
            <v>1</v>
          </cell>
        </row>
        <row r="4387">
          <cell r="A4387" t="str">
            <v>M2</v>
          </cell>
          <cell r="B4387" t="str">
            <v>A5C</v>
          </cell>
          <cell r="C4387" t="str">
            <v>N</v>
          </cell>
          <cell r="D4387" t="str">
            <v>23635</v>
          </cell>
          <cell r="E4387" t="str">
            <v>BALL VA</v>
          </cell>
          <cell r="F4387">
            <v>6</v>
          </cell>
          <cell r="G4387" t="str">
            <v>VB8010600000T00</v>
          </cell>
          <cell r="H4387">
            <v>0.75</v>
          </cell>
          <cell r="I4387" t="str">
            <v>--</v>
          </cell>
          <cell r="J4387">
            <v>1</v>
          </cell>
          <cell r="K4387">
            <v>1</v>
          </cell>
        </row>
        <row r="4388">
          <cell r="A4388" t="str">
            <v>M2</v>
          </cell>
          <cell r="B4388" t="str">
            <v>A5C</v>
          </cell>
          <cell r="C4388" t="str">
            <v>N</v>
          </cell>
          <cell r="D4388" t="str">
            <v>23636</v>
          </cell>
          <cell r="E4388" t="str">
            <v>BALL VA</v>
          </cell>
          <cell r="F4388">
            <v>6</v>
          </cell>
          <cell r="G4388" t="str">
            <v>VB8010600000T00</v>
          </cell>
          <cell r="H4388">
            <v>0.75</v>
          </cell>
          <cell r="I4388" t="str">
            <v>--</v>
          </cell>
          <cell r="J4388">
            <v>1</v>
          </cell>
          <cell r="K4388">
            <v>1</v>
          </cell>
        </row>
        <row r="4389">
          <cell r="A4389" t="str">
            <v>M2</v>
          </cell>
          <cell r="B4389" t="str">
            <v>A5C</v>
          </cell>
          <cell r="C4389" t="str">
            <v>N</v>
          </cell>
          <cell r="D4389" t="str">
            <v>23637</v>
          </cell>
          <cell r="E4389" t="str">
            <v>BALL VA</v>
          </cell>
          <cell r="F4389">
            <v>6</v>
          </cell>
          <cell r="G4389" t="str">
            <v>VB8010600000T00</v>
          </cell>
          <cell r="H4389">
            <v>0.75</v>
          </cell>
          <cell r="I4389" t="str">
            <v>--</v>
          </cell>
          <cell r="J4389">
            <v>1</v>
          </cell>
          <cell r="K4389">
            <v>1</v>
          </cell>
        </row>
        <row r="4390">
          <cell r="A4390" t="str">
            <v>M2</v>
          </cell>
          <cell r="B4390" t="str">
            <v>A5C</v>
          </cell>
          <cell r="C4390" t="str">
            <v>N</v>
          </cell>
          <cell r="D4390" t="str">
            <v>23638</v>
          </cell>
          <cell r="E4390" t="str">
            <v>BALL VA</v>
          </cell>
          <cell r="F4390">
            <v>6</v>
          </cell>
          <cell r="G4390" t="str">
            <v>VB8010600000T00</v>
          </cell>
          <cell r="H4390">
            <v>0.75</v>
          </cell>
          <cell r="I4390" t="str">
            <v>--</v>
          </cell>
          <cell r="J4390">
            <v>1</v>
          </cell>
          <cell r="K4390">
            <v>1</v>
          </cell>
        </row>
        <row r="4391">
          <cell r="A4391" t="str">
            <v>M2</v>
          </cell>
          <cell r="B4391" t="str">
            <v>A5C</v>
          </cell>
          <cell r="C4391" t="str">
            <v>N</v>
          </cell>
          <cell r="D4391" t="str">
            <v>23639</v>
          </cell>
          <cell r="E4391" t="str">
            <v>BALL VA</v>
          </cell>
          <cell r="F4391">
            <v>6</v>
          </cell>
          <cell r="G4391" t="str">
            <v>VB8010600000T00</v>
          </cell>
          <cell r="H4391">
            <v>0.75</v>
          </cell>
          <cell r="I4391" t="str">
            <v>--</v>
          </cell>
          <cell r="J4391">
            <v>1</v>
          </cell>
          <cell r="K4391">
            <v>1</v>
          </cell>
        </row>
        <row r="4392">
          <cell r="A4392" t="str">
            <v>M2</v>
          </cell>
          <cell r="B4392" t="str">
            <v>A5C</v>
          </cell>
          <cell r="C4392" t="str">
            <v>N</v>
          </cell>
          <cell r="D4392" t="str">
            <v>23640</v>
          </cell>
          <cell r="E4392" t="str">
            <v>BALL VA</v>
          </cell>
          <cell r="F4392">
            <v>6</v>
          </cell>
          <cell r="G4392" t="str">
            <v>VB8010600000T00</v>
          </cell>
          <cell r="H4392">
            <v>0.75</v>
          </cell>
          <cell r="I4392" t="str">
            <v>--</v>
          </cell>
          <cell r="J4392">
            <v>1</v>
          </cell>
          <cell r="K4392">
            <v>1</v>
          </cell>
        </row>
        <row r="4393">
          <cell r="A4393" t="str">
            <v>M2</v>
          </cell>
          <cell r="B4393" t="str">
            <v>A5C</v>
          </cell>
          <cell r="C4393" t="str">
            <v>N</v>
          </cell>
          <cell r="D4393" t="str">
            <v>24612</v>
          </cell>
          <cell r="E4393" t="str">
            <v>BALL VA</v>
          </cell>
          <cell r="F4393">
            <v>6</v>
          </cell>
          <cell r="G4393" t="str">
            <v>VB8010600000T00</v>
          </cell>
          <cell r="H4393">
            <v>0.75</v>
          </cell>
          <cell r="I4393" t="str">
            <v>--</v>
          </cell>
          <cell r="J4393">
            <v>1</v>
          </cell>
          <cell r="K4393">
            <v>1</v>
          </cell>
        </row>
        <row r="4394">
          <cell r="A4394" t="str">
            <v>M2</v>
          </cell>
          <cell r="B4394" t="str">
            <v>A5C</v>
          </cell>
          <cell r="C4394" t="str">
            <v>N</v>
          </cell>
          <cell r="D4394" t="str">
            <v>24613</v>
          </cell>
          <cell r="E4394" t="str">
            <v>BALL VA</v>
          </cell>
          <cell r="F4394">
            <v>6</v>
          </cell>
          <cell r="G4394" t="str">
            <v>VB8010600000T00</v>
          </cell>
          <cell r="H4394">
            <v>0.75</v>
          </cell>
          <cell r="I4394" t="str">
            <v>--</v>
          </cell>
          <cell r="J4394">
            <v>3</v>
          </cell>
          <cell r="K4394">
            <v>3</v>
          </cell>
        </row>
        <row r="4395">
          <cell r="A4395" t="str">
            <v>M2</v>
          </cell>
          <cell r="B4395" t="str">
            <v>A5C</v>
          </cell>
          <cell r="C4395" t="str">
            <v>N</v>
          </cell>
          <cell r="D4395" t="str">
            <v>24614</v>
          </cell>
          <cell r="E4395" t="str">
            <v>BALL VA</v>
          </cell>
          <cell r="F4395">
            <v>6</v>
          </cell>
          <cell r="G4395" t="str">
            <v>VB8010600000T00</v>
          </cell>
          <cell r="H4395">
            <v>0.75</v>
          </cell>
          <cell r="I4395" t="str">
            <v>--</v>
          </cell>
          <cell r="J4395">
            <v>3</v>
          </cell>
          <cell r="K4395">
            <v>3</v>
          </cell>
        </row>
        <row r="4396">
          <cell r="A4396" t="str">
            <v>M2</v>
          </cell>
          <cell r="B4396" t="str">
            <v>A5C</v>
          </cell>
          <cell r="C4396" t="str">
            <v>P</v>
          </cell>
          <cell r="D4396" t="str">
            <v>23005</v>
          </cell>
          <cell r="E4396" t="str">
            <v>BALL VA</v>
          </cell>
          <cell r="F4396">
            <v>6</v>
          </cell>
          <cell r="G4396" t="str">
            <v>VB8010600000T00</v>
          </cell>
          <cell r="H4396">
            <v>0.75</v>
          </cell>
          <cell r="I4396" t="str">
            <v>--</v>
          </cell>
          <cell r="J4396">
            <v>2</v>
          </cell>
          <cell r="K4396">
            <v>2</v>
          </cell>
        </row>
        <row r="4397">
          <cell r="A4397" t="str">
            <v>M2</v>
          </cell>
          <cell r="B4397" t="str">
            <v>A5C</v>
          </cell>
          <cell r="C4397" t="str">
            <v>P</v>
          </cell>
          <cell r="D4397" t="str">
            <v>23006</v>
          </cell>
          <cell r="E4397" t="str">
            <v>BALL VA</v>
          </cell>
          <cell r="F4397">
            <v>6</v>
          </cell>
          <cell r="G4397" t="str">
            <v>VB8010600000T00</v>
          </cell>
          <cell r="H4397">
            <v>0.75</v>
          </cell>
          <cell r="I4397" t="str">
            <v>--</v>
          </cell>
          <cell r="J4397">
            <v>2</v>
          </cell>
          <cell r="K4397">
            <v>2</v>
          </cell>
        </row>
        <row r="4398">
          <cell r="A4398" t="str">
            <v>M2</v>
          </cell>
          <cell r="B4398" t="str">
            <v>A5C</v>
          </cell>
          <cell r="C4398" t="str">
            <v>P</v>
          </cell>
          <cell r="D4398" t="str">
            <v>23012</v>
          </cell>
          <cell r="E4398" t="str">
            <v>BALL VA</v>
          </cell>
          <cell r="F4398">
            <v>6</v>
          </cell>
          <cell r="G4398" t="str">
            <v>VB8010600000T00</v>
          </cell>
          <cell r="H4398">
            <v>0.75</v>
          </cell>
          <cell r="I4398" t="str">
            <v>--</v>
          </cell>
          <cell r="J4398">
            <v>2</v>
          </cell>
          <cell r="K4398">
            <v>2</v>
          </cell>
        </row>
        <row r="4399">
          <cell r="A4399" t="str">
            <v>M2</v>
          </cell>
          <cell r="B4399" t="str">
            <v>A5C</v>
          </cell>
          <cell r="C4399" t="str">
            <v>P</v>
          </cell>
          <cell r="D4399" t="str">
            <v>23035</v>
          </cell>
          <cell r="E4399" t="str">
            <v>BALL VA</v>
          </cell>
          <cell r="F4399">
            <v>6</v>
          </cell>
          <cell r="G4399" t="str">
            <v>VB8010600000T00</v>
          </cell>
          <cell r="H4399">
            <v>0.75</v>
          </cell>
          <cell r="I4399" t="str">
            <v>--</v>
          </cell>
          <cell r="J4399">
            <v>2</v>
          </cell>
          <cell r="K4399">
            <v>2</v>
          </cell>
        </row>
        <row r="4400">
          <cell r="A4400" t="str">
            <v>M2</v>
          </cell>
          <cell r="B4400" t="str">
            <v>A5C</v>
          </cell>
          <cell r="C4400" t="str">
            <v>P</v>
          </cell>
          <cell r="D4400" t="str">
            <v>23035</v>
          </cell>
          <cell r="E4400" t="str">
            <v>BALL VA</v>
          </cell>
          <cell r="F4400">
            <v>6</v>
          </cell>
          <cell r="G4400" t="str">
            <v>VB8010600000T00</v>
          </cell>
          <cell r="H4400">
            <v>0.75</v>
          </cell>
          <cell r="I4400" t="str">
            <v>--</v>
          </cell>
          <cell r="J4400">
            <v>1</v>
          </cell>
          <cell r="K4400">
            <v>1</v>
          </cell>
        </row>
        <row r="4401">
          <cell r="A4401" t="str">
            <v>M2</v>
          </cell>
          <cell r="B4401" t="str">
            <v>A5C</v>
          </cell>
          <cell r="C4401" t="str">
            <v>P</v>
          </cell>
          <cell r="D4401" t="str">
            <v>23068</v>
          </cell>
          <cell r="E4401" t="str">
            <v>BALL VA</v>
          </cell>
          <cell r="F4401">
            <v>6</v>
          </cell>
          <cell r="G4401" t="str">
            <v>VB8010600000T00</v>
          </cell>
          <cell r="H4401">
            <v>0.75</v>
          </cell>
          <cell r="I4401" t="str">
            <v>--</v>
          </cell>
          <cell r="J4401">
            <v>2</v>
          </cell>
          <cell r="K4401">
            <v>2</v>
          </cell>
        </row>
        <row r="4402">
          <cell r="A4402" t="str">
            <v>M2</v>
          </cell>
          <cell r="B4402" t="str">
            <v>A5C</v>
          </cell>
          <cell r="C4402" t="str">
            <v>P</v>
          </cell>
          <cell r="D4402" t="str">
            <v>23094</v>
          </cell>
          <cell r="E4402" t="str">
            <v>BALL VA</v>
          </cell>
          <cell r="F4402">
            <v>6</v>
          </cell>
          <cell r="G4402" t="str">
            <v>VB8010600000T00</v>
          </cell>
          <cell r="H4402">
            <v>0.75</v>
          </cell>
          <cell r="I4402" t="str">
            <v>--</v>
          </cell>
          <cell r="J4402">
            <v>1</v>
          </cell>
          <cell r="K4402">
            <v>1</v>
          </cell>
        </row>
        <row r="4403">
          <cell r="A4403" t="str">
            <v>M2</v>
          </cell>
          <cell r="B4403" t="str">
            <v>A5C</v>
          </cell>
          <cell r="C4403" t="str">
            <v>P</v>
          </cell>
          <cell r="D4403" t="str">
            <v>23102</v>
          </cell>
          <cell r="E4403" t="str">
            <v>BALL VA</v>
          </cell>
          <cell r="F4403">
            <v>6</v>
          </cell>
          <cell r="G4403" t="str">
            <v>VB8010600000T00</v>
          </cell>
          <cell r="H4403">
            <v>0.75</v>
          </cell>
          <cell r="I4403" t="str">
            <v>--</v>
          </cell>
          <cell r="J4403">
            <v>2</v>
          </cell>
          <cell r="K4403">
            <v>2</v>
          </cell>
        </row>
        <row r="4404">
          <cell r="A4404" t="str">
            <v>M2</v>
          </cell>
          <cell r="B4404" t="str">
            <v>A5C</v>
          </cell>
          <cell r="C4404" t="str">
            <v>P</v>
          </cell>
          <cell r="D4404" t="str">
            <v>23106</v>
          </cell>
          <cell r="E4404" t="str">
            <v>BALL VA</v>
          </cell>
          <cell r="F4404">
            <v>6</v>
          </cell>
          <cell r="G4404" t="str">
            <v>VB8010600000T00</v>
          </cell>
          <cell r="H4404">
            <v>0.75</v>
          </cell>
          <cell r="I4404" t="str">
            <v>--</v>
          </cell>
          <cell r="J4404">
            <v>2</v>
          </cell>
          <cell r="K4404">
            <v>2</v>
          </cell>
        </row>
        <row r="4405">
          <cell r="A4405" t="str">
            <v>M2</v>
          </cell>
          <cell r="B4405" t="str">
            <v>A5C</v>
          </cell>
          <cell r="C4405" t="str">
            <v>P</v>
          </cell>
          <cell r="D4405" t="str">
            <v>23108</v>
          </cell>
          <cell r="E4405" t="str">
            <v>BALL VA</v>
          </cell>
          <cell r="F4405">
            <v>6</v>
          </cell>
          <cell r="G4405" t="str">
            <v>VB8010600000T00</v>
          </cell>
          <cell r="H4405">
            <v>0.75</v>
          </cell>
          <cell r="I4405" t="str">
            <v>--</v>
          </cell>
          <cell r="J4405">
            <v>1</v>
          </cell>
          <cell r="K4405">
            <v>1</v>
          </cell>
        </row>
        <row r="4406">
          <cell r="A4406" t="str">
            <v>M2</v>
          </cell>
          <cell r="B4406" t="str">
            <v>A5C</v>
          </cell>
          <cell r="C4406" t="str">
            <v>P</v>
          </cell>
          <cell r="D4406" t="str">
            <v>23108</v>
          </cell>
          <cell r="E4406" t="str">
            <v>BALL VA</v>
          </cell>
          <cell r="F4406">
            <v>6</v>
          </cell>
          <cell r="G4406" t="str">
            <v>VB8010600000T00</v>
          </cell>
          <cell r="H4406">
            <v>0.75</v>
          </cell>
          <cell r="I4406" t="str">
            <v>--</v>
          </cell>
          <cell r="J4406">
            <v>1</v>
          </cell>
          <cell r="K4406">
            <v>1</v>
          </cell>
        </row>
        <row r="4407">
          <cell r="A4407" t="str">
            <v>M2</v>
          </cell>
          <cell r="B4407" t="str">
            <v>A5C</v>
          </cell>
          <cell r="C4407" t="str">
            <v>P</v>
          </cell>
          <cell r="D4407" t="str">
            <v>23109</v>
          </cell>
          <cell r="E4407" t="str">
            <v>BALL VA</v>
          </cell>
          <cell r="F4407">
            <v>6</v>
          </cell>
          <cell r="G4407" t="str">
            <v>VB8010600000T00</v>
          </cell>
          <cell r="H4407">
            <v>0.75</v>
          </cell>
          <cell r="I4407" t="str">
            <v>--</v>
          </cell>
          <cell r="J4407">
            <v>1</v>
          </cell>
          <cell r="K4407">
            <v>1</v>
          </cell>
        </row>
        <row r="4408">
          <cell r="A4408" t="str">
            <v>M2</v>
          </cell>
          <cell r="B4408" t="str">
            <v>A5C</v>
          </cell>
          <cell r="C4408" t="str">
            <v>P</v>
          </cell>
          <cell r="D4408" t="str">
            <v>23110</v>
          </cell>
          <cell r="E4408" t="str">
            <v>BALL VA</v>
          </cell>
          <cell r="F4408">
            <v>6</v>
          </cell>
          <cell r="G4408" t="str">
            <v>VB8010600000T00</v>
          </cell>
          <cell r="H4408">
            <v>0.75</v>
          </cell>
          <cell r="I4408" t="str">
            <v>--</v>
          </cell>
          <cell r="J4408">
            <v>2</v>
          </cell>
          <cell r="K4408">
            <v>2</v>
          </cell>
        </row>
        <row r="4409">
          <cell r="A4409" t="str">
            <v>M2</v>
          </cell>
          <cell r="B4409" t="str">
            <v>A5C</v>
          </cell>
          <cell r="C4409" t="str">
            <v>P</v>
          </cell>
          <cell r="D4409" t="str">
            <v>23112</v>
          </cell>
          <cell r="E4409" t="str">
            <v>BALL VA</v>
          </cell>
          <cell r="F4409">
            <v>6</v>
          </cell>
          <cell r="G4409" t="str">
            <v>VB8010600000T00</v>
          </cell>
          <cell r="H4409">
            <v>0.75</v>
          </cell>
          <cell r="I4409" t="str">
            <v>--</v>
          </cell>
          <cell r="J4409">
            <v>1</v>
          </cell>
          <cell r="K4409">
            <v>1</v>
          </cell>
        </row>
        <row r="4410">
          <cell r="A4410" t="str">
            <v>M2</v>
          </cell>
          <cell r="B4410" t="str">
            <v>A5C</v>
          </cell>
          <cell r="C4410" t="str">
            <v>P</v>
          </cell>
          <cell r="D4410" t="str">
            <v>23112</v>
          </cell>
          <cell r="E4410" t="str">
            <v>BALL VA</v>
          </cell>
          <cell r="F4410">
            <v>6</v>
          </cell>
          <cell r="G4410" t="str">
            <v>VB8010600000T00</v>
          </cell>
          <cell r="H4410">
            <v>0.75</v>
          </cell>
          <cell r="I4410" t="str">
            <v>--</v>
          </cell>
          <cell r="J4410">
            <v>1</v>
          </cell>
          <cell r="K4410">
            <v>1</v>
          </cell>
        </row>
        <row r="4411">
          <cell r="A4411" t="str">
            <v>M2</v>
          </cell>
          <cell r="B4411" t="str">
            <v>A5C</v>
          </cell>
          <cell r="C4411" t="str">
            <v>P</v>
          </cell>
          <cell r="D4411" t="str">
            <v>23112</v>
          </cell>
          <cell r="E4411" t="str">
            <v>BALL VA</v>
          </cell>
          <cell r="F4411">
            <v>6</v>
          </cell>
          <cell r="G4411" t="str">
            <v>VB8010600000T00</v>
          </cell>
          <cell r="H4411">
            <v>0.75</v>
          </cell>
          <cell r="I4411" t="str">
            <v>--</v>
          </cell>
          <cell r="J4411">
            <v>1</v>
          </cell>
          <cell r="K4411">
            <v>1</v>
          </cell>
        </row>
        <row r="4412">
          <cell r="A4412" t="str">
            <v>M2</v>
          </cell>
          <cell r="B4412" t="str">
            <v>A5C</v>
          </cell>
          <cell r="C4412" t="str">
            <v>P</v>
          </cell>
          <cell r="D4412" t="str">
            <v>23114</v>
          </cell>
          <cell r="E4412" t="str">
            <v>BALL VA</v>
          </cell>
          <cell r="F4412">
            <v>6</v>
          </cell>
          <cell r="G4412" t="str">
            <v>VB8010600000T00</v>
          </cell>
          <cell r="H4412">
            <v>0.75</v>
          </cell>
          <cell r="I4412" t="str">
            <v>--</v>
          </cell>
          <cell r="J4412">
            <v>2</v>
          </cell>
          <cell r="K4412">
            <v>2</v>
          </cell>
        </row>
        <row r="4413">
          <cell r="A4413" t="str">
            <v>M2</v>
          </cell>
          <cell r="B4413" t="str">
            <v>A5C</v>
          </cell>
          <cell r="C4413" t="str">
            <v>P</v>
          </cell>
          <cell r="D4413" t="str">
            <v>23141</v>
          </cell>
          <cell r="E4413" t="str">
            <v>BALL VA</v>
          </cell>
          <cell r="F4413">
            <v>6</v>
          </cell>
          <cell r="G4413" t="str">
            <v>VB8010600000T00</v>
          </cell>
          <cell r="H4413">
            <v>0.75</v>
          </cell>
          <cell r="I4413" t="str">
            <v>--</v>
          </cell>
          <cell r="J4413">
            <v>1</v>
          </cell>
          <cell r="K4413">
            <v>1</v>
          </cell>
        </row>
        <row r="4414">
          <cell r="A4414" t="str">
            <v>M2</v>
          </cell>
          <cell r="B4414" t="str">
            <v>A5C</v>
          </cell>
          <cell r="C4414" t="str">
            <v>P</v>
          </cell>
          <cell r="D4414" t="str">
            <v>23141</v>
          </cell>
          <cell r="E4414" t="str">
            <v>BALL VA</v>
          </cell>
          <cell r="F4414">
            <v>6</v>
          </cell>
          <cell r="G4414" t="str">
            <v>VB8010600000T00</v>
          </cell>
          <cell r="H4414">
            <v>0.75</v>
          </cell>
          <cell r="I4414" t="str">
            <v>--</v>
          </cell>
          <cell r="J4414">
            <v>2</v>
          </cell>
          <cell r="K4414">
            <v>2</v>
          </cell>
        </row>
        <row r="4415">
          <cell r="A4415" t="str">
            <v>M2</v>
          </cell>
          <cell r="B4415" t="str">
            <v>A5C</v>
          </cell>
          <cell r="C4415" t="str">
            <v>P</v>
          </cell>
          <cell r="D4415" t="str">
            <v>23152</v>
          </cell>
          <cell r="E4415" t="str">
            <v>BALL VA</v>
          </cell>
          <cell r="F4415">
            <v>6</v>
          </cell>
          <cell r="G4415" t="str">
            <v>VB8010600000T00</v>
          </cell>
          <cell r="H4415">
            <v>0.75</v>
          </cell>
          <cell r="I4415" t="str">
            <v>--</v>
          </cell>
          <cell r="J4415">
            <v>2</v>
          </cell>
          <cell r="K4415">
            <v>2</v>
          </cell>
        </row>
        <row r="4416">
          <cell r="A4416" t="str">
            <v>M2</v>
          </cell>
          <cell r="B4416" t="str">
            <v>A5C</v>
          </cell>
          <cell r="C4416" t="str">
            <v>P</v>
          </cell>
          <cell r="D4416" t="str">
            <v>23157</v>
          </cell>
          <cell r="E4416" t="str">
            <v>BALL VA</v>
          </cell>
          <cell r="F4416">
            <v>6</v>
          </cell>
          <cell r="G4416" t="str">
            <v>VB8010600000T00</v>
          </cell>
          <cell r="H4416">
            <v>0.75</v>
          </cell>
          <cell r="I4416" t="str">
            <v>--</v>
          </cell>
          <cell r="J4416">
            <v>2</v>
          </cell>
          <cell r="K4416">
            <v>2</v>
          </cell>
        </row>
        <row r="4417">
          <cell r="A4417" t="str">
            <v>M2</v>
          </cell>
          <cell r="B4417" t="str">
            <v>A5C</v>
          </cell>
          <cell r="C4417" t="str">
            <v>P</v>
          </cell>
          <cell r="D4417" t="str">
            <v>23181</v>
          </cell>
          <cell r="E4417" t="str">
            <v>BALL VA</v>
          </cell>
          <cell r="F4417">
            <v>6</v>
          </cell>
          <cell r="G4417" t="str">
            <v>VB8010600000T00</v>
          </cell>
          <cell r="H4417">
            <v>0.75</v>
          </cell>
          <cell r="I4417" t="str">
            <v>--</v>
          </cell>
          <cell r="J4417">
            <v>1</v>
          </cell>
          <cell r="K4417">
            <v>1</v>
          </cell>
        </row>
        <row r="4418">
          <cell r="A4418" t="str">
            <v>M2</v>
          </cell>
          <cell r="B4418" t="str">
            <v>A5C</v>
          </cell>
          <cell r="C4418" t="str">
            <v>P</v>
          </cell>
          <cell r="D4418" t="str">
            <v>23196</v>
          </cell>
          <cell r="E4418" t="str">
            <v>BALL VA</v>
          </cell>
          <cell r="F4418">
            <v>6</v>
          </cell>
          <cell r="G4418" t="str">
            <v>VB8010600000T00</v>
          </cell>
          <cell r="H4418">
            <v>0.75</v>
          </cell>
          <cell r="I4418" t="str">
            <v>--</v>
          </cell>
          <cell r="J4418">
            <v>2</v>
          </cell>
          <cell r="K4418">
            <v>2</v>
          </cell>
        </row>
        <row r="4419">
          <cell r="A4419" t="str">
            <v>M2</v>
          </cell>
          <cell r="B4419" t="str">
            <v>A5C</v>
          </cell>
          <cell r="C4419" t="str">
            <v>P</v>
          </cell>
          <cell r="D4419" t="str">
            <v>23204</v>
          </cell>
          <cell r="E4419" t="str">
            <v>BALL VA</v>
          </cell>
          <cell r="F4419">
            <v>6</v>
          </cell>
          <cell r="G4419" t="str">
            <v>VB8010600000T00</v>
          </cell>
          <cell r="H4419">
            <v>0.75</v>
          </cell>
          <cell r="I4419" t="str">
            <v>--</v>
          </cell>
          <cell r="J4419">
            <v>1</v>
          </cell>
          <cell r="K4419">
            <v>1</v>
          </cell>
        </row>
        <row r="4420">
          <cell r="A4420" t="str">
            <v>M2</v>
          </cell>
          <cell r="B4420" t="str">
            <v>A5C</v>
          </cell>
          <cell r="C4420" t="str">
            <v>P</v>
          </cell>
          <cell r="D4420" t="str">
            <v>23206</v>
          </cell>
          <cell r="E4420" t="str">
            <v>BALL VA</v>
          </cell>
          <cell r="F4420">
            <v>6</v>
          </cell>
          <cell r="G4420" t="str">
            <v>VB8010600000T00</v>
          </cell>
          <cell r="H4420">
            <v>0.75</v>
          </cell>
          <cell r="I4420" t="str">
            <v>--</v>
          </cell>
          <cell r="J4420">
            <v>1</v>
          </cell>
          <cell r="K4420">
            <v>1</v>
          </cell>
        </row>
        <row r="4421">
          <cell r="A4421" t="str">
            <v>M2</v>
          </cell>
          <cell r="B4421" t="str">
            <v>A5C</v>
          </cell>
          <cell r="C4421" t="str">
            <v>P</v>
          </cell>
          <cell r="D4421" t="str">
            <v>23212</v>
          </cell>
          <cell r="E4421" t="str">
            <v>BALL VA</v>
          </cell>
          <cell r="F4421">
            <v>6</v>
          </cell>
          <cell r="G4421" t="str">
            <v>VB8010600000T00</v>
          </cell>
          <cell r="H4421">
            <v>0.75</v>
          </cell>
          <cell r="I4421" t="str">
            <v>--</v>
          </cell>
          <cell r="J4421">
            <v>1</v>
          </cell>
          <cell r="K4421">
            <v>1</v>
          </cell>
        </row>
        <row r="4422">
          <cell r="A4422" t="str">
            <v>M2</v>
          </cell>
          <cell r="B4422" t="str">
            <v>A5C</v>
          </cell>
          <cell r="C4422" t="str">
            <v>P</v>
          </cell>
          <cell r="D4422" t="str">
            <v>23213</v>
          </cell>
          <cell r="E4422" t="str">
            <v>BALL VA</v>
          </cell>
          <cell r="F4422">
            <v>6</v>
          </cell>
          <cell r="G4422" t="str">
            <v>VB8010600000T00</v>
          </cell>
          <cell r="H4422">
            <v>0.75</v>
          </cell>
          <cell r="I4422" t="str">
            <v>--</v>
          </cell>
          <cell r="J4422">
            <v>1</v>
          </cell>
          <cell r="K4422">
            <v>1</v>
          </cell>
        </row>
        <row r="4423">
          <cell r="A4423" t="str">
            <v>M2</v>
          </cell>
          <cell r="B4423" t="str">
            <v>A5C</v>
          </cell>
          <cell r="C4423" t="str">
            <v>P</v>
          </cell>
          <cell r="D4423" t="str">
            <v>23214</v>
          </cell>
          <cell r="E4423" t="str">
            <v>BALL VA</v>
          </cell>
          <cell r="F4423">
            <v>6</v>
          </cell>
          <cell r="G4423" t="str">
            <v>VB8010600000T00</v>
          </cell>
          <cell r="H4423">
            <v>0.75</v>
          </cell>
          <cell r="I4423" t="str">
            <v>--</v>
          </cell>
          <cell r="J4423">
            <v>1</v>
          </cell>
          <cell r="K4423">
            <v>1</v>
          </cell>
        </row>
        <row r="4424">
          <cell r="A4424" t="str">
            <v>M2</v>
          </cell>
          <cell r="B4424" t="str">
            <v>A5C</v>
          </cell>
          <cell r="C4424" t="str">
            <v>P</v>
          </cell>
          <cell r="D4424" t="str">
            <v>23214</v>
          </cell>
          <cell r="E4424" t="str">
            <v>BALL VA</v>
          </cell>
          <cell r="F4424">
            <v>6</v>
          </cell>
          <cell r="G4424" t="str">
            <v>VB8010600000T00</v>
          </cell>
          <cell r="H4424">
            <v>0.75</v>
          </cell>
          <cell r="I4424" t="str">
            <v>--</v>
          </cell>
          <cell r="J4424">
            <v>1</v>
          </cell>
          <cell r="K4424">
            <v>1</v>
          </cell>
        </row>
        <row r="4425">
          <cell r="A4425" t="str">
            <v>M2</v>
          </cell>
          <cell r="B4425" t="str">
            <v>A5C</v>
          </cell>
          <cell r="C4425" t="str">
            <v>P</v>
          </cell>
          <cell r="D4425" t="str">
            <v>23232</v>
          </cell>
          <cell r="E4425" t="str">
            <v>BALL VA</v>
          </cell>
          <cell r="F4425">
            <v>6</v>
          </cell>
          <cell r="G4425" t="str">
            <v>VB8010600000T00</v>
          </cell>
          <cell r="H4425">
            <v>0.75</v>
          </cell>
          <cell r="I4425" t="str">
            <v>--</v>
          </cell>
          <cell r="J4425">
            <v>2</v>
          </cell>
          <cell r="K4425">
            <v>2</v>
          </cell>
        </row>
        <row r="4426">
          <cell r="A4426" t="str">
            <v>M2</v>
          </cell>
          <cell r="B4426" t="str">
            <v>A5C</v>
          </cell>
          <cell r="C4426" t="str">
            <v>P</v>
          </cell>
          <cell r="D4426" t="str">
            <v>23234</v>
          </cell>
          <cell r="E4426" t="str">
            <v>BALL VA</v>
          </cell>
          <cell r="F4426">
            <v>6</v>
          </cell>
          <cell r="G4426" t="str">
            <v>VB8010600000T00</v>
          </cell>
          <cell r="H4426">
            <v>0.75</v>
          </cell>
          <cell r="I4426" t="str">
            <v>--</v>
          </cell>
          <cell r="J4426">
            <v>1</v>
          </cell>
          <cell r="K4426">
            <v>1</v>
          </cell>
        </row>
        <row r="4427">
          <cell r="A4427" t="str">
            <v>M2</v>
          </cell>
          <cell r="B4427" t="str">
            <v>A5C</v>
          </cell>
          <cell r="C4427" t="str">
            <v>P</v>
          </cell>
          <cell r="D4427" t="str">
            <v>23245</v>
          </cell>
          <cell r="E4427" t="str">
            <v>BALL VA</v>
          </cell>
          <cell r="F4427">
            <v>6</v>
          </cell>
          <cell r="G4427" t="str">
            <v>VB8010600000T00</v>
          </cell>
          <cell r="H4427">
            <v>0.75</v>
          </cell>
          <cell r="I4427" t="str">
            <v>--</v>
          </cell>
          <cell r="J4427">
            <v>1</v>
          </cell>
          <cell r="K4427">
            <v>1</v>
          </cell>
        </row>
        <row r="4428">
          <cell r="A4428" t="str">
            <v>M2</v>
          </cell>
          <cell r="B4428" t="str">
            <v>A5C</v>
          </cell>
          <cell r="C4428" t="str">
            <v>P</v>
          </cell>
          <cell r="D4428" t="str">
            <v>23245</v>
          </cell>
          <cell r="E4428" t="str">
            <v>BALL VA</v>
          </cell>
          <cell r="F4428">
            <v>6</v>
          </cell>
          <cell r="G4428" t="str">
            <v>VB8010600000T00</v>
          </cell>
          <cell r="H4428">
            <v>0.75</v>
          </cell>
          <cell r="I4428" t="str">
            <v>--</v>
          </cell>
          <cell r="J4428">
            <v>1</v>
          </cell>
          <cell r="K4428">
            <v>1</v>
          </cell>
        </row>
        <row r="4429">
          <cell r="A4429" t="str">
            <v>M2</v>
          </cell>
          <cell r="B4429" t="str">
            <v>A5C</v>
          </cell>
          <cell r="C4429" t="str">
            <v>P</v>
          </cell>
          <cell r="D4429" t="str">
            <v>23246</v>
          </cell>
          <cell r="E4429" t="str">
            <v>BALL VA</v>
          </cell>
          <cell r="F4429">
            <v>6</v>
          </cell>
          <cell r="G4429" t="str">
            <v>VB8010600000T00</v>
          </cell>
          <cell r="H4429">
            <v>0.75</v>
          </cell>
          <cell r="I4429" t="str">
            <v>--</v>
          </cell>
          <cell r="J4429">
            <v>2</v>
          </cell>
          <cell r="K4429">
            <v>2</v>
          </cell>
        </row>
        <row r="4430">
          <cell r="A4430" t="str">
            <v>M2</v>
          </cell>
          <cell r="B4430" t="str">
            <v>A5C</v>
          </cell>
          <cell r="C4430" t="str">
            <v>P</v>
          </cell>
          <cell r="D4430" t="str">
            <v>23251</v>
          </cell>
          <cell r="E4430" t="str">
            <v>BALL VA</v>
          </cell>
          <cell r="F4430">
            <v>6</v>
          </cell>
          <cell r="G4430" t="str">
            <v>VB8010600000T00</v>
          </cell>
          <cell r="H4430">
            <v>0.75</v>
          </cell>
          <cell r="I4430" t="str">
            <v>--</v>
          </cell>
          <cell r="J4430">
            <v>1</v>
          </cell>
          <cell r="K4430">
            <v>1</v>
          </cell>
        </row>
        <row r="4431">
          <cell r="A4431" t="str">
            <v>M2</v>
          </cell>
          <cell r="B4431" t="str">
            <v>A5C</v>
          </cell>
          <cell r="C4431" t="str">
            <v>P</v>
          </cell>
          <cell r="D4431" t="str">
            <v>23253</v>
          </cell>
          <cell r="E4431" t="str">
            <v>BALL VA</v>
          </cell>
          <cell r="F4431">
            <v>6</v>
          </cell>
          <cell r="G4431" t="str">
            <v>VB8010600000T00</v>
          </cell>
          <cell r="H4431">
            <v>0.75</v>
          </cell>
          <cell r="I4431" t="str">
            <v>--</v>
          </cell>
          <cell r="J4431">
            <v>1</v>
          </cell>
          <cell r="K4431">
            <v>1</v>
          </cell>
        </row>
        <row r="4432">
          <cell r="A4432" t="str">
            <v>M2</v>
          </cell>
          <cell r="B4432" t="str">
            <v>A5C</v>
          </cell>
          <cell r="C4432" t="str">
            <v>P</v>
          </cell>
          <cell r="D4432" t="str">
            <v>24007</v>
          </cell>
          <cell r="E4432" t="str">
            <v>BALL VA</v>
          </cell>
          <cell r="F4432">
            <v>6</v>
          </cell>
          <cell r="G4432" t="str">
            <v>VB8010600000T00</v>
          </cell>
          <cell r="H4432">
            <v>0.75</v>
          </cell>
          <cell r="I4432" t="str">
            <v>--</v>
          </cell>
          <cell r="J4432">
            <v>1</v>
          </cell>
          <cell r="K4432">
            <v>1</v>
          </cell>
        </row>
        <row r="4433">
          <cell r="A4433" t="str">
            <v>M2</v>
          </cell>
          <cell r="B4433" t="str">
            <v>A5C</v>
          </cell>
          <cell r="C4433" t="str">
            <v>P</v>
          </cell>
          <cell r="D4433" t="str">
            <v>24013</v>
          </cell>
          <cell r="E4433" t="str">
            <v>BALL VA</v>
          </cell>
          <cell r="F4433">
            <v>6</v>
          </cell>
          <cell r="G4433" t="str">
            <v>VB8010600000T00</v>
          </cell>
          <cell r="H4433">
            <v>0.75</v>
          </cell>
          <cell r="I4433" t="str">
            <v>--</v>
          </cell>
          <cell r="J4433">
            <v>2</v>
          </cell>
          <cell r="K4433">
            <v>2</v>
          </cell>
        </row>
        <row r="4434">
          <cell r="A4434" t="str">
            <v>M2</v>
          </cell>
          <cell r="B4434" t="str">
            <v>A5C</v>
          </cell>
          <cell r="C4434" t="str">
            <v>TRIM</v>
          </cell>
          <cell r="D4434" t="str">
            <v>V-2315</v>
          </cell>
          <cell r="E4434" t="str">
            <v>BALL VA</v>
          </cell>
          <cell r="F4434">
            <v>6</v>
          </cell>
          <cell r="G4434" t="str">
            <v>VB8010600000T00</v>
          </cell>
          <cell r="H4434">
            <v>0.75</v>
          </cell>
          <cell r="I4434" t="str">
            <v>--</v>
          </cell>
          <cell r="J4434">
            <v>4</v>
          </cell>
          <cell r="K4434">
            <v>4</v>
          </cell>
        </row>
        <row r="4435">
          <cell r="A4435" t="str">
            <v>M2</v>
          </cell>
          <cell r="B4435" t="str">
            <v>A5C</v>
          </cell>
          <cell r="C4435" t="str">
            <v>TRIM</v>
          </cell>
          <cell r="D4435" t="str">
            <v>V-2317</v>
          </cell>
          <cell r="E4435" t="str">
            <v>BALL VA</v>
          </cell>
          <cell r="F4435">
            <v>6</v>
          </cell>
          <cell r="G4435" t="str">
            <v>VB8010600000T00</v>
          </cell>
          <cell r="H4435">
            <v>0.75</v>
          </cell>
          <cell r="I4435" t="str">
            <v>--</v>
          </cell>
          <cell r="J4435">
            <v>4</v>
          </cell>
          <cell r="K4435">
            <v>4</v>
          </cell>
        </row>
        <row r="4436">
          <cell r="A4436" t="str">
            <v>M2</v>
          </cell>
          <cell r="B4436" t="str">
            <v>A5C</v>
          </cell>
          <cell r="C4436" t="str">
            <v>TRIM</v>
          </cell>
          <cell r="D4436" t="str">
            <v>V-2317</v>
          </cell>
          <cell r="E4436" t="str">
            <v>BALL VA</v>
          </cell>
          <cell r="F4436">
            <v>6</v>
          </cell>
          <cell r="G4436" t="str">
            <v>VB8010600000T00</v>
          </cell>
          <cell r="H4436">
            <v>0.75</v>
          </cell>
          <cell r="I4436" t="str">
            <v>--</v>
          </cell>
          <cell r="J4436">
            <v>2</v>
          </cell>
          <cell r="K4436">
            <v>2</v>
          </cell>
        </row>
        <row r="4437">
          <cell r="A4437" t="str">
            <v>M2</v>
          </cell>
          <cell r="B4437" t="str">
            <v>A5C</v>
          </cell>
          <cell r="C4437" t="str">
            <v>TRIM</v>
          </cell>
          <cell r="D4437" t="str">
            <v>V-2318</v>
          </cell>
          <cell r="E4437" t="str">
            <v>BALL VA</v>
          </cell>
          <cell r="F4437">
            <v>6</v>
          </cell>
          <cell r="G4437" t="str">
            <v>VB8010600000T00</v>
          </cell>
          <cell r="H4437">
            <v>0.75</v>
          </cell>
          <cell r="I4437" t="str">
            <v>--</v>
          </cell>
          <cell r="J4437">
            <v>4</v>
          </cell>
          <cell r="K4437">
            <v>4</v>
          </cell>
        </row>
        <row r="4438">
          <cell r="A4438" t="str">
            <v>M2</v>
          </cell>
          <cell r="B4438" t="str">
            <v>A5C</v>
          </cell>
          <cell r="C4438" t="str">
            <v>TRIM</v>
          </cell>
          <cell r="D4438" t="str">
            <v>V-2319</v>
          </cell>
          <cell r="E4438" t="str">
            <v>BALL VA</v>
          </cell>
          <cell r="F4438">
            <v>6</v>
          </cell>
          <cell r="G4438" t="str">
            <v>VB8010600000T00</v>
          </cell>
          <cell r="H4438">
            <v>0.75</v>
          </cell>
          <cell r="I4438" t="str">
            <v>--</v>
          </cell>
          <cell r="J4438">
            <v>4</v>
          </cell>
          <cell r="K4438">
            <v>4</v>
          </cell>
        </row>
        <row r="4439">
          <cell r="A4439" t="str">
            <v>M2</v>
          </cell>
          <cell r="B4439" t="str">
            <v>A5C</v>
          </cell>
          <cell r="C4439" t="str">
            <v>TRIM</v>
          </cell>
          <cell r="D4439" t="str">
            <v>V-2319</v>
          </cell>
          <cell r="E4439" t="str">
            <v>BALL VA</v>
          </cell>
          <cell r="F4439">
            <v>6</v>
          </cell>
          <cell r="G4439" t="str">
            <v>VB8010600000T00</v>
          </cell>
          <cell r="H4439">
            <v>0.75</v>
          </cell>
          <cell r="I4439" t="str">
            <v>--</v>
          </cell>
          <cell r="J4439">
            <v>2</v>
          </cell>
          <cell r="K4439">
            <v>2</v>
          </cell>
        </row>
        <row r="4440">
          <cell r="A4440" t="str">
            <v>M2</v>
          </cell>
          <cell r="B4440" t="str">
            <v>A5C</v>
          </cell>
          <cell r="C4440" t="str">
            <v>TRIM</v>
          </cell>
          <cell r="D4440" t="str">
            <v>V-2327</v>
          </cell>
          <cell r="E4440" t="str">
            <v>BALL VA</v>
          </cell>
          <cell r="F4440">
            <v>6</v>
          </cell>
          <cell r="G4440" t="str">
            <v>VB8010600000T00</v>
          </cell>
          <cell r="H4440">
            <v>0.75</v>
          </cell>
          <cell r="I4440" t="str">
            <v>--</v>
          </cell>
          <cell r="J4440">
            <v>2</v>
          </cell>
          <cell r="K4440">
            <v>2</v>
          </cell>
        </row>
        <row r="4441">
          <cell r="A4441" t="str">
            <v>M2</v>
          </cell>
          <cell r="B4441" t="str">
            <v>A5C</v>
          </cell>
          <cell r="C4441" t="str">
            <v>TRIM</v>
          </cell>
          <cell r="D4441" t="str">
            <v>V-2328</v>
          </cell>
          <cell r="E4441" t="str">
            <v>BALL VA</v>
          </cell>
          <cell r="F4441">
            <v>6</v>
          </cell>
          <cell r="G4441" t="str">
            <v>VB8010600000T00</v>
          </cell>
          <cell r="H4441">
            <v>0.75</v>
          </cell>
          <cell r="I4441" t="str">
            <v>--</v>
          </cell>
          <cell r="J4441">
            <v>4</v>
          </cell>
          <cell r="K4441">
            <v>4</v>
          </cell>
        </row>
        <row r="4442">
          <cell r="A4442" t="str">
            <v>M2</v>
          </cell>
          <cell r="B4442" t="str">
            <v>A5C</v>
          </cell>
          <cell r="C4442" t="str">
            <v>TRIM</v>
          </cell>
          <cell r="D4442" t="str">
            <v>V-2329</v>
          </cell>
          <cell r="E4442" t="str">
            <v>BALL VA</v>
          </cell>
          <cell r="F4442">
            <v>6</v>
          </cell>
          <cell r="G4442" t="str">
            <v>VB8010600000T00</v>
          </cell>
          <cell r="H4442">
            <v>0.75</v>
          </cell>
          <cell r="I4442" t="str">
            <v>--</v>
          </cell>
          <cell r="J4442">
            <v>2</v>
          </cell>
          <cell r="K4442">
            <v>2</v>
          </cell>
        </row>
        <row r="4443">
          <cell r="A4443" t="str">
            <v>M2</v>
          </cell>
          <cell r="B4443" t="str">
            <v>A5C</v>
          </cell>
          <cell r="C4443" t="str">
            <v>N</v>
          </cell>
          <cell r="D4443" t="str">
            <v>23613</v>
          </cell>
          <cell r="E4443" t="str">
            <v>CHECK VA</v>
          </cell>
          <cell r="F4443">
            <v>6</v>
          </cell>
          <cell r="G4443" t="str">
            <v>VCB8010400000T00</v>
          </cell>
          <cell r="H4443">
            <v>0.75</v>
          </cell>
          <cell r="I4443" t="str">
            <v>--</v>
          </cell>
          <cell r="J4443">
            <v>1</v>
          </cell>
          <cell r="K4443">
            <v>1</v>
          </cell>
        </row>
        <row r="4444">
          <cell r="A4444" t="str">
            <v>M2</v>
          </cell>
          <cell r="B4444" t="str">
            <v>A5C</v>
          </cell>
          <cell r="C4444" t="str">
            <v>N</v>
          </cell>
          <cell r="D4444" t="str">
            <v>23619</v>
          </cell>
          <cell r="E4444" t="str">
            <v>CHECK VA</v>
          </cell>
          <cell r="F4444">
            <v>6</v>
          </cell>
          <cell r="G4444" t="str">
            <v>VCB8010400000T00</v>
          </cell>
          <cell r="H4444">
            <v>0.75</v>
          </cell>
          <cell r="I4444" t="str">
            <v>--</v>
          </cell>
          <cell r="J4444">
            <v>1</v>
          </cell>
          <cell r="K4444">
            <v>1</v>
          </cell>
        </row>
        <row r="4445">
          <cell r="A4445" t="str">
            <v>M2</v>
          </cell>
          <cell r="B4445" t="str">
            <v>A5C</v>
          </cell>
          <cell r="C4445" t="str">
            <v>N</v>
          </cell>
          <cell r="D4445" t="str">
            <v>23620</v>
          </cell>
          <cell r="E4445" t="str">
            <v>CHECK VA</v>
          </cell>
          <cell r="F4445">
            <v>6</v>
          </cell>
          <cell r="G4445" t="str">
            <v>VCB8010400000T00</v>
          </cell>
          <cell r="H4445">
            <v>0.75</v>
          </cell>
          <cell r="I4445" t="str">
            <v>--</v>
          </cell>
          <cell r="J4445">
            <v>1</v>
          </cell>
          <cell r="K4445">
            <v>1</v>
          </cell>
        </row>
        <row r="4446">
          <cell r="A4446" t="str">
            <v>M2</v>
          </cell>
          <cell r="B4446" t="str">
            <v>A5C</v>
          </cell>
          <cell r="C4446" t="str">
            <v>N</v>
          </cell>
          <cell r="D4446" t="str">
            <v>23628</v>
          </cell>
          <cell r="E4446" t="str">
            <v>CHECK VA</v>
          </cell>
          <cell r="F4446">
            <v>6</v>
          </cell>
          <cell r="G4446" t="str">
            <v>VCB8010400000T00</v>
          </cell>
          <cell r="H4446">
            <v>0.75</v>
          </cell>
          <cell r="I4446" t="str">
            <v>--</v>
          </cell>
          <cell r="J4446">
            <v>1</v>
          </cell>
          <cell r="K4446">
            <v>1</v>
          </cell>
        </row>
        <row r="4447">
          <cell r="A4447" t="str">
            <v>M2</v>
          </cell>
          <cell r="B4447" t="str">
            <v>A5C</v>
          </cell>
          <cell r="C4447" t="str">
            <v>N</v>
          </cell>
          <cell r="D4447" t="str">
            <v>23630</v>
          </cell>
          <cell r="E4447" t="str">
            <v>CHECK VA</v>
          </cell>
          <cell r="F4447">
            <v>6</v>
          </cell>
          <cell r="G4447" t="str">
            <v>VCB8010400000T00</v>
          </cell>
          <cell r="H4447">
            <v>0.75</v>
          </cell>
          <cell r="I4447" t="str">
            <v>--</v>
          </cell>
          <cell r="J4447">
            <v>1</v>
          </cell>
          <cell r="K4447">
            <v>1</v>
          </cell>
        </row>
        <row r="4448">
          <cell r="A4448" t="str">
            <v>M2</v>
          </cell>
          <cell r="B4448" t="str">
            <v>A5C</v>
          </cell>
          <cell r="C4448" t="str">
            <v>N</v>
          </cell>
          <cell r="D4448" t="str">
            <v>23629</v>
          </cell>
          <cell r="E4448" t="str">
            <v>CHECK VA</v>
          </cell>
          <cell r="F4448">
            <v>6</v>
          </cell>
          <cell r="G4448" t="str">
            <v>VCB8010400000T00</v>
          </cell>
          <cell r="H4448">
            <v>0.75</v>
          </cell>
          <cell r="I4448" t="str">
            <v>--</v>
          </cell>
          <cell r="J4448">
            <v>1</v>
          </cell>
          <cell r="K4448">
            <v>1</v>
          </cell>
        </row>
        <row r="4449">
          <cell r="A4449" t="str">
            <v>M2</v>
          </cell>
          <cell r="B4449" t="str">
            <v>A5C</v>
          </cell>
          <cell r="C4449" t="str">
            <v>N</v>
          </cell>
          <cell r="D4449" t="str">
            <v>24611</v>
          </cell>
          <cell r="E4449" t="str">
            <v>CHECK VA</v>
          </cell>
          <cell r="F4449">
            <v>6</v>
          </cell>
          <cell r="G4449" t="str">
            <v>VCB8010400000T00</v>
          </cell>
          <cell r="H4449">
            <v>0.75</v>
          </cell>
          <cell r="I4449" t="str">
            <v>--</v>
          </cell>
          <cell r="J4449">
            <v>1</v>
          </cell>
          <cell r="K4449">
            <v>1</v>
          </cell>
        </row>
        <row r="4450">
          <cell r="A4450" t="str">
            <v>M2</v>
          </cell>
          <cell r="B4450" t="str">
            <v>A5C</v>
          </cell>
          <cell r="C4450" t="str">
            <v>N</v>
          </cell>
          <cell r="D4450" t="str">
            <v>24612</v>
          </cell>
          <cell r="E4450" t="str">
            <v>CHECK VA</v>
          </cell>
          <cell r="F4450">
            <v>6</v>
          </cell>
          <cell r="G4450" t="str">
            <v>VCB8010400000T00</v>
          </cell>
          <cell r="H4450">
            <v>0.75</v>
          </cell>
          <cell r="I4450" t="str">
            <v>--</v>
          </cell>
          <cell r="J4450">
            <v>1</v>
          </cell>
          <cell r="K4450">
            <v>1</v>
          </cell>
        </row>
        <row r="4451">
          <cell r="A4451" t="str">
            <v>M2</v>
          </cell>
          <cell r="B4451" t="str">
            <v>A5C</v>
          </cell>
          <cell r="C4451" t="str">
            <v>N</v>
          </cell>
          <cell r="D4451" t="str">
            <v>23648</v>
          </cell>
          <cell r="E4451" t="str">
            <v>CHECK VA</v>
          </cell>
          <cell r="F4451">
            <v>6</v>
          </cell>
          <cell r="G4451" t="str">
            <v>VCB8010400000T00</v>
          </cell>
          <cell r="H4451">
            <v>0.75</v>
          </cell>
          <cell r="I4451" t="str">
            <v>--</v>
          </cell>
          <cell r="J4451">
            <v>1</v>
          </cell>
          <cell r="K4451">
            <v>1</v>
          </cell>
        </row>
        <row r="4452">
          <cell r="A4452" t="str">
            <v>M2</v>
          </cell>
          <cell r="B4452" t="str">
            <v>A5C</v>
          </cell>
          <cell r="C4452" t="str">
            <v>N</v>
          </cell>
          <cell r="D4452" t="str">
            <v>24613</v>
          </cell>
          <cell r="E4452" t="str">
            <v>CHECK VA</v>
          </cell>
          <cell r="F4452">
            <v>6</v>
          </cell>
          <cell r="G4452" t="str">
            <v>VCB8010400000T00</v>
          </cell>
          <cell r="H4452">
            <v>0.75</v>
          </cell>
          <cell r="I4452" t="str">
            <v>--</v>
          </cell>
          <cell r="J4452">
            <v>1</v>
          </cell>
          <cell r="K4452">
            <v>1</v>
          </cell>
        </row>
        <row r="4453">
          <cell r="A4453" t="str">
            <v>M2</v>
          </cell>
          <cell r="B4453" t="str">
            <v>A5C</v>
          </cell>
          <cell r="C4453" t="str">
            <v>P</v>
          </cell>
          <cell r="D4453" t="str">
            <v>23204</v>
          </cell>
          <cell r="E4453" t="str">
            <v>CHECK VA</v>
          </cell>
          <cell r="F4453">
            <v>6</v>
          </cell>
          <cell r="G4453" t="str">
            <v>VCB8010400000T00</v>
          </cell>
          <cell r="H4453">
            <v>0.75</v>
          </cell>
          <cell r="I4453" t="str">
            <v>--</v>
          </cell>
          <cell r="J4453">
            <v>1</v>
          </cell>
          <cell r="K4453">
            <v>1</v>
          </cell>
        </row>
        <row r="4454">
          <cell r="A4454" t="str">
            <v>M2</v>
          </cell>
          <cell r="B4454" t="str">
            <v>A5C</v>
          </cell>
          <cell r="C4454" t="str">
            <v>P</v>
          </cell>
          <cell r="D4454" t="str">
            <v>23207</v>
          </cell>
          <cell r="E4454" t="str">
            <v>CHECK VA</v>
          </cell>
          <cell r="F4454">
            <v>6</v>
          </cell>
          <cell r="G4454" t="str">
            <v>VCB8010400000T00</v>
          </cell>
          <cell r="H4454">
            <v>0.75</v>
          </cell>
          <cell r="I4454" t="str">
            <v>--</v>
          </cell>
          <cell r="J4454">
            <v>1</v>
          </cell>
          <cell r="K4454">
            <v>1</v>
          </cell>
        </row>
        <row r="4455">
          <cell r="A4455" t="str">
            <v>M2</v>
          </cell>
          <cell r="B4455" t="str">
            <v>A5C</v>
          </cell>
          <cell r="C4455" t="str">
            <v>P</v>
          </cell>
          <cell r="D4455" t="str">
            <v>23239</v>
          </cell>
          <cell r="E4455" t="str">
            <v>CHECK VA</v>
          </cell>
          <cell r="F4455">
            <v>6</v>
          </cell>
          <cell r="G4455" t="str">
            <v>VCB8010400000T00</v>
          </cell>
          <cell r="H4455">
            <v>0.75</v>
          </cell>
          <cell r="I4455" t="str">
            <v>--</v>
          </cell>
          <cell r="J4455">
            <v>1</v>
          </cell>
          <cell r="K4455">
            <v>1</v>
          </cell>
        </row>
        <row r="4456">
          <cell r="A4456" t="str">
            <v>M2</v>
          </cell>
          <cell r="B4456" t="str">
            <v>A5C</v>
          </cell>
          <cell r="C4456" t="str">
            <v>N</v>
          </cell>
          <cell r="D4456" t="str">
            <v>23621</v>
          </cell>
          <cell r="E4456" t="str">
            <v>CHECK VA</v>
          </cell>
          <cell r="F4456">
            <v>6</v>
          </cell>
          <cell r="G4456" t="str">
            <v>VCB8010400000T00</v>
          </cell>
          <cell r="H4456">
            <v>0.75</v>
          </cell>
          <cell r="I4456" t="str">
            <v>--</v>
          </cell>
          <cell r="J4456">
            <v>1</v>
          </cell>
          <cell r="K4456">
            <v>1</v>
          </cell>
        </row>
        <row r="4457">
          <cell r="A4457" t="str">
            <v>M2</v>
          </cell>
          <cell r="B4457" t="str">
            <v>A5C</v>
          </cell>
          <cell r="C4457" t="str">
            <v>N</v>
          </cell>
          <cell r="D4457" t="str">
            <v>23641</v>
          </cell>
          <cell r="E4457" t="str">
            <v>CHECK VA</v>
          </cell>
          <cell r="F4457">
            <v>6</v>
          </cell>
          <cell r="G4457" t="str">
            <v>VCB8010400000T00</v>
          </cell>
          <cell r="H4457">
            <v>0.75</v>
          </cell>
          <cell r="I4457" t="str">
            <v>--</v>
          </cell>
          <cell r="J4457">
            <v>1</v>
          </cell>
          <cell r="K4457">
            <v>1</v>
          </cell>
        </row>
        <row r="4458">
          <cell r="A4458" t="str">
            <v>M2</v>
          </cell>
          <cell r="B4458" t="str">
            <v>A5C</v>
          </cell>
          <cell r="C4458" t="str">
            <v>N</v>
          </cell>
          <cell r="D4458" t="str">
            <v>23642</v>
          </cell>
          <cell r="E4458" t="str">
            <v>CHECK VA</v>
          </cell>
          <cell r="F4458">
            <v>6</v>
          </cell>
          <cell r="G4458" t="str">
            <v>VCB8010400000T00</v>
          </cell>
          <cell r="H4458">
            <v>0.75</v>
          </cell>
          <cell r="I4458" t="str">
            <v>--</v>
          </cell>
          <cell r="J4458">
            <v>1</v>
          </cell>
          <cell r="K4458">
            <v>1</v>
          </cell>
        </row>
        <row r="4459">
          <cell r="A4459" t="str">
            <v>M2</v>
          </cell>
          <cell r="B4459" t="str">
            <v>A5C</v>
          </cell>
          <cell r="C4459" t="str">
            <v>N</v>
          </cell>
          <cell r="D4459" t="str">
            <v>23645</v>
          </cell>
          <cell r="E4459" t="str">
            <v>CHECK VA</v>
          </cell>
          <cell r="F4459">
            <v>6</v>
          </cell>
          <cell r="G4459" t="str">
            <v>VCB8010400000T00</v>
          </cell>
          <cell r="H4459">
            <v>0.75</v>
          </cell>
          <cell r="I4459" t="str">
            <v>--</v>
          </cell>
          <cell r="J4459">
            <v>1</v>
          </cell>
          <cell r="K4459">
            <v>1</v>
          </cell>
        </row>
        <row r="4460">
          <cell r="A4460" t="str">
            <v>M2</v>
          </cell>
          <cell r="B4460" t="str">
            <v>A5C</v>
          </cell>
          <cell r="C4460" t="str">
            <v>N</v>
          </cell>
          <cell r="D4460" t="str">
            <v>23646</v>
          </cell>
          <cell r="E4460" t="str">
            <v>CHECK VA</v>
          </cell>
          <cell r="F4460">
            <v>6</v>
          </cell>
          <cell r="G4460" t="str">
            <v>VCB8010400000T00</v>
          </cell>
          <cell r="H4460">
            <v>0.75</v>
          </cell>
          <cell r="I4460" t="str">
            <v>--</v>
          </cell>
          <cell r="J4460">
            <v>1</v>
          </cell>
          <cell r="K4460">
            <v>1</v>
          </cell>
        </row>
        <row r="4461">
          <cell r="A4461" t="str">
            <v>M2</v>
          </cell>
          <cell r="B4461" t="str">
            <v>A5C</v>
          </cell>
          <cell r="C4461" t="str">
            <v>N</v>
          </cell>
          <cell r="D4461" t="str">
            <v>24614</v>
          </cell>
          <cell r="E4461" t="str">
            <v>CHECK VA</v>
          </cell>
          <cell r="F4461">
            <v>6</v>
          </cell>
          <cell r="G4461" t="str">
            <v>VCB8010400000T00</v>
          </cell>
          <cell r="H4461">
            <v>0.75</v>
          </cell>
          <cell r="I4461" t="str">
            <v>--</v>
          </cell>
          <cell r="J4461">
            <v>1</v>
          </cell>
          <cell r="K4461">
            <v>1</v>
          </cell>
        </row>
        <row r="4462">
          <cell r="A4462" t="str">
            <v>M2</v>
          </cell>
          <cell r="B4462" t="str">
            <v>A5C</v>
          </cell>
          <cell r="C4462" t="str">
            <v>P</v>
          </cell>
          <cell r="D4462" t="str">
            <v>23205</v>
          </cell>
          <cell r="E4462" t="str">
            <v>CHECK VA</v>
          </cell>
          <cell r="F4462">
            <v>6</v>
          </cell>
          <cell r="G4462" t="str">
            <v>VCB8010400000T00</v>
          </cell>
          <cell r="H4462">
            <v>0.75</v>
          </cell>
          <cell r="I4462" t="str">
            <v>--</v>
          </cell>
          <cell r="J4462">
            <v>1</v>
          </cell>
          <cell r="K4462">
            <v>1</v>
          </cell>
        </row>
        <row r="4463">
          <cell r="A4463" t="str">
            <v>M2</v>
          </cell>
          <cell r="B4463" t="str">
            <v>A5C</v>
          </cell>
          <cell r="C4463" t="str">
            <v>P</v>
          </cell>
          <cell r="D4463" t="str">
            <v>23206</v>
          </cell>
          <cell r="E4463" t="str">
            <v>CHECK VA</v>
          </cell>
          <cell r="F4463">
            <v>6</v>
          </cell>
          <cell r="G4463" t="str">
            <v>VCB8010400000T00</v>
          </cell>
          <cell r="H4463">
            <v>0.75</v>
          </cell>
          <cell r="I4463" t="str">
            <v>--</v>
          </cell>
          <cell r="J4463">
            <v>1</v>
          </cell>
          <cell r="K4463">
            <v>1</v>
          </cell>
        </row>
        <row r="4464">
          <cell r="A4464" t="str">
            <v>M2</v>
          </cell>
          <cell r="B4464" t="str">
            <v>A5C</v>
          </cell>
          <cell r="C4464" t="str">
            <v>P</v>
          </cell>
          <cell r="D4464" t="str">
            <v>23208</v>
          </cell>
          <cell r="E4464" t="str">
            <v>CHECK VA</v>
          </cell>
          <cell r="F4464">
            <v>6</v>
          </cell>
          <cell r="G4464" t="str">
            <v>VCB8010400000T00</v>
          </cell>
          <cell r="H4464">
            <v>0.75</v>
          </cell>
          <cell r="I4464" t="str">
            <v>--</v>
          </cell>
          <cell r="J4464">
            <v>1</v>
          </cell>
          <cell r="K4464">
            <v>1</v>
          </cell>
        </row>
        <row r="4465">
          <cell r="A4465" t="str">
            <v>M2</v>
          </cell>
          <cell r="B4465" t="str">
            <v>A5C</v>
          </cell>
          <cell r="C4465" t="str">
            <v>P</v>
          </cell>
          <cell r="D4465" t="str">
            <v>23235</v>
          </cell>
          <cell r="E4465" t="str">
            <v>CHECK VA</v>
          </cell>
          <cell r="F4465">
            <v>6</v>
          </cell>
          <cell r="G4465" t="str">
            <v>VCB8010400000T00</v>
          </cell>
          <cell r="H4465">
            <v>0.75</v>
          </cell>
          <cell r="I4465" t="str">
            <v>--</v>
          </cell>
          <cell r="J4465">
            <v>1</v>
          </cell>
          <cell r="K4465">
            <v>1</v>
          </cell>
        </row>
        <row r="4466">
          <cell r="A4466" t="str">
            <v>M2</v>
          </cell>
          <cell r="B4466" t="str">
            <v>A5C</v>
          </cell>
          <cell r="C4466" t="str">
            <v>P</v>
          </cell>
          <cell r="D4466" t="str">
            <v>24006</v>
          </cell>
          <cell r="E4466" t="str">
            <v>GATE VA</v>
          </cell>
          <cell r="F4466">
            <v>6</v>
          </cell>
          <cell r="G4466" t="str">
            <v>VG8010100000T00</v>
          </cell>
          <cell r="H4466">
            <v>0.75</v>
          </cell>
          <cell r="I4466" t="str">
            <v>--</v>
          </cell>
          <cell r="J4466">
            <v>1</v>
          </cell>
          <cell r="K4466">
            <v>1</v>
          </cell>
        </row>
        <row r="4467">
          <cell r="A4467" t="str">
            <v>M2</v>
          </cell>
          <cell r="B4467" t="str">
            <v>A5C</v>
          </cell>
          <cell r="C4467" t="str">
            <v>N</v>
          </cell>
          <cell r="D4467" t="str">
            <v>23619</v>
          </cell>
          <cell r="E4467" t="str">
            <v>GLOBE VA</v>
          </cell>
          <cell r="F4467">
            <v>6</v>
          </cell>
          <cell r="G4467" t="str">
            <v>VL8010100000T00</v>
          </cell>
          <cell r="H4467">
            <v>0.75</v>
          </cell>
          <cell r="I4467" t="str">
            <v>--</v>
          </cell>
          <cell r="J4467">
            <v>1</v>
          </cell>
          <cell r="K4467">
            <v>1</v>
          </cell>
        </row>
        <row r="4468">
          <cell r="A4468" t="str">
            <v>M2</v>
          </cell>
          <cell r="B4468" t="str">
            <v>A5C</v>
          </cell>
          <cell r="C4468" t="str">
            <v>N</v>
          </cell>
          <cell r="D4468" t="str">
            <v>23642</v>
          </cell>
          <cell r="E4468" t="str">
            <v>GLOBE VA</v>
          </cell>
          <cell r="F4468">
            <v>6</v>
          </cell>
          <cell r="G4468" t="str">
            <v>VL8010100000T00</v>
          </cell>
          <cell r="H4468">
            <v>0.75</v>
          </cell>
          <cell r="I4468" t="str">
            <v>--</v>
          </cell>
          <cell r="J4468">
            <v>1</v>
          </cell>
          <cell r="K4468">
            <v>1</v>
          </cell>
        </row>
        <row r="4469">
          <cell r="A4469" t="str">
            <v>M2</v>
          </cell>
          <cell r="B4469" t="str">
            <v>A5C</v>
          </cell>
          <cell r="C4469" t="str">
            <v>N</v>
          </cell>
          <cell r="D4469" t="str">
            <v>23646</v>
          </cell>
          <cell r="E4469" t="str">
            <v>GLOBE VA</v>
          </cell>
          <cell r="F4469">
            <v>6</v>
          </cell>
          <cell r="G4469" t="str">
            <v>VL8010100000T00</v>
          </cell>
          <cell r="H4469">
            <v>0.75</v>
          </cell>
          <cell r="I4469" t="str">
            <v>--</v>
          </cell>
          <cell r="J4469">
            <v>1</v>
          </cell>
          <cell r="K4469">
            <v>1</v>
          </cell>
        </row>
        <row r="4470">
          <cell r="A4470" t="str">
            <v>M2</v>
          </cell>
          <cell r="B4470" t="str">
            <v>A5C</v>
          </cell>
          <cell r="C4470" t="str">
            <v>N</v>
          </cell>
          <cell r="D4470" t="str">
            <v>24611</v>
          </cell>
          <cell r="E4470" t="str">
            <v>GLOBE VA</v>
          </cell>
          <cell r="F4470">
            <v>6</v>
          </cell>
          <cell r="G4470" t="str">
            <v>VL8010100000T00</v>
          </cell>
          <cell r="H4470">
            <v>0.75</v>
          </cell>
          <cell r="I4470" t="str">
            <v>--</v>
          </cell>
          <cell r="J4470">
            <v>1</v>
          </cell>
          <cell r="K4470">
            <v>1</v>
          </cell>
        </row>
        <row r="4471">
          <cell r="A4471" t="str">
            <v>M2</v>
          </cell>
          <cell r="B4471" t="str">
            <v>A5C</v>
          </cell>
          <cell r="C4471" t="str">
            <v>N</v>
          </cell>
          <cell r="D4471" t="str">
            <v>23647</v>
          </cell>
          <cell r="E4471" t="str">
            <v>GLOBE VA</v>
          </cell>
          <cell r="F4471">
            <v>6</v>
          </cell>
          <cell r="G4471" t="str">
            <v>VL8010100000T00</v>
          </cell>
          <cell r="H4471">
            <v>0.75</v>
          </cell>
          <cell r="I4471" t="str">
            <v>--</v>
          </cell>
          <cell r="J4471">
            <v>2</v>
          </cell>
          <cell r="K4471">
            <v>2</v>
          </cell>
        </row>
        <row r="4472">
          <cell r="A4472" t="str">
            <v>M2</v>
          </cell>
          <cell r="B4472" t="str">
            <v>A5C</v>
          </cell>
          <cell r="C4472" t="str">
            <v>N</v>
          </cell>
          <cell r="D4472" t="str">
            <v>23648</v>
          </cell>
          <cell r="E4472" t="str">
            <v>GLOBE VA</v>
          </cell>
          <cell r="F4472">
            <v>6</v>
          </cell>
          <cell r="G4472" t="str">
            <v>VL8010100000T00</v>
          </cell>
          <cell r="H4472">
            <v>0.75</v>
          </cell>
          <cell r="I4472" t="str">
            <v>--</v>
          </cell>
          <cell r="J4472">
            <v>1</v>
          </cell>
          <cell r="K4472">
            <v>1</v>
          </cell>
        </row>
        <row r="4473">
          <cell r="A4473" t="str">
            <v>M2</v>
          </cell>
          <cell r="B4473" t="str">
            <v>A5C</v>
          </cell>
          <cell r="C4473" t="str">
            <v>N</v>
          </cell>
          <cell r="D4473" t="str">
            <v>24612</v>
          </cell>
          <cell r="E4473" t="str">
            <v>GLOBE VA</v>
          </cell>
          <cell r="F4473">
            <v>6</v>
          </cell>
          <cell r="G4473" t="str">
            <v>VL8010100000T00</v>
          </cell>
          <cell r="H4473">
            <v>0.75</v>
          </cell>
          <cell r="I4473" t="str">
            <v>--</v>
          </cell>
          <cell r="J4473">
            <v>1</v>
          </cell>
          <cell r="K4473">
            <v>1</v>
          </cell>
        </row>
        <row r="4474">
          <cell r="A4474" t="str">
            <v>M2</v>
          </cell>
          <cell r="B4474" t="str">
            <v>A5C</v>
          </cell>
          <cell r="C4474" t="str">
            <v>P</v>
          </cell>
          <cell r="D4474" t="str">
            <v>23037</v>
          </cell>
          <cell r="E4474" t="str">
            <v>GLOBE VA</v>
          </cell>
          <cell r="F4474">
            <v>6</v>
          </cell>
          <cell r="G4474" t="str">
            <v>VL8010100000T00</v>
          </cell>
          <cell r="H4474">
            <v>0.75</v>
          </cell>
          <cell r="I4474" t="str">
            <v>--</v>
          </cell>
          <cell r="J4474">
            <v>1</v>
          </cell>
          <cell r="K4474">
            <v>1</v>
          </cell>
        </row>
        <row r="4475">
          <cell r="A4475" t="str">
            <v>M2</v>
          </cell>
          <cell r="B4475" t="str">
            <v>A5C</v>
          </cell>
          <cell r="C4475" t="str">
            <v>P</v>
          </cell>
          <cell r="D4475" t="str">
            <v>23052</v>
          </cell>
          <cell r="E4475" t="str">
            <v>GLOBE VA</v>
          </cell>
          <cell r="F4475">
            <v>6</v>
          </cell>
          <cell r="G4475" t="str">
            <v>VL8010100000T00</v>
          </cell>
          <cell r="H4475">
            <v>0.75</v>
          </cell>
          <cell r="I4475" t="str">
            <v>--</v>
          </cell>
          <cell r="J4475">
            <v>1</v>
          </cell>
          <cell r="K4475">
            <v>1</v>
          </cell>
        </row>
        <row r="4476">
          <cell r="A4476" t="str">
            <v>M2</v>
          </cell>
          <cell r="B4476" t="str">
            <v>A5C</v>
          </cell>
          <cell r="C4476" t="str">
            <v>P</v>
          </cell>
          <cell r="D4476" t="str">
            <v>23081</v>
          </cell>
          <cell r="E4476" t="str">
            <v>GLOBE VA</v>
          </cell>
          <cell r="F4476">
            <v>6</v>
          </cell>
          <cell r="G4476" t="str">
            <v>VL8010100000T00</v>
          </cell>
          <cell r="H4476">
            <v>0.75</v>
          </cell>
          <cell r="I4476" t="str">
            <v>--</v>
          </cell>
          <cell r="J4476">
            <v>1</v>
          </cell>
          <cell r="K4476">
            <v>1</v>
          </cell>
        </row>
        <row r="4477">
          <cell r="A4477" t="str">
            <v>M2</v>
          </cell>
          <cell r="B4477" t="str">
            <v>A5C</v>
          </cell>
          <cell r="C4477" t="str">
            <v>P</v>
          </cell>
          <cell r="D4477" t="str">
            <v>23188</v>
          </cell>
          <cell r="E4477" t="str">
            <v>GLOBE VA</v>
          </cell>
          <cell r="F4477">
            <v>6</v>
          </cell>
          <cell r="G4477" t="str">
            <v>VL8010100000T00</v>
          </cell>
          <cell r="H4477">
            <v>0.75</v>
          </cell>
          <cell r="I4477" t="str">
            <v>--</v>
          </cell>
          <cell r="J4477">
            <v>1</v>
          </cell>
          <cell r="K4477">
            <v>1</v>
          </cell>
        </row>
        <row r="4478">
          <cell r="A4478" t="str">
            <v>M2</v>
          </cell>
          <cell r="B4478" t="str">
            <v>A5C</v>
          </cell>
          <cell r="C4478" t="str">
            <v>P</v>
          </cell>
          <cell r="D4478" t="str">
            <v>23247</v>
          </cell>
          <cell r="E4478" t="str">
            <v>GLOBE VA</v>
          </cell>
          <cell r="F4478">
            <v>6</v>
          </cell>
          <cell r="G4478" t="str">
            <v>VL8010100000T00</v>
          </cell>
          <cell r="H4478">
            <v>0.75</v>
          </cell>
          <cell r="I4478" t="str">
            <v>--</v>
          </cell>
          <cell r="J4478">
            <v>1</v>
          </cell>
          <cell r="K4478">
            <v>1</v>
          </cell>
        </row>
        <row r="4479">
          <cell r="A4479" t="str">
            <v>M2</v>
          </cell>
          <cell r="B4479" t="str">
            <v>A5C</v>
          </cell>
          <cell r="C4479" t="str">
            <v>P</v>
          </cell>
          <cell r="D4479" t="str">
            <v>24024</v>
          </cell>
          <cell r="E4479" t="str">
            <v>GLOBE VA</v>
          </cell>
          <cell r="F4479">
            <v>6</v>
          </cell>
          <cell r="G4479" t="str">
            <v>VL8010100000T00</v>
          </cell>
          <cell r="H4479">
            <v>0.75</v>
          </cell>
          <cell r="I4479" t="str">
            <v>--</v>
          </cell>
          <cell r="J4479">
            <v>1</v>
          </cell>
          <cell r="K4479">
            <v>1</v>
          </cell>
        </row>
        <row r="4480">
          <cell r="A4480" t="str">
            <v>M2</v>
          </cell>
          <cell r="B4480" t="str">
            <v>A5C</v>
          </cell>
          <cell r="C4480" t="str">
            <v>TRIM</v>
          </cell>
          <cell r="D4480" t="str">
            <v>V-2316</v>
          </cell>
          <cell r="E4480" t="str">
            <v>GLOBE VA</v>
          </cell>
          <cell r="F4480">
            <v>6</v>
          </cell>
          <cell r="G4480" t="str">
            <v>VL8010100000T00</v>
          </cell>
          <cell r="H4480">
            <v>0.75</v>
          </cell>
          <cell r="I4480" t="str">
            <v>--</v>
          </cell>
          <cell r="J4480">
            <v>1</v>
          </cell>
          <cell r="K4480">
            <v>1</v>
          </cell>
        </row>
        <row r="4481">
          <cell r="A4481" t="str">
            <v>M2</v>
          </cell>
          <cell r="B4481" t="str">
            <v>A5C</v>
          </cell>
          <cell r="C4481" t="str">
            <v>N</v>
          </cell>
          <cell r="D4481" t="str">
            <v>23613</v>
          </cell>
          <cell r="E4481" t="str">
            <v>GLOBE VA</v>
          </cell>
          <cell r="F4481">
            <v>6</v>
          </cell>
          <cell r="G4481" t="str">
            <v>VL8010100000T00</v>
          </cell>
          <cell r="H4481">
            <v>0.75</v>
          </cell>
          <cell r="I4481" t="str">
            <v>--</v>
          </cell>
          <cell r="J4481">
            <v>1</v>
          </cell>
          <cell r="K4481">
            <v>1</v>
          </cell>
        </row>
        <row r="4482">
          <cell r="A4482" t="str">
            <v>M2</v>
          </cell>
          <cell r="B4482" t="str">
            <v>A5C</v>
          </cell>
          <cell r="C4482" t="str">
            <v>N</v>
          </cell>
          <cell r="D4482" t="str">
            <v>23620</v>
          </cell>
          <cell r="E4482" t="str">
            <v>GLOBE VA</v>
          </cell>
          <cell r="F4482">
            <v>6</v>
          </cell>
          <cell r="G4482" t="str">
            <v>VL8010100000T00</v>
          </cell>
          <cell r="H4482">
            <v>0.75</v>
          </cell>
          <cell r="I4482" t="str">
            <v>--</v>
          </cell>
          <cell r="J4482">
            <v>1</v>
          </cell>
          <cell r="K4482">
            <v>1</v>
          </cell>
        </row>
        <row r="4483">
          <cell r="A4483" t="str">
            <v>M2</v>
          </cell>
          <cell r="B4483" t="str">
            <v>A5C</v>
          </cell>
          <cell r="C4483" t="str">
            <v>N</v>
          </cell>
          <cell r="D4483" t="str">
            <v>23621</v>
          </cell>
          <cell r="E4483" t="str">
            <v>GLOBE VA</v>
          </cell>
          <cell r="F4483">
            <v>6</v>
          </cell>
          <cell r="G4483" t="str">
            <v>VL8010100000T00</v>
          </cell>
          <cell r="H4483">
            <v>0.75</v>
          </cell>
          <cell r="I4483" t="str">
            <v>--</v>
          </cell>
          <cell r="J4483">
            <v>1</v>
          </cell>
          <cell r="K4483">
            <v>1</v>
          </cell>
        </row>
        <row r="4484">
          <cell r="A4484" t="str">
            <v>M2</v>
          </cell>
          <cell r="B4484" t="str">
            <v>A5C</v>
          </cell>
          <cell r="C4484" t="str">
            <v>N</v>
          </cell>
          <cell r="D4484" t="str">
            <v>24613</v>
          </cell>
          <cell r="E4484" t="str">
            <v>GLOBE VA</v>
          </cell>
          <cell r="F4484">
            <v>6</v>
          </cell>
          <cell r="G4484" t="str">
            <v>VL8010100000T00</v>
          </cell>
          <cell r="H4484">
            <v>0.75</v>
          </cell>
          <cell r="I4484" t="str">
            <v>--</v>
          </cell>
          <cell r="J4484">
            <v>1</v>
          </cell>
          <cell r="K4484">
            <v>1</v>
          </cell>
        </row>
        <row r="4485">
          <cell r="A4485" t="str">
            <v>M2</v>
          </cell>
          <cell r="B4485" t="str">
            <v>A5C</v>
          </cell>
          <cell r="C4485" t="str">
            <v>N</v>
          </cell>
          <cell r="D4485" t="str">
            <v>24614</v>
          </cell>
          <cell r="E4485" t="str">
            <v>GLOBE VA</v>
          </cell>
          <cell r="F4485">
            <v>6</v>
          </cell>
          <cell r="G4485" t="str">
            <v>VL8010100000T00</v>
          </cell>
          <cell r="H4485">
            <v>0.75</v>
          </cell>
          <cell r="I4485" t="str">
            <v>--</v>
          </cell>
          <cell r="J4485">
            <v>1</v>
          </cell>
          <cell r="K4485">
            <v>1</v>
          </cell>
        </row>
        <row r="4486">
          <cell r="A4486" t="str">
            <v>M2</v>
          </cell>
          <cell r="B4486" t="str">
            <v>A5C</v>
          </cell>
          <cell r="C4486" t="str">
            <v>P</v>
          </cell>
          <cell r="D4486" t="str">
            <v>23141</v>
          </cell>
          <cell r="E4486" t="str">
            <v>GLOBE VA</v>
          </cell>
          <cell r="F4486">
            <v>6</v>
          </cell>
          <cell r="G4486" t="str">
            <v>VL8010100000T00</v>
          </cell>
          <cell r="H4486">
            <v>0.75</v>
          </cell>
          <cell r="I4486" t="str">
            <v>--</v>
          </cell>
          <cell r="J4486">
            <v>1</v>
          </cell>
          <cell r="K4486">
            <v>1</v>
          </cell>
        </row>
        <row r="4487">
          <cell r="A4487" t="str">
            <v>M2</v>
          </cell>
          <cell r="B4487" t="str">
            <v>A5C</v>
          </cell>
          <cell r="C4487" t="str">
            <v>P</v>
          </cell>
          <cell r="D4487" t="str">
            <v>23149</v>
          </cell>
          <cell r="E4487" t="str">
            <v>GLOBE VA</v>
          </cell>
          <cell r="F4487">
            <v>6</v>
          </cell>
          <cell r="G4487" t="str">
            <v>VL8010100000T00</v>
          </cell>
          <cell r="H4487">
            <v>0.75</v>
          </cell>
          <cell r="I4487" t="str">
            <v>--</v>
          </cell>
          <cell r="J4487">
            <v>1</v>
          </cell>
          <cell r="K4487">
            <v>1</v>
          </cell>
        </row>
        <row r="4488">
          <cell r="A4488" t="str">
            <v>M2</v>
          </cell>
          <cell r="B4488" t="str">
            <v>A5C</v>
          </cell>
          <cell r="C4488" t="str">
            <v>P</v>
          </cell>
          <cell r="D4488" t="str">
            <v>23225</v>
          </cell>
          <cell r="E4488" t="str">
            <v>GLOBE VA</v>
          </cell>
          <cell r="F4488">
            <v>6</v>
          </cell>
          <cell r="G4488" t="str">
            <v>VL8010100000T00</v>
          </cell>
          <cell r="H4488">
            <v>0.75</v>
          </cell>
          <cell r="I4488" t="str">
            <v>--</v>
          </cell>
          <cell r="J4488">
            <v>1</v>
          </cell>
          <cell r="K4488">
            <v>1</v>
          </cell>
        </row>
        <row r="4489">
          <cell r="A4489" t="str">
            <v>M2</v>
          </cell>
          <cell r="B4489" t="str">
            <v>A5C</v>
          </cell>
          <cell r="C4489" t="str">
            <v>P</v>
          </cell>
          <cell r="D4489" t="str">
            <v>23059</v>
          </cell>
          <cell r="E4489" t="str">
            <v>BALL VA</v>
          </cell>
          <cell r="F4489">
            <v>6</v>
          </cell>
          <cell r="G4489" t="str">
            <v>VB8010600000T00</v>
          </cell>
          <cell r="H4489">
            <v>0.75</v>
          </cell>
          <cell r="I4489" t="str">
            <v>--</v>
          </cell>
          <cell r="J4489">
            <v>2</v>
          </cell>
          <cell r="K4489">
            <v>2</v>
          </cell>
        </row>
        <row r="4490">
          <cell r="A4490" t="str">
            <v>M2</v>
          </cell>
          <cell r="B4490" t="str">
            <v>A5C</v>
          </cell>
          <cell r="C4490" t="str">
            <v>P</v>
          </cell>
          <cell r="D4490" t="str">
            <v>23059</v>
          </cell>
          <cell r="E4490" t="str">
            <v>BALL VA</v>
          </cell>
          <cell r="F4490">
            <v>6</v>
          </cell>
          <cell r="G4490" t="str">
            <v>VB8010600000T00</v>
          </cell>
          <cell r="H4490">
            <v>0.75</v>
          </cell>
          <cell r="I4490" t="str">
            <v>--</v>
          </cell>
          <cell r="J4490">
            <v>2</v>
          </cell>
          <cell r="K4490">
            <v>2</v>
          </cell>
        </row>
        <row r="4491">
          <cell r="A4491" t="str">
            <v>M2</v>
          </cell>
          <cell r="B4491" t="str">
            <v>A5C</v>
          </cell>
          <cell r="C4491" t="str">
            <v>P</v>
          </cell>
          <cell r="D4491" t="str">
            <v>23059</v>
          </cell>
          <cell r="E4491" t="str">
            <v>BALL VA</v>
          </cell>
          <cell r="F4491">
            <v>6</v>
          </cell>
          <cell r="G4491" t="str">
            <v>VB8010600000T00</v>
          </cell>
          <cell r="H4491">
            <v>0.75</v>
          </cell>
          <cell r="I4491" t="str">
            <v>--</v>
          </cell>
          <cell r="J4491">
            <v>3</v>
          </cell>
          <cell r="K4491">
            <v>3</v>
          </cell>
        </row>
        <row r="4492">
          <cell r="A4492" t="str">
            <v>M2</v>
          </cell>
          <cell r="B4492" t="str">
            <v>A5C</v>
          </cell>
          <cell r="C4492" t="str">
            <v>P</v>
          </cell>
          <cell r="D4492" t="str">
            <v>23183</v>
          </cell>
          <cell r="E4492" t="str">
            <v>BALL VA</v>
          </cell>
          <cell r="F4492">
            <v>6</v>
          </cell>
          <cell r="G4492" t="str">
            <v>VB8010600000T00</v>
          </cell>
          <cell r="H4492">
            <v>0.75</v>
          </cell>
          <cell r="I4492" t="str">
            <v>--</v>
          </cell>
          <cell r="J4492">
            <v>1</v>
          </cell>
          <cell r="K4492">
            <v>1</v>
          </cell>
        </row>
        <row r="4493">
          <cell r="A4493" t="str">
            <v>M2</v>
          </cell>
          <cell r="B4493" t="str">
            <v>A5C</v>
          </cell>
          <cell r="C4493" t="str">
            <v>P</v>
          </cell>
          <cell r="D4493" t="str">
            <v>23264</v>
          </cell>
          <cell r="E4493" t="str">
            <v>BALL VA</v>
          </cell>
          <cell r="F4493">
            <v>6</v>
          </cell>
          <cell r="G4493" t="str">
            <v>VB8010600000T00</v>
          </cell>
          <cell r="H4493">
            <v>0.75</v>
          </cell>
          <cell r="I4493" t="str">
            <v>--</v>
          </cell>
          <cell r="J4493">
            <v>1</v>
          </cell>
          <cell r="K4493">
            <v>1</v>
          </cell>
        </row>
        <row r="4494">
          <cell r="A4494" t="str">
            <v>M2</v>
          </cell>
          <cell r="B4494" t="str">
            <v>A5C</v>
          </cell>
          <cell r="C4494" t="str">
            <v>P</v>
          </cell>
          <cell r="D4494" t="str">
            <v>23264</v>
          </cell>
          <cell r="E4494" t="str">
            <v>BALL VA</v>
          </cell>
          <cell r="F4494">
            <v>6</v>
          </cell>
          <cell r="G4494" t="str">
            <v>VB8010600000T00</v>
          </cell>
          <cell r="H4494">
            <v>0.75</v>
          </cell>
          <cell r="I4494" t="str">
            <v>--</v>
          </cell>
          <cell r="J4494">
            <v>1</v>
          </cell>
          <cell r="K4494">
            <v>1</v>
          </cell>
        </row>
        <row r="4495">
          <cell r="A4495" t="str">
            <v>M2</v>
          </cell>
          <cell r="B4495" t="str">
            <v>A5C</v>
          </cell>
          <cell r="C4495" t="str">
            <v>TRIM</v>
          </cell>
          <cell r="D4495" t="str">
            <v>V-2352</v>
          </cell>
          <cell r="E4495" t="str">
            <v>BALL VA</v>
          </cell>
          <cell r="F4495">
            <v>6</v>
          </cell>
          <cell r="G4495" t="str">
            <v>VB8010600000T00</v>
          </cell>
          <cell r="H4495">
            <v>0.75</v>
          </cell>
          <cell r="I4495" t="str">
            <v>--</v>
          </cell>
          <cell r="J4495">
            <v>2</v>
          </cell>
          <cell r="K4495">
            <v>2</v>
          </cell>
        </row>
        <row r="4496">
          <cell r="A4496" t="str">
            <v>M2</v>
          </cell>
          <cell r="B4496" t="str">
            <v>A5C</v>
          </cell>
          <cell r="C4496" t="str">
            <v>TRIM</v>
          </cell>
          <cell r="D4496" t="str">
            <v>V-2352</v>
          </cell>
          <cell r="E4496" t="str">
            <v>BALL VA</v>
          </cell>
          <cell r="F4496">
            <v>6</v>
          </cell>
          <cell r="G4496" t="str">
            <v>VB8010600000T00</v>
          </cell>
          <cell r="H4496">
            <v>0.75</v>
          </cell>
          <cell r="I4496" t="str">
            <v>--</v>
          </cell>
          <cell r="J4496">
            <v>3</v>
          </cell>
          <cell r="K4496">
            <v>3</v>
          </cell>
        </row>
        <row r="4497">
          <cell r="A4497" t="str">
            <v>M2</v>
          </cell>
          <cell r="B4497" t="str">
            <v>A5C</v>
          </cell>
          <cell r="C4497" t="str">
            <v>P</v>
          </cell>
          <cell r="D4497" t="str">
            <v>23059</v>
          </cell>
          <cell r="E4497" t="str">
            <v>GLOBE VA</v>
          </cell>
          <cell r="F4497">
            <v>6</v>
          </cell>
          <cell r="G4497" t="str">
            <v>VL8010100000T00</v>
          </cell>
          <cell r="H4497">
            <v>0.75</v>
          </cell>
          <cell r="I4497" t="str">
            <v>--</v>
          </cell>
          <cell r="J4497">
            <v>1</v>
          </cell>
          <cell r="K4497">
            <v>1</v>
          </cell>
        </row>
        <row r="4498">
          <cell r="A4498" t="str">
            <v>M2</v>
          </cell>
          <cell r="B4498" t="str">
            <v>A5C</v>
          </cell>
          <cell r="C4498" t="str">
            <v>TRIM</v>
          </cell>
          <cell r="D4498" t="str">
            <v>C-2303</v>
          </cell>
          <cell r="E4498" t="str">
            <v>BALL VA</v>
          </cell>
          <cell r="F4498">
            <v>6</v>
          </cell>
          <cell r="G4498" t="str">
            <v>VB8010600000T00</v>
          </cell>
          <cell r="H4498">
            <v>0.75</v>
          </cell>
          <cell r="I4498" t="str">
            <v>--</v>
          </cell>
          <cell r="J4498">
            <v>4</v>
          </cell>
          <cell r="K4498">
            <v>4</v>
          </cell>
        </row>
        <row r="4499">
          <cell r="A4499" t="str">
            <v>M2</v>
          </cell>
          <cell r="B4499" t="str">
            <v>A5C</v>
          </cell>
          <cell r="C4499" t="str">
            <v>P</v>
          </cell>
          <cell r="D4499" t="str">
            <v>23018</v>
          </cell>
          <cell r="E4499" t="str">
            <v>BALL VA</v>
          </cell>
          <cell r="F4499">
            <v>6</v>
          </cell>
          <cell r="G4499" t="str">
            <v>VB8010600000T00</v>
          </cell>
          <cell r="H4499">
            <v>0.75</v>
          </cell>
          <cell r="I4499" t="str">
            <v>--</v>
          </cell>
          <cell r="J4499">
            <v>2</v>
          </cell>
          <cell r="K4499">
            <v>2</v>
          </cell>
        </row>
        <row r="4500">
          <cell r="A4500" t="str">
            <v>M2</v>
          </cell>
          <cell r="B4500" t="str">
            <v>A5C</v>
          </cell>
          <cell r="C4500" t="str">
            <v>P</v>
          </cell>
          <cell r="D4500" t="str">
            <v>23018</v>
          </cell>
          <cell r="E4500" t="str">
            <v>BALL VA</v>
          </cell>
          <cell r="F4500">
            <v>6</v>
          </cell>
          <cell r="G4500" t="str">
            <v>VB8010600000T00</v>
          </cell>
          <cell r="H4500">
            <v>0.75</v>
          </cell>
          <cell r="I4500" t="str">
            <v>--</v>
          </cell>
          <cell r="J4500">
            <v>1</v>
          </cell>
          <cell r="K4500">
            <v>1</v>
          </cell>
        </row>
        <row r="4501">
          <cell r="A4501" t="str">
            <v>M2</v>
          </cell>
          <cell r="B4501" t="str">
            <v>A5C</v>
          </cell>
          <cell r="C4501" t="str">
            <v>P</v>
          </cell>
          <cell r="D4501" t="str">
            <v>23018</v>
          </cell>
          <cell r="E4501" t="str">
            <v>BALL VA</v>
          </cell>
          <cell r="F4501">
            <v>6</v>
          </cell>
          <cell r="G4501" t="str">
            <v>VB8010600000T00</v>
          </cell>
          <cell r="H4501">
            <v>0.75</v>
          </cell>
          <cell r="I4501" t="str">
            <v>--</v>
          </cell>
          <cell r="J4501">
            <v>1</v>
          </cell>
          <cell r="K4501">
            <v>1</v>
          </cell>
        </row>
        <row r="4502">
          <cell r="A4502" t="str">
            <v>M2</v>
          </cell>
          <cell r="B4502" t="str">
            <v>A5C</v>
          </cell>
          <cell r="C4502" t="str">
            <v>P</v>
          </cell>
          <cell r="D4502" t="str">
            <v>23019</v>
          </cell>
          <cell r="E4502" t="str">
            <v>BALL VA</v>
          </cell>
          <cell r="F4502">
            <v>6</v>
          </cell>
          <cell r="G4502" t="str">
            <v>VB8010600000T00</v>
          </cell>
          <cell r="H4502">
            <v>0.75</v>
          </cell>
          <cell r="I4502" t="str">
            <v>--</v>
          </cell>
          <cell r="J4502">
            <v>2</v>
          </cell>
          <cell r="K4502">
            <v>2</v>
          </cell>
        </row>
        <row r="4503">
          <cell r="A4503" t="str">
            <v>M2</v>
          </cell>
          <cell r="B4503" t="str">
            <v>A5C</v>
          </cell>
          <cell r="C4503" t="str">
            <v>P</v>
          </cell>
          <cell r="D4503" t="str">
            <v>23019</v>
          </cell>
          <cell r="E4503" t="str">
            <v>BALL VA</v>
          </cell>
          <cell r="F4503">
            <v>6</v>
          </cell>
          <cell r="G4503" t="str">
            <v>VB8010600000T00</v>
          </cell>
          <cell r="H4503">
            <v>0.75</v>
          </cell>
          <cell r="I4503" t="str">
            <v>--</v>
          </cell>
          <cell r="J4503">
            <v>2</v>
          </cell>
          <cell r="K4503">
            <v>2</v>
          </cell>
        </row>
        <row r="4504">
          <cell r="A4504" t="str">
            <v>M2</v>
          </cell>
          <cell r="B4504" t="str">
            <v>A5C</v>
          </cell>
          <cell r="C4504" t="str">
            <v>P</v>
          </cell>
          <cell r="D4504" t="str">
            <v>23020</v>
          </cell>
          <cell r="E4504" t="str">
            <v>BALL VA</v>
          </cell>
          <cell r="F4504">
            <v>6</v>
          </cell>
          <cell r="G4504" t="str">
            <v>VB8010600000T00</v>
          </cell>
          <cell r="H4504">
            <v>0.75</v>
          </cell>
          <cell r="I4504" t="str">
            <v>--</v>
          </cell>
          <cell r="J4504">
            <v>1</v>
          </cell>
          <cell r="K4504">
            <v>1</v>
          </cell>
        </row>
        <row r="4505">
          <cell r="A4505" t="str">
            <v>M2</v>
          </cell>
          <cell r="B4505" t="str">
            <v>A5C</v>
          </cell>
          <cell r="C4505" t="str">
            <v>P</v>
          </cell>
          <cell r="D4505" t="str">
            <v>23024</v>
          </cell>
          <cell r="E4505" t="str">
            <v>BALL VA</v>
          </cell>
          <cell r="F4505">
            <v>6</v>
          </cell>
          <cell r="G4505" t="str">
            <v>VB8010600000T00</v>
          </cell>
          <cell r="H4505">
            <v>0.75</v>
          </cell>
          <cell r="I4505" t="str">
            <v>--</v>
          </cell>
          <cell r="J4505">
            <v>2</v>
          </cell>
          <cell r="K4505">
            <v>2</v>
          </cell>
        </row>
        <row r="4506">
          <cell r="A4506" t="str">
            <v>M2</v>
          </cell>
          <cell r="B4506" t="str">
            <v>A5C</v>
          </cell>
          <cell r="C4506" t="str">
            <v>P</v>
          </cell>
          <cell r="D4506" t="str">
            <v>23024</v>
          </cell>
          <cell r="E4506" t="str">
            <v>BALL VA</v>
          </cell>
          <cell r="F4506">
            <v>6</v>
          </cell>
          <cell r="G4506" t="str">
            <v>VB8010600000T00</v>
          </cell>
          <cell r="H4506">
            <v>0.75</v>
          </cell>
          <cell r="I4506" t="str">
            <v>--</v>
          </cell>
          <cell r="J4506">
            <v>2</v>
          </cell>
          <cell r="K4506">
            <v>2</v>
          </cell>
        </row>
        <row r="4507">
          <cell r="A4507" t="str">
            <v>M2</v>
          </cell>
          <cell r="B4507" t="str">
            <v>A5C</v>
          </cell>
          <cell r="C4507" t="str">
            <v>P</v>
          </cell>
          <cell r="D4507" t="str">
            <v>23027</v>
          </cell>
          <cell r="E4507" t="str">
            <v>BALL VA</v>
          </cell>
          <cell r="F4507">
            <v>6</v>
          </cell>
          <cell r="G4507" t="str">
            <v>VB8010600000T00</v>
          </cell>
          <cell r="H4507">
            <v>0.75</v>
          </cell>
          <cell r="I4507" t="str">
            <v>--</v>
          </cell>
          <cell r="J4507">
            <v>1</v>
          </cell>
          <cell r="K4507">
            <v>1</v>
          </cell>
        </row>
        <row r="4508">
          <cell r="A4508" t="str">
            <v>M2</v>
          </cell>
          <cell r="B4508" t="str">
            <v>A5C</v>
          </cell>
          <cell r="C4508" t="str">
            <v>P</v>
          </cell>
          <cell r="D4508" t="str">
            <v>23027</v>
          </cell>
          <cell r="E4508" t="str">
            <v>BALL VA</v>
          </cell>
          <cell r="F4508">
            <v>6</v>
          </cell>
          <cell r="G4508" t="str">
            <v>VB8010600000T00</v>
          </cell>
          <cell r="H4508">
            <v>0.75</v>
          </cell>
          <cell r="I4508" t="str">
            <v>--</v>
          </cell>
          <cell r="J4508">
            <v>2</v>
          </cell>
          <cell r="K4508">
            <v>2</v>
          </cell>
        </row>
        <row r="4509">
          <cell r="A4509" t="str">
            <v>M2</v>
          </cell>
          <cell r="B4509" t="str">
            <v>A5C</v>
          </cell>
          <cell r="C4509" t="str">
            <v>P</v>
          </cell>
          <cell r="D4509" t="str">
            <v>23028</v>
          </cell>
          <cell r="E4509" t="str">
            <v>BALL VA</v>
          </cell>
          <cell r="F4509">
            <v>6</v>
          </cell>
          <cell r="G4509" t="str">
            <v>VB8010600000T00</v>
          </cell>
          <cell r="H4509">
            <v>0.75</v>
          </cell>
          <cell r="I4509" t="str">
            <v>--</v>
          </cell>
          <cell r="J4509">
            <v>3</v>
          </cell>
          <cell r="K4509">
            <v>3</v>
          </cell>
        </row>
        <row r="4510">
          <cell r="A4510" t="str">
            <v>M2</v>
          </cell>
          <cell r="B4510" t="str">
            <v>A5C</v>
          </cell>
          <cell r="C4510" t="str">
            <v>P</v>
          </cell>
          <cell r="D4510" t="str">
            <v>23029</v>
          </cell>
          <cell r="E4510" t="str">
            <v>BALL VA</v>
          </cell>
          <cell r="F4510">
            <v>6</v>
          </cell>
          <cell r="G4510" t="str">
            <v>VB8010600000T00</v>
          </cell>
          <cell r="H4510">
            <v>0.75</v>
          </cell>
          <cell r="I4510" t="str">
            <v>--</v>
          </cell>
          <cell r="J4510">
            <v>2</v>
          </cell>
          <cell r="K4510">
            <v>2</v>
          </cell>
        </row>
        <row r="4511">
          <cell r="A4511" t="str">
            <v>M2</v>
          </cell>
          <cell r="B4511" t="str">
            <v>A5C</v>
          </cell>
          <cell r="C4511" t="str">
            <v>P</v>
          </cell>
          <cell r="D4511" t="str">
            <v>23029</v>
          </cell>
          <cell r="E4511" t="str">
            <v>BALL VA</v>
          </cell>
          <cell r="F4511">
            <v>6</v>
          </cell>
          <cell r="G4511" t="str">
            <v>VB8010600000T00</v>
          </cell>
          <cell r="H4511">
            <v>0.75</v>
          </cell>
          <cell r="I4511" t="str">
            <v>--</v>
          </cell>
          <cell r="J4511">
            <v>1</v>
          </cell>
          <cell r="K4511">
            <v>1</v>
          </cell>
        </row>
        <row r="4512">
          <cell r="A4512" t="str">
            <v>M2</v>
          </cell>
          <cell r="B4512" t="str">
            <v>A5C</v>
          </cell>
          <cell r="C4512" t="str">
            <v>P</v>
          </cell>
          <cell r="D4512" t="str">
            <v>23032</v>
          </cell>
          <cell r="E4512" t="str">
            <v>BALL VA</v>
          </cell>
          <cell r="F4512">
            <v>6</v>
          </cell>
          <cell r="G4512" t="str">
            <v>VB8010600000T00</v>
          </cell>
          <cell r="H4512">
            <v>0.75</v>
          </cell>
          <cell r="I4512" t="str">
            <v>--</v>
          </cell>
          <cell r="J4512">
            <v>2</v>
          </cell>
          <cell r="K4512">
            <v>2</v>
          </cell>
        </row>
        <row r="4513">
          <cell r="A4513" t="str">
            <v>M2</v>
          </cell>
          <cell r="B4513" t="str">
            <v>A5C</v>
          </cell>
          <cell r="C4513" t="str">
            <v>P</v>
          </cell>
          <cell r="D4513" t="str">
            <v>23033</v>
          </cell>
          <cell r="E4513" t="str">
            <v>BALL VA</v>
          </cell>
          <cell r="F4513">
            <v>6</v>
          </cell>
          <cell r="G4513" t="str">
            <v>VB8010600000T00</v>
          </cell>
          <cell r="H4513">
            <v>0.75</v>
          </cell>
          <cell r="I4513" t="str">
            <v>--</v>
          </cell>
          <cell r="J4513">
            <v>2</v>
          </cell>
          <cell r="K4513">
            <v>2</v>
          </cell>
        </row>
        <row r="4514">
          <cell r="A4514" t="str">
            <v>M2</v>
          </cell>
          <cell r="B4514" t="str">
            <v>A5C</v>
          </cell>
          <cell r="C4514" t="str">
            <v>P</v>
          </cell>
          <cell r="D4514" t="str">
            <v>23039</v>
          </cell>
          <cell r="E4514" t="str">
            <v>BALL VA</v>
          </cell>
          <cell r="F4514">
            <v>6</v>
          </cell>
          <cell r="G4514" t="str">
            <v>VB8010600000T00</v>
          </cell>
          <cell r="H4514">
            <v>0.75</v>
          </cell>
          <cell r="I4514" t="str">
            <v>--</v>
          </cell>
          <cell r="J4514">
            <v>2</v>
          </cell>
          <cell r="K4514">
            <v>2</v>
          </cell>
        </row>
        <row r="4515">
          <cell r="A4515" t="str">
            <v>M2</v>
          </cell>
          <cell r="B4515" t="str">
            <v>A5C</v>
          </cell>
          <cell r="C4515" t="str">
            <v>P</v>
          </cell>
          <cell r="D4515" t="str">
            <v>23039</v>
          </cell>
          <cell r="E4515" t="str">
            <v>BALL VA</v>
          </cell>
          <cell r="F4515">
            <v>6</v>
          </cell>
          <cell r="G4515" t="str">
            <v>VB8010600000T00</v>
          </cell>
          <cell r="H4515">
            <v>0.75</v>
          </cell>
          <cell r="I4515" t="str">
            <v>--</v>
          </cell>
          <cell r="J4515">
            <v>2</v>
          </cell>
          <cell r="K4515">
            <v>2</v>
          </cell>
        </row>
        <row r="4516">
          <cell r="A4516" t="str">
            <v>M2</v>
          </cell>
          <cell r="B4516" t="str">
            <v>A5C</v>
          </cell>
          <cell r="C4516" t="str">
            <v>P</v>
          </cell>
          <cell r="D4516" t="str">
            <v>23039</v>
          </cell>
          <cell r="E4516" t="str">
            <v>BALL VA</v>
          </cell>
          <cell r="F4516">
            <v>6</v>
          </cell>
          <cell r="G4516" t="str">
            <v>VB8010600000T00</v>
          </cell>
          <cell r="H4516">
            <v>0.75</v>
          </cell>
          <cell r="I4516" t="str">
            <v>--</v>
          </cell>
          <cell r="J4516">
            <v>1</v>
          </cell>
          <cell r="K4516">
            <v>1</v>
          </cell>
        </row>
        <row r="4517">
          <cell r="A4517" t="str">
            <v>M2</v>
          </cell>
          <cell r="B4517" t="str">
            <v>A5C</v>
          </cell>
          <cell r="C4517" t="str">
            <v>P</v>
          </cell>
          <cell r="D4517" t="str">
            <v>23048</v>
          </cell>
          <cell r="E4517" t="str">
            <v>BALL VA</v>
          </cell>
          <cell r="F4517">
            <v>6</v>
          </cell>
          <cell r="G4517" t="str">
            <v>VB8010600000T00</v>
          </cell>
          <cell r="H4517">
            <v>0.75</v>
          </cell>
          <cell r="I4517" t="str">
            <v>--</v>
          </cell>
          <cell r="J4517">
            <v>2</v>
          </cell>
          <cell r="K4517">
            <v>2</v>
          </cell>
        </row>
        <row r="4518">
          <cell r="A4518" t="str">
            <v>M2</v>
          </cell>
          <cell r="B4518" t="str">
            <v>A5C</v>
          </cell>
          <cell r="C4518" t="str">
            <v>P</v>
          </cell>
          <cell r="D4518" t="str">
            <v>23048</v>
          </cell>
          <cell r="E4518" t="str">
            <v>BALL VA</v>
          </cell>
          <cell r="F4518">
            <v>6</v>
          </cell>
          <cell r="G4518" t="str">
            <v>VB8010600000T00</v>
          </cell>
          <cell r="H4518">
            <v>0.75</v>
          </cell>
          <cell r="I4518" t="str">
            <v>--</v>
          </cell>
          <cell r="J4518">
            <v>2</v>
          </cell>
          <cell r="K4518">
            <v>2</v>
          </cell>
        </row>
        <row r="4519">
          <cell r="A4519" t="str">
            <v>M2</v>
          </cell>
          <cell r="B4519" t="str">
            <v>A5C</v>
          </cell>
          <cell r="C4519" t="str">
            <v>P</v>
          </cell>
          <cell r="D4519" t="str">
            <v>23048</v>
          </cell>
          <cell r="E4519" t="str">
            <v>BALL VA</v>
          </cell>
          <cell r="F4519">
            <v>6</v>
          </cell>
          <cell r="G4519" t="str">
            <v>VB8010600000T00</v>
          </cell>
          <cell r="H4519">
            <v>0.75</v>
          </cell>
          <cell r="I4519" t="str">
            <v>--</v>
          </cell>
          <cell r="J4519">
            <v>3</v>
          </cell>
          <cell r="K4519">
            <v>3</v>
          </cell>
        </row>
        <row r="4520">
          <cell r="A4520" t="str">
            <v>M2</v>
          </cell>
          <cell r="B4520" t="str">
            <v>A5C</v>
          </cell>
          <cell r="C4520" t="str">
            <v>P</v>
          </cell>
          <cell r="D4520" t="str">
            <v>23051</v>
          </cell>
          <cell r="E4520" t="str">
            <v>BALL VA</v>
          </cell>
          <cell r="F4520">
            <v>6</v>
          </cell>
          <cell r="G4520" t="str">
            <v>VB8010600000T00</v>
          </cell>
          <cell r="H4520">
            <v>0.75</v>
          </cell>
          <cell r="I4520" t="str">
            <v>--</v>
          </cell>
          <cell r="J4520">
            <v>2</v>
          </cell>
          <cell r="K4520">
            <v>2</v>
          </cell>
        </row>
        <row r="4521">
          <cell r="A4521" t="str">
            <v>M2</v>
          </cell>
          <cell r="B4521" t="str">
            <v>A5C</v>
          </cell>
          <cell r="C4521" t="str">
            <v>P</v>
          </cell>
          <cell r="D4521" t="str">
            <v>23053</v>
          </cell>
          <cell r="E4521" t="str">
            <v>BALL VA</v>
          </cell>
          <cell r="F4521">
            <v>6</v>
          </cell>
          <cell r="G4521" t="str">
            <v>VB8010600000T00</v>
          </cell>
          <cell r="H4521">
            <v>0.75</v>
          </cell>
          <cell r="I4521" t="str">
            <v>--</v>
          </cell>
          <cell r="J4521">
            <v>2</v>
          </cell>
          <cell r="K4521">
            <v>2</v>
          </cell>
        </row>
        <row r="4522">
          <cell r="A4522" t="str">
            <v>M2</v>
          </cell>
          <cell r="B4522" t="str">
            <v>A5C</v>
          </cell>
          <cell r="C4522" t="str">
            <v>P</v>
          </cell>
          <cell r="D4522" t="str">
            <v>23053</v>
          </cell>
          <cell r="E4522" t="str">
            <v>BALL VA</v>
          </cell>
          <cell r="F4522">
            <v>6</v>
          </cell>
          <cell r="G4522" t="str">
            <v>VB8010600000T00</v>
          </cell>
          <cell r="H4522">
            <v>0.75</v>
          </cell>
          <cell r="I4522" t="str">
            <v>--</v>
          </cell>
          <cell r="J4522">
            <v>2</v>
          </cell>
          <cell r="K4522">
            <v>2</v>
          </cell>
        </row>
        <row r="4523">
          <cell r="A4523" t="str">
            <v>M2</v>
          </cell>
          <cell r="B4523" t="str">
            <v>A5C</v>
          </cell>
          <cell r="C4523" t="str">
            <v>P</v>
          </cell>
          <cell r="D4523" t="str">
            <v>23053</v>
          </cell>
          <cell r="E4523" t="str">
            <v>BALL VA</v>
          </cell>
          <cell r="F4523">
            <v>6</v>
          </cell>
          <cell r="G4523" t="str">
            <v>VB8010600000T00</v>
          </cell>
          <cell r="H4523">
            <v>0.75</v>
          </cell>
          <cell r="I4523" t="str">
            <v>--</v>
          </cell>
          <cell r="J4523">
            <v>1</v>
          </cell>
          <cell r="K4523">
            <v>1</v>
          </cell>
        </row>
        <row r="4524">
          <cell r="A4524" t="str">
            <v>M2</v>
          </cell>
          <cell r="B4524" t="str">
            <v>A5C</v>
          </cell>
          <cell r="C4524" t="str">
            <v>P</v>
          </cell>
          <cell r="D4524" t="str">
            <v>23053</v>
          </cell>
          <cell r="E4524" t="str">
            <v>BALL VA</v>
          </cell>
          <cell r="F4524">
            <v>6</v>
          </cell>
          <cell r="G4524" t="str">
            <v>VB8010600000T00</v>
          </cell>
          <cell r="H4524">
            <v>0.75</v>
          </cell>
          <cell r="I4524" t="str">
            <v>--</v>
          </cell>
          <cell r="J4524">
            <v>2</v>
          </cell>
          <cell r="K4524">
            <v>2</v>
          </cell>
        </row>
        <row r="4525">
          <cell r="A4525" t="str">
            <v>M2</v>
          </cell>
          <cell r="B4525" t="str">
            <v>A5C</v>
          </cell>
          <cell r="C4525" t="str">
            <v>P</v>
          </cell>
          <cell r="D4525" t="str">
            <v>23064</v>
          </cell>
          <cell r="E4525" t="str">
            <v>BALL VA</v>
          </cell>
          <cell r="F4525">
            <v>6</v>
          </cell>
          <cell r="G4525" t="str">
            <v>VB8010600000T00</v>
          </cell>
          <cell r="H4525">
            <v>0.75</v>
          </cell>
          <cell r="I4525" t="str">
            <v>--</v>
          </cell>
          <cell r="J4525">
            <v>2</v>
          </cell>
          <cell r="K4525">
            <v>2</v>
          </cell>
        </row>
        <row r="4526">
          <cell r="A4526" t="str">
            <v>M2</v>
          </cell>
          <cell r="B4526" t="str">
            <v>A5C</v>
          </cell>
          <cell r="C4526" t="str">
            <v>P</v>
          </cell>
          <cell r="D4526" t="str">
            <v>23064</v>
          </cell>
          <cell r="E4526" t="str">
            <v>BALL VA</v>
          </cell>
          <cell r="F4526">
            <v>6</v>
          </cell>
          <cell r="G4526" t="str">
            <v>VB8010600000T00</v>
          </cell>
          <cell r="H4526">
            <v>0.75</v>
          </cell>
          <cell r="I4526" t="str">
            <v>--</v>
          </cell>
          <cell r="J4526">
            <v>2</v>
          </cell>
          <cell r="K4526">
            <v>2</v>
          </cell>
        </row>
        <row r="4527">
          <cell r="A4527" t="str">
            <v>M2</v>
          </cell>
          <cell r="B4527" t="str">
            <v>A5C</v>
          </cell>
          <cell r="C4527" t="str">
            <v>P</v>
          </cell>
          <cell r="D4527" t="str">
            <v>23064</v>
          </cell>
          <cell r="E4527" t="str">
            <v>BALL VA</v>
          </cell>
          <cell r="F4527">
            <v>6</v>
          </cell>
          <cell r="G4527" t="str">
            <v>VB8010600000T00</v>
          </cell>
          <cell r="H4527">
            <v>0.75</v>
          </cell>
          <cell r="I4527" t="str">
            <v>--</v>
          </cell>
          <cell r="J4527">
            <v>1</v>
          </cell>
          <cell r="K4527">
            <v>1</v>
          </cell>
        </row>
        <row r="4528">
          <cell r="A4528" t="str">
            <v>M2</v>
          </cell>
          <cell r="B4528" t="str">
            <v>A5C</v>
          </cell>
          <cell r="C4528" t="str">
            <v>P</v>
          </cell>
          <cell r="D4528" t="str">
            <v>23074</v>
          </cell>
          <cell r="E4528" t="str">
            <v>BALL VA</v>
          </cell>
          <cell r="F4528">
            <v>6</v>
          </cell>
          <cell r="G4528" t="str">
            <v>VB8010600000T00</v>
          </cell>
          <cell r="H4528">
            <v>0.75</v>
          </cell>
          <cell r="I4528" t="str">
            <v>--</v>
          </cell>
          <cell r="J4528">
            <v>2</v>
          </cell>
          <cell r="K4528">
            <v>2</v>
          </cell>
        </row>
        <row r="4529">
          <cell r="A4529" t="str">
            <v>M2</v>
          </cell>
          <cell r="B4529" t="str">
            <v>A5C</v>
          </cell>
          <cell r="C4529" t="str">
            <v>P</v>
          </cell>
          <cell r="D4529" t="str">
            <v>23079</v>
          </cell>
          <cell r="E4529" t="str">
            <v>BALL VA</v>
          </cell>
          <cell r="F4529">
            <v>6</v>
          </cell>
          <cell r="G4529" t="str">
            <v>VB8010600000T00</v>
          </cell>
          <cell r="H4529">
            <v>0.75</v>
          </cell>
          <cell r="I4529" t="str">
            <v>--</v>
          </cell>
          <cell r="J4529">
            <v>2</v>
          </cell>
          <cell r="K4529">
            <v>2</v>
          </cell>
        </row>
        <row r="4530">
          <cell r="A4530" t="str">
            <v>M2</v>
          </cell>
          <cell r="B4530" t="str">
            <v>A5C</v>
          </cell>
          <cell r="C4530" t="str">
            <v>P</v>
          </cell>
          <cell r="D4530" t="str">
            <v>23079</v>
          </cell>
          <cell r="E4530" t="str">
            <v>BALL VA</v>
          </cell>
          <cell r="F4530">
            <v>6</v>
          </cell>
          <cell r="G4530" t="str">
            <v>VB8010600000T00</v>
          </cell>
          <cell r="H4530">
            <v>0.75</v>
          </cell>
          <cell r="I4530" t="str">
            <v>--</v>
          </cell>
          <cell r="J4530">
            <v>2</v>
          </cell>
          <cell r="K4530">
            <v>2</v>
          </cell>
        </row>
        <row r="4531">
          <cell r="A4531" t="str">
            <v>M2</v>
          </cell>
          <cell r="B4531" t="str">
            <v>A5C</v>
          </cell>
          <cell r="C4531" t="str">
            <v>P</v>
          </cell>
          <cell r="D4531" t="str">
            <v>23089</v>
          </cell>
          <cell r="E4531" t="str">
            <v>BALL VA</v>
          </cell>
          <cell r="F4531">
            <v>6</v>
          </cell>
          <cell r="G4531" t="str">
            <v>VB8010600000T00</v>
          </cell>
          <cell r="H4531">
            <v>0.75</v>
          </cell>
          <cell r="I4531" t="str">
            <v>--</v>
          </cell>
          <cell r="J4531">
            <v>2</v>
          </cell>
          <cell r="K4531">
            <v>2</v>
          </cell>
        </row>
        <row r="4532">
          <cell r="A4532" t="str">
            <v>M2</v>
          </cell>
          <cell r="B4532" t="str">
            <v>A5C</v>
          </cell>
          <cell r="C4532" t="str">
            <v>P</v>
          </cell>
          <cell r="D4532" t="str">
            <v>23091</v>
          </cell>
          <cell r="E4532" t="str">
            <v>BALL VA</v>
          </cell>
          <cell r="F4532">
            <v>6</v>
          </cell>
          <cell r="G4532" t="str">
            <v>VB8010600000T00</v>
          </cell>
          <cell r="H4532">
            <v>0.75</v>
          </cell>
          <cell r="I4532" t="str">
            <v>--</v>
          </cell>
          <cell r="J4532">
            <v>2</v>
          </cell>
          <cell r="K4532">
            <v>2</v>
          </cell>
        </row>
        <row r="4533">
          <cell r="A4533" t="str">
            <v>M2</v>
          </cell>
          <cell r="B4533" t="str">
            <v>A5C</v>
          </cell>
          <cell r="C4533" t="str">
            <v>P</v>
          </cell>
          <cell r="D4533" t="str">
            <v>23091</v>
          </cell>
          <cell r="E4533" t="str">
            <v>BALL VA</v>
          </cell>
          <cell r="F4533">
            <v>6</v>
          </cell>
          <cell r="G4533" t="str">
            <v>VB8010600000T00</v>
          </cell>
          <cell r="H4533">
            <v>0.75</v>
          </cell>
          <cell r="I4533" t="str">
            <v>--</v>
          </cell>
          <cell r="J4533">
            <v>2</v>
          </cell>
          <cell r="K4533">
            <v>2</v>
          </cell>
        </row>
        <row r="4534">
          <cell r="A4534" t="str">
            <v>M2</v>
          </cell>
          <cell r="B4534" t="str">
            <v>A5C</v>
          </cell>
          <cell r="C4534" t="str">
            <v>P</v>
          </cell>
          <cell r="D4534" t="str">
            <v>23128</v>
          </cell>
          <cell r="E4534" t="str">
            <v>BALL VA</v>
          </cell>
          <cell r="F4534">
            <v>6</v>
          </cell>
          <cell r="G4534" t="str">
            <v>VB8010600000T00</v>
          </cell>
          <cell r="H4534">
            <v>0.75</v>
          </cell>
          <cell r="I4534" t="str">
            <v>--</v>
          </cell>
          <cell r="J4534">
            <v>2</v>
          </cell>
          <cell r="K4534">
            <v>2</v>
          </cell>
        </row>
        <row r="4535">
          <cell r="A4535" t="str">
            <v>M2</v>
          </cell>
          <cell r="B4535" t="str">
            <v>A5C</v>
          </cell>
          <cell r="C4535" t="str">
            <v>P</v>
          </cell>
          <cell r="D4535" t="str">
            <v>23130</v>
          </cell>
          <cell r="E4535" t="str">
            <v>BALL VA</v>
          </cell>
          <cell r="F4535">
            <v>6</v>
          </cell>
          <cell r="G4535" t="str">
            <v>VB8010600000T00</v>
          </cell>
          <cell r="H4535">
            <v>0.75</v>
          </cell>
          <cell r="I4535" t="str">
            <v>--</v>
          </cell>
          <cell r="J4535">
            <v>2</v>
          </cell>
          <cell r="K4535">
            <v>2</v>
          </cell>
        </row>
        <row r="4536">
          <cell r="A4536" t="str">
            <v>M2</v>
          </cell>
          <cell r="B4536" t="str">
            <v>A5C</v>
          </cell>
          <cell r="C4536" t="str">
            <v>P</v>
          </cell>
          <cell r="D4536" t="str">
            <v>23130</v>
          </cell>
          <cell r="E4536" t="str">
            <v>BALL VA</v>
          </cell>
          <cell r="F4536">
            <v>6</v>
          </cell>
          <cell r="G4536" t="str">
            <v>VB8010600000T00</v>
          </cell>
          <cell r="H4536">
            <v>0.75</v>
          </cell>
          <cell r="I4536" t="str">
            <v>--</v>
          </cell>
          <cell r="J4536">
            <v>2</v>
          </cell>
          <cell r="K4536">
            <v>2</v>
          </cell>
        </row>
        <row r="4537">
          <cell r="A4537" t="str">
            <v>M2</v>
          </cell>
          <cell r="B4537" t="str">
            <v>A5C</v>
          </cell>
          <cell r="C4537" t="str">
            <v>P</v>
          </cell>
          <cell r="D4537" t="str">
            <v>23155</v>
          </cell>
          <cell r="E4537" t="str">
            <v>BALL VA</v>
          </cell>
          <cell r="F4537">
            <v>6</v>
          </cell>
          <cell r="G4537" t="str">
            <v>VB8010600000T00</v>
          </cell>
          <cell r="H4537">
            <v>0.75</v>
          </cell>
          <cell r="I4537" t="str">
            <v>--</v>
          </cell>
          <cell r="J4537">
            <v>1</v>
          </cell>
          <cell r="K4537">
            <v>1</v>
          </cell>
        </row>
        <row r="4538">
          <cell r="A4538" t="str">
            <v>M2</v>
          </cell>
          <cell r="B4538" t="str">
            <v>A5C</v>
          </cell>
          <cell r="C4538" t="str">
            <v>P</v>
          </cell>
          <cell r="D4538" t="str">
            <v>23163</v>
          </cell>
          <cell r="E4538" t="str">
            <v>BALL VA</v>
          </cell>
          <cell r="F4538">
            <v>6</v>
          </cell>
          <cell r="G4538" t="str">
            <v>VB8010600000T00</v>
          </cell>
          <cell r="H4538">
            <v>0.75</v>
          </cell>
          <cell r="I4538" t="str">
            <v>--</v>
          </cell>
          <cell r="J4538">
            <v>1</v>
          </cell>
          <cell r="K4538">
            <v>1</v>
          </cell>
        </row>
        <row r="4539">
          <cell r="A4539" t="str">
            <v>M2</v>
          </cell>
          <cell r="B4539" t="str">
            <v>A5C</v>
          </cell>
          <cell r="C4539" t="str">
            <v>P</v>
          </cell>
          <cell r="D4539" t="str">
            <v>23180</v>
          </cell>
          <cell r="E4539" t="str">
            <v>BALL VA</v>
          </cell>
          <cell r="F4539">
            <v>6</v>
          </cell>
          <cell r="G4539" t="str">
            <v>VB8010600000T00</v>
          </cell>
          <cell r="H4539">
            <v>0.75</v>
          </cell>
          <cell r="I4539" t="str">
            <v>--</v>
          </cell>
          <cell r="J4539">
            <v>3</v>
          </cell>
          <cell r="K4539">
            <v>3</v>
          </cell>
        </row>
        <row r="4540">
          <cell r="A4540" t="str">
            <v>M2</v>
          </cell>
          <cell r="B4540" t="str">
            <v>A5C</v>
          </cell>
          <cell r="C4540" t="str">
            <v>P</v>
          </cell>
          <cell r="D4540" t="str">
            <v>23184</v>
          </cell>
          <cell r="E4540" t="str">
            <v>BALL VA</v>
          </cell>
          <cell r="F4540">
            <v>6</v>
          </cell>
          <cell r="G4540" t="str">
            <v>VB8010600000T00</v>
          </cell>
          <cell r="H4540">
            <v>0.75</v>
          </cell>
          <cell r="I4540" t="str">
            <v>--</v>
          </cell>
          <cell r="J4540">
            <v>1</v>
          </cell>
          <cell r="K4540">
            <v>1</v>
          </cell>
        </row>
        <row r="4541">
          <cell r="A4541" t="str">
            <v>M2</v>
          </cell>
          <cell r="B4541" t="str">
            <v>A5C</v>
          </cell>
          <cell r="C4541" t="str">
            <v>P</v>
          </cell>
          <cell r="D4541" t="str">
            <v>23191</v>
          </cell>
          <cell r="E4541" t="str">
            <v>BALL VA</v>
          </cell>
          <cell r="F4541">
            <v>6</v>
          </cell>
          <cell r="G4541" t="str">
            <v>VB8010600000T00</v>
          </cell>
          <cell r="H4541">
            <v>0.75</v>
          </cell>
          <cell r="I4541" t="str">
            <v>--</v>
          </cell>
          <cell r="J4541">
            <v>3</v>
          </cell>
          <cell r="K4541">
            <v>3</v>
          </cell>
        </row>
        <row r="4542">
          <cell r="A4542" t="str">
            <v>M2</v>
          </cell>
          <cell r="B4542" t="str">
            <v>A5C</v>
          </cell>
          <cell r="C4542" t="str">
            <v>P</v>
          </cell>
          <cell r="D4542" t="str">
            <v>23193</v>
          </cell>
          <cell r="E4542" t="str">
            <v>BALL VA</v>
          </cell>
          <cell r="F4542">
            <v>6</v>
          </cell>
          <cell r="G4542" t="str">
            <v>VB8010600000T00</v>
          </cell>
          <cell r="H4542">
            <v>0.75</v>
          </cell>
          <cell r="I4542" t="str">
            <v>--</v>
          </cell>
          <cell r="J4542">
            <v>1</v>
          </cell>
          <cell r="K4542">
            <v>1</v>
          </cell>
        </row>
        <row r="4543">
          <cell r="A4543" t="str">
            <v>M2</v>
          </cell>
          <cell r="B4543" t="str">
            <v>A5C</v>
          </cell>
          <cell r="C4543" t="str">
            <v>P</v>
          </cell>
          <cell r="D4543" t="str">
            <v>23224</v>
          </cell>
          <cell r="E4543" t="str">
            <v>BALL VA</v>
          </cell>
          <cell r="F4543">
            <v>6</v>
          </cell>
          <cell r="G4543" t="str">
            <v>VB8010600000T00</v>
          </cell>
          <cell r="H4543">
            <v>0.75</v>
          </cell>
          <cell r="I4543" t="str">
            <v>--</v>
          </cell>
          <cell r="J4543">
            <v>2</v>
          </cell>
          <cell r="K4543">
            <v>2</v>
          </cell>
        </row>
        <row r="4544">
          <cell r="A4544" t="str">
            <v>M2</v>
          </cell>
          <cell r="B4544" t="str">
            <v>A5C</v>
          </cell>
          <cell r="C4544" t="str">
            <v>P</v>
          </cell>
          <cell r="D4544" t="str">
            <v>24016</v>
          </cell>
          <cell r="E4544" t="str">
            <v>BALL VA</v>
          </cell>
          <cell r="F4544">
            <v>6</v>
          </cell>
          <cell r="G4544" t="str">
            <v>VB8010600000T00</v>
          </cell>
          <cell r="H4544">
            <v>0.75</v>
          </cell>
          <cell r="I4544" t="str">
            <v>--</v>
          </cell>
          <cell r="J4544">
            <v>3</v>
          </cell>
          <cell r="K4544">
            <v>3</v>
          </cell>
        </row>
        <row r="4545">
          <cell r="A4545" t="str">
            <v>M2</v>
          </cell>
          <cell r="B4545" t="str">
            <v>A5C</v>
          </cell>
          <cell r="C4545" t="str">
            <v>P</v>
          </cell>
          <cell r="D4545" t="str">
            <v>24017</v>
          </cell>
          <cell r="E4545" t="str">
            <v>BALL VA</v>
          </cell>
          <cell r="F4545">
            <v>6</v>
          </cell>
          <cell r="G4545" t="str">
            <v>VB8010600000T00</v>
          </cell>
          <cell r="H4545">
            <v>0.75</v>
          </cell>
          <cell r="I4545" t="str">
            <v>--</v>
          </cell>
          <cell r="J4545">
            <v>4</v>
          </cell>
          <cell r="K4545">
            <v>4</v>
          </cell>
        </row>
        <row r="4546">
          <cell r="A4546" t="str">
            <v>M2</v>
          </cell>
          <cell r="B4546" t="str">
            <v>A5C</v>
          </cell>
          <cell r="C4546" t="str">
            <v>P</v>
          </cell>
          <cell r="D4546" t="str">
            <v>24017</v>
          </cell>
          <cell r="E4546" t="str">
            <v>BALL VA</v>
          </cell>
          <cell r="F4546">
            <v>6</v>
          </cell>
          <cell r="G4546" t="str">
            <v>VB8010600000T00</v>
          </cell>
          <cell r="H4546">
            <v>0.75</v>
          </cell>
          <cell r="I4546" t="str">
            <v>--</v>
          </cell>
          <cell r="J4546">
            <v>1</v>
          </cell>
          <cell r="K4546">
            <v>1</v>
          </cell>
        </row>
        <row r="4547">
          <cell r="A4547" t="str">
            <v>M2</v>
          </cell>
          <cell r="B4547" t="str">
            <v>A5C</v>
          </cell>
          <cell r="C4547" t="str">
            <v>P</v>
          </cell>
          <cell r="D4547" t="str">
            <v>24018</v>
          </cell>
          <cell r="E4547" t="str">
            <v>BALL VA</v>
          </cell>
          <cell r="F4547">
            <v>6</v>
          </cell>
          <cell r="G4547" t="str">
            <v>VB8010600000T00</v>
          </cell>
          <cell r="H4547">
            <v>0.75</v>
          </cell>
          <cell r="I4547" t="str">
            <v>--</v>
          </cell>
          <cell r="J4547">
            <v>4</v>
          </cell>
          <cell r="K4547">
            <v>4</v>
          </cell>
        </row>
        <row r="4548">
          <cell r="A4548" t="str">
            <v>M2</v>
          </cell>
          <cell r="B4548" t="str">
            <v>A5C</v>
          </cell>
          <cell r="C4548" t="str">
            <v>TRIM</v>
          </cell>
          <cell r="D4548" t="str">
            <v>C-2302</v>
          </cell>
          <cell r="E4548" t="str">
            <v>BALL VA</v>
          </cell>
          <cell r="F4548">
            <v>6</v>
          </cell>
          <cell r="G4548" t="str">
            <v>VB8010600000T00</v>
          </cell>
          <cell r="H4548">
            <v>0.75</v>
          </cell>
          <cell r="I4548" t="str">
            <v>--</v>
          </cell>
          <cell r="J4548">
            <v>2</v>
          </cell>
          <cell r="K4548">
            <v>2</v>
          </cell>
        </row>
        <row r="4549">
          <cell r="A4549" t="str">
            <v>M2</v>
          </cell>
          <cell r="B4549" t="str">
            <v>A5C</v>
          </cell>
          <cell r="C4549" t="str">
            <v>TRIM</v>
          </cell>
          <cell r="D4549" t="str">
            <v>C-2302</v>
          </cell>
          <cell r="E4549" t="str">
            <v>BALL VA</v>
          </cell>
          <cell r="F4549">
            <v>6</v>
          </cell>
          <cell r="G4549" t="str">
            <v>VB8010600000T00</v>
          </cell>
          <cell r="H4549">
            <v>0.75</v>
          </cell>
          <cell r="I4549" t="str">
            <v>--</v>
          </cell>
          <cell r="J4549">
            <v>6</v>
          </cell>
          <cell r="K4549">
            <v>6</v>
          </cell>
        </row>
        <row r="4550">
          <cell r="A4550" t="str">
            <v>M2</v>
          </cell>
          <cell r="B4550" t="str">
            <v>A5C</v>
          </cell>
          <cell r="C4550" t="str">
            <v>TRIM</v>
          </cell>
          <cell r="D4550" t="str">
            <v>C-2304</v>
          </cell>
          <cell r="E4550" t="str">
            <v>BALL VA</v>
          </cell>
          <cell r="F4550">
            <v>6</v>
          </cell>
          <cell r="G4550" t="str">
            <v>VB8010600000T00</v>
          </cell>
          <cell r="H4550">
            <v>0.75</v>
          </cell>
          <cell r="I4550" t="str">
            <v>--</v>
          </cell>
          <cell r="J4550">
            <v>2</v>
          </cell>
          <cell r="K4550">
            <v>2</v>
          </cell>
        </row>
        <row r="4551">
          <cell r="A4551" t="str">
            <v>M2</v>
          </cell>
          <cell r="B4551" t="str">
            <v>A5C</v>
          </cell>
          <cell r="C4551" t="str">
            <v>TRIM</v>
          </cell>
          <cell r="D4551" t="str">
            <v>C-2304</v>
          </cell>
          <cell r="E4551" t="str">
            <v>BALL VA</v>
          </cell>
          <cell r="F4551">
            <v>6</v>
          </cell>
          <cell r="G4551" t="str">
            <v>VB8010600000T00</v>
          </cell>
          <cell r="H4551">
            <v>0.75</v>
          </cell>
          <cell r="I4551" t="str">
            <v>--</v>
          </cell>
          <cell r="J4551">
            <v>4</v>
          </cell>
          <cell r="K4551">
            <v>4</v>
          </cell>
        </row>
        <row r="4552">
          <cell r="A4552" t="str">
            <v>M2</v>
          </cell>
          <cell r="B4552" t="str">
            <v>A5C</v>
          </cell>
          <cell r="C4552" t="str">
            <v>TRIM</v>
          </cell>
          <cell r="D4552" t="str">
            <v>C-2303</v>
          </cell>
          <cell r="E4552" t="str">
            <v>BALL VA</v>
          </cell>
          <cell r="F4552">
            <v>6</v>
          </cell>
          <cell r="G4552" t="str">
            <v>VB8010600000T00</v>
          </cell>
          <cell r="H4552">
            <v>0.75</v>
          </cell>
          <cell r="I4552" t="str">
            <v>--</v>
          </cell>
          <cell r="J4552">
            <v>2</v>
          </cell>
          <cell r="K4552">
            <v>2</v>
          </cell>
        </row>
        <row r="4553">
          <cell r="A4553" t="str">
            <v>M2</v>
          </cell>
          <cell r="B4553" t="str">
            <v>A5C</v>
          </cell>
          <cell r="C4553" t="str">
            <v>TRIM</v>
          </cell>
          <cell r="D4553" t="str">
            <v>C-2305</v>
          </cell>
          <cell r="E4553" t="str">
            <v>BALL VA</v>
          </cell>
          <cell r="F4553">
            <v>6</v>
          </cell>
          <cell r="G4553" t="str">
            <v>VB8010600000T00</v>
          </cell>
          <cell r="H4553">
            <v>0.75</v>
          </cell>
          <cell r="I4553" t="str">
            <v>--</v>
          </cell>
          <cell r="J4553">
            <v>4</v>
          </cell>
          <cell r="K4553">
            <v>4</v>
          </cell>
        </row>
        <row r="4554">
          <cell r="A4554" t="str">
            <v>M2</v>
          </cell>
          <cell r="B4554" t="str">
            <v>A5C</v>
          </cell>
          <cell r="C4554" t="str">
            <v>TRIM</v>
          </cell>
          <cell r="D4554" t="str">
            <v>C-2305</v>
          </cell>
          <cell r="E4554" t="str">
            <v>BALL VA</v>
          </cell>
          <cell r="F4554">
            <v>6</v>
          </cell>
          <cell r="G4554" t="str">
            <v>VB8010600000T00</v>
          </cell>
          <cell r="H4554">
            <v>0.75</v>
          </cell>
          <cell r="I4554" t="str">
            <v>--</v>
          </cell>
          <cell r="J4554">
            <v>2</v>
          </cell>
          <cell r="K4554">
            <v>2</v>
          </cell>
        </row>
        <row r="4555">
          <cell r="A4555" t="str">
            <v>M2</v>
          </cell>
          <cell r="B4555" t="str">
            <v>A5C</v>
          </cell>
          <cell r="C4555" t="str">
            <v>TRIM</v>
          </cell>
          <cell r="D4555" t="str">
            <v>C-2306</v>
          </cell>
          <cell r="E4555" t="str">
            <v>BALL VA</v>
          </cell>
          <cell r="F4555">
            <v>6</v>
          </cell>
          <cell r="G4555" t="str">
            <v>VB8010600000T00</v>
          </cell>
          <cell r="H4555">
            <v>0.75</v>
          </cell>
          <cell r="I4555" t="str">
            <v>--</v>
          </cell>
          <cell r="J4555">
            <v>2</v>
          </cell>
          <cell r="K4555">
            <v>2</v>
          </cell>
        </row>
        <row r="4556">
          <cell r="A4556" t="str">
            <v>M2</v>
          </cell>
          <cell r="B4556" t="str">
            <v>A5C</v>
          </cell>
          <cell r="C4556" t="str">
            <v>TRIM</v>
          </cell>
          <cell r="D4556" t="str">
            <v>V-2302</v>
          </cell>
          <cell r="E4556" t="str">
            <v>BALL VA</v>
          </cell>
          <cell r="F4556">
            <v>6</v>
          </cell>
          <cell r="G4556" t="str">
            <v>VB8010600000T00</v>
          </cell>
          <cell r="H4556">
            <v>0.75</v>
          </cell>
          <cell r="I4556" t="str">
            <v>--</v>
          </cell>
          <cell r="J4556">
            <v>2</v>
          </cell>
          <cell r="K4556">
            <v>2</v>
          </cell>
        </row>
        <row r="4557">
          <cell r="A4557" t="str">
            <v>M2</v>
          </cell>
          <cell r="B4557" t="str">
            <v>A5C</v>
          </cell>
          <cell r="C4557" t="str">
            <v>TRIM</v>
          </cell>
          <cell r="D4557" t="str">
            <v>V-2302</v>
          </cell>
          <cell r="E4557" t="str">
            <v>BALL VA</v>
          </cell>
          <cell r="F4557">
            <v>6</v>
          </cell>
          <cell r="G4557" t="str">
            <v>VB8010600000T00</v>
          </cell>
          <cell r="H4557">
            <v>0.75</v>
          </cell>
          <cell r="I4557" t="str">
            <v>--</v>
          </cell>
          <cell r="J4557">
            <v>2</v>
          </cell>
          <cell r="K4557">
            <v>2</v>
          </cell>
        </row>
        <row r="4558">
          <cell r="A4558" t="str">
            <v>M2</v>
          </cell>
          <cell r="B4558" t="str">
            <v>A5C</v>
          </cell>
          <cell r="C4558" t="str">
            <v>TRIM</v>
          </cell>
          <cell r="D4558" t="str">
            <v>V-2304</v>
          </cell>
          <cell r="E4558" t="str">
            <v>BALL VA</v>
          </cell>
          <cell r="F4558">
            <v>6</v>
          </cell>
          <cell r="G4558" t="str">
            <v>VB8010600000T00</v>
          </cell>
          <cell r="H4558">
            <v>0.75</v>
          </cell>
          <cell r="I4558" t="str">
            <v>--</v>
          </cell>
          <cell r="J4558">
            <v>2</v>
          </cell>
          <cell r="K4558">
            <v>2</v>
          </cell>
        </row>
        <row r="4559">
          <cell r="A4559" t="str">
            <v>M2</v>
          </cell>
          <cell r="B4559" t="str">
            <v>A5C</v>
          </cell>
          <cell r="C4559" t="str">
            <v>TRIM</v>
          </cell>
          <cell r="D4559" t="str">
            <v>V-2306</v>
          </cell>
          <cell r="E4559" t="str">
            <v>BALL VA</v>
          </cell>
          <cell r="F4559">
            <v>6</v>
          </cell>
          <cell r="G4559" t="str">
            <v>VB8010600000T00</v>
          </cell>
          <cell r="H4559">
            <v>0.75</v>
          </cell>
          <cell r="I4559" t="str">
            <v>--</v>
          </cell>
          <cell r="J4559">
            <v>2</v>
          </cell>
          <cell r="K4559">
            <v>2</v>
          </cell>
        </row>
        <row r="4560">
          <cell r="A4560" t="str">
            <v>M2</v>
          </cell>
          <cell r="B4560" t="str">
            <v>A5C</v>
          </cell>
          <cell r="C4560" t="str">
            <v>TRIM</v>
          </cell>
          <cell r="D4560" t="str">
            <v>V-2306</v>
          </cell>
          <cell r="E4560" t="str">
            <v>BALL VA</v>
          </cell>
          <cell r="F4560">
            <v>6</v>
          </cell>
          <cell r="G4560" t="str">
            <v>VB8010600000T00</v>
          </cell>
          <cell r="H4560">
            <v>0.75</v>
          </cell>
          <cell r="I4560" t="str">
            <v>--</v>
          </cell>
          <cell r="J4560">
            <v>2</v>
          </cell>
          <cell r="K4560">
            <v>2</v>
          </cell>
        </row>
        <row r="4561">
          <cell r="A4561" t="str">
            <v>M2</v>
          </cell>
          <cell r="B4561" t="str">
            <v>A5C</v>
          </cell>
          <cell r="C4561" t="str">
            <v>TRIM</v>
          </cell>
          <cell r="D4561" t="str">
            <v>V-2308</v>
          </cell>
          <cell r="E4561" t="str">
            <v>BALL VA</v>
          </cell>
          <cell r="F4561">
            <v>6</v>
          </cell>
          <cell r="G4561" t="str">
            <v>VB8010600000T00</v>
          </cell>
          <cell r="H4561">
            <v>0.75</v>
          </cell>
          <cell r="I4561" t="str">
            <v>--</v>
          </cell>
          <cell r="J4561">
            <v>2</v>
          </cell>
          <cell r="K4561">
            <v>2</v>
          </cell>
        </row>
        <row r="4562">
          <cell r="A4562" t="str">
            <v>M2</v>
          </cell>
          <cell r="B4562" t="str">
            <v>A5C</v>
          </cell>
          <cell r="C4562" t="str">
            <v>TRIM</v>
          </cell>
          <cell r="D4562" t="str">
            <v>V-2308</v>
          </cell>
          <cell r="E4562" t="str">
            <v>BALL VA</v>
          </cell>
          <cell r="F4562">
            <v>6</v>
          </cell>
          <cell r="G4562" t="str">
            <v>VB8010600000T00</v>
          </cell>
          <cell r="H4562">
            <v>0.75</v>
          </cell>
          <cell r="I4562" t="str">
            <v>--</v>
          </cell>
          <cell r="J4562">
            <v>2</v>
          </cell>
          <cell r="K4562">
            <v>2</v>
          </cell>
        </row>
        <row r="4563">
          <cell r="A4563" t="str">
            <v>M2</v>
          </cell>
          <cell r="B4563" t="str">
            <v>A5C</v>
          </cell>
          <cell r="C4563" t="str">
            <v>TRIM</v>
          </cell>
          <cell r="D4563" t="str">
            <v>V-2310</v>
          </cell>
          <cell r="E4563" t="str">
            <v>BALL VA</v>
          </cell>
          <cell r="F4563">
            <v>6</v>
          </cell>
          <cell r="G4563" t="str">
            <v>VB8010600000T00</v>
          </cell>
          <cell r="H4563">
            <v>0.75</v>
          </cell>
          <cell r="I4563" t="str">
            <v>--</v>
          </cell>
          <cell r="J4563">
            <v>2</v>
          </cell>
          <cell r="K4563">
            <v>2</v>
          </cell>
        </row>
        <row r="4564">
          <cell r="A4564" t="str">
            <v>M2</v>
          </cell>
          <cell r="B4564" t="str">
            <v>A5C</v>
          </cell>
          <cell r="C4564" t="str">
            <v>TRIM</v>
          </cell>
          <cell r="D4564" t="str">
            <v>V-2310</v>
          </cell>
          <cell r="E4564" t="str">
            <v>BALL VA</v>
          </cell>
          <cell r="F4564">
            <v>6</v>
          </cell>
          <cell r="G4564" t="str">
            <v>VB8010600000T00</v>
          </cell>
          <cell r="H4564">
            <v>0.75</v>
          </cell>
          <cell r="I4564" t="str">
            <v>--</v>
          </cell>
          <cell r="J4564">
            <v>2</v>
          </cell>
          <cell r="K4564">
            <v>2</v>
          </cell>
        </row>
        <row r="4565">
          <cell r="A4565" t="str">
            <v>M2</v>
          </cell>
          <cell r="B4565" t="str">
            <v>A5C</v>
          </cell>
          <cell r="C4565" t="str">
            <v>TRIM</v>
          </cell>
          <cell r="D4565" t="str">
            <v>V-2313</v>
          </cell>
          <cell r="E4565" t="str">
            <v>BALL VA</v>
          </cell>
          <cell r="F4565">
            <v>6</v>
          </cell>
          <cell r="G4565" t="str">
            <v>VB8010600000T00</v>
          </cell>
          <cell r="H4565">
            <v>0.75</v>
          </cell>
          <cell r="I4565" t="str">
            <v>--</v>
          </cell>
          <cell r="J4565">
            <v>2</v>
          </cell>
          <cell r="K4565">
            <v>2</v>
          </cell>
        </row>
        <row r="4566">
          <cell r="A4566" t="str">
            <v>M2</v>
          </cell>
          <cell r="B4566" t="str">
            <v>A5C</v>
          </cell>
          <cell r="C4566" t="str">
            <v>TRIM</v>
          </cell>
          <cell r="D4566" t="str">
            <v>V-2313</v>
          </cell>
          <cell r="E4566" t="str">
            <v>BALL VA</v>
          </cell>
          <cell r="F4566">
            <v>6</v>
          </cell>
          <cell r="G4566" t="str">
            <v>VB8010600000T00</v>
          </cell>
          <cell r="H4566">
            <v>0.75</v>
          </cell>
          <cell r="I4566" t="str">
            <v>--</v>
          </cell>
          <cell r="J4566">
            <v>2</v>
          </cell>
          <cell r="K4566">
            <v>2</v>
          </cell>
        </row>
        <row r="4567">
          <cell r="A4567" t="str">
            <v>M2</v>
          </cell>
          <cell r="B4567" t="str">
            <v>A5C</v>
          </cell>
          <cell r="C4567" t="str">
            <v>TRIM</v>
          </cell>
          <cell r="D4567" t="str">
            <v>V-2325</v>
          </cell>
          <cell r="E4567" t="str">
            <v>BALL VA</v>
          </cell>
          <cell r="F4567">
            <v>6</v>
          </cell>
          <cell r="G4567" t="str">
            <v>VB8010600000T00</v>
          </cell>
          <cell r="H4567">
            <v>0.75</v>
          </cell>
          <cell r="I4567" t="str">
            <v>--</v>
          </cell>
          <cell r="J4567">
            <v>2</v>
          </cell>
          <cell r="K4567">
            <v>2</v>
          </cell>
        </row>
        <row r="4568">
          <cell r="A4568" t="str">
            <v>M2</v>
          </cell>
          <cell r="B4568" t="str">
            <v>A5C</v>
          </cell>
          <cell r="C4568" t="str">
            <v>TRIM</v>
          </cell>
          <cell r="D4568" t="str">
            <v>V-2325</v>
          </cell>
          <cell r="E4568" t="str">
            <v>BALL VA</v>
          </cell>
          <cell r="F4568">
            <v>6</v>
          </cell>
          <cell r="G4568" t="str">
            <v>VB8010600000T00</v>
          </cell>
          <cell r="H4568">
            <v>0.75</v>
          </cell>
          <cell r="I4568" t="str">
            <v>--</v>
          </cell>
          <cell r="J4568">
            <v>4</v>
          </cell>
          <cell r="K4568">
            <v>4</v>
          </cell>
        </row>
        <row r="4569">
          <cell r="A4569" t="str">
            <v>M2</v>
          </cell>
          <cell r="B4569" t="str">
            <v>A5C</v>
          </cell>
          <cell r="C4569" t="str">
            <v>TRIM</v>
          </cell>
          <cell r="D4569" t="str">
            <v>V-2403</v>
          </cell>
          <cell r="E4569" t="str">
            <v>BALL VA</v>
          </cell>
          <cell r="F4569">
            <v>6</v>
          </cell>
          <cell r="G4569" t="str">
            <v>VB8010600000T00</v>
          </cell>
          <cell r="H4569">
            <v>0.75</v>
          </cell>
          <cell r="I4569" t="str">
            <v>--</v>
          </cell>
          <cell r="J4569">
            <v>3</v>
          </cell>
          <cell r="K4569">
            <v>3</v>
          </cell>
        </row>
        <row r="4570">
          <cell r="A4570" t="str">
            <v>M2</v>
          </cell>
          <cell r="B4570" t="str">
            <v>A5C</v>
          </cell>
          <cell r="C4570" t="str">
            <v>TRIM</v>
          </cell>
          <cell r="D4570" t="str">
            <v>V-2403</v>
          </cell>
          <cell r="E4570" t="str">
            <v>BALL VA</v>
          </cell>
          <cell r="F4570">
            <v>6</v>
          </cell>
          <cell r="G4570" t="str">
            <v>VB8010600000T00</v>
          </cell>
          <cell r="H4570">
            <v>0.75</v>
          </cell>
          <cell r="I4570" t="str">
            <v>--</v>
          </cell>
          <cell r="J4570">
            <v>4</v>
          </cell>
          <cell r="K4570">
            <v>4</v>
          </cell>
        </row>
        <row r="4571">
          <cell r="A4571" t="str">
            <v>M2</v>
          </cell>
          <cell r="B4571" t="str">
            <v>A5C</v>
          </cell>
          <cell r="C4571" t="str">
            <v>P</v>
          </cell>
          <cell r="D4571" t="str">
            <v>23019</v>
          </cell>
          <cell r="E4571" t="str">
            <v>BALL VA</v>
          </cell>
          <cell r="F4571">
            <v>6</v>
          </cell>
          <cell r="G4571" t="str">
            <v>VB8010600000T00</v>
          </cell>
          <cell r="H4571">
            <v>0.75</v>
          </cell>
          <cell r="I4571" t="str">
            <v>--</v>
          </cell>
          <cell r="J4571">
            <v>1</v>
          </cell>
          <cell r="K4571">
            <v>1</v>
          </cell>
        </row>
        <row r="4572">
          <cell r="A4572" t="str">
            <v>M2</v>
          </cell>
          <cell r="B4572" t="str">
            <v>A5C</v>
          </cell>
          <cell r="C4572" t="str">
            <v>P</v>
          </cell>
          <cell r="D4572" t="str">
            <v>23024</v>
          </cell>
          <cell r="E4572" t="str">
            <v>BALL VA</v>
          </cell>
          <cell r="F4572">
            <v>6</v>
          </cell>
          <cell r="G4572" t="str">
            <v>VB8010600000T00</v>
          </cell>
          <cell r="H4572">
            <v>0.75</v>
          </cell>
          <cell r="I4572" t="str">
            <v>--</v>
          </cell>
          <cell r="J4572">
            <v>1</v>
          </cell>
          <cell r="K4572">
            <v>1</v>
          </cell>
        </row>
        <row r="4573">
          <cell r="A4573" t="str">
            <v>M2</v>
          </cell>
          <cell r="B4573" t="str">
            <v>A5C</v>
          </cell>
          <cell r="C4573" t="str">
            <v>P</v>
          </cell>
          <cell r="D4573" t="str">
            <v>23029</v>
          </cell>
          <cell r="E4573" t="str">
            <v>BALL VA</v>
          </cell>
          <cell r="F4573">
            <v>6</v>
          </cell>
          <cell r="G4573" t="str">
            <v>VB8010600000T00</v>
          </cell>
          <cell r="H4573">
            <v>0.75</v>
          </cell>
          <cell r="I4573" t="str">
            <v>--</v>
          </cell>
          <cell r="J4573">
            <v>2</v>
          </cell>
          <cell r="K4573">
            <v>2</v>
          </cell>
        </row>
        <row r="4574">
          <cell r="A4574" t="str">
            <v>M2</v>
          </cell>
          <cell r="B4574" t="str">
            <v>A5C</v>
          </cell>
          <cell r="C4574" t="str">
            <v>P</v>
          </cell>
          <cell r="D4574" t="str">
            <v>23033</v>
          </cell>
          <cell r="E4574" t="str">
            <v>BALL VA</v>
          </cell>
          <cell r="F4574">
            <v>6</v>
          </cell>
          <cell r="G4574" t="str">
            <v>VB8010600000T00</v>
          </cell>
          <cell r="H4574">
            <v>0.75</v>
          </cell>
          <cell r="I4574" t="str">
            <v>--</v>
          </cell>
          <cell r="J4574">
            <v>2</v>
          </cell>
          <cell r="K4574">
            <v>2</v>
          </cell>
        </row>
        <row r="4575">
          <cell r="A4575" t="str">
            <v>M2</v>
          </cell>
          <cell r="B4575" t="str">
            <v>A5C</v>
          </cell>
          <cell r="C4575" t="str">
            <v>P</v>
          </cell>
          <cell r="D4575" t="str">
            <v>23054</v>
          </cell>
          <cell r="E4575" t="str">
            <v>BALL VA</v>
          </cell>
          <cell r="F4575">
            <v>6</v>
          </cell>
          <cell r="G4575" t="str">
            <v>VB8010600000T00</v>
          </cell>
          <cell r="H4575">
            <v>0.75</v>
          </cell>
          <cell r="I4575" t="str">
            <v>--</v>
          </cell>
          <cell r="J4575">
            <v>1</v>
          </cell>
          <cell r="K4575">
            <v>1</v>
          </cell>
        </row>
        <row r="4576">
          <cell r="A4576" t="str">
            <v>M2</v>
          </cell>
          <cell r="B4576" t="str">
            <v>A5C</v>
          </cell>
          <cell r="C4576" t="str">
            <v>P</v>
          </cell>
          <cell r="D4576" t="str">
            <v>23074</v>
          </cell>
          <cell r="E4576" t="str">
            <v>BALL VA</v>
          </cell>
          <cell r="F4576">
            <v>6</v>
          </cell>
          <cell r="G4576" t="str">
            <v>VB8010600000T00</v>
          </cell>
          <cell r="H4576">
            <v>0.75</v>
          </cell>
          <cell r="I4576" t="str">
            <v>--</v>
          </cell>
          <cell r="J4576">
            <v>2</v>
          </cell>
          <cell r="K4576">
            <v>2</v>
          </cell>
        </row>
        <row r="4577">
          <cell r="A4577" t="str">
            <v>M2</v>
          </cell>
          <cell r="B4577" t="str">
            <v>A5C</v>
          </cell>
          <cell r="C4577" t="str">
            <v>P</v>
          </cell>
          <cell r="D4577" t="str">
            <v>23079</v>
          </cell>
          <cell r="E4577" t="str">
            <v>BALL VA</v>
          </cell>
          <cell r="F4577">
            <v>6</v>
          </cell>
          <cell r="G4577" t="str">
            <v>VB8010600000T00</v>
          </cell>
          <cell r="H4577">
            <v>0.75</v>
          </cell>
          <cell r="I4577" t="str">
            <v>--</v>
          </cell>
          <cell r="J4577">
            <v>2</v>
          </cell>
          <cell r="K4577">
            <v>2</v>
          </cell>
        </row>
        <row r="4578">
          <cell r="A4578" t="str">
            <v>M2</v>
          </cell>
          <cell r="B4578" t="str">
            <v>A5C</v>
          </cell>
          <cell r="C4578" t="str">
            <v>P</v>
          </cell>
          <cell r="D4578" t="str">
            <v>23080</v>
          </cell>
          <cell r="E4578" t="str">
            <v>BALL VA</v>
          </cell>
          <cell r="F4578">
            <v>6</v>
          </cell>
          <cell r="G4578" t="str">
            <v>VB8010600000T00</v>
          </cell>
          <cell r="H4578">
            <v>0.75</v>
          </cell>
          <cell r="I4578" t="str">
            <v>--</v>
          </cell>
          <cell r="J4578">
            <v>3</v>
          </cell>
          <cell r="K4578">
            <v>3</v>
          </cell>
        </row>
        <row r="4579">
          <cell r="A4579" t="str">
            <v>M2</v>
          </cell>
          <cell r="B4579" t="str">
            <v>A5C</v>
          </cell>
          <cell r="C4579" t="str">
            <v>P</v>
          </cell>
          <cell r="D4579" t="str">
            <v>23173</v>
          </cell>
          <cell r="E4579" t="str">
            <v>BALL VA</v>
          </cell>
          <cell r="F4579">
            <v>6</v>
          </cell>
          <cell r="G4579" t="str">
            <v>VB8010600000T00</v>
          </cell>
          <cell r="H4579">
            <v>0.75</v>
          </cell>
          <cell r="I4579" t="str">
            <v>--</v>
          </cell>
          <cell r="J4579">
            <v>3</v>
          </cell>
          <cell r="K4579">
            <v>3</v>
          </cell>
        </row>
        <row r="4580">
          <cell r="A4580" t="str">
            <v>M2</v>
          </cell>
          <cell r="B4580" t="str">
            <v>A5C</v>
          </cell>
          <cell r="C4580" t="str">
            <v>P</v>
          </cell>
          <cell r="D4580" t="str">
            <v>23176</v>
          </cell>
          <cell r="E4580" t="str">
            <v>BALL VA</v>
          </cell>
          <cell r="F4580">
            <v>6</v>
          </cell>
          <cell r="G4580" t="str">
            <v>VB8010600000T00</v>
          </cell>
          <cell r="H4580">
            <v>0.75</v>
          </cell>
          <cell r="I4580" t="str">
            <v>--</v>
          </cell>
          <cell r="J4580">
            <v>1</v>
          </cell>
          <cell r="K4580">
            <v>1</v>
          </cell>
        </row>
        <row r="4581">
          <cell r="A4581" t="str">
            <v>M2</v>
          </cell>
          <cell r="B4581" t="str">
            <v>A5C</v>
          </cell>
          <cell r="C4581" t="str">
            <v>P</v>
          </cell>
          <cell r="D4581" t="str">
            <v>23219</v>
          </cell>
          <cell r="E4581" t="str">
            <v>BALL VA</v>
          </cell>
          <cell r="F4581">
            <v>6</v>
          </cell>
          <cell r="G4581" t="str">
            <v>VB8010600000T00</v>
          </cell>
          <cell r="H4581">
            <v>0.75</v>
          </cell>
          <cell r="I4581" t="str">
            <v>--</v>
          </cell>
          <cell r="J4581">
            <v>1</v>
          </cell>
          <cell r="K4581">
            <v>1</v>
          </cell>
        </row>
        <row r="4582">
          <cell r="A4582" t="str">
            <v>M2</v>
          </cell>
          <cell r="B4582" t="str">
            <v>A5C</v>
          </cell>
          <cell r="C4582" t="str">
            <v>P</v>
          </cell>
          <cell r="D4582" t="str">
            <v>23223</v>
          </cell>
          <cell r="E4582" t="str">
            <v>BALL VA</v>
          </cell>
          <cell r="F4582">
            <v>6</v>
          </cell>
          <cell r="G4582" t="str">
            <v>VB8010600000T00</v>
          </cell>
          <cell r="H4582">
            <v>0.75</v>
          </cell>
          <cell r="I4582" t="str">
            <v>--</v>
          </cell>
          <cell r="J4582">
            <v>1</v>
          </cell>
          <cell r="K4582">
            <v>1</v>
          </cell>
        </row>
        <row r="4583">
          <cell r="A4583" t="str">
            <v>M2</v>
          </cell>
          <cell r="B4583" t="str">
            <v>A5C</v>
          </cell>
          <cell r="C4583" t="str">
            <v>P</v>
          </cell>
          <cell r="D4583" t="str">
            <v>23223</v>
          </cell>
          <cell r="E4583" t="str">
            <v>BALL VA</v>
          </cell>
          <cell r="F4583">
            <v>6</v>
          </cell>
          <cell r="G4583" t="str">
            <v>VB8010600000T00</v>
          </cell>
          <cell r="H4583">
            <v>0.75</v>
          </cell>
          <cell r="I4583" t="str">
            <v>--</v>
          </cell>
          <cell r="J4583">
            <v>1</v>
          </cell>
          <cell r="K4583">
            <v>1</v>
          </cell>
        </row>
        <row r="4584">
          <cell r="A4584" t="str">
            <v>M2</v>
          </cell>
          <cell r="B4584" t="str">
            <v>A5C</v>
          </cell>
          <cell r="C4584" t="str">
            <v>TRIM</v>
          </cell>
          <cell r="D4584" t="str">
            <v>C-2306</v>
          </cell>
          <cell r="E4584" t="str">
            <v>BALL VA</v>
          </cell>
          <cell r="F4584">
            <v>6</v>
          </cell>
          <cell r="G4584" t="str">
            <v>VB8010600000T00</v>
          </cell>
          <cell r="H4584">
            <v>0.75</v>
          </cell>
          <cell r="I4584" t="str">
            <v>--</v>
          </cell>
          <cell r="J4584">
            <v>4</v>
          </cell>
          <cell r="K4584">
            <v>4</v>
          </cell>
        </row>
        <row r="4585">
          <cell r="A4585" t="str">
            <v>M2</v>
          </cell>
          <cell r="B4585" t="str">
            <v>A5C</v>
          </cell>
          <cell r="C4585" t="str">
            <v>TRIM</v>
          </cell>
          <cell r="D4585" t="str">
            <v>V-2304</v>
          </cell>
          <cell r="E4585" t="str">
            <v>BALL VA</v>
          </cell>
          <cell r="F4585">
            <v>6</v>
          </cell>
          <cell r="G4585" t="str">
            <v>VB8010600000T00</v>
          </cell>
          <cell r="H4585">
            <v>0.75</v>
          </cell>
          <cell r="I4585" t="str">
            <v>--</v>
          </cell>
          <cell r="J4585">
            <v>2</v>
          </cell>
          <cell r="K4585">
            <v>2</v>
          </cell>
        </row>
        <row r="4586">
          <cell r="A4586" t="str">
            <v>M2</v>
          </cell>
          <cell r="B4586" t="str">
            <v>A5C</v>
          </cell>
          <cell r="C4586" t="str">
            <v>P</v>
          </cell>
          <cell r="D4586" t="str">
            <v>24017</v>
          </cell>
          <cell r="E4586" t="str">
            <v>CHECK VA</v>
          </cell>
          <cell r="F4586">
            <v>6</v>
          </cell>
          <cell r="G4586" t="str">
            <v>VCB8010400000T00</v>
          </cell>
          <cell r="H4586">
            <v>0.75</v>
          </cell>
          <cell r="I4586" t="str">
            <v>--</v>
          </cell>
          <cell r="J4586">
            <v>1</v>
          </cell>
          <cell r="K4586">
            <v>1</v>
          </cell>
        </row>
        <row r="4587">
          <cell r="A4587" t="str">
            <v>M2</v>
          </cell>
          <cell r="B4587" t="str">
            <v>A5C</v>
          </cell>
          <cell r="C4587" t="str">
            <v>P</v>
          </cell>
          <cell r="D4587" t="str">
            <v>23018</v>
          </cell>
          <cell r="E4587" t="str">
            <v>GLOBE VA</v>
          </cell>
          <cell r="F4587">
            <v>6</v>
          </cell>
          <cell r="G4587" t="str">
            <v>VL8010100000T00</v>
          </cell>
          <cell r="H4587">
            <v>0.75</v>
          </cell>
          <cell r="I4587" t="str">
            <v>--</v>
          </cell>
          <cell r="J4587">
            <v>1</v>
          </cell>
          <cell r="K4587">
            <v>1</v>
          </cell>
        </row>
        <row r="4588">
          <cell r="A4588" t="str">
            <v>M2</v>
          </cell>
          <cell r="B4588" t="str">
            <v>A5C</v>
          </cell>
          <cell r="C4588" t="str">
            <v>P</v>
          </cell>
          <cell r="D4588" t="str">
            <v>23028</v>
          </cell>
          <cell r="E4588" t="str">
            <v>GLOBE VA</v>
          </cell>
          <cell r="F4588">
            <v>6</v>
          </cell>
          <cell r="G4588" t="str">
            <v>VL8010100000T00</v>
          </cell>
          <cell r="H4588">
            <v>0.75</v>
          </cell>
          <cell r="I4588" t="str">
            <v>--</v>
          </cell>
          <cell r="J4588">
            <v>1</v>
          </cell>
          <cell r="K4588">
            <v>1</v>
          </cell>
        </row>
        <row r="4589">
          <cell r="A4589" t="str">
            <v>M2</v>
          </cell>
          <cell r="B4589" t="str">
            <v>A5C</v>
          </cell>
          <cell r="C4589" t="str">
            <v>P</v>
          </cell>
          <cell r="D4589" t="str">
            <v>23048</v>
          </cell>
          <cell r="E4589" t="str">
            <v>GLOBE VA</v>
          </cell>
          <cell r="F4589">
            <v>6</v>
          </cell>
          <cell r="G4589" t="str">
            <v>VL8010100000T00</v>
          </cell>
          <cell r="H4589">
            <v>0.75</v>
          </cell>
          <cell r="I4589" t="str">
            <v>--</v>
          </cell>
          <cell r="J4589">
            <v>1</v>
          </cell>
          <cell r="K4589">
            <v>1</v>
          </cell>
        </row>
        <row r="4590">
          <cell r="A4590" t="str">
            <v>M2</v>
          </cell>
          <cell r="B4590" t="str">
            <v>A5C</v>
          </cell>
          <cell r="C4590" t="str">
            <v>P</v>
          </cell>
          <cell r="D4590" t="str">
            <v>24016</v>
          </cell>
          <cell r="E4590" t="str">
            <v>GLOBE VA</v>
          </cell>
          <cell r="F4590">
            <v>6</v>
          </cell>
          <cell r="G4590" t="str">
            <v>VL8010100000T00</v>
          </cell>
          <cell r="H4590">
            <v>0.75</v>
          </cell>
          <cell r="I4590" t="str">
            <v>--</v>
          </cell>
          <cell r="J4590">
            <v>1</v>
          </cell>
          <cell r="K4590">
            <v>1</v>
          </cell>
        </row>
        <row r="4591">
          <cell r="A4591" t="str">
            <v>M2</v>
          </cell>
          <cell r="B4591" t="str">
            <v>A5C</v>
          </cell>
          <cell r="C4591" t="str">
            <v>TRIM</v>
          </cell>
          <cell r="D4591" t="str">
            <v>V-2325</v>
          </cell>
          <cell r="E4591" t="str">
            <v>GLOBE VA</v>
          </cell>
          <cell r="F4591">
            <v>6</v>
          </cell>
          <cell r="G4591" t="str">
            <v>VL8010100000T00</v>
          </cell>
          <cell r="H4591">
            <v>0.75</v>
          </cell>
          <cell r="I4591" t="str">
            <v>--</v>
          </cell>
          <cell r="J4591">
            <v>1</v>
          </cell>
          <cell r="K4591">
            <v>1</v>
          </cell>
        </row>
        <row r="4592">
          <cell r="A4592" t="str">
            <v>M2</v>
          </cell>
          <cell r="B4592" t="str">
            <v>A5C</v>
          </cell>
          <cell r="C4592" t="str">
            <v>P</v>
          </cell>
          <cell r="D4592" t="str">
            <v>23053</v>
          </cell>
          <cell r="E4592" t="str">
            <v>GLOBE VA</v>
          </cell>
          <cell r="F4592">
            <v>6</v>
          </cell>
          <cell r="G4592" t="str">
            <v>VL8010100000T00</v>
          </cell>
          <cell r="H4592">
            <v>0.75</v>
          </cell>
          <cell r="I4592" t="str">
            <v>--</v>
          </cell>
          <cell r="J4592">
            <v>1</v>
          </cell>
          <cell r="K4592">
            <v>1</v>
          </cell>
        </row>
        <row r="4593">
          <cell r="A4593" t="str">
            <v>M2</v>
          </cell>
          <cell r="B4593" t="str">
            <v>A5C</v>
          </cell>
          <cell r="C4593" t="str">
            <v>P</v>
          </cell>
          <cell r="D4593" t="str">
            <v>23080</v>
          </cell>
          <cell r="E4593" t="str">
            <v>GLOBE VA</v>
          </cell>
          <cell r="F4593">
            <v>6</v>
          </cell>
          <cell r="G4593" t="str">
            <v>VL8010100000T00</v>
          </cell>
          <cell r="H4593">
            <v>0.75</v>
          </cell>
          <cell r="I4593" t="str">
            <v>--</v>
          </cell>
          <cell r="J4593">
            <v>1</v>
          </cell>
          <cell r="K4593">
            <v>1</v>
          </cell>
        </row>
        <row r="4594">
          <cell r="A4594" t="str">
            <v>M2</v>
          </cell>
          <cell r="B4594" t="str">
            <v>A5C</v>
          </cell>
          <cell r="C4594" t="str">
            <v>P</v>
          </cell>
          <cell r="D4594" t="str">
            <v>24017</v>
          </cell>
          <cell r="E4594" t="str">
            <v>GLOBE VA</v>
          </cell>
          <cell r="F4594">
            <v>6</v>
          </cell>
          <cell r="G4594" t="str">
            <v>VL8010100000T00</v>
          </cell>
          <cell r="H4594">
            <v>0.75</v>
          </cell>
          <cell r="I4594" t="str">
            <v>--</v>
          </cell>
          <cell r="J4594">
            <v>1</v>
          </cell>
          <cell r="K4594">
            <v>1</v>
          </cell>
        </row>
        <row r="4595">
          <cell r="A4595" t="str">
            <v>M2</v>
          </cell>
          <cell r="B4595" t="str">
            <v>A5C</v>
          </cell>
          <cell r="C4595" t="str">
            <v>P</v>
          </cell>
          <cell r="D4595" t="str">
            <v>24018</v>
          </cell>
          <cell r="E4595" t="str">
            <v>GLOBE VA</v>
          </cell>
          <cell r="F4595">
            <v>6</v>
          </cell>
          <cell r="G4595" t="str">
            <v>VL8010100000T00</v>
          </cell>
          <cell r="H4595">
            <v>0.75</v>
          </cell>
          <cell r="I4595" t="str">
            <v>--</v>
          </cell>
          <cell r="J4595">
            <v>1</v>
          </cell>
          <cell r="K4595">
            <v>1</v>
          </cell>
        </row>
        <row r="4596">
          <cell r="A4596" t="str">
            <v>M2</v>
          </cell>
          <cell r="B4596" t="str">
            <v>A5C</v>
          </cell>
          <cell r="C4596" t="str">
            <v>P</v>
          </cell>
          <cell r="D4596" t="str">
            <v>23014</v>
          </cell>
          <cell r="E4596" t="str">
            <v>BALL VA</v>
          </cell>
          <cell r="F4596">
            <v>6</v>
          </cell>
          <cell r="G4596" t="str">
            <v>VB8010600000T00</v>
          </cell>
          <cell r="H4596">
            <v>0.75</v>
          </cell>
          <cell r="I4596" t="str">
            <v>--</v>
          </cell>
          <cell r="J4596">
            <v>1</v>
          </cell>
          <cell r="K4596">
            <v>1</v>
          </cell>
        </row>
        <row r="4597">
          <cell r="A4597" t="str">
            <v>M2</v>
          </cell>
          <cell r="B4597" t="str">
            <v>A5C</v>
          </cell>
          <cell r="C4597" t="str">
            <v>P</v>
          </cell>
          <cell r="D4597" t="str">
            <v>23156</v>
          </cell>
          <cell r="E4597" t="str">
            <v>BALL VA</v>
          </cell>
          <cell r="F4597">
            <v>6</v>
          </cell>
          <cell r="G4597" t="str">
            <v>VB8010600000T00</v>
          </cell>
          <cell r="H4597">
            <v>0.75</v>
          </cell>
          <cell r="I4597" t="str">
            <v>--</v>
          </cell>
          <cell r="J4597">
            <v>4</v>
          </cell>
          <cell r="K4597">
            <v>4</v>
          </cell>
        </row>
        <row r="4598">
          <cell r="A4598" t="str">
            <v>M2</v>
          </cell>
          <cell r="B4598" t="str">
            <v>A5C</v>
          </cell>
          <cell r="C4598" t="str">
            <v>P</v>
          </cell>
          <cell r="D4598" t="str">
            <v>24001</v>
          </cell>
          <cell r="E4598" t="str">
            <v>BALL VA</v>
          </cell>
          <cell r="F4598">
            <v>6</v>
          </cell>
          <cell r="G4598" t="str">
            <v>VB8010600000T00</v>
          </cell>
          <cell r="H4598">
            <v>0.75</v>
          </cell>
          <cell r="I4598" t="str">
            <v>--</v>
          </cell>
          <cell r="J4598">
            <v>2</v>
          </cell>
          <cell r="K4598">
            <v>2</v>
          </cell>
        </row>
        <row r="4599">
          <cell r="A4599" t="str">
            <v>M2</v>
          </cell>
          <cell r="B4599" t="str">
            <v>A5C</v>
          </cell>
          <cell r="C4599" t="str">
            <v>P</v>
          </cell>
          <cell r="D4599" t="str">
            <v>24002</v>
          </cell>
          <cell r="E4599" t="str">
            <v>BALL VA</v>
          </cell>
          <cell r="F4599">
            <v>6</v>
          </cell>
          <cell r="G4599" t="str">
            <v>VB8010600000T00</v>
          </cell>
          <cell r="H4599">
            <v>0.75</v>
          </cell>
          <cell r="I4599" t="str">
            <v>--</v>
          </cell>
          <cell r="J4599">
            <v>1</v>
          </cell>
          <cell r="K4599">
            <v>1</v>
          </cell>
        </row>
        <row r="4600">
          <cell r="A4600" t="str">
            <v>M2</v>
          </cell>
          <cell r="B4600" t="str">
            <v>A5C</v>
          </cell>
          <cell r="C4600" t="str">
            <v>P</v>
          </cell>
          <cell r="D4600" t="str">
            <v>24003</v>
          </cell>
          <cell r="E4600" t="str">
            <v>BALL VA</v>
          </cell>
          <cell r="F4600">
            <v>6</v>
          </cell>
          <cell r="G4600" t="str">
            <v>VB8010600000T00</v>
          </cell>
          <cell r="H4600">
            <v>0.75</v>
          </cell>
          <cell r="I4600" t="str">
            <v>--</v>
          </cell>
          <cell r="J4600">
            <v>2</v>
          </cell>
          <cell r="K4600">
            <v>2</v>
          </cell>
        </row>
        <row r="4601">
          <cell r="A4601" t="str">
            <v>M2</v>
          </cell>
          <cell r="B4601" t="str">
            <v>A5C</v>
          </cell>
          <cell r="C4601" t="str">
            <v>P</v>
          </cell>
          <cell r="D4601" t="str">
            <v>24004</v>
          </cell>
          <cell r="E4601" t="str">
            <v>BALL VA</v>
          </cell>
          <cell r="F4601">
            <v>6</v>
          </cell>
          <cell r="G4601" t="str">
            <v>VB8010600000T00</v>
          </cell>
          <cell r="H4601">
            <v>0.75</v>
          </cell>
          <cell r="I4601" t="str">
            <v>--</v>
          </cell>
          <cell r="J4601">
            <v>2</v>
          </cell>
          <cell r="K4601">
            <v>2</v>
          </cell>
        </row>
        <row r="4602">
          <cell r="A4602" t="str">
            <v>M2</v>
          </cell>
          <cell r="B4602" t="str">
            <v>A5C</v>
          </cell>
          <cell r="C4602" t="str">
            <v>P</v>
          </cell>
          <cell r="D4602" t="str">
            <v>24004</v>
          </cell>
          <cell r="E4602" t="str">
            <v>BALL VA</v>
          </cell>
          <cell r="F4602">
            <v>6</v>
          </cell>
          <cell r="G4602" t="str">
            <v>VB8010600000T00</v>
          </cell>
          <cell r="H4602">
            <v>0.75</v>
          </cell>
          <cell r="I4602" t="str">
            <v>--</v>
          </cell>
          <cell r="J4602">
            <v>3</v>
          </cell>
          <cell r="K4602">
            <v>3</v>
          </cell>
        </row>
        <row r="4603">
          <cell r="A4603" t="str">
            <v>M2</v>
          </cell>
          <cell r="B4603" t="str">
            <v>A5C</v>
          </cell>
          <cell r="C4603" t="str">
            <v>P</v>
          </cell>
          <cell r="D4603" t="str">
            <v>24025</v>
          </cell>
          <cell r="E4603" t="str">
            <v>BALL VA</v>
          </cell>
          <cell r="F4603">
            <v>6</v>
          </cell>
          <cell r="G4603" t="str">
            <v>VB8010600000T00</v>
          </cell>
          <cell r="H4603">
            <v>0.75</v>
          </cell>
          <cell r="I4603" t="str">
            <v>--</v>
          </cell>
          <cell r="J4603">
            <v>2</v>
          </cell>
          <cell r="K4603">
            <v>2</v>
          </cell>
        </row>
        <row r="4604">
          <cell r="A4604" t="str">
            <v>M2</v>
          </cell>
          <cell r="B4604" t="str">
            <v>A5C</v>
          </cell>
          <cell r="C4604" t="str">
            <v>P</v>
          </cell>
          <cell r="D4604" t="str">
            <v>24027</v>
          </cell>
          <cell r="E4604" t="str">
            <v>BALL VA</v>
          </cell>
          <cell r="F4604">
            <v>6</v>
          </cell>
          <cell r="G4604" t="str">
            <v>VB8010600000T00</v>
          </cell>
          <cell r="H4604">
            <v>0.75</v>
          </cell>
          <cell r="I4604" t="str">
            <v>--</v>
          </cell>
          <cell r="J4604">
            <v>2</v>
          </cell>
          <cell r="K4604">
            <v>2</v>
          </cell>
        </row>
        <row r="4605">
          <cell r="A4605" t="str">
            <v>M2</v>
          </cell>
          <cell r="B4605" t="str">
            <v>A5C</v>
          </cell>
          <cell r="C4605" t="str">
            <v>P</v>
          </cell>
          <cell r="D4605" t="str">
            <v>24029</v>
          </cell>
          <cell r="E4605" t="str">
            <v>BALL VA</v>
          </cell>
          <cell r="F4605">
            <v>6</v>
          </cell>
          <cell r="G4605" t="str">
            <v>VB8010600000T00</v>
          </cell>
          <cell r="H4605">
            <v>0.75</v>
          </cell>
          <cell r="I4605" t="str">
            <v>--</v>
          </cell>
          <cell r="J4605">
            <v>4</v>
          </cell>
          <cell r="K4605">
            <v>4</v>
          </cell>
        </row>
        <row r="4606">
          <cell r="A4606" t="str">
            <v>M2</v>
          </cell>
          <cell r="B4606" t="str">
            <v>A5C</v>
          </cell>
          <cell r="C4606" t="str">
            <v>P</v>
          </cell>
          <cell r="D4606" t="str">
            <v>24029</v>
          </cell>
          <cell r="E4606" t="str">
            <v>BALL VA</v>
          </cell>
          <cell r="F4606">
            <v>6</v>
          </cell>
          <cell r="G4606" t="str">
            <v>VB8010600000T00</v>
          </cell>
          <cell r="H4606">
            <v>0.75</v>
          </cell>
          <cell r="I4606" t="str">
            <v>--</v>
          </cell>
          <cell r="J4606">
            <v>2</v>
          </cell>
          <cell r="K4606">
            <v>2</v>
          </cell>
        </row>
        <row r="4607">
          <cell r="A4607" t="str">
            <v>M2</v>
          </cell>
          <cell r="B4607" t="str">
            <v>A5C</v>
          </cell>
          <cell r="C4607" t="str">
            <v>P</v>
          </cell>
          <cell r="D4607" t="str">
            <v>24031</v>
          </cell>
          <cell r="E4607" t="str">
            <v>BALL VA</v>
          </cell>
          <cell r="F4607">
            <v>6</v>
          </cell>
          <cell r="G4607" t="str">
            <v>VB8010600000T00</v>
          </cell>
          <cell r="H4607">
            <v>0.75</v>
          </cell>
          <cell r="I4607" t="str">
            <v>--</v>
          </cell>
          <cell r="J4607">
            <v>1</v>
          </cell>
          <cell r="K4607">
            <v>1</v>
          </cell>
        </row>
        <row r="4608">
          <cell r="A4608" t="str">
            <v>M2</v>
          </cell>
          <cell r="B4608" t="str">
            <v>A5C</v>
          </cell>
          <cell r="C4608" t="str">
            <v>P</v>
          </cell>
          <cell r="D4608" t="str">
            <v>99004</v>
          </cell>
          <cell r="E4608" t="str">
            <v>BALL VA</v>
          </cell>
          <cell r="F4608">
            <v>6</v>
          </cell>
          <cell r="G4608" t="str">
            <v>VB8010600000T00</v>
          </cell>
          <cell r="H4608">
            <v>0.75</v>
          </cell>
          <cell r="I4608" t="str">
            <v>--</v>
          </cell>
          <cell r="J4608">
            <v>1</v>
          </cell>
          <cell r="K4608">
            <v>1</v>
          </cell>
        </row>
        <row r="4609">
          <cell r="A4609" t="str">
            <v>M2</v>
          </cell>
          <cell r="B4609" t="str">
            <v>A5C</v>
          </cell>
          <cell r="C4609" t="str">
            <v>P</v>
          </cell>
          <cell r="D4609" t="str">
            <v>99004</v>
          </cell>
          <cell r="E4609" t="str">
            <v>BALL VA</v>
          </cell>
          <cell r="F4609">
            <v>6</v>
          </cell>
          <cell r="G4609" t="str">
            <v>VB8010600000T00</v>
          </cell>
          <cell r="H4609">
            <v>0.75</v>
          </cell>
          <cell r="I4609" t="str">
            <v>--</v>
          </cell>
          <cell r="J4609">
            <v>2</v>
          </cell>
          <cell r="K4609">
            <v>2</v>
          </cell>
        </row>
        <row r="4610">
          <cell r="A4610" t="str">
            <v>M2</v>
          </cell>
          <cell r="B4610" t="str">
            <v>A5C</v>
          </cell>
          <cell r="C4610" t="str">
            <v>TRIM</v>
          </cell>
          <cell r="D4610" t="str">
            <v>C-2301</v>
          </cell>
          <cell r="E4610" t="str">
            <v>BALL VA</v>
          </cell>
          <cell r="F4610">
            <v>6</v>
          </cell>
          <cell r="G4610" t="str">
            <v>VB8010600000T00</v>
          </cell>
          <cell r="H4610">
            <v>0.75</v>
          </cell>
          <cell r="I4610" t="str">
            <v>--</v>
          </cell>
          <cell r="J4610">
            <v>2</v>
          </cell>
          <cell r="K4610">
            <v>2</v>
          </cell>
        </row>
        <row r="4611">
          <cell r="A4611" t="str">
            <v>M2</v>
          </cell>
          <cell r="B4611" t="str">
            <v>A5C</v>
          </cell>
          <cell r="C4611" t="str">
            <v>TRIM</v>
          </cell>
          <cell r="D4611" t="str">
            <v>C-2301</v>
          </cell>
          <cell r="E4611" t="str">
            <v>BALL VA</v>
          </cell>
          <cell r="F4611">
            <v>6</v>
          </cell>
          <cell r="G4611" t="str">
            <v>VB8010600000T00</v>
          </cell>
          <cell r="H4611">
            <v>0.75</v>
          </cell>
          <cell r="I4611" t="str">
            <v>--</v>
          </cell>
          <cell r="J4611">
            <v>4</v>
          </cell>
          <cell r="K4611">
            <v>4</v>
          </cell>
        </row>
        <row r="4612">
          <cell r="A4612" t="str">
            <v>M2</v>
          </cell>
          <cell r="B4612" t="str">
            <v>A5C</v>
          </cell>
          <cell r="C4612" t="str">
            <v>TRIM</v>
          </cell>
          <cell r="D4612" t="str">
            <v>R-2401</v>
          </cell>
          <cell r="E4612" t="str">
            <v>BALL VA</v>
          </cell>
          <cell r="F4612">
            <v>6</v>
          </cell>
          <cell r="G4612" t="str">
            <v>VB8010600000T00</v>
          </cell>
          <cell r="H4612">
            <v>0.75</v>
          </cell>
          <cell r="I4612" t="str">
            <v>--</v>
          </cell>
          <cell r="J4612">
            <v>2</v>
          </cell>
          <cell r="K4612">
            <v>2</v>
          </cell>
        </row>
        <row r="4613">
          <cell r="A4613" t="str">
            <v>M2</v>
          </cell>
          <cell r="B4613" t="str">
            <v>A5C</v>
          </cell>
          <cell r="C4613" t="str">
            <v>TRIM</v>
          </cell>
          <cell r="D4613" t="str">
            <v>R-2401</v>
          </cell>
          <cell r="E4613" t="str">
            <v>BALL VA</v>
          </cell>
          <cell r="F4613">
            <v>6</v>
          </cell>
          <cell r="G4613" t="str">
            <v>VB8010600000T00</v>
          </cell>
          <cell r="H4613">
            <v>0.75</v>
          </cell>
          <cell r="I4613" t="str">
            <v>--</v>
          </cell>
          <cell r="J4613">
            <v>5</v>
          </cell>
          <cell r="K4613">
            <v>5</v>
          </cell>
        </row>
        <row r="4614">
          <cell r="A4614" t="str">
            <v>M2</v>
          </cell>
          <cell r="B4614" t="str">
            <v>A5C</v>
          </cell>
          <cell r="C4614" t="str">
            <v>TRIM</v>
          </cell>
          <cell r="D4614" t="str">
            <v>V-2401</v>
          </cell>
          <cell r="E4614" t="str">
            <v>BALL VA</v>
          </cell>
          <cell r="F4614">
            <v>6</v>
          </cell>
          <cell r="G4614" t="str">
            <v>VB8010600000T00</v>
          </cell>
          <cell r="H4614">
            <v>0.75</v>
          </cell>
          <cell r="I4614" t="str">
            <v>--</v>
          </cell>
          <cell r="J4614">
            <v>2</v>
          </cell>
          <cell r="K4614">
            <v>2</v>
          </cell>
        </row>
        <row r="4615">
          <cell r="A4615" t="str">
            <v>M2</v>
          </cell>
          <cell r="B4615" t="str">
            <v>A5C</v>
          </cell>
          <cell r="C4615" t="str">
            <v>TRIM</v>
          </cell>
          <cell r="D4615" t="str">
            <v>V-2404</v>
          </cell>
          <cell r="E4615" t="str">
            <v>BALL VA</v>
          </cell>
          <cell r="F4615">
            <v>6</v>
          </cell>
          <cell r="G4615" t="str">
            <v>VB8010600000T00</v>
          </cell>
          <cell r="H4615">
            <v>0.75</v>
          </cell>
          <cell r="I4615" t="str">
            <v>--</v>
          </cell>
          <cell r="J4615">
            <v>4</v>
          </cell>
          <cell r="K4615">
            <v>4</v>
          </cell>
        </row>
        <row r="4616">
          <cell r="A4616" t="str">
            <v>M2</v>
          </cell>
          <cell r="B4616" t="str">
            <v>A5C</v>
          </cell>
          <cell r="C4616" t="str">
            <v>P</v>
          </cell>
          <cell r="D4616" t="str">
            <v>23013</v>
          </cell>
          <cell r="E4616" t="str">
            <v>BALL VA</v>
          </cell>
          <cell r="F4616">
            <v>6</v>
          </cell>
          <cell r="G4616" t="str">
            <v>VB8010600000T00</v>
          </cell>
          <cell r="H4616">
            <v>0.75</v>
          </cell>
          <cell r="I4616" t="str">
            <v>--</v>
          </cell>
          <cell r="J4616">
            <v>2</v>
          </cell>
          <cell r="K4616">
            <v>2</v>
          </cell>
        </row>
        <row r="4617">
          <cell r="A4617" t="str">
            <v>M2</v>
          </cell>
          <cell r="B4617" t="str">
            <v>A5C</v>
          </cell>
          <cell r="C4617" t="str">
            <v>P</v>
          </cell>
          <cell r="D4617" t="str">
            <v>23013</v>
          </cell>
          <cell r="E4617" t="str">
            <v>BALL VA</v>
          </cell>
          <cell r="F4617">
            <v>6</v>
          </cell>
          <cell r="G4617" t="str">
            <v>VB8010600000T00</v>
          </cell>
          <cell r="H4617">
            <v>0.75</v>
          </cell>
          <cell r="I4617" t="str">
            <v>--</v>
          </cell>
          <cell r="J4617">
            <v>2</v>
          </cell>
          <cell r="K4617">
            <v>2</v>
          </cell>
        </row>
        <row r="4618">
          <cell r="A4618" t="str">
            <v>M2</v>
          </cell>
          <cell r="B4618" t="str">
            <v>A5C</v>
          </cell>
          <cell r="C4618" t="str">
            <v>P</v>
          </cell>
          <cell r="D4618" t="str">
            <v>24026</v>
          </cell>
          <cell r="E4618" t="str">
            <v>BALL VA</v>
          </cell>
          <cell r="F4618">
            <v>6</v>
          </cell>
          <cell r="G4618" t="str">
            <v>VB8010600000T00</v>
          </cell>
          <cell r="H4618">
            <v>0.75</v>
          </cell>
          <cell r="I4618" t="str">
            <v>--</v>
          </cell>
          <cell r="J4618">
            <v>1</v>
          </cell>
          <cell r="K4618">
            <v>1</v>
          </cell>
        </row>
        <row r="4619">
          <cell r="A4619" t="str">
            <v>M2</v>
          </cell>
          <cell r="B4619" t="str">
            <v>A5C</v>
          </cell>
          <cell r="C4619" t="str">
            <v>P</v>
          </cell>
          <cell r="D4619" t="str">
            <v>24033</v>
          </cell>
          <cell r="E4619" t="str">
            <v>BALL VA</v>
          </cell>
          <cell r="F4619">
            <v>6</v>
          </cell>
          <cell r="G4619" t="str">
            <v>VB8010600000T00</v>
          </cell>
          <cell r="H4619">
            <v>0.75</v>
          </cell>
          <cell r="I4619" t="str">
            <v>--</v>
          </cell>
          <cell r="J4619">
            <v>1</v>
          </cell>
          <cell r="K4619">
            <v>1</v>
          </cell>
        </row>
        <row r="4620">
          <cell r="A4620" t="str">
            <v>M2</v>
          </cell>
          <cell r="B4620" t="str">
            <v>A5C</v>
          </cell>
          <cell r="C4620" t="str">
            <v>TRIM</v>
          </cell>
          <cell r="D4620" t="str">
            <v>V-2401</v>
          </cell>
          <cell r="E4620" t="str">
            <v>BALL VA</v>
          </cell>
          <cell r="F4620">
            <v>6</v>
          </cell>
          <cell r="G4620" t="str">
            <v>VB8010600000T00</v>
          </cell>
          <cell r="H4620">
            <v>0.75</v>
          </cell>
          <cell r="I4620" t="str">
            <v>--</v>
          </cell>
          <cell r="J4620">
            <v>4</v>
          </cell>
          <cell r="K4620">
            <v>4</v>
          </cell>
        </row>
        <row r="4621">
          <cell r="A4621" t="str">
            <v>M2</v>
          </cell>
          <cell r="B4621" t="str">
            <v>A5C</v>
          </cell>
          <cell r="C4621" t="str">
            <v>TRIM</v>
          </cell>
          <cell r="D4621" t="str">
            <v>V-2404</v>
          </cell>
          <cell r="E4621" t="str">
            <v>BALL VA</v>
          </cell>
          <cell r="F4621">
            <v>6</v>
          </cell>
          <cell r="G4621" t="str">
            <v>VB8010600000T00</v>
          </cell>
          <cell r="H4621">
            <v>0.75</v>
          </cell>
          <cell r="I4621" t="str">
            <v>--</v>
          </cell>
          <cell r="J4621">
            <v>2</v>
          </cell>
          <cell r="K4621">
            <v>2</v>
          </cell>
        </row>
        <row r="4622">
          <cell r="A4622" t="str">
            <v>M2</v>
          </cell>
          <cell r="B4622" t="str">
            <v>A5C</v>
          </cell>
          <cell r="C4622" t="str">
            <v>P</v>
          </cell>
          <cell r="D4622" t="str">
            <v>23014</v>
          </cell>
          <cell r="E4622" t="str">
            <v>CHECK VA</v>
          </cell>
          <cell r="F4622">
            <v>6</v>
          </cell>
          <cell r="G4622" t="str">
            <v>VCB8010400000T00</v>
          </cell>
          <cell r="H4622">
            <v>0.75</v>
          </cell>
          <cell r="I4622" t="str">
            <v>--</v>
          </cell>
          <cell r="J4622">
            <v>1</v>
          </cell>
          <cell r="K4622">
            <v>1</v>
          </cell>
        </row>
        <row r="4623">
          <cell r="A4623" t="str">
            <v>M2</v>
          </cell>
          <cell r="B4623" t="str">
            <v>A5C</v>
          </cell>
          <cell r="C4623" t="str">
            <v>P</v>
          </cell>
          <cell r="D4623" t="str">
            <v>24029</v>
          </cell>
          <cell r="E4623" t="str">
            <v>CHECK VA</v>
          </cell>
          <cell r="F4623">
            <v>6</v>
          </cell>
          <cell r="G4623" t="str">
            <v>VCB8010400000T00</v>
          </cell>
          <cell r="H4623">
            <v>0.75</v>
          </cell>
          <cell r="I4623" t="str">
            <v>--</v>
          </cell>
          <cell r="J4623">
            <v>2</v>
          </cell>
          <cell r="K4623">
            <v>2</v>
          </cell>
        </row>
        <row r="4624">
          <cell r="A4624" t="str">
            <v>M2</v>
          </cell>
          <cell r="B4624" t="str">
            <v>A5C</v>
          </cell>
          <cell r="C4624" t="str">
            <v>P</v>
          </cell>
          <cell r="D4624" t="str">
            <v>23156</v>
          </cell>
          <cell r="E4624" t="str">
            <v>GLOBE VA</v>
          </cell>
          <cell r="F4624">
            <v>6</v>
          </cell>
          <cell r="G4624" t="str">
            <v>VL8010100000T00</v>
          </cell>
          <cell r="H4624">
            <v>0.75</v>
          </cell>
          <cell r="I4624" t="str">
            <v>--</v>
          </cell>
          <cell r="J4624">
            <v>1</v>
          </cell>
          <cell r="K4624">
            <v>1</v>
          </cell>
        </row>
        <row r="4625">
          <cell r="A4625" t="str">
            <v>M2</v>
          </cell>
          <cell r="B4625" t="str">
            <v>A5C</v>
          </cell>
          <cell r="C4625" t="str">
            <v>P</v>
          </cell>
          <cell r="D4625" t="str">
            <v>99004</v>
          </cell>
          <cell r="E4625" t="str">
            <v>GLOBE VA</v>
          </cell>
          <cell r="F4625">
            <v>6</v>
          </cell>
          <cell r="G4625" t="str">
            <v>VL8010100000T00</v>
          </cell>
          <cell r="H4625">
            <v>0.75</v>
          </cell>
          <cell r="I4625" t="str">
            <v>--</v>
          </cell>
          <cell r="J4625">
            <v>1</v>
          </cell>
          <cell r="K4625">
            <v>1</v>
          </cell>
        </row>
        <row r="4626">
          <cell r="A4626" t="str">
            <v>M2</v>
          </cell>
          <cell r="B4626" t="str">
            <v>A5C</v>
          </cell>
          <cell r="C4626" t="str">
            <v>N</v>
          </cell>
          <cell r="D4626" t="str">
            <v>23634</v>
          </cell>
          <cell r="E4626" t="str">
            <v>BALL VA</v>
          </cell>
          <cell r="F4626">
            <v>6</v>
          </cell>
          <cell r="G4626" t="str">
            <v>VB8010600000100</v>
          </cell>
          <cell r="H4626">
            <v>1</v>
          </cell>
          <cell r="I4626" t="str">
            <v>--</v>
          </cell>
          <cell r="J4626">
            <v>1</v>
          </cell>
          <cell r="K4626">
            <v>1</v>
          </cell>
        </row>
        <row r="4627">
          <cell r="A4627" t="str">
            <v>M2</v>
          </cell>
          <cell r="B4627" t="str">
            <v>A5C</v>
          </cell>
          <cell r="C4627" t="str">
            <v>N</v>
          </cell>
          <cell r="D4627" t="str">
            <v>23636</v>
          </cell>
          <cell r="E4627" t="str">
            <v>BALL VA</v>
          </cell>
          <cell r="F4627">
            <v>6</v>
          </cell>
          <cell r="G4627" t="str">
            <v>VB8010600000100</v>
          </cell>
          <cell r="H4627">
            <v>1</v>
          </cell>
          <cell r="I4627" t="str">
            <v>--</v>
          </cell>
          <cell r="J4627">
            <v>1</v>
          </cell>
          <cell r="K4627">
            <v>1</v>
          </cell>
        </row>
        <row r="4628">
          <cell r="A4628" t="str">
            <v>M2</v>
          </cell>
          <cell r="B4628" t="str">
            <v>A5C</v>
          </cell>
          <cell r="C4628" t="str">
            <v>P</v>
          </cell>
          <cell r="D4628" t="str">
            <v>23037</v>
          </cell>
          <cell r="E4628" t="str">
            <v>BALL VA</v>
          </cell>
          <cell r="F4628">
            <v>6</v>
          </cell>
          <cell r="G4628" t="str">
            <v>VB8010600000100</v>
          </cell>
          <cell r="H4628">
            <v>1</v>
          </cell>
          <cell r="I4628" t="str">
            <v>--</v>
          </cell>
          <cell r="J4628">
            <v>3</v>
          </cell>
          <cell r="K4628">
            <v>3</v>
          </cell>
        </row>
        <row r="4629">
          <cell r="A4629" t="str">
            <v>M2</v>
          </cell>
          <cell r="B4629" t="str">
            <v>A5C</v>
          </cell>
          <cell r="C4629" t="str">
            <v>P</v>
          </cell>
          <cell r="D4629" t="str">
            <v>23052</v>
          </cell>
          <cell r="E4629" t="str">
            <v>BALL VA</v>
          </cell>
          <cell r="F4629">
            <v>6</v>
          </cell>
          <cell r="G4629" t="str">
            <v>VB8010600000100</v>
          </cell>
          <cell r="H4629">
            <v>1</v>
          </cell>
          <cell r="I4629" t="str">
            <v>--</v>
          </cell>
          <cell r="J4629">
            <v>3</v>
          </cell>
          <cell r="K4629">
            <v>3</v>
          </cell>
        </row>
        <row r="4630">
          <cell r="A4630" t="str">
            <v>M2</v>
          </cell>
          <cell r="B4630" t="str">
            <v>A5C</v>
          </cell>
          <cell r="C4630" t="str">
            <v>P</v>
          </cell>
          <cell r="D4630" t="str">
            <v>23063</v>
          </cell>
          <cell r="E4630" t="str">
            <v>BALL VA</v>
          </cell>
          <cell r="F4630">
            <v>6</v>
          </cell>
          <cell r="G4630" t="str">
            <v>VB8010600000100</v>
          </cell>
          <cell r="H4630">
            <v>1</v>
          </cell>
          <cell r="I4630" t="str">
            <v>--</v>
          </cell>
          <cell r="J4630">
            <v>3</v>
          </cell>
          <cell r="K4630">
            <v>3</v>
          </cell>
        </row>
        <row r="4631">
          <cell r="A4631" t="str">
            <v>M2</v>
          </cell>
          <cell r="B4631" t="str">
            <v>A5C</v>
          </cell>
          <cell r="C4631" t="str">
            <v>P</v>
          </cell>
          <cell r="D4631" t="str">
            <v>23067</v>
          </cell>
          <cell r="E4631" t="str">
            <v>BALL VA</v>
          </cell>
          <cell r="F4631">
            <v>6</v>
          </cell>
          <cell r="G4631" t="str">
            <v>VB8010600000100</v>
          </cell>
          <cell r="H4631">
            <v>1</v>
          </cell>
          <cell r="I4631" t="str">
            <v>--</v>
          </cell>
          <cell r="J4631">
            <v>1</v>
          </cell>
          <cell r="K4631">
            <v>1</v>
          </cell>
        </row>
        <row r="4632">
          <cell r="A4632" t="str">
            <v>M2</v>
          </cell>
          <cell r="B4632" t="str">
            <v>A5C</v>
          </cell>
          <cell r="C4632" t="str">
            <v>P</v>
          </cell>
          <cell r="D4632" t="str">
            <v>23078</v>
          </cell>
          <cell r="E4632" t="str">
            <v>BALL VA</v>
          </cell>
          <cell r="F4632">
            <v>6</v>
          </cell>
          <cell r="G4632" t="str">
            <v>VB8010600000100</v>
          </cell>
          <cell r="H4632">
            <v>1</v>
          </cell>
          <cell r="I4632" t="str">
            <v>--</v>
          </cell>
          <cell r="J4632">
            <v>3</v>
          </cell>
          <cell r="K4632">
            <v>3</v>
          </cell>
        </row>
        <row r="4633">
          <cell r="A4633" t="str">
            <v>M2</v>
          </cell>
          <cell r="B4633" t="str">
            <v>A5C</v>
          </cell>
          <cell r="C4633" t="str">
            <v>P</v>
          </cell>
          <cell r="D4633" t="str">
            <v>23083</v>
          </cell>
          <cell r="E4633" t="str">
            <v>BALL VA</v>
          </cell>
          <cell r="F4633">
            <v>6</v>
          </cell>
          <cell r="G4633" t="str">
            <v>VB8010600000100</v>
          </cell>
          <cell r="H4633">
            <v>1</v>
          </cell>
          <cell r="I4633" t="str">
            <v>--</v>
          </cell>
          <cell r="J4633">
            <v>3</v>
          </cell>
          <cell r="K4633">
            <v>3</v>
          </cell>
        </row>
        <row r="4634">
          <cell r="A4634" t="str">
            <v>M2</v>
          </cell>
          <cell r="B4634" t="str">
            <v>A5C</v>
          </cell>
          <cell r="C4634" t="str">
            <v>P</v>
          </cell>
          <cell r="D4634" t="str">
            <v>23104</v>
          </cell>
          <cell r="E4634" t="str">
            <v>BALL VA</v>
          </cell>
          <cell r="F4634">
            <v>6</v>
          </cell>
          <cell r="G4634" t="str">
            <v>VB8010600000100</v>
          </cell>
          <cell r="H4634">
            <v>1</v>
          </cell>
          <cell r="I4634" t="str">
            <v>--</v>
          </cell>
          <cell r="J4634">
            <v>1</v>
          </cell>
          <cell r="K4634">
            <v>1</v>
          </cell>
        </row>
        <row r="4635">
          <cell r="A4635" t="str">
            <v>M2</v>
          </cell>
          <cell r="B4635" t="str">
            <v>A5C</v>
          </cell>
          <cell r="C4635" t="str">
            <v>P</v>
          </cell>
          <cell r="D4635" t="str">
            <v>23104</v>
          </cell>
          <cell r="E4635" t="str">
            <v>BALL VA</v>
          </cell>
          <cell r="F4635">
            <v>6</v>
          </cell>
          <cell r="G4635" t="str">
            <v>VB8010600000100</v>
          </cell>
          <cell r="H4635">
            <v>1</v>
          </cell>
          <cell r="I4635" t="str">
            <v>--</v>
          </cell>
          <cell r="J4635">
            <v>1</v>
          </cell>
          <cell r="K4635">
            <v>1</v>
          </cell>
        </row>
        <row r="4636">
          <cell r="A4636" t="str">
            <v>M2</v>
          </cell>
          <cell r="B4636" t="str">
            <v>A5C</v>
          </cell>
          <cell r="C4636" t="str">
            <v>P</v>
          </cell>
          <cell r="D4636" t="str">
            <v>23108</v>
          </cell>
          <cell r="E4636" t="str">
            <v>BALL VA</v>
          </cell>
          <cell r="F4636">
            <v>6</v>
          </cell>
          <cell r="G4636" t="str">
            <v>VB8010600000100</v>
          </cell>
          <cell r="H4636">
            <v>1</v>
          </cell>
          <cell r="I4636" t="str">
            <v>--</v>
          </cell>
          <cell r="J4636">
            <v>1</v>
          </cell>
          <cell r="K4636">
            <v>1</v>
          </cell>
        </row>
        <row r="4637">
          <cell r="A4637" t="str">
            <v>M2</v>
          </cell>
          <cell r="B4637" t="str">
            <v>A5C</v>
          </cell>
          <cell r="C4637" t="str">
            <v>P</v>
          </cell>
          <cell r="D4637" t="str">
            <v>23112</v>
          </cell>
          <cell r="E4637" t="str">
            <v>BALL VA</v>
          </cell>
          <cell r="F4637">
            <v>6</v>
          </cell>
          <cell r="G4637" t="str">
            <v>VB8010600000100</v>
          </cell>
          <cell r="H4637">
            <v>1</v>
          </cell>
          <cell r="I4637" t="str">
            <v>--</v>
          </cell>
          <cell r="J4637">
            <v>1</v>
          </cell>
          <cell r="K4637">
            <v>1</v>
          </cell>
        </row>
        <row r="4638">
          <cell r="A4638" t="str">
            <v>M2</v>
          </cell>
          <cell r="B4638" t="str">
            <v>A5C</v>
          </cell>
          <cell r="C4638" t="str">
            <v>P</v>
          </cell>
          <cell r="D4638" t="str">
            <v>23112</v>
          </cell>
          <cell r="E4638" t="str">
            <v>BALL VA</v>
          </cell>
          <cell r="F4638">
            <v>6</v>
          </cell>
          <cell r="G4638" t="str">
            <v>VB8010600000100</v>
          </cell>
          <cell r="H4638">
            <v>1</v>
          </cell>
          <cell r="I4638" t="str">
            <v>--</v>
          </cell>
          <cell r="J4638">
            <v>1</v>
          </cell>
          <cell r="K4638">
            <v>1</v>
          </cell>
        </row>
        <row r="4639">
          <cell r="A4639" t="str">
            <v>M2</v>
          </cell>
          <cell r="B4639" t="str">
            <v>A5C</v>
          </cell>
          <cell r="C4639" t="str">
            <v>P</v>
          </cell>
          <cell r="D4639" t="str">
            <v>23122</v>
          </cell>
          <cell r="E4639" t="str">
            <v>BALL VA</v>
          </cell>
          <cell r="F4639">
            <v>6</v>
          </cell>
          <cell r="G4639" t="str">
            <v>VB8010600000100</v>
          </cell>
          <cell r="H4639">
            <v>1</v>
          </cell>
          <cell r="I4639" t="str">
            <v>--</v>
          </cell>
          <cell r="J4639">
            <v>3</v>
          </cell>
          <cell r="K4639">
            <v>3</v>
          </cell>
        </row>
        <row r="4640">
          <cell r="A4640" t="str">
            <v>M2</v>
          </cell>
          <cell r="B4640" t="str">
            <v>A5C</v>
          </cell>
          <cell r="C4640" t="str">
            <v>P</v>
          </cell>
          <cell r="D4640" t="str">
            <v>23144</v>
          </cell>
          <cell r="E4640" t="str">
            <v>BALL VA</v>
          </cell>
          <cell r="F4640">
            <v>6</v>
          </cell>
          <cell r="G4640" t="str">
            <v>VB8010600000100</v>
          </cell>
          <cell r="H4640">
            <v>1</v>
          </cell>
          <cell r="I4640" t="str">
            <v>--</v>
          </cell>
          <cell r="J4640">
            <v>2</v>
          </cell>
          <cell r="K4640">
            <v>2</v>
          </cell>
        </row>
        <row r="4641">
          <cell r="A4641" t="str">
            <v>M2</v>
          </cell>
          <cell r="B4641" t="str">
            <v>A5C</v>
          </cell>
          <cell r="C4641" t="str">
            <v>P</v>
          </cell>
          <cell r="D4641" t="str">
            <v>23148</v>
          </cell>
          <cell r="E4641" t="str">
            <v>BALL VA</v>
          </cell>
          <cell r="F4641">
            <v>6</v>
          </cell>
          <cell r="G4641" t="str">
            <v>VB8010600000100</v>
          </cell>
          <cell r="H4641">
            <v>1</v>
          </cell>
          <cell r="I4641" t="str">
            <v>--</v>
          </cell>
          <cell r="J4641">
            <v>2</v>
          </cell>
          <cell r="K4641">
            <v>2</v>
          </cell>
        </row>
        <row r="4642">
          <cell r="A4642" t="str">
            <v>M2</v>
          </cell>
          <cell r="B4642" t="str">
            <v>A5C</v>
          </cell>
          <cell r="C4642" t="str">
            <v>P</v>
          </cell>
          <cell r="D4642" t="str">
            <v>23149</v>
          </cell>
          <cell r="E4642" t="str">
            <v>BALL VA</v>
          </cell>
          <cell r="F4642">
            <v>6</v>
          </cell>
          <cell r="G4642" t="str">
            <v>VB8010600000100</v>
          </cell>
          <cell r="H4642">
            <v>1</v>
          </cell>
          <cell r="I4642" t="str">
            <v>--</v>
          </cell>
          <cell r="J4642">
            <v>2</v>
          </cell>
          <cell r="K4642">
            <v>2</v>
          </cell>
        </row>
        <row r="4643">
          <cell r="A4643" t="str">
            <v>M2</v>
          </cell>
          <cell r="B4643" t="str">
            <v>A5C</v>
          </cell>
          <cell r="C4643" t="str">
            <v>P</v>
          </cell>
          <cell r="D4643" t="str">
            <v>23164</v>
          </cell>
          <cell r="E4643" t="str">
            <v>BALL VA</v>
          </cell>
          <cell r="F4643">
            <v>6</v>
          </cell>
          <cell r="G4643" t="str">
            <v>VB8010600000100</v>
          </cell>
          <cell r="H4643">
            <v>1</v>
          </cell>
          <cell r="I4643" t="str">
            <v>--</v>
          </cell>
          <cell r="J4643">
            <v>2</v>
          </cell>
          <cell r="K4643">
            <v>2</v>
          </cell>
        </row>
        <row r="4644">
          <cell r="A4644" t="str">
            <v>M2</v>
          </cell>
          <cell r="B4644" t="str">
            <v>A5C</v>
          </cell>
          <cell r="C4644" t="str">
            <v>P</v>
          </cell>
          <cell r="D4644" t="str">
            <v>23204</v>
          </cell>
          <cell r="E4644" t="str">
            <v>BALL VA</v>
          </cell>
          <cell r="F4644">
            <v>6</v>
          </cell>
          <cell r="G4644" t="str">
            <v>VB8010600000100</v>
          </cell>
          <cell r="H4644">
            <v>1</v>
          </cell>
          <cell r="I4644" t="str">
            <v>--</v>
          </cell>
          <cell r="J4644">
            <v>1</v>
          </cell>
          <cell r="K4644">
            <v>1</v>
          </cell>
        </row>
        <row r="4645">
          <cell r="A4645" t="str">
            <v>M2</v>
          </cell>
          <cell r="B4645" t="str">
            <v>A5C</v>
          </cell>
          <cell r="C4645" t="str">
            <v>P</v>
          </cell>
          <cell r="D4645" t="str">
            <v>23206</v>
          </cell>
          <cell r="E4645" t="str">
            <v>BALL VA</v>
          </cell>
          <cell r="F4645">
            <v>6</v>
          </cell>
          <cell r="G4645" t="str">
            <v>VB8010600000100</v>
          </cell>
          <cell r="H4645">
            <v>1</v>
          </cell>
          <cell r="I4645" t="str">
            <v>--</v>
          </cell>
          <cell r="J4645">
            <v>1</v>
          </cell>
          <cell r="K4645">
            <v>1</v>
          </cell>
        </row>
        <row r="4646">
          <cell r="A4646" t="str">
            <v>M2</v>
          </cell>
          <cell r="B4646" t="str">
            <v>A5C</v>
          </cell>
          <cell r="C4646" t="str">
            <v>P</v>
          </cell>
          <cell r="D4646" t="str">
            <v>23208</v>
          </cell>
          <cell r="E4646" t="str">
            <v>BALL VA</v>
          </cell>
          <cell r="F4646">
            <v>6</v>
          </cell>
          <cell r="G4646" t="str">
            <v>VB8010600000100</v>
          </cell>
          <cell r="H4646">
            <v>1</v>
          </cell>
          <cell r="I4646" t="str">
            <v>--</v>
          </cell>
          <cell r="J4646">
            <v>1</v>
          </cell>
          <cell r="K4646">
            <v>1</v>
          </cell>
        </row>
        <row r="4647">
          <cell r="A4647" t="str">
            <v>M2</v>
          </cell>
          <cell r="B4647" t="str">
            <v>A5C</v>
          </cell>
          <cell r="C4647" t="str">
            <v>P</v>
          </cell>
          <cell r="D4647" t="str">
            <v>23207</v>
          </cell>
          <cell r="E4647" t="str">
            <v>BALL VA</v>
          </cell>
          <cell r="F4647">
            <v>6</v>
          </cell>
          <cell r="G4647" t="str">
            <v>VB8010600000100</v>
          </cell>
          <cell r="H4647">
            <v>1</v>
          </cell>
          <cell r="I4647" t="str">
            <v>--</v>
          </cell>
          <cell r="J4647">
            <v>1</v>
          </cell>
          <cell r="K4647">
            <v>1</v>
          </cell>
        </row>
        <row r="4648">
          <cell r="A4648" t="str">
            <v>M2</v>
          </cell>
          <cell r="B4648" t="str">
            <v>A5C</v>
          </cell>
          <cell r="C4648" t="str">
            <v>P</v>
          </cell>
          <cell r="D4648" t="str">
            <v>23213</v>
          </cell>
          <cell r="E4648" t="str">
            <v>BALL VA</v>
          </cell>
          <cell r="F4648">
            <v>6</v>
          </cell>
          <cell r="G4648" t="str">
            <v>VB8010600000100</v>
          </cell>
          <cell r="H4648">
            <v>1</v>
          </cell>
          <cell r="I4648" t="str">
            <v>--</v>
          </cell>
          <cell r="J4648">
            <v>1</v>
          </cell>
          <cell r="K4648">
            <v>1</v>
          </cell>
        </row>
        <row r="4649">
          <cell r="A4649" t="str">
            <v>M2</v>
          </cell>
          <cell r="B4649" t="str">
            <v>A5C</v>
          </cell>
          <cell r="C4649" t="str">
            <v>P</v>
          </cell>
          <cell r="D4649" t="str">
            <v>23230</v>
          </cell>
          <cell r="E4649" t="str">
            <v>BALL VA</v>
          </cell>
          <cell r="F4649">
            <v>6</v>
          </cell>
          <cell r="G4649" t="str">
            <v>VB8010600000100</v>
          </cell>
          <cell r="H4649">
            <v>1</v>
          </cell>
          <cell r="I4649" t="str">
            <v>--</v>
          </cell>
          <cell r="J4649">
            <v>2</v>
          </cell>
          <cell r="K4649">
            <v>2</v>
          </cell>
        </row>
        <row r="4650">
          <cell r="A4650" t="str">
            <v>M2</v>
          </cell>
          <cell r="B4650" t="str">
            <v>A5C</v>
          </cell>
          <cell r="C4650" t="str">
            <v>P</v>
          </cell>
          <cell r="D4650" t="str">
            <v>23239</v>
          </cell>
          <cell r="E4650" t="str">
            <v>BALL VA</v>
          </cell>
          <cell r="F4650">
            <v>6</v>
          </cell>
          <cell r="G4650" t="str">
            <v>VB8010600000100</v>
          </cell>
          <cell r="H4650">
            <v>1</v>
          </cell>
          <cell r="I4650" t="str">
            <v>--</v>
          </cell>
          <cell r="J4650">
            <v>1</v>
          </cell>
          <cell r="K4650">
            <v>1</v>
          </cell>
        </row>
        <row r="4651">
          <cell r="A4651" t="str">
            <v>M2</v>
          </cell>
          <cell r="B4651" t="str">
            <v>A5C</v>
          </cell>
          <cell r="C4651" t="str">
            <v>P</v>
          </cell>
          <cell r="D4651" t="str">
            <v>23235</v>
          </cell>
          <cell r="E4651" t="str">
            <v>BALL VA</v>
          </cell>
          <cell r="F4651">
            <v>6</v>
          </cell>
          <cell r="G4651" t="str">
            <v>VB8010600000100</v>
          </cell>
          <cell r="H4651">
            <v>1</v>
          </cell>
          <cell r="I4651" t="str">
            <v>--</v>
          </cell>
          <cell r="J4651">
            <v>1</v>
          </cell>
          <cell r="K4651">
            <v>1</v>
          </cell>
        </row>
        <row r="4652">
          <cell r="A4652" t="str">
            <v>M2</v>
          </cell>
          <cell r="B4652" t="str">
            <v>A5C</v>
          </cell>
          <cell r="C4652" t="str">
            <v>P</v>
          </cell>
          <cell r="D4652" t="str">
            <v>23245</v>
          </cell>
          <cell r="E4652" t="str">
            <v>BALL VA</v>
          </cell>
          <cell r="F4652">
            <v>6</v>
          </cell>
          <cell r="G4652" t="str">
            <v>VB8010600000100</v>
          </cell>
          <cell r="H4652">
            <v>1</v>
          </cell>
          <cell r="I4652" t="str">
            <v>--</v>
          </cell>
          <cell r="J4652">
            <v>1</v>
          </cell>
          <cell r="K4652">
            <v>1</v>
          </cell>
        </row>
        <row r="4653">
          <cell r="A4653" t="str">
            <v>M2</v>
          </cell>
          <cell r="B4653" t="str">
            <v>A5C</v>
          </cell>
          <cell r="C4653" t="str">
            <v>P</v>
          </cell>
          <cell r="D4653" t="str">
            <v>23252</v>
          </cell>
          <cell r="E4653" t="str">
            <v>BALL VA</v>
          </cell>
          <cell r="F4653">
            <v>6</v>
          </cell>
          <cell r="G4653" t="str">
            <v>VB8010600000100</v>
          </cell>
          <cell r="H4653">
            <v>1</v>
          </cell>
          <cell r="I4653" t="str">
            <v>--</v>
          </cell>
          <cell r="J4653">
            <v>2</v>
          </cell>
          <cell r="K4653">
            <v>2</v>
          </cell>
        </row>
        <row r="4654">
          <cell r="A4654" t="str">
            <v>M2</v>
          </cell>
          <cell r="B4654" t="str">
            <v>A5C</v>
          </cell>
          <cell r="C4654" t="str">
            <v>P</v>
          </cell>
          <cell r="D4654" t="str">
            <v>23261</v>
          </cell>
          <cell r="E4654" t="str">
            <v>BALL VA</v>
          </cell>
          <cell r="F4654">
            <v>6</v>
          </cell>
          <cell r="G4654" t="str">
            <v>VB8010600000100</v>
          </cell>
          <cell r="H4654">
            <v>1</v>
          </cell>
          <cell r="I4654" t="str">
            <v>--</v>
          </cell>
          <cell r="J4654">
            <v>1</v>
          </cell>
          <cell r="K4654">
            <v>1</v>
          </cell>
        </row>
        <row r="4655">
          <cell r="A4655" t="str">
            <v>M2</v>
          </cell>
          <cell r="B4655" t="str">
            <v>A5C</v>
          </cell>
          <cell r="C4655" t="str">
            <v>P</v>
          </cell>
          <cell r="D4655" t="str">
            <v>24008</v>
          </cell>
          <cell r="E4655" t="str">
            <v>BALL VA</v>
          </cell>
          <cell r="F4655">
            <v>6</v>
          </cell>
          <cell r="G4655" t="str">
            <v>VB8010600000100</v>
          </cell>
          <cell r="H4655">
            <v>1</v>
          </cell>
          <cell r="I4655" t="str">
            <v>--</v>
          </cell>
          <cell r="J4655">
            <v>4</v>
          </cell>
          <cell r="K4655">
            <v>4</v>
          </cell>
        </row>
        <row r="4656">
          <cell r="A4656" t="str">
            <v>M2</v>
          </cell>
          <cell r="B4656" t="str">
            <v>A5C</v>
          </cell>
          <cell r="C4656" t="str">
            <v>P</v>
          </cell>
          <cell r="D4656" t="str">
            <v>24020</v>
          </cell>
          <cell r="E4656" t="str">
            <v>BALL VA</v>
          </cell>
          <cell r="F4656">
            <v>6</v>
          </cell>
          <cell r="G4656" t="str">
            <v>VB8010600000100</v>
          </cell>
          <cell r="H4656">
            <v>1</v>
          </cell>
          <cell r="I4656" t="str">
            <v>--</v>
          </cell>
          <cell r="J4656">
            <v>3</v>
          </cell>
          <cell r="K4656">
            <v>3</v>
          </cell>
        </row>
        <row r="4657">
          <cell r="A4657" t="str">
            <v>M2</v>
          </cell>
          <cell r="B4657" t="str">
            <v>A5C</v>
          </cell>
          <cell r="C4657" t="str">
            <v>TRIM</v>
          </cell>
          <cell r="D4657" t="str">
            <v>V-2316</v>
          </cell>
          <cell r="E4657" t="str">
            <v>BALL VA</v>
          </cell>
          <cell r="F4657">
            <v>6</v>
          </cell>
          <cell r="G4657" t="str">
            <v>VB8010600000100</v>
          </cell>
          <cell r="H4657">
            <v>1</v>
          </cell>
          <cell r="I4657" t="str">
            <v>--</v>
          </cell>
          <cell r="J4657">
            <v>2</v>
          </cell>
          <cell r="K4657">
            <v>2</v>
          </cell>
        </row>
        <row r="4658">
          <cell r="A4658" t="str">
            <v>M2</v>
          </cell>
          <cell r="B4658" t="str">
            <v>A5C</v>
          </cell>
          <cell r="C4658" t="str">
            <v>N</v>
          </cell>
          <cell r="D4658" t="str">
            <v>23638</v>
          </cell>
          <cell r="E4658" t="str">
            <v>BALL VA</v>
          </cell>
          <cell r="F4658">
            <v>6</v>
          </cell>
          <cell r="G4658" t="str">
            <v>VB8010600000100</v>
          </cell>
          <cell r="H4658">
            <v>1</v>
          </cell>
          <cell r="I4658" t="str">
            <v>--</v>
          </cell>
          <cell r="J4658">
            <v>1</v>
          </cell>
          <cell r="K4658">
            <v>1</v>
          </cell>
        </row>
        <row r="4659">
          <cell r="A4659" t="str">
            <v>M2</v>
          </cell>
          <cell r="B4659" t="str">
            <v>A5C</v>
          </cell>
          <cell r="C4659" t="str">
            <v>N</v>
          </cell>
          <cell r="D4659" t="str">
            <v>23640</v>
          </cell>
          <cell r="E4659" t="str">
            <v>BALL VA</v>
          </cell>
          <cell r="F4659">
            <v>6</v>
          </cell>
          <cell r="G4659" t="str">
            <v>VB8010600000100</v>
          </cell>
          <cell r="H4659">
            <v>1</v>
          </cell>
          <cell r="I4659" t="str">
            <v>--</v>
          </cell>
          <cell r="J4659">
            <v>1</v>
          </cell>
          <cell r="K4659">
            <v>1</v>
          </cell>
        </row>
        <row r="4660">
          <cell r="A4660" t="str">
            <v>M2</v>
          </cell>
          <cell r="B4660" t="str">
            <v>A5C</v>
          </cell>
          <cell r="C4660" t="str">
            <v>P</v>
          </cell>
          <cell r="D4660" t="str">
            <v>23108</v>
          </cell>
          <cell r="E4660" t="str">
            <v>BALL VA</v>
          </cell>
          <cell r="F4660">
            <v>6</v>
          </cell>
          <cell r="G4660" t="str">
            <v>VB8010600000100</v>
          </cell>
          <cell r="H4660">
            <v>1</v>
          </cell>
          <cell r="I4660" t="str">
            <v>--</v>
          </cell>
          <cell r="J4660">
            <v>1</v>
          </cell>
          <cell r="K4660">
            <v>1</v>
          </cell>
        </row>
        <row r="4661">
          <cell r="A4661" t="str">
            <v>M2</v>
          </cell>
          <cell r="B4661" t="str">
            <v>A5C</v>
          </cell>
          <cell r="C4661" t="str">
            <v>P</v>
          </cell>
          <cell r="D4661" t="str">
            <v>23126</v>
          </cell>
          <cell r="E4661" t="str">
            <v>BALL VA</v>
          </cell>
          <cell r="F4661">
            <v>6</v>
          </cell>
          <cell r="G4661" t="str">
            <v>VB8010600000100</v>
          </cell>
          <cell r="H4661">
            <v>1</v>
          </cell>
          <cell r="I4661" t="str">
            <v>--</v>
          </cell>
          <cell r="J4661">
            <v>1</v>
          </cell>
          <cell r="K4661">
            <v>1</v>
          </cell>
        </row>
        <row r="4662">
          <cell r="A4662" t="str">
            <v>M2</v>
          </cell>
          <cell r="B4662" t="str">
            <v>A5C</v>
          </cell>
          <cell r="C4662" t="str">
            <v>P</v>
          </cell>
          <cell r="D4662" t="str">
            <v>23205</v>
          </cell>
          <cell r="E4662" t="str">
            <v>BALL VA</v>
          </cell>
          <cell r="F4662">
            <v>6</v>
          </cell>
          <cell r="G4662" t="str">
            <v>VB8010600000100</v>
          </cell>
          <cell r="H4662">
            <v>1</v>
          </cell>
          <cell r="I4662" t="str">
            <v>--</v>
          </cell>
          <cell r="J4662">
            <v>1</v>
          </cell>
          <cell r="K4662">
            <v>1</v>
          </cell>
        </row>
        <row r="4663">
          <cell r="A4663" t="str">
            <v>M2</v>
          </cell>
          <cell r="B4663" t="str">
            <v>A5C</v>
          </cell>
          <cell r="C4663" t="str">
            <v>P</v>
          </cell>
          <cell r="D4663" t="str">
            <v>23212</v>
          </cell>
          <cell r="E4663" t="str">
            <v>BALL VA</v>
          </cell>
          <cell r="F4663">
            <v>6</v>
          </cell>
          <cell r="G4663" t="str">
            <v>VB8010600000100</v>
          </cell>
          <cell r="H4663">
            <v>1</v>
          </cell>
          <cell r="I4663" t="str">
            <v>--</v>
          </cell>
          <cell r="J4663">
            <v>1</v>
          </cell>
          <cell r="K4663">
            <v>1</v>
          </cell>
        </row>
        <row r="4664">
          <cell r="A4664" t="str">
            <v>M2</v>
          </cell>
          <cell r="B4664" t="str">
            <v>A5C</v>
          </cell>
          <cell r="C4664" t="str">
            <v>P</v>
          </cell>
          <cell r="D4664" t="str">
            <v>23214</v>
          </cell>
          <cell r="E4664" t="str">
            <v>BALL VA</v>
          </cell>
          <cell r="F4664">
            <v>6</v>
          </cell>
          <cell r="G4664" t="str">
            <v>VB8010600000100</v>
          </cell>
          <cell r="H4664">
            <v>1</v>
          </cell>
          <cell r="I4664" t="str">
            <v>--</v>
          </cell>
          <cell r="J4664">
            <v>1</v>
          </cell>
          <cell r="K4664">
            <v>1</v>
          </cell>
        </row>
        <row r="4665">
          <cell r="A4665" t="str">
            <v>M2</v>
          </cell>
          <cell r="B4665" t="str">
            <v>A5C</v>
          </cell>
          <cell r="C4665" t="str">
            <v>P</v>
          </cell>
          <cell r="D4665" t="str">
            <v>24007</v>
          </cell>
          <cell r="E4665" t="str">
            <v>BALL VA</v>
          </cell>
          <cell r="F4665">
            <v>6</v>
          </cell>
          <cell r="G4665" t="str">
            <v>VB8010600000100</v>
          </cell>
          <cell r="H4665">
            <v>1</v>
          </cell>
          <cell r="I4665" t="str">
            <v>--</v>
          </cell>
          <cell r="J4665">
            <v>1</v>
          </cell>
          <cell r="K4665">
            <v>1</v>
          </cell>
        </row>
        <row r="4666">
          <cell r="A4666" t="str">
            <v>M2</v>
          </cell>
          <cell r="B4666" t="str">
            <v>A5C</v>
          </cell>
          <cell r="C4666" t="str">
            <v>P</v>
          </cell>
          <cell r="D4666" t="str">
            <v>24013</v>
          </cell>
          <cell r="E4666" t="str">
            <v>BALL VA</v>
          </cell>
          <cell r="F4666">
            <v>6</v>
          </cell>
          <cell r="G4666" t="str">
            <v>VB8010600000100</v>
          </cell>
          <cell r="H4666">
            <v>1</v>
          </cell>
          <cell r="I4666" t="str">
            <v>--</v>
          </cell>
          <cell r="J4666">
            <v>1</v>
          </cell>
          <cell r="K4666">
            <v>1</v>
          </cell>
        </row>
        <row r="4667">
          <cell r="A4667" t="str">
            <v>M2</v>
          </cell>
          <cell r="B4667" t="str">
            <v>A5C</v>
          </cell>
          <cell r="C4667" t="str">
            <v>N</v>
          </cell>
          <cell r="D4667" t="str">
            <v>23640</v>
          </cell>
          <cell r="E4667" t="str">
            <v>CHECK VA</v>
          </cell>
          <cell r="F4667">
            <v>6</v>
          </cell>
          <cell r="G4667" t="str">
            <v>VCB8010400000100</v>
          </cell>
          <cell r="H4667">
            <v>1</v>
          </cell>
          <cell r="I4667" t="str">
            <v>--</v>
          </cell>
          <cell r="J4667">
            <v>1</v>
          </cell>
          <cell r="K4667">
            <v>1</v>
          </cell>
        </row>
        <row r="4668">
          <cell r="A4668" t="str">
            <v>M2</v>
          </cell>
          <cell r="B4668" t="str">
            <v>A5C</v>
          </cell>
          <cell r="C4668" t="str">
            <v>N</v>
          </cell>
          <cell r="D4668" t="str">
            <v>23631</v>
          </cell>
          <cell r="E4668" t="str">
            <v>CHECK VA</v>
          </cell>
          <cell r="F4668">
            <v>6</v>
          </cell>
          <cell r="G4668" t="str">
            <v>VCB8010400000100</v>
          </cell>
          <cell r="H4668">
            <v>1</v>
          </cell>
          <cell r="I4668" t="str">
            <v>--</v>
          </cell>
          <cell r="J4668">
            <v>1</v>
          </cell>
          <cell r="K4668">
            <v>1</v>
          </cell>
        </row>
        <row r="4669">
          <cell r="A4669" t="str">
            <v>M2</v>
          </cell>
          <cell r="B4669" t="str">
            <v>A5C</v>
          </cell>
          <cell r="C4669" t="str">
            <v>N</v>
          </cell>
          <cell r="D4669" t="str">
            <v>23632</v>
          </cell>
          <cell r="E4669" t="str">
            <v>CHECK VA</v>
          </cell>
          <cell r="F4669">
            <v>6</v>
          </cell>
          <cell r="G4669" t="str">
            <v>VCB8010400000100</v>
          </cell>
          <cell r="H4669">
            <v>1</v>
          </cell>
          <cell r="I4669" t="str">
            <v>--</v>
          </cell>
          <cell r="J4669">
            <v>1</v>
          </cell>
          <cell r="K4669">
            <v>1</v>
          </cell>
        </row>
        <row r="4670">
          <cell r="A4670" t="str">
            <v>M2</v>
          </cell>
          <cell r="B4670" t="str">
            <v>A5C</v>
          </cell>
          <cell r="C4670" t="str">
            <v>N</v>
          </cell>
          <cell r="D4670" t="str">
            <v>23633</v>
          </cell>
          <cell r="E4670" t="str">
            <v>CHECK VA</v>
          </cell>
          <cell r="F4670">
            <v>6</v>
          </cell>
          <cell r="G4670" t="str">
            <v>VCB8010400000100</v>
          </cell>
          <cell r="H4670">
            <v>1</v>
          </cell>
          <cell r="I4670" t="str">
            <v>--</v>
          </cell>
          <cell r="J4670">
            <v>1</v>
          </cell>
          <cell r="K4670">
            <v>1</v>
          </cell>
        </row>
        <row r="4671">
          <cell r="A4671" t="str">
            <v>M2</v>
          </cell>
          <cell r="B4671" t="str">
            <v>A5C</v>
          </cell>
          <cell r="C4671" t="str">
            <v>N</v>
          </cell>
          <cell r="D4671" t="str">
            <v>23634</v>
          </cell>
          <cell r="E4671" t="str">
            <v>CHECK VA</v>
          </cell>
          <cell r="F4671">
            <v>6</v>
          </cell>
          <cell r="G4671" t="str">
            <v>VCB8010400000100</v>
          </cell>
          <cell r="H4671">
            <v>1</v>
          </cell>
          <cell r="I4671" t="str">
            <v>--</v>
          </cell>
          <cell r="J4671">
            <v>1</v>
          </cell>
          <cell r="K4671">
            <v>1</v>
          </cell>
        </row>
        <row r="4672">
          <cell r="A4672" t="str">
            <v>M2</v>
          </cell>
          <cell r="B4672" t="str">
            <v>A5C</v>
          </cell>
          <cell r="C4672" t="str">
            <v>N</v>
          </cell>
          <cell r="D4672" t="str">
            <v>23635</v>
          </cell>
          <cell r="E4672" t="str">
            <v>CHECK VA</v>
          </cell>
          <cell r="F4672">
            <v>6</v>
          </cell>
          <cell r="G4672" t="str">
            <v>VCB8010400000100</v>
          </cell>
          <cell r="H4672">
            <v>1</v>
          </cell>
          <cell r="I4672" t="str">
            <v>--</v>
          </cell>
          <cell r="J4672">
            <v>1</v>
          </cell>
          <cell r="K4672">
            <v>1</v>
          </cell>
        </row>
        <row r="4673">
          <cell r="A4673" t="str">
            <v>M2</v>
          </cell>
          <cell r="B4673" t="str">
            <v>A5C</v>
          </cell>
          <cell r="C4673" t="str">
            <v>N</v>
          </cell>
          <cell r="D4673" t="str">
            <v>23638</v>
          </cell>
          <cell r="E4673" t="str">
            <v>CHECK VA</v>
          </cell>
          <cell r="F4673">
            <v>6</v>
          </cell>
          <cell r="G4673" t="str">
            <v>VCB8010400000100</v>
          </cell>
          <cell r="H4673">
            <v>1</v>
          </cell>
          <cell r="I4673" t="str">
            <v>--</v>
          </cell>
          <cell r="J4673">
            <v>1</v>
          </cell>
          <cell r="K4673">
            <v>1</v>
          </cell>
        </row>
        <row r="4674">
          <cell r="A4674" t="str">
            <v>M2</v>
          </cell>
          <cell r="B4674" t="str">
            <v>A5C</v>
          </cell>
          <cell r="C4674" t="str">
            <v>N</v>
          </cell>
          <cell r="D4674" t="str">
            <v>23639</v>
          </cell>
          <cell r="E4674" t="str">
            <v>CHECK VA</v>
          </cell>
          <cell r="F4674">
            <v>6</v>
          </cell>
          <cell r="G4674" t="str">
            <v>VCB8010400000100</v>
          </cell>
          <cell r="H4674">
            <v>1</v>
          </cell>
          <cell r="I4674" t="str">
            <v>--</v>
          </cell>
          <cell r="J4674">
            <v>1</v>
          </cell>
          <cell r="K4674">
            <v>1</v>
          </cell>
        </row>
        <row r="4675">
          <cell r="A4675" t="str">
            <v>M2</v>
          </cell>
          <cell r="B4675" t="str">
            <v>A5C</v>
          </cell>
          <cell r="C4675" t="str">
            <v>P</v>
          </cell>
          <cell r="D4675" t="str">
            <v>23037</v>
          </cell>
          <cell r="E4675" t="str">
            <v>CHECK VA</v>
          </cell>
          <cell r="F4675">
            <v>6</v>
          </cell>
          <cell r="G4675" t="str">
            <v>VCB8010400000100</v>
          </cell>
          <cell r="H4675">
            <v>1</v>
          </cell>
          <cell r="I4675" t="str">
            <v>--</v>
          </cell>
          <cell r="J4675">
            <v>1</v>
          </cell>
          <cell r="K4675">
            <v>1</v>
          </cell>
        </row>
        <row r="4676">
          <cell r="A4676" t="str">
            <v>M2</v>
          </cell>
          <cell r="B4676" t="str">
            <v>A5C</v>
          </cell>
          <cell r="C4676" t="str">
            <v>P</v>
          </cell>
          <cell r="D4676" t="str">
            <v>23083</v>
          </cell>
          <cell r="E4676" t="str">
            <v>CHECK VA</v>
          </cell>
          <cell r="F4676">
            <v>6</v>
          </cell>
          <cell r="G4676" t="str">
            <v>VCB8010400000100</v>
          </cell>
          <cell r="H4676">
            <v>1</v>
          </cell>
          <cell r="I4676" t="str">
            <v>--</v>
          </cell>
          <cell r="J4676">
            <v>1</v>
          </cell>
          <cell r="K4676">
            <v>1</v>
          </cell>
        </row>
        <row r="4677">
          <cell r="A4677" t="str">
            <v>M2</v>
          </cell>
          <cell r="B4677" t="str">
            <v>A5C</v>
          </cell>
          <cell r="C4677" t="str">
            <v>P</v>
          </cell>
          <cell r="D4677" t="str">
            <v>23104</v>
          </cell>
          <cell r="E4677" t="str">
            <v>CHECK VA</v>
          </cell>
          <cell r="F4677">
            <v>6</v>
          </cell>
          <cell r="G4677" t="str">
            <v>VCB8010400000100</v>
          </cell>
          <cell r="H4677">
            <v>1</v>
          </cell>
          <cell r="I4677" t="str">
            <v>--</v>
          </cell>
          <cell r="J4677">
            <v>1</v>
          </cell>
          <cell r="K4677">
            <v>1</v>
          </cell>
        </row>
        <row r="4678">
          <cell r="A4678" t="str">
            <v>M2</v>
          </cell>
          <cell r="B4678" t="str">
            <v>A5C</v>
          </cell>
          <cell r="C4678" t="str">
            <v>P</v>
          </cell>
          <cell r="D4678" t="str">
            <v>23122</v>
          </cell>
          <cell r="E4678" t="str">
            <v>CHECK VA</v>
          </cell>
          <cell r="F4678">
            <v>6</v>
          </cell>
          <cell r="G4678" t="str">
            <v>VCB8010400000100</v>
          </cell>
          <cell r="H4678">
            <v>1</v>
          </cell>
          <cell r="I4678" t="str">
            <v>--</v>
          </cell>
          <cell r="J4678">
            <v>1</v>
          </cell>
          <cell r="K4678">
            <v>1</v>
          </cell>
        </row>
        <row r="4679">
          <cell r="A4679" t="str">
            <v>M2</v>
          </cell>
          <cell r="B4679" t="str">
            <v>A5C</v>
          </cell>
          <cell r="C4679" t="str">
            <v>P</v>
          </cell>
          <cell r="D4679" t="str">
            <v>23144</v>
          </cell>
          <cell r="E4679" t="str">
            <v>CHECK VA</v>
          </cell>
          <cell r="F4679">
            <v>6</v>
          </cell>
          <cell r="G4679" t="str">
            <v>VCB8010400000100</v>
          </cell>
          <cell r="H4679">
            <v>1</v>
          </cell>
          <cell r="I4679" t="str">
            <v>--</v>
          </cell>
          <cell r="J4679">
            <v>2</v>
          </cell>
          <cell r="K4679">
            <v>2</v>
          </cell>
        </row>
        <row r="4680">
          <cell r="A4680" t="str">
            <v>M2</v>
          </cell>
          <cell r="B4680" t="str">
            <v>A5C</v>
          </cell>
          <cell r="C4680" t="str">
            <v>P</v>
          </cell>
          <cell r="D4680" t="str">
            <v>23149</v>
          </cell>
          <cell r="E4680" t="str">
            <v>CHECK VA</v>
          </cell>
          <cell r="F4680">
            <v>6</v>
          </cell>
          <cell r="G4680" t="str">
            <v>VCB8010400000100</v>
          </cell>
          <cell r="H4680">
            <v>1</v>
          </cell>
          <cell r="I4680" t="str">
            <v>--</v>
          </cell>
          <cell r="J4680">
            <v>1</v>
          </cell>
          <cell r="K4680">
            <v>1</v>
          </cell>
        </row>
        <row r="4681">
          <cell r="A4681" t="str">
            <v>M2</v>
          </cell>
          <cell r="B4681" t="str">
            <v>A5C</v>
          </cell>
          <cell r="C4681" t="str">
            <v>P</v>
          </cell>
          <cell r="D4681" t="str">
            <v>23204</v>
          </cell>
          <cell r="E4681" t="str">
            <v>CHECK VA</v>
          </cell>
          <cell r="F4681">
            <v>6</v>
          </cell>
          <cell r="G4681" t="str">
            <v>VCB8010400000100</v>
          </cell>
          <cell r="H4681">
            <v>1</v>
          </cell>
          <cell r="I4681" t="str">
            <v>--</v>
          </cell>
          <cell r="J4681">
            <v>1</v>
          </cell>
          <cell r="K4681">
            <v>1</v>
          </cell>
        </row>
        <row r="4682">
          <cell r="A4682" t="str">
            <v>M2</v>
          </cell>
          <cell r="B4682" t="str">
            <v>A5C</v>
          </cell>
          <cell r="C4682" t="str">
            <v>P</v>
          </cell>
          <cell r="D4682" t="str">
            <v>23213</v>
          </cell>
          <cell r="E4682" t="str">
            <v>CHECK VA</v>
          </cell>
          <cell r="F4682">
            <v>6</v>
          </cell>
          <cell r="G4682" t="str">
            <v>VCB8010400000100</v>
          </cell>
          <cell r="H4682">
            <v>1</v>
          </cell>
          <cell r="I4682" t="str">
            <v>--</v>
          </cell>
          <cell r="J4682">
            <v>1</v>
          </cell>
          <cell r="K4682">
            <v>1</v>
          </cell>
        </row>
        <row r="4683">
          <cell r="A4683" t="str">
            <v>M2</v>
          </cell>
          <cell r="B4683" t="str">
            <v>A5C</v>
          </cell>
          <cell r="C4683" t="str">
            <v>P</v>
          </cell>
          <cell r="D4683" t="str">
            <v>23206</v>
          </cell>
          <cell r="E4683" t="str">
            <v>CHECK VA</v>
          </cell>
          <cell r="F4683">
            <v>6</v>
          </cell>
          <cell r="G4683" t="str">
            <v>VCB8010400000100</v>
          </cell>
          <cell r="H4683">
            <v>1</v>
          </cell>
          <cell r="I4683" t="str">
            <v>--</v>
          </cell>
          <cell r="J4683">
            <v>1</v>
          </cell>
          <cell r="K4683">
            <v>1</v>
          </cell>
        </row>
        <row r="4684">
          <cell r="A4684" t="str">
            <v>M2</v>
          </cell>
          <cell r="B4684" t="str">
            <v>A5C</v>
          </cell>
          <cell r="C4684" t="str">
            <v>P</v>
          </cell>
          <cell r="D4684" t="str">
            <v>23208</v>
          </cell>
          <cell r="E4684" t="str">
            <v>CHECK VA</v>
          </cell>
          <cell r="F4684">
            <v>6</v>
          </cell>
          <cell r="G4684" t="str">
            <v>VCB8010400000100</v>
          </cell>
          <cell r="H4684">
            <v>1</v>
          </cell>
          <cell r="I4684" t="str">
            <v>--</v>
          </cell>
          <cell r="J4684">
            <v>1</v>
          </cell>
          <cell r="K4684">
            <v>1</v>
          </cell>
        </row>
        <row r="4685">
          <cell r="A4685" t="str">
            <v>M2</v>
          </cell>
          <cell r="B4685" t="str">
            <v>A5C</v>
          </cell>
          <cell r="C4685" t="str">
            <v>P</v>
          </cell>
          <cell r="D4685" t="str">
            <v>23212</v>
          </cell>
          <cell r="E4685" t="str">
            <v>CHECK VA</v>
          </cell>
          <cell r="F4685">
            <v>6</v>
          </cell>
          <cell r="G4685" t="str">
            <v>VCB8010400000100</v>
          </cell>
          <cell r="H4685">
            <v>1</v>
          </cell>
          <cell r="I4685" t="str">
            <v>--</v>
          </cell>
          <cell r="J4685">
            <v>1</v>
          </cell>
          <cell r="K4685">
            <v>1</v>
          </cell>
        </row>
        <row r="4686">
          <cell r="A4686" t="str">
            <v>M2</v>
          </cell>
          <cell r="B4686" t="str">
            <v>A5C</v>
          </cell>
          <cell r="C4686" t="str">
            <v>P</v>
          </cell>
          <cell r="D4686" t="str">
            <v>23214</v>
          </cell>
          <cell r="E4686" t="str">
            <v>CHECK VA</v>
          </cell>
          <cell r="F4686">
            <v>6</v>
          </cell>
          <cell r="G4686" t="str">
            <v>VCB8010400000100</v>
          </cell>
          <cell r="H4686">
            <v>1</v>
          </cell>
          <cell r="I4686" t="str">
            <v>--</v>
          </cell>
          <cell r="J4686">
            <v>1</v>
          </cell>
          <cell r="K4686">
            <v>1</v>
          </cell>
        </row>
        <row r="4687">
          <cell r="A4687" t="str">
            <v>M2</v>
          </cell>
          <cell r="B4687" t="str">
            <v>A5C</v>
          </cell>
          <cell r="C4687" t="str">
            <v>P</v>
          </cell>
          <cell r="D4687" t="str">
            <v>23230</v>
          </cell>
          <cell r="E4687" t="str">
            <v>CHECK VA</v>
          </cell>
          <cell r="F4687">
            <v>6</v>
          </cell>
          <cell r="G4687" t="str">
            <v>VCB8010400000100</v>
          </cell>
          <cell r="H4687">
            <v>1</v>
          </cell>
          <cell r="I4687" t="str">
            <v>--</v>
          </cell>
          <cell r="J4687">
            <v>1</v>
          </cell>
          <cell r="K4687">
            <v>1</v>
          </cell>
        </row>
        <row r="4688">
          <cell r="A4688" t="str">
            <v>M2</v>
          </cell>
          <cell r="B4688" t="str">
            <v>A5C</v>
          </cell>
          <cell r="C4688" t="str">
            <v>P</v>
          </cell>
          <cell r="D4688" t="str">
            <v>23235</v>
          </cell>
          <cell r="E4688" t="str">
            <v>CHECK VA</v>
          </cell>
          <cell r="F4688">
            <v>6</v>
          </cell>
          <cell r="G4688" t="str">
            <v>VCB8010400000100</v>
          </cell>
          <cell r="H4688">
            <v>1</v>
          </cell>
          <cell r="I4688" t="str">
            <v>--</v>
          </cell>
          <cell r="J4688">
            <v>1</v>
          </cell>
          <cell r="K4688">
            <v>1</v>
          </cell>
        </row>
        <row r="4689">
          <cell r="A4689" t="str">
            <v>M2</v>
          </cell>
          <cell r="B4689" t="str">
            <v>A5C</v>
          </cell>
          <cell r="C4689" t="str">
            <v>P</v>
          </cell>
          <cell r="D4689" t="str">
            <v>23239</v>
          </cell>
          <cell r="E4689" t="str">
            <v>CHECK VA</v>
          </cell>
          <cell r="F4689">
            <v>6</v>
          </cell>
          <cell r="G4689" t="str">
            <v>VCB8010400000100</v>
          </cell>
          <cell r="H4689">
            <v>1</v>
          </cell>
          <cell r="I4689" t="str">
            <v>--</v>
          </cell>
          <cell r="J4689">
            <v>1</v>
          </cell>
          <cell r="K4689">
            <v>1</v>
          </cell>
        </row>
        <row r="4690">
          <cell r="A4690" t="str">
            <v>M2</v>
          </cell>
          <cell r="B4690" t="str">
            <v>A5C</v>
          </cell>
          <cell r="C4690" t="str">
            <v>P</v>
          </cell>
          <cell r="D4690" t="str">
            <v>23245</v>
          </cell>
          <cell r="E4690" t="str">
            <v>CHECK VA</v>
          </cell>
          <cell r="F4690">
            <v>6</v>
          </cell>
          <cell r="G4690" t="str">
            <v>VCB8010400000100</v>
          </cell>
          <cell r="H4690">
            <v>1</v>
          </cell>
          <cell r="I4690" t="str">
            <v>--</v>
          </cell>
          <cell r="J4690">
            <v>1</v>
          </cell>
          <cell r="K4690">
            <v>1</v>
          </cell>
        </row>
        <row r="4691">
          <cell r="A4691" t="str">
            <v>M2</v>
          </cell>
          <cell r="B4691" t="str">
            <v>A5C</v>
          </cell>
          <cell r="C4691" t="str">
            <v>P</v>
          </cell>
          <cell r="D4691" t="str">
            <v>23252</v>
          </cell>
          <cell r="E4691" t="str">
            <v>CHECK VA</v>
          </cell>
          <cell r="F4691">
            <v>6</v>
          </cell>
          <cell r="G4691" t="str">
            <v>VCB8010400000100</v>
          </cell>
          <cell r="H4691">
            <v>1</v>
          </cell>
          <cell r="I4691" t="str">
            <v>--</v>
          </cell>
          <cell r="J4691">
            <v>1</v>
          </cell>
          <cell r="K4691">
            <v>1</v>
          </cell>
        </row>
        <row r="4692">
          <cell r="A4692" t="str">
            <v>M2</v>
          </cell>
          <cell r="B4692" t="str">
            <v>A5C</v>
          </cell>
          <cell r="C4692" t="str">
            <v>P</v>
          </cell>
          <cell r="D4692" t="str">
            <v>24008</v>
          </cell>
          <cell r="E4692" t="str">
            <v>CHECK VA</v>
          </cell>
          <cell r="F4692">
            <v>6</v>
          </cell>
          <cell r="G4692" t="str">
            <v>VCB8010400000100</v>
          </cell>
          <cell r="H4692">
            <v>1</v>
          </cell>
          <cell r="I4692" t="str">
            <v>--</v>
          </cell>
          <cell r="J4692">
            <v>1</v>
          </cell>
          <cell r="K4692">
            <v>1</v>
          </cell>
        </row>
        <row r="4693">
          <cell r="A4693" t="str">
            <v>M2</v>
          </cell>
          <cell r="B4693" t="str">
            <v>A5C</v>
          </cell>
          <cell r="C4693" t="str">
            <v>P</v>
          </cell>
          <cell r="D4693" t="str">
            <v>24020</v>
          </cell>
          <cell r="E4693" t="str">
            <v>CHECK VA</v>
          </cell>
          <cell r="F4693">
            <v>6</v>
          </cell>
          <cell r="G4693" t="str">
            <v>VCB8010400000100</v>
          </cell>
          <cell r="H4693">
            <v>1</v>
          </cell>
          <cell r="I4693" t="str">
            <v>--</v>
          </cell>
          <cell r="J4693">
            <v>1</v>
          </cell>
          <cell r="K4693">
            <v>1</v>
          </cell>
        </row>
        <row r="4694">
          <cell r="A4694" t="str">
            <v>M2</v>
          </cell>
          <cell r="B4694" t="str">
            <v>A5C</v>
          </cell>
          <cell r="C4694" t="str">
            <v>N</v>
          </cell>
          <cell r="D4694" t="str">
            <v>23636</v>
          </cell>
          <cell r="E4694" t="str">
            <v>CHECK VA</v>
          </cell>
          <cell r="F4694">
            <v>6</v>
          </cell>
          <cell r="G4694" t="str">
            <v>VCB8010400000100</v>
          </cell>
          <cell r="H4694">
            <v>1</v>
          </cell>
          <cell r="I4694" t="str">
            <v>--</v>
          </cell>
          <cell r="J4694">
            <v>1</v>
          </cell>
          <cell r="K4694">
            <v>1</v>
          </cell>
        </row>
        <row r="4695">
          <cell r="A4695" t="str">
            <v>M2</v>
          </cell>
          <cell r="B4695" t="str">
            <v>A5C</v>
          </cell>
          <cell r="C4695" t="str">
            <v>N</v>
          </cell>
          <cell r="D4695" t="str">
            <v>23637</v>
          </cell>
          <cell r="E4695" t="str">
            <v>CHECK VA</v>
          </cell>
          <cell r="F4695">
            <v>6</v>
          </cell>
          <cell r="G4695" t="str">
            <v>VCB8010400000100</v>
          </cell>
          <cell r="H4695">
            <v>1</v>
          </cell>
          <cell r="I4695" t="str">
            <v>--</v>
          </cell>
          <cell r="J4695">
            <v>1</v>
          </cell>
          <cell r="K4695">
            <v>1</v>
          </cell>
        </row>
        <row r="4696">
          <cell r="A4696" t="str">
            <v>M2</v>
          </cell>
          <cell r="B4696" t="str">
            <v>A5C</v>
          </cell>
          <cell r="C4696" t="str">
            <v>P</v>
          </cell>
          <cell r="D4696" t="str">
            <v>23104</v>
          </cell>
          <cell r="E4696" t="str">
            <v>CHECK VA</v>
          </cell>
          <cell r="F4696">
            <v>6</v>
          </cell>
          <cell r="G4696" t="str">
            <v>VCB8010400000100</v>
          </cell>
          <cell r="H4696">
            <v>1</v>
          </cell>
          <cell r="I4696" t="str">
            <v>--</v>
          </cell>
          <cell r="J4696">
            <v>1</v>
          </cell>
          <cell r="K4696">
            <v>1</v>
          </cell>
        </row>
        <row r="4697">
          <cell r="A4697" t="str">
            <v>M2</v>
          </cell>
          <cell r="B4697" t="str">
            <v>A5C</v>
          </cell>
          <cell r="C4697" t="str">
            <v>P</v>
          </cell>
          <cell r="D4697" t="str">
            <v>23108</v>
          </cell>
          <cell r="E4697" t="str">
            <v>CHECK VA</v>
          </cell>
          <cell r="F4697">
            <v>6</v>
          </cell>
          <cell r="G4697" t="str">
            <v>VCB8010400000100</v>
          </cell>
          <cell r="H4697">
            <v>1</v>
          </cell>
          <cell r="I4697" t="str">
            <v>--</v>
          </cell>
          <cell r="J4697">
            <v>1</v>
          </cell>
          <cell r="K4697">
            <v>1</v>
          </cell>
        </row>
        <row r="4698">
          <cell r="A4698" t="str">
            <v>M2</v>
          </cell>
          <cell r="B4698" t="str">
            <v>A5C</v>
          </cell>
          <cell r="C4698" t="str">
            <v>P</v>
          </cell>
          <cell r="D4698" t="str">
            <v>23108</v>
          </cell>
          <cell r="E4698" t="str">
            <v>CHECK VA</v>
          </cell>
          <cell r="F4698">
            <v>6</v>
          </cell>
          <cell r="G4698" t="str">
            <v>VCB8010400000100</v>
          </cell>
          <cell r="H4698">
            <v>1</v>
          </cell>
          <cell r="I4698" t="str">
            <v>--</v>
          </cell>
          <cell r="J4698">
            <v>1</v>
          </cell>
          <cell r="K4698">
            <v>1</v>
          </cell>
        </row>
        <row r="4699">
          <cell r="A4699" t="str">
            <v>M2</v>
          </cell>
          <cell r="B4699" t="str">
            <v>A5C</v>
          </cell>
          <cell r="C4699" t="str">
            <v>P</v>
          </cell>
          <cell r="D4699" t="str">
            <v>23112</v>
          </cell>
          <cell r="E4699" t="str">
            <v>CHECK VA</v>
          </cell>
          <cell r="F4699">
            <v>6</v>
          </cell>
          <cell r="G4699" t="str">
            <v>VCB8010400000100</v>
          </cell>
          <cell r="H4699">
            <v>1</v>
          </cell>
          <cell r="I4699" t="str">
            <v>--</v>
          </cell>
          <cell r="J4699">
            <v>1</v>
          </cell>
          <cell r="K4699">
            <v>1</v>
          </cell>
        </row>
        <row r="4700">
          <cell r="A4700" t="str">
            <v>M2</v>
          </cell>
          <cell r="B4700" t="str">
            <v>A5C</v>
          </cell>
          <cell r="C4700" t="str">
            <v>P</v>
          </cell>
          <cell r="D4700" t="str">
            <v>23112</v>
          </cell>
          <cell r="E4700" t="str">
            <v>CHECK VA</v>
          </cell>
          <cell r="F4700">
            <v>6</v>
          </cell>
          <cell r="G4700" t="str">
            <v>VCB8010400000100</v>
          </cell>
          <cell r="H4700">
            <v>1</v>
          </cell>
          <cell r="I4700" t="str">
            <v>--</v>
          </cell>
          <cell r="J4700">
            <v>1</v>
          </cell>
          <cell r="K4700">
            <v>1</v>
          </cell>
        </row>
        <row r="4701">
          <cell r="A4701" t="str">
            <v>M2</v>
          </cell>
          <cell r="B4701" t="str">
            <v>A5C</v>
          </cell>
          <cell r="C4701" t="str">
            <v>P</v>
          </cell>
          <cell r="D4701" t="str">
            <v>23148</v>
          </cell>
          <cell r="E4701" t="str">
            <v>CHECK VA</v>
          </cell>
          <cell r="F4701">
            <v>6</v>
          </cell>
          <cell r="G4701" t="str">
            <v>VCB8010400000100</v>
          </cell>
          <cell r="H4701">
            <v>1</v>
          </cell>
          <cell r="I4701" t="str">
            <v>--</v>
          </cell>
          <cell r="J4701">
            <v>2</v>
          </cell>
          <cell r="K4701">
            <v>2</v>
          </cell>
        </row>
        <row r="4702">
          <cell r="A4702" t="str">
            <v>M2</v>
          </cell>
          <cell r="B4702" t="str">
            <v>A5C</v>
          </cell>
          <cell r="C4702" t="str">
            <v>P</v>
          </cell>
          <cell r="D4702" t="str">
            <v>23205</v>
          </cell>
          <cell r="E4702" t="str">
            <v>CHECK VA</v>
          </cell>
          <cell r="F4702">
            <v>6</v>
          </cell>
          <cell r="G4702" t="str">
            <v>VCB8010400000100</v>
          </cell>
          <cell r="H4702">
            <v>1</v>
          </cell>
          <cell r="I4702" t="str">
            <v>--</v>
          </cell>
          <cell r="J4702">
            <v>1</v>
          </cell>
          <cell r="K4702">
            <v>1</v>
          </cell>
        </row>
        <row r="4703">
          <cell r="A4703" t="str">
            <v>M2</v>
          </cell>
          <cell r="B4703" t="str">
            <v>A5C</v>
          </cell>
          <cell r="C4703" t="str">
            <v>P</v>
          </cell>
          <cell r="D4703" t="str">
            <v>23207</v>
          </cell>
          <cell r="E4703" t="str">
            <v>CHECK VA</v>
          </cell>
          <cell r="F4703">
            <v>6</v>
          </cell>
          <cell r="G4703" t="str">
            <v>VCB8010400000100</v>
          </cell>
          <cell r="H4703">
            <v>1</v>
          </cell>
          <cell r="I4703" t="str">
            <v>--</v>
          </cell>
          <cell r="J4703">
            <v>1</v>
          </cell>
          <cell r="K4703">
            <v>1</v>
          </cell>
        </row>
        <row r="4704">
          <cell r="A4704" t="str">
            <v>M2</v>
          </cell>
          <cell r="B4704" t="str">
            <v>A5C</v>
          </cell>
          <cell r="C4704" t="str">
            <v>N</v>
          </cell>
          <cell r="D4704" t="str">
            <v>23631</v>
          </cell>
          <cell r="E4704" t="str">
            <v>GLOBE VA</v>
          </cell>
          <cell r="F4704">
            <v>6</v>
          </cell>
          <cell r="G4704" t="str">
            <v>VL8010100000100</v>
          </cell>
          <cell r="H4704">
            <v>1</v>
          </cell>
          <cell r="I4704" t="str">
            <v>--</v>
          </cell>
          <cell r="J4704">
            <v>1</v>
          </cell>
          <cell r="K4704">
            <v>1</v>
          </cell>
        </row>
        <row r="4705">
          <cell r="A4705" t="str">
            <v>M2</v>
          </cell>
          <cell r="B4705" t="str">
            <v>A5C</v>
          </cell>
          <cell r="C4705" t="str">
            <v>N</v>
          </cell>
          <cell r="D4705" t="str">
            <v>23632</v>
          </cell>
          <cell r="E4705" t="str">
            <v>GLOBE VA</v>
          </cell>
          <cell r="F4705">
            <v>6</v>
          </cell>
          <cell r="G4705" t="str">
            <v>VL8010100000100</v>
          </cell>
          <cell r="H4705">
            <v>1</v>
          </cell>
          <cell r="I4705" t="str">
            <v>--</v>
          </cell>
          <cell r="J4705">
            <v>1</v>
          </cell>
          <cell r="K4705">
            <v>1</v>
          </cell>
        </row>
        <row r="4706">
          <cell r="A4706" t="str">
            <v>M2</v>
          </cell>
          <cell r="B4706" t="str">
            <v>A5C</v>
          </cell>
          <cell r="C4706" t="str">
            <v>N</v>
          </cell>
          <cell r="D4706" t="str">
            <v>23633</v>
          </cell>
          <cell r="E4706" t="str">
            <v>GLOBE VA</v>
          </cell>
          <cell r="F4706">
            <v>6</v>
          </cell>
          <cell r="G4706" t="str">
            <v>VL8010100000100</v>
          </cell>
          <cell r="H4706">
            <v>1</v>
          </cell>
          <cell r="I4706" t="str">
            <v>--</v>
          </cell>
          <cell r="J4706">
            <v>1</v>
          </cell>
          <cell r="K4706">
            <v>1</v>
          </cell>
        </row>
        <row r="4707">
          <cell r="A4707" t="str">
            <v>M2</v>
          </cell>
          <cell r="B4707" t="str">
            <v>A5C</v>
          </cell>
          <cell r="C4707" t="str">
            <v>N</v>
          </cell>
          <cell r="D4707" t="str">
            <v>23637</v>
          </cell>
          <cell r="E4707" t="str">
            <v>GLOBE VA</v>
          </cell>
          <cell r="F4707">
            <v>6</v>
          </cell>
          <cell r="G4707" t="str">
            <v>VL8010100000100</v>
          </cell>
          <cell r="H4707">
            <v>1</v>
          </cell>
          <cell r="I4707" t="str">
            <v>--</v>
          </cell>
          <cell r="J4707">
            <v>1</v>
          </cell>
          <cell r="K4707">
            <v>1</v>
          </cell>
        </row>
        <row r="4708">
          <cell r="A4708" t="str">
            <v>M2</v>
          </cell>
          <cell r="B4708" t="str">
            <v>A5C</v>
          </cell>
          <cell r="C4708" t="str">
            <v>P</v>
          </cell>
          <cell r="D4708" t="str">
            <v>23006</v>
          </cell>
          <cell r="E4708" t="str">
            <v>GLOBE VA</v>
          </cell>
          <cell r="F4708">
            <v>6</v>
          </cell>
          <cell r="G4708" t="str">
            <v>VL8010100000100</v>
          </cell>
          <cell r="H4708">
            <v>1</v>
          </cell>
          <cell r="I4708" t="str">
            <v>--</v>
          </cell>
          <cell r="J4708">
            <v>1</v>
          </cell>
          <cell r="K4708">
            <v>1</v>
          </cell>
        </row>
        <row r="4709">
          <cell r="A4709" t="str">
            <v>M2</v>
          </cell>
          <cell r="B4709" t="str">
            <v>A5C</v>
          </cell>
          <cell r="C4709" t="str">
            <v>P</v>
          </cell>
          <cell r="D4709" t="str">
            <v>23035</v>
          </cell>
          <cell r="E4709" t="str">
            <v>GLOBE VA</v>
          </cell>
          <cell r="F4709">
            <v>6</v>
          </cell>
          <cell r="G4709" t="str">
            <v>VL8010100000100</v>
          </cell>
          <cell r="H4709">
            <v>1</v>
          </cell>
          <cell r="I4709" t="str">
            <v>--</v>
          </cell>
          <cell r="J4709">
            <v>1</v>
          </cell>
          <cell r="K4709">
            <v>1</v>
          </cell>
        </row>
        <row r="4710">
          <cell r="A4710" t="str">
            <v>M2</v>
          </cell>
          <cell r="B4710" t="str">
            <v>A5C</v>
          </cell>
          <cell r="C4710" t="str">
            <v>P</v>
          </cell>
          <cell r="D4710" t="str">
            <v>23063</v>
          </cell>
          <cell r="E4710" t="str">
            <v>GLOBE VA</v>
          </cell>
          <cell r="F4710">
            <v>6</v>
          </cell>
          <cell r="G4710" t="str">
            <v>VL8010100000100</v>
          </cell>
          <cell r="H4710">
            <v>1</v>
          </cell>
          <cell r="I4710" t="str">
            <v>--</v>
          </cell>
          <cell r="J4710">
            <v>1</v>
          </cell>
          <cell r="K4710">
            <v>1</v>
          </cell>
        </row>
        <row r="4711">
          <cell r="A4711" t="str">
            <v>M2</v>
          </cell>
          <cell r="B4711" t="str">
            <v>A5C</v>
          </cell>
          <cell r="C4711" t="str">
            <v>P</v>
          </cell>
          <cell r="D4711" t="str">
            <v>23078</v>
          </cell>
          <cell r="E4711" t="str">
            <v>GLOBE VA</v>
          </cell>
          <cell r="F4711">
            <v>6</v>
          </cell>
          <cell r="G4711" t="str">
            <v>VL8010100000100</v>
          </cell>
          <cell r="H4711">
            <v>1</v>
          </cell>
          <cell r="I4711" t="str">
            <v>--</v>
          </cell>
          <cell r="J4711">
            <v>1</v>
          </cell>
          <cell r="K4711">
            <v>1</v>
          </cell>
        </row>
        <row r="4712">
          <cell r="A4712" t="str">
            <v>M2</v>
          </cell>
          <cell r="B4712" t="str">
            <v>A5C</v>
          </cell>
          <cell r="C4712" t="str">
            <v>P</v>
          </cell>
          <cell r="D4712" t="str">
            <v>23083</v>
          </cell>
          <cell r="E4712" t="str">
            <v>GLOBE VA</v>
          </cell>
          <cell r="F4712">
            <v>6</v>
          </cell>
          <cell r="G4712" t="str">
            <v>VL8010100000100</v>
          </cell>
          <cell r="H4712">
            <v>1</v>
          </cell>
          <cell r="I4712" t="str">
            <v>--</v>
          </cell>
          <cell r="J4712">
            <v>1</v>
          </cell>
          <cell r="K4712">
            <v>1</v>
          </cell>
        </row>
        <row r="4713">
          <cell r="A4713" t="str">
            <v>M2</v>
          </cell>
          <cell r="B4713" t="str">
            <v>A5C</v>
          </cell>
          <cell r="C4713" t="str">
            <v>P</v>
          </cell>
          <cell r="D4713" t="str">
            <v>23122</v>
          </cell>
          <cell r="E4713" t="str">
            <v>GLOBE VA</v>
          </cell>
          <cell r="F4713">
            <v>6</v>
          </cell>
          <cell r="G4713" t="str">
            <v>VL8010100000100</v>
          </cell>
          <cell r="H4713">
            <v>1</v>
          </cell>
          <cell r="I4713" t="str">
            <v>--</v>
          </cell>
          <cell r="J4713">
            <v>1</v>
          </cell>
          <cell r="K4713">
            <v>1</v>
          </cell>
        </row>
        <row r="4714">
          <cell r="A4714" t="str">
            <v>M2</v>
          </cell>
          <cell r="B4714" t="str">
            <v>A5C</v>
          </cell>
          <cell r="C4714" t="str">
            <v>P</v>
          </cell>
          <cell r="D4714" t="str">
            <v>23252</v>
          </cell>
          <cell r="E4714" t="str">
            <v>GLOBE VA</v>
          </cell>
          <cell r="F4714">
            <v>6</v>
          </cell>
          <cell r="G4714" t="str">
            <v>VL8010100000100</v>
          </cell>
          <cell r="H4714">
            <v>1</v>
          </cell>
          <cell r="I4714" t="str">
            <v>--</v>
          </cell>
          <cell r="J4714">
            <v>1</v>
          </cell>
          <cell r="K4714">
            <v>1</v>
          </cell>
        </row>
        <row r="4715">
          <cell r="A4715" t="str">
            <v>M2</v>
          </cell>
          <cell r="B4715" t="str">
            <v>A5C</v>
          </cell>
          <cell r="C4715" t="str">
            <v>P</v>
          </cell>
          <cell r="D4715" t="str">
            <v>24020</v>
          </cell>
          <cell r="E4715" t="str">
            <v>GLOBE VA</v>
          </cell>
          <cell r="F4715">
            <v>6</v>
          </cell>
          <cell r="G4715" t="str">
            <v>VL8010100000100</v>
          </cell>
          <cell r="H4715">
            <v>1</v>
          </cell>
          <cell r="I4715" t="str">
            <v>--</v>
          </cell>
          <cell r="J4715">
            <v>1</v>
          </cell>
          <cell r="K4715">
            <v>1</v>
          </cell>
        </row>
        <row r="4716">
          <cell r="A4716" t="str">
            <v>M2</v>
          </cell>
          <cell r="B4716" t="str">
            <v>A5C</v>
          </cell>
          <cell r="C4716" t="str">
            <v>N</v>
          </cell>
          <cell r="D4716" t="str">
            <v>23635</v>
          </cell>
          <cell r="E4716" t="str">
            <v>GLOBE VA</v>
          </cell>
          <cell r="F4716">
            <v>6</v>
          </cell>
          <cell r="G4716" t="str">
            <v>VL8010100000100</v>
          </cell>
          <cell r="H4716">
            <v>1</v>
          </cell>
          <cell r="I4716" t="str">
            <v>--</v>
          </cell>
          <cell r="J4716">
            <v>1</v>
          </cell>
          <cell r="K4716">
            <v>1</v>
          </cell>
        </row>
        <row r="4717">
          <cell r="A4717" t="str">
            <v>M2</v>
          </cell>
          <cell r="B4717" t="str">
            <v>A5C</v>
          </cell>
          <cell r="C4717" t="str">
            <v>N</v>
          </cell>
          <cell r="D4717" t="str">
            <v>23639</v>
          </cell>
          <cell r="E4717" t="str">
            <v>GLOBE VA</v>
          </cell>
          <cell r="F4717">
            <v>6</v>
          </cell>
          <cell r="G4717" t="str">
            <v>VL8010100000100</v>
          </cell>
          <cell r="H4717">
            <v>1</v>
          </cell>
          <cell r="I4717" t="str">
            <v>--</v>
          </cell>
          <cell r="J4717">
            <v>1</v>
          </cell>
          <cell r="K4717">
            <v>1</v>
          </cell>
        </row>
        <row r="4718">
          <cell r="A4718" t="str">
            <v>M2</v>
          </cell>
          <cell r="B4718" t="str">
            <v>A5C</v>
          </cell>
          <cell r="C4718" t="str">
            <v>P</v>
          </cell>
          <cell r="D4718" t="str">
            <v>23230</v>
          </cell>
          <cell r="E4718" t="str">
            <v>GLOBE VA</v>
          </cell>
          <cell r="F4718">
            <v>6</v>
          </cell>
          <cell r="G4718" t="str">
            <v>VL8010100000100</v>
          </cell>
          <cell r="H4718">
            <v>1</v>
          </cell>
          <cell r="I4718" t="str">
            <v>--</v>
          </cell>
          <cell r="J4718">
            <v>1</v>
          </cell>
          <cell r="K4718">
            <v>1</v>
          </cell>
        </row>
        <row r="4719">
          <cell r="A4719" t="str">
            <v>M2</v>
          </cell>
          <cell r="B4719" t="str">
            <v>A5C</v>
          </cell>
          <cell r="C4719" t="str">
            <v>P</v>
          </cell>
          <cell r="D4719" t="str">
            <v>24008</v>
          </cell>
          <cell r="E4719" t="str">
            <v>GLOBE VA</v>
          </cell>
          <cell r="F4719">
            <v>6</v>
          </cell>
          <cell r="G4719" t="str">
            <v>VL8010100000100</v>
          </cell>
          <cell r="H4719">
            <v>1</v>
          </cell>
          <cell r="I4719" t="str">
            <v>--</v>
          </cell>
          <cell r="J4719">
            <v>1</v>
          </cell>
          <cell r="K4719">
            <v>1</v>
          </cell>
        </row>
        <row r="4720">
          <cell r="A4720" t="str">
            <v>M2</v>
          </cell>
          <cell r="B4720" t="str">
            <v>A5C</v>
          </cell>
          <cell r="C4720" t="str">
            <v>P</v>
          </cell>
          <cell r="D4720" t="str">
            <v>99003</v>
          </cell>
          <cell r="E4720" t="str">
            <v>GLOBE VA</v>
          </cell>
          <cell r="F4720">
            <v>6</v>
          </cell>
          <cell r="G4720" t="str">
            <v>VL8010100000100</v>
          </cell>
          <cell r="H4720">
            <v>1</v>
          </cell>
          <cell r="I4720" t="str">
            <v>--</v>
          </cell>
          <cell r="J4720">
            <v>1</v>
          </cell>
          <cell r="K4720">
            <v>1</v>
          </cell>
        </row>
        <row r="4721">
          <cell r="A4721" t="str">
            <v>M2</v>
          </cell>
          <cell r="B4721" t="str">
            <v>A5C</v>
          </cell>
          <cell r="C4721" t="str">
            <v>P</v>
          </cell>
          <cell r="D4721" t="str">
            <v>23059</v>
          </cell>
          <cell r="E4721" t="str">
            <v>BALL VA</v>
          </cell>
          <cell r="F4721">
            <v>6</v>
          </cell>
          <cell r="G4721" t="str">
            <v>VB8010600000100</v>
          </cell>
          <cell r="H4721">
            <v>1</v>
          </cell>
          <cell r="I4721" t="str">
            <v>--</v>
          </cell>
          <cell r="J4721">
            <v>2</v>
          </cell>
          <cell r="K4721">
            <v>2</v>
          </cell>
        </row>
        <row r="4722">
          <cell r="A4722" t="str">
            <v>M2</v>
          </cell>
          <cell r="B4722" t="str">
            <v>A5C</v>
          </cell>
          <cell r="C4722" t="str">
            <v>TRIM</v>
          </cell>
          <cell r="D4722" t="str">
            <v>V-2352</v>
          </cell>
          <cell r="E4722" t="str">
            <v>BALL VA</v>
          </cell>
          <cell r="F4722">
            <v>6</v>
          </cell>
          <cell r="G4722" t="str">
            <v>VB8010600000100</v>
          </cell>
          <cell r="H4722">
            <v>1</v>
          </cell>
          <cell r="I4722" t="str">
            <v>--</v>
          </cell>
          <cell r="J4722">
            <v>1</v>
          </cell>
          <cell r="K4722">
            <v>1</v>
          </cell>
        </row>
        <row r="4723">
          <cell r="A4723" t="str">
            <v>M2</v>
          </cell>
          <cell r="B4723" t="str">
            <v>A5C</v>
          </cell>
          <cell r="C4723" t="str">
            <v>P</v>
          </cell>
          <cell r="D4723" t="str">
            <v>23059</v>
          </cell>
          <cell r="E4723" t="str">
            <v>CHECK VA</v>
          </cell>
          <cell r="F4723">
            <v>6</v>
          </cell>
          <cell r="G4723" t="str">
            <v>VCB8010400000100</v>
          </cell>
          <cell r="H4723">
            <v>1</v>
          </cell>
          <cell r="I4723" t="str">
            <v>--</v>
          </cell>
          <cell r="J4723">
            <v>2</v>
          </cell>
          <cell r="K4723">
            <v>2</v>
          </cell>
        </row>
        <row r="4724">
          <cell r="A4724" t="str">
            <v>M2</v>
          </cell>
          <cell r="B4724" t="str">
            <v>A5C</v>
          </cell>
          <cell r="C4724" t="str">
            <v>P</v>
          </cell>
          <cell r="D4724" t="str">
            <v>23018</v>
          </cell>
          <cell r="E4724" t="str">
            <v>BALL VA</v>
          </cell>
          <cell r="F4724">
            <v>6</v>
          </cell>
          <cell r="G4724" t="str">
            <v>VB8010600000100</v>
          </cell>
          <cell r="H4724">
            <v>1</v>
          </cell>
          <cell r="I4724" t="str">
            <v>--</v>
          </cell>
          <cell r="J4724">
            <v>1</v>
          </cell>
          <cell r="K4724">
            <v>1</v>
          </cell>
        </row>
        <row r="4725">
          <cell r="A4725" t="str">
            <v>M2</v>
          </cell>
          <cell r="B4725" t="str">
            <v>A5C</v>
          </cell>
          <cell r="C4725" t="str">
            <v>P</v>
          </cell>
          <cell r="D4725" t="str">
            <v>23018</v>
          </cell>
          <cell r="E4725" t="str">
            <v>BALL VA</v>
          </cell>
          <cell r="F4725">
            <v>6</v>
          </cell>
          <cell r="G4725" t="str">
            <v>VB8010600000100</v>
          </cell>
          <cell r="H4725">
            <v>1</v>
          </cell>
          <cell r="I4725" t="str">
            <v>--</v>
          </cell>
          <cell r="J4725">
            <v>2</v>
          </cell>
          <cell r="K4725">
            <v>2</v>
          </cell>
        </row>
        <row r="4726">
          <cell r="A4726" t="str">
            <v>M2</v>
          </cell>
          <cell r="B4726" t="str">
            <v>A5C</v>
          </cell>
          <cell r="C4726" t="str">
            <v>P</v>
          </cell>
          <cell r="D4726" t="str">
            <v>23027</v>
          </cell>
          <cell r="E4726" t="str">
            <v>BALL VA</v>
          </cell>
          <cell r="F4726">
            <v>6</v>
          </cell>
          <cell r="G4726" t="str">
            <v>VB8010600000100</v>
          </cell>
          <cell r="H4726">
            <v>1</v>
          </cell>
          <cell r="I4726" t="str">
            <v>--</v>
          </cell>
          <cell r="J4726">
            <v>3</v>
          </cell>
          <cell r="K4726">
            <v>3</v>
          </cell>
        </row>
        <row r="4727">
          <cell r="A4727" t="str">
            <v>M2</v>
          </cell>
          <cell r="B4727" t="str">
            <v>A5C</v>
          </cell>
          <cell r="C4727" t="str">
            <v>P</v>
          </cell>
          <cell r="D4727" t="str">
            <v>23048</v>
          </cell>
          <cell r="E4727" t="str">
            <v>BALL VA</v>
          </cell>
          <cell r="F4727">
            <v>6</v>
          </cell>
          <cell r="G4727" t="str">
            <v>VB8010600000100</v>
          </cell>
          <cell r="H4727">
            <v>1</v>
          </cell>
          <cell r="I4727" t="str">
            <v>--</v>
          </cell>
          <cell r="J4727">
            <v>2</v>
          </cell>
          <cell r="K4727">
            <v>2</v>
          </cell>
        </row>
        <row r="4728">
          <cell r="A4728" t="str">
            <v>M2</v>
          </cell>
          <cell r="B4728" t="str">
            <v>A5C</v>
          </cell>
          <cell r="C4728" t="str">
            <v>P</v>
          </cell>
          <cell r="D4728" t="str">
            <v>23079</v>
          </cell>
          <cell r="E4728" t="str">
            <v>BALL VA</v>
          </cell>
          <cell r="F4728">
            <v>6</v>
          </cell>
          <cell r="G4728" t="str">
            <v>VB8010600000100</v>
          </cell>
          <cell r="H4728">
            <v>1</v>
          </cell>
          <cell r="I4728" t="str">
            <v>--</v>
          </cell>
          <cell r="J4728">
            <v>2</v>
          </cell>
          <cell r="K4728">
            <v>2</v>
          </cell>
        </row>
        <row r="4729">
          <cell r="A4729" t="str">
            <v>M2</v>
          </cell>
          <cell r="B4729" t="str">
            <v>A5C</v>
          </cell>
          <cell r="C4729" t="str">
            <v>TRIM</v>
          </cell>
          <cell r="D4729" t="str">
            <v>V-2325</v>
          </cell>
          <cell r="E4729" t="str">
            <v>BALL VA</v>
          </cell>
          <cell r="F4729">
            <v>6</v>
          </cell>
          <cell r="G4729" t="str">
            <v>VB8010600000100</v>
          </cell>
          <cell r="H4729">
            <v>1</v>
          </cell>
          <cell r="I4729" t="str">
            <v>--</v>
          </cell>
          <cell r="J4729">
            <v>2</v>
          </cell>
          <cell r="K4729">
            <v>2</v>
          </cell>
        </row>
        <row r="4730">
          <cell r="A4730" t="str">
            <v>M2</v>
          </cell>
          <cell r="B4730" t="str">
            <v>A5C</v>
          </cell>
          <cell r="C4730" t="str">
            <v>P</v>
          </cell>
          <cell r="D4730" t="str">
            <v>23074</v>
          </cell>
          <cell r="E4730" t="str">
            <v>BALL VA</v>
          </cell>
          <cell r="F4730">
            <v>6</v>
          </cell>
          <cell r="G4730" t="str">
            <v>VB8010600000100</v>
          </cell>
          <cell r="H4730">
            <v>1</v>
          </cell>
          <cell r="I4730" t="str">
            <v>--</v>
          </cell>
          <cell r="J4730">
            <v>2</v>
          </cell>
          <cell r="K4730">
            <v>2</v>
          </cell>
        </row>
        <row r="4731">
          <cell r="A4731" t="str">
            <v>M2</v>
          </cell>
          <cell r="B4731" t="str">
            <v>A5C</v>
          </cell>
          <cell r="C4731" t="str">
            <v>P</v>
          </cell>
          <cell r="D4731" t="str">
            <v>23194</v>
          </cell>
          <cell r="E4731" t="str">
            <v>BALL VA</v>
          </cell>
          <cell r="F4731">
            <v>6</v>
          </cell>
          <cell r="G4731" t="str">
            <v>VB8010600000100</v>
          </cell>
          <cell r="H4731">
            <v>1</v>
          </cell>
          <cell r="I4731" t="str">
            <v>--</v>
          </cell>
          <cell r="J4731">
            <v>1</v>
          </cell>
          <cell r="K4731">
            <v>1</v>
          </cell>
        </row>
        <row r="4732">
          <cell r="A4732" t="str">
            <v>M2</v>
          </cell>
          <cell r="B4732" t="str">
            <v>A5C</v>
          </cell>
          <cell r="C4732" t="str">
            <v>P</v>
          </cell>
          <cell r="D4732" t="str">
            <v>23223</v>
          </cell>
          <cell r="E4732" t="str">
            <v>BALL VA</v>
          </cell>
          <cell r="F4732">
            <v>6</v>
          </cell>
          <cell r="G4732" t="str">
            <v>VB8010600000100</v>
          </cell>
          <cell r="H4732">
            <v>1</v>
          </cell>
          <cell r="I4732" t="str">
            <v>--</v>
          </cell>
          <cell r="J4732">
            <v>1</v>
          </cell>
          <cell r="K4732">
            <v>1</v>
          </cell>
        </row>
        <row r="4733">
          <cell r="A4733" t="str">
            <v>M2</v>
          </cell>
          <cell r="B4733" t="str">
            <v>A5C</v>
          </cell>
          <cell r="C4733" t="str">
            <v>P</v>
          </cell>
          <cell r="D4733" t="str">
            <v>23048</v>
          </cell>
          <cell r="E4733" t="str">
            <v>CHECK VA</v>
          </cell>
          <cell r="F4733">
            <v>6</v>
          </cell>
          <cell r="G4733" t="str">
            <v>VCB8010400000100</v>
          </cell>
          <cell r="H4733">
            <v>1</v>
          </cell>
          <cell r="I4733" t="str">
            <v>--</v>
          </cell>
          <cell r="J4733">
            <v>2</v>
          </cell>
          <cell r="K4733">
            <v>2</v>
          </cell>
        </row>
        <row r="4734">
          <cell r="A4734" t="str">
            <v>M2</v>
          </cell>
          <cell r="B4734" t="str">
            <v>A5C</v>
          </cell>
          <cell r="C4734" t="str">
            <v>P</v>
          </cell>
          <cell r="D4734" t="str">
            <v>23074</v>
          </cell>
          <cell r="E4734" t="str">
            <v>CHECK VA</v>
          </cell>
          <cell r="F4734">
            <v>6</v>
          </cell>
          <cell r="G4734" t="str">
            <v>VCB8010400000100</v>
          </cell>
          <cell r="H4734">
            <v>1</v>
          </cell>
          <cell r="I4734" t="str">
            <v>--</v>
          </cell>
          <cell r="J4734">
            <v>2</v>
          </cell>
          <cell r="K4734">
            <v>2</v>
          </cell>
        </row>
        <row r="4735">
          <cell r="A4735" t="str">
            <v>M2</v>
          </cell>
          <cell r="B4735" t="str">
            <v>A5C</v>
          </cell>
          <cell r="C4735" t="str">
            <v>P</v>
          </cell>
          <cell r="D4735" t="str">
            <v>23079</v>
          </cell>
          <cell r="E4735" t="str">
            <v>CHECK VA</v>
          </cell>
          <cell r="F4735">
            <v>6</v>
          </cell>
          <cell r="G4735" t="str">
            <v>VCB8010400000100</v>
          </cell>
          <cell r="H4735">
            <v>1</v>
          </cell>
          <cell r="I4735" t="str">
            <v>--</v>
          </cell>
          <cell r="J4735">
            <v>2</v>
          </cell>
          <cell r="K4735">
            <v>2</v>
          </cell>
        </row>
        <row r="4736">
          <cell r="A4736" t="str">
            <v>M2</v>
          </cell>
          <cell r="B4736" t="str">
            <v>A5C</v>
          </cell>
          <cell r="C4736" t="str">
            <v>P</v>
          </cell>
          <cell r="D4736" t="str">
            <v>23223</v>
          </cell>
          <cell r="E4736" t="str">
            <v>CHECK VA</v>
          </cell>
          <cell r="F4736">
            <v>6</v>
          </cell>
          <cell r="G4736" t="str">
            <v>VCB8010400000100</v>
          </cell>
          <cell r="H4736">
            <v>1</v>
          </cell>
          <cell r="I4736" t="str">
            <v>--</v>
          </cell>
          <cell r="J4736">
            <v>1</v>
          </cell>
          <cell r="K4736">
            <v>1</v>
          </cell>
        </row>
        <row r="4737">
          <cell r="A4737" t="str">
            <v>M2</v>
          </cell>
          <cell r="B4737" t="str">
            <v>A5C</v>
          </cell>
          <cell r="C4737" t="str">
            <v>P</v>
          </cell>
          <cell r="D4737" t="str">
            <v>23027</v>
          </cell>
          <cell r="E4737" t="str">
            <v>GLOBE VA</v>
          </cell>
          <cell r="F4737">
            <v>6</v>
          </cell>
          <cell r="G4737" t="str">
            <v>VL8010100000100</v>
          </cell>
          <cell r="H4737">
            <v>1</v>
          </cell>
          <cell r="I4737" t="str">
            <v>--</v>
          </cell>
          <cell r="J4737">
            <v>1</v>
          </cell>
          <cell r="K4737">
            <v>1</v>
          </cell>
        </row>
        <row r="4738">
          <cell r="A4738" t="str">
            <v>M2</v>
          </cell>
          <cell r="B4738" t="str">
            <v>A5C</v>
          </cell>
          <cell r="C4738" t="str">
            <v>P</v>
          </cell>
          <cell r="D4738" t="str">
            <v>23039</v>
          </cell>
          <cell r="E4738" t="str">
            <v>GLOBE VA</v>
          </cell>
          <cell r="F4738">
            <v>6</v>
          </cell>
          <cell r="G4738" t="str">
            <v>VL8010100000100</v>
          </cell>
          <cell r="H4738">
            <v>1</v>
          </cell>
          <cell r="I4738" t="str">
            <v>--</v>
          </cell>
          <cell r="J4738">
            <v>1</v>
          </cell>
          <cell r="K4738">
            <v>1</v>
          </cell>
        </row>
        <row r="4739">
          <cell r="A4739" t="str">
            <v>M2</v>
          </cell>
          <cell r="B4739" t="str">
            <v>A5C</v>
          </cell>
          <cell r="C4739" t="str">
            <v>P</v>
          </cell>
          <cell r="D4739" t="str">
            <v>23079</v>
          </cell>
          <cell r="E4739" t="str">
            <v>GLOBE VA</v>
          </cell>
          <cell r="F4739">
            <v>6</v>
          </cell>
          <cell r="G4739" t="str">
            <v>VL8010100000100</v>
          </cell>
          <cell r="H4739">
            <v>1</v>
          </cell>
          <cell r="I4739" t="str">
            <v>--</v>
          </cell>
          <cell r="J4739">
            <v>1</v>
          </cell>
          <cell r="K4739">
            <v>1</v>
          </cell>
        </row>
        <row r="4740">
          <cell r="A4740" t="str">
            <v>M2</v>
          </cell>
          <cell r="B4740" t="str">
            <v>A5C</v>
          </cell>
          <cell r="C4740" t="str">
            <v>P</v>
          </cell>
          <cell r="D4740" t="str">
            <v>23019</v>
          </cell>
          <cell r="E4740" t="str">
            <v>GLOBE VA</v>
          </cell>
          <cell r="F4740">
            <v>6</v>
          </cell>
          <cell r="G4740" t="str">
            <v>VL8010100000100</v>
          </cell>
          <cell r="H4740">
            <v>1</v>
          </cell>
          <cell r="I4740" t="str">
            <v>--</v>
          </cell>
          <cell r="J4740">
            <v>1</v>
          </cell>
          <cell r="K4740">
            <v>1</v>
          </cell>
        </row>
        <row r="4741">
          <cell r="A4741" t="str">
            <v>M2</v>
          </cell>
          <cell r="B4741" t="str">
            <v>A5C</v>
          </cell>
          <cell r="C4741" t="str">
            <v>P</v>
          </cell>
          <cell r="D4741" t="str">
            <v>24002</v>
          </cell>
          <cell r="E4741" t="str">
            <v>BALL VA</v>
          </cell>
          <cell r="F4741">
            <v>6</v>
          </cell>
          <cell r="G4741" t="str">
            <v>VB8010600000100</v>
          </cell>
          <cell r="H4741">
            <v>1</v>
          </cell>
          <cell r="I4741" t="str">
            <v>--</v>
          </cell>
          <cell r="J4741">
            <v>3</v>
          </cell>
          <cell r="K4741">
            <v>3</v>
          </cell>
        </row>
        <row r="4742">
          <cell r="A4742" t="str">
            <v>M2</v>
          </cell>
          <cell r="B4742" t="str">
            <v>A5C</v>
          </cell>
          <cell r="C4742" t="str">
            <v>P</v>
          </cell>
          <cell r="D4742" t="str">
            <v>24004</v>
          </cell>
          <cell r="E4742" t="str">
            <v>BALL VA</v>
          </cell>
          <cell r="F4742">
            <v>6</v>
          </cell>
          <cell r="G4742" t="str">
            <v>VB8010600000100</v>
          </cell>
          <cell r="H4742">
            <v>1</v>
          </cell>
          <cell r="I4742" t="str">
            <v>--</v>
          </cell>
          <cell r="J4742">
            <v>6</v>
          </cell>
          <cell r="K4742">
            <v>6</v>
          </cell>
        </row>
        <row r="4743">
          <cell r="A4743" t="str">
            <v>M2</v>
          </cell>
          <cell r="B4743" t="str">
            <v>A5C</v>
          </cell>
          <cell r="C4743" t="str">
            <v>P</v>
          </cell>
          <cell r="D4743" t="str">
            <v>24025</v>
          </cell>
          <cell r="E4743" t="str">
            <v>BALL VA</v>
          </cell>
          <cell r="F4743">
            <v>6</v>
          </cell>
          <cell r="G4743" t="str">
            <v>VB8010600000100</v>
          </cell>
          <cell r="H4743">
            <v>1</v>
          </cell>
          <cell r="I4743" t="str">
            <v>--</v>
          </cell>
          <cell r="J4743">
            <v>2</v>
          </cell>
          <cell r="K4743">
            <v>2</v>
          </cell>
        </row>
        <row r="4744">
          <cell r="A4744" t="str">
            <v>M2</v>
          </cell>
          <cell r="B4744" t="str">
            <v>A5C</v>
          </cell>
          <cell r="C4744" t="str">
            <v>P</v>
          </cell>
          <cell r="D4744" t="str">
            <v>24026</v>
          </cell>
          <cell r="E4744" t="str">
            <v>BALL VA</v>
          </cell>
          <cell r="F4744">
            <v>6</v>
          </cell>
          <cell r="G4744" t="str">
            <v>VB8010600000100</v>
          </cell>
          <cell r="H4744">
            <v>1</v>
          </cell>
          <cell r="I4744" t="str">
            <v>--</v>
          </cell>
          <cell r="J4744">
            <v>3</v>
          </cell>
          <cell r="K4744">
            <v>3</v>
          </cell>
        </row>
        <row r="4745">
          <cell r="A4745" t="str">
            <v>M2</v>
          </cell>
          <cell r="B4745" t="str">
            <v>A5C</v>
          </cell>
          <cell r="C4745" t="str">
            <v>P</v>
          </cell>
          <cell r="D4745" t="str">
            <v>24032</v>
          </cell>
          <cell r="E4745" t="str">
            <v>BALL VA</v>
          </cell>
          <cell r="F4745">
            <v>6</v>
          </cell>
          <cell r="G4745" t="str">
            <v>VB8010600000100</v>
          </cell>
          <cell r="H4745">
            <v>1</v>
          </cell>
          <cell r="I4745" t="str">
            <v>--</v>
          </cell>
          <cell r="J4745">
            <v>1</v>
          </cell>
          <cell r="K4745">
            <v>1</v>
          </cell>
        </row>
        <row r="4746">
          <cell r="A4746" t="str">
            <v>M2</v>
          </cell>
          <cell r="B4746" t="str">
            <v>A5C</v>
          </cell>
          <cell r="C4746" t="str">
            <v>P</v>
          </cell>
          <cell r="D4746" t="str">
            <v>99004</v>
          </cell>
          <cell r="E4746" t="str">
            <v>BALL VA</v>
          </cell>
          <cell r="F4746">
            <v>6</v>
          </cell>
          <cell r="G4746" t="str">
            <v>VB8010600000100</v>
          </cell>
          <cell r="H4746">
            <v>1</v>
          </cell>
          <cell r="I4746" t="str">
            <v>--</v>
          </cell>
          <cell r="J4746">
            <v>1</v>
          </cell>
          <cell r="K4746">
            <v>1</v>
          </cell>
        </row>
        <row r="4747">
          <cell r="A4747" t="str">
            <v>M2</v>
          </cell>
          <cell r="B4747" t="str">
            <v>A5C</v>
          </cell>
          <cell r="C4747" t="str">
            <v>P</v>
          </cell>
          <cell r="D4747" t="str">
            <v>23013</v>
          </cell>
          <cell r="E4747" t="str">
            <v>BALL VA</v>
          </cell>
          <cell r="F4747">
            <v>6</v>
          </cell>
          <cell r="G4747" t="str">
            <v>VB8010600000100</v>
          </cell>
          <cell r="H4747">
            <v>1</v>
          </cell>
          <cell r="I4747" t="str">
            <v>--</v>
          </cell>
          <cell r="J4747">
            <v>2</v>
          </cell>
          <cell r="K4747">
            <v>2</v>
          </cell>
        </row>
        <row r="4748">
          <cell r="A4748" t="str">
            <v>M2</v>
          </cell>
          <cell r="B4748" t="str">
            <v>A5C</v>
          </cell>
          <cell r="C4748" t="str">
            <v>P</v>
          </cell>
          <cell r="D4748" t="str">
            <v>23154</v>
          </cell>
          <cell r="E4748" t="str">
            <v>BALL VA</v>
          </cell>
          <cell r="F4748">
            <v>6</v>
          </cell>
          <cell r="G4748" t="str">
            <v>VB8010600000100</v>
          </cell>
          <cell r="H4748">
            <v>1</v>
          </cell>
          <cell r="I4748" t="str">
            <v>--</v>
          </cell>
          <cell r="J4748">
            <v>1</v>
          </cell>
          <cell r="K4748">
            <v>1</v>
          </cell>
        </row>
        <row r="4749">
          <cell r="A4749" t="str">
            <v>M2</v>
          </cell>
          <cell r="B4749" t="str">
            <v>A5C</v>
          </cell>
          <cell r="C4749" t="str">
            <v>P</v>
          </cell>
          <cell r="D4749" t="str">
            <v>23013</v>
          </cell>
          <cell r="E4749" t="str">
            <v>CHECK VA</v>
          </cell>
          <cell r="F4749">
            <v>6</v>
          </cell>
          <cell r="G4749" t="str">
            <v>VCB8010400000100</v>
          </cell>
          <cell r="H4749">
            <v>1</v>
          </cell>
          <cell r="I4749" t="str">
            <v>--</v>
          </cell>
          <cell r="J4749">
            <v>2</v>
          </cell>
          <cell r="K4749">
            <v>2</v>
          </cell>
        </row>
        <row r="4750">
          <cell r="A4750" t="str">
            <v>M2</v>
          </cell>
          <cell r="B4750" t="str">
            <v>A5C</v>
          </cell>
          <cell r="C4750" t="str">
            <v>P</v>
          </cell>
          <cell r="D4750" t="str">
            <v>24002</v>
          </cell>
          <cell r="E4750" t="str">
            <v>CHECK VA</v>
          </cell>
          <cell r="F4750">
            <v>6</v>
          </cell>
          <cell r="G4750" t="str">
            <v>VCB8010400000100</v>
          </cell>
          <cell r="H4750">
            <v>1</v>
          </cell>
          <cell r="I4750" t="str">
            <v>--</v>
          </cell>
          <cell r="J4750">
            <v>1</v>
          </cell>
          <cell r="K4750">
            <v>1</v>
          </cell>
        </row>
        <row r="4751">
          <cell r="A4751" t="str">
            <v>M2</v>
          </cell>
          <cell r="B4751" t="str">
            <v>A5C</v>
          </cell>
          <cell r="C4751" t="str">
            <v>P</v>
          </cell>
          <cell r="D4751" t="str">
            <v>24004</v>
          </cell>
          <cell r="E4751" t="str">
            <v>CHECK VA</v>
          </cell>
          <cell r="F4751">
            <v>6</v>
          </cell>
          <cell r="G4751" t="str">
            <v>VCB8010400000100</v>
          </cell>
          <cell r="H4751">
            <v>1</v>
          </cell>
          <cell r="I4751" t="str">
            <v>--</v>
          </cell>
          <cell r="J4751">
            <v>2</v>
          </cell>
          <cell r="K4751">
            <v>2</v>
          </cell>
        </row>
        <row r="4752">
          <cell r="A4752" t="str">
            <v>M2</v>
          </cell>
          <cell r="B4752" t="str">
            <v>A5C</v>
          </cell>
          <cell r="C4752" t="str">
            <v>P</v>
          </cell>
          <cell r="D4752" t="str">
            <v>24026</v>
          </cell>
          <cell r="E4752" t="str">
            <v>CHECK VA</v>
          </cell>
          <cell r="F4752">
            <v>6</v>
          </cell>
          <cell r="G4752" t="str">
            <v>VCB8010400000100</v>
          </cell>
          <cell r="H4752">
            <v>1</v>
          </cell>
          <cell r="I4752" t="str">
            <v>--</v>
          </cell>
          <cell r="J4752">
            <v>1</v>
          </cell>
          <cell r="K4752">
            <v>1</v>
          </cell>
        </row>
        <row r="4753">
          <cell r="A4753" t="str">
            <v>M2</v>
          </cell>
          <cell r="B4753" t="str">
            <v>A5C</v>
          </cell>
          <cell r="C4753" t="str">
            <v>P</v>
          </cell>
          <cell r="D4753" t="str">
            <v>99004</v>
          </cell>
          <cell r="E4753" t="str">
            <v>CHECK VA</v>
          </cell>
          <cell r="F4753">
            <v>6</v>
          </cell>
          <cell r="G4753" t="str">
            <v>VCB8010400000100</v>
          </cell>
          <cell r="H4753">
            <v>1</v>
          </cell>
          <cell r="I4753" t="str">
            <v>--</v>
          </cell>
          <cell r="J4753">
            <v>1</v>
          </cell>
          <cell r="K4753">
            <v>1</v>
          </cell>
        </row>
        <row r="4754">
          <cell r="A4754" t="str">
            <v>M2</v>
          </cell>
          <cell r="B4754" t="str">
            <v>A5C</v>
          </cell>
          <cell r="C4754" t="str">
            <v>P</v>
          </cell>
          <cell r="D4754" t="str">
            <v>24002</v>
          </cell>
          <cell r="E4754" t="str">
            <v>GLOBE VA</v>
          </cell>
          <cell r="F4754">
            <v>6</v>
          </cell>
          <cell r="G4754" t="str">
            <v>VL8010100000100</v>
          </cell>
          <cell r="H4754">
            <v>1</v>
          </cell>
          <cell r="I4754" t="str">
            <v>--</v>
          </cell>
          <cell r="J4754">
            <v>1</v>
          </cell>
          <cell r="K4754">
            <v>1</v>
          </cell>
        </row>
        <row r="4755">
          <cell r="A4755" t="str">
            <v>M2</v>
          </cell>
          <cell r="B4755" t="str">
            <v>A5C</v>
          </cell>
          <cell r="C4755" t="str">
            <v>P</v>
          </cell>
          <cell r="D4755" t="str">
            <v>24004</v>
          </cell>
          <cell r="E4755" t="str">
            <v>GLOBE VA</v>
          </cell>
          <cell r="F4755">
            <v>6</v>
          </cell>
          <cell r="G4755" t="str">
            <v>VL8010100000100</v>
          </cell>
          <cell r="H4755">
            <v>1</v>
          </cell>
          <cell r="I4755" t="str">
            <v>--</v>
          </cell>
          <cell r="J4755">
            <v>1</v>
          </cell>
          <cell r="K4755">
            <v>1</v>
          </cell>
        </row>
        <row r="4756">
          <cell r="A4756" t="str">
            <v>M2</v>
          </cell>
          <cell r="B4756" t="str">
            <v>A5C</v>
          </cell>
          <cell r="C4756" t="str">
            <v>P</v>
          </cell>
          <cell r="D4756" t="str">
            <v>24026</v>
          </cell>
          <cell r="E4756" t="str">
            <v>GLOBE VA</v>
          </cell>
          <cell r="F4756">
            <v>6</v>
          </cell>
          <cell r="G4756" t="str">
            <v>VL8010100000100</v>
          </cell>
          <cell r="H4756">
            <v>1</v>
          </cell>
          <cell r="I4756" t="str">
            <v>--</v>
          </cell>
          <cell r="J4756">
            <v>1</v>
          </cell>
          <cell r="K4756">
            <v>1</v>
          </cell>
        </row>
        <row r="4757">
          <cell r="A4757" t="str">
            <v>M2</v>
          </cell>
          <cell r="B4757" t="str">
            <v>A5C</v>
          </cell>
          <cell r="C4757" t="str">
            <v>P</v>
          </cell>
          <cell r="D4757" t="str">
            <v>23006</v>
          </cell>
          <cell r="E4757" t="str">
            <v>BALL VA</v>
          </cell>
          <cell r="F4757">
            <v>6</v>
          </cell>
          <cell r="G4757" t="str">
            <v>VB8010600001H00</v>
          </cell>
          <cell r="H4757">
            <v>1.5</v>
          </cell>
          <cell r="I4757" t="str">
            <v>--</v>
          </cell>
          <cell r="J4757">
            <v>3</v>
          </cell>
          <cell r="K4757">
            <v>3</v>
          </cell>
        </row>
        <row r="4758">
          <cell r="A4758" t="str">
            <v>M2</v>
          </cell>
          <cell r="B4758" t="str">
            <v>A5C</v>
          </cell>
          <cell r="C4758" t="str">
            <v>P</v>
          </cell>
          <cell r="D4758" t="str">
            <v>23007</v>
          </cell>
          <cell r="E4758" t="str">
            <v>BALL VA</v>
          </cell>
          <cell r="F4758">
            <v>6</v>
          </cell>
          <cell r="G4758" t="str">
            <v>VB8010600001H00</v>
          </cell>
          <cell r="H4758">
            <v>1.5</v>
          </cell>
          <cell r="I4758" t="str">
            <v>--</v>
          </cell>
          <cell r="J4758">
            <v>1</v>
          </cell>
          <cell r="K4758">
            <v>1</v>
          </cell>
        </row>
        <row r="4759">
          <cell r="A4759" t="str">
            <v>M2</v>
          </cell>
          <cell r="B4759" t="str">
            <v>A5C</v>
          </cell>
          <cell r="C4759" t="str">
            <v>P</v>
          </cell>
          <cell r="D4759" t="str">
            <v>23035</v>
          </cell>
          <cell r="E4759" t="str">
            <v>BALL VA</v>
          </cell>
          <cell r="F4759">
            <v>6</v>
          </cell>
          <cell r="G4759" t="str">
            <v>VB8010600001H00</v>
          </cell>
          <cell r="H4759">
            <v>1.5</v>
          </cell>
          <cell r="I4759" t="str">
            <v>--</v>
          </cell>
          <cell r="J4759">
            <v>3</v>
          </cell>
          <cell r="K4759">
            <v>3</v>
          </cell>
        </row>
        <row r="4760">
          <cell r="A4760" t="str">
            <v>M2</v>
          </cell>
          <cell r="B4760" t="str">
            <v>A5C</v>
          </cell>
          <cell r="C4760" t="str">
            <v>P</v>
          </cell>
          <cell r="D4760" t="str">
            <v>23035</v>
          </cell>
          <cell r="E4760" t="str">
            <v>BALL VA</v>
          </cell>
          <cell r="F4760">
            <v>6</v>
          </cell>
          <cell r="G4760" t="str">
            <v>VB8010600001H00</v>
          </cell>
          <cell r="H4760">
            <v>1.5</v>
          </cell>
          <cell r="I4760" t="str">
            <v>--</v>
          </cell>
          <cell r="J4760">
            <v>3</v>
          </cell>
          <cell r="K4760">
            <v>3</v>
          </cell>
        </row>
        <row r="4761">
          <cell r="A4761" t="str">
            <v>M2</v>
          </cell>
          <cell r="B4761" t="str">
            <v>A5C</v>
          </cell>
          <cell r="C4761" t="str">
            <v>P</v>
          </cell>
          <cell r="D4761" t="str">
            <v>23070</v>
          </cell>
          <cell r="E4761" t="str">
            <v>BALL VA</v>
          </cell>
          <cell r="F4761">
            <v>6</v>
          </cell>
          <cell r="G4761" t="str">
            <v>VB8010600001H00</v>
          </cell>
          <cell r="H4761">
            <v>1.5</v>
          </cell>
          <cell r="I4761" t="str">
            <v>--</v>
          </cell>
          <cell r="J4761">
            <v>2</v>
          </cell>
          <cell r="K4761">
            <v>2</v>
          </cell>
        </row>
        <row r="4762">
          <cell r="A4762" t="str">
            <v>M2</v>
          </cell>
          <cell r="B4762" t="str">
            <v>A5C</v>
          </cell>
          <cell r="C4762" t="str">
            <v>P</v>
          </cell>
          <cell r="D4762" t="str">
            <v>23072</v>
          </cell>
          <cell r="E4762" t="str">
            <v>BALL VA</v>
          </cell>
          <cell r="F4762">
            <v>6</v>
          </cell>
          <cell r="G4762" t="str">
            <v>VB8010600001H00</v>
          </cell>
          <cell r="H4762">
            <v>1.5</v>
          </cell>
          <cell r="I4762" t="str">
            <v>--</v>
          </cell>
          <cell r="J4762">
            <v>1</v>
          </cell>
          <cell r="K4762">
            <v>1</v>
          </cell>
        </row>
        <row r="4763">
          <cell r="A4763" t="str">
            <v>M2</v>
          </cell>
          <cell r="B4763" t="str">
            <v>A5C</v>
          </cell>
          <cell r="C4763" t="str">
            <v>P</v>
          </cell>
          <cell r="D4763" t="str">
            <v>23103</v>
          </cell>
          <cell r="E4763" t="str">
            <v>BALL VA</v>
          </cell>
          <cell r="F4763">
            <v>6</v>
          </cell>
          <cell r="G4763" t="str">
            <v>VB8010600001H00</v>
          </cell>
          <cell r="H4763">
            <v>1.5</v>
          </cell>
          <cell r="I4763" t="str">
            <v>--</v>
          </cell>
          <cell r="J4763">
            <v>2</v>
          </cell>
          <cell r="K4763">
            <v>2</v>
          </cell>
        </row>
        <row r="4764">
          <cell r="A4764" t="str">
            <v>M2</v>
          </cell>
          <cell r="B4764" t="str">
            <v>A5C</v>
          </cell>
          <cell r="C4764" t="str">
            <v>P</v>
          </cell>
          <cell r="D4764" t="str">
            <v>23107</v>
          </cell>
          <cell r="E4764" t="str">
            <v>BALL VA</v>
          </cell>
          <cell r="F4764">
            <v>6</v>
          </cell>
          <cell r="G4764" t="str">
            <v>VB8010600001H00</v>
          </cell>
          <cell r="H4764">
            <v>1.5</v>
          </cell>
          <cell r="I4764" t="str">
            <v>--</v>
          </cell>
          <cell r="J4764">
            <v>2</v>
          </cell>
          <cell r="K4764">
            <v>2</v>
          </cell>
        </row>
        <row r="4765">
          <cell r="A4765" t="str">
            <v>M2</v>
          </cell>
          <cell r="B4765" t="str">
            <v>A5C</v>
          </cell>
          <cell r="C4765" t="str">
            <v>P</v>
          </cell>
          <cell r="D4765" t="str">
            <v>23111</v>
          </cell>
          <cell r="E4765" t="str">
            <v>BALL VA</v>
          </cell>
          <cell r="F4765">
            <v>6</v>
          </cell>
          <cell r="G4765" t="str">
            <v>VB8010600001H00</v>
          </cell>
          <cell r="H4765">
            <v>1.5</v>
          </cell>
          <cell r="I4765" t="str">
            <v>--</v>
          </cell>
          <cell r="J4765">
            <v>2</v>
          </cell>
          <cell r="K4765">
            <v>2</v>
          </cell>
        </row>
        <row r="4766">
          <cell r="A4766" t="str">
            <v>M2</v>
          </cell>
          <cell r="B4766" t="str">
            <v>A5C</v>
          </cell>
          <cell r="C4766" t="str">
            <v>P</v>
          </cell>
          <cell r="D4766" t="str">
            <v>23117</v>
          </cell>
          <cell r="E4766" t="str">
            <v>BALL VA</v>
          </cell>
          <cell r="F4766">
            <v>6</v>
          </cell>
          <cell r="G4766" t="str">
            <v>VB8010600001H00</v>
          </cell>
          <cell r="H4766">
            <v>1.5</v>
          </cell>
          <cell r="I4766" t="str">
            <v>--</v>
          </cell>
          <cell r="J4766">
            <v>2</v>
          </cell>
          <cell r="K4766">
            <v>2</v>
          </cell>
        </row>
        <row r="4767">
          <cell r="A4767" t="str">
            <v>M2</v>
          </cell>
          <cell r="B4767" t="str">
            <v>A5C</v>
          </cell>
          <cell r="C4767" t="str">
            <v>P</v>
          </cell>
          <cell r="D4767" t="str">
            <v>23143</v>
          </cell>
          <cell r="E4767" t="str">
            <v>BALL VA</v>
          </cell>
          <cell r="F4767">
            <v>6</v>
          </cell>
          <cell r="G4767" t="str">
            <v>VB8010600001H00</v>
          </cell>
          <cell r="H4767">
            <v>1.5</v>
          </cell>
          <cell r="I4767" t="str">
            <v>--</v>
          </cell>
          <cell r="J4767">
            <v>2</v>
          </cell>
          <cell r="K4767">
            <v>2</v>
          </cell>
        </row>
        <row r="4768">
          <cell r="A4768" t="str">
            <v>M2</v>
          </cell>
          <cell r="B4768" t="str">
            <v>A5C</v>
          </cell>
          <cell r="C4768" t="str">
            <v>P</v>
          </cell>
          <cell r="D4768" t="str">
            <v>23185</v>
          </cell>
          <cell r="E4768" t="str">
            <v>BALL VA</v>
          </cell>
          <cell r="F4768">
            <v>6</v>
          </cell>
          <cell r="G4768" t="str">
            <v>VB8010600001H00</v>
          </cell>
          <cell r="H4768">
            <v>1.5</v>
          </cell>
          <cell r="I4768" t="str">
            <v>--</v>
          </cell>
          <cell r="J4768">
            <v>2</v>
          </cell>
          <cell r="K4768">
            <v>2</v>
          </cell>
        </row>
        <row r="4769">
          <cell r="A4769" t="str">
            <v>M2</v>
          </cell>
          <cell r="B4769" t="str">
            <v>A5C</v>
          </cell>
          <cell r="C4769" t="str">
            <v>P</v>
          </cell>
          <cell r="D4769" t="str">
            <v>23215</v>
          </cell>
          <cell r="E4769" t="str">
            <v>BALL VA</v>
          </cell>
          <cell r="F4769">
            <v>6</v>
          </cell>
          <cell r="G4769" t="str">
            <v>VB8010600001H00</v>
          </cell>
          <cell r="H4769">
            <v>1.5</v>
          </cell>
          <cell r="I4769" t="str">
            <v>--</v>
          </cell>
          <cell r="J4769">
            <v>1</v>
          </cell>
          <cell r="K4769">
            <v>1</v>
          </cell>
        </row>
        <row r="4770">
          <cell r="A4770" t="str">
            <v>M2</v>
          </cell>
          <cell r="B4770" t="str">
            <v>A5C</v>
          </cell>
          <cell r="C4770" t="str">
            <v>P</v>
          </cell>
          <cell r="D4770" t="str">
            <v>23259</v>
          </cell>
          <cell r="E4770" t="str">
            <v>BALL VA</v>
          </cell>
          <cell r="F4770">
            <v>6</v>
          </cell>
          <cell r="G4770" t="str">
            <v>VB8010600001H00</v>
          </cell>
          <cell r="H4770">
            <v>1.5</v>
          </cell>
          <cell r="I4770" t="str">
            <v>--</v>
          </cell>
          <cell r="J4770">
            <v>2</v>
          </cell>
          <cell r="K4770">
            <v>2</v>
          </cell>
        </row>
        <row r="4771">
          <cell r="A4771" t="str">
            <v>M2</v>
          </cell>
          <cell r="B4771" t="str">
            <v>A5C</v>
          </cell>
          <cell r="C4771" t="str">
            <v>P</v>
          </cell>
          <cell r="D4771" t="str">
            <v>24014</v>
          </cell>
          <cell r="E4771" t="str">
            <v>BALL VA</v>
          </cell>
          <cell r="F4771">
            <v>6</v>
          </cell>
          <cell r="G4771" t="str">
            <v>VB8010600001H00</v>
          </cell>
          <cell r="H4771">
            <v>1.5</v>
          </cell>
          <cell r="I4771" t="str">
            <v>--</v>
          </cell>
          <cell r="J4771">
            <v>2</v>
          </cell>
          <cell r="K4771">
            <v>2</v>
          </cell>
        </row>
        <row r="4772">
          <cell r="A4772" t="str">
            <v>M2</v>
          </cell>
          <cell r="B4772" t="str">
            <v>A5C</v>
          </cell>
          <cell r="C4772" t="str">
            <v>P</v>
          </cell>
          <cell r="D4772" t="str">
            <v>99003</v>
          </cell>
          <cell r="E4772" t="str">
            <v>BALL VA</v>
          </cell>
          <cell r="F4772">
            <v>6</v>
          </cell>
          <cell r="G4772" t="str">
            <v>VB8010600001H00</v>
          </cell>
          <cell r="H4772">
            <v>1.5</v>
          </cell>
          <cell r="I4772" t="str">
            <v>--</v>
          </cell>
          <cell r="J4772">
            <v>4</v>
          </cell>
          <cell r="K4772">
            <v>4</v>
          </cell>
        </row>
        <row r="4773">
          <cell r="A4773" t="str">
            <v>M2</v>
          </cell>
          <cell r="B4773" t="str">
            <v>A5C</v>
          </cell>
          <cell r="C4773" t="str">
            <v>P</v>
          </cell>
          <cell r="D4773" t="str">
            <v>99003</v>
          </cell>
          <cell r="E4773" t="str">
            <v>BALL VA</v>
          </cell>
          <cell r="F4773">
            <v>6</v>
          </cell>
          <cell r="G4773" t="str">
            <v>VB8010600001H00</v>
          </cell>
          <cell r="H4773">
            <v>1.5</v>
          </cell>
          <cell r="I4773" t="str">
            <v>--</v>
          </cell>
          <cell r="J4773">
            <v>2</v>
          </cell>
          <cell r="K4773">
            <v>2</v>
          </cell>
        </row>
        <row r="4774">
          <cell r="A4774" t="str">
            <v>M2</v>
          </cell>
          <cell r="B4774" t="str">
            <v>A5C</v>
          </cell>
          <cell r="C4774" t="str">
            <v>TRIM</v>
          </cell>
          <cell r="D4774" t="str">
            <v>V-2301</v>
          </cell>
          <cell r="E4774" t="str">
            <v>BALL VA</v>
          </cell>
          <cell r="F4774">
            <v>6</v>
          </cell>
          <cell r="G4774" t="str">
            <v>VB8010600001H00</v>
          </cell>
          <cell r="H4774">
            <v>1.5</v>
          </cell>
          <cell r="I4774" t="str">
            <v>--</v>
          </cell>
          <cell r="J4774">
            <v>2</v>
          </cell>
          <cell r="K4774">
            <v>2</v>
          </cell>
        </row>
        <row r="4775">
          <cell r="A4775" t="str">
            <v>M2</v>
          </cell>
          <cell r="B4775" t="str">
            <v>A5C</v>
          </cell>
          <cell r="C4775" t="str">
            <v>P</v>
          </cell>
          <cell r="D4775" t="str">
            <v>22102</v>
          </cell>
          <cell r="E4775" t="str">
            <v>BALL VA</v>
          </cell>
          <cell r="F4775">
            <v>6</v>
          </cell>
          <cell r="G4775" t="str">
            <v>VB8010600001H00</v>
          </cell>
          <cell r="H4775">
            <v>1.5</v>
          </cell>
          <cell r="I4775" t="str">
            <v>--</v>
          </cell>
          <cell r="J4775">
            <v>1</v>
          </cell>
          <cell r="K4775">
            <v>1</v>
          </cell>
        </row>
        <row r="4776">
          <cell r="A4776" t="str">
            <v>M2</v>
          </cell>
          <cell r="B4776" t="str">
            <v>A5C</v>
          </cell>
          <cell r="C4776" t="str">
            <v>P</v>
          </cell>
          <cell r="D4776" t="str">
            <v>23006</v>
          </cell>
          <cell r="E4776" t="str">
            <v>BALL VA</v>
          </cell>
          <cell r="F4776">
            <v>6</v>
          </cell>
          <cell r="G4776" t="str">
            <v>VB8010600001H00</v>
          </cell>
          <cell r="H4776">
            <v>1.5</v>
          </cell>
          <cell r="I4776" t="str">
            <v>--</v>
          </cell>
          <cell r="J4776">
            <v>2</v>
          </cell>
          <cell r="K4776">
            <v>2</v>
          </cell>
        </row>
        <row r="4777">
          <cell r="A4777" t="str">
            <v>M2</v>
          </cell>
          <cell r="B4777" t="str">
            <v>A5C</v>
          </cell>
          <cell r="C4777" t="str">
            <v>P</v>
          </cell>
          <cell r="D4777" t="str">
            <v>23038</v>
          </cell>
          <cell r="E4777" t="str">
            <v>BALL VA</v>
          </cell>
          <cell r="F4777">
            <v>6</v>
          </cell>
          <cell r="G4777" t="str">
            <v>VB8010600001H00</v>
          </cell>
          <cell r="H4777">
            <v>1.5</v>
          </cell>
          <cell r="I4777" t="str">
            <v>--</v>
          </cell>
          <cell r="J4777">
            <v>2</v>
          </cell>
          <cell r="K4777">
            <v>2</v>
          </cell>
        </row>
        <row r="4778">
          <cell r="A4778" t="str">
            <v>M2</v>
          </cell>
          <cell r="B4778" t="str">
            <v>A5C</v>
          </cell>
          <cell r="C4778" t="str">
            <v>P</v>
          </cell>
          <cell r="D4778" t="str">
            <v>23116</v>
          </cell>
          <cell r="E4778" t="str">
            <v>BALL VA</v>
          </cell>
          <cell r="F4778">
            <v>6</v>
          </cell>
          <cell r="G4778" t="str">
            <v>VB8010600001H00</v>
          </cell>
          <cell r="H4778">
            <v>1.5</v>
          </cell>
          <cell r="I4778" t="str">
            <v>--</v>
          </cell>
          <cell r="J4778">
            <v>2</v>
          </cell>
          <cell r="K4778">
            <v>2</v>
          </cell>
        </row>
        <row r="4779">
          <cell r="A4779" t="str">
            <v>M2</v>
          </cell>
          <cell r="B4779" t="str">
            <v>A5C</v>
          </cell>
          <cell r="C4779" t="str">
            <v>P</v>
          </cell>
          <cell r="D4779" t="str">
            <v>23147</v>
          </cell>
          <cell r="E4779" t="str">
            <v>BALL VA</v>
          </cell>
          <cell r="F4779">
            <v>6</v>
          </cell>
          <cell r="G4779" t="str">
            <v>VB8010600001H00</v>
          </cell>
          <cell r="H4779">
            <v>1.5</v>
          </cell>
          <cell r="I4779" t="str">
            <v>--</v>
          </cell>
          <cell r="J4779">
            <v>2</v>
          </cell>
          <cell r="K4779">
            <v>2</v>
          </cell>
        </row>
        <row r="4780">
          <cell r="A4780" t="str">
            <v>M2</v>
          </cell>
          <cell r="B4780" t="str">
            <v>A5C</v>
          </cell>
          <cell r="C4780" t="str">
            <v>P</v>
          </cell>
          <cell r="D4780" t="str">
            <v>23157</v>
          </cell>
          <cell r="E4780" t="str">
            <v>BALL VA</v>
          </cell>
          <cell r="F4780">
            <v>6</v>
          </cell>
          <cell r="G4780" t="str">
            <v>VB8010600001H00</v>
          </cell>
          <cell r="H4780">
            <v>1.5</v>
          </cell>
          <cell r="I4780" t="str">
            <v>--</v>
          </cell>
          <cell r="J4780">
            <v>2</v>
          </cell>
          <cell r="K4780">
            <v>2</v>
          </cell>
        </row>
        <row r="4781">
          <cell r="A4781" t="str">
            <v>M2</v>
          </cell>
          <cell r="B4781" t="str">
            <v>A5C</v>
          </cell>
          <cell r="C4781" t="str">
            <v>P</v>
          </cell>
          <cell r="D4781" t="str">
            <v>23196</v>
          </cell>
          <cell r="E4781" t="str">
            <v>BALL VA</v>
          </cell>
          <cell r="F4781">
            <v>6</v>
          </cell>
          <cell r="G4781" t="str">
            <v>VB8010600001H00</v>
          </cell>
          <cell r="H4781">
            <v>1.5</v>
          </cell>
          <cell r="I4781" t="str">
            <v>--</v>
          </cell>
          <cell r="J4781">
            <v>2</v>
          </cell>
          <cell r="K4781">
            <v>2</v>
          </cell>
        </row>
        <row r="4782">
          <cell r="A4782" t="str">
            <v>M2</v>
          </cell>
          <cell r="B4782" t="str">
            <v>A5C</v>
          </cell>
          <cell r="C4782" t="str">
            <v>P</v>
          </cell>
          <cell r="D4782" t="str">
            <v>23217</v>
          </cell>
          <cell r="E4782" t="str">
            <v>BALL VA</v>
          </cell>
          <cell r="F4782">
            <v>6</v>
          </cell>
          <cell r="G4782" t="str">
            <v>VB8010600001H00</v>
          </cell>
          <cell r="H4782">
            <v>1.5</v>
          </cell>
          <cell r="I4782" t="str">
            <v>--</v>
          </cell>
          <cell r="J4782">
            <v>1</v>
          </cell>
          <cell r="K4782">
            <v>1</v>
          </cell>
        </row>
        <row r="4783">
          <cell r="A4783" t="str">
            <v>M2</v>
          </cell>
          <cell r="B4783" t="str">
            <v>A5C</v>
          </cell>
          <cell r="C4783" t="str">
            <v>P</v>
          </cell>
          <cell r="D4783" t="str">
            <v>23006</v>
          </cell>
          <cell r="E4783" t="str">
            <v>CHECK VA</v>
          </cell>
          <cell r="F4783">
            <v>6</v>
          </cell>
          <cell r="G4783" t="str">
            <v>VCB8010400001H00</v>
          </cell>
          <cell r="H4783">
            <v>1.5</v>
          </cell>
          <cell r="I4783" t="str">
            <v>--</v>
          </cell>
          <cell r="J4783">
            <v>2</v>
          </cell>
          <cell r="K4783">
            <v>2</v>
          </cell>
        </row>
        <row r="4784">
          <cell r="A4784" t="str">
            <v>M2</v>
          </cell>
          <cell r="B4784" t="str">
            <v>A5C</v>
          </cell>
          <cell r="C4784" t="str">
            <v>P</v>
          </cell>
          <cell r="D4784" t="str">
            <v>23007</v>
          </cell>
          <cell r="E4784" t="str">
            <v>CHECK VA</v>
          </cell>
          <cell r="F4784">
            <v>6</v>
          </cell>
          <cell r="G4784" t="str">
            <v>VCB8010400001H00</v>
          </cell>
          <cell r="H4784">
            <v>1.5</v>
          </cell>
          <cell r="I4784" t="str">
            <v>--</v>
          </cell>
          <cell r="J4784">
            <v>1</v>
          </cell>
          <cell r="K4784">
            <v>1</v>
          </cell>
        </row>
        <row r="4785">
          <cell r="A4785" t="str">
            <v>M2</v>
          </cell>
          <cell r="B4785" t="str">
            <v>A5C</v>
          </cell>
          <cell r="C4785" t="str">
            <v>P</v>
          </cell>
          <cell r="D4785" t="str">
            <v>23116</v>
          </cell>
          <cell r="E4785" t="str">
            <v>CHECK VA</v>
          </cell>
          <cell r="F4785">
            <v>6</v>
          </cell>
          <cell r="G4785" t="str">
            <v>VCB8010400001H00</v>
          </cell>
          <cell r="H4785">
            <v>1.5</v>
          </cell>
          <cell r="I4785" t="str">
            <v>--</v>
          </cell>
          <cell r="J4785">
            <v>2</v>
          </cell>
          <cell r="K4785">
            <v>2</v>
          </cell>
        </row>
        <row r="4786">
          <cell r="A4786" t="str">
            <v>M2</v>
          </cell>
          <cell r="B4786" t="str">
            <v>A5C</v>
          </cell>
          <cell r="C4786" t="str">
            <v>P</v>
          </cell>
          <cell r="D4786" t="str">
            <v>23192</v>
          </cell>
          <cell r="E4786" t="str">
            <v>GLOBE VA</v>
          </cell>
          <cell r="F4786">
            <v>6</v>
          </cell>
          <cell r="G4786" t="str">
            <v>VL8010100001H00</v>
          </cell>
          <cell r="H4786">
            <v>1.5</v>
          </cell>
          <cell r="I4786" t="str">
            <v>--</v>
          </cell>
          <cell r="J4786">
            <v>1</v>
          </cell>
          <cell r="K4786">
            <v>1</v>
          </cell>
        </row>
        <row r="4787">
          <cell r="A4787" t="str">
            <v>M2</v>
          </cell>
          <cell r="B4787" t="str">
            <v>A5C</v>
          </cell>
          <cell r="C4787" t="str">
            <v>P</v>
          </cell>
          <cell r="D4787" t="str">
            <v>23055</v>
          </cell>
          <cell r="E4787" t="str">
            <v>BALL VA</v>
          </cell>
          <cell r="F4787">
            <v>6</v>
          </cell>
          <cell r="G4787" t="str">
            <v>VB8010600001H00</v>
          </cell>
          <cell r="H4787">
            <v>1.5</v>
          </cell>
          <cell r="I4787" t="str">
            <v>--</v>
          </cell>
          <cell r="J4787">
            <v>2</v>
          </cell>
          <cell r="K4787">
            <v>2</v>
          </cell>
        </row>
        <row r="4788">
          <cell r="A4788" t="str">
            <v>M2</v>
          </cell>
          <cell r="B4788" t="str">
            <v>A5C</v>
          </cell>
          <cell r="C4788" t="str">
            <v>P</v>
          </cell>
          <cell r="D4788" t="str">
            <v>23008</v>
          </cell>
          <cell r="E4788" t="str">
            <v>BALL VA</v>
          </cell>
          <cell r="F4788">
            <v>6</v>
          </cell>
          <cell r="G4788" t="str">
            <v>VB8010600001H00</v>
          </cell>
          <cell r="H4788">
            <v>1.5</v>
          </cell>
          <cell r="I4788" t="str">
            <v>--</v>
          </cell>
          <cell r="J4788">
            <v>3</v>
          </cell>
          <cell r="K4788">
            <v>3</v>
          </cell>
        </row>
        <row r="4789">
          <cell r="A4789" t="str">
            <v>M2</v>
          </cell>
          <cell r="B4789" t="str">
            <v>A5C</v>
          </cell>
          <cell r="C4789" t="str">
            <v>P</v>
          </cell>
          <cell r="D4789" t="str">
            <v>23019</v>
          </cell>
          <cell r="E4789" t="str">
            <v>BALL VA</v>
          </cell>
          <cell r="F4789">
            <v>6</v>
          </cell>
          <cell r="G4789" t="str">
            <v>VB8010600001H00</v>
          </cell>
          <cell r="H4789">
            <v>1.5</v>
          </cell>
          <cell r="I4789" t="str">
            <v>--</v>
          </cell>
          <cell r="J4789">
            <v>2</v>
          </cell>
          <cell r="K4789">
            <v>2</v>
          </cell>
        </row>
        <row r="4790">
          <cell r="A4790" t="str">
            <v>M2</v>
          </cell>
          <cell r="B4790" t="str">
            <v>A5C</v>
          </cell>
          <cell r="C4790" t="str">
            <v>P</v>
          </cell>
          <cell r="D4790" t="str">
            <v>23039</v>
          </cell>
          <cell r="E4790" t="str">
            <v>BALL VA</v>
          </cell>
          <cell r="F4790">
            <v>6</v>
          </cell>
          <cell r="G4790" t="str">
            <v>VB8010600001H00</v>
          </cell>
          <cell r="H4790">
            <v>1.5</v>
          </cell>
          <cell r="I4790" t="str">
            <v>--</v>
          </cell>
          <cell r="J4790">
            <v>2</v>
          </cell>
          <cell r="K4790">
            <v>2</v>
          </cell>
        </row>
        <row r="4791">
          <cell r="A4791" t="str">
            <v>M2</v>
          </cell>
          <cell r="B4791" t="str">
            <v>A5C</v>
          </cell>
          <cell r="C4791" t="str">
            <v>P</v>
          </cell>
          <cell r="D4791" t="str">
            <v>23039</v>
          </cell>
          <cell r="E4791" t="str">
            <v>BALL VA</v>
          </cell>
          <cell r="F4791">
            <v>6</v>
          </cell>
          <cell r="G4791" t="str">
            <v>VB8010600001H00</v>
          </cell>
          <cell r="H4791">
            <v>1.5</v>
          </cell>
          <cell r="I4791" t="str">
            <v>--</v>
          </cell>
          <cell r="J4791">
            <v>2</v>
          </cell>
          <cell r="K4791">
            <v>2</v>
          </cell>
        </row>
        <row r="4792">
          <cell r="A4792" t="str">
            <v>M2</v>
          </cell>
          <cell r="B4792" t="str">
            <v>A5C</v>
          </cell>
          <cell r="C4792" t="str">
            <v>P</v>
          </cell>
          <cell r="D4792" t="str">
            <v>23077</v>
          </cell>
          <cell r="E4792" t="str">
            <v>BALL VA</v>
          </cell>
          <cell r="F4792">
            <v>6</v>
          </cell>
          <cell r="G4792" t="str">
            <v>VB8010600001H00</v>
          </cell>
          <cell r="H4792">
            <v>1.5</v>
          </cell>
          <cell r="I4792" t="str">
            <v>--</v>
          </cell>
          <cell r="J4792">
            <v>2</v>
          </cell>
          <cell r="K4792">
            <v>2</v>
          </cell>
        </row>
        <row r="4793">
          <cell r="A4793" t="str">
            <v>M2</v>
          </cell>
          <cell r="B4793" t="str">
            <v>A5C</v>
          </cell>
          <cell r="C4793" t="str">
            <v>P</v>
          </cell>
          <cell r="D4793" t="str">
            <v>23216</v>
          </cell>
          <cell r="E4793" t="str">
            <v>BALL VA</v>
          </cell>
          <cell r="F4793">
            <v>6</v>
          </cell>
          <cell r="G4793" t="str">
            <v>VB8010600001H00</v>
          </cell>
          <cell r="H4793">
            <v>1.5</v>
          </cell>
          <cell r="I4793" t="str">
            <v>--</v>
          </cell>
          <cell r="J4793">
            <v>1</v>
          </cell>
          <cell r="K4793">
            <v>1</v>
          </cell>
        </row>
        <row r="4794">
          <cell r="A4794" t="str">
            <v>M2</v>
          </cell>
          <cell r="B4794" t="str">
            <v>A5C</v>
          </cell>
          <cell r="C4794" t="str">
            <v>P</v>
          </cell>
          <cell r="D4794" t="str">
            <v>23218</v>
          </cell>
          <cell r="E4794" t="str">
            <v>BALL VA</v>
          </cell>
          <cell r="F4794">
            <v>6</v>
          </cell>
          <cell r="G4794" t="str">
            <v>VB8010600001H00</v>
          </cell>
          <cell r="H4794">
            <v>1.5</v>
          </cell>
          <cell r="I4794" t="str">
            <v>--</v>
          </cell>
          <cell r="J4794">
            <v>1</v>
          </cell>
          <cell r="K4794">
            <v>1</v>
          </cell>
        </row>
        <row r="4795">
          <cell r="A4795" t="str">
            <v>M2</v>
          </cell>
          <cell r="B4795" t="str">
            <v>A5C</v>
          </cell>
          <cell r="C4795" t="str">
            <v>P</v>
          </cell>
          <cell r="D4795" t="str">
            <v>23222</v>
          </cell>
          <cell r="E4795" t="str">
            <v>BALL VA</v>
          </cell>
          <cell r="F4795">
            <v>6</v>
          </cell>
          <cell r="G4795" t="str">
            <v>VB8010600001H00</v>
          </cell>
          <cell r="H4795">
            <v>1.5</v>
          </cell>
          <cell r="I4795" t="str">
            <v>--</v>
          </cell>
          <cell r="J4795">
            <v>1</v>
          </cell>
          <cell r="K4795">
            <v>1</v>
          </cell>
        </row>
        <row r="4796">
          <cell r="A4796" t="str">
            <v>M2</v>
          </cell>
          <cell r="B4796" t="str">
            <v>A5C</v>
          </cell>
          <cell r="C4796" t="str">
            <v>P</v>
          </cell>
          <cell r="D4796" t="str">
            <v>23242</v>
          </cell>
          <cell r="E4796" t="str">
            <v>BALL VA</v>
          </cell>
          <cell r="F4796">
            <v>6</v>
          </cell>
          <cell r="G4796" t="str">
            <v>VB8010600001H00</v>
          </cell>
          <cell r="H4796">
            <v>1.5</v>
          </cell>
          <cell r="I4796" t="str">
            <v>--</v>
          </cell>
          <cell r="J4796">
            <v>1</v>
          </cell>
          <cell r="K4796">
            <v>1</v>
          </cell>
        </row>
        <row r="4797">
          <cell r="A4797" t="str">
            <v>M2</v>
          </cell>
          <cell r="B4797" t="str">
            <v>A5C</v>
          </cell>
          <cell r="C4797" t="str">
            <v>TRIM</v>
          </cell>
          <cell r="D4797" t="str">
            <v>C-2304</v>
          </cell>
          <cell r="E4797" t="str">
            <v>BALL VA</v>
          </cell>
          <cell r="F4797">
            <v>6</v>
          </cell>
          <cell r="G4797" t="str">
            <v>VB8010600001H00</v>
          </cell>
          <cell r="H4797">
            <v>1.5</v>
          </cell>
          <cell r="I4797" t="str">
            <v>--</v>
          </cell>
          <cell r="J4797">
            <v>2</v>
          </cell>
          <cell r="K4797">
            <v>2</v>
          </cell>
        </row>
        <row r="4798">
          <cell r="A4798" t="str">
            <v>M2</v>
          </cell>
          <cell r="B4798" t="str">
            <v>A5C</v>
          </cell>
          <cell r="C4798" t="str">
            <v>TRIM</v>
          </cell>
          <cell r="D4798" t="str">
            <v>C-2305</v>
          </cell>
          <cell r="E4798" t="str">
            <v>BALL VA</v>
          </cell>
          <cell r="F4798">
            <v>6</v>
          </cell>
          <cell r="G4798" t="str">
            <v>VB8010600001H00</v>
          </cell>
          <cell r="H4798">
            <v>1.5</v>
          </cell>
          <cell r="I4798" t="str">
            <v>--</v>
          </cell>
          <cell r="J4798">
            <v>2</v>
          </cell>
          <cell r="K4798">
            <v>2</v>
          </cell>
        </row>
        <row r="4799">
          <cell r="A4799" t="str">
            <v>M2</v>
          </cell>
          <cell r="B4799" t="str">
            <v>A5C</v>
          </cell>
          <cell r="C4799" t="str">
            <v>TRIM</v>
          </cell>
          <cell r="D4799" t="str">
            <v>C-2306</v>
          </cell>
          <cell r="E4799" t="str">
            <v>BALL VA</v>
          </cell>
          <cell r="F4799">
            <v>6</v>
          </cell>
          <cell r="G4799" t="str">
            <v>VB8010600001H00</v>
          </cell>
          <cell r="H4799">
            <v>1.5</v>
          </cell>
          <cell r="I4799" t="str">
            <v>--</v>
          </cell>
          <cell r="J4799">
            <v>2</v>
          </cell>
          <cell r="K4799">
            <v>2</v>
          </cell>
        </row>
        <row r="4800">
          <cell r="A4800" t="str">
            <v>M2</v>
          </cell>
          <cell r="B4800" t="str">
            <v>A5C</v>
          </cell>
          <cell r="C4800" t="str">
            <v>TRIM</v>
          </cell>
          <cell r="D4800" t="str">
            <v>V-2302</v>
          </cell>
          <cell r="E4800" t="str">
            <v>BALL VA</v>
          </cell>
          <cell r="F4800">
            <v>6</v>
          </cell>
          <cell r="G4800" t="str">
            <v>VB8010600001H00</v>
          </cell>
          <cell r="H4800">
            <v>1.5</v>
          </cell>
          <cell r="I4800" t="str">
            <v>--</v>
          </cell>
          <cell r="J4800">
            <v>2</v>
          </cell>
          <cell r="K4800">
            <v>2</v>
          </cell>
        </row>
        <row r="4801">
          <cell r="A4801" t="str">
            <v>M2</v>
          </cell>
          <cell r="B4801" t="str">
            <v>A5C</v>
          </cell>
          <cell r="C4801" t="str">
            <v>TRIM</v>
          </cell>
          <cell r="D4801" t="str">
            <v>V-2306</v>
          </cell>
          <cell r="E4801" t="str">
            <v>BALL VA</v>
          </cell>
          <cell r="F4801">
            <v>6</v>
          </cell>
          <cell r="G4801" t="str">
            <v>VB8010600001H00</v>
          </cell>
          <cell r="H4801">
            <v>1.5</v>
          </cell>
          <cell r="I4801" t="str">
            <v>--</v>
          </cell>
          <cell r="J4801">
            <v>2</v>
          </cell>
          <cell r="K4801">
            <v>2</v>
          </cell>
        </row>
        <row r="4802">
          <cell r="A4802" t="str">
            <v>M2</v>
          </cell>
          <cell r="B4802" t="str">
            <v>A5C</v>
          </cell>
          <cell r="C4802" t="str">
            <v>TRIM</v>
          </cell>
          <cell r="D4802" t="str">
            <v>V-2308</v>
          </cell>
          <cell r="E4802" t="str">
            <v>BALL VA</v>
          </cell>
          <cell r="F4802">
            <v>6</v>
          </cell>
          <cell r="G4802" t="str">
            <v>VB8010600001H00</v>
          </cell>
          <cell r="H4802">
            <v>1.5</v>
          </cell>
          <cell r="I4802" t="str">
            <v>--</v>
          </cell>
          <cell r="J4802">
            <v>2</v>
          </cell>
          <cell r="K4802">
            <v>2</v>
          </cell>
        </row>
        <row r="4803">
          <cell r="A4803" t="str">
            <v>M2</v>
          </cell>
          <cell r="B4803" t="str">
            <v>A5C</v>
          </cell>
          <cell r="C4803" t="str">
            <v>TRIM</v>
          </cell>
          <cell r="D4803" t="str">
            <v>V-2310</v>
          </cell>
          <cell r="E4803" t="str">
            <v>BALL VA</v>
          </cell>
          <cell r="F4803">
            <v>6</v>
          </cell>
          <cell r="G4803" t="str">
            <v>VB8010600001H00</v>
          </cell>
          <cell r="H4803">
            <v>1.5</v>
          </cell>
          <cell r="I4803" t="str">
            <v>--</v>
          </cell>
          <cell r="J4803">
            <v>2</v>
          </cell>
          <cell r="K4803">
            <v>2</v>
          </cell>
        </row>
        <row r="4804">
          <cell r="A4804" t="str">
            <v>M2</v>
          </cell>
          <cell r="B4804" t="str">
            <v>A5C</v>
          </cell>
          <cell r="C4804" t="str">
            <v>TRIM</v>
          </cell>
          <cell r="D4804" t="str">
            <v>V-2313</v>
          </cell>
          <cell r="E4804" t="str">
            <v>BALL VA</v>
          </cell>
          <cell r="F4804">
            <v>6</v>
          </cell>
          <cell r="G4804" t="str">
            <v>VB8010600001H00</v>
          </cell>
          <cell r="H4804">
            <v>1.5</v>
          </cell>
          <cell r="I4804" t="str">
            <v>--</v>
          </cell>
          <cell r="J4804">
            <v>2</v>
          </cell>
          <cell r="K4804">
            <v>2</v>
          </cell>
        </row>
        <row r="4805">
          <cell r="A4805" t="str">
            <v>M2</v>
          </cell>
          <cell r="B4805" t="str">
            <v>A5C</v>
          </cell>
          <cell r="C4805" t="str">
            <v>P</v>
          </cell>
          <cell r="D4805" t="str">
            <v>23033</v>
          </cell>
          <cell r="E4805" t="str">
            <v>BALL VA</v>
          </cell>
          <cell r="F4805">
            <v>6</v>
          </cell>
          <cell r="G4805" t="str">
            <v>VB8010600001H00</v>
          </cell>
          <cell r="H4805">
            <v>1.5</v>
          </cell>
          <cell r="I4805" t="str">
            <v>--</v>
          </cell>
          <cell r="J4805">
            <v>2</v>
          </cell>
          <cell r="K4805">
            <v>2</v>
          </cell>
        </row>
        <row r="4806">
          <cell r="A4806" t="str">
            <v>M2</v>
          </cell>
          <cell r="B4806" t="str">
            <v>A5C</v>
          </cell>
          <cell r="C4806" t="str">
            <v>P</v>
          </cell>
          <cell r="D4806" t="str">
            <v>23033</v>
          </cell>
          <cell r="E4806" t="str">
            <v>BALL VA</v>
          </cell>
          <cell r="F4806">
            <v>6</v>
          </cell>
          <cell r="G4806" t="str">
            <v>VB8010600001H00</v>
          </cell>
          <cell r="H4806">
            <v>1.5</v>
          </cell>
          <cell r="I4806" t="str">
            <v>--</v>
          </cell>
          <cell r="J4806">
            <v>1</v>
          </cell>
          <cell r="K4806">
            <v>1</v>
          </cell>
        </row>
        <row r="4807">
          <cell r="A4807" t="str">
            <v>M2</v>
          </cell>
          <cell r="B4807" t="str">
            <v>A5C</v>
          </cell>
          <cell r="C4807" t="str">
            <v>P</v>
          </cell>
          <cell r="D4807" t="str">
            <v>23044</v>
          </cell>
          <cell r="E4807" t="str">
            <v>BALL VA</v>
          </cell>
          <cell r="F4807">
            <v>6</v>
          </cell>
          <cell r="G4807" t="str">
            <v>VB8010600001H00</v>
          </cell>
          <cell r="H4807">
            <v>1.5</v>
          </cell>
          <cell r="I4807" t="str">
            <v>--</v>
          </cell>
          <cell r="J4807">
            <v>2</v>
          </cell>
          <cell r="K4807">
            <v>2</v>
          </cell>
        </row>
        <row r="4808">
          <cell r="A4808" t="str">
            <v>M2</v>
          </cell>
          <cell r="B4808" t="str">
            <v>A5C</v>
          </cell>
          <cell r="C4808" t="str">
            <v>P</v>
          </cell>
          <cell r="D4808" t="str">
            <v>23170</v>
          </cell>
          <cell r="E4808" t="str">
            <v>BALL VA</v>
          </cell>
          <cell r="F4808">
            <v>6</v>
          </cell>
          <cell r="G4808" t="str">
            <v>VB8010600001H00</v>
          </cell>
          <cell r="H4808">
            <v>1.5</v>
          </cell>
          <cell r="I4808" t="str">
            <v>--</v>
          </cell>
          <cell r="J4808">
            <v>3</v>
          </cell>
          <cell r="K4808">
            <v>3</v>
          </cell>
        </row>
        <row r="4809">
          <cell r="A4809" t="str">
            <v>M2</v>
          </cell>
          <cell r="B4809" t="str">
            <v>A5C</v>
          </cell>
          <cell r="C4809" t="str">
            <v>TRIM</v>
          </cell>
          <cell r="D4809" t="str">
            <v>C-2303</v>
          </cell>
          <cell r="E4809" t="str">
            <v>BALL VA</v>
          </cell>
          <cell r="F4809">
            <v>6</v>
          </cell>
          <cell r="G4809" t="str">
            <v>VB8010600001H00</v>
          </cell>
          <cell r="H4809">
            <v>1.5</v>
          </cell>
          <cell r="I4809" t="str">
            <v>--</v>
          </cell>
          <cell r="J4809">
            <v>2</v>
          </cell>
          <cell r="K4809">
            <v>2</v>
          </cell>
        </row>
        <row r="4810">
          <cell r="A4810" t="str">
            <v>M2</v>
          </cell>
          <cell r="B4810" t="str">
            <v>A5C</v>
          </cell>
          <cell r="C4810" t="str">
            <v>TRIM</v>
          </cell>
          <cell r="D4810" t="str">
            <v>V-2304</v>
          </cell>
          <cell r="E4810" t="str">
            <v>BALL VA</v>
          </cell>
          <cell r="F4810">
            <v>6</v>
          </cell>
          <cell r="G4810" t="str">
            <v>VB8010600001H00</v>
          </cell>
          <cell r="H4810">
            <v>1.5</v>
          </cell>
          <cell r="I4810" t="str">
            <v>--</v>
          </cell>
          <cell r="J4810">
            <v>2</v>
          </cell>
          <cell r="K4810">
            <v>2</v>
          </cell>
        </row>
        <row r="4811">
          <cell r="A4811" t="str">
            <v>M2</v>
          </cell>
          <cell r="B4811" t="str">
            <v>A5C</v>
          </cell>
          <cell r="C4811" t="str">
            <v>P</v>
          </cell>
          <cell r="D4811" t="str">
            <v>23033</v>
          </cell>
          <cell r="E4811" t="str">
            <v>CHECK VA</v>
          </cell>
          <cell r="F4811">
            <v>6</v>
          </cell>
          <cell r="G4811" t="str">
            <v>VCB8010400001H00</v>
          </cell>
          <cell r="H4811">
            <v>1.5</v>
          </cell>
          <cell r="I4811" t="str">
            <v>--</v>
          </cell>
          <cell r="J4811">
            <v>2</v>
          </cell>
          <cell r="K4811">
            <v>2</v>
          </cell>
        </row>
        <row r="4812">
          <cell r="A4812" t="str">
            <v>M2</v>
          </cell>
          <cell r="B4812" t="str">
            <v>A5C</v>
          </cell>
          <cell r="C4812" t="str">
            <v>P</v>
          </cell>
          <cell r="D4812" t="str">
            <v>23039</v>
          </cell>
          <cell r="E4812" t="str">
            <v>CHECK VA</v>
          </cell>
          <cell r="F4812">
            <v>6</v>
          </cell>
          <cell r="G4812" t="str">
            <v>VCB8010400001H00</v>
          </cell>
          <cell r="H4812">
            <v>1.5</v>
          </cell>
          <cell r="I4812" t="str">
            <v>--</v>
          </cell>
          <cell r="J4812">
            <v>2</v>
          </cell>
          <cell r="K4812">
            <v>2</v>
          </cell>
        </row>
        <row r="4813">
          <cell r="A4813" t="str">
            <v>M2</v>
          </cell>
          <cell r="B4813" t="str">
            <v>A5C</v>
          </cell>
          <cell r="C4813" t="str">
            <v>P</v>
          </cell>
          <cell r="D4813" t="str">
            <v>23020</v>
          </cell>
          <cell r="E4813" t="str">
            <v>GLOBE VA</v>
          </cell>
          <cell r="F4813">
            <v>6</v>
          </cell>
          <cell r="G4813" t="str">
            <v>VL8010100001H00</v>
          </cell>
          <cell r="H4813">
            <v>1.5</v>
          </cell>
          <cell r="I4813" t="str">
            <v>--</v>
          </cell>
          <cell r="J4813">
            <v>1</v>
          </cell>
          <cell r="K4813">
            <v>1</v>
          </cell>
        </row>
        <row r="4814">
          <cell r="A4814" t="str">
            <v>M2</v>
          </cell>
          <cell r="B4814" t="str">
            <v>A5C</v>
          </cell>
          <cell r="C4814" t="str">
            <v>P</v>
          </cell>
          <cell r="D4814" t="str">
            <v>23220</v>
          </cell>
          <cell r="E4814" t="str">
            <v>GLOBE VA</v>
          </cell>
          <cell r="F4814">
            <v>6</v>
          </cell>
          <cell r="G4814" t="str">
            <v>VL8010100001H00</v>
          </cell>
          <cell r="H4814">
            <v>1.5</v>
          </cell>
          <cell r="I4814" t="str">
            <v>--</v>
          </cell>
          <cell r="J4814">
            <v>1</v>
          </cell>
          <cell r="K4814">
            <v>1</v>
          </cell>
        </row>
        <row r="4815">
          <cell r="A4815" t="str">
            <v>M2</v>
          </cell>
          <cell r="B4815" t="str">
            <v>A5C</v>
          </cell>
          <cell r="C4815" t="str">
            <v>P</v>
          </cell>
          <cell r="D4815" t="str">
            <v>23054</v>
          </cell>
          <cell r="E4815" t="str">
            <v>GLOBE VA</v>
          </cell>
          <cell r="F4815">
            <v>6</v>
          </cell>
          <cell r="G4815" t="str">
            <v>VL8010100001H00</v>
          </cell>
          <cell r="H4815">
            <v>1.5</v>
          </cell>
          <cell r="I4815" t="str">
            <v>--</v>
          </cell>
          <cell r="J4815">
            <v>1</v>
          </cell>
          <cell r="K4815">
            <v>1</v>
          </cell>
        </row>
        <row r="4816">
          <cell r="A4816" t="str">
            <v>M2</v>
          </cell>
          <cell r="B4816" t="str">
            <v>A5C</v>
          </cell>
          <cell r="C4816" t="str">
            <v>P</v>
          </cell>
          <cell r="D4816" t="str">
            <v>23243</v>
          </cell>
          <cell r="E4816" t="str">
            <v>GLOBE VA</v>
          </cell>
          <cell r="F4816">
            <v>6</v>
          </cell>
          <cell r="G4816" t="str">
            <v>VL8010100001H00</v>
          </cell>
          <cell r="H4816">
            <v>1.5</v>
          </cell>
          <cell r="I4816" t="str">
            <v>--</v>
          </cell>
          <cell r="J4816">
            <v>1</v>
          </cell>
          <cell r="K4816">
            <v>1</v>
          </cell>
        </row>
        <row r="4817">
          <cell r="A4817" t="str">
            <v>M2</v>
          </cell>
          <cell r="B4817" t="str">
            <v>A5C</v>
          </cell>
          <cell r="C4817" t="str">
            <v>P</v>
          </cell>
          <cell r="D4817" t="str">
            <v>23009</v>
          </cell>
          <cell r="E4817" t="str">
            <v>BALL VA</v>
          </cell>
          <cell r="F4817">
            <v>6</v>
          </cell>
          <cell r="G4817" t="str">
            <v>VB8010600001H00</v>
          </cell>
          <cell r="H4817">
            <v>1.5</v>
          </cell>
          <cell r="I4817" t="str">
            <v>--</v>
          </cell>
          <cell r="J4817">
            <v>2</v>
          </cell>
          <cell r="K4817">
            <v>2</v>
          </cell>
        </row>
        <row r="4818">
          <cell r="A4818" t="str">
            <v>M2</v>
          </cell>
          <cell r="B4818" t="str">
            <v>A5C</v>
          </cell>
          <cell r="C4818" t="str">
            <v>P</v>
          </cell>
          <cell r="D4818" t="str">
            <v>24001</v>
          </cell>
          <cell r="E4818" t="str">
            <v>BALL VA</v>
          </cell>
          <cell r="F4818">
            <v>6</v>
          </cell>
          <cell r="G4818" t="str">
            <v>VB8010600001H00</v>
          </cell>
          <cell r="H4818">
            <v>1.5</v>
          </cell>
          <cell r="I4818" t="str">
            <v>--</v>
          </cell>
          <cell r="J4818">
            <v>2</v>
          </cell>
          <cell r="K4818">
            <v>2</v>
          </cell>
        </row>
        <row r="4819">
          <cell r="A4819" t="str">
            <v>M2</v>
          </cell>
          <cell r="B4819" t="str">
            <v>A5C</v>
          </cell>
          <cell r="C4819" t="str">
            <v>TRIM</v>
          </cell>
          <cell r="D4819" t="str">
            <v>C-2301</v>
          </cell>
          <cell r="E4819" t="str">
            <v>BALL VA</v>
          </cell>
          <cell r="F4819">
            <v>6</v>
          </cell>
          <cell r="G4819" t="str">
            <v>VB8010600001H00</v>
          </cell>
          <cell r="H4819">
            <v>1.5</v>
          </cell>
          <cell r="I4819" t="str">
            <v>--</v>
          </cell>
          <cell r="J4819">
            <v>2</v>
          </cell>
          <cell r="K4819">
            <v>2</v>
          </cell>
        </row>
        <row r="4820">
          <cell r="A4820" t="str">
            <v>M2</v>
          </cell>
          <cell r="B4820" t="str">
            <v>A5C</v>
          </cell>
          <cell r="C4820" t="str">
            <v>P</v>
          </cell>
          <cell r="D4820" t="str">
            <v>24012</v>
          </cell>
          <cell r="E4820" t="str">
            <v>BALL VA</v>
          </cell>
          <cell r="F4820">
            <v>6</v>
          </cell>
          <cell r="G4820" t="str">
            <v>VB8010600001H00</v>
          </cell>
          <cell r="H4820">
            <v>1.5</v>
          </cell>
          <cell r="I4820" t="str">
            <v>--</v>
          </cell>
          <cell r="J4820">
            <v>1</v>
          </cell>
          <cell r="K4820">
            <v>1</v>
          </cell>
        </row>
        <row r="4821">
          <cell r="A4821" t="str">
            <v>M2</v>
          </cell>
          <cell r="B4821" t="str">
            <v>B2C</v>
          </cell>
          <cell r="C4821" t="str">
            <v>SCL</v>
          </cell>
          <cell r="D4821" t="str">
            <v>TRAP</v>
          </cell>
          <cell r="E4821" t="str">
            <v>STEAM TRAP</v>
          </cell>
          <cell r="F4821">
            <v>7</v>
          </cell>
          <cell r="G4821" t="str">
            <v>SP-05-100000T00</v>
          </cell>
          <cell r="H4821">
            <v>0.75</v>
          </cell>
          <cell r="I4821" t="str">
            <v>--</v>
          </cell>
          <cell r="J4821">
            <v>2</v>
          </cell>
          <cell r="K4821">
            <v>2</v>
          </cell>
        </row>
        <row r="4822">
          <cell r="A4822" t="str">
            <v>M2</v>
          </cell>
          <cell r="B4822" t="str">
            <v>B2C</v>
          </cell>
          <cell r="C4822" t="str">
            <v>SCH</v>
          </cell>
          <cell r="D4822" t="str">
            <v>23613</v>
          </cell>
          <cell r="E4822" t="str">
            <v>STEAM TRAP</v>
          </cell>
          <cell r="F4822">
            <v>7</v>
          </cell>
          <cell r="G4822" t="str">
            <v>SP-05-100000T00</v>
          </cell>
          <cell r="H4822">
            <v>0.75</v>
          </cell>
          <cell r="I4822" t="str">
            <v>--</v>
          </cell>
          <cell r="J4822">
            <v>1</v>
          </cell>
          <cell r="K4822">
            <v>1</v>
          </cell>
        </row>
        <row r="4823">
          <cell r="A4823" t="str">
            <v>M2</v>
          </cell>
          <cell r="B4823" t="str">
            <v>A5C</v>
          </cell>
          <cell r="C4823" t="str">
            <v>P</v>
          </cell>
          <cell r="D4823" t="str">
            <v>24007</v>
          </cell>
          <cell r="E4823" t="str">
            <v>T-STR</v>
          </cell>
          <cell r="F4823">
            <v>7</v>
          </cell>
          <cell r="G4823" t="str">
            <v>SP-07-108000100</v>
          </cell>
          <cell r="H4823">
            <v>1</v>
          </cell>
          <cell r="I4823" t="str">
            <v>--</v>
          </cell>
          <cell r="J4823">
            <v>1</v>
          </cell>
          <cell r="K4823">
            <v>1</v>
          </cell>
        </row>
        <row r="4824">
          <cell r="A4824" t="str">
            <v>M2</v>
          </cell>
          <cell r="B4824" t="str">
            <v>A5C</v>
          </cell>
          <cell r="C4824" t="str">
            <v>P</v>
          </cell>
          <cell r="D4824" t="str">
            <v>24025</v>
          </cell>
          <cell r="E4824" t="str">
            <v>Y-STR</v>
          </cell>
          <cell r="F4824">
            <v>7</v>
          </cell>
          <cell r="G4824" t="str">
            <v>SP-06-100000100</v>
          </cell>
          <cell r="H4824">
            <v>1</v>
          </cell>
          <cell r="I4824" t="str">
            <v>--</v>
          </cell>
          <cell r="J4824">
            <v>2</v>
          </cell>
          <cell r="K4824">
            <v>2</v>
          </cell>
        </row>
        <row r="4825">
          <cell r="A4825" t="str">
            <v>M2</v>
          </cell>
          <cell r="B4825" t="str">
            <v>A5C</v>
          </cell>
          <cell r="C4825" t="str">
            <v>P</v>
          </cell>
          <cell r="D4825" t="str">
            <v>23070</v>
          </cell>
          <cell r="E4825" t="str">
            <v>T-STR</v>
          </cell>
          <cell r="F4825">
            <v>7</v>
          </cell>
          <cell r="G4825" t="str">
            <v>SP-07-108001H00</v>
          </cell>
          <cell r="H4825">
            <v>1.5</v>
          </cell>
          <cell r="I4825" t="str">
            <v>--</v>
          </cell>
          <cell r="J4825">
            <v>2</v>
          </cell>
          <cell r="K4825">
            <v>2</v>
          </cell>
        </row>
        <row r="4826">
          <cell r="A4826" t="str">
            <v>M2</v>
          </cell>
          <cell r="B4826" t="str">
            <v>A5C</v>
          </cell>
          <cell r="C4826" t="str">
            <v>P</v>
          </cell>
          <cell r="D4826" t="str">
            <v>23103</v>
          </cell>
          <cell r="E4826" t="str">
            <v>T-STR</v>
          </cell>
          <cell r="F4826">
            <v>7</v>
          </cell>
          <cell r="G4826" t="str">
            <v>SP-07-108001H00</v>
          </cell>
          <cell r="H4826">
            <v>1.5</v>
          </cell>
          <cell r="I4826" t="str">
            <v>--</v>
          </cell>
          <cell r="J4826">
            <v>2</v>
          </cell>
          <cell r="K4826">
            <v>2</v>
          </cell>
        </row>
        <row r="4827">
          <cell r="A4827" t="str">
            <v>M2</v>
          </cell>
          <cell r="B4827" t="str">
            <v>A5C</v>
          </cell>
          <cell r="C4827" t="str">
            <v>P</v>
          </cell>
          <cell r="D4827" t="str">
            <v>23143</v>
          </cell>
          <cell r="E4827" t="str">
            <v>T-STR</v>
          </cell>
          <cell r="F4827">
            <v>7</v>
          </cell>
          <cell r="G4827" t="str">
            <v>SP-07-108001H00</v>
          </cell>
          <cell r="H4827">
            <v>1.5</v>
          </cell>
          <cell r="I4827" t="str">
            <v>--</v>
          </cell>
          <cell r="J4827">
            <v>2</v>
          </cell>
          <cell r="K4827">
            <v>2</v>
          </cell>
        </row>
        <row r="4828">
          <cell r="A4828" t="str">
            <v>M2</v>
          </cell>
          <cell r="B4828" t="str">
            <v>A5C</v>
          </cell>
          <cell r="C4828" t="str">
            <v>P</v>
          </cell>
          <cell r="D4828" t="str">
            <v>23107</v>
          </cell>
          <cell r="E4828" t="str">
            <v>T-STR</v>
          </cell>
          <cell r="F4828">
            <v>7</v>
          </cell>
          <cell r="G4828" t="str">
            <v>SP-07-108001H00</v>
          </cell>
          <cell r="H4828">
            <v>1.5</v>
          </cell>
          <cell r="I4828" t="str">
            <v>--</v>
          </cell>
          <cell r="J4828">
            <v>2</v>
          </cell>
          <cell r="K4828">
            <v>2</v>
          </cell>
        </row>
        <row r="4829">
          <cell r="A4829" t="str">
            <v>M2</v>
          </cell>
          <cell r="B4829" t="str">
            <v>A5C</v>
          </cell>
          <cell r="C4829" t="str">
            <v>P</v>
          </cell>
          <cell r="D4829" t="str">
            <v>23111</v>
          </cell>
          <cell r="E4829" t="str">
            <v>T-STR</v>
          </cell>
          <cell r="F4829">
            <v>7</v>
          </cell>
          <cell r="G4829" t="str">
            <v>SP-07-108001H00</v>
          </cell>
          <cell r="H4829">
            <v>1.5</v>
          </cell>
          <cell r="I4829" t="str">
            <v>--</v>
          </cell>
          <cell r="J4829">
            <v>2</v>
          </cell>
          <cell r="K4829">
            <v>2</v>
          </cell>
        </row>
        <row r="4830">
          <cell r="A4830" t="str">
            <v>M2</v>
          </cell>
          <cell r="B4830" t="str">
            <v>A5C</v>
          </cell>
          <cell r="C4830" t="str">
            <v>P</v>
          </cell>
          <cell r="D4830" t="str">
            <v>23147</v>
          </cell>
          <cell r="E4830" t="str">
            <v>T-STR</v>
          </cell>
          <cell r="F4830">
            <v>7</v>
          </cell>
          <cell r="G4830" t="str">
            <v>SP-07-108001H00</v>
          </cell>
          <cell r="H4830">
            <v>1.5</v>
          </cell>
          <cell r="I4830" t="str">
            <v>--</v>
          </cell>
          <cell r="J4830">
            <v>2</v>
          </cell>
          <cell r="K4830">
            <v>2</v>
          </cell>
        </row>
        <row r="4831">
          <cell r="A4831" t="str">
            <v>M2</v>
          </cell>
          <cell r="B4831" t="str">
            <v>A5C</v>
          </cell>
          <cell r="C4831" t="str">
            <v>P</v>
          </cell>
          <cell r="D4831" t="str">
            <v>23055</v>
          </cell>
          <cell r="E4831" t="str">
            <v>T-STR</v>
          </cell>
          <cell r="F4831">
            <v>7</v>
          </cell>
          <cell r="G4831" t="str">
            <v>SP-07-108001H00</v>
          </cell>
          <cell r="H4831">
            <v>1.5</v>
          </cell>
          <cell r="I4831" t="str">
            <v>--</v>
          </cell>
          <cell r="J4831">
            <v>2</v>
          </cell>
          <cell r="K4831">
            <v>2</v>
          </cell>
        </row>
        <row r="4832">
          <cell r="A4832" t="str">
            <v>M2</v>
          </cell>
          <cell r="B4832" t="str">
            <v>A5C</v>
          </cell>
          <cell r="C4832" t="str">
            <v>P</v>
          </cell>
          <cell r="D4832" t="str">
            <v>23044</v>
          </cell>
          <cell r="E4832" t="str">
            <v>T-STR</v>
          </cell>
          <cell r="F4832">
            <v>7</v>
          </cell>
          <cell r="G4832" t="str">
            <v>SP-07-108001H00</v>
          </cell>
          <cell r="H4832">
            <v>1.5</v>
          </cell>
          <cell r="I4832" t="str">
            <v>--</v>
          </cell>
          <cell r="J4832">
            <v>2</v>
          </cell>
          <cell r="K4832">
            <v>2</v>
          </cell>
        </row>
        <row r="4833">
          <cell r="A4833" t="str">
            <v>M2</v>
          </cell>
          <cell r="B4833" t="str">
            <v>A5C</v>
          </cell>
          <cell r="C4833" t="str">
            <v>P</v>
          </cell>
          <cell r="D4833" t="str">
            <v>23077</v>
          </cell>
          <cell r="E4833" t="str">
            <v>T-STR</v>
          </cell>
          <cell r="F4833">
            <v>7</v>
          </cell>
          <cell r="G4833" t="str">
            <v>SP-07-108001H00</v>
          </cell>
          <cell r="H4833">
            <v>1.5</v>
          </cell>
          <cell r="I4833" t="str">
            <v>--</v>
          </cell>
          <cell r="J4833">
            <v>2</v>
          </cell>
          <cell r="K4833">
            <v>2</v>
          </cell>
        </row>
        <row r="4834">
          <cell r="A4834" t="str">
            <v>M2</v>
          </cell>
          <cell r="B4834" t="str">
            <v>A5C</v>
          </cell>
          <cell r="C4834" t="str">
            <v>P</v>
          </cell>
          <cell r="D4834" t="str">
            <v>23009</v>
          </cell>
          <cell r="E4834" t="str">
            <v>T-STR</v>
          </cell>
          <cell r="F4834">
            <v>7</v>
          </cell>
          <cell r="G4834" t="str">
            <v>SP-07-108001H00</v>
          </cell>
          <cell r="H4834">
            <v>1.5</v>
          </cell>
          <cell r="I4834" t="str">
            <v>--</v>
          </cell>
          <cell r="J4834">
            <v>2</v>
          </cell>
          <cell r="K4834">
            <v>2</v>
          </cell>
        </row>
        <row r="4835">
          <cell r="A4835" t="str">
            <v>M2</v>
          </cell>
          <cell r="B4835" t="str">
            <v>A5C</v>
          </cell>
          <cell r="C4835" t="str">
            <v>P</v>
          </cell>
          <cell r="D4835" t="str">
            <v>24001</v>
          </cell>
          <cell r="E4835" t="str">
            <v>Y-STR</v>
          </cell>
          <cell r="F4835">
            <v>7</v>
          </cell>
          <cell r="G4835" t="str">
            <v>SP-06-100001H00</v>
          </cell>
          <cell r="H4835">
            <v>1.5</v>
          </cell>
          <cell r="I4835" t="str">
            <v>--</v>
          </cell>
          <cell r="J4835">
            <v>2</v>
          </cell>
          <cell r="K4835">
            <v>2</v>
          </cell>
        </row>
        <row r="4836">
          <cell r="A4836" t="str">
            <v>MC</v>
          </cell>
          <cell r="B4836" t="str">
            <v>CA304</v>
          </cell>
          <cell r="C4836" t="str">
            <v>SC1</v>
          </cell>
          <cell r="D4836" t="str">
            <v>HOLD</v>
          </cell>
          <cell r="E4836" t="str">
            <v>PIPE</v>
          </cell>
          <cell r="F4836">
            <v>1</v>
          </cell>
          <cell r="G4836" t="str">
            <v>CB100508000H00</v>
          </cell>
          <cell r="H4836">
            <v>0.5</v>
          </cell>
          <cell r="I4836" t="str">
            <v>--</v>
          </cell>
          <cell r="J4836">
            <v>1.5</v>
          </cell>
          <cell r="K4836">
            <v>1.5</v>
          </cell>
        </row>
        <row r="4837">
          <cell r="A4837" t="str">
            <v>MC</v>
          </cell>
          <cell r="B4837" t="str">
            <v>CA304</v>
          </cell>
          <cell r="C4837" t="str">
            <v>SCC</v>
          </cell>
          <cell r="D4837" t="str">
            <v>HOLD</v>
          </cell>
          <cell r="E4837" t="str">
            <v>PIPE</v>
          </cell>
          <cell r="F4837">
            <v>1</v>
          </cell>
          <cell r="G4837" t="str">
            <v>CB100508000H00</v>
          </cell>
          <cell r="H4837">
            <v>0.5</v>
          </cell>
          <cell r="I4837" t="str">
            <v>--</v>
          </cell>
          <cell r="J4837">
            <v>4</v>
          </cell>
          <cell r="K4837">
            <v>4</v>
          </cell>
        </row>
        <row r="4838">
          <cell r="A4838" t="str">
            <v>MC</v>
          </cell>
          <cell r="B4838" t="str">
            <v>CA304</v>
          </cell>
          <cell r="C4838" t="str">
            <v>MC</v>
          </cell>
          <cell r="D4838" t="str">
            <v>HOLD</v>
          </cell>
          <cell r="E4838" t="str">
            <v>PIPE</v>
          </cell>
          <cell r="F4838">
            <v>1</v>
          </cell>
          <cell r="G4838" t="str">
            <v>CB100508000H00</v>
          </cell>
          <cell r="H4838">
            <v>0.5</v>
          </cell>
          <cell r="I4838" t="str">
            <v>--</v>
          </cell>
          <cell r="J4838">
            <v>12</v>
          </cell>
          <cell r="K4838">
            <v>12</v>
          </cell>
        </row>
        <row r="4839">
          <cell r="A4839" t="str">
            <v>MC</v>
          </cell>
          <cell r="B4839" t="str">
            <v>BA305</v>
          </cell>
          <cell r="C4839" t="str">
            <v>VNC</v>
          </cell>
          <cell r="D4839" t="str">
            <v>2016</v>
          </cell>
          <cell r="E4839" t="str">
            <v>PIPE</v>
          </cell>
          <cell r="F4839">
            <v>1</v>
          </cell>
          <cell r="G4839" t="str">
            <v>CB100508000T00</v>
          </cell>
          <cell r="H4839">
            <v>0.75</v>
          </cell>
          <cell r="I4839" t="str">
            <v>--</v>
          </cell>
          <cell r="J4839">
            <v>0.1</v>
          </cell>
          <cell r="K4839">
            <v>0.1</v>
          </cell>
        </row>
        <row r="4840">
          <cell r="A4840" t="str">
            <v>MC</v>
          </cell>
          <cell r="B4840" t="str">
            <v>CA304</v>
          </cell>
          <cell r="C4840" t="str">
            <v>TRIM</v>
          </cell>
          <cell r="D4840" t="str">
            <v>E-1260</v>
          </cell>
          <cell r="E4840" t="str">
            <v>PIPE</v>
          </cell>
          <cell r="F4840">
            <v>1</v>
          </cell>
          <cell r="G4840" t="str">
            <v>CB100508000T00</v>
          </cell>
          <cell r="H4840">
            <v>0.75</v>
          </cell>
          <cell r="I4840" t="str">
            <v>--</v>
          </cell>
          <cell r="J4840">
            <v>0.1</v>
          </cell>
          <cell r="K4840">
            <v>0.1</v>
          </cell>
        </row>
        <row r="4841">
          <cell r="A4841" t="str">
            <v>MC</v>
          </cell>
          <cell r="B4841" t="str">
            <v>CA304</v>
          </cell>
          <cell r="C4841" t="str">
            <v>MC</v>
          </cell>
          <cell r="D4841" t="str">
            <v>2412</v>
          </cell>
          <cell r="E4841" t="str">
            <v>PIPE</v>
          </cell>
          <cell r="F4841">
            <v>1</v>
          </cell>
          <cell r="G4841" t="str">
            <v>CB100508000T00</v>
          </cell>
          <cell r="H4841">
            <v>0.75</v>
          </cell>
          <cell r="I4841" t="str">
            <v>--</v>
          </cell>
          <cell r="J4841">
            <v>0.2</v>
          </cell>
          <cell r="K4841">
            <v>0.2</v>
          </cell>
        </row>
        <row r="4842">
          <cell r="A4842" t="str">
            <v>MC</v>
          </cell>
          <cell r="B4842" t="str">
            <v>CA304</v>
          </cell>
          <cell r="C4842" t="str">
            <v>MC</v>
          </cell>
          <cell r="D4842" t="str">
            <v>2505</v>
          </cell>
          <cell r="E4842" t="str">
            <v>PIPE</v>
          </cell>
          <cell r="F4842">
            <v>1</v>
          </cell>
          <cell r="G4842" t="str">
            <v>CB100508000T00</v>
          </cell>
          <cell r="H4842">
            <v>0.75</v>
          </cell>
          <cell r="I4842" t="str">
            <v>--</v>
          </cell>
          <cell r="J4842">
            <v>0.2</v>
          </cell>
          <cell r="K4842">
            <v>0.2</v>
          </cell>
        </row>
        <row r="4843">
          <cell r="A4843" t="str">
            <v>MC</v>
          </cell>
          <cell r="B4843" t="str">
            <v>CA304</v>
          </cell>
          <cell r="C4843" t="str">
            <v>MC</v>
          </cell>
          <cell r="D4843" t="str">
            <v>2601</v>
          </cell>
          <cell r="E4843" t="str">
            <v>PIPE</v>
          </cell>
          <cell r="F4843">
            <v>1</v>
          </cell>
          <cell r="G4843" t="str">
            <v>CB100508000T00</v>
          </cell>
          <cell r="H4843">
            <v>0.75</v>
          </cell>
          <cell r="I4843" t="str">
            <v>--</v>
          </cell>
          <cell r="J4843">
            <v>0.2</v>
          </cell>
          <cell r="K4843">
            <v>0.2</v>
          </cell>
        </row>
        <row r="4844">
          <cell r="A4844" t="str">
            <v>MC</v>
          </cell>
          <cell r="B4844" t="str">
            <v>CA304</v>
          </cell>
          <cell r="C4844" t="str">
            <v>MC</v>
          </cell>
          <cell r="D4844" t="str">
            <v>2502</v>
          </cell>
          <cell r="E4844" t="str">
            <v>PIPE</v>
          </cell>
          <cell r="F4844">
            <v>1</v>
          </cell>
          <cell r="G4844" t="str">
            <v>CB100508000T00</v>
          </cell>
          <cell r="H4844">
            <v>0.75</v>
          </cell>
          <cell r="I4844" t="str">
            <v>--</v>
          </cell>
          <cell r="J4844">
            <v>0.2</v>
          </cell>
          <cell r="K4844">
            <v>0.2</v>
          </cell>
        </row>
        <row r="4845">
          <cell r="A4845" t="str">
            <v>MC</v>
          </cell>
          <cell r="B4845" t="str">
            <v>CA304</v>
          </cell>
          <cell r="C4845" t="str">
            <v>MC</v>
          </cell>
          <cell r="D4845" t="str">
            <v>2502</v>
          </cell>
          <cell r="E4845" t="str">
            <v>PIPE</v>
          </cell>
          <cell r="F4845">
            <v>1</v>
          </cell>
          <cell r="G4845" t="str">
            <v>CB100508000T00</v>
          </cell>
          <cell r="H4845">
            <v>0.75</v>
          </cell>
          <cell r="I4845" t="str">
            <v>--</v>
          </cell>
          <cell r="J4845">
            <v>0.2</v>
          </cell>
          <cell r="K4845">
            <v>0.2</v>
          </cell>
        </row>
        <row r="4846">
          <cell r="A4846" t="str">
            <v>MC</v>
          </cell>
          <cell r="B4846" t="str">
            <v>CA304</v>
          </cell>
          <cell r="C4846" t="str">
            <v>TRIM</v>
          </cell>
          <cell r="D4846" t="str">
            <v>V-1260A/B</v>
          </cell>
          <cell r="E4846" t="str">
            <v>PIPE</v>
          </cell>
          <cell r="F4846">
            <v>1</v>
          </cell>
          <cell r="G4846" t="str">
            <v>CB100508000T00</v>
          </cell>
          <cell r="H4846">
            <v>0.75</v>
          </cell>
          <cell r="I4846" t="str">
            <v>--</v>
          </cell>
          <cell r="J4846">
            <v>0.3</v>
          </cell>
          <cell r="K4846">
            <v>0.3</v>
          </cell>
        </row>
        <row r="4847">
          <cell r="A4847" t="str">
            <v>MC</v>
          </cell>
          <cell r="B4847" t="str">
            <v>B2C</v>
          </cell>
          <cell r="C4847" t="str">
            <v>SH</v>
          </cell>
          <cell r="D4847" t="str">
            <v>1360</v>
          </cell>
          <cell r="E4847" t="str">
            <v>PIPE</v>
          </cell>
          <cell r="F4847">
            <v>1</v>
          </cell>
          <cell r="G4847" t="str">
            <v>CB100508000T00</v>
          </cell>
          <cell r="H4847">
            <v>0.75</v>
          </cell>
          <cell r="I4847" t="str">
            <v>--</v>
          </cell>
          <cell r="J4847">
            <v>0.5</v>
          </cell>
          <cell r="K4847">
            <v>0.5</v>
          </cell>
        </row>
        <row r="4848">
          <cell r="A4848" t="str">
            <v>MC</v>
          </cell>
          <cell r="B4848" t="str">
            <v>B2C</v>
          </cell>
          <cell r="C4848" t="str">
            <v>SH</v>
          </cell>
          <cell r="D4848" t="str">
            <v>1260</v>
          </cell>
          <cell r="E4848" t="str">
            <v>PIPE</v>
          </cell>
          <cell r="F4848">
            <v>1</v>
          </cell>
          <cell r="G4848" t="str">
            <v>CB100508000T00</v>
          </cell>
          <cell r="H4848">
            <v>0.75</v>
          </cell>
          <cell r="I4848" t="str">
            <v>--</v>
          </cell>
          <cell r="J4848">
            <v>0.5</v>
          </cell>
          <cell r="K4848">
            <v>0.5</v>
          </cell>
        </row>
        <row r="4849">
          <cell r="A4849" t="str">
            <v>MC</v>
          </cell>
          <cell r="B4849" t="str">
            <v>B2C</v>
          </cell>
          <cell r="C4849" t="str">
            <v>SH</v>
          </cell>
          <cell r="D4849" t="str">
            <v>1460</v>
          </cell>
          <cell r="E4849" t="str">
            <v>PIPE</v>
          </cell>
          <cell r="F4849">
            <v>1</v>
          </cell>
          <cell r="G4849" t="str">
            <v>CB100508000T00</v>
          </cell>
          <cell r="H4849">
            <v>0.75</v>
          </cell>
          <cell r="I4849" t="str">
            <v>--</v>
          </cell>
          <cell r="J4849">
            <v>0.5</v>
          </cell>
          <cell r="K4849">
            <v>0.5</v>
          </cell>
        </row>
        <row r="4850">
          <cell r="A4850" t="str">
            <v>MC</v>
          </cell>
          <cell r="B4850" t="str">
            <v>CA307</v>
          </cell>
          <cell r="C4850" t="str">
            <v>HCL</v>
          </cell>
          <cell r="D4850" t="str">
            <v>1100</v>
          </cell>
          <cell r="E4850" t="str">
            <v>PIPE</v>
          </cell>
          <cell r="F4850">
            <v>1</v>
          </cell>
          <cell r="G4850" t="str">
            <v>CB100508000T00</v>
          </cell>
          <cell r="H4850">
            <v>0.75</v>
          </cell>
          <cell r="I4850" t="str">
            <v>--</v>
          </cell>
          <cell r="J4850">
            <v>0.5</v>
          </cell>
          <cell r="K4850">
            <v>0.5</v>
          </cell>
        </row>
        <row r="4851">
          <cell r="A4851" t="str">
            <v>MC</v>
          </cell>
          <cell r="B4851" t="str">
            <v>CA304</v>
          </cell>
          <cell r="C4851" t="str">
            <v>MC</v>
          </cell>
          <cell r="D4851" t="str">
            <v>2501</v>
          </cell>
          <cell r="E4851" t="str">
            <v>PIPE</v>
          </cell>
          <cell r="F4851">
            <v>1</v>
          </cell>
          <cell r="G4851" t="str">
            <v>CB100508000T00</v>
          </cell>
          <cell r="H4851">
            <v>0.75</v>
          </cell>
          <cell r="I4851" t="str">
            <v>--</v>
          </cell>
          <cell r="J4851">
            <v>0.5</v>
          </cell>
          <cell r="K4851">
            <v>0.5</v>
          </cell>
        </row>
        <row r="4852">
          <cell r="A4852" t="str">
            <v>MC</v>
          </cell>
          <cell r="B4852" t="str">
            <v>CA304</v>
          </cell>
          <cell r="C4852" t="str">
            <v>MC</v>
          </cell>
          <cell r="D4852" t="str">
            <v>2607</v>
          </cell>
          <cell r="E4852" t="str">
            <v>PIPE</v>
          </cell>
          <cell r="F4852">
            <v>1</v>
          </cell>
          <cell r="G4852" t="str">
            <v>CB100508000T00</v>
          </cell>
          <cell r="H4852">
            <v>0.75</v>
          </cell>
          <cell r="I4852" t="str">
            <v>--</v>
          </cell>
          <cell r="J4852">
            <v>0.5</v>
          </cell>
          <cell r="K4852">
            <v>0.5</v>
          </cell>
        </row>
        <row r="4853">
          <cell r="A4853" t="str">
            <v>MC</v>
          </cell>
          <cell r="B4853" t="str">
            <v>BA305</v>
          </cell>
          <cell r="C4853" t="str">
            <v>MOH</v>
          </cell>
          <cell r="D4853" t="str">
            <v>2002</v>
          </cell>
          <cell r="E4853" t="str">
            <v>PIPE</v>
          </cell>
          <cell r="F4853">
            <v>1</v>
          </cell>
          <cell r="G4853" t="str">
            <v>CB100508000T00</v>
          </cell>
          <cell r="H4853">
            <v>0.75</v>
          </cell>
          <cell r="I4853" t="str">
            <v>--</v>
          </cell>
          <cell r="J4853">
            <v>0.5</v>
          </cell>
          <cell r="K4853">
            <v>0.5</v>
          </cell>
        </row>
        <row r="4854">
          <cell r="A4854" t="str">
            <v>MC</v>
          </cell>
          <cell r="B4854" t="str">
            <v>BA302</v>
          </cell>
          <cell r="C4854" t="str">
            <v>SD20</v>
          </cell>
          <cell r="D4854" t="str">
            <v>2301</v>
          </cell>
          <cell r="E4854" t="str">
            <v>PIPE</v>
          </cell>
          <cell r="F4854">
            <v>1</v>
          </cell>
          <cell r="G4854" t="str">
            <v>CB100508000T00</v>
          </cell>
          <cell r="H4854">
            <v>0.75</v>
          </cell>
          <cell r="I4854" t="str">
            <v>--</v>
          </cell>
          <cell r="J4854">
            <v>0.5</v>
          </cell>
          <cell r="K4854">
            <v>0.5</v>
          </cell>
        </row>
        <row r="4855">
          <cell r="A4855" t="str">
            <v>MC</v>
          </cell>
          <cell r="B4855" t="str">
            <v>CA304</v>
          </cell>
          <cell r="C4855" t="str">
            <v>MC</v>
          </cell>
          <cell r="D4855" t="str">
            <v>2501</v>
          </cell>
          <cell r="E4855" t="str">
            <v>PIPE</v>
          </cell>
          <cell r="F4855">
            <v>1</v>
          </cell>
          <cell r="G4855" t="str">
            <v>CB100508000T00</v>
          </cell>
          <cell r="H4855">
            <v>0.75</v>
          </cell>
          <cell r="I4855" t="str">
            <v>--</v>
          </cell>
          <cell r="J4855">
            <v>0.5</v>
          </cell>
          <cell r="K4855">
            <v>0.5</v>
          </cell>
        </row>
        <row r="4856">
          <cell r="A4856" t="str">
            <v>MC</v>
          </cell>
          <cell r="B4856" t="str">
            <v>BA312</v>
          </cell>
          <cell r="C4856" t="str">
            <v>SA98</v>
          </cell>
          <cell r="D4856" t="str">
            <v>2411</v>
          </cell>
          <cell r="E4856" t="str">
            <v>PIPE</v>
          </cell>
          <cell r="F4856">
            <v>1</v>
          </cell>
          <cell r="G4856" t="str">
            <v>CB100508000T00</v>
          </cell>
          <cell r="H4856">
            <v>0.75</v>
          </cell>
          <cell r="I4856" t="str">
            <v>--</v>
          </cell>
          <cell r="J4856">
            <v>0.5</v>
          </cell>
          <cell r="K4856">
            <v>0.5</v>
          </cell>
        </row>
        <row r="4857">
          <cell r="A4857" t="str">
            <v>MC</v>
          </cell>
          <cell r="B4857" t="str">
            <v>CA304</v>
          </cell>
          <cell r="C4857" t="str">
            <v>TRIM</v>
          </cell>
          <cell r="D4857" t="str">
            <v>E-1261</v>
          </cell>
          <cell r="E4857" t="str">
            <v>PIPE</v>
          </cell>
          <cell r="F4857">
            <v>1</v>
          </cell>
          <cell r="G4857" t="str">
            <v>CB100508000T00</v>
          </cell>
          <cell r="H4857">
            <v>0.75</v>
          </cell>
          <cell r="I4857" t="str">
            <v>--</v>
          </cell>
          <cell r="J4857">
            <v>0.6</v>
          </cell>
          <cell r="K4857">
            <v>0.6</v>
          </cell>
        </row>
        <row r="4858">
          <cell r="A4858" t="str">
            <v>MC</v>
          </cell>
          <cell r="B4858" t="str">
            <v>CA304</v>
          </cell>
          <cell r="C4858" t="str">
            <v>TRIM</v>
          </cell>
          <cell r="D4858" t="str">
            <v>F-1251</v>
          </cell>
          <cell r="E4858" t="str">
            <v>PIPE</v>
          </cell>
          <cell r="F4858">
            <v>1</v>
          </cell>
          <cell r="G4858" t="str">
            <v>CB100508000T00</v>
          </cell>
          <cell r="H4858">
            <v>0.75</v>
          </cell>
          <cell r="I4858" t="str">
            <v>--</v>
          </cell>
          <cell r="J4858">
            <v>1</v>
          </cell>
          <cell r="K4858">
            <v>1</v>
          </cell>
        </row>
        <row r="4859">
          <cell r="A4859" t="str">
            <v>MC</v>
          </cell>
          <cell r="B4859" t="str">
            <v>CA304</v>
          </cell>
          <cell r="C4859" t="str">
            <v>MC</v>
          </cell>
          <cell r="D4859" t="str">
            <v>HOLD</v>
          </cell>
          <cell r="E4859" t="str">
            <v>PIPE</v>
          </cell>
          <cell r="F4859">
            <v>1</v>
          </cell>
          <cell r="G4859" t="str">
            <v>CB100508000T00</v>
          </cell>
          <cell r="H4859">
            <v>0.75</v>
          </cell>
          <cell r="I4859" t="str">
            <v>--</v>
          </cell>
          <cell r="J4859">
            <v>1</v>
          </cell>
          <cell r="K4859">
            <v>1</v>
          </cell>
        </row>
        <row r="4860">
          <cell r="A4860" t="str">
            <v>MC</v>
          </cell>
          <cell r="B4860" t="str">
            <v>BA305</v>
          </cell>
          <cell r="C4860" t="str">
            <v>MOH</v>
          </cell>
          <cell r="D4860" t="str">
            <v>2112</v>
          </cell>
          <cell r="E4860" t="str">
            <v>PIPE</v>
          </cell>
          <cell r="F4860">
            <v>1</v>
          </cell>
          <cell r="G4860" t="str">
            <v>CB100508000T00</v>
          </cell>
          <cell r="H4860">
            <v>0.75</v>
          </cell>
          <cell r="I4860" t="str">
            <v>--</v>
          </cell>
          <cell r="J4860">
            <v>1.5</v>
          </cell>
          <cell r="K4860">
            <v>1.5</v>
          </cell>
        </row>
        <row r="4861">
          <cell r="A4861" t="str">
            <v>MC</v>
          </cell>
          <cell r="B4861" t="str">
            <v>CA304</v>
          </cell>
          <cell r="C4861" t="str">
            <v>MC</v>
          </cell>
          <cell r="D4861" t="str">
            <v>HOLD</v>
          </cell>
          <cell r="E4861" t="str">
            <v>PIPE</v>
          </cell>
          <cell r="F4861">
            <v>1</v>
          </cell>
          <cell r="G4861" t="str">
            <v>CB100508000T00</v>
          </cell>
          <cell r="H4861">
            <v>0.75</v>
          </cell>
          <cell r="I4861" t="str">
            <v>--</v>
          </cell>
          <cell r="J4861">
            <v>2</v>
          </cell>
          <cell r="K4861">
            <v>2</v>
          </cell>
        </row>
        <row r="4862">
          <cell r="A4862" t="str">
            <v>MC</v>
          </cell>
          <cell r="B4862" t="str">
            <v>CA304</v>
          </cell>
          <cell r="C4862" t="str">
            <v>MC</v>
          </cell>
          <cell r="D4862" t="str">
            <v>2604</v>
          </cell>
          <cell r="E4862" t="str">
            <v>PIPE</v>
          </cell>
          <cell r="F4862">
            <v>1</v>
          </cell>
          <cell r="G4862" t="str">
            <v>CB100508000T00</v>
          </cell>
          <cell r="H4862">
            <v>0.75</v>
          </cell>
          <cell r="I4862" t="str">
            <v>--</v>
          </cell>
          <cell r="J4862">
            <v>2</v>
          </cell>
          <cell r="K4862">
            <v>2</v>
          </cell>
        </row>
        <row r="4863">
          <cell r="A4863" t="str">
            <v>MC</v>
          </cell>
          <cell r="B4863" t="str">
            <v>CA304</v>
          </cell>
          <cell r="C4863" t="str">
            <v>MC</v>
          </cell>
          <cell r="D4863" t="str">
            <v>HOLD</v>
          </cell>
          <cell r="E4863" t="str">
            <v>PIPE</v>
          </cell>
          <cell r="F4863">
            <v>1</v>
          </cell>
          <cell r="G4863" t="str">
            <v>CB100508000T00</v>
          </cell>
          <cell r="H4863">
            <v>0.75</v>
          </cell>
          <cell r="I4863" t="str">
            <v>--</v>
          </cell>
          <cell r="J4863">
            <v>2</v>
          </cell>
          <cell r="K4863">
            <v>2</v>
          </cell>
        </row>
        <row r="4864">
          <cell r="A4864" t="str">
            <v>MC</v>
          </cell>
          <cell r="B4864" t="str">
            <v>CA304</v>
          </cell>
          <cell r="C4864" t="str">
            <v>MC</v>
          </cell>
          <cell r="D4864" t="str">
            <v>HOLD</v>
          </cell>
          <cell r="E4864" t="str">
            <v>PIPE</v>
          </cell>
          <cell r="F4864">
            <v>1</v>
          </cell>
          <cell r="G4864" t="str">
            <v>CB100508000T00</v>
          </cell>
          <cell r="H4864">
            <v>0.75</v>
          </cell>
          <cell r="I4864" t="str">
            <v>--</v>
          </cell>
          <cell r="J4864">
            <v>2</v>
          </cell>
          <cell r="K4864">
            <v>2</v>
          </cell>
        </row>
        <row r="4865">
          <cell r="A4865" t="str">
            <v>MC</v>
          </cell>
          <cell r="B4865" t="str">
            <v>CA304</v>
          </cell>
          <cell r="C4865" t="str">
            <v>VT</v>
          </cell>
          <cell r="D4865" t="str">
            <v>HOLD</v>
          </cell>
          <cell r="E4865" t="str">
            <v>PIPE</v>
          </cell>
          <cell r="F4865">
            <v>1</v>
          </cell>
          <cell r="G4865" t="str">
            <v>CB100508000T00</v>
          </cell>
          <cell r="H4865">
            <v>0.75</v>
          </cell>
          <cell r="I4865" t="str">
            <v>--</v>
          </cell>
          <cell r="J4865">
            <v>2.4</v>
          </cell>
          <cell r="K4865">
            <v>2.4</v>
          </cell>
        </row>
        <row r="4866">
          <cell r="A4866" t="str">
            <v>MC</v>
          </cell>
          <cell r="B4866" t="str">
            <v>BA305</v>
          </cell>
          <cell r="C4866" t="str">
            <v>MOH</v>
          </cell>
          <cell r="D4866" t="str">
            <v>2000</v>
          </cell>
          <cell r="E4866" t="str">
            <v>PIPE</v>
          </cell>
          <cell r="F4866">
            <v>1</v>
          </cell>
          <cell r="G4866" t="str">
            <v>CB100508000T00</v>
          </cell>
          <cell r="H4866">
            <v>0.75</v>
          </cell>
          <cell r="I4866" t="str">
            <v>--</v>
          </cell>
          <cell r="J4866">
            <v>3</v>
          </cell>
          <cell r="K4866">
            <v>3</v>
          </cell>
        </row>
        <row r="4867">
          <cell r="A4867" t="str">
            <v>MC</v>
          </cell>
          <cell r="B4867" t="str">
            <v>CA304</v>
          </cell>
          <cell r="C4867" t="str">
            <v>SC1</v>
          </cell>
          <cell r="D4867" t="str">
            <v>HOLD</v>
          </cell>
          <cell r="E4867" t="str">
            <v>PIPE</v>
          </cell>
          <cell r="F4867">
            <v>1</v>
          </cell>
          <cell r="G4867" t="str">
            <v>CB100508000T00</v>
          </cell>
          <cell r="H4867">
            <v>0.75</v>
          </cell>
          <cell r="I4867" t="str">
            <v>--</v>
          </cell>
          <cell r="J4867">
            <v>4.5</v>
          </cell>
          <cell r="K4867">
            <v>4.5</v>
          </cell>
        </row>
        <row r="4868">
          <cell r="A4868" t="str">
            <v>MC</v>
          </cell>
          <cell r="B4868" t="str">
            <v>CA304</v>
          </cell>
          <cell r="C4868" t="str">
            <v>MC</v>
          </cell>
          <cell r="D4868" t="str">
            <v>HOLD</v>
          </cell>
          <cell r="E4868" t="str">
            <v>PIPE</v>
          </cell>
          <cell r="F4868">
            <v>1</v>
          </cell>
          <cell r="G4868" t="str">
            <v>CB100508000T00</v>
          </cell>
          <cell r="H4868">
            <v>0.75</v>
          </cell>
          <cell r="I4868" t="str">
            <v>--</v>
          </cell>
          <cell r="J4868">
            <v>5</v>
          </cell>
          <cell r="K4868">
            <v>5</v>
          </cell>
        </row>
        <row r="4869">
          <cell r="A4869" t="str">
            <v>MC</v>
          </cell>
          <cell r="B4869" t="str">
            <v>CA304</v>
          </cell>
          <cell r="C4869" t="str">
            <v>SCC</v>
          </cell>
          <cell r="D4869" t="str">
            <v>HOLD</v>
          </cell>
          <cell r="E4869" t="str">
            <v>PIPE</v>
          </cell>
          <cell r="F4869">
            <v>1</v>
          </cell>
          <cell r="G4869" t="str">
            <v>CB100508000T00</v>
          </cell>
          <cell r="H4869">
            <v>0.75</v>
          </cell>
          <cell r="I4869" t="str">
            <v>--</v>
          </cell>
          <cell r="J4869">
            <v>6</v>
          </cell>
          <cell r="K4869">
            <v>6</v>
          </cell>
        </row>
        <row r="4870">
          <cell r="A4870" t="str">
            <v>MC</v>
          </cell>
          <cell r="B4870" t="str">
            <v>CA304</v>
          </cell>
          <cell r="C4870" t="str">
            <v>MC</v>
          </cell>
          <cell r="D4870" t="str">
            <v>HOLD</v>
          </cell>
          <cell r="E4870" t="str">
            <v>PIPE</v>
          </cell>
          <cell r="F4870">
            <v>1</v>
          </cell>
          <cell r="G4870" t="str">
            <v>CB100508000T00</v>
          </cell>
          <cell r="H4870">
            <v>0.75</v>
          </cell>
          <cell r="I4870" t="str">
            <v>--</v>
          </cell>
          <cell r="J4870">
            <v>12</v>
          </cell>
          <cell r="K4870">
            <v>12</v>
          </cell>
        </row>
        <row r="4871">
          <cell r="A4871" t="str">
            <v>MC</v>
          </cell>
          <cell r="B4871" t="str">
            <v>CA304</v>
          </cell>
          <cell r="C4871" t="str">
            <v>MC</v>
          </cell>
          <cell r="D4871" t="str">
            <v>2608</v>
          </cell>
          <cell r="E4871" t="str">
            <v>PIPE</v>
          </cell>
          <cell r="F4871">
            <v>1</v>
          </cell>
          <cell r="G4871" t="str">
            <v>CB100508000100</v>
          </cell>
          <cell r="H4871">
            <v>1</v>
          </cell>
          <cell r="I4871" t="str">
            <v>--</v>
          </cell>
          <cell r="J4871">
            <v>0.4</v>
          </cell>
          <cell r="K4871">
            <v>0.4</v>
          </cell>
        </row>
        <row r="4872">
          <cell r="A4872" t="str">
            <v>MC</v>
          </cell>
          <cell r="B4872" t="str">
            <v>CA304</v>
          </cell>
          <cell r="C4872" t="str">
            <v>N</v>
          </cell>
          <cell r="D4872" t="str">
            <v>HOLD</v>
          </cell>
          <cell r="E4872" t="str">
            <v>PIPE</v>
          </cell>
          <cell r="F4872">
            <v>1</v>
          </cell>
          <cell r="G4872" t="str">
            <v>CB100508000100</v>
          </cell>
          <cell r="H4872">
            <v>1</v>
          </cell>
          <cell r="I4872" t="str">
            <v>--</v>
          </cell>
          <cell r="J4872">
            <v>1</v>
          </cell>
          <cell r="K4872">
            <v>1</v>
          </cell>
        </row>
        <row r="4873">
          <cell r="A4873" t="str">
            <v>MC</v>
          </cell>
          <cell r="B4873" t="str">
            <v>CA304</v>
          </cell>
          <cell r="C4873" t="str">
            <v>MC</v>
          </cell>
          <cell r="D4873" t="str">
            <v>HOLD</v>
          </cell>
          <cell r="E4873" t="str">
            <v>PIPE</v>
          </cell>
          <cell r="F4873">
            <v>1</v>
          </cell>
          <cell r="G4873" t="str">
            <v>CB100508000100</v>
          </cell>
          <cell r="H4873">
            <v>1</v>
          </cell>
          <cell r="I4873" t="str">
            <v>--</v>
          </cell>
          <cell r="J4873">
            <v>5</v>
          </cell>
          <cell r="K4873">
            <v>5</v>
          </cell>
        </row>
        <row r="4874">
          <cell r="A4874" t="str">
            <v>MC</v>
          </cell>
          <cell r="B4874" t="str">
            <v>BA305</v>
          </cell>
          <cell r="C4874" t="str">
            <v>VNC</v>
          </cell>
          <cell r="D4874" t="str">
            <v>2016</v>
          </cell>
          <cell r="E4874" t="str">
            <v>PIPE</v>
          </cell>
          <cell r="F4874">
            <v>1</v>
          </cell>
          <cell r="G4874" t="str">
            <v>CB100508000100</v>
          </cell>
          <cell r="H4874">
            <v>1</v>
          </cell>
          <cell r="I4874" t="str">
            <v>--</v>
          </cell>
          <cell r="J4874">
            <v>6</v>
          </cell>
          <cell r="K4874">
            <v>6</v>
          </cell>
        </row>
        <row r="4875">
          <cell r="A4875" t="str">
            <v>MC</v>
          </cell>
          <cell r="B4875" t="str">
            <v>BA305</v>
          </cell>
          <cell r="C4875" t="str">
            <v>MOH</v>
          </cell>
          <cell r="D4875" t="str">
            <v>2101</v>
          </cell>
          <cell r="E4875" t="str">
            <v>PIPE</v>
          </cell>
          <cell r="F4875">
            <v>1</v>
          </cell>
          <cell r="G4875" t="str">
            <v>CB100508000100</v>
          </cell>
          <cell r="H4875">
            <v>1</v>
          </cell>
          <cell r="I4875" t="str">
            <v>--</v>
          </cell>
          <cell r="J4875">
            <v>13</v>
          </cell>
          <cell r="K4875">
            <v>13</v>
          </cell>
        </row>
        <row r="4876">
          <cell r="A4876" t="str">
            <v>MC</v>
          </cell>
          <cell r="B4876" t="str">
            <v>BA305</v>
          </cell>
          <cell r="C4876" t="str">
            <v>MOH</v>
          </cell>
          <cell r="D4876" t="str">
            <v>2002</v>
          </cell>
          <cell r="E4876" t="str">
            <v>PIPE</v>
          </cell>
          <cell r="F4876">
            <v>1</v>
          </cell>
          <cell r="G4876" t="str">
            <v>CB100508000100</v>
          </cell>
          <cell r="H4876">
            <v>1</v>
          </cell>
          <cell r="I4876" t="str">
            <v>--</v>
          </cell>
          <cell r="J4876">
            <v>13.5</v>
          </cell>
          <cell r="K4876">
            <v>13.5</v>
          </cell>
        </row>
        <row r="4877">
          <cell r="A4877" t="str">
            <v>MC</v>
          </cell>
          <cell r="B4877" t="str">
            <v>CA304</v>
          </cell>
          <cell r="C4877" t="str">
            <v>MC</v>
          </cell>
          <cell r="D4877" t="str">
            <v>2604</v>
          </cell>
          <cell r="E4877" t="str">
            <v>PIPE</v>
          </cell>
          <cell r="F4877">
            <v>1</v>
          </cell>
          <cell r="G4877" t="str">
            <v>CB100508000100</v>
          </cell>
          <cell r="H4877">
            <v>1</v>
          </cell>
          <cell r="I4877" t="str">
            <v>--</v>
          </cell>
          <cell r="J4877">
            <v>17.5</v>
          </cell>
          <cell r="K4877">
            <v>17.5</v>
          </cell>
        </row>
        <row r="4878">
          <cell r="A4878" t="str">
            <v>MC</v>
          </cell>
          <cell r="B4878" t="str">
            <v>CA304</v>
          </cell>
          <cell r="C4878" t="str">
            <v>MC</v>
          </cell>
          <cell r="D4878" t="str">
            <v>HOLD</v>
          </cell>
          <cell r="E4878" t="str">
            <v>PIPE</v>
          </cell>
          <cell r="F4878">
            <v>1</v>
          </cell>
          <cell r="G4878" t="str">
            <v>CB100508000100</v>
          </cell>
          <cell r="H4878">
            <v>1</v>
          </cell>
          <cell r="I4878" t="str">
            <v>--</v>
          </cell>
          <cell r="J4878">
            <v>18</v>
          </cell>
          <cell r="K4878">
            <v>18</v>
          </cell>
        </row>
        <row r="4879">
          <cell r="A4879" t="str">
            <v>MC</v>
          </cell>
          <cell r="B4879" t="str">
            <v>BA305</v>
          </cell>
          <cell r="C4879" t="str">
            <v>MOH</v>
          </cell>
          <cell r="D4879" t="str">
            <v>2112</v>
          </cell>
          <cell r="E4879" t="str">
            <v>PIPE</v>
          </cell>
          <cell r="F4879">
            <v>1</v>
          </cell>
          <cell r="G4879" t="str">
            <v>CB100508000100</v>
          </cell>
          <cell r="H4879">
            <v>1</v>
          </cell>
          <cell r="I4879" t="str">
            <v>--</v>
          </cell>
          <cell r="J4879">
            <v>19.5</v>
          </cell>
          <cell r="K4879">
            <v>19.5</v>
          </cell>
        </row>
        <row r="4880">
          <cell r="A4880" t="str">
            <v>MC</v>
          </cell>
          <cell r="B4880" t="str">
            <v>BA302</v>
          </cell>
          <cell r="C4880" t="str">
            <v>SD20</v>
          </cell>
          <cell r="D4880" t="str">
            <v>2301</v>
          </cell>
          <cell r="E4880" t="str">
            <v>PIPE</v>
          </cell>
          <cell r="F4880">
            <v>1</v>
          </cell>
          <cell r="G4880" t="str">
            <v>CB100508000100</v>
          </cell>
          <cell r="H4880">
            <v>1</v>
          </cell>
          <cell r="I4880" t="str">
            <v>--</v>
          </cell>
          <cell r="J4880">
            <v>20.5</v>
          </cell>
          <cell r="K4880">
            <v>20.5</v>
          </cell>
        </row>
        <row r="4881">
          <cell r="A4881" t="str">
            <v>MC</v>
          </cell>
          <cell r="B4881" t="str">
            <v>CA304</v>
          </cell>
          <cell r="C4881" t="str">
            <v>MC</v>
          </cell>
          <cell r="D4881" t="str">
            <v>2605</v>
          </cell>
          <cell r="E4881" t="str">
            <v>PIPE</v>
          </cell>
          <cell r="F4881">
            <v>1</v>
          </cell>
          <cell r="G4881" t="str">
            <v>CB100508000100</v>
          </cell>
          <cell r="H4881">
            <v>1</v>
          </cell>
          <cell r="I4881" t="str">
            <v>--</v>
          </cell>
          <cell r="J4881">
            <v>21</v>
          </cell>
          <cell r="K4881">
            <v>21</v>
          </cell>
        </row>
        <row r="4882">
          <cell r="A4882" t="str">
            <v>MC</v>
          </cell>
          <cell r="B4882" t="str">
            <v>CA304</v>
          </cell>
          <cell r="C4882" t="str">
            <v>MC</v>
          </cell>
          <cell r="D4882" t="str">
            <v>2609</v>
          </cell>
          <cell r="E4882" t="str">
            <v>PIPE</v>
          </cell>
          <cell r="F4882">
            <v>1</v>
          </cell>
          <cell r="G4882" t="str">
            <v>CB100508000100</v>
          </cell>
          <cell r="H4882">
            <v>1</v>
          </cell>
          <cell r="I4882" t="str">
            <v>--</v>
          </cell>
          <cell r="J4882">
            <v>25</v>
          </cell>
          <cell r="K4882">
            <v>25</v>
          </cell>
        </row>
        <row r="4883">
          <cell r="A4883" t="str">
            <v>MC</v>
          </cell>
          <cell r="B4883" t="str">
            <v>BA312</v>
          </cell>
          <cell r="C4883" t="str">
            <v>SA98</v>
          </cell>
          <cell r="D4883" t="str">
            <v>2411</v>
          </cell>
          <cell r="E4883" t="str">
            <v>PIPE</v>
          </cell>
          <cell r="F4883">
            <v>1</v>
          </cell>
          <cell r="G4883" t="str">
            <v>CB100508000100</v>
          </cell>
          <cell r="H4883">
            <v>1</v>
          </cell>
          <cell r="I4883" t="str">
            <v>--</v>
          </cell>
          <cell r="J4883">
            <v>25.5</v>
          </cell>
          <cell r="K4883">
            <v>25.5</v>
          </cell>
        </row>
        <row r="4884">
          <cell r="A4884" t="str">
            <v>MC</v>
          </cell>
          <cell r="B4884" t="str">
            <v>CA304</v>
          </cell>
          <cell r="C4884" t="str">
            <v>MC</v>
          </cell>
          <cell r="D4884" t="str">
            <v>2607</v>
          </cell>
          <cell r="E4884" t="str">
            <v>PIPE</v>
          </cell>
          <cell r="F4884">
            <v>1</v>
          </cell>
          <cell r="G4884" t="str">
            <v>CB100508001H00</v>
          </cell>
          <cell r="H4884">
            <v>1.5</v>
          </cell>
          <cell r="I4884" t="str">
            <v>--</v>
          </cell>
          <cell r="J4884">
            <v>0.3</v>
          </cell>
          <cell r="K4884">
            <v>0.3</v>
          </cell>
        </row>
        <row r="4885">
          <cell r="A4885" t="str">
            <v>MC</v>
          </cell>
          <cell r="B4885" t="str">
            <v>BA312</v>
          </cell>
          <cell r="C4885" t="str">
            <v>SA98</v>
          </cell>
          <cell r="D4885" t="str">
            <v>2411</v>
          </cell>
          <cell r="E4885" t="str">
            <v>PIPE</v>
          </cell>
          <cell r="F4885">
            <v>1</v>
          </cell>
          <cell r="G4885" t="str">
            <v>CB100508001H00</v>
          </cell>
          <cell r="H4885">
            <v>1.5</v>
          </cell>
          <cell r="I4885" t="str">
            <v>--</v>
          </cell>
          <cell r="J4885">
            <v>0.5</v>
          </cell>
          <cell r="K4885">
            <v>0.5</v>
          </cell>
        </row>
        <row r="4886">
          <cell r="A4886" t="str">
            <v>MC</v>
          </cell>
          <cell r="B4886" t="str">
            <v>CA304</v>
          </cell>
          <cell r="C4886" t="str">
            <v>MC</v>
          </cell>
          <cell r="D4886" t="str">
            <v>2604</v>
          </cell>
          <cell r="E4886" t="str">
            <v>PIPE</v>
          </cell>
          <cell r="F4886">
            <v>1</v>
          </cell>
          <cell r="G4886" t="str">
            <v>CB100508001H00</v>
          </cell>
          <cell r="H4886">
            <v>1.5</v>
          </cell>
          <cell r="I4886" t="str">
            <v>--</v>
          </cell>
          <cell r="J4886">
            <v>0.5</v>
          </cell>
          <cell r="K4886">
            <v>0.5</v>
          </cell>
        </row>
        <row r="4887">
          <cell r="A4887" t="str">
            <v>MC</v>
          </cell>
          <cell r="B4887" t="str">
            <v>CA304</v>
          </cell>
          <cell r="C4887" t="str">
            <v>N</v>
          </cell>
          <cell r="D4887" t="str">
            <v>HOLD</v>
          </cell>
          <cell r="E4887" t="str">
            <v>PIPE</v>
          </cell>
          <cell r="F4887">
            <v>1</v>
          </cell>
          <cell r="G4887" t="str">
            <v>CB100508001H00</v>
          </cell>
          <cell r="H4887">
            <v>1.5</v>
          </cell>
          <cell r="I4887" t="str">
            <v>--</v>
          </cell>
          <cell r="J4887">
            <v>1</v>
          </cell>
          <cell r="K4887">
            <v>1</v>
          </cell>
        </row>
        <row r="4888">
          <cell r="A4888" t="str">
            <v>MC</v>
          </cell>
          <cell r="B4888" t="str">
            <v>CA304</v>
          </cell>
          <cell r="C4888" t="str">
            <v>TRIM</v>
          </cell>
          <cell r="D4888" t="str">
            <v>E-1261</v>
          </cell>
          <cell r="E4888" t="str">
            <v>PIPE</v>
          </cell>
          <cell r="F4888">
            <v>1</v>
          </cell>
          <cell r="G4888" t="str">
            <v>CB100508001H00</v>
          </cell>
          <cell r="H4888">
            <v>1.5</v>
          </cell>
          <cell r="I4888" t="str">
            <v>--</v>
          </cell>
          <cell r="J4888">
            <v>1</v>
          </cell>
          <cell r="K4888">
            <v>1</v>
          </cell>
        </row>
        <row r="4889">
          <cell r="A4889" t="str">
            <v>MC</v>
          </cell>
          <cell r="B4889" t="str">
            <v>CA304</v>
          </cell>
          <cell r="C4889" t="str">
            <v>TRIM</v>
          </cell>
          <cell r="D4889" t="str">
            <v>V-1260A/B</v>
          </cell>
          <cell r="E4889" t="str">
            <v>PIPE</v>
          </cell>
          <cell r="F4889">
            <v>1</v>
          </cell>
          <cell r="G4889" t="str">
            <v>CB100508001H00</v>
          </cell>
          <cell r="H4889">
            <v>1.5</v>
          </cell>
          <cell r="I4889" t="str">
            <v>--</v>
          </cell>
          <cell r="J4889">
            <v>1</v>
          </cell>
          <cell r="K4889">
            <v>1</v>
          </cell>
        </row>
        <row r="4890">
          <cell r="A4890" t="str">
            <v>MC</v>
          </cell>
          <cell r="B4890" t="str">
            <v>CA304</v>
          </cell>
          <cell r="C4890" t="str">
            <v>N</v>
          </cell>
          <cell r="D4890" t="str">
            <v>HOLD</v>
          </cell>
          <cell r="E4890" t="str">
            <v>PIPE</v>
          </cell>
          <cell r="F4890">
            <v>1</v>
          </cell>
          <cell r="G4890" t="str">
            <v>CB100508001H00</v>
          </cell>
          <cell r="H4890">
            <v>1.5</v>
          </cell>
          <cell r="I4890" t="str">
            <v>--</v>
          </cell>
          <cell r="J4890">
            <v>1</v>
          </cell>
          <cell r="K4890">
            <v>1</v>
          </cell>
        </row>
        <row r="4891">
          <cell r="A4891" t="str">
            <v>MC</v>
          </cell>
          <cell r="B4891" t="str">
            <v>BA305</v>
          </cell>
          <cell r="C4891" t="str">
            <v>VNC</v>
          </cell>
          <cell r="D4891" t="str">
            <v>2016</v>
          </cell>
          <cell r="E4891" t="str">
            <v>PIPE</v>
          </cell>
          <cell r="F4891">
            <v>1</v>
          </cell>
          <cell r="G4891" t="str">
            <v>CB100508001H00</v>
          </cell>
          <cell r="H4891">
            <v>1.5</v>
          </cell>
          <cell r="I4891" t="str">
            <v>--</v>
          </cell>
          <cell r="J4891">
            <v>2</v>
          </cell>
          <cell r="K4891">
            <v>2</v>
          </cell>
        </row>
        <row r="4892">
          <cell r="A4892" t="str">
            <v>MC</v>
          </cell>
          <cell r="B4892" t="str">
            <v>CA304</v>
          </cell>
          <cell r="C4892" t="str">
            <v>MC</v>
          </cell>
          <cell r="D4892" t="str">
            <v>2609</v>
          </cell>
          <cell r="E4892" t="str">
            <v>PIPE</v>
          </cell>
          <cell r="F4892">
            <v>1</v>
          </cell>
          <cell r="G4892" t="str">
            <v>CB100508001H00</v>
          </cell>
          <cell r="H4892">
            <v>1.5</v>
          </cell>
          <cell r="I4892" t="str">
            <v>--</v>
          </cell>
          <cell r="J4892">
            <v>2</v>
          </cell>
          <cell r="K4892">
            <v>2</v>
          </cell>
        </row>
        <row r="4893">
          <cell r="A4893" t="str">
            <v>MC</v>
          </cell>
          <cell r="B4893" t="str">
            <v>CA304</v>
          </cell>
          <cell r="C4893" t="str">
            <v>MC</v>
          </cell>
          <cell r="D4893" t="str">
            <v>HOLD</v>
          </cell>
          <cell r="E4893" t="str">
            <v>PIPE</v>
          </cell>
          <cell r="F4893">
            <v>1</v>
          </cell>
          <cell r="G4893" t="str">
            <v>CB100508001H00</v>
          </cell>
          <cell r="H4893">
            <v>1.5</v>
          </cell>
          <cell r="I4893" t="str">
            <v>--</v>
          </cell>
          <cell r="J4893">
            <v>3</v>
          </cell>
          <cell r="K4893">
            <v>3</v>
          </cell>
        </row>
        <row r="4894">
          <cell r="A4894" t="str">
            <v>MC</v>
          </cell>
          <cell r="B4894" t="str">
            <v>CA304</v>
          </cell>
          <cell r="C4894" t="str">
            <v>MC</v>
          </cell>
          <cell r="D4894" t="str">
            <v>2605</v>
          </cell>
          <cell r="E4894" t="str">
            <v>PIPE</v>
          </cell>
          <cell r="F4894">
            <v>1</v>
          </cell>
          <cell r="G4894" t="str">
            <v>CB100508001H00</v>
          </cell>
          <cell r="H4894">
            <v>1.5</v>
          </cell>
          <cell r="I4894" t="str">
            <v>--</v>
          </cell>
          <cell r="J4894">
            <v>6</v>
          </cell>
          <cell r="K4894">
            <v>6</v>
          </cell>
        </row>
        <row r="4895">
          <cell r="A4895" t="str">
            <v>MC</v>
          </cell>
          <cell r="B4895" t="str">
            <v>CA304</v>
          </cell>
          <cell r="C4895" t="str">
            <v>VT</v>
          </cell>
          <cell r="D4895" t="str">
            <v>HOLD</v>
          </cell>
          <cell r="E4895" t="str">
            <v>PIPE</v>
          </cell>
          <cell r="F4895">
            <v>1</v>
          </cell>
          <cell r="G4895" t="str">
            <v>CB100508001H00</v>
          </cell>
          <cell r="H4895">
            <v>1.5</v>
          </cell>
          <cell r="I4895" t="str">
            <v>--</v>
          </cell>
          <cell r="J4895">
            <v>10.5</v>
          </cell>
          <cell r="K4895">
            <v>10.5</v>
          </cell>
        </row>
        <row r="4896">
          <cell r="A4896" t="str">
            <v>MC</v>
          </cell>
          <cell r="B4896" t="str">
            <v>CA304</v>
          </cell>
          <cell r="C4896" t="str">
            <v>MC</v>
          </cell>
          <cell r="D4896" t="str">
            <v>2609</v>
          </cell>
          <cell r="E4896" t="str">
            <v>PIPE</v>
          </cell>
          <cell r="F4896">
            <v>1</v>
          </cell>
          <cell r="G4896" t="str">
            <v>CB100508001H00</v>
          </cell>
          <cell r="H4896">
            <v>1.5</v>
          </cell>
          <cell r="I4896" t="str">
            <v>--</v>
          </cell>
          <cell r="J4896">
            <v>18</v>
          </cell>
          <cell r="K4896">
            <v>18</v>
          </cell>
        </row>
        <row r="4897">
          <cell r="A4897" t="str">
            <v>MC</v>
          </cell>
          <cell r="B4897" t="str">
            <v>CA304</v>
          </cell>
          <cell r="C4897" t="str">
            <v>MC</v>
          </cell>
          <cell r="D4897" t="str">
            <v>2609</v>
          </cell>
          <cell r="E4897" t="str">
            <v>PIPE</v>
          </cell>
          <cell r="F4897">
            <v>1</v>
          </cell>
          <cell r="G4897" t="str">
            <v>CB100508001H00</v>
          </cell>
          <cell r="H4897">
            <v>1.5</v>
          </cell>
          <cell r="I4897" t="str">
            <v>--</v>
          </cell>
          <cell r="J4897">
            <v>20</v>
          </cell>
          <cell r="K4897">
            <v>20</v>
          </cell>
        </row>
        <row r="4898">
          <cell r="A4898" t="str">
            <v>MC</v>
          </cell>
          <cell r="B4898" t="str">
            <v>CA304</v>
          </cell>
          <cell r="C4898" t="str">
            <v>MC</v>
          </cell>
          <cell r="D4898" t="str">
            <v>2505</v>
          </cell>
          <cell r="E4898" t="str">
            <v>PIPE</v>
          </cell>
          <cell r="F4898">
            <v>1</v>
          </cell>
          <cell r="G4898" t="str">
            <v>CB100508001H00</v>
          </cell>
          <cell r="H4898">
            <v>1.5</v>
          </cell>
          <cell r="I4898" t="str">
            <v>--</v>
          </cell>
          <cell r="J4898">
            <v>21</v>
          </cell>
          <cell r="K4898">
            <v>21</v>
          </cell>
        </row>
        <row r="4899">
          <cell r="A4899" t="str">
            <v>MC</v>
          </cell>
          <cell r="B4899" t="str">
            <v>CA304</v>
          </cell>
          <cell r="C4899" t="str">
            <v>MC</v>
          </cell>
          <cell r="D4899" t="str">
            <v>2608</v>
          </cell>
          <cell r="E4899" t="str">
            <v>PIPE</v>
          </cell>
          <cell r="F4899">
            <v>1</v>
          </cell>
          <cell r="G4899" t="str">
            <v>CB100508001H00</v>
          </cell>
          <cell r="H4899">
            <v>1.5</v>
          </cell>
          <cell r="I4899" t="str">
            <v>--</v>
          </cell>
          <cell r="J4899">
            <v>21</v>
          </cell>
          <cell r="K4899">
            <v>21</v>
          </cell>
        </row>
        <row r="4900">
          <cell r="A4900" t="str">
            <v>MC</v>
          </cell>
          <cell r="B4900" t="str">
            <v>B2C</v>
          </cell>
          <cell r="C4900" t="str">
            <v>SH</v>
          </cell>
          <cell r="D4900" t="str">
            <v>HOLD</v>
          </cell>
          <cell r="E4900" t="str">
            <v>PIPE</v>
          </cell>
          <cell r="F4900">
            <v>1</v>
          </cell>
          <cell r="G4900" t="str">
            <v>CB100508001H00</v>
          </cell>
          <cell r="H4900">
            <v>1.5</v>
          </cell>
          <cell r="I4900" t="str">
            <v>--</v>
          </cell>
          <cell r="J4900">
            <v>25.3</v>
          </cell>
          <cell r="K4900">
            <v>25.3</v>
          </cell>
        </row>
        <row r="4901">
          <cell r="A4901" t="str">
            <v>MC</v>
          </cell>
          <cell r="B4901" t="str">
            <v>CA304</v>
          </cell>
          <cell r="C4901" t="str">
            <v>MC</v>
          </cell>
          <cell r="D4901" t="str">
            <v>2612</v>
          </cell>
          <cell r="E4901" t="str">
            <v>PIPE</v>
          </cell>
          <cell r="F4901">
            <v>1</v>
          </cell>
          <cell r="G4901" t="str">
            <v>CB100508001H00</v>
          </cell>
          <cell r="H4901">
            <v>1.5</v>
          </cell>
          <cell r="I4901" t="str">
            <v>--</v>
          </cell>
          <cell r="J4901">
            <v>27</v>
          </cell>
          <cell r="K4901">
            <v>27</v>
          </cell>
        </row>
        <row r="4902">
          <cell r="A4902" t="str">
            <v>MC</v>
          </cell>
          <cell r="B4902" t="str">
            <v>BA305</v>
          </cell>
          <cell r="C4902" t="str">
            <v>MOH</v>
          </cell>
          <cell r="D4902" t="str">
            <v>2100</v>
          </cell>
          <cell r="E4902" t="str">
            <v>PIPE</v>
          </cell>
          <cell r="F4902">
            <v>1</v>
          </cell>
          <cell r="G4902" t="str">
            <v>CB100508001H00</v>
          </cell>
          <cell r="H4902">
            <v>1.5</v>
          </cell>
          <cell r="I4902" t="str">
            <v>--</v>
          </cell>
          <cell r="J4902">
            <v>31</v>
          </cell>
          <cell r="K4902">
            <v>31</v>
          </cell>
        </row>
        <row r="4903">
          <cell r="A4903" t="str">
            <v>MC</v>
          </cell>
          <cell r="B4903" t="str">
            <v>CA304</v>
          </cell>
          <cell r="C4903" t="str">
            <v>TRIM</v>
          </cell>
          <cell r="D4903" t="str">
            <v>E-1261</v>
          </cell>
          <cell r="E4903" t="str">
            <v>PIPE</v>
          </cell>
          <cell r="F4903">
            <v>1</v>
          </cell>
          <cell r="G4903" t="str">
            <v>CB100405000200</v>
          </cell>
          <cell r="H4903">
            <v>2</v>
          </cell>
          <cell r="I4903" t="str">
            <v>--</v>
          </cell>
          <cell r="J4903">
            <v>2</v>
          </cell>
          <cell r="K4903">
            <v>2.2000000000000002</v>
          </cell>
        </row>
        <row r="4904">
          <cell r="A4904" t="str">
            <v>MC</v>
          </cell>
          <cell r="B4904" t="str">
            <v>CA304</v>
          </cell>
          <cell r="C4904" t="str">
            <v>MC</v>
          </cell>
          <cell r="D4904" t="str">
            <v>2607</v>
          </cell>
          <cell r="E4904" t="str">
            <v>PIPE</v>
          </cell>
          <cell r="F4904">
            <v>1</v>
          </cell>
          <cell r="G4904" t="str">
            <v>CB100405000200</v>
          </cell>
          <cell r="H4904">
            <v>2</v>
          </cell>
          <cell r="I4904" t="str">
            <v>--</v>
          </cell>
          <cell r="J4904">
            <v>2</v>
          </cell>
          <cell r="K4904">
            <v>2.2000000000000002</v>
          </cell>
        </row>
        <row r="4905">
          <cell r="A4905" t="str">
            <v>MC</v>
          </cell>
          <cell r="B4905" t="str">
            <v>CA304</v>
          </cell>
          <cell r="C4905" t="str">
            <v>N</v>
          </cell>
          <cell r="D4905" t="str">
            <v>HOLD</v>
          </cell>
          <cell r="E4905" t="str">
            <v>PIPE</v>
          </cell>
          <cell r="F4905">
            <v>1</v>
          </cell>
          <cell r="G4905" t="str">
            <v>CB100405000200</v>
          </cell>
          <cell r="H4905">
            <v>2</v>
          </cell>
          <cell r="I4905" t="str">
            <v>--</v>
          </cell>
          <cell r="J4905">
            <v>2</v>
          </cell>
          <cell r="K4905">
            <v>2.2000000000000002</v>
          </cell>
        </row>
        <row r="4906">
          <cell r="A4906" t="str">
            <v>MC</v>
          </cell>
          <cell r="B4906" t="str">
            <v>B2C</v>
          </cell>
          <cell r="C4906" t="str">
            <v>SH</v>
          </cell>
          <cell r="D4906" t="str">
            <v>HOLD</v>
          </cell>
          <cell r="E4906" t="str">
            <v>PIPE</v>
          </cell>
          <cell r="F4906">
            <v>1</v>
          </cell>
          <cell r="G4906" t="str">
            <v>CB100408000200</v>
          </cell>
          <cell r="H4906">
            <v>2</v>
          </cell>
          <cell r="I4906" t="str">
            <v>--</v>
          </cell>
          <cell r="J4906">
            <v>2.5</v>
          </cell>
          <cell r="K4906">
            <v>2.8</v>
          </cell>
        </row>
        <row r="4907">
          <cell r="A4907" t="str">
            <v>MC</v>
          </cell>
          <cell r="B4907" t="str">
            <v>CA304</v>
          </cell>
          <cell r="C4907" t="str">
            <v>MC</v>
          </cell>
          <cell r="D4907" t="str">
            <v>HOLD</v>
          </cell>
          <cell r="E4907" t="str">
            <v>PIPE</v>
          </cell>
          <cell r="F4907">
            <v>1</v>
          </cell>
          <cell r="G4907" t="str">
            <v>CB100405000200</v>
          </cell>
          <cell r="H4907">
            <v>2</v>
          </cell>
          <cell r="I4907" t="str">
            <v>--</v>
          </cell>
          <cell r="J4907">
            <v>3</v>
          </cell>
          <cell r="K4907">
            <v>3.3</v>
          </cell>
        </row>
        <row r="4908">
          <cell r="A4908" t="str">
            <v>MC</v>
          </cell>
          <cell r="B4908" t="str">
            <v>CA304</v>
          </cell>
          <cell r="C4908" t="str">
            <v>MC</v>
          </cell>
          <cell r="D4908" t="str">
            <v>HOLD</v>
          </cell>
          <cell r="E4908" t="str">
            <v>PIPE</v>
          </cell>
          <cell r="F4908">
            <v>1</v>
          </cell>
          <cell r="G4908" t="str">
            <v>CB100405000200</v>
          </cell>
          <cell r="H4908">
            <v>2</v>
          </cell>
          <cell r="I4908" t="str">
            <v>--</v>
          </cell>
          <cell r="J4908">
            <v>3</v>
          </cell>
          <cell r="K4908">
            <v>3.3</v>
          </cell>
        </row>
        <row r="4909">
          <cell r="A4909" t="str">
            <v>MC</v>
          </cell>
          <cell r="B4909" t="str">
            <v>CA304</v>
          </cell>
          <cell r="C4909" t="str">
            <v>MC</v>
          </cell>
          <cell r="D4909" t="str">
            <v>HOLD</v>
          </cell>
          <cell r="E4909" t="str">
            <v>PIPE</v>
          </cell>
          <cell r="F4909">
            <v>1</v>
          </cell>
          <cell r="G4909" t="str">
            <v>CB100405000200</v>
          </cell>
          <cell r="H4909">
            <v>2</v>
          </cell>
          <cell r="I4909" t="str">
            <v>--</v>
          </cell>
          <cell r="J4909">
            <v>3</v>
          </cell>
          <cell r="K4909">
            <v>3.3</v>
          </cell>
        </row>
        <row r="4910">
          <cell r="A4910" t="str">
            <v>MC</v>
          </cell>
          <cell r="B4910" t="str">
            <v>CA304</v>
          </cell>
          <cell r="C4910" t="str">
            <v>MC</v>
          </cell>
          <cell r="D4910" t="str">
            <v>2612</v>
          </cell>
          <cell r="E4910" t="str">
            <v>PIPE</v>
          </cell>
          <cell r="F4910">
            <v>1</v>
          </cell>
          <cell r="G4910" t="str">
            <v>CB100405000200</v>
          </cell>
          <cell r="H4910">
            <v>2</v>
          </cell>
          <cell r="I4910" t="str">
            <v>--</v>
          </cell>
          <cell r="J4910">
            <v>5</v>
          </cell>
          <cell r="K4910">
            <v>5.5</v>
          </cell>
        </row>
        <row r="4911">
          <cell r="A4911" t="str">
            <v>MC</v>
          </cell>
          <cell r="B4911" t="str">
            <v>CA304</v>
          </cell>
          <cell r="C4911" t="str">
            <v>MC</v>
          </cell>
          <cell r="D4911" t="str">
            <v>2609</v>
          </cell>
          <cell r="E4911" t="str">
            <v>PIPE</v>
          </cell>
          <cell r="F4911">
            <v>1</v>
          </cell>
          <cell r="G4911" t="str">
            <v>CB100405000200</v>
          </cell>
          <cell r="H4911">
            <v>2</v>
          </cell>
          <cell r="I4911" t="str">
            <v>--</v>
          </cell>
          <cell r="J4911">
            <v>6</v>
          </cell>
          <cell r="K4911">
            <v>6.6</v>
          </cell>
        </row>
        <row r="4912">
          <cell r="A4912" t="str">
            <v>MC</v>
          </cell>
          <cell r="B4912" t="str">
            <v>CA304</v>
          </cell>
          <cell r="C4912" t="str">
            <v>MC</v>
          </cell>
          <cell r="D4912" t="str">
            <v>2502</v>
          </cell>
          <cell r="E4912" t="str">
            <v>PIPE</v>
          </cell>
          <cell r="F4912">
            <v>1</v>
          </cell>
          <cell r="G4912" t="str">
            <v>CB100405000200</v>
          </cell>
          <cell r="H4912">
            <v>2</v>
          </cell>
          <cell r="I4912" t="str">
            <v>--</v>
          </cell>
          <cell r="J4912">
            <v>6</v>
          </cell>
          <cell r="K4912">
            <v>6.6</v>
          </cell>
        </row>
        <row r="4913">
          <cell r="A4913" t="str">
            <v>MC</v>
          </cell>
          <cell r="B4913" t="str">
            <v>CA304</v>
          </cell>
          <cell r="C4913" t="str">
            <v>MC</v>
          </cell>
          <cell r="D4913" t="str">
            <v>2502</v>
          </cell>
          <cell r="E4913" t="str">
            <v>PIPE</v>
          </cell>
          <cell r="F4913">
            <v>1</v>
          </cell>
          <cell r="G4913" t="str">
            <v>CB100405000200</v>
          </cell>
          <cell r="H4913">
            <v>2</v>
          </cell>
          <cell r="I4913" t="str">
            <v>--</v>
          </cell>
          <cell r="J4913">
            <v>6</v>
          </cell>
          <cell r="K4913">
            <v>6.6</v>
          </cell>
        </row>
        <row r="4914">
          <cell r="A4914" t="str">
            <v>MC</v>
          </cell>
          <cell r="B4914" t="str">
            <v>CA304</v>
          </cell>
          <cell r="C4914" t="str">
            <v>MC</v>
          </cell>
          <cell r="D4914" t="str">
            <v>2610</v>
          </cell>
          <cell r="E4914" t="str">
            <v>PIPE</v>
          </cell>
          <cell r="F4914">
            <v>1</v>
          </cell>
          <cell r="G4914" t="str">
            <v>CB100405000200</v>
          </cell>
          <cell r="H4914">
            <v>2</v>
          </cell>
          <cell r="I4914" t="str">
            <v>--</v>
          </cell>
          <cell r="J4914">
            <v>13</v>
          </cell>
          <cell r="K4914">
            <v>14.3</v>
          </cell>
        </row>
        <row r="4915">
          <cell r="A4915" t="str">
            <v>MC</v>
          </cell>
          <cell r="B4915" t="str">
            <v>CA304</v>
          </cell>
          <cell r="C4915" t="str">
            <v>MC</v>
          </cell>
          <cell r="D4915" t="str">
            <v>2506</v>
          </cell>
          <cell r="E4915" t="str">
            <v>PIPE</v>
          </cell>
          <cell r="F4915">
            <v>1</v>
          </cell>
          <cell r="G4915" t="str">
            <v>CB100405000200</v>
          </cell>
          <cell r="H4915">
            <v>2</v>
          </cell>
          <cell r="I4915" t="str">
            <v>--</v>
          </cell>
          <cell r="J4915">
            <v>15</v>
          </cell>
          <cell r="K4915">
            <v>16.5</v>
          </cell>
        </row>
        <row r="4916">
          <cell r="A4916" t="str">
            <v>MC</v>
          </cell>
          <cell r="B4916" t="str">
            <v>CA304</v>
          </cell>
          <cell r="C4916" t="str">
            <v>MC</v>
          </cell>
          <cell r="D4916" t="str">
            <v>HOLD</v>
          </cell>
          <cell r="E4916" t="str">
            <v>PIPE</v>
          </cell>
          <cell r="F4916">
            <v>1</v>
          </cell>
          <cell r="G4916" t="str">
            <v>CB100405000200</v>
          </cell>
          <cell r="H4916">
            <v>2</v>
          </cell>
          <cell r="I4916" t="str">
            <v>--</v>
          </cell>
          <cell r="J4916">
            <v>16</v>
          </cell>
          <cell r="K4916">
            <v>17.600000000000001</v>
          </cell>
        </row>
        <row r="4917">
          <cell r="A4917" t="str">
            <v>MC</v>
          </cell>
          <cell r="B4917" t="str">
            <v>CA304</v>
          </cell>
          <cell r="C4917" t="str">
            <v>MC</v>
          </cell>
          <cell r="D4917" t="str">
            <v>HOLD</v>
          </cell>
          <cell r="E4917" t="str">
            <v>PIPE</v>
          </cell>
          <cell r="F4917">
            <v>1</v>
          </cell>
          <cell r="G4917" t="str">
            <v>CB100405000200</v>
          </cell>
          <cell r="H4917">
            <v>2</v>
          </cell>
          <cell r="I4917" t="str">
            <v>--</v>
          </cell>
          <cell r="J4917">
            <v>18</v>
          </cell>
          <cell r="K4917">
            <v>19.8</v>
          </cell>
        </row>
        <row r="4918">
          <cell r="A4918" t="str">
            <v>MC</v>
          </cell>
          <cell r="B4918" t="str">
            <v>B2C</v>
          </cell>
          <cell r="C4918" t="str">
            <v>SH</v>
          </cell>
          <cell r="D4918" t="str">
            <v>1405</v>
          </cell>
          <cell r="E4918" t="str">
            <v>PIPE</v>
          </cell>
          <cell r="F4918">
            <v>1</v>
          </cell>
          <cell r="G4918" t="str">
            <v>CB100408000200</v>
          </cell>
          <cell r="H4918">
            <v>2</v>
          </cell>
          <cell r="I4918" t="str">
            <v>--</v>
          </cell>
          <cell r="J4918">
            <v>19</v>
          </cell>
          <cell r="K4918">
            <v>20.9</v>
          </cell>
        </row>
        <row r="4919">
          <cell r="A4919" t="str">
            <v>MC</v>
          </cell>
          <cell r="B4919" t="str">
            <v>CA304</v>
          </cell>
          <cell r="C4919" t="str">
            <v>MC</v>
          </cell>
          <cell r="D4919" t="str">
            <v>2601</v>
          </cell>
          <cell r="E4919" t="str">
            <v>PIPE</v>
          </cell>
          <cell r="F4919">
            <v>1</v>
          </cell>
          <cell r="G4919" t="str">
            <v>CB100405000200</v>
          </cell>
          <cell r="H4919">
            <v>2</v>
          </cell>
          <cell r="I4919" t="str">
            <v>--</v>
          </cell>
          <cell r="J4919">
            <v>19</v>
          </cell>
          <cell r="K4919">
            <v>20.9</v>
          </cell>
        </row>
        <row r="4920">
          <cell r="A4920" t="str">
            <v>MC</v>
          </cell>
          <cell r="B4920" t="str">
            <v>CA304</v>
          </cell>
          <cell r="C4920" t="str">
            <v>MC</v>
          </cell>
          <cell r="D4920" t="str">
            <v>HOLD</v>
          </cell>
          <cell r="E4920" t="str">
            <v>PIPE</v>
          </cell>
          <cell r="F4920">
            <v>1</v>
          </cell>
          <cell r="G4920" t="str">
            <v>CB100405000200</v>
          </cell>
          <cell r="H4920">
            <v>2</v>
          </cell>
          <cell r="I4920" t="str">
            <v>--</v>
          </cell>
          <cell r="J4920">
            <v>25</v>
          </cell>
          <cell r="K4920">
            <v>27.5</v>
          </cell>
        </row>
        <row r="4921">
          <cell r="A4921" t="str">
            <v>MC</v>
          </cell>
          <cell r="B4921" t="str">
            <v>BA305</v>
          </cell>
          <cell r="C4921" t="str">
            <v>MOH</v>
          </cell>
          <cell r="D4921" t="str">
            <v>2000</v>
          </cell>
          <cell r="E4921" t="str">
            <v>PIPE</v>
          </cell>
          <cell r="F4921">
            <v>1</v>
          </cell>
          <cell r="G4921" t="str">
            <v>CB100405000200</v>
          </cell>
          <cell r="H4921">
            <v>2</v>
          </cell>
          <cell r="I4921" t="str">
            <v>--</v>
          </cell>
          <cell r="J4921">
            <v>31</v>
          </cell>
          <cell r="K4921">
            <v>34.1</v>
          </cell>
        </row>
        <row r="4922">
          <cell r="A4922" t="str">
            <v>MC</v>
          </cell>
          <cell r="B4922" t="str">
            <v>A5C</v>
          </cell>
          <cell r="C4922" t="str">
            <v>P</v>
          </cell>
          <cell r="D4922" t="str">
            <v>23112</v>
          </cell>
          <cell r="E4922" t="str">
            <v>PIPE</v>
          </cell>
          <cell r="F4922">
            <v>1</v>
          </cell>
          <cell r="G4922" t="str">
            <v>CB100408000200</v>
          </cell>
          <cell r="H4922">
            <v>2</v>
          </cell>
          <cell r="I4922" t="str">
            <v>--</v>
          </cell>
          <cell r="J4922">
            <v>50.5</v>
          </cell>
          <cell r="K4922">
            <v>55.6</v>
          </cell>
        </row>
        <row r="4923">
          <cell r="A4923" t="str">
            <v>MC</v>
          </cell>
          <cell r="B4923" t="str">
            <v>A5C</v>
          </cell>
          <cell r="C4923" t="str">
            <v>P</v>
          </cell>
          <cell r="D4923" t="str">
            <v>23116</v>
          </cell>
          <cell r="E4923" t="str">
            <v>PIPE</v>
          </cell>
          <cell r="F4923">
            <v>1</v>
          </cell>
          <cell r="G4923" t="str">
            <v>CB100408000200</v>
          </cell>
          <cell r="H4923">
            <v>2</v>
          </cell>
          <cell r="I4923" t="str">
            <v>--</v>
          </cell>
          <cell r="J4923">
            <v>50.5</v>
          </cell>
          <cell r="K4923">
            <v>55.6</v>
          </cell>
        </row>
        <row r="4924">
          <cell r="A4924" t="str">
            <v>MC</v>
          </cell>
          <cell r="B4924" t="str">
            <v>A5C</v>
          </cell>
          <cell r="C4924" t="str">
            <v>P</v>
          </cell>
          <cell r="D4924" t="str">
            <v>23144</v>
          </cell>
          <cell r="E4924" t="str">
            <v>PIPE</v>
          </cell>
          <cell r="F4924">
            <v>1</v>
          </cell>
          <cell r="G4924" t="str">
            <v>CB100408000200</v>
          </cell>
          <cell r="H4924">
            <v>2</v>
          </cell>
          <cell r="I4924" t="str">
            <v>--</v>
          </cell>
          <cell r="J4924">
            <v>50.5</v>
          </cell>
          <cell r="K4924">
            <v>55.6</v>
          </cell>
        </row>
        <row r="4925">
          <cell r="A4925" t="str">
            <v>MC</v>
          </cell>
          <cell r="B4925" t="str">
            <v>A5C</v>
          </cell>
          <cell r="C4925" t="str">
            <v>P</v>
          </cell>
          <cell r="D4925" t="str">
            <v>23148</v>
          </cell>
          <cell r="E4925" t="str">
            <v>PIPE</v>
          </cell>
          <cell r="F4925">
            <v>1</v>
          </cell>
          <cell r="G4925" t="str">
            <v>CB100408000200</v>
          </cell>
          <cell r="H4925">
            <v>2</v>
          </cell>
          <cell r="I4925" t="str">
            <v>--</v>
          </cell>
          <cell r="J4925">
            <v>50.5</v>
          </cell>
          <cell r="K4925">
            <v>55.6</v>
          </cell>
        </row>
        <row r="4926">
          <cell r="A4926" t="str">
            <v>MC</v>
          </cell>
          <cell r="B4926" t="str">
            <v>A5C</v>
          </cell>
          <cell r="C4926" t="str">
            <v>P</v>
          </cell>
          <cell r="D4926" t="str">
            <v>23108</v>
          </cell>
          <cell r="E4926" t="str">
            <v>PIPE</v>
          </cell>
          <cell r="F4926">
            <v>1</v>
          </cell>
          <cell r="G4926" t="str">
            <v>CB100408000200</v>
          </cell>
          <cell r="H4926">
            <v>2</v>
          </cell>
          <cell r="I4926" t="str">
            <v>--</v>
          </cell>
          <cell r="J4926">
            <v>50.5</v>
          </cell>
          <cell r="K4926">
            <v>55.6</v>
          </cell>
        </row>
        <row r="4927">
          <cell r="A4927" t="str">
            <v>MC</v>
          </cell>
          <cell r="B4927" t="str">
            <v>A5C</v>
          </cell>
          <cell r="C4927" t="str">
            <v>P</v>
          </cell>
          <cell r="D4927" t="str">
            <v>23155</v>
          </cell>
          <cell r="E4927" t="str">
            <v>PIPE</v>
          </cell>
          <cell r="F4927">
            <v>1</v>
          </cell>
          <cell r="G4927" t="str">
            <v>CB100408000200</v>
          </cell>
          <cell r="H4927">
            <v>2</v>
          </cell>
          <cell r="I4927" t="str">
            <v>--</v>
          </cell>
          <cell r="J4927">
            <v>50.5</v>
          </cell>
          <cell r="K4927">
            <v>55.6</v>
          </cell>
        </row>
        <row r="4928">
          <cell r="A4928" t="str">
            <v>MC</v>
          </cell>
          <cell r="B4928" t="str">
            <v>A5C</v>
          </cell>
          <cell r="C4928" t="str">
            <v>P</v>
          </cell>
          <cell r="D4928" t="str">
            <v>HOLD2</v>
          </cell>
          <cell r="E4928" t="str">
            <v>PIPE</v>
          </cell>
          <cell r="F4928">
            <v>1</v>
          </cell>
          <cell r="G4928" t="str">
            <v>CB100408000200</v>
          </cell>
          <cell r="H4928">
            <v>2</v>
          </cell>
          <cell r="I4928" t="str">
            <v>--</v>
          </cell>
          <cell r="J4928">
            <v>306</v>
          </cell>
          <cell r="K4928">
            <v>336.6</v>
          </cell>
        </row>
        <row r="4929">
          <cell r="A4929" t="str">
            <v>MC</v>
          </cell>
          <cell r="B4929" t="str">
            <v>CA304</v>
          </cell>
          <cell r="C4929" t="str">
            <v>VT</v>
          </cell>
          <cell r="D4929" t="str">
            <v>HOLD</v>
          </cell>
          <cell r="E4929" t="str">
            <v>PIPE</v>
          </cell>
          <cell r="F4929">
            <v>1</v>
          </cell>
          <cell r="G4929" t="str">
            <v>CB100405000300</v>
          </cell>
          <cell r="H4929">
            <v>3</v>
          </cell>
          <cell r="I4929" t="str">
            <v>--</v>
          </cell>
          <cell r="J4929">
            <v>1.5</v>
          </cell>
          <cell r="K4929">
            <v>1.7</v>
          </cell>
        </row>
        <row r="4930">
          <cell r="A4930" t="str">
            <v>MC</v>
          </cell>
          <cell r="B4930" t="str">
            <v>B2C</v>
          </cell>
          <cell r="C4930" t="str">
            <v>SH</v>
          </cell>
          <cell r="D4930" t="str">
            <v>1260</v>
          </cell>
          <cell r="E4930" t="str">
            <v>PIPE</v>
          </cell>
          <cell r="F4930">
            <v>1</v>
          </cell>
          <cell r="G4930" t="str">
            <v>CB100404000300</v>
          </cell>
          <cell r="H4930">
            <v>3</v>
          </cell>
          <cell r="I4930" t="str">
            <v>--</v>
          </cell>
          <cell r="J4930">
            <v>2</v>
          </cell>
          <cell r="K4930">
            <v>2.2000000000000002</v>
          </cell>
        </row>
        <row r="4931">
          <cell r="A4931" t="str">
            <v>MC</v>
          </cell>
          <cell r="B4931" t="str">
            <v>CA304</v>
          </cell>
          <cell r="C4931" t="str">
            <v>TRIM</v>
          </cell>
          <cell r="D4931" t="str">
            <v>E-1261</v>
          </cell>
          <cell r="E4931" t="str">
            <v>PIPE</v>
          </cell>
          <cell r="F4931">
            <v>1</v>
          </cell>
          <cell r="G4931" t="str">
            <v>CB100405000300</v>
          </cell>
          <cell r="H4931">
            <v>3</v>
          </cell>
          <cell r="I4931" t="str">
            <v>--</v>
          </cell>
          <cell r="J4931">
            <v>2</v>
          </cell>
          <cell r="K4931">
            <v>2.2000000000000002</v>
          </cell>
        </row>
        <row r="4932">
          <cell r="A4932" t="str">
            <v>MC</v>
          </cell>
          <cell r="B4932" t="str">
            <v>CA304</v>
          </cell>
          <cell r="C4932" t="str">
            <v>MC</v>
          </cell>
          <cell r="D4932" t="str">
            <v>2612</v>
          </cell>
          <cell r="E4932" t="str">
            <v>PIPE</v>
          </cell>
          <cell r="F4932">
            <v>1</v>
          </cell>
          <cell r="G4932" t="str">
            <v>CB100405000300</v>
          </cell>
          <cell r="H4932">
            <v>3</v>
          </cell>
          <cell r="I4932" t="str">
            <v>--</v>
          </cell>
          <cell r="J4932">
            <v>4</v>
          </cell>
          <cell r="K4932">
            <v>4.4000000000000004</v>
          </cell>
        </row>
        <row r="4933">
          <cell r="A4933" t="str">
            <v>MC</v>
          </cell>
          <cell r="B4933" t="str">
            <v>CA304</v>
          </cell>
          <cell r="C4933" t="str">
            <v>CMC</v>
          </cell>
          <cell r="D4933" t="str">
            <v>HOLD</v>
          </cell>
          <cell r="E4933" t="str">
            <v>PIPE</v>
          </cell>
          <cell r="F4933">
            <v>1</v>
          </cell>
          <cell r="G4933" t="str">
            <v>CB100405000300</v>
          </cell>
          <cell r="H4933">
            <v>3</v>
          </cell>
          <cell r="I4933" t="str">
            <v>--</v>
          </cell>
          <cell r="J4933">
            <v>6</v>
          </cell>
          <cell r="K4933">
            <v>6.6</v>
          </cell>
        </row>
        <row r="4934">
          <cell r="A4934" t="str">
            <v>MC</v>
          </cell>
          <cell r="B4934" t="str">
            <v>CA304</v>
          </cell>
          <cell r="C4934" t="str">
            <v>MC</v>
          </cell>
          <cell r="D4934" t="str">
            <v>HOLD</v>
          </cell>
          <cell r="E4934" t="str">
            <v>PIPE</v>
          </cell>
          <cell r="F4934">
            <v>1</v>
          </cell>
          <cell r="G4934" t="str">
            <v>CB100405000300</v>
          </cell>
          <cell r="H4934">
            <v>3</v>
          </cell>
          <cell r="I4934" t="str">
            <v>--</v>
          </cell>
          <cell r="J4934">
            <v>6</v>
          </cell>
          <cell r="K4934">
            <v>6.6</v>
          </cell>
        </row>
        <row r="4935">
          <cell r="A4935" t="str">
            <v>MC</v>
          </cell>
          <cell r="B4935" t="str">
            <v>CA304</v>
          </cell>
          <cell r="C4935" t="str">
            <v>MC</v>
          </cell>
          <cell r="D4935" t="str">
            <v>HOLD</v>
          </cell>
          <cell r="E4935" t="str">
            <v>PIPE</v>
          </cell>
          <cell r="F4935">
            <v>1</v>
          </cell>
          <cell r="G4935" t="str">
            <v>CB100405000300</v>
          </cell>
          <cell r="H4935">
            <v>3</v>
          </cell>
          <cell r="I4935" t="str">
            <v>--</v>
          </cell>
          <cell r="J4935">
            <v>6</v>
          </cell>
          <cell r="K4935">
            <v>6.6</v>
          </cell>
        </row>
        <row r="4936">
          <cell r="A4936" t="str">
            <v>MC</v>
          </cell>
          <cell r="B4936" t="str">
            <v>CA304</v>
          </cell>
          <cell r="C4936" t="str">
            <v>MC</v>
          </cell>
          <cell r="D4936" t="str">
            <v>HOLD</v>
          </cell>
          <cell r="E4936" t="str">
            <v>PIPE</v>
          </cell>
          <cell r="F4936">
            <v>1</v>
          </cell>
          <cell r="G4936" t="str">
            <v>CB100405000300</v>
          </cell>
          <cell r="H4936">
            <v>3</v>
          </cell>
          <cell r="I4936" t="str">
            <v>--</v>
          </cell>
          <cell r="J4936">
            <v>6</v>
          </cell>
          <cell r="K4936">
            <v>6.6</v>
          </cell>
        </row>
        <row r="4937">
          <cell r="A4937" t="str">
            <v>MC</v>
          </cell>
          <cell r="B4937" t="str">
            <v>CA304</v>
          </cell>
          <cell r="C4937" t="str">
            <v>VT</v>
          </cell>
          <cell r="D4937" t="str">
            <v>HOLD</v>
          </cell>
          <cell r="E4937" t="str">
            <v>PIPE</v>
          </cell>
          <cell r="F4937">
            <v>1</v>
          </cell>
          <cell r="G4937" t="str">
            <v>CB100405000300</v>
          </cell>
          <cell r="H4937">
            <v>3</v>
          </cell>
          <cell r="I4937" t="str">
            <v>--</v>
          </cell>
          <cell r="J4937">
            <v>8</v>
          </cell>
          <cell r="K4937">
            <v>8.8000000000000007</v>
          </cell>
        </row>
        <row r="4938">
          <cell r="A4938" t="str">
            <v>MC</v>
          </cell>
          <cell r="B4938" t="str">
            <v>CA304</v>
          </cell>
          <cell r="C4938" t="str">
            <v>VT</v>
          </cell>
          <cell r="D4938" t="str">
            <v>HOLD</v>
          </cell>
          <cell r="E4938" t="str">
            <v>PIPE</v>
          </cell>
          <cell r="F4938">
            <v>1</v>
          </cell>
          <cell r="G4938" t="str">
            <v>CB100405000300</v>
          </cell>
          <cell r="H4938">
            <v>3</v>
          </cell>
          <cell r="I4938" t="str">
            <v>--</v>
          </cell>
          <cell r="J4938">
            <v>8.5</v>
          </cell>
          <cell r="K4938">
            <v>9.4</v>
          </cell>
        </row>
        <row r="4939">
          <cell r="A4939" t="str">
            <v>MC</v>
          </cell>
          <cell r="B4939" t="str">
            <v>CA304</v>
          </cell>
          <cell r="C4939" t="str">
            <v>MC</v>
          </cell>
          <cell r="D4939" t="str">
            <v>2606</v>
          </cell>
          <cell r="E4939" t="str">
            <v>PIPE</v>
          </cell>
          <cell r="F4939">
            <v>1</v>
          </cell>
          <cell r="G4939" t="str">
            <v>CB100405000300</v>
          </cell>
          <cell r="H4939">
            <v>3</v>
          </cell>
          <cell r="I4939" t="str">
            <v>--</v>
          </cell>
          <cell r="J4939">
            <v>14</v>
          </cell>
          <cell r="K4939">
            <v>15.4</v>
          </cell>
        </row>
        <row r="4940">
          <cell r="A4940" t="str">
            <v>MC</v>
          </cell>
          <cell r="B4940" t="str">
            <v>CA304</v>
          </cell>
          <cell r="C4940" t="str">
            <v>MC</v>
          </cell>
          <cell r="D4940" t="str">
            <v>2505</v>
          </cell>
          <cell r="E4940" t="str">
            <v>PIPE</v>
          </cell>
          <cell r="F4940">
            <v>1</v>
          </cell>
          <cell r="G4940" t="str">
            <v>CB100405000400</v>
          </cell>
          <cell r="H4940">
            <v>4</v>
          </cell>
          <cell r="I4940" t="str">
            <v>--</v>
          </cell>
          <cell r="J4940">
            <v>0.2</v>
          </cell>
          <cell r="K4940">
            <v>0.3</v>
          </cell>
        </row>
        <row r="4941">
          <cell r="A4941" t="str">
            <v>MC</v>
          </cell>
          <cell r="B4941" t="str">
            <v>CA304</v>
          </cell>
          <cell r="C4941" t="str">
            <v>MC</v>
          </cell>
          <cell r="D4941" t="str">
            <v>2605</v>
          </cell>
          <cell r="E4941" t="str">
            <v>PIPE</v>
          </cell>
          <cell r="F4941">
            <v>1</v>
          </cell>
          <cell r="G4941" t="str">
            <v>CB100405000400</v>
          </cell>
          <cell r="H4941">
            <v>4</v>
          </cell>
          <cell r="I4941" t="str">
            <v>--</v>
          </cell>
          <cell r="J4941">
            <v>0.2</v>
          </cell>
          <cell r="K4941">
            <v>0.3</v>
          </cell>
        </row>
        <row r="4942">
          <cell r="A4942" t="str">
            <v>MC</v>
          </cell>
          <cell r="B4942" t="str">
            <v>CA304</v>
          </cell>
          <cell r="C4942" t="str">
            <v>MC</v>
          </cell>
          <cell r="D4942" t="str">
            <v>2506</v>
          </cell>
          <cell r="E4942" t="str">
            <v>PIPE</v>
          </cell>
          <cell r="F4942">
            <v>1</v>
          </cell>
          <cell r="G4942" t="str">
            <v>CB100405000400</v>
          </cell>
          <cell r="H4942">
            <v>4</v>
          </cell>
          <cell r="I4942" t="str">
            <v>--</v>
          </cell>
          <cell r="J4942">
            <v>0.2</v>
          </cell>
          <cell r="K4942">
            <v>0.3</v>
          </cell>
        </row>
        <row r="4943">
          <cell r="A4943" t="str">
            <v>MC</v>
          </cell>
          <cell r="B4943" t="str">
            <v>CA304</v>
          </cell>
          <cell r="C4943" t="str">
            <v>MC</v>
          </cell>
          <cell r="D4943" t="str">
            <v>2609</v>
          </cell>
          <cell r="E4943" t="str">
            <v>PIPE</v>
          </cell>
          <cell r="F4943">
            <v>1</v>
          </cell>
          <cell r="G4943" t="str">
            <v>CB100405000400</v>
          </cell>
          <cell r="H4943">
            <v>4</v>
          </cell>
          <cell r="I4943" t="str">
            <v>--</v>
          </cell>
          <cell r="J4943">
            <v>0.2</v>
          </cell>
          <cell r="K4943">
            <v>0.3</v>
          </cell>
        </row>
        <row r="4944">
          <cell r="A4944" t="str">
            <v>MC</v>
          </cell>
          <cell r="B4944" t="str">
            <v>CA304</v>
          </cell>
          <cell r="C4944" t="str">
            <v>MC</v>
          </cell>
          <cell r="D4944" t="str">
            <v>2604</v>
          </cell>
          <cell r="E4944" t="str">
            <v>PIPE</v>
          </cell>
          <cell r="F4944">
            <v>1</v>
          </cell>
          <cell r="G4944" t="str">
            <v>CB100405000400</v>
          </cell>
          <cell r="H4944">
            <v>4</v>
          </cell>
          <cell r="I4944" t="str">
            <v>--</v>
          </cell>
          <cell r="J4944">
            <v>0.5</v>
          </cell>
          <cell r="K4944">
            <v>0.6</v>
          </cell>
        </row>
        <row r="4945">
          <cell r="A4945" t="str">
            <v>MC</v>
          </cell>
          <cell r="B4945" t="str">
            <v>B2C</v>
          </cell>
          <cell r="C4945" t="str">
            <v>SH</v>
          </cell>
          <cell r="D4945" t="str">
            <v>1460</v>
          </cell>
          <cell r="E4945" t="str">
            <v>PIPE</v>
          </cell>
          <cell r="F4945">
            <v>1</v>
          </cell>
          <cell r="G4945" t="str">
            <v>CB100404000400</v>
          </cell>
          <cell r="H4945">
            <v>4</v>
          </cell>
          <cell r="I4945" t="str">
            <v>--</v>
          </cell>
          <cell r="J4945">
            <v>1</v>
          </cell>
          <cell r="K4945">
            <v>1.2</v>
          </cell>
        </row>
        <row r="4946">
          <cell r="A4946" t="str">
            <v>MC</v>
          </cell>
          <cell r="B4946" t="str">
            <v>CA304</v>
          </cell>
          <cell r="C4946" t="str">
            <v>CMC</v>
          </cell>
          <cell r="D4946" t="str">
            <v>HOLD</v>
          </cell>
          <cell r="E4946" t="str">
            <v>PIPE</v>
          </cell>
          <cell r="F4946">
            <v>1</v>
          </cell>
          <cell r="G4946" t="str">
            <v>CB100405000400</v>
          </cell>
          <cell r="H4946">
            <v>4</v>
          </cell>
          <cell r="I4946" t="str">
            <v>--</v>
          </cell>
          <cell r="J4946">
            <v>2</v>
          </cell>
          <cell r="K4946">
            <v>2.4</v>
          </cell>
        </row>
        <row r="4947">
          <cell r="A4947" t="str">
            <v>MC</v>
          </cell>
          <cell r="B4947" t="str">
            <v>CA304</v>
          </cell>
          <cell r="C4947" t="str">
            <v>CMC</v>
          </cell>
          <cell r="D4947" t="str">
            <v>HOLD</v>
          </cell>
          <cell r="E4947" t="str">
            <v>PIPE</v>
          </cell>
          <cell r="F4947">
            <v>1</v>
          </cell>
          <cell r="G4947" t="str">
            <v>CB100405000400</v>
          </cell>
          <cell r="H4947">
            <v>4</v>
          </cell>
          <cell r="I4947" t="str">
            <v>--</v>
          </cell>
          <cell r="J4947">
            <v>2</v>
          </cell>
          <cell r="K4947">
            <v>2.4</v>
          </cell>
        </row>
        <row r="4948">
          <cell r="A4948" t="str">
            <v>MC</v>
          </cell>
          <cell r="B4948" t="str">
            <v>CA304</v>
          </cell>
          <cell r="C4948" t="str">
            <v>CMC</v>
          </cell>
          <cell r="D4948" t="str">
            <v>HOLD</v>
          </cell>
          <cell r="E4948" t="str">
            <v>PIPE</v>
          </cell>
          <cell r="F4948">
            <v>1</v>
          </cell>
          <cell r="G4948" t="str">
            <v>CB100405000400</v>
          </cell>
          <cell r="H4948">
            <v>4</v>
          </cell>
          <cell r="I4948" t="str">
            <v>--</v>
          </cell>
          <cell r="J4948">
            <v>4</v>
          </cell>
          <cell r="K4948">
            <v>4.8</v>
          </cell>
        </row>
        <row r="4949">
          <cell r="A4949" t="str">
            <v>MC</v>
          </cell>
          <cell r="B4949" t="str">
            <v>CA304</v>
          </cell>
          <cell r="C4949" t="str">
            <v>MC</v>
          </cell>
          <cell r="D4949" t="str">
            <v>2502</v>
          </cell>
          <cell r="E4949" t="str">
            <v>PIPE</v>
          </cell>
          <cell r="F4949">
            <v>1</v>
          </cell>
          <cell r="G4949" t="str">
            <v>CB100405000400</v>
          </cell>
          <cell r="H4949">
            <v>4</v>
          </cell>
          <cell r="I4949" t="str">
            <v>--</v>
          </cell>
          <cell r="J4949">
            <v>5</v>
          </cell>
          <cell r="K4949">
            <v>6</v>
          </cell>
        </row>
        <row r="4950">
          <cell r="A4950" t="str">
            <v>MC</v>
          </cell>
          <cell r="B4950" t="str">
            <v>CA304</v>
          </cell>
          <cell r="C4950" t="str">
            <v>MC</v>
          </cell>
          <cell r="D4950" t="str">
            <v>2502</v>
          </cell>
          <cell r="E4950" t="str">
            <v>PIPE</v>
          </cell>
          <cell r="F4950">
            <v>1</v>
          </cell>
          <cell r="G4950" t="str">
            <v>CB100405000400</v>
          </cell>
          <cell r="H4950">
            <v>4</v>
          </cell>
          <cell r="I4950" t="str">
            <v>--</v>
          </cell>
          <cell r="J4950">
            <v>5</v>
          </cell>
          <cell r="K4950">
            <v>6</v>
          </cell>
        </row>
        <row r="4951">
          <cell r="A4951" t="str">
            <v>MC</v>
          </cell>
          <cell r="B4951" t="str">
            <v>CA304</v>
          </cell>
          <cell r="C4951" t="str">
            <v>MC</v>
          </cell>
          <cell r="D4951" t="str">
            <v>2503</v>
          </cell>
          <cell r="E4951" t="str">
            <v>PIPE</v>
          </cell>
          <cell r="F4951">
            <v>1</v>
          </cell>
          <cell r="G4951" t="str">
            <v>CB100405000400</v>
          </cell>
          <cell r="H4951">
            <v>4</v>
          </cell>
          <cell r="I4951" t="str">
            <v>--</v>
          </cell>
          <cell r="J4951">
            <v>6</v>
          </cell>
          <cell r="K4951">
            <v>7.2</v>
          </cell>
        </row>
        <row r="4952">
          <cell r="A4952" t="str">
            <v>MC</v>
          </cell>
          <cell r="B4952" t="str">
            <v>CA304</v>
          </cell>
          <cell r="C4952" t="str">
            <v>MC</v>
          </cell>
          <cell r="D4952" t="str">
            <v>2507</v>
          </cell>
          <cell r="E4952" t="str">
            <v>PIPE</v>
          </cell>
          <cell r="F4952">
            <v>1</v>
          </cell>
          <cell r="G4952" t="str">
            <v>CB100405000400</v>
          </cell>
          <cell r="H4952">
            <v>4</v>
          </cell>
          <cell r="I4952" t="str">
            <v>--</v>
          </cell>
          <cell r="J4952">
            <v>7</v>
          </cell>
          <cell r="K4952">
            <v>8.4</v>
          </cell>
        </row>
        <row r="4953">
          <cell r="A4953" t="str">
            <v>MC</v>
          </cell>
          <cell r="B4953" t="str">
            <v>CA304</v>
          </cell>
          <cell r="C4953" t="str">
            <v>VT</v>
          </cell>
          <cell r="D4953" t="str">
            <v>HOLD</v>
          </cell>
          <cell r="E4953" t="str">
            <v>PIPE</v>
          </cell>
          <cell r="F4953">
            <v>1</v>
          </cell>
          <cell r="G4953" t="str">
            <v>CB100405000400</v>
          </cell>
          <cell r="H4953">
            <v>4</v>
          </cell>
          <cell r="I4953" t="str">
            <v>--</v>
          </cell>
          <cell r="J4953">
            <v>11.5</v>
          </cell>
          <cell r="K4953">
            <v>13.8</v>
          </cell>
        </row>
        <row r="4954">
          <cell r="A4954" t="str">
            <v>MC</v>
          </cell>
          <cell r="B4954" t="str">
            <v>CA304</v>
          </cell>
          <cell r="C4954" t="str">
            <v>MC</v>
          </cell>
          <cell r="D4954" t="str">
            <v>HOLD</v>
          </cell>
          <cell r="E4954" t="str">
            <v>PIPE</v>
          </cell>
          <cell r="F4954">
            <v>1</v>
          </cell>
          <cell r="G4954" t="str">
            <v>CB100405000400</v>
          </cell>
          <cell r="H4954">
            <v>4</v>
          </cell>
          <cell r="I4954" t="str">
            <v>--</v>
          </cell>
          <cell r="J4954">
            <v>14</v>
          </cell>
          <cell r="K4954">
            <v>16.8</v>
          </cell>
        </row>
        <row r="4955">
          <cell r="A4955" t="str">
            <v>MC</v>
          </cell>
          <cell r="B4955" t="str">
            <v>CA304</v>
          </cell>
          <cell r="C4955" t="str">
            <v>MC</v>
          </cell>
          <cell r="D4955" t="str">
            <v>HOLD</v>
          </cell>
          <cell r="E4955" t="str">
            <v>PIPE</v>
          </cell>
          <cell r="F4955">
            <v>1</v>
          </cell>
          <cell r="G4955" t="str">
            <v>CB100405000400</v>
          </cell>
          <cell r="H4955">
            <v>4</v>
          </cell>
          <cell r="I4955" t="str">
            <v>--</v>
          </cell>
          <cell r="J4955">
            <v>14</v>
          </cell>
          <cell r="K4955">
            <v>16.8</v>
          </cell>
        </row>
        <row r="4956">
          <cell r="A4956" t="str">
            <v>MC</v>
          </cell>
          <cell r="B4956" t="str">
            <v>CA304</v>
          </cell>
          <cell r="C4956" t="str">
            <v>MC</v>
          </cell>
          <cell r="D4956" t="str">
            <v>HOLD</v>
          </cell>
          <cell r="E4956" t="str">
            <v>PIPE</v>
          </cell>
          <cell r="F4956">
            <v>1</v>
          </cell>
          <cell r="G4956" t="str">
            <v>CB100405000400</v>
          </cell>
          <cell r="H4956">
            <v>4</v>
          </cell>
          <cell r="I4956" t="str">
            <v>--</v>
          </cell>
          <cell r="J4956">
            <v>14</v>
          </cell>
          <cell r="K4956">
            <v>16.8</v>
          </cell>
        </row>
        <row r="4957">
          <cell r="A4957" t="str">
            <v>MC</v>
          </cell>
          <cell r="B4957" t="str">
            <v>CA304</v>
          </cell>
          <cell r="C4957" t="str">
            <v>VT</v>
          </cell>
          <cell r="D4957" t="str">
            <v>HOLD</v>
          </cell>
          <cell r="E4957" t="str">
            <v>PIPE</v>
          </cell>
          <cell r="F4957">
            <v>1</v>
          </cell>
          <cell r="G4957" t="str">
            <v>CB100405000400</v>
          </cell>
          <cell r="H4957">
            <v>4</v>
          </cell>
          <cell r="I4957" t="str">
            <v>--</v>
          </cell>
          <cell r="J4957">
            <v>15.5</v>
          </cell>
          <cell r="K4957">
            <v>18.600000000000001</v>
          </cell>
        </row>
        <row r="4958">
          <cell r="A4958" t="str">
            <v>MC</v>
          </cell>
          <cell r="B4958" t="str">
            <v>B2C</v>
          </cell>
          <cell r="C4958" t="str">
            <v>SH</v>
          </cell>
          <cell r="D4958" t="str">
            <v>1260</v>
          </cell>
          <cell r="E4958" t="str">
            <v>PIPE</v>
          </cell>
          <cell r="F4958">
            <v>1</v>
          </cell>
          <cell r="G4958" t="str">
            <v>CB100404000400</v>
          </cell>
          <cell r="H4958">
            <v>4</v>
          </cell>
          <cell r="I4958" t="str">
            <v>--</v>
          </cell>
          <cell r="J4958">
            <v>20.5</v>
          </cell>
          <cell r="K4958">
            <v>24.6</v>
          </cell>
        </row>
        <row r="4959">
          <cell r="A4959" t="str">
            <v>MC</v>
          </cell>
          <cell r="B4959" t="str">
            <v>CA307</v>
          </cell>
          <cell r="C4959" t="str">
            <v>P</v>
          </cell>
          <cell r="D4959" t="str">
            <v>HOLD1</v>
          </cell>
          <cell r="E4959" t="str">
            <v>PIPE</v>
          </cell>
          <cell r="F4959">
            <v>1</v>
          </cell>
          <cell r="G4959" t="str">
            <v>CB100405000400</v>
          </cell>
          <cell r="H4959">
            <v>4</v>
          </cell>
          <cell r="I4959" t="str">
            <v>--</v>
          </cell>
          <cell r="J4959">
            <v>51</v>
          </cell>
          <cell r="K4959">
            <v>61.2</v>
          </cell>
        </row>
        <row r="4960">
          <cell r="A4960" t="str">
            <v>MC</v>
          </cell>
          <cell r="B4960" t="str">
            <v>B2C</v>
          </cell>
          <cell r="C4960" t="str">
            <v>SH</v>
          </cell>
          <cell r="D4960" t="str">
            <v>1000</v>
          </cell>
          <cell r="E4960" t="str">
            <v>PIPE</v>
          </cell>
          <cell r="F4960">
            <v>1</v>
          </cell>
          <cell r="G4960" t="str">
            <v>CB100404000600</v>
          </cell>
          <cell r="H4960">
            <v>6</v>
          </cell>
          <cell r="I4960" t="str">
            <v>--</v>
          </cell>
          <cell r="J4960">
            <v>1</v>
          </cell>
          <cell r="K4960">
            <v>1.2</v>
          </cell>
        </row>
        <row r="4961">
          <cell r="A4961" t="str">
            <v>MC</v>
          </cell>
          <cell r="B4961" t="str">
            <v>B2C</v>
          </cell>
          <cell r="C4961" t="str">
            <v>SH</v>
          </cell>
          <cell r="D4961" t="str">
            <v>1360</v>
          </cell>
          <cell r="E4961" t="str">
            <v>PIPE</v>
          </cell>
          <cell r="F4961">
            <v>1</v>
          </cell>
          <cell r="G4961" t="str">
            <v>CB100404000600</v>
          </cell>
          <cell r="H4961">
            <v>6</v>
          </cell>
          <cell r="I4961" t="str">
            <v>--</v>
          </cell>
          <cell r="J4961">
            <v>2</v>
          </cell>
          <cell r="K4961">
            <v>2.4</v>
          </cell>
        </row>
        <row r="4962">
          <cell r="A4962" t="str">
            <v>MC</v>
          </cell>
          <cell r="B4962" t="str">
            <v>CA304</v>
          </cell>
          <cell r="C4962" t="str">
            <v>CMC</v>
          </cell>
          <cell r="D4962" t="str">
            <v>HOLD</v>
          </cell>
          <cell r="E4962" t="str">
            <v>PIPE</v>
          </cell>
          <cell r="F4962">
            <v>1</v>
          </cell>
          <cell r="G4962" t="str">
            <v>CB100405000600</v>
          </cell>
          <cell r="H4962">
            <v>6</v>
          </cell>
          <cell r="I4962" t="str">
            <v>--</v>
          </cell>
          <cell r="J4962">
            <v>2</v>
          </cell>
          <cell r="K4962">
            <v>2.4</v>
          </cell>
        </row>
        <row r="4963">
          <cell r="A4963" t="str">
            <v>MC</v>
          </cell>
          <cell r="B4963" t="str">
            <v>CA304</v>
          </cell>
          <cell r="C4963" t="str">
            <v>CMC</v>
          </cell>
          <cell r="D4963" t="str">
            <v>HOLD</v>
          </cell>
          <cell r="E4963" t="str">
            <v>PIPE</v>
          </cell>
          <cell r="F4963">
            <v>1</v>
          </cell>
          <cell r="G4963" t="str">
            <v>CB100405000600</v>
          </cell>
          <cell r="H4963">
            <v>6</v>
          </cell>
          <cell r="I4963" t="str">
            <v>--</v>
          </cell>
          <cell r="J4963">
            <v>2</v>
          </cell>
          <cell r="K4963">
            <v>2.4</v>
          </cell>
        </row>
        <row r="4964">
          <cell r="A4964" t="str">
            <v>MC</v>
          </cell>
          <cell r="B4964" t="str">
            <v>CA304</v>
          </cell>
          <cell r="C4964" t="str">
            <v>MC</v>
          </cell>
          <cell r="D4964" t="str">
            <v>2502</v>
          </cell>
          <cell r="E4964" t="str">
            <v>PIPE</v>
          </cell>
          <cell r="F4964">
            <v>1</v>
          </cell>
          <cell r="G4964" t="str">
            <v>CB100405000600</v>
          </cell>
          <cell r="H4964">
            <v>6</v>
          </cell>
          <cell r="I4964" t="str">
            <v>--</v>
          </cell>
          <cell r="J4964">
            <v>5</v>
          </cell>
          <cell r="K4964">
            <v>6</v>
          </cell>
        </row>
        <row r="4965">
          <cell r="A4965" t="str">
            <v>MC</v>
          </cell>
          <cell r="B4965" t="str">
            <v>BA305</v>
          </cell>
          <cell r="C4965" t="str">
            <v>MOH</v>
          </cell>
          <cell r="D4965" t="str">
            <v>HOLD</v>
          </cell>
          <cell r="E4965" t="str">
            <v>PIPE</v>
          </cell>
          <cell r="F4965">
            <v>1</v>
          </cell>
          <cell r="G4965" t="str">
            <v>CB100405000600</v>
          </cell>
          <cell r="H4965">
            <v>6</v>
          </cell>
          <cell r="I4965" t="str">
            <v>--</v>
          </cell>
          <cell r="J4965">
            <v>9</v>
          </cell>
          <cell r="K4965">
            <v>10.8</v>
          </cell>
        </row>
        <row r="4966">
          <cell r="A4966" t="str">
            <v>MC</v>
          </cell>
          <cell r="B4966" t="str">
            <v>BA305</v>
          </cell>
          <cell r="C4966" t="str">
            <v>MOH</v>
          </cell>
          <cell r="D4966" t="str">
            <v>2103</v>
          </cell>
          <cell r="E4966" t="str">
            <v>PIPE</v>
          </cell>
          <cell r="F4966">
            <v>1</v>
          </cell>
          <cell r="G4966" t="str">
            <v>CB100405000600</v>
          </cell>
          <cell r="H4966">
            <v>6</v>
          </cell>
          <cell r="I4966" t="str">
            <v>--</v>
          </cell>
          <cell r="J4966">
            <v>10</v>
          </cell>
          <cell r="K4966">
            <v>12</v>
          </cell>
        </row>
        <row r="4967">
          <cell r="A4967" t="str">
            <v>MC</v>
          </cell>
          <cell r="B4967" t="str">
            <v>CA304</v>
          </cell>
          <cell r="C4967" t="str">
            <v>MC</v>
          </cell>
          <cell r="D4967" t="str">
            <v>2502</v>
          </cell>
          <cell r="E4967" t="str">
            <v>PIPE</v>
          </cell>
          <cell r="F4967">
            <v>1</v>
          </cell>
          <cell r="G4967" t="str">
            <v>CB100405000600</v>
          </cell>
          <cell r="H4967">
            <v>6</v>
          </cell>
          <cell r="I4967" t="str">
            <v>--</v>
          </cell>
          <cell r="J4967">
            <v>12</v>
          </cell>
          <cell r="K4967">
            <v>14.4</v>
          </cell>
        </row>
        <row r="4968">
          <cell r="A4968" t="str">
            <v>MC</v>
          </cell>
          <cell r="B4968" t="str">
            <v>CA304</v>
          </cell>
          <cell r="C4968" t="str">
            <v>MC</v>
          </cell>
          <cell r="D4968" t="str">
            <v>2410</v>
          </cell>
          <cell r="E4968" t="str">
            <v>PIPE</v>
          </cell>
          <cell r="F4968">
            <v>1</v>
          </cell>
          <cell r="G4968" t="str">
            <v>CB100405000600</v>
          </cell>
          <cell r="H4968">
            <v>6</v>
          </cell>
          <cell r="I4968" t="str">
            <v>--</v>
          </cell>
          <cell r="J4968">
            <v>12.5</v>
          </cell>
          <cell r="K4968">
            <v>15</v>
          </cell>
        </row>
        <row r="4969">
          <cell r="A4969" t="str">
            <v>MC</v>
          </cell>
          <cell r="B4969" t="str">
            <v>CA304</v>
          </cell>
          <cell r="C4969" t="str">
            <v>CMC</v>
          </cell>
          <cell r="D4969" t="str">
            <v>HOLD</v>
          </cell>
          <cell r="E4969" t="str">
            <v>PIPE</v>
          </cell>
          <cell r="F4969">
            <v>1</v>
          </cell>
          <cell r="G4969" t="str">
            <v>CB100405000600</v>
          </cell>
          <cell r="H4969">
            <v>6</v>
          </cell>
          <cell r="I4969" t="str">
            <v>--</v>
          </cell>
          <cell r="J4969">
            <v>14</v>
          </cell>
          <cell r="K4969">
            <v>16.8</v>
          </cell>
        </row>
        <row r="4970">
          <cell r="A4970" t="str">
            <v>MC</v>
          </cell>
          <cell r="B4970" t="str">
            <v>B2C</v>
          </cell>
          <cell r="C4970" t="str">
            <v>SH</v>
          </cell>
          <cell r="D4970" t="str">
            <v>1460</v>
          </cell>
          <cell r="E4970" t="str">
            <v>PIPE</v>
          </cell>
          <cell r="F4970">
            <v>1</v>
          </cell>
          <cell r="G4970" t="str">
            <v>CB100404000600</v>
          </cell>
          <cell r="H4970">
            <v>6</v>
          </cell>
          <cell r="I4970" t="str">
            <v>--</v>
          </cell>
          <cell r="J4970">
            <v>16</v>
          </cell>
          <cell r="K4970">
            <v>19.2</v>
          </cell>
        </row>
        <row r="4971">
          <cell r="A4971" t="str">
            <v>MC</v>
          </cell>
          <cell r="B4971" t="str">
            <v>CA304</v>
          </cell>
          <cell r="C4971" t="str">
            <v>MC</v>
          </cell>
          <cell r="D4971" t="str">
            <v>2412</v>
          </cell>
          <cell r="E4971" t="str">
            <v>PIPE</v>
          </cell>
          <cell r="F4971">
            <v>1</v>
          </cell>
          <cell r="G4971" t="str">
            <v>CB100405000600</v>
          </cell>
          <cell r="H4971">
            <v>6</v>
          </cell>
          <cell r="I4971" t="str">
            <v>--</v>
          </cell>
          <cell r="J4971">
            <v>16</v>
          </cell>
          <cell r="K4971">
            <v>19.2</v>
          </cell>
        </row>
        <row r="4972">
          <cell r="A4972" t="str">
            <v>MC</v>
          </cell>
          <cell r="B4972" t="str">
            <v>CA304</v>
          </cell>
          <cell r="C4972" t="str">
            <v>MC</v>
          </cell>
          <cell r="D4972" t="str">
            <v>2504</v>
          </cell>
          <cell r="E4972" t="str">
            <v>PIPE</v>
          </cell>
          <cell r="F4972">
            <v>1</v>
          </cell>
          <cell r="G4972" t="str">
            <v>CB100405000600</v>
          </cell>
          <cell r="H4972">
            <v>6</v>
          </cell>
          <cell r="I4972" t="str">
            <v>--</v>
          </cell>
          <cell r="J4972">
            <v>17</v>
          </cell>
          <cell r="K4972">
            <v>20.399999999999999</v>
          </cell>
        </row>
        <row r="4973">
          <cell r="A4973" t="str">
            <v>MC</v>
          </cell>
          <cell r="B4973" t="str">
            <v>CA304</v>
          </cell>
          <cell r="C4973" t="str">
            <v>MC</v>
          </cell>
          <cell r="D4973" t="str">
            <v>2613</v>
          </cell>
          <cell r="E4973" t="str">
            <v>PIPE</v>
          </cell>
          <cell r="F4973">
            <v>1</v>
          </cell>
          <cell r="G4973" t="str">
            <v>CB100405000600</v>
          </cell>
          <cell r="H4973">
            <v>6</v>
          </cell>
          <cell r="I4973" t="str">
            <v>--</v>
          </cell>
          <cell r="J4973">
            <v>23</v>
          </cell>
          <cell r="K4973">
            <v>27.6</v>
          </cell>
        </row>
        <row r="4974">
          <cell r="A4974" t="str">
            <v>MC</v>
          </cell>
          <cell r="B4974" t="str">
            <v>CA307</v>
          </cell>
          <cell r="C4974" t="str">
            <v>HCLG</v>
          </cell>
          <cell r="D4974" t="str">
            <v>1100</v>
          </cell>
          <cell r="E4974" t="str">
            <v>PIPE</v>
          </cell>
          <cell r="F4974">
            <v>1</v>
          </cell>
          <cell r="G4974" t="str">
            <v>CB100405000600</v>
          </cell>
          <cell r="H4974">
            <v>6</v>
          </cell>
          <cell r="I4974" t="str">
            <v>--</v>
          </cell>
          <cell r="J4974">
            <v>51</v>
          </cell>
          <cell r="K4974">
            <v>61.2</v>
          </cell>
        </row>
        <row r="4975">
          <cell r="A4975" t="str">
            <v>MC</v>
          </cell>
          <cell r="B4975" t="str">
            <v>CA307</v>
          </cell>
          <cell r="C4975" t="str">
            <v>HCL</v>
          </cell>
          <cell r="D4975" t="str">
            <v>1100</v>
          </cell>
          <cell r="E4975" t="str">
            <v>PIPE</v>
          </cell>
          <cell r="F4975">
            <v>1</v>
          </cell>
          <cell r="G4975" t="str">
            <v>CB100405000600</v>
          </cell>
          <cell r="H4975">
            <v>6</v>
          </cell>
          <cell r="I4975" t="str">
            <v>--</v>
          </cell>
          <cell r="J4975">
            <v>62</v>
          </cell>
          <cell r="K4975">
            <v>74.400000000000006</v>
          </cell>
        </row>
        <row r="4976">
          <cell r="A4976" t="str">
            <v>MC</v>
          </cell>
          <cell r="B4976" t="str">
            <v>CA304</v>
          </cell>
          <cell r="C4976" t="str">
            <v>MC</v>
          </cell>
          <cell r="D4976" t="str">
            <v>2501</v>
          </cell>
          <cell r="E4976" t="str">
            <v>PIPE</v>
          </cell>
          <cell r="F4976">
            <v>1</v>
          </cell>
          <cell r="G4976" t="str">
            <v>CB100405000800</v>
          </cell>
          <cell r="H4976">
            <v>8</v>
          </cell>
          <cell r="I4976" t="str">
            <v>--</v>
          </cell>
          <cell r="J4976">
            <v>5</v>
          </cell>
          <cell r="K4976">
            <v>6</v>
          </cell>
        </row>
        <row r="4977">
          <cell r="A4977" t="str">
            <v>MC</v>
          </cell>
          <cell r="B4977" t="str">
            <v>CA304</v>
          </cell>
          <cell r="C4977" t="str">
            <v>MC</v>
          </cell>
          <cell r="D4977" t="str">
            <v>2501</v>
          </cell>
          <cell r="E4977" t="str">
            <v>PIPE</v>
          </cell>
          <cell r="F4977">
            <v>1</v>
          </cell>
          <cell r="G4977" t="str">
            <v>CB100405000800</v>
          </cell>
          <cell r="H4977">
            <v>8</v>
          </cell>
          <cell r="I4977" t="str">
            <v>--</v>
          </cell>
          <cell r="J4977">
            <v>8</v>
          </cell>
          <cell r="K4977">
            <v>9.6</v>
          </cell>
        </row>
        <row r="4978">
          <cell r="A4978" t="str">
            <v>MC</v>
          </cell>
          <cell r="B4978" t="str">
            <v>CA304</v>
          </cell>
          <cell r="C4978" t="str">
            <v>MC</v>
          </cell>
          <cell r="D4978" t="str">
            <v>2501</v>
          </cell>
          <cell r="E4978" t="str">
            <v>PIPE</v>
          </cell>
          <cell r="F4978">
            <v>1</v>
          </cell>
          <cell r="G4978" t="str">
            <v>CB100405000800</v>
          </cell>
          <cell r="H4978">
            <v>8</v>
          </cell>
          <cell r="I4978" t="str">
            <v>--</v>
          </cell>
          <cell r="J4978">
            <v>11</v>
          </cell>
          <cell r="K4978">
            <v>13.2</v>
          </cell>
        </row>
        <row r="4979">
          <cell r="A4979" t="str">
            <v>MC</v>
          </cell>
          <cell r="B4979" t="str">
            <v>B2C</v>
          </cell>
          <cell r="C4979" t="str">
            <v>SH</v>
          </cell>
          <cell r="D4979" t="str">
            <v>1360</v>
          </cell>
          <cell r="E4979" t="str">
            <v>PIPE</v>
          </cell>
          <cell r="F4979">
            <v>1</v>
          </cell>
          <cell r="G4979" t="str">
            <v>CB100404000800</v>
          </cell>
          <cell r="H4979">
            <v>8</v>
          </cell>
          <cell r="I4979" t="str">
            <v>--</v>
          </cell>
          <cell r="J4979">
            <v>18</v>
          </cell>
          <cell r="K4979">
            <v>21.6</v>
          </cell>
        </row>
        <row r="4980">
          <cell r="A4980" t="str">
            <v>MC</v>
          </cell>
          <cell r="B4980" t="str">
            <v>CA304</v>
          </cell>
          <cell r="C4980" t="str">
            <v>VT</v>
          </cell>
          <cell r="D4980" t="str">
            <v>HOLD</v>
          </cell>
          <cell r="E4980" t="str">
            <v>PIPE</v>
          </cell>
          <cell r="F4980">
            <v>1</v>
          </cell>
          <cell r="G4980" t="str">
            <v>CB100405001000</v>
          </cell>
          <cell r="H4980">
            <v>10</v>
          </cell>
          <cell r="I4980" t="str">
            <v>--</v>
          </cell>
          <cell r="J4980">
            <v>37</v>
          </cell>
          <cell r="K4980">
            <v>40.700000000000003</v>
          </cell>
        </row>
        <row r="4981">
          <cell r="A4981" t="str">
            <v>MC</v>
          </cell>
          <cell r="B4981" t="str">
            <v>B2C</v>
          </cell>
          <cell r="C4981" t="str">
            <v>SH</v>
          </cell>
          <cell r="D4981" t="str">
            <v>1000</v>
          </cell>
          <cell r="E4981" t="str">
            <v>PIPE</v>
          </cell>
          <cell r="F4981">
            <v>1</v>
          </cell>
          <cell r="G4981" t="str">
            <v>CB100404001000</v>
          </cell>
          <cell r="H4981">
            <v>10</v>
          </cell>
          <cell r="I4981" t="str">
            <v>--</v>
          </cell>
          <cell r="J4981">
            <v>54</v>
          </cell>
          <cell r="K4981">
            <v>59.4</v>
          </cell>
        </row>
        <row r="4982">
          <cell r="A4982" t="str">
            <v>MC</v>
          </cell>
          <cell r="B4982" t="str">
            <v>B2C</v>
          </cell>
          <cell r="C4982" t="str">
            <v>SH</v>
          </cell>
          <cell r="D4982" t="str">
            <v>1000</v>
          </cell>
          <cell r="E4982" t="str">
            <v>NPL</v>
          </cell>
          <cell r="F4982">
            <v>2</v>
          </cell>
          <cell r="G4982" t="str">
            <v>CB132108000HVR</v>
          </cell>
          <cell r="H4982">
            <v>0.5</v>
          </cell>
          <cell r="I4982" t="str">
            <v>75mm</v>
          </cell>
          <cell r="J4982">
            <v>1</v>
          </cell>
          <cell r="K4982">
            <v>1</v>
          </cell>
        </row>
        <row r="4983">
          <cell r="A4983" t="str">
            <v>MC</v>
          </cell>
          <cell r="B4983" t="str">
            <v>B2C</v>
          </cell>
          <cell r="C4983" t="str">
            <v>SH</v>
          </cell>
          <cell r="D4983" t="str">
            <v>1260</v>
          </cell>
          <cell r="E4983" t="str">
            <v>NPL</v>
          </cell>
          <cell r="F4983">
            <v>2</v>
          </cell>
          <cell r="G4983" t="str">
            <v>CB132108000HVR</v>
          </cell>
          <cell r="H4983">
            <v>0.5</v>
          </cell>
          <cell r="I4983" t="str">
            <v>75mm</v>
          </cell>
          <cell r="J4983">
            <v>1</v>
          </cell>
          <cell r="K4983">
            <v>1</v>
          </cell>
        </row>
        <row r="4984">
          <cell r="A4984" t="str">
            <v>MC</v>
          </cell>
          <cell r="B4984" t="str">
            <v>B2C</v>
          </cell>
          <cell r="C4984" t="str">
            <v>SH</v>
          </cell>
          <cell r="D4984" t="str">
            <v>1460</v>
          </cell>
          <cell r="E4984" t="str">
            <v>NPL</v>
          </cell>
          <cell r="F4984">
            <v>2</v>
          </cell>
          <cell r="G4984" t="str">
            <v>CB132108000HVR</v>
          </cell>
          <cell r="H4984">
            <v>0.5</v>
          </cell>
          <cell r="I4984" t="str">
            <v>75mm</v>
          </cell>
          <cell r="J4984">
            <v>1</v>
          </cell>
          <cell r="K4984">
            <v>1</v>
          </cell>
        </row>
        <row r="4985">
          <cell r="A4985" t="str">
            <v>MC</v>
          </cell>
          <cell r="B4985" t="str">
            <v>B2C</v>
          </cell>
          <cell r="C4985" t="str">
            <v>SH</v>
          </cell>
          <cell r="D4985" t="str">
            <v>1460</v>
          </cell>
          <cell r="E4985" t="str">
            <v>NPL</v>
          </cell>
          <cell r="F4985">
            <v>2</v>
          </cell>
          <cell r="G4985" t="str">
            <v>CB132108000HWL</v>
          </cell>
          <cell r="H4985">
            <v>0.5</v>
          </cell>
          <cell r="I4985" t="str">
            <v>150mm</v>
          </cell>
          <cell r="J4985">
            <v>1</v>
          </cell>
          <cell r="K4985">
            <v>1</v>
          </cell>
        </row>
        <row r="4986">
          <cell r="A4986" t="str">
            <v>MC</v>
          </cell>
          <cell r="B4986" t="str">
            <v>B2C</v>
          </cell>
          <cell r="C4986" t="str">
            <v>SH</v>
          </cell>
          <cell r="D4986" t="str">
            <v>1360</v>
          </cell>
          <cell r="E4986" t="str">
            <v>NPL</v>
          </cell>
          <cell r="F4986">
            <v>2</v>
          </cell>
          <cell r="G4986" t="str">
            <v>CB132108000HVR</v>
          </cell>
          <cell r="H4986">
            <v>0.5</v>
          </cell>
          <cell r="I4986" t="str">
            <v>75mm</v>
          </cell>
          <cell r="J4986">
            <v>1</v>
          </cell>
          <cell r="K4986">
            <v>1</v>
          </cell>
        </row>
        <row r="4987">
          <cell r="A4987" t="str">
            <v>MC</v>
          </cell>
          <cell r="B4987" t="str">
            <v>B2C</v>
          </cell>
          <cell r="C4987" t="str">
            <v>SH</v>
          </cell>
          <cell r="D4987" t="str">
            <v>1360</v>
          </cell>
          <cell r="E4987" t="str">
            <v>NPL</v>
          </cell>
          <cell r="F4987">
            <v>2</v>
          </cell>
          <cell r="G4987" t="str">
            <v>CB132108000HWL</v>
          </cell>
          <cell r="H4987">
            <v>0.5</v>
          </cell>
          <cell r="I4987" t="str">
            <v>150mm</v>
          </cell>
          <cell r="J4987">
            <v>1</v>
          </cell>
          <cell r="K4987">
            <v>1</v>
          </cell>
        </row>
        <row r="4988">
          <cell r="A4988" t="str">
            <v>MC</v>
          </cell>
          <cell r="B4988" t="str">
            <v>B2C</v>
          </cell>
          <cell r="C4988" t="str">
            <v>SH</v>
          </cell>
          <cell r="D4988" t="str">
            <v>1405</v>
          </cell>
          <cell r="E4988" t="str">
            <v>NPL</v>
          </cell>
          <cell r="F4988">
            <v>2</v>
          </cell>
          <cell r="G4988" t="str">
            <v>CB132108000HVR</v>
          </cell>
          <cell r="H4988">
            <v>0.5</v>
          </cell>
          <cell r="I4988" t="str">
            <v>75mm</v>
          </cell>
          <cell r="J4988">
            <v>1</v>
          </cell>
          <cell r="K4988">
            <v>1</v>
          </cell>
        </row>
        <row r="4989">
          <cell r="A4989" t="str">
            <v>MC</v>
          </cell>
          <cell r="B4989" t="str">
            <v>B2C</v>
          </cell>
          <cell r="C4989" t="str">
            <v>SH</v>
          </cell>
          <cell r="D4989" t="str">
            <v>1405</v>
          </cell>
          <cell r="E4989" t="str">
            <v>NPL</v>
          </cell>
          <cell r="F4989">
            <v>2</v>
          </cell>
          <cell r="G4989" t="str">
            <v>CB132108000HWL</v>
          </cell>
          <cell r="H4989">
            <v>0.5</v>
          </cell>
          <cell r="I4989" t="str">
            <v>150mm</v>
          </cell>
          <cell r="J4989">
            <v>1</v>
          </cell>
          <cell r="K4989">
            <v>1</v>
          </cell>
        </row>
        <row r="4990">
          <cell r="A4990" t="str">
            <v>MC</v>
          </cell>
          <cell r="B4990" t="str">
            <v>B2C</v>
          </cell>
          <cell r="C4990" t="str">
            <v>SH</v>
          </cell>
          <cell r="D4990" t="str">
            <v>1000</v>
          </cell>
          <cell r="E4990" t="str">
            <v>NPL</v>
          </cell>
          <cell r="F4990">
            <v>2</v>
          </cell>
          <cell r="G4990" t="str">
            <v>CB132108000HWL</v>
          </cell>
          <cell r="H4990">
            <v>0.5</v>
          </cell>
          <cell r="I4990" t="str">
            <v>150mm</v>
          </cell>
          <cell r="J4990">
            <v>1</v>
          </cell>
          <cell r="K4990">
            <v>1</v>
          </cell>
        </row>
        <row r="4991">
          <cell r="A4991" t="str">
            <v>MC</v>
          </cell>
          <cell r="B4991" t="str">
            <v>B2C</v>
          </cell>
          <cell r="C4991" t="str">
            <v>SH</v>
          </cell>
          <cell r="D4991" t="str">
            <v>1260</v>
          </cell>
          <cell r="E4991" t="str">
            <v>NPL</v>
          </cell>
          <cell r="F4991">
            <v>2</v>
          </cell>
          <cell r="G4991" t="str">
            <v>CB132108000HWL</v>
          </cell>
          <cell r="H4991">
            <v>0.5</v>
          </cell>
          <cell r="I4991" t="str">
            <v>150mm</v>
          </cell>
          <cell r="J4991">
            <v>1</v>
          </cell>
          <cell r="K4991">
            <v>1</v>
          </cell>
        </row>
        <row r="4992">
          <cell r="A4992" t="str">
            <v>MC</v>
          </cell>
          <cell r="B4992" t="str">
            <v>CA307</v>
          </cell>
          <cell r="C4992" t="str">
            <v>HCL</v>
          </cell>
          <cell r="D4992" t="str">
            <v>1100</v>
          </cell>
          <cell r="E4992" t="str">
            <v>NPL</v>
          </cell>
          <cell r="F4992">
            <v>2</v>
          </cell>
          <cell r="G4992" t="str">
            <v>CB132108000HVR</v>
          </cell>
          <cell r="H4992">
            <v>0.5</v>
          </cell>
          <cell r="I4992" t="str">
            <v>75mm</v>
          </cell>
          <cell r="J4992">
            <v>1</v>
          </cell>
          <cell r="K4992">
            <v>1</v>
          </cell>
        </row>
        <row r="4993">
          <cell r="A4993" t="str">
            <v>MC</v>
          </cell>
          <cell r="B4993" t="str">
            <v>CA307</v>
          </cell>
          <cell r="C4993" t="str">
            <v>HCL</v>
          </cell>
          <cell r="D4993" t="str">
            <v>1100</v>
          </cell>
          <cell r="E4993" t="str">
            <v>NPL</v>
          </cell>
          <cell r="F4993">
            <v>2</v>
          </cell>
          <cell r="G4993" t="str">
            <v>CB132108000HWL</v>
          </cell>
          <cell r="H4993">
            <v>0.5</v>
          </cell>
          <cell r="I4993" t="str">
            <v>150mm</v>
          </cell>
          <cell r="J4993">
            <v>1</v>
          </cell>
          <cell r="K4993">
            <v>1</v>
          </cell>
        </row>
        <row r="4994">
          <cell r="A4994" t="str">
            <v>MC</v>
          </cell>
          <cell r="B4994" t="str">
            <v>CA304</v>
          </cell>
          <cell r="C4994" t="str">
            <v>MC</v>
          </cell>
          <cell r="D4994" t="str">
            <v>2501</v>
          </cell>
          <cell r="E4994" t="str">
            <v>NPL</v>
          </cell>
          <cell r="F4994">
            <v>2</v>
          </cell>
          <cell r="G4994" t="str">
            <v>CB132108000HVR</v>
          </cell>
          <cell r="H4994">
            <v>0.5</v>
          </cell>
          <cell r="I4994" t="str">
            <v>75mm</v>
          </cell>
          <cell r="J4994">
            <v>1</v>
          </cell>
          <cell r="K4994">
            <v>1</v>
          </cell>
        </row>
        <row r="4995">
          <cell r="A4995" t="str">
            <v>MC</v>
          </cell>
          <cell r="B4995" t="str">
            <v>CA304</v>
          </cell>
          <cell r="C4995" t="str">
            <v>MC</v>
          </cell>
          <cell r="D4995" t="str">
            <v>2501</v>
          </cell>
          <cell r="E4995" t="str">
            <v>NPL</v>
          </cell>
          <cell r="F4995">
            <v>2</v>
          </cell>
          <cell r="G4995" t="str">
            <v>CB132108000HWL</v>
          </cell>
          <cell r="H4995">
            <v>0.5</v>
          </cell>
          <cell r="I4995" t="str">
            <v>150mm</v>
          </cell>
          <cell r="J4995">
            <v>1</v>
          </cell>
          <cell r="K4995">
            <v>1</v>
          </cell>
        </row>
        <row r="4996">
          <cell r="A4996" t="str">
            <v>MC</v>
          </cell>
          <cell r="B4996" t="str">
            <v>CA304</v>
          </cell>
          <cell r="C4996" t="str">
            <v>MC</v>
          </cell>
          <cell r="D4996" t="str">
            <v>2505</v>
          </cell>
          <cell r="E4996" t="str">
            <v>NPL</v>
          </cell>
          <cell r="F4996">
            <v>2</v>
          </cell>
          <cell r="G4996" t="str">
            <v>CB132108000HVR</v>
          </cell>
          <cell r="H4996">
            <v>0.5</v>
          </cell>
          <cell r="I4996" t="str">
            <v>75mm</v>
          </cell>
          <cell r="J4996">
            <v>1</v>
          </cell>
          <cell r="K4996">
            <v>1</v>
          </cell>
        </row>
        <row r="4997">
          <cell r="A4997" t="str">
            <v>MC</v>
          </cell>
          <cell r="B4997" t="str">
            <v>CA304</v>
          </cell>
          <cell r="C4997" t="str">
            <v>MC</v>
          </cell>
          <cell r="D4997" t="str">
            <v>2505</v>
          </cell>
          <cell r="E4997" t="str">
            <v>NPL</v>
          </cell>
          <cell r="F4997">
            <v>2</v>
          </cell>
          <cell r="G4997" t="str">
            <v>CB132108000HWL</v>
          </cell>
          <cell r="H4997">
            <v>0.5</v>
          </cell>
          <cell r="I4997" t="str">
            <v>150mm</v>
          </cell>
          <cell r="J4997">
            <v>1</v>
          </cell>
          <cell r="K4997">
            <v>1</v>
          </cell>
        </row>
        <row r="4998">
          <cell r="A4998" t="str">
            <v>MC</v>
          </cell>
          <cell r="B4998" t="str">
            <v>BA305</v>
          </cell>
          <cell r="C4998" t="str">
            <v>MOH</v>
          </cell>
          <cell r="D4998" t="str">
            <v>2112</v>
          </cell>
          <cell r="E4998" t="str">
            <v>NPL</v>
          </cell>
          <cell r="F4998">
            <v>2</v>
          </cell>
          <cell r="G4998" t="str">
            <v>CB132108000HVR</v>
          </cell>
          <cell r="H4998">
            <v>0.5</v>
          </cell>
          <cell r="I4998" t="str">
            <v>75mm</v>
          </cell>
          <cell r="J4998">
            <v>1</v>
          </cell>
          <cell r="K4998">
            <v>1</v>
          </cell>
        </row>
        <row r="4999">
          <cell r="A4999" t="str">
            <v>MC</v>
          </cell>
          <cell r="B4999" t="str">
            <v>CA304</v>
          </cell>
          <cell r="C4999" t="str">
            <v>MC</v>
          </cell>
          <cell r="D4999" t="str">
            <v>2610</v>
          </cell>
          <cell r="E4999" t="str">
            <v>NPL</v>
          </cell>
          <cell r="F4999">
            <v>2</v>
          </cell>
          <cell r="G4999" t="str">
            <v>CB132108000HWL</v>
          </cell>
          <cell r="H4999">
            <v>0.5</v>
          </cell>
          <cell r="I4999" t="str">
            <v>150mm</v>
          </cell>
          <cell r="J4999">
            <v>1</v>
          </cell>
          <cell r="K4999">
            <v>1</v>
          </cell>
        </row>
        <row r="5000">
          <cell r="A5000" t="str">
            <v>MC</v>
          </cell>
          <cell r="B5000" t="str">
            <v>CA304</v>
          </cell>
          <cell r="C5000" t="str">
            <v>MC</v>
          </cell>
          <cell r="D5000" t="str">
            <v>2610</v>
          </cell>
          <cell r="E5000" t="str">
            <v>NPL</v>
          </cell>
          <cell r="F5000">
            <v>2</v>
          </cell>
          <cell r="G5000" t="str">
            <v>CB132108000HVR</v>
          </cell>
          <cell r="H5000">
            <v>0.5</v>
          </cell>
          <cell r="I5000" t="str">
            <v>75mm</v>
          </cell>
          <cell r="J5000">
            <v>1</v>
          </cell>
          <cell r="K5000">
            <v>1</v>
          </cell>
        </row>
        <row r="5001">
          <cell r="A5001" t="str">
            <v>MC</v>
          </cell>
          <cell r="B5001" t="str">
            <v>BA305</v>
          </cell>
          <cell r="C5001" t="str">
            <v>MOH</v>
          </cell>
          <cell r="D5001" t="str">
            <v>2100</v>
          </cell>
          <cell r="E5001" t="str">
            <v>NPL</v>
          </cell>
          <cell r="F5001">
            <v>2</v>
          </cell>
          <cell r="G5001" t="str">
            <v>CB132108000HWL</v>
          </cell>
          <cell r="H5001">
            <v>0.5</v>
          </cell>
          <cell r="I5001" t="str">
            <v>150mm</v>
          </cell>
          <cell r="J5001">
            <v>1</v>
          </cell>
          <cell r="K5001">
            <v>1</v>
          </cell>
        </row>
        <row r="5002">
          <cell r="A5002" t="str">
            <v>MC</v>
          </cell>
          <cell r="B5002" t="str">
            <v>BA305</v>
          </cell>
          <cell r="C5002" t="str">
            <v>MOH</v>
          </cell>
          <cell r="D5002" t="str">
            <v>2100</v>
          </cell>
          <cell r="E5002" t="str">
            <v>NPL</v>
          </cell>
          <cell r="F5002">
            <v>2</v>
          </cell>
          <cell r="G5002" t="str">
            <v>CB132108000HVR</v>
          </cell>
          <cell r="H5002">
            <v>0.5</v>
          </cell>
          <cell r="I5002" t="str">
            <v>75mm</v>
          </cell>
          <cell r="J5002">
            <v>1</v>
          </cell>
          <cell r="K5002">
            <v>1</v>
          </cell>
        </row>
        <row r="5003">
          <cell r="A5003" t="str">
            <v>MC</v>
          </cell>
          <cell r="B5003" t="str">
            <v>BA305</v>
          </cell>
          <cell r="C5003" t="str">
            <v>MOH</v>
          </cell>
          <cell r="D5003" t="str">
            <v>2112</v>
          </cell>
          <cell r="E5003" t="str">
            <v>NPL</v>
          </cell>
          <cell r="F5003">
            <v>2</v>
          </cell>
          <cell r="G5003" t="str">
            <v>CB132108000HWL</v>
          </cell>
          <cell r="H5003">
            <v>0.5</v>
          </cell>
          <cell r="I5003" t="str">
            <v>150mm</v>
          </cell>
          <cell r="J5003">
            <v>1</v>
          </cell>
          <cell r="K5003">
            <v>1</v>
          </cell>
        </row>
        <row r="5004">
          <cell r="A5004" t="str">
            <v>MC</v>
          </cell>
          <cell r="B5004" t="str">
            <v>BA312</v>
          </cell>
          <cell r="C5004" t="str">
            <v>SA98</v>
          </cell>
          <cell r="D5004" t="str">
            <v>2411</v>
          </cell>
          <cell r="E5004" t="str">
            <v>NPL</v>
          </cell>
          <cell r="F5004">
            <v>2</v>
          </cell>
          <cell r="G5004" t="str">
            <v>CB132108000HVR</v>
          </cell>
          <cell r="H5004">
            <v>0.5</v>
          </cell>
          <cell r="I5004" t="str">
            <v>75mm</v>
          </cell>
          <cell r="J5004">
            <v>1</v>
          </cell>
          <cell r="K5004">
            <v>1</v>
          </cell>
        </row>
        <row r="5005">
          <cell r="A5005" t="str">
            <v>MC</v>
          </cell>
          <cell r="B5005" t="str">
            <v>BA312</v>
          </cell>
          <cell r="C5005" t="str">
            <v>SA98</v>
          </cell>
          <cell r="D5005" t="str">
            <v>2411</v>
          </cell>
          <cell r="E5005" t="str">
            <v>NPL</v>
          </cell>
          <cell r="F5005">
            <v>2</v>
          </cell>
          <cell r="G5005" t="str">
            <v>CB132108000HWL</v>
          </cell>
          <cell r="H5005">
            <v>0.5</v>
          </cell>
          <cell r="I5005" t="str">
            <v>150mm</v>
          </cell>
          <cell r="J5005">
            <v>1</v>
          </cell>
          <cell r="K5005">
            <v>1</v>
          </cell>
        </row>
        <row r="5006">
          <cell r="A5006" t="str">
            <v>MC</v>
          </cell>
          <cell r="B5006" t="str">
            <v>CA304</v>
          </cell>
          <cell r="C5006" t="str">
            <v>MC</v>
          </cell>
          <cell r="D5006" t="str">
            <v>2613</v>
          </cell>
          <cell r="E5006" t="str">
            <v>NPL</v>
          </cell>
          <cell r="F5006">
            <v>2</v>
          </cell>
          <cell r="G5006" t="str">
            <v>CB132108000HVR</v>
          </cell>
          <cell r="H5006">
            <v>0.5</v>
          </cell>
          <cell r="I5006" t="str">
            <v>75mm</v>
          </cell>
          <cell r="J5006">
            <v>1</v>
          </cell>
          <cell r="K5006">
            <v>1</v>
          </cell>
        </row>
        <row r="5007">
          <cell r="A5007" t="str">
            <v>MC</v>
          </cell>
          <cell r="B5007" t="str">
            <v>CA304</v>
          </cell>
          <cell r="C5007" t="str">
            <v>MC</v>
          </cell>
          <cell r="D5007" t="str">
            <v>2613</v>
          </cell>
          <cell r="E5007" t="str">
            <v>NPL</v>
          </cell>
          <cell r="F5007">
            <v>2</v>
          </cell>
          <cell r="G5007" t="str">
            <v>CB132108000HWL</v>
          </cell>
          <cell r="H5007">
            <v>0.5</v>
          </cell>
          <cell r="I5007" t="str">
            <v>150mm</v>
          </cell>
          <cell r="J5007">
            <v>1</v>
          </cell>
          <cell r="K5007">
            <v>1</v>
          </cell>
        </row>
        <row r="5008">
          <cell r="A5008" t="str">
            <v>MC</v>
          </cell>
          <cell r="B5008" t="str">
            <v>BA305</v>
          </cell>
          <cell r="C5008" t="str">
            <v>MOH</v>
          </cell>
          <cell r="D5008" t="str">
            <v>2101</v>
          </cell>
          <cell r="E5008" t="str">
            <v>NPL</v>
          </cell>
          <cell r="F5008">
            <v>2</v>
          </cell>
          <cell r="G5008" t="str">
            <v>CB132108000HVR</v>
          </cell>
          <cell r="H5008">
            <v>0.5</v>
          </cell>
          <cell r="I5008" t="str">
            <v>75mm</v>
          </cell>
          <cell r="J5008">
            <v>1</v>
          </cell>
          <cell r="K5008">
            <v>1</v>
          </cell>
        </row>
        <row r="5009">
          <cell r="A5009" t="str">
            <v>MC</v>
          </cell>
          <cell r="B5009" t="str">
            <v>BA305</v>
          </cell>
          <cell r="C5009" t="str">
            <v>MOH</v>
          </cell>
          <cell r="D5009" t="str">
            <v>2101</v>
          </cell>
          <cell r="E5009" t="str">
            <v>NPL</v>
          </cell>
          <cell r="F5009">
            <v>2</v>
          </cell>
          <cell r="G5009" t="str">
            <v>CB132108000HWL</v>
          </cell>
          <cell r="H5009">
            <v>0.5</v>
          </cell>
          <cell r="I5009" t="str">
            <v>150mm</v>
          </cell>
          <cell r="J5009">
            <v>1</v>
          </cell>
          <cell r="K5009">
            <v>1</v>
          </cell>
        </row>
        <row r="5010">
          <cell r="A5010" t="str">
            <v>MC</v>
          </cell>
          <cell r="B5010" t="str">
            <v>CA304</v>
          </cell>
          <cell r="C5010" t="str">
            <v>SCC</v>
          </cell>
          <cell r="D5010" t="str">
            <v>HOLD</v>
          </cell>
          <cell r="E5010" t="str">
            <v>TEE</v>
          </cell>
          <cell r="F5010">
            <v>2</v>
          </cell>
          <cell r="G5010" t="str">
            <v>CB400300000H00</v>
          </cell>
          <cell r="H5010">
            <v>0.5</v>
          </cell>
          <cell r="I5010" t="str">
            <v>--</v>
          </cell>
          <cell r="J5010">
            <v>2</v>
          </cell>
          <cell r="K5010">
            <v>2</v>
          </cell>
        </row>
        <row r="5011">
          <cell r="A5011" t="str">
            <v>MC</v>
          </cell>
          <cell r="B5011" t="str">
            <v>CA304</v>
          </cell>
          <cell r="C5011" t="str">
            <v>MC</v>
          </cell>
          <cell r="D5011" t="str">
            <v>HOLD</v>
          </cell>
          <cell r="E5011" t="str">
            <v>90 ELL</v>
          </cell>
          <cell r="F5011">
            <v>2</v>
          </cell>
          <cell r="G5011" t="str">
            <v>CB400100000H00</v>
          </cell>
          <cell r="H5011">
            <v>0.5</v>
          </cell>
          <cell r="I5011" t="str">
            <v>--</v>
          </cell>
          <cell r="J5011">
            <v>6</v>
          </cell>
          <cell r="K5011">
            <v>6</v>
          </cell>
        </row>
        <row r="5012">
          <cell r="A5012" t="str">
            <v>MC</v>
          </cell>
          <cell r="B5012" t="str">
            <v>CA304</v>
          </cell>
          <cell r="C5012" t="str">
            <v>MC</v>
          </cell>
          <cell r="D5012" t="str">
            <v>2604</v>
          </cell>
          <cell r="E5012" t="str">
            <v>NPL</v>
          </cell>
          <cell r="F5012">
            <v>2</v>
          </cell>
          <cell r="G5012" t="str">
            <v>CB132108000HVR</v>
          </cell>
          <cell r="H5012">
            <v>0.5</v>
          </cell>
          <cell r="I5012" t="str">
            <v>75mm</v>
          </cell>
          <cell r="J5012">
            <v>1</v>
          </cell>
          <cell r="K5012">
            <v>1</v>
          </cell>
        </row>
        <row r="5013">
          <cell r="A5013" t="str">
            <v>MC</v>
          </cell>
          <cell r="B5013" t="str">
            <v>CA304</v>
          </cell>
          <cell r="C5013" t="str">
            <v>MC</v>
          </cell>
          <cell r="D5013" t="str">
            <v>2604</v>
          </cell>
          <cell r="E5013" t="str">
            <v>NPL</v>
          </cell>
          <cell r="F5013">
            <v>2</v>
          </cell>
          <cell r="G5013" t="str">
            <v>CB132108000HWL</v>
          </cell>
          <cell r="H5013">
            <v>0.5</v>
          </cell>
          <cell r="I5013" t="str">
            <v>150mm</v>
          </cell>
          <cell r="J5013">
            <v>1</v>
          </cell>
          <cell r="K5013">
            <v>1</v>
          </cell>
        </row>
        <row r="5014">
          <cell r="A5014" t="str">
            <v>MC</v>
          </cell>
          <cell r="B5014" t="str">
            <v>CA304</v>
          </cell>
          <cell r="C5014" t="str">
            <v>MC</v>
          </cell>
          <cell r="D5014" t="str">
            <v>2504</v>
          </cell>
          <cell r="E5014" t="str">
            <v>NPL</v>
          </cell>
          <cell r="F5014">
            <v>2</v>
          </cell>
          <cell r="G5014" t="str">
            <v>CB132108000HVR</v>
          </cell>
          <cell r="H5014">
            <v>0.5</v>
          </cell>
          <cell r="I5014" t="str">
            <v>75mm</v>
          </cell>
          <cell r="J5014">
            <v>1</v>
          </cell>
          <cell r="K5014">
            <v>1</v>
          </cell>
        </row>
        <row r="5015">
          <cell r="A5015" t="str">
            <v>MC</v>
          </cell>
          <cell r="B5015" t="str">
            <v>CA304</v>
          </cell>
          <cell r="C5015" t="str">
            <v>MC</v>
          </cell>
          <cell r="D5015" t="str">
            <v>2504</v>
          </cell>
          <cell r="E5015" t="str">
            <v>NPL</v>
          </cell>
          <cell r="F5015">
            <v>2</v>
          </cell>
          <cell r="G5015" t="str">
            <v>CB132108000HWL</v>
          </cell>
          <cell r="H5015">
            <v>0.5</v>
          </cell>
          <cell r="I5015" t="str">
            <v>150mm</v>
          </cell>
          <cell r="J5015">
            <v>1</v>
          </cell>
          <cell r="K5015">
            <v>1</v>
          </cell>
        </row>
        <row r="5016">
          <cell r="A5016" t="str">
            <v>MC</v>
          </cell>
          <cell r="B5016" t="str">
            <v>CA304</v>
          </cell>
          <cell r="C5016" t="str">
            <v>MC</v>
          </cell>
          <cell r="D5016" t="str">
            <v>HOLD</v>
          </cell>
          <cell r="E5016" t="str">
            <v>TEE</v>
          </cell>
          <cell r="F5016">
            <v>2</v>
          </cell>
          <cell r="G5016" t="str">
            <v>CB400300000H00</v>
          </cell>
          <cell r="H5016">
            <v>0.5</v>
          </cell>
          <cell r="I5016" t="str">
            <v>--</v>
          </cell>
          <cell r="J5016">
            <v>1</v>
          </cell>
          <cell r="K5016">
            <v>1</v>
          </cell>
        </row>
        <row r="5017">
          <cell r="A5017" t="str">
            <v>MC</v>
          </cell>
          <cell r="B5017" t="str">
            <v>CA304</v>
          </cell>
          <cell r="C5017" t="str">
            <v>SC1</v>
          </cell>
          <cell r="D5017" t="str">
            <v>HOLD</v>
          </cell>
          <cell r="E5017" t="str">
            <v>CAP</v>
          </cell>
          <cell r="F5017">
            <v>2</v>
          </cell>
          <cell r="G5017" t="str">
            <v>CB520700000H00</v>
          </cell>
          <cell r="H5017">
            <v>0.5</v>
          </cell>
          <cell r="I5017" t="str">
            <v>--</v>
          </cell>
          <cell r="J5017">
            <v>3</v>
          </cell>
          <cell r="K5017">
            <v>3</v>
          </cell>
        </row>
        <row r="5018">
          <cell r="A5018" t="str">
            <v>MC</v>
          </cell>
          <cell r="B5018" t="str">
            <v>CA304</v>
          </cell>
          <cell r="C5018" t="str">
            <v>SC1</v>
          </cell>
          <cell r="D5018" t="str">
            <v>HOLD</v>
          </cell>
          <cell r="E5018" t="str">
            <v>CPLG</v>
          </cell>
          <cell r="F5018">
            <v>2</v>
          </cell>
          <cell r="G5018" t="str">
            <v>CB400500000H00</v>
          </cell>
          <cell r="H5018">
            <v>0.5</v>
          </cell>
          <cell r="I5018" t="str">
            <v>--</v>
          </cell>
          <cell r="J5018">
            <v>3</v>
          </cell>
          <cell r="K5018">
            <v>3</v>
          </cell>
        </row>
        <row r="5019">
          <cell r="A5019" t="str">
            <v>MC</v>
          </cell>
          <cell r="B5019" t="str">
            <v>CA304</v>
          </cell>
          <cell r="C5019" t="str">
            <v>SC1</v>
          </cell>
          <cell r="D5019" t="str">
            <v>HOLD</v>
          </cell>
          <cell r="E5019" t="str">
            <v>NPL</v>
          </cell>
          <cell r="F5019">
            <v>2</v>
          </cell>
          <cell r="G5019" t="str">
            <v>CB132308000HVR</v>
          </cell>
          <cell r="H5019">
            <v>0.5</v>
          </cell>
          <cell r="I5019" t="str">
            <v>75mm</v>
          </cell>
          <cell r="J5019">
            <v>3</v>
          </cell>
          <cell r="K5019">
            <v>3</v>
          </cell>
        </row>
        <row r="5020">
          <cell r="A5020" t="str">
            <v>MC</v>
          </cell>
          <cell r="B5020" t="str">
            <v>B2C</v>
          </cell>
          <cell r="C5020" t="str">
            <v>SH</v>
          </cell>
          <cell r="D5020" t="str">
            <v>1260</v>
          </cell>
          <cell r="E5020" t="str">
            <v>90 ELL</v>
          </cell>
          <cell r="F5020">
            <v>2</v>
          </cell>
          <cell r="G5020" t="str">
            <v>CB400100000T00</v>
          </cell>
          <cell r="H5020">
            <v>0.75</v>
          </cell>
          <cell r="I5020" t="str">
            <v>--</v>
          </cell>
          <cell r="J5020">
            <v>1</v>
          </cell>
          <cell r="K5020">
            <v>1</v>
          </cell>
        </row>
        <row r="5021">
          <cell r="A5021" t="str">
            <v>MC</v>
          </cell>
          <cell r="B5021" t="str">
            <v>B2C</v>
          </cell>
          <cell r="C5021" t="str">
            <v>SH</v>
          </cell>
          <cell r="D5021" t="str">
            <v>1360</v>
          </cell>
          <cell r="E5021" t="str">
            <v>90 ELL</v>
          </cell>
          <cell r="F5021">
            <v>2</v>
          </cell>
          <cell r="G5021" t="str">
            <v>CB400100000T00</v>
          </cell>
          <cell r="H5021">
            <v>0.75</v>
          </cell>
          <cell r="I5021" t="str">
            <v>--</v>
          </cell>
          <cell r="J5021">
            <v>1</v>
          </cell>
          <cell r="K5021">
            <v>1</v>
          </cell>
        </row>
        <row r="5022">
          <cell r="A5022" t="str">
            <v>MC</v>
          </cell>
          <cell r="B5022" t="str">
            <v>B2C</v>
          </cell>
          <cell r="C5022" t="str">
            <v>SH</v>
          </cell>
          <cell r="D5022" t="str">
            <v>1460</v>
          </cell>
          <cell r="E5022" t="str">
            <v>90 ELL</v>
          </cell>
          <cell r="F5022">
            <v>2</v>
          </cell>
          <cell r="G5022" t="str">
            <v>CB400100000T00</v>
          </cell>
          <cell r="H5022">
            <v>0.75</v>
          </cell>
          <cell r="I5022" t="str">
            <v>--</v>
          </cell>
          <cell r="J5022">
            <v>1</v>
          </cell>
          <cell r="K5022">
            <v>1</v>
          </cell>
        </row>
        <row r="5023">
          <cell r="A5023" t="str">
            <v>MC</v>
          </cell>
          <cell r="B5023" t="str">
            <v>B2C</v>
          </cell>
          <cell r="C5023" t="str">
            <v>SH</v>
          </cell>
          <cell r="D5023" t="str">
            <v>1405</v>
          </cell>
          <cell r="E5023" t="str">
            <v>90 ELL</v>
          </cell>
          <cell r="F5023">
            <v>2</v>
          </cell>
          <cell r="G5023" t="str">
            <v>CB400100000T00</v>
          </cell>
          <cell r="H5023">
            <v>0.75</v>
          </cell>
          <cell r="I5023" t="str">
            <v>--</v>
          </cell>
          <cell r="J5023">
            <v>1</v>
          </cell>
          <cell r="K5023">
            <v>1</v>
          </cell>
        </row>
        <row r="5024">
          <cell r="A5024" t="str">
            <v>MC</v>
          </cell>
          <cell r="B5024" t="str">
            <v>B2C</v>
          </cell>
          <cell r="C5024" t="str">
            <v>SH</v>
          </cell>
          <cell r="D5024" t="str">
            <v>1000</v>
          </cell>
          <cell r="E5024" t="str">
            <v>CAP</v>
          </cell>
          <cell r="F5024">
            <v>2</v>
          </cell>
          <cell r="G5024" t="str">
            <v>CB520700000T00</v>
          </cell>
          <cell r="H5024">
            <v>0.75</v>
          </cell>
          <cell r="I5024" t="str">
            <v>--</v>
          </cell>
          <cell r="J5024">
            <v>2</v>
          </cell>
          <cell r="K5024">
            <v>2</v>
          </cell>
        </row>
        <row r="5025">
          <cell r="A5025" t="str">
            <v>MC</v>
          </cell>
          <cell r="B5025" t="str">
            <v>B2C</v>
          </cell>
          <cell r="C5025" t="str">
            <v>SH</v>
          </cell>
          <cell r="D5025" t="str">
            <v>1360</v>
          </cell>
          <cell r="E5025" t="str">
            <v>CAP</v>
          </cell>
          <cell r="F5025">
            <v>2</v>
          </cell>
          <cell r="G5025" t="str">
            <v>CB520700000T00</v>
          </cell>
          <cell r="H5025">
            <v>0.75</v>
          </cell>
          <cell r="I5025" t="str">
            <v>--</v>
          </cell>
          <cell r="J5025">
            <v>1</v>
          </cell>
          <cell r="K5025">
            <v>1</v>
          </cell>
        </row>
        <row r="5026">
          <cell r="A5026" t="str">
            <v>MC</v>
          </cell>
          <cell r="B5026" t="str">
            <v>B2C</v>
          </cell>
          <cell r="C5026" t="str">
            <v>SH</v>
          </cell>
          <cell r="D5026" t="str">
            <v>1460</v>
          </cell>
          <cell r="E5026" t="str">
            <v>CAP</v>
          </cell>
          <cell r="F5026">
            <v>2</v>
          </cell>
          <cell r="G5026" t="str">
            <v>CB520700000T00</v>
          </cell>
          <cell r="H5026">
            <v>0.75</v>
          </cell>
          <cell r="I5026" t="str">
            <v>--</v>
          </cell>
          <cell r="J5026">
            <v>2</v>
          </cell>
          <cell r="K5026">
            <v>2</v>
          </cell>
        </row>
        <row r="5027">
          <cell r="A5027" t="str">
            <v>MC</v>
          </cell>
          <cell r="B5027" t="str">
            <v>B2C</v>
          </cell>
          <cell r="C5027" t="str">
            <v>SH</v>
          </cell>
          <cell r="D5027" t="str">
            <v>1260</v>
          </cell>
          <cell r="E5027" t="str">
            <v>CAP</v>
          </cell>
          <cell r="F5027">
            <v>2</v>
          </cell>
          <cell r="G5027" t="str">
            <v>CB520700000T00</v>
          </cell>
          <cell r="H5027">
            <v>0.75</v>
          </cell>
          <cell r="I5027" t="str">
            <v>--</v>
          </cell>
          <cell r="J5027">
            <v>2</v>
          </cell>
          <cell r="K5027">
            <v>2</v>
          </cell>
        </row>
        <row r="5028">
          <cell r="A5028" t="str">
            <v>MC</v>
          </cell>
          <cell r="B5028" t="str">
            <v>B2C</v>
          </cell>
          <cell r="C5028" t="str">
            <v>SH</v>
          </cell>
          <cell r="D5028" t="str">
            <v>1405</v>
          </cell>
          <cell r="E5028" t="str">
            <v>CAP</v>
          </cell>
          <cell r="F5028">
            <v>2</v>
          </cell>
          <cell r="G5028" t="str">
            <v>CB520700000T00</v>
          </cell>
          <cell r="H5028">
            <v>0.75</v>
          </cell>
          <cell r="I5028" t="str">
            <v>--</v>
          </cell>
          <cell r="J5028">
            <v>1</v>
          </cell>
          <cell r="K5028">
            <v>1</v>
          </cell>
        </row>
        <row r="5029">
          <cell r="A5029" t="str">
            <v>MC</v>
          </cell>
          <cell r="B5029" t="str">
            <v>B2C</v>
          </cell>
          <cell r="C5029" t="str">
            <v>SH</v>
          </cell>
          <cell r="D5029" t="str">
            <v>1260</v>
          </cell>
          <cell r="E5029" t="str">
            <v>NPL</v>
          </cell>
          <cell r="F5029">
            <v>2</v>
          </cell>
          <cell r="G5029" t="str">
            <v>CB132108000TVR</v>
          </cell>
          <cell r="H5029">
            <v>0.75</v>
          </cell>
          <cell r="I5029" t="str">
            <v>75mm</v>
          </cell>
          <cell r="J5029">
            <v>3</v>
          </cell>
          <cell r="K5029">
            <v>3</v>
          </cell>
        </row>
        <row r="5030">
          <cell r="A5030" t="str">
            <v>MC</v>
          </cell>
          <cell r="B5030" t="str">
            <v>B2C</v>
          </cell>
          <cell r="C5030" t="str">
            <v>SH</v>
          </cell>
          <cell r="D5030" t="str">
            <v>1360</v>
          </cell>
          <cell r="E5030" t="str">
            <v>NPL</v>
          </cell>
          <cell r="F5030">
            <v>2</v>
          </cell>
          <cell r="G5030" t="str">
            <v>CB132308000TVR</v>
          </cell>
          <cell r="H5030">
            <v>0.75</v>
          </cell>
          <cell r="I5030" t="str">
            <v>75mm</v>
          </cell>
          <cell r="J5030">
            <v>1</v>
          </cell>
          <cell r="K5030">
            <v>1</v>
          </cell>
        </row>
        <row r="5031">
          <cell r="A5031" t="str">
            <v>MC</v>
          </cell>
          <cell r="B5031" t="str">
            <v>B2C</v>
          </cell>
          <cell r="C5031" t="str">
            <v>SH</v>
          </cell>
          <cell r="D5031" t="str">
            <v>1460</v>
          </cell>
          <cell r="E5031" t="str">
            <v>NPL</v>
          </cell>
          <cell r="F5031">
            <v>2</v>
          </cell>
          <cell r="G5031" t="str">
            <v>CB132108000TVR</v>
          </cell>
          <cell r="H5031">
            <v>0.75</v>
          </cell>
          <cell r="I5031" t="str">
            <v>75mm</v>
          </cell>
          <cell r="J5031">
            <v>3</v>
          </cell>
          <cell r="K5031">
            <v>3</v>
          </cell>
        </row>
        <row r="5032">
          <cell r="A5032" t="str">
            <v>MC</v>
          </cell>
          <cell r="B5032" t="str">
            <v>B2C</v>
          </cell>
          <cell r="C5032" t="str">
            <v>SH</v>
          </cell>
          <cell r="D5032" t="str">
            <v>1360</v>
          </cell>
          <cell r="E5032" t="str">
            <v>NPL</v>
          </cell>
          <cell r="F5032">
            <v>2</v>
          </cell>
          <cell r="G5032" t="str">
            <v>CB132108000TVR</v>
          </cell>
          <cell r="H5032">
            <v>0.75</v>
          </cell>
          <cell r="I5032" t="str">
            <v>75mm</v>
          </cell>
          <cell r="J5032">
            <v>1</v>
          </cell>
          <cell r="K5032">
            <v>1</v>
          </cell>
        </row>
        <row r="5033">
          <cell r="A5033" t="str">
            <v>MC</v>
          </cell>
          <cell r="B5033" t="str">
            <v>B2C</v>
          </cell>
          <cell r="C5033" t="str">
            <v>SH</v>
          </cell>
          <cell r="D5033" t="str">
            <v>1405</v>
          </cell>
          <cell r="E5033" t="str">
            <v>NPL</v>
          </cell>
          <cell r="F5033">
            <v>2</v>
          </cell>
          <cell r="G5033" t="str">
            <v>CB132108000TVR</v>
          </cell>
          <cell r="H5033">
            <v>0.75</v>
          </cell>
          <cell r="I5033" t="str">
            <v>75mm</v>
          </cell>
          <cell r="J5033">
            <v>3</v>
          </cell>
          <cell r="K5033">
            <v>3</v>
          </cell>
        </row>
        <row r="5034">
          <cell r="A5034" t="str">
            <v>MC</v>
          </cell>
          <cell r="B5034" t="str">
            <v>B2C</v>
          </cell>
          <cell r="C5034" t="str">
            <v>SH</v>
          </cell>
          <cell r="D5034" t="str">
            <v>1405</v>
          </cell>
          <cell r="E5034" t="str">
            <v>NPL</v>
          </cell>
          <cell r="F5034">
            <v>2</v>
          </cell>
          <cell r="G5034" t="str">
            <v>CB132308000TVR</v>
          </cell>
          <cell r="H5034">
            <v>0.75</v>
          </cell>
          <cell r="I5034" t="str">
            <v>75mm</v>
          </cell>
          <cell r="J5034">
            <v>1</v>
          </cell>
          <cell r="K5034">
            <v>1</v>
          </cell>
        </row>
        <row r="5035">
          <cell r="A5035" t="str">
            <v>MC</v>
          </cell>
          <cell r="B5035" t="str">
            <v>B2C</v>
          </cell>
          <cell r="C5035" t="str">
            <v>SH</v>
          </cell>
          <cell r="D5035" t="str">
            <v>1460</v>
          </cell>
          <cell r="E5035" t="str">
            <v>NPL</v>
          </cell>
          <cell r="F5035">
            <v>2</v>
          </cell>
          <cell r="G5035" t="str">
            <v>CB132308000TVR</v>
          </cell>
          <cell r="H5035">
            <v>0.75</v>
          </cell>
          <cell r="I5035" t="str">
            <v>75mm</v>
          </cell>
          <cell r="J5035">
            <v>2</v>
          </cell>
          <cell r="K5035">
            <v>2</v>
          </cell>
        </row>
        <row r="5036">
          <cell r="A5036" t="str">
            <v>MC</v>
          </cell>
          <cell r="B5036" t="str">
            <v>B2C</v>
          </cell>
          <cell r="C5036" t="str">
            <v>SH</v>
          </cell>
          <cell r="D5036" t="str">
            <v>1000</v>
          </cell>
          <cell r="E5036" t="str">
            <v>NPL</v>
          </cell>
          <cell r="F5036">
            <v>2</v>
          </cell>
          <cell r="G5036" t="str">
            <v>CB132108000TVR</v>
          </cell>
          <cell r="H5036">
            <v>0.75</v>
          </cell>
          <cell r="I5036" t="str">
            <v>75mm</v>
          </cell>
          <cell r="J5036">
            <v>6</v>
          </cell>
          <cell r="K5036">
            <v>6</v>
          </cell>
        </row>
        <row r="5037">
          <cell r="A5037" t="str">
            <v>MC</v>
          </cell>
          <cell r="B5037" t="str">
            <v>B2C</v>
          </cell>
          <cell r="C5037" t="str">
            <v>SH</v>
          </cell>
          <cell r="D5037" t="str">
            <v>1000</v>
          </cell>
          <cell r="E5037" t="str">
            <v>NPL</v>
          </cell>
          <cell r="F5037">
            <v>2</v>
          </cell>
          <cell r="G5037" t="str">
            <v>CB132308000TVR</v>
          </cell>
          <cell r="H5037">
            <v>0.75</v>
          </cell>
          <cell r="I5037" t="str">
            <v>75mm</v>
          </cell>
          <cell r="J5037">
            <v>2</v>
          </cell>
          <cell r="K5037">
            <v>2</v>
          </cell>
        </row>
        <row r="5038">
          <cell r="A5038" t="str">
            <v>MC</v>
          </cell>
          <cell r="B5038" t="str">
            <v>B2C</v>
          </cell>
          <cell r="C5038" t="str">
            <v>SH</v>
          </cell>
          <cell r="D5038" t="str">
            <v>1260</v>
          </cell>
          <cell r="E5038" t="str">
            <v>NPL</v>
          </cell>
          <cell r="F5038">
            <v>2</v>
          </cell>
          <cell r="G5038" t="str">
            <v>CB132308000TVR</v>
          </cell>
          <cell r="H5038">
            <v>0.75</v>
          </cell>
          <cell r="I5038" t="str">
            <v>75mm</v>
          </cell>
          <cell r="J5038">
            <v>2</v>
          </cell>
          <cell r="K5038">
            <v>2</v>
          </cell>
        </row>
        <row r="5039">
          <cell r="A5039" t="str">
            <v>MC</v>
          </cell>
          <cell r="B5039" t="str">
            <v>CA304</v>
          </cell>
          <cell r="C5039" t="str">
            <v>CMC</v>
          </cell>
          <cell r="D5039" t="str">
            <v>HOLD</v>
          </cell>
          <cell r="E5039" t="str">
            <v>90 ELL</v>
          </cell>
          <cell r="F5039">
            <v>2</v>
          </cell>
          <cell r="G5039" t="str">
            <v>CB400100000T00</v>
          </cell>
          <cell r="H5039">
            <v>0.75</v>
          </cell>
          <cell r="I5039" t="str">
            <v>--</v>
          </cell>
          <cell r="J5039">
            <v>2</v>
          </cell>
          <cell r="K5039">
            <v>2</v>
          </cell>
        </row>
        <row r="5040">
          <cell r="A5040" t="str">
            <v>MC</v>
          </cell>
          <cell r="B5040" t="str">
            <v>CA304</v>
          </cell>
          <cell r="C5040" t="str">
            <v>CMC</v>
          </cell>
          <cell r="D5040" t="str">
            <v>HOLD</v>
          </cell>
          <cell r="E5040" t="str">
            <v>90 ELL</v>
          </cell>
          <cell r="F5040">
            <v>2</v>
          </cell>
          <cell r="G5040" t="str">
            <v>CB400100000T00</v>
          </cell>
          <cell r="H5040">
            <v>0.75</v>
          </cell>
          <cell r="I5040" t="str">
            <v>--</v>
          </cell>
          <cell r="J5040">
            <v>2</v>
          </cell>
          <cell r="K5040">
            <v>2</v>
          </cell>
        </row>
        <row r="5041">
          <cell r="A5041" t="str">
            <v>MC</v>
          </cell>
          <cell r="B5041" t="str">
            <v>CA304</v>
          </cell>
          <cell r="C5041" t="str">
            <v>CMC</v>
          </cell>
          <cell r="D5041" t="str">
            <v>HOLD</v>
          </cell>
          <cell r="E5041" t="str">
            <v>90 ELL</v>
          </cell>
          <cell r="F5041">
            <v>2</v>
          </cell>
          <cell r="G5041" t="str">
            <v>CB400100000T00</v>
          </cell>
          <cell r="H5041">
            <v>0.75</v>
          </cell>
          <cell r="I5041" t="str">
            <v>--</v>
          </cell>
          <cell r="J5041">
            <v>4</v>
          </cell>
          <cell r="K5041">
            <v>4</v>
          </cell>
        </row>
        <row r="5042">
          <cell r="A5042" t="str">
            <v>MC</v>
          </cell>
          <cell r="B5042" t="str">
            <v>CA304</v>
          </cell>
          <cell r="C5042" t="str">
            <v>TRIM</v>
          </cell>
          <cell r="D5042" t="str">
            <v>E-1261</v>
          </cell>
          <cell r="E5042" t="str">
            <v>90 ELL</v>
          </cell>
          <cell r="F5042">
            <v>2</v>
          </cell>
          <cell r="G5042" t="str">
            <v>CB400100000T00</v>
          </cell>
          <cell r="H5042">
            <v>0.75</v>
          </cell>
          <cell r="I5042" t="str">
            <v>--</v>
          </cell>
          <cell r="J5042">
            <v>1</v>
          </cell>
          <cell r="K5042">
            <v>1</v>
          </cell>
        </row>
        <row r="5043">
          <cell r="A5043" t="str">
            <v>MC</v>
          </cell>
          <cell r="B5043" t="str">
            <v>CA304</v>
          </cell>
          <cell r="C5043" t="str">
            <v>SCC</v>
          </cell>
          <cell r="D5043" t="str">
            <v>HOLD</v>
          </cell>
          <cell r="E5043" t="str">
            <v>C SWG</v>
          </cell>
          <cell r="F5043">
            <v>2</v>
          </cell>
          <cell r="G5043" t="str">
            <v>CB161308080T0Q</v>
          </cell>
          <cell r="H5043">
            <v>0.75</v>
          </cell>
          <cell r="I5043">
            <v>0.25</v>
          </cell>
          <cell r="J5043">
            <v>4</v>
          </cell>
          <cell r="K5043">
            <v>4</v>
          </cell>
        </row>
        <row r="5044">
          <cell r="A5044" t="str">
            <v>MC</v>
          </cell>
          <cell r="B5044" t="str">
            <v>CA304</v>
          </cell>
          <cell r="C5044" t="str">
            <v>CMC</v>
          </cell>
          <cell r="D5044" t="str">
            <v>HOLD</v>
          </cell>
          <cell r="E5044" t="str">
            <v>CAP</v>
          </cell>
          <cell r="F5044">
            <v>2</v>
          </cell>
          <cell r="G5044" t="str">
            <v>CB520700000T00</v>
          </cell>
          <cell r="H5044">
            <v>0.75</v>
          </cell>
          <cell r="I5044" t="str">
            <v>--</v>
          </cell>
          <cell r="J5044">
            <v>1</v>
          </cell>
          <cell r="K5044">
            <v>1</v>
          </cell>
        </row>
        <row r="5045">
          <cell r="A5045" t="str">
            <v>MC</v>
          </cell>
          <cell r="B5045" t="str">
            <v>CA304</v>
          </cell>
          <cell r="C5045" t="str">
            <v>CMC</v>
          </cell>
          <cell r="D5045" t="str">
            <v>HOLD</v>
          </cell>
          <cell r="E5045" t="str">
            <v>CAP</v>
          </cell>
          <cell r="F5045">
            <v>2</v>
          </cell>
          <cell r="G5045" t="str">
            <v>CB520700000T00</v>
          </cell>
          <cell r="H5045">
            <v>0.75</v>
          </cell>
          <cell r="I5045" t="str">
            <v>--</v>
          </cell>
          <cell r="J5045">
            <v>1</v>
          </cell>
          <cell r="K5045">
            <v>1</v>
          </cell>
        </row>
        <row r="5046">
          <cell r="A5046" t="str">
            <v>MC</v>
          </cell>
          <cell r="B5046" t="str">
            <v>CA304</v>
          </cell>
          <cell r="C5046" t="str">
            <v>CMC</v>
          </cell>
          <cell r="D5046" t="str">
            <v>HOLD</v>
          </cell>
          <cell r="E5046" t="str">
            <v>CAP</v>
          </cell>
          <cell r="F5046">
            <v>2</v>
          </cell>
          <cell r="G5046" t="str">
            <v>CB520700000T00</v>
          </cell>
          <cell r="H5046">
            <v>0.75</v>
          </cell>
          <cell r="I5046" t="str">
            <v>--</v>
          </cell>
          <cell r="J5046">
            <v>2</v>
          </cell>
          <cell r="K5046">
            <v>2</v>
          </cell>
        </row>
        <row r="5047">
          <cell r="A5047" t="str">
            <v>MC</v>
          </cell>
          <cell r="B5047" t="str">
            <v>CA307</v>
          </cell>
          <cell r="C5047" t="str">
            <v>HCL</v>
          </cell>
          <cell r="D5047" t="str">
            <v>1100</v>
          </cell>
          <cell r="E5047" t="str">
            <v>CAP</v>
          </cell>
          <cell r="F5047">
            <v>2</v>
          </cell>
          <cell r="G5047" t="str">
            <v>CB520700000T00</v>
          </cell>
          <cell r="H5047">
            <v>0.75</v>
          </cell>
          <cell r="I5047" t="str">
            <v>--</v>
          </cell>
          <cell r="J5047">
            <v>2</v>
          </cell>
          <cell r="K5047">
            <v>2</v>
          </cell>
        </row>
        <row r="5048">
          <cell r="A5048" t="str">
            <v>MC</v>
          </cell>
          <cell r="B5048" t="str">
            <v>CA304</v>
          </cell>
          <cell r="C5048" t="str">
            <v>MC</v>
          </cell>
          <cell r="D5048" t="str">
            <v>2410</v>
          </cell>
          <cell r="E5048" t="str">
            <v>CAP</v>
          </cell>
          <cell r="F5048">
            <v>2</v>
          </cell>
          <cell r="G5048" t="str">
            <v>CB520700000T00</v>
          </cell>
          <cell r="H5048">
            <v>0.75</v>
          </cell>
          <cell r="I5048" t="str">
            <v>--</v>
          </cell>
          <cell r="J5048">
            <v>1</v>
          </cell>
          <cell r="K5048">
            <v>1</v>
          </cell>
        </row>
        <row r="5049">
          <cell r="A5049" t="str">
            <v>MC</v>
          </cell>
          <cell r="B5049" t="str">
            <v>CA304</v>
          </cell>
          <cell r="C5049" t="str">
            <v>MC</v>
          </cell>
          <cell r="D5049" t="str">
            <v>2607</v>
          </cell>
          <cell r="E5049" t="str">
            <v>CAP</v>
          </cell>
          <cell r="F5049">
            <v>2</v>
          </cell>
          <cell r="G5049" t="str">
            <v>CB520700000T00</v>
          </cell>
          <cell r="H5049">
            <v>0.75</v>
          </cell>
          <cell r="I5049" t="str">
            <v>--</v>
          </cell>
          <cell r="J5049">
            <v>1</v>
          </cell>
          <cell r="K5049">
            <v>1</v>
          </cell>
        </row>
        <row r="5050">
          <cell r="A5050" t="str">
            <v>MC</v>
          </cell>
          <cell r="B5050" t="str">
            <v>CA304</v>
          </cell>
          <cell r="C5050" t="str">
            <v>MC</v>
          </cell>
          <cell r="D5050" t="str">
            <v>2612</v>
          </cell>
          <cell r="E5050" t="str">
            <v>CAP</v>
          </cell>
          <cell r="F5050">
            <v>2</v>
          </cell>
          <cell r="G5050" t="str">
            <v>CB520700000T00</v>
          </cell>
          <cell r="H5050">
            <v>0.75</v>
          </cell>
          <cell r="I5050" t="str">
            <v>--</v>
          </cell>
          <cell r="J5050">
            <v>3</v>
          </cell>
          <cell r="K5050">
            <v>3</v>
          </cell>
        </row>
        <row r="5051">
          <cell r="A5051" t="str">
            <v>MC</v>
          </cell>
          <cell r="B5051" t="str">
            <v>BA305</v>
          </cell>
          <cell r="C5051" t="str">
            <v>MOH</v>
          </cell>
          <cell r="D5051" t="str">
            <v>2002</v>
          </cell>
          <cell r="E5051" t="str">
            <v>CAP</v>
          </cell>
          <cell r="F5051">
            <v>2</v>
          </cell>
          <cell r="G5051" t="str">
            <v>CB520700000T00</v>
          </cell>
          <cell r="H5051">
            <v>0.75</v>
          </cell>
          <cell r="I5051" t="str">
            <v>--</v>
          </cell>
          <cell r="J5051">
            <v>1</v>
          </cell>
          <cell r="K5051">
            <v>1</v>
          </cell>
        </row>
        <row r="5052">
          <cell r="A5052" t="str">
            <v>MC</v>
          </cell>
          <cell r="B5052" t="str">
            <v>BA305</v>
          </cell>
          <cell r="C5052" t="str">
            <v>MOH</v>
          </cell>
          <cell r="D5052" t="str">
            <v>2100</v>
          </cell>
          <cell r="E5052" t="str">
            <v>CAP</v>
          </cell>
          <cell r="F5052">
            <v>2</v>
          </cell>
          <cell r="G5052" t="str">
            <v>CB520700000T00</v>
          </cell>
          <cell r="H5052">
            <v>0.75</v>
          </cell>
          <cell r="I5052" t="str">
            <v>--</v>
          </cell>
          <cell r="J5052">
            <v>1</v>
          </cell>
          <cell r="K5052">
            <v>1</v>
          </cell>
        </row>
        <row r="5053">
          <cell r="A5053" t="str">
            <v>MC</v>
          </cell>
          <cell r="B5053" t="str">
            <v>BA305</v>
          </cell>
          <cell r="C5053" t="str">
            <v>MOH</v>
          </cell>
          <cell r="D5053" t="str">
            <v>2101</v>
          </cell>
          <cell r="E5053" t="str">
            <v>CAP</v>
          </cell>
          <cell r="F5053">
            <v>2</v>
          </cell>
          <cell r="G5053" t="str">
            <v>CB520700000T00</v>
          </cell>
          <cell r="H5053">
            <v>0.75</v>
          </cell>
          <cell r="I5053" t="str">
            <v>--</v>
          </cell>
          <cell r="J5053">
            <v>2</v>
          </cell>
          <cell r="K5053">
            <v>2</v>
          </cell>
        </row>
        <row r="5054">
          <cell r="A5054" t="str">
            <v>MC</v>
          </cell>
          <cell r="B5054" t="str">
            <v>BA305</v>
          </cell>
          <cell r="C5054" t="str">
            <v>MOH</v>
          </cell>
          <cell r="D5054" t="str">
            <v>2112</v>
          </cell>
          <cell r="E5054" t="str">
            <v>CAP</v>
          </cell>
          <cell r="F5054">
            <v>2</v>
          </cell>
          <cell r="G5054" t="str">
            <v>CB520700000T00</v>
          </cell>
          <cell r="H5054">
            <v>0.75</v>
          </cell>
          <cell r="I5054" t="str">
            <v>--</v>
          </cell>
          <cell r="J5054">
            <v>1</v>
          </cell>
          <cell r="K5054">
            <v>1</v>
          </cell>
        </row>
        <row r="5055">
          <cell r="A5055" t="str">
            <v>MC</v>
          </cell>
          <cell r="B5055" t="str">
            <v>CA304</v>
          </cell>
          <cell r="C5055" t="str">
            <v>TRIM</v>
          </cell>
          <cell r="D5055" t="str">
            <v>F-1251</v>
          </cell>
          <cell r="E5055" t="str">
            <v>CAP</v>
          </cell>
          <cell r="F5055">
            <v>2</v>
          </cell>
          <cell r="G5055" t="str">
            <v>CB520700000T00</v>
          </cell>
          <cell r="H5055">
            <v>0.75</v>
          </cell>
          <cell r="I5055" t="str">
            <v>--</v>
          </cell>
          <cell r="J5055">
            <v>2</v>
          </cell>
          <cell r="K5055">
            <v>2</v>
          </cell>
        </row>
        <row r="5056">
          <cell r="A5056" t="str">
            <v>MC</v>
          </cell>
          <cell r="B5056" t="str">
            <v>BA302</v>
          </cell>
          <cell r="C5056" t="str">
            <v>SD20</v>
          </cell>
          <cell r="D5056" t="str">
            <v>2301</v>
          </cell>
          <cell r="E5056" t="str">
            <v>CAP</v>
          </cell>
          <cell r="F5056">
            <v>2</v>
          </cell>
          <cell r="G5056" t="str">
            <v>CB520700000T00</v>
          </cell>
          <cell r="H5056">
            <v>0.75</v>
          </cell>
          <cell r="I5056" t="str">
            <v>--</v>
          </cell>
          <cell r="J5056">
            <v>2</v>
          </cell>
          <cell r="K5056">
            <v>2</v>
          </cell>
        </row>
        <row r="5057">
          <cell r="A5057" t="str">
            <v>MC</v>
          </cell>
          <cell r="B5057" t="str">
            <v>CA304</v>
          </cell>
          <cell r="C5057" t="str">
            <v>VT</v>
          </cell>
          <cell r="D5057" t="str">
            <v>HOLD</v>
          </cell>
          <cell r="E5057" t="str">
            <v>CAP</v>
          </cell>
          <cell r="F5057">
            <v>2</v>
          </cell>
          <cell r="G5057" t="str">
            <v>CB520700000T00</v>
          </cell>
          <cell r="H5057">
            <v>0.75</v>
          </cell>
          <cell r="I5057" t="str">
            <v>--</v>
          </cell>
          <cell r="J5057">
            <v>4</v>
          </cell>
          <cell r="K5057">
            <v>4</v>
          </cell>
        </row>
        <row r="5058">
          <cell r="A5058" t="str">
            <v>MC</v>
          </cell>
          <cell r="B5058" t="str">
            <v>CA304</v>
          </cell>
          <cell r="C5058" t="str">
            <v>TRIM</v>
          </cell>
          <cell r="D5058" t="str">
            <v>E-1260</v>
          </cell>
          <cell r="E5058" t="str">
            <v>CAP</v>
          </cell>
          <cell r="F5058">
            <v>2</v>
          </cell>
          <cell r="G5058" t="str">
            <v>CB520700000T00</v>
          </cell>
          <cell r="H5058">
            <v>0.75</v>
          </cell>
          <cell r="I5058" t="str">
            <v>--</v>
          </cell>
          <cell r="J5058">
            <v>1</v>
          </cell>
          <cell r="K5058">
            <v>1</v>
          </cell>
        </row>
        <row r="5059">
          <cell r="A5059" t="str">
            <v>MC</v>
          </cell>
          <cell r="B5059" t="str">
            <v>CA304</v>
          </cell>
          <cell r="C5059" t="str">
            <v>MC</v>
          </cell>
          <cell r="D5059" t="str">
            <v>2506</v>
          </cell>
          <cell r="E5059" t="str">
            <v>CAP</v>
          </cell>
          <cell r="F5059">
            <v>2</v>
          </cell>
          <cell r="G5059" t="str">
            <v>CB520700000T00</v>
          </cell>
          <cell r="H5059">
            <v>0.75</v>
          </cell>
          <cell r="I5059" t="str">
            <v>--</v>
          </cell>
          <cell r="J5059">
            <v>1</v>
          </cell>
          <cell r="K5059">
            <v>1</v>
          </cell>
        </row>
        <row r="5060">
          <cell r="A5060" t="str">
            <v>MC</v>
          </cell>
          <cell r="B5060" t="str">
            <v>CA304</v>
          </cell>
          <cell r="C5060" t="str">
            <v>MC</v>
          </cell>
          <cell r="D5060" t="str">
            <v>2601</v>
          </cell>
          <cell r="E5060" t="str">
            <v>CAP</v>
          </cell>
          <cell r="F5060">
            <v>2</v>
          </cell>
          <cell r="G5060" t="str">
            <v>CB520700000T00</v>
          </cell>
          <cell r="H5060">
            <v>0.75</v>
          </cell>
          <cell r="I5060" t="str">
            <v>--</v>
          </cell>
          <cell r="J5060">
            <v>1</v>
          </cell>
          <cell r="K5060">
            <v>1</v>
          </cell>
        </row>
        <row r="5061">
          <cell r="A5061" t="str">
            <v>MC</v>
          </cell>
          <cell r="B5061" t="str">
            <v>CA304</v>
          </cell>
          <cell r="C5061" t="str">
            <v>MC</v>
          </cell>
          <cell r="D5061" t="str">
            <v>2609</v>
          </cell>
          <cell r="E5061" t="str">
            <v>CAP</v>
          </cell>
          <cell r="F5061">
            <v>2</v>
          </cell>
          <cell r="G5061" t="str">
            <v>CB520700000T00</v>
          </cell>
          <cell r="H5061">
            <v>0.75</v>
          </cell>
          <cell r="I5061" t="str">
            <v>--</v>
          </cell>
          <cell r="J5061">
            <v>1</v>
          </cell>
          <cell r="K5061">
            <v>1</v>
          </cell>
        </row>
        <row r="5062">
          <cell r="A5062" t="str">
            <v>MC</v>
          </cell>
          <cell r="B5062" t="str">
            <v>BA305</v>
          </cell>
          <cell r="C5062" t="str">
            <v>MOH</v>
          </cell>
          <cell r="D5062" t="str">
            <v>2100</v>
          </cell>
          <cell r="E5062" t="str">
            <v>CPLG</v>
          </cell>
          <cell r="F5062">
            <v>2</v>
          </cell>
          <cell r="G5062" t="str">
            <v>CB400500000T00</v>
          </cell>
          <cell r="H5062">
            <v>0.75</v>
          </cell>
          <cell r="I5062" t="str">
            <v>--</v>
          </cell>
          <cell r="J5062">
            <v>1</v>
          </cell>
          <cell r="K5062">
            <v>1</v>
          </cell>
        </row>
        <row r="5063">
          <cell r="A5063" t="str">
            <v>MC</v>
          </cell>
          <cell r="B5063" t="str">
            <v>CA307</v>
          </cell>
          <cell r="C5063" t="str">
            <v>HCL</v>
          </cell>
          <cell r="D5063" t="str">
            <v>1100</v>
          </cell>
          <cell r="E5063" t="str">
            <v>NPL</v>
          </cell>
          <cell r="F5063">
            <v>2</v>
          </cell>
          <cell r="G5063" t="str">
            <v>CB132308000TVR</v>
          </cell>
          <cell r="H5063">
            <v>0.75</v>
          </cell>
          <cell r="I5063" t="str">
            <v>75mm</v>
          </cell>
          <cell r="J5063">
            <v>2</v>
          </cell>
          <cell r="K5063">
            <v>2</v>
          </cell>
        </row>
        <row r="5064">
          <cell r="A5064" t="str">
            <v>MC</v>
          </cell>
          <cell r="B5064" t="str">
            <v>CA304</v>
          </cell>
          <cell r="C5064" t="str">
            <v>MC</v>
          </cell>
          <cell r="D5064" t="str">
            <v>2606</v>
          </cell>
          <cell r="E5064" t="str">
            <v>NPL</v>
          </cell>
          <cell r="F5064">
            <v>2</v>
          </cell>
          <cell r="G5064" t="str">
            <v>CB132108000TVR</v>
          </cell>
          <cell r="H5064">
            <v>0.75</v>
          </cell>
          <cell r="I5064" t="str">
            <v>75mm</v>
          </cell>
          <cell r="J5064">
            <v>1</v>
          </cell>
          <cell r="K5064">
            <v>1</v>
          </cell>
        </row>
        <row r="5065">
          <cell r="A5065" t="str">
            <v>MC</v>
          </cell>
          <cell r="B5065" t="str">
            <v>BA302</v>
          </cell>
          <cell r="C5065" t="str">
            <v>SD20</v>
          </cell>
          <cell r="D5065" t="str">
            <v>2301</v>
          </cell>
          <cell r="E5065" t="str">
            <v>NPL</v>
          </cell>
          <cell r="F5065">
            <v>2</v>
          </cell>
          <cell r="G5065" t="str">
            <v>CB132308000TVR</v>
          </cell>
          <cell r="H5065">
            <v>0.75</v>
          </cell>
          <cell r="I5065" t="str">
            <v>75mm</v>
          </cell>
          <cell r="J5065">
            <v>2</v>
          </cell>
          <cell r="K5065">
            <v>2</v>
          </cell>
        </row>
        <row r="5066">
          <cell r="A5066" t="str">
            <v>MC</v>
          </cell>
          <cell r="B5066" t="str">
            <v>CA304</v>
          </cell>
          <cell r="C5066" t="str">
            <v>TRIM</v>
          </cell>
          <cell r="D5066" t="str">
            <v>F-1251</v>
          </cell>
          <cell r="E5066" t="str">
            <v>NPL</v>
          </cell>
          <cell r="F5066">
            <v>2</v>
          </cell>
          <cell r="G5066" t="str">
            <v>CB132308000TVR</v>
          </cell>
          <cell r="H5066">
            <v>0.75</v>
          </cell>
          <cell r="I5066" t="str">
            <v>75mm</v>
          </cell>
          <cell r="J5066">
            <v>2</v>
          </cell>
          <cell r="K5066">
            <v>2</v>
          </cell>
        </row>
        <row r="5067">
          <cell r="A5067" t="str">
            <v>MC</v>
          </cell>
          <cell r="B5067" t="str">
            <v>CA304</v>
          </cell>
          <cell r="C5067" t="str">
            <v>VT</v>
          </cell>
          <cell r="D5067" t="str">
            <v>HOLD</v>
          </cell>
          <cell r="E5067" t="str">
            <v>NPL</v>
          </cell>
          <cell r="F5067">
            <v>2</v>
          </cell>
          <cell r="G5067" t="str">
            <v>CB132308000TVR</v>
          </cell>
          <cell r="H5067">
            <v>0.75</v>
          </cell>
          <cell r="I5067" t="str">
            <v>75mm</v>
          </cell>
          <cell r="J5067">
            <v>4</v>
          </cell>
          <cell r="K5067">
            <v>4</v>
          </cell>
        </row>
        <row r="5068">
          <cell r="A5068" t="str">
            <v>MC</v>
          </cell>
          <cell r="B5068" t="str">
            <v>CA304</v>
          </cell>
          <cell r="C5068" t="str">
            <v>TRIM</v>
          </cell>
          <cell r="D5068" t="str">
            <v>E-1260</v>
          </cell>
          <cell r="E5068" t="str">
            <v>NPL</v>
          </cell>
          <cell r="F5068">
            <v>2</v>
          </cell>
          <cell r="G5068" t="str">
            <v>CB132308000TVR</v>
          </cell>
          <cell r="H5068">
            <v>0.75</v>
          </cell>
          <cell r="I5068" t="str">
            <v>75mm</v>
          </cell>
          <cell r="J5068">
            <v>1</v>
          </cell>
          <cell r="K5068">
            <v>1</v>
          </cell>
        </row>
        <row r="5069">
          <cell r="A5069" t="str">
            <v>MC</v>
          </cell>
          <cell r="B5069" t="str">
            <v>CA304</v>
          </cell>
          <cell r="C5069" t="str">
            <v>SCC</v>
          </cell>
          <cell r="D5069" t="str">
            <v>HOLD</v>
          </cell>
          <cell r="E5069" t="str">
            <v>R TEE</v>
          </cell>
          <cell r="F5069">
            <v>2</v>
          </cell>
          <cell r="G5069" t="str">
            <v>CB400400000T0H</v>
          </cell>
          <cell r="H5069">
            <v>0.75</v>
          </cell>
          <cell r="I5069">
            <v>0.5</v>
          </cell>
          <cell r="J5069">
            <v>2</v>
          </cell>
          <cell r="K5069">
            <v>2</v>
          </cell>
        </row>
        <row r="5070">
          <cell r="A5070" t="str">
            <v>MC</v>
          </cell>
          <cell r="B5070" t="str">
            <v>CA304</v>
          </cell>
          <cell r="C5070" t="str">
            <v>CMC</v>
          </cell>
          <cell r="D5070" t="str">
            <v>HOLD</v>
          </cell>
          <cell r="E5070" t="str">
            <v>TEE</v>
          </cell>
          <cell r="F5070">
            <v>2</v>
          </cell>
          <cell r="G5070" t="str">
            <v>CB400300000T00</v>
          </cell>
          <cell r="H5070">
            <v>0.75</v>
          </cell>
          <cell r="I5070" t="str">
            <v>--</v>
          </cell>
          <cell r="J5070">
            <v>2</v>
          </cell>
          <cell r="K5070">
            <v>2</v>
          </cell>
        </row>
        <row r="5071">
          <cell r="A5071" t="str">
            <v>MC</v>
          </cell>
          <cell r="B5071" t="str">
            <v>CA304</v>
          </cell>
          <cell r="C5071" t="str">
            <v>CMC</v>
          </cell>
          <cell r="D5071" t="str">
            <v>HOLD</v>
          </cell>
          <cell r="E5071" t="str">
            <v>TEE</v>
          </cell>
          <cell r="F5071">
            <v>2</v>
          </cell>
          <cell r="G5071" t="str">
            <v>CB400300000T00</v>
          </cell>
          <cell r="H5071">
            <v>0.75</v>
          </cell>
          <cell r="I5071" t="str">
            <v>--</v>
          </cell>
          <cell r="J5071">
            <v>2</v>
          </cell>
          <cell r="K5071">
            <v>2</v>
          </cell>
        </row>
        <row r="5072">
          <cell r="A5072" t="str">
            <v>MC</v>
          </cell>
          <cell r="B5072" t="str">
            <v>CA304</v>
          </cell>
          <cell r="C5072" t="str">
            <v>CMC</v>
          </cell>
          <cell r="D5072" t="str">
            <v>HOLD</v>
          </cell>
          <cell r="E5072" t="str">
            <v>TEE</v>
          </cell>
          <cell r="F5072">
            <v>2</v>
          </cell>
          <cell r="G5072" t="str">
            <v>CB400300000T00</v>
          </cell>
          <cell r="H5072">
            <v>0.75</v>
          </cell>
          <cell r="I5072" t="str">
            <v>--</v>
          </cell>
          <cell r="J5072">
            <v>4</v>
          </cell>
          <cell r="K5072">
            <v>4</v>
          </cell>
        </row>
        <row r="5073">
          <cell r="A5073" t="str">
            <v>MC</v>
          </cell>
          <cell r="B5073" t="str">
            <v>CA304</v>
          </cell>
          <cell r="C5073" t="str">
            <v>MC</v>
          </cell>
          <cell r="D5073" t="str">
            <v>2607</v>
          </cell>
          <cell r="E5073" t="str">
            <v>TEE</v>
          </cell>
          <cell r="F5073">
            <v>2</v>
          </cell>
          <cell r="G5073" t="str">
            <v>CB400300000T00</v>
          </cell>
          <cell r="H5073">
            <v>0.75</v>
          </cell>
          <cell r="I5073" t="str">
            <v>--</v>
          </cell>
          <cell r="J5073">
            <v>1</v>
          </cell>
          <cell r="K5073">
            <v>1</v>
          </cell>
        </row>
        <row r="5074">
          <cell r="A5074" t="str">
            <v>MC</v>
          </cell>
          <cell r="B5074" t="str">
            <v>CA304</v>
          </cell>
          <cell r="C5074" t="str">
            <v>VT</v>
          </cell>
          <cell r="D5074" t="str">
            <v>HOLD</v>
          </cell>
          <cell r="E5074" t="str">
            <v>TEE</v>
          </cell>
          <cell r="F5074">
            <v>2</v>
          </cell>
          <cell r="G5074" t="str">
            <v>CB400300000T00</v>
          </cell>
          <cell r="H5074">
            <v>0.75</v>
          </cell>
          <cell r="I5074" t="str">
            <v>--</v>
          </cell>
          <cell r="J5074">
            <v>8</v>
          </cell>
          <cell r="K5074">
            <v>8</v>
          </cell>
        </row>
        <row r="5075">
          <cell r="A5075" t="str">
            <v>MC</v>
          </cell>
          <cell r="B5075" t="str">
            <v>CA304</v>
          </cell>
          <cell r="C5075" t="str">
            <v>TRIM</v>
          </cell>
          <cell r="D5075" t="str">
            <v>E-1261</v>
          </cell>
          <cell r="E5075" t="str">
            <v>TEE</v>
          </cell>
          <cell r="F5075">
            <v>2</v>
          </cell>
          <cell r="G5075" t="str">
            <v>CB400300000T00</v>
          </cell>
          <cell r="H5075">
            <v>0.75</v>
          </cell>
          <cell r="I5075" t="str">
            <v>--</v>
          </cell>
          <cell r="J5075">
            <v>1</v>
          </cell>
          <cell r="K5075">
            <v>1</v>
          </cell>
        </row>
        <row r="5076">
          <cell r="A5076" t="str">
            <v>MC</v>
          </cell>
          <cell r="B5076" t="str">
            <v>BA305</v>
          </cell>
          <cell r="C5076" t="str">
            <v>MOH</v>
          </cell>
          <cell r="D5076" t="str">
            <v>2000</v>
          </cell>
          <cell r="E5076" t="str">
            <v>90 ELL</v>
          </cell>
          <cell r="F5076">
            <v>2</v>
          </cell>
          <cell r="G5076" t="str">
            <v>CB400100000T00</v>
          </cell>
          <cell r="H5076">
            <v>0.75</v>
          </cell>
          <cell r="I5076" t="str">
            <v>--</v>
          </cell>
          <cell r="J5076">
            <v>4</v>
          </cell>
          <cell r="K5076">
            <v>4</v>
          </cell>
        </row>
        <row r="5077">
          <cell r="A5077" t="str">
            <v>MC</v>
          </cell>
          <cell r="B5077" t="str">
            <v>CA304</v>
          </cell>
          <cell r="C5077" t="str">
            <v>MC</v>
          </cell>
          <cell r="D5077" t="str">
            <v>2604</v>
          </cell>
          <cell r="E5077" t="str">
            <v>90 ELL</v>
          </cell>
          <cell r="F5077">
            <v>2</v>
          </cell>
          <cell r="G5077" t="str">
            <v>CB400100000T00</v>
          </cell>
          <cell r="H5077">
            <v>0.75</v>
          </cell>
          <cell r="I5077" t="str">
            <v>--</v>
          </cell>
          <cell r="J5077">
            <v>2</v>
          </cell>
          <cell r="K5077">
            <v>2</v>
          </cell>
        </row>
        <row r="5078">
          <cell r="A5078" t="str">
            <v>MC</v>
          </cell>
          <cell r="B5078" t="str">
            <v>CA304</v>
          </cell>
          <cell r="C5078" t="str">
            <v>MC</v>
          </cell>
          <cell r="D5078" t="str">
            <v>HOLD</v>
          </cell>
          <cell r="E5078" t="str">
            <v>90 ELL</v>
          </cell>
          <cell r="F5078">
            <v>2</v>
          </cell>
          <cell r="G5078" t="str">
            <v>CB400100000T00</v>
          </cell>
          <cell r="H5078">
            <v>0.75</v>
          </cell>
          <cell r="I5078" t="str">
            <v>--</v>
          </cell>
          <cell r="J5078">
            <v>4</v>
          </cell>
          <cell r="K5078">
            <v>4</v>
          </cell>
        </row>
        <row r="5079">
          <cell r="A5079" t="str">
            <v>MC</v>
          </cell>
          <cell r="B5079" t="str">
            <v>CA304</v>
          </cell>
          <cell r="C5079" t="str">
            <v>MC</v>
          </cell>
          <cell r="D5079" t="str">
            <v>HOLD</v>
          </cell>
          <cell r="E5079" t="str">
            <v>90 ELL</v>
          </cell>
          <cell r="F5079">
            <v>2</v>
          </cell>
          <cell r="G5079" t="str">
            <v>CB400100000T00</v>
          </cell>
          <cell r="H5079">
            <v>0.75</v>
          </cell>
          <cell r="I5079" t="str">
            <v>--</v>
          </cell>
          <cell r="J5079">
            <v>4</v>
          </cell>
          <cell r="K5079">
            <v>4</v>
          </cell>
        </row>
        <row r="5080">
          <cell r="A5080" t="str">
            <v>MC</v>
          </cell>
          <cell r="B5080" t="str">
            <v>CA304</v>
          </cell>
          <cell r="C5080" t="str">
            <v>MC</v>
          </cell>
          <cell r="D5080" t="str">
            <v>HOLD</v>
          </cell>
          <cell r="E5080" t="str">
            <v>90 ELL</v>
          </cell>
          <cell r="F5080">
            <v>2</v>
          </cell>
          <cell r="G5080" t="str">
            <v>CB400100000T00</v>
          </cell>
          <cell r="H5080">
            <v>0.75</v>
          </cell>
          <cell r="I5080" t="str">
            <v>--</v>
          </cell>
          <cell r="J5080">
            <v>4</v>
          </cell>
          <cell r="K5080">
            <v>4</v>
          </cell>
        </row>
        <row r="5081">
          <cell r="A5081" t="str">
            <v>MC</v>
          </cell>
          <cell r="B5081" t="str">
            <v>CA304</v>
          </cell>
          <cell r="C5081" t="str">
            <v>MC</v>
          </cell>
          <cell r="D5081" t="str">
            <v>HOLD</v>
          </cell>
          <cell r="E5081" t="str">
            <v>90 ELL</v>
          </cell>
          <cell r="F5081">
            <v>2</v>
          </cell>
          <cell r="G5081" t="str">
            <v>CB400100000T00</v>
          </cell>
          <cell r="H5081">
            <v>0.75</v>
          </cell>
          <cell r="I5081" t="str">
            <v>--</v>
          </cell>
          <cell r="J5081">
            <v>11</v>
          </cell>
          <cell r="K5081">
            <v>11</v>
          </cell>
        </row>
        <row r="5082">
          <cell r="A5082" t="str">
            <v>MC</v>
          </cell>
          <cell r="B5082" t="str">
            <v>CA304</v>
          </cell>
          <cell r="C5082" t="str">
            <v>MC</v>
          </cell>
          <cell r="D5082" t="str">
            <v>HOLD</v>
          </cell>
          <cell r="E5082" t="str">
            <v>90 ELL</v>
          </cell>
          <cell r="F5082">
            <v>2</v>
          </cell>
          <cell r="G5082" t="str">
            <v>CB400100000T00</v>
          </cell>
          <cell r="H5082">
            <v>0.75</v>
          </cell>
          <cell r="I5082" t="str">
            <v>--</v>
          </cell>
          <cell r="J5082">
            <v>4</v>
          </cell>
          <cell r="K5082">
            <v>4</v>
          </cell>
        </row>
        <row r="5083">
          <cell r="A5083" t="str">
            <v>MC</v>
          </cell>
          <cell r="B5083" t="str">
            <v>CA304</v>
          </cell>
          <cell r="C5083" t="str">
            <v>MC</v>
          </cell>
          <cell r="D5083" t="str">
            <v>2502</v>
          </cell>
          <cell r="E5083" t="str">
            <v>CAP</v>
          </cell>
          <cell r="F5083">
            <v>2</v>
          </cell>
          <cell r="G5083" t="str">
            <v>CB520700000T00</v>
          </cell>
          <cell r="H5083">
            <v>0.75</v>
          </cell>
          <cell r="I5083" t="str">
            <v>--</v>
          </cell>
          <cell r="J5083">
            <v>2</v>
          </cell>
          <cell r="K5083">
            <v>2</v>
          </cell>
        </row>
        <row r="5084">
          <cell r="A5084" t="str">
            <v>MC</v>
          </cell>
          <cell r="B5084" t="str">
            <v>CA304</v>
          </cell>
          <cell r="C5084" t="str">
            <v>MC</v>
          </cell>
          <cell r="D5084" t="str">
            <v>2502</v>
          </cell>
          <cell r="E5084" t="str">
            <v>CAP</v>
          </cell>
          <cell r="F5084">
            <v>2</v>
          </cell>
          <cell r="G5084" t="str">
            <v>CB520700000T00</v>
          </cell>
          <cell r="H5084">
            <v>0.75</v>
          </cell>
          <cell r="I5084" t="str">
            <v>--</v>
          </cell>
          <cell r="J5084">
            <v>1</v>
          </cell>
          <cell r="K5084">
            <v>1</v>
          </cell>
        </row>
        <row r="5085">
          <cell r="A5085" t="str">
            <v>MC</v>
          </cell>
          <cell r="B5085" t="str">
            <v>CA304</v>
          </cell>
          <cell r="C5085" t="str">
            <v>MC</v>
          </cell>
          <cell r="D5085" t="str">
            <v>2502</v>
          </cell>
          <cell r="E5085" t="str">
            <v>CAP</v>
          </cell>
          <cell r="F5085">
            <v>2</v>
          </cell>
          <cell r="G5085" t="str">
            <v>CB520700000T00</v>
          </cell>
          <cell r="H5085">
            <v>0.75</v>
          </cell>
          <cell r="I5085" t="str">
            <v>--</v>
          </cell>
          <cell r="J5085">
            <v>1</v>
          </cell>
          <cell r="K5085">
            <v>1</v>
          </cell>
        </row>
        <row r="5086">
          <cell r="A5086" t="str">
            <v>MC</v>
          </cell>
          <cell r="B5086" t="str">
            <v>CA304</v>
          </cell>
          <cell r="C5086" t="str">
            <v>MC</v>
          </cell>
          <cell r="D5086" t="str">
            <v>2502</v>
          </cell>
          <cell r="E5086" t="str">
            <v>CAP</v>
          </cell>
          <cell r="F5086">
            <v>2</v>
          </cell>
          <cell r="G5086" t="str">
            <v>CB520700000T00</v>
          </cell>
          <cell r="H5086">
            <v>0.75</v>
          </cell>
          <cell r="I5086" t="str">
            <v>--</v>
          </cell>
          <cell r="J5086">
            <v>2</v>
          </cell>
          <cell r="K5086">
            <v>2</v>
          </cell>
        </row>
        <row r="5087">
          <cell r="A5087" t="str">
            <v>MC</v>
          </cell>
          <cell r="B5087" t="str">
            <v>CA304</v>
          </cell>
          <cell r="C5087" t="str">
            <v>MC</v>
          </cell>
          <cell r="D5087" t="str">
            <v>HOLD</v>
          </cell>
          <cell r="E5087" t="str">
            <v>CAP</v>
          </cell>
          <cell r="F5087">
            <v>2</v>
          </cell>
          <cell r="G5087" t="str">
            <v>CB520700000T00</v>
          </cell>
          <cell r="H5087">
            <v>0.75</v>
          </cell>
          <cell r="I5087" t="str">
            <v>--</v>
          </cell>
          <cell r="J5087">
            <v>2</v>
          </cell>
          <cell r="K5087">
            <v>2</v>
          </cell>
        </row>
        <row r="5088">
          <cell r="A5088" t="str">
            <v>MC</v>
          </cell>
          <cell r="B5088" t="str">
            <v>CA304</v>
          </cell>
          <cell r="C5088" t="str">
            <v>MC</v>
          </cell>
          <cell r="D5088" t="str">
            <v>HOLD</v>
          </cell>
          <cell r="E5088" t="str">
            <v>CAP</v>
          </cell>
          <cell r="F5088">
            <v>2</v>
          </cell>
          <cell r="G5088" t="str">
            <v>CB520700000T00</v>
          </cell>
          <cell r="H5088">
            <v>0.75</v>
          </cell>
          <cell r="I5088" t="str">
            <v>--</v>
          </cell>
          <cell r="J5088">
            <v>2</v>
          </cell>
          <cell r="K5088">
            <v>2</v>
          </cell>
        </row>
        <row r="5089">
          <cell r="A5089" t="str">
            <v>MC</v>
          </cell>
          <cell r="B5089" t="str">
            <v>CA304</v>
          </cell>
          <cell r="C5089" t="str">
            <v>MC</v>
          </cell>
          <cell r="D5089" t="str">
            <v>HOLD</v>
          </cell>
          <cell r="E5089" t="str">
            <v>CAP</v>
          </cell>
          <cell r="F5089">
            <v>2</v>
          </cell>
          <cell r="G5089" t="str">
            <v>CB520700000T00</v>
          </cell>
          <cell r="H5089">
            <v>0.75</v>
          </cell>
          <cell r="I5089" t="str">
            <v>--</v>
          </cell>
          <cell r="J5089">
            <v>2</v>
          </cell>
          <cell r="K5089">
            <v>2</v>
          </cell>
        </row>
        <row r="5090">
          <cell r="A5090" t="str">
            <v>MC</v>
          </cell>
          <cell r="B5090" t="str">
            <v>CA304</v>
          </cell>
          <cell r="C5090" t="str">
            <v>MC</v>
          </cell>
          <cell r="D5090" t="str">
            <v>HOLD</v>
          </cell>
          <cell r="E5090" t="str">
            <v>CAP</v>
          </cell>
          <cell r="F5090">
            <v>2</v>
          </cell>
          <cell r="G5090" t="str">
            <v>CB520700000T00</v>
          </cell>
          <cell r="H5090">
            <v>0.75</v>
          </cell>
          <cell r="I5090" t="str">
            <v>--</v>
          </cell>
          <cell r="J5090">
            <v>2</v>
          </cell>
          <cell r="K5090">
            <v>2</v>
          </cell>
        </row>
        <row r="5091">
          <cell r="A5091" t="str">
            <v>MC</v>
          </cell>
          <cell r="B5091" t="str">
            <v>CA304</v>
          </cell>
          <cell r="C5091" t="str">
            <v>MC</v>
          </cell>
          <cell r="D5091" t="str">
            <v>2502</v>
          </cell>
          <cell r="E5091" t="str">
            <v>NPL</v>
          </cell>
          <cell r="F5091">
            <v>2</v>
          </cell>
          <cell r="G5091" t="str">
            <v>CB132308000TVR</v>
          </cell>
          <cell r="H5091">
            <v>0.75</v>
          </cell>
          <cell r="I5091" t="str">
            <v>75mm</v>
          </cell>
          <cell r="J5091">
            <v>4</v>
          </cell>
          <cell r="K5091">
            <v>4</v>
          </cell>
        </row>
        <row r="5092">
          <cell r="A5092" t="str">
            <v>MC</v>
          </cell>
          <cell r="B5092" t="str">
            <v>CA304</v>
          </cell>
          <cell r="C5092" t="str">
            <v>MC</v>
          </cell>
          <cell r="D5092" t="str">
            <v>2502</v>
          </cell>
          <cell r="E5092" t="str">
            <v>NPL</v>
          </cell>
          <cell r="F5092">
            <v>2</v>
          </cell>
          <cell r="G5092" t="str">
            <v>CB132308000TVR</v>
          </cell>
          <cell r="H5092">
            <v>0.75</v>
          </cell>
          <cell r="I5092" t="str">
            <v>75mm</v>
          </cell>
          <cell r="J5092">
            <v>2</v>
          </cell>
          <cell r="K5092">
            <v>2</v>
          </cell>
        </row>
        <row r="5093">
          <cell r="A5093" t="str">
            <v>MC</v>
          </cell>
          <cell r="B5093" t="str">
            <v>CA304</v>
          </cell>
          <cell r="C5093" t="str">
            <v>MC</v>
          </cell>
          <cell r="D5093" t="str">
            <v>2502</v>
          </cell>
          <cell r="E5093" t="str">
            <v>NPL</v>
          </cell>
          <cell r="F5093">
            <v>2</v>
          </cell>
          <cell r="G5093" t="str">
            <v>CB132308000TVR</v>
          </cell>
          <cell r="H5093">
            <v>0.75</v>
          </cell>
          <cell r="I5093" t="str">
            <v>75mm</v>
          </cell>
          <cell r="J5093">
            <v>2</v>
          </cell>
          <cell r="K5093">
            <v>2</v>
          </cell>
        </row>
        <row r="5094">
          <cell r="A5094" t="str">
            <v>MC</v>
          </cell>
          <cell r="B5094" t="str">
            <v>CA304</v>
          </cell>
          <cell r="C5094" t="str">
            <v>MC</v>
          </cell>
          <cell r="D5094" t="str">
            <v>2502</v>
          </cell>
          <cell r="E5094" t="str">
            <v>NPL</v>
          </cell>
          <cell r="F5094">
            <v>2</v>
          </cell>
          <cell r="G5094" t="str">
            <v>CB132308000TVR</v>
          </cell>
          <cell r="H5094">
            <v>0.75</v>
          </cell>
          <cell r="I5094" t="str">
            <v>75mm</v>
          </cell>
          <cell r="J5094">
            <v>4</v>
          </cell>
          <cell r="K5094">
            <v>4</v>
          </cell>
        </row>
        <row r="5095">
          <cell r="A5095" t="str">
            <v>MC</v>
          </cell>
          <cell r="B5095" t="str">
            <v>CA304</v>
          </cell>
          <cell r="C5095" t="str">
            <v>MC</v>
          </cell>
          <cell r="D5095" t="str">
            <v>HOLD</v>
          </cell>
          <cell r="E5095" t="str">
            <v>TEE</v>
          </cell>
          <cell r="F5095">
            <v>2</v>
          </cell>
          <cell r="G5095" t="str">
            <v>CB400300000T00</v>
          </cell>
          <cell r="H5095">
            <v>0.75</v>
          </cell>
          <cell r="I5095" t="str">
            <v>--</v>
          </cell>
          <cell r="J5095">
            <v>4</v>
          </cell>
          <cell r="K5095">
            <v>4</v>
          </cell>
        </row>
        <row r="5096">
          <cell r="A5096" t="str">
            <v>MC</v>
          </cell>
          <cell r="B5096" t="str">
            <v>CA304</v>
          </cell>
          <cell r="C5096" t="str">
            <v>MC</v>
          </cell>
          <cell r="D5096" t="str">
            <v>HOLD</v>
          </cell>
          <cell r="E5096" t="str">
            <v>TEE</v>
          </cell>
          <cell r="F5096">
            <v>2</v>
          </cell>
          <cell r="G5096" t="str">
            <v>CB400300000T00</v>
          </cell>
          <cell r="H5096">
            <v>0.75</v>
          </cell>
          <cell r="I5096" t="str">
            <v>--</v>
          </cell>
          <cell r="J5096">
            <v>4</v>
          </cell>
          <cell r="K5096">
            <v>4</v>
          </cell>
        </row>
        <row r="5097">
          <cell r="A5097" t="str">
            <v>MC</v>
          </cell>
          <cell r="B5097" t="str">
            <v>CA304</v>
          </cell>
          <cell r="C5097" t="str">
            <v>MC</v>
          </cell>
          <cell r="D5097" t="str">
            <v>HOLD</v>
          </cell>
          <cell r="E5097" t="str">
            <v>TEE</v>
          </cell>
          <cell r="F5097">
            <v>2</v>
          </cell>
          <cell r="G5097" t="str">
            <v>CB400300000T00</v>
          </cell>
          <cell r="H5097">
            <v>0.75</v>
          </cell>
          <cell r="I5097" t="str">
            <v>--</v>
          </cell>
          <cell r="J5097">
            <v>4</v>
          </cell>
          <cell r="K5097">
            <v>4</v>
          </cell>
        </row>
        <row r="5098">
          <cell r="A5098" t="str">
            <v>MC</v>
          </cell>
          <cell r="B5098" t="str">
            <v>CA304</v>
          </cell>
          <cell r="C5098" t="str">
            <v>MC</v>
          </cell>
          <cell r="D5098" t="str">
            <v>HOLD</v>
          </cell>
          <cell r="E5098" t="str">
            <v>TEE</v>
          </cell>
          <cell r="F5098">
            <v>2</v>
          </cell>
          <cell r="G5098" t="str">
            <v>CB400300000T00</v>
          </cell>
          <cell r="H5098">
            <v>0.75</v>
          </cell>
          <cell r="I5098" t="str">
            <v>--</v>
          </cell>
          <cell r="J5098">
            <v>2</v>
          </cell>
          <cell r="K5098">
            <v>2</v>
          </cell>
        </row>
        <row r="5099">
          <cell r="A5099" t="str">
            <v>MC</v>
          </cell>
          <cell r="B5099" t="str">
            <v>CA304</v>
          </cell>
          <cell r="C5099" t="str">
            <v>MC</v>
          </cell>
          <cell r="D5099" t="str">
            <v>HOLD</v>
          </cell>
          <cell r="E5099" t="str">
            <v>TEE</v>
          </cell>
          <cell r="F5099">
            <v>2</v>
          </cell>
          <cell r="G5099" t="str">
            <v>CB400300000T00</v>
          </cell>
          <cell r="H5099">
            <v>0.75</v>
          </cell>
          <cell r="I5099" t="str">
            <v>--</v>
          </cell>
          <cell r="J5099">
            <v>4</v>
          </cell>
          <cell r="K5099">
            <v>4</v>
          </cell>
        </row>
        <row r="5100">
          <cell r="A5100" t="str">
            <v>MC</v>
          </cell>
          <cell r="B5100" t="str">
            <v>CA304</v>
          </cell>
          <cell r="C5100" t="str">
            <v>SC1</v>
          </cell>
          <cell r="D5100" t="str">
            <v>HOLD</v>
          </cell>
          <cell r="E5100" t="str">
            <v>C SWG</v>
          </cell>
          <cell r="F5100">
            <v>2</v>
          </cell>
          <cell r="G5100" t="str">
            <v>CB161108080T0H</v>
          </cell>
          <cell r="H5100">
            <v>0.75</v>
          </cell>
          <cell r="I5100">
            <v>0.5</v>
          </cell>
          <cell r="J5100">
            <v>3</v>
          </cell>
          <cell r="K5100">
            <v>3</v>
          </cell>
        </row>
        <row r="5101">
          <cell r="A5101" t="str">
            <v>MC</v>
          </cell>
          <cell r="B5101" t="str">
            <v>CA304</v>
          </cell>
          <cell r="C5101" t="str">
            <v>MC</v>
          </cell>
          <cell r="D5101" t="str">
            <v>2605</v>
          </cell>
          <cell r="E5101" t="str">
            <v>90 ELL</v>
          </cell>
          <cell r="F5101">
            <v>2</v>
          </cell>
          <cell r="G5101" t="str">
            <v>CB400100000100</v>
          </cell>
          <cell r="H5101">
            <v>1</v>
          </cell>
          <cell r="I5101" t="str">
            <v>--</v>
          </cell>
          <cell r="J5101">
            <v>6</v>
          </cell>
          <cell r="K5101">
            <v>6</v>
          </cell>
        </row>
        <row r="5102">
          <cell r="A5102" t="str">
            <v>MC</v>
          </cell>
          <cell r="B5102" t="str">
            <v>CA304</v>
          </cell>
          <cell r="C5102" t="str">
            <v>MC</v>
          </cell>
          <cell r="D5102" t="str">
            <v>2609</v>
          </cell>
          <cell r="E5102" t="str">
            <v>90 ELL</v>
          </cell>
          <cell r="F5102">
            <v>2</v>
          </cell>
          <cell r="G5102" t="str">
            <v>CB400100000100</v>
          </cell>
          <cell r="H5102">
            <v>1</v>
          </cell>
          <cell r="I5102" t="str">
            <v>--</v>
          </cell>
          <cell r="J5102">
            <v>7</v>
          </cell>
          <cell r="K5102">
            <v>7</v>
          </cell>
        </row>
        <row r="5103">
          <cell r="A5103" t="str">
            <v>MC</v>
          </cell>
          <cell r="B5103" t="str">
            <v>BA305</v>
          </cell>
          <cell r="C5103" t="str">
            <v>MOH</v>
          </cell>
          <cell r="D5103" t="str">
            <v>2002</v>
          </cell>
          <cell r="E5103" t="str">
            <v>90 ELL</v>
          </cell>
          <cell r="F5103">
            <v>2</v>
          </cell>
          <cell r="G5103" t="str">
            <v>CB400100000100</v>
          </cell>
          <cell r="H5103">
            <v>1</v>
          </cell>
          <cell r="I5103" t="str">
            <v>--</v>
          </cell>
          <cell r="J5103">
            <v>6</v>
          </cell>
          <cell r="K5103">
            <v>6</v>
          </cell>
        </row>
        <row r="5104">
          <cell r="A5104" t="str">
            <v>MC</v>
          </cell>
          <cell r="B5104" t="str">
            <v>BA305</v>
          </cell>
          <cell r="C5104" t="str">
            <v>MOH</v>
          </cell>
          <cell r="D5104" t="str">
            <v>2100</v>
          </cell>
          <cell r="E5104" t="str">
            <v>90 ELL</v>
          </cell>
          <cell r="F5104">
            <v>2</v>
          </cell>
          <cell r="G5104" t="str">
            <v>CB400100000100</v>
          </cell>
          <cell r="H5104">
            <v>1</v>
          </cell>
          <cell r="I5104" t="str">
            <v>--</v>
          </cell>
          <cell r="J5104">
            <v>2</v>
          </cell>
          <cell r="K5104">
            <v>2</v>
          </cell>
        </row>
        <row r="5105">
          <cell r="A5105" t="str">
            <v>MC</v>
          </cell>
          <cell r="B5105" t="str">
            <v>BA305</v>
          </cell>
          <cell r="C5105" t="str">
            <v>MOH</v>
          </cell>
          <cell r="D5105" t="str">
            <v>2101</v>
          </cell>
          <cell r="E5105" t="str">
            <v>90 ELL</v>
          </cell>
          <cell r="F5105">
            <v>2</v>
          </cell>
          <cell r="G5105" t="str">
            <v>CB400100000100</v>
          </cell>
          <cell r="H5105">
            <v>1</v>
          </cell>
          <cell r="I5105" t="str">
            <v>--</v>
          </cell>
          <cell r="J5105">
            <v>6</v>
          </cell>
          <cell r="K5105">
            <v>6</v>
          </cell>
        </row>
        <row r="5106">
          <cell r="A5106" t="str">
            <v>MC</v>
          </cell>
          <cell r="B5106" t="str">
            <v>CA304</v>
          </cell>
          <cell r="C5106" t="str">
            <v>N</v>
          </cell>
          <cell r="D5106" t="str">
            <v>HOLD</v>
          </cell>
          <cell r="E5106" t="str">
            <v>90 ELL</v>
          </cell>
          <cell r="F5106">
            <v>2</v>
          </cell>
          <cell r="G5106" t="str">
            <v>CB400100000100</v>
          </cell>
          <cell r="H5106">
            <v>1</v>
          </cell>
          <cell r="I5106" t="str">
            <v>--</v>
          </cell>
          <cell r="J5106">
            <v>1</v>
          </cell>
          <cell r="K5106">
            <v>1</v>
          </cell>
        </row>
        <row r="5107">
          <cell r="A5107" t="str">
            <v>MC</v>
          </cell>
          <cell r="B5107" t="str">
            <v>BA312</v>
          </cell>
          <cell r="C5107" t="str">
            <v>SA98</v>
          </cell>
          <cell r="D5107" t="str">
            <v>2411</v>
          </cell>
          <cell r="E5107" t="str">
            <v>90 ELL</v>
          </cell>
          <cell r="F5107">
            <v>2</v>
          </cell>
          <cell r="G5107" t="str">
            <v>CB300108000100</v>
          </cell>
          <cell r="H5107">
            <v>1</v>
          </cell>
          <cell r="I5107" t="str">
            <v>--</v>
          </cell>
          <cell r="J5107">
            <v>9</v>
          </cell>
          <cell r="K5107">
            <v>9</v>
          </cell>
        </row>
        <row r="5108">
          <cell r="A5108" t="str">
            <v>MC</v>
          </cell>
          <cell r="B5108" t="str">
            <v>BA302</v>
          </cell>
          <cell r="C5108" t="str">
            <v>SD20</v>
          </cell>
          <cell r="D5108" t="str">
            <v>2301</v>
          </cell>
          <cell r="E5108" t="str">
            <v>90 ELL</v>
          </cell>
          <cell r="F5108">
            <v>2</v>
          </cell>
          <cell r="G5108" t="str">
            <v>CB400100000100</v>
          </cell>
          <cell r="H5108">
            <v>1</v>
          </cell>
          <cell r="I5108" t="str">
            <v>--</v>
          </cell>
          <cell r="J5108">
            <v>10</v>
          </cell>
          <cell r="K5108">
            <v>10</v>
          </cell>
        </row>
        <row r="5109">
          <cell r="A5109" t="str">
            <v>MC</v>
          </cell>
          <cell r="B5109" t="str">
            <v>BA305</v>
          </cell>
          <cell r="C5109" t="str">
            <v>MOH</v>
          </cell>
          <cell r="D5109" t="str">
            <v>2112</v>
          </cell>
          <cell r="E5109" t="str">
            <v>90 ELL</v>
          </cell>
          <cell r="F5109">
            <v>2</v>
          </cell>
          <cell r="G5109" t="str">
            <v>CB400100000100</v>
          </cell>
          <cell r="H5109">
            <v>1</v>
          </cell>
          <cell r="I5109" t="str">
            <v>--</v>
          </cell>
          <cell r="J5109">
            <v>7</v>
          </cell>
          <cell r="K5109">
            <v>7</v>
          </cell>
        </row>
        <row r="5110">
          <cell r="A5110" t="str">
            <v>MC</v>
          </cell>
          <cell r="B5110" t="str">
            <v>BA305</v>
          </cell>
          <cell r="C5110" t="str">
            <v>VNC</v>
          </cell>
          <cell r="D5110" t="str">
            <v>2016</v>
          </cell>
          <cell r="E5110" t="str">
            <v>90 ELL</v>
          </cell>
          <cell r="F5110">
            <v>2</v>
          </cell>
          <cell r="G5110" t="str">
            <v>CB400100000100</v>
          </cell>
          <cell r="H5110">
            <v>1</v>
          </cell>
          <cell r="I5110" t="str">
            <v>--</v>
          </cell>
          <cell r="J5110">
            <v>2</v>
          </cell>
          <cell r="K5110">
            <v>2</v>
          </cell>
        </row>
        <row r="5111">
          <cell r="A5111" t="str">
            <v>MC</v>
          </cell>
          <cell r="B5111" t="str">
            <v>BA305</v>
          </cell>
          <cell r="C5111" t="str">
            <v>MOH</v>
          </cell>
          <cell r="D5111" t="str">
            <v>2100</v>
          </cell>
          <cell r="E5111" t="str">
            <v>C SWG</v>
          </cell>
          <cell r="F5111">
            <v>2</v>
          </cell>
          <cell r="G5111" t="str">
            <v>CB16110808010T</v>
          </cell>
          <cell r="H5111">
            <v>1</v>
          </cell>
          <cell r="I5111">
            <v>0.75</v>
          </cell>
          <cell r="J5111">
            <v>1</v>
          </cell>
          <cell r="K5111">
            <v>1</v>
          </cell>
        </row>
        <row r="5112">
          <cell r="A5112" t="str">
            <v>MC</v>
          </cell>
          <cell r="B5112" t="str">
            <v>BA305</v>
          </cell>
          <cell r="C5112" t="str">
            <v>VNC</v>
          </cell>
          <cell r="D5112" t="str">
            <v>2016</v>
          </cell>
          <cell r="E5112" t="str">
            <v>C SWG</v>
          </cell>
          <cell r="F5112">
            <v>2</v>
          </cell>
          <cell r="G5112" t="str">
            <v>CB16110808010T</v>
          </cell>
          <cell r="H5112">
            <v>1</v>
          </cell>
          <cell r="I5112">
            <v>0.75</v>
          </cell>
          <cell r="J5112">
            <v>1</v>
          </cell>
          <cell r="K5112">
            <v>1</v>
          </cell>
        </row>
        <row r="5113">
          <cell r="A5113" t="str">
            <v>MC</v>
          </cell>
          <cell r="B5113" t="str">
            <v>BA312</v>
          </cell>
          <cell r="C5113" t="str">
            <v>SA98</v>
          </cell>
          <cell r="D5113" t="str">
            <v>2411</v>
          </cell>
          <cell r="E5113" t="str">
            <v>CPLG</v>
          </cell>
          <cell r="F5113">
            <v>2</v>
          </cell>
          <cell r="G5113" t="str">
            <v>CB400500000100</v>
          </cell>
          <cell r="H5113">
            <v>1</v>
          </cell>
          <cell r="I5113" t="str">
            <v>--</v>
          </cell>
          <cell r="J5113">
            <v>5</v>
          </cell>
          <cell r="K5113">
            <v>5</v>
          </cell>
        </row>
        <row r="5114">
          <cell r="A5114" t="str">
            <v>MC</v>
          </cell>
          <cell r="B5114" t="str">
            <v>BA302</v>
          </cell>
          <cell r="C5114" t="str">
            <v>SD20</v>
          </cell>
          <cell r="D5114" t="str">
            <v>2301</v>
          </cell>
          <cell r="E5114" t="str">
            <v>CPLG</v>
          </cell>
          <cell r="F5114">
            <v>2</v>
          </cell>
          <cell r="G5114" t="str">
            <v>CB400500000100</v>
          </cell>
          <cell r="H5114">
            <v>1</v>
          </cell>
          <cell r="I5114" t="str">
            <v>--</v>
          </cell>
          <cell r="J5114">
            <v>3</v>
          </cell>
          <cell r="K5114">
            <v>3</v>
          </cell>
        </row>
        <row r="5115">
          <cell r="A5115" t="str">
            <v>MC</v>
          </cell>
          <cell r="B5115" t="str">
            <v>BA305</v>
          </cell>
          <cell r="C5115" t="str">
            <v>VNC</v>
          </cell>
          <cell r="D5115" t="str">
            <v>2016</v>
          </cell>
          <cell r="E5115" t="str">
            <v>CPLG</v>
          </cell>
          <cell r="F5115">
            <v>2</v>
          </cell>
          <cell r="G5115" t="str">
            <v>CB400500000100</v>
          </cell>
          <cell r="H5115">
            <v>1</v>
          </cell>
          <cell r="I5115" t="str">
            <v>--</v>
          </cell>
          <cell r="J5115">
            <v>1</v>
          </cell>
          <cell r="K5115">
            <v>1</v>
          </cell>
        </row>
        <row r="5116">
          <cell r="A5116" t="str">
            <v>MC</v>
          </cell>
          <cell r="B5116" t="str">
            <v>BA305</v>
          </cell>
          <cell r="C5116" t="str">
            <v>MOH</v>
          </cell>
          <cell r="D5116" t="str">
            <v>2101</v>
          </cell>
          <cell r="E5116" t="str">
            <v>E SWG</v>
          </cell>
          <cell r="F5116">
            <v>2</v>
          </cell>
          <cell r="G5116" t="str">
            <v>CB16210808010T</v>
          </cell>
          <cell r="H5116">
            <v>1</v>
          </cell>
          <cell r="I5116">
            <v>0.75</v>
          </cell>
          <cell r="J5116">
            <v>2</v>
          </cell>
          <cell r="K5116">
            <v>2</v>
          </cell>
        </row>
        <row r="5117">
          <cell r="A5117" t="str">
            <v>MC</v>
          </cell>
          <cell r="B5117" t="str">
            <v>BA305</v>
          </cell>
          <cell r="C5117" t="str">
            <v>MOH</v>
          </cell>
          <cell r="D5117" t="str">
            <v>2112</v>
          </cell>
          <cell r="E5117" t="str">
            <v>E SWG</v>
          </cell>
          <cell r="F5117">
            <v>2</v>
          </cell>
          <cell r="G5117" t="str">
            <v>CB16210808010T</v>
          </cell>
          <cell r="H5117">
            <v>1</v>
          </cell>
          <cell r="I5117">
            <v>0.75</v>
          </cell>
          <cell r="J5117">
            <v>2</v>
          </cell>
          <cell r="K5117">
            <v>2</v>
          </cell>
        </row>
        <row r="5118">
          <cell r="A5118" t="str">
            <v>MC</v>
          </cell>
          <cell r="B5118" t="str">
            <v>BA312</v>
          </cell>
          <cell r="C5118" t="str">
            <v>SA98</v>
          </cell>
          <cell r="D5118" t="str">
            <v>2411</v>
          </cell>
          <cell r="E5118" t="str">
            <v>E SWG</v>
          </cell>
          <cell r="F5118">
            <v>2</v>
          </cell>
          <cell r="G5118" t="str">
            <v>CB16210808010T</v>
          </cell>
          <cell r="H5118">
            <v>1</v>
          </cell>
          <cell r="I5118">
            <v>0.75</v>
          </cell>
          <cell r="J5118">
            <v>2</v>
          </cell>
          <cell r="K5118">
            <v>2</v>
          </cell>
        </row>
        <row r="5119">
          <cell r="A5119" t="str">
            <v>MC</v>
          </cell>
          <cell r="B5119" t="str">
            <v>BA302</v>
          </cell>
          <cell r="C5119" t="str">
            <v>SD20</v>
          </cell>
          <cell r="D5119" t="str">
            <v>2301</v>
          </cell>
          <cell r="E5119" t="str">
            <v>E SWG</v>
          </cell>
          <cell r="F5119">
            <v>2</v>
          </cell>
          <cell r="G5119" t="str">
            <v>CB16210808010T</v>
          </cell>
          <cell r="H5119">
            <v>1</v>
          </cell>
          <cell r="I5119">
            <v>0.75</v>
          </cell>
          <cell r="J5119">
            <v>2</v>
          </cell>
          <cell r="K5119">
            <v>2</v>
          </cell>
        </row>
        <row r="5120">
          <cell r="A5120" t="str">
            <v>MC</v>
          </cell>
          <cell r="B5120" t="str">
            <v>BA305</v>
          </cell>
          <cell r="C5120" t="str">
            <v>MOH</v>
          </cell>
          <cell r="D5120" t="str">
            <v>2002</v>
          </cell>
          <cell r="E5120" t="str">
            <v>R TEE</v>
          </cell>
          <cell r="F5120">
            <v>2</v>
          </cell>
          <cell r="G5120" t="str">
            <v>CB40040000010T</v>
          </cell>
          <cell r="H5120">
            <v>1</v>
          </cell>
          <cell r="I5120">
            <v>0.75</v>
          </cell>
          <cell r="J5120">
            <v>2</v>
          </cell>
          <cell r="K5120">
            <v>2</v>
          </cell>
        </row>
        <row r="5121">
          <cell r="A5121" t="str">
            <v>MC</v>
          </cell>
          <cell r="B5121" t="str">
            <v>BA305</v>
          </cell>
          <cell r="C5121" t="str">
            <v>MOH</v>
          </cell>
          <cell r="D5121" t="str">
            <v>2101</v>
          </cell>
          <cell r="E5121" t="str">
            <v>R TEE</v>
          </cell>
          <cell r="F5121">
            <v>2</v>
          </cell>
          <cell r="G5121" t="str">
            <v>CB40040000010T</v>
          </cell>
          <cell r="H5121">
            <v>1</v>
          </cell>
          <cell r="I5121">
            <v>0.75</v>
          </cell>
          <cell r="J5121">
            <v>2</v>
          </cell>
          <cell r="K5121">
            <v>2</v>
          </cell>
        </row>
        <row r="5122">
          <cell r="A5122" t="str">
            <v>MC</v>
          </cell>
          <cell r="B5122" t="str">
            <v>BA305</v>
          </cell>
          <cell r="C5122" t="str">
            <v>MOH</v>
          </cell>
          <cell r="D5122" t="str">
            <v>2100</v>
          </cell>
          <cell r="E5122" t="str">
            <v>R TEE</v>
          </cell>
          <cell r="F5122">
            <v>2</v>
          </cell>
          <cell r="G5122" t="str">
            <v>CB40040000010T</v>
          </cell>
          <cell r="H5122">
            <v>1</v>
          </cell>
          <cell r="I5122">
            <v>0.75</v>
          </cell>
          <cell r="J5122">
            <v>1</v>
          </cell>
          <cell r="K5122">
            <v>1</v>
          </cell>
        </row>
        <row r="5123">
          <cell r="A5123" t="str">
            <v>MC</v>
          </cell>
          <cell r="B5123" t="str">
            <v>BA305</v>
          </cell>
          <cell r="C5123" t="str">
            <v>MOH</v>
          </cell>
          <cell r="D5123" t="str">
            <v>2112</v>
          </cell>
          <cell r="E5123" t="str">
            <v>R TEE</v>
          </cell>
          <cell r="F5123">
            <v>2</v>
          </cell>
          <cell r="G5123" t="str">
            <v>CB40040000010T</v>
          </cell>
          <cell r="H5123">
            <v>1</v>
          </cell>
          <cell r="I5123">
            <v>0.75</v>
          </cell>
          <cell r="J5123">
            <v>3</v>
          </cell>
          <cell r="K5123">
            <v>3</v>
          </cell>
        </row>
        <row r="5124">
          <cell r="A5124" t="str">
            <v>MC</v>
          </cell>
          <cell r="B5124" t="str">
            <v>BA302</v>
          </cell>
          <cell r="C5124" t="str">
            <v>SD20</v>
          </cell>
          <cell r="D5124" t="str">
            <v>2301</v>
          </cell>
          <cell r="E5124" t="str">
            <v>R TEE</v>
          </cell>
          <cell r="F5124">
            <v>2</v>
          </cell>
          <cell r="G5124" t="str">
            <v>CB40040000010T</v>
          </cell>
          <cell r="H5124">
            <v>1</v>
          </cell>
          <cell r="I5124">
            <v>0.75</v>
          </cell>
          <cell r="J5124">
            <v>2</v>
          </cell>
          <cell r="K5124">
            <v>2</v>
          </cell>
        </row>
        <row r="5125">
          <cell r="A5125" t="str">
            <v>MC</v>
          </cell>
          <cell r="B5125" t="str">
            <v>BA312</v>
          </cell>
          <cell r="C5125" t="str">
            <v>SA98</v>
          </cell>
          <cell r="D5125" t="str">
            <v>2411</v>
          </cell>
          <cell r="E5125" t="str">
            <v>R TEE</v>
          </cell>
          <cell r="F5125">
            <v>2</v>
          </cell>
          <cell r="G5125" t="str">
            <v>CB40040000010T</v>
          </cell>
          <cell r="H5125">
            <v>1</v>
          </cell>
          <cell r="I5125">
            <v>0.75</v>
          </cell>
          <cell r="J5125">
            <v>3</v>
          </cell>
          <cell r="K5125">
            <v>3</v>
          </cell>
        </row>
        <row r="5126">
          <cell r="A5126" t="str">
            <v>MC</v>
          </cell>
          <cell r="B5126" t="str">
            <v>BA312</v>
          </cell>
          <cell r="C5126" t="str">
            <v>SA98</v>
          </cell>
          <cell r="D5126" t="str">
            <v>2411</v>
          </cell>
          <cell r="E5126" t="str">
            <v>TEE</v>
          </cell>
          <cell r="F5126">
            <v>2</v>
          </cell>
          <cell r="G5126" t="str">
            <v>CB300308000100</v>
          </cell>
          <cell r="H5126">
            <v>1</v>
          </cell>
          <cell r="I5126" t="str">
            <v>--</v>
          </cell>
          <cell r="J5126">
            <v>2</v>
          </cell>
          <cell r="K5126">
            <v>2</v>
          </cell>
        </row>
        <row r="5127">
          <cell r="A5127" t="str">
            <v>MC</v>
          </cell>
          <cell r="B5127" t="str">
            <v>BA302</v>
          </cell>
          <cell r="C5127" t="str">
            <v>SD20</v>
          </cell>
          <cell r="D5127" t="str">
            <v>2301</v>
          </cell>
          <cell r="E5127" t="str">
            <v>TEE</v>
          </cell>
          <cell r="F5127">
            <v>2</v>
          </cell>
          <cell r="G5127" t="str">
            <v>CB400300000100</v>
          </cell>
          <cell r="H5127">
            <v>1</v>
          </cell>
          <cell r="I5127" t="str">
            <v>--</v>
          </cell>
          <cell r="J5127">
            <v>2</v>
          </cell>
          <cell r="K5127">
            <v>2</v>
          </cell>
        </row>
        <row r="5128">
          <cell r="A5128" t="str">
            <v>MC</v>
          </cell>
          <cell r="B5128" t="str">
            <v>BA305</v>
          </cell>
          <cell r="C5128" t="str">
            <v>MOH</v>
          </cell>
          <cell r="D5128" t="str">
            <v>2100</v>
          </cell>
          <cell r="E5128" t="str">
            <v>TEE</v>
          </cell>
          <cell r="F5128">
            <v>2</v>
          </cell>
          <cell r="G5128" t="str">
            <v>CB400300000100</v>
          </cell>
          <cell r="H5128">
            <v>1</v>
          </cell>
          <cell r="I5128" t="str">
            <v>--</v>
          </cell>
          <cell r="J5128">
            <v>1</v>
          </cell>
          <cell r="K5128">
            <v>1</v>
          </cell>
        </row>
        <row r="5129">
          <cell r="A5129" t="str">
            <v>MC</v>
          </cell>
          <cell r="B5129" t="str">
            <v>BA305</v>
          </cell>
          <cell r="C5129" t="str">
            <v>MOH</v>
          </cell>
          <cell r="D5129" t="str">
            <v>2101</v>
          </cell>
          <cell r="E5129" t="str">
            <v>TEE</v>
          </cell>
          <cell r="F5129">
            <v>2</v>
          </cell>
          <cell r="G5129" t="str">
            <v>CB400300000100</v>
          </cell>
          <cell r="H5129">
            <v>1</v>
          </cell>
          <cell r="I5129" t="str">
            <v>--</v>
          </cell>
          <cell r="J5129">
            <v>2</v>
          </cell>
          <cell r="K5129">
            <v>2</v>
          </cell>
        </row>
        <row r="5130">
          <cell r="A5130" t="str">
            <v>MC</v>
          </cell>
          <cell r="B5130" t="str">
            <v>CA304</v>
          </cell>
          <cell r="C5130" t="str">
            <v>MC</v>
          </cell>
          <cell r="D5130" t="str">
            <v>2604</v>
          </cell>
          <cell r="E5130" t="str">
            <v>90 ELL</v>
          </cell>
          <cell r="F5130">
            <v>2</v>
          </cell>
          <cell r="G5130" t="str">
            <v>CB400100000100</v>
          </cell>
          <cell r="H5130">
            <v>1</v>
          </cell>
          <cell r="I5130" t="str">
            <v>--</v>
          </cell>
          <cell r="J5130">
            <v>8</v>
          </cell>
          <cell r="K5130">
            <v>8</v>
          </cell>
        </row>
        <row r="5131">
          <cell r="A5131" t="str">
            <v>MC</v>
          </cell>
          <cell r="B5131" t="str">
            <v>CA304</v>
          </cell>
          <cell r="C5131" t="str">
            <v>MC</v>
          </cell>
          <cell r="D5131" t="str">
            <v>HOLD</v>
          </cell>
          <cell r="E5131" t="str">
            <v>90 ELL</v>
          </cell>
          <cell r="F5131">
            <v>2</v>
          </cell>
          <cell r="G5131" t="str">
            <v>CB400100000100</v>
          </cell>
          <cell r="H5131">
            <v>1</v>
          </cell>
          <cell r="I5131" t="str">
            <v>--</v>
          </cell>
          <cell r="J5131">
            <v>3</v>
          </cell>
          <cell r="K5131">
            <v>3</v>
          </cell>
        </row>
        <row r="5132">
          <cell r="A5132" t="str">
            <v>MC</v>
          </cell>
          <cell r="B5132" t="str">
            <v>CA304</v>
          </cell>
          <cell r="C5132" t="str">
            <v>MC</v>
          </cell>
          <cell r="D5132" t="str">
            <v>HOLD</v>
          </cell>
          <cell r="E5132" t="str">
            <v>90 ELL</v>
          </cell>
          <cell r="F5132">
            <v>2</v>
          </cell>
          <cell r="G5132" t="str">
            <v>CB400100000100</v>
          </cell>
          <cell r="H5132">
            <v>1</v>
          </cell>
          <cell r="I5132" t="str">
            <v>--</v>
          </cell>
          <cell r="J5132">
            <v>2</v>
          </cell>
          <cell r="K5132">
            <v>2</v>
          </cell>
        </row>
        <row r="5133">
          <cell r="A5133" t="str">
            <v>MC</v>
          </cell>
          <cell r="B5133" t="str">
            <v>CA304</v>
          </cell>
          <cell r="C5133" t="str">
            <v>MC</v>
          </cell>
          <cell r="D5133" t="str">
            <v>2604</v>
          </cell>
          <cell r="E5133" t="str">
            <v>C SWG</v>
          </cell>
          <cell r="F5133">
            <v>2</v>
          </cell>
          <cell r="G5133" t="str">
            <v>CB16110808010T</v>
          </cell>
          <cell r="H5133">
            <v>1</v>
          </cell>
          <cell r="I5133">
            <v>0.75</v>
          </cell>
          <cell r="J5133">
            <v>2</v>
          </cell>
          <cell r="K5133">
            <v>2</v>
          </cell>
        </row>
        <row r="5134">
          <cell r="A5134" t="str">
            <v>MC</v>
          </cell>
          <cell r="B5134" t="str">
            <v>CA304</v>
          </cell>
          <cell r="C5134" t="str">
            <v>MC</v>
          </cell>
          <cell r="D5134" t="str">
            <v>2604</v>
          </cell>
          <cell r="E5134" t="str">
            <v>E SWG</v>
          </cell>
          <cell r="F5134">
            <v>2</v>
          </cell>
          <cell r="G5134" t="str">
            <v>CB16210808010T</v>
          </cell>
          <cell r="H5134">
            <v>1</v>
          </cell>
          <cell r="I5134">
            <v>0.75</v>
          </cell>
          <cell r="J5134">
            <v>2</v>
          </cell>
          <cell r="K5134">
            <v>2</v>
          </cell>
        </row>
        <row r="5135">
          <cell r="A5135" t="str">
            <v>MC</v>
          </cell>
          <cell r="B5135" t="str">
            <v>CA304</v>
          </cell>
          <cell r="C5135" t="str">
            <v>MC</v>
          </cell>
          <cell r="D5135" t="str">
            <v>HOLD</v>
          </cell>
          <cell r="E5135" t="str">
            <v>E SWG</v>
          </cell>
          <cell r="F5135">
            <v>2</v>
          </cell>
          <cell r="G5135" t="str">
            <v>CB16210808010T</v>
          </cell>
          <cell r="H5135">
            <v>1</v>
          </cell>
          <cell r="I5135">
            <v>0.75</v>
          </cell>
          <cell r="J5135">
            <v>2</v>
          </cell>
          <cell r="K5135">
            <v>2</v>
          </cell>
        </row>
        <row r="5136">
          <cell r="A5136" t="str">
            <v>MC</v>
          </cell>
          <cell r="B5136" t="str">
            <v>CA304</v>
          </cell>
          <cell r="C5136" t="str">
            <v>MC</v>
          </cell>
          <cell r="D5136" t="str">
            <v>2604</v>
          </cell>
          <cell r="E5136" t="str">
            <v>R TEE</v>
          </cell>
          <cell r="F5136">
            <v>2</v>
          </cell>
          <cell r="G5136" t="str">
            <v>CB40040000010T</v>
          </cell>
          <cell r="H5136">
            <v>1</v>
          </cell>
          <cell r="I5136">
            <v>0.75</v>
          </cell>
          <cell r="J5136">
            <v>4</v>
          </cell>
          <cell r="K5136">
            <v>4</v>
          </cell>
        </row>
        <row r="5137">
          <cell r="A5137" t="str">
            <v>MC</v>
          </cell>
          <cell r="B5137" t="str">
            <v>CA304</v>
          </cell>
          <cell r="C5137" t="str">
            <v>MC</v>
          </cell>
          <cell r="D5137" t="str">
            <v>HOLD</v>
          </cell>
          <cell r="E5137" t="str">
            <v>R TEE</v>
          </cell>
          <cell r="F5137">
            <v>2</v>
          </cell>
          <cell r="G5137" t="str">
            <v>CB40040000010T</v>
          </cell>
          <cell r="H5137">
            <v>1</v>
          </cell>
          <cell r="I5137">
            <v>0.75</v>
          </cell>
          <cell r="J5137">
            <v>2</v>
          </cell>
          <cell r="K5137">
            <v>2</v>
          </cell>
        </row>
        <row r="5138">
          <cell r="A5138" t="str">
            <v>MC</v>
          </cell>
          <cell r="B5138" t="str">
            <v>CA304</v>
          </cell>
          <cell r="C5138" t="str">
            <v>MC</v>
          </cell>
          <cell r="D5138" t="str">
            <v>HOLD</v>
          </cell>
          <cell r="E5138" t="str">
            <v>R TEE</v>
          </cell>
          <cell r="F5138">
            <v>2</v>
          </cell>
          <cell r="G5138" t="str">
            <v>CB40040000010T</v>
          </cell>
          <cell r="H5138">
            <v>1</v>
          </cell>
          <cell r="I5138">
            <v>0.75</v>
          </cell>
          <cell r="J5138">
            <v>2</v>
          </cell>
          <cell r="K5138">
            <v>2</v>
          </cell>
        </row>
        <row r="5139">
          <cell r="A5139" t="str">
            <v>MC</v>
          </cell>
          <cell r="B5139" t="str">
            <v>CA304</v>
          </cell>
          <cell r="C5139" t="str">
            <v>MC</v>
          </cell>
          <cell r="D5139" t="str">
            <v>2604</v>
          </cell>
          <cell r="E5139" t="str">
            <v>TEE</v>
          </cell>
          <cell r="F5139">
            <v>2</v>
          </cell>
          <cell r="G5139" t="str">
            <v>CB400300000100</v>
          </cell>
          <cell r="H5139">
            <v>1</v>
          </cell>
          <cell r="I5139" t="str">
            <v>--</v>
          </cell>
          <cell r="J5139">
            <v>1</v>
          </cell>
          <cell r="K5139">
            <v>1</v>
          </cell>
        </row>
        <row r="5140">
          <cell r="A5140" t="str">
            <v>MC</v>
          </cell>
          <cell r="B5140" t="str">
            <v>CA304</v>
          </cell>
          <cell r="C5140" t="str">
            <v>MC</v>
          </cell>
          <cell r="D5140" t="str">
            <v>HOLD</v>
          </cell>
          <cell r="E5140" t="str">
            <v>TEE</v>
          </cell>
          <cell r="F5140">
            <v>2</v>
          </cell>
          <cell r="G5140" t="str">
            <v>CB400300000100</v>
          </cell>
          <cell r="H5140">
            <v>1</v>
          </cell>
          <cell r="I5140" t="str">
            <v>--</v>
          </cell>
          <cell r="J5140">
            <v>5</v>
          </cell>
          <cell r="K5140">
            <v>5</v>
          </cell>
        </row>
        <row r="5141">
          <cell r="A5141" t="str">
            <v>MC</v>
          </cell>
          <cell r="B5141" t="str">
            <v>B2C</v>
          </cell>
          <cell r="C5141" t="str">
            <v>SH</v>
          </cell>
          <cell r="D5141" t="str">
            <v>HOLD</v>
          </cell>
          <cell r="E5141" t="str">
            <v>90 ELL</v>
          </cell>
          <cell r="F5141">
            <v>2</v>
          </cell>
          <cell r="G5141" t="str">
            <v>CB400100001H00</v>
          </cell>
          <cell r="H5141">
            <v>1.5</v>
          </cell>
          <cell r="I5141" t="str">
            <v>--</v>
          </cell>
          <cell r="J5141">
            <v>10</v>
          </cell>
          <cell r="K5141">
            <v>10</v>
          </cell>
        </row>
        <row r="5142">
          <cell r="A5142" t="str">
            <v>MC</v>
          </cell>
          <cell r="B5142" t="str">
            <v>CA304</v>
          </cell>
          <cell r="C5142" t="str">
            <v>MC</v>
          </cell>
          <cell r="D5142" t="str">
            <v>2505</v>
          </cell>
          <cell r="E5142" t="str">
            <v>90 ELL</v>
          </cell>
          <cell r="F5142">
            <v>2</v>
          </cell>
          <cell r="G5142" t="str">
            <v>CB400100001H00</v>
          </cell>
          <cell r="H5142">
            <v>1.5</v>
          </cell>
          <cell r="I5142" t="str">
            <v>--</v>
          </cell>
          <cell r="J5142">
            <v>5</v>
          </cell>
          <cell r="K5142">
            <v>5</v>
          </cell>
        </row>
        <row r="5143">
          <cell r="A5143" t="str">
            <v>MC</v>
          </cell>
          <cell r="B5143" t="str">
            <v>CA304</v>
          </cell>
          <cell r="C5143" t="str">
            <v>MC</v>
          </cell>
          <cell r="D5143" t="str">
            <v>2605</v>
          </cell>
          <cell r="E5143" t="str">
            <v>90 ELL</v>
          </cell>
          <cell r="F5143">
            <v>2</v>
          </cell>
          <cell r="G5143" t="str">
            <v>CB400100001H00</v>
          </cell>
          <cell r="H5143">
            <v>1.5</v>
          </cell>
          <cell r="I5143" t="str">
            <v>--</v>
          </cell>
          <cell r="J5143">
            <v>2</v>
          </cell>
          <cell r="K5143">
            <v>2</v>
          </cell>
        </row>
        <row r="5144">
          <cell r="A5144" t="str">
            <v>MC</v>
          </cell>
          <cell r="B5144" t="str">
            <v>CA304</v>
          </cell>
          <cell r="C5144" t="str">
            <v>MC</v>
          </cell>
          <cell r="D5144" t="str">
            <v>2608</v>
          </cell>
          <cell r="E5144" t="str">
            <v>90 ELL</v>
          </cell>
          <cell r="F5144">
            <v>2</v>
          </cell>
          <cell r="G5144" t="str">
            <v>CB400100001H00</v>
          </cell>
          <cell r="H5144">
            <v>1.5</v>
          </cell>
          <cell r="I5144" t="str">
            <v>--</v>
          </cell>
          <cell r="J5144">
            <v>5</v>
          </cell>
          <cell r="K5144">
            <v>5</v>
          </cell>
        </row>
        <row r="5145">
          <cell r="A5145" t="str">
            <v>MC</v>
          </cell>
          <cell r="B5145" t="str">
            <v>CA304</v>
          </cell>
          <cell r="C5145" t="str">
            <v>MC</v>
          </cell>
          <cell r="D5145" t="str">
            <v>2609</v>
          </cell>
          <cell r="E5145" t="str">
            <v>90 ELL</v>
          </cell>
          <cell r="F5145">
            <v>2</v>
          </cell>
          <cell r="G5145" t="str">
            <v>CB400100001H00</v>
          </cell>
          <cell r="H5145">
            <v>1.5</v>
          </cell>
          <cell r="I5145" t="str">
            <v>--</v>
          </cell>
          <cell r="J5145">
            <v>11</v>
          </cell>
          <cell r="K5145">
            <v>11</v>
          </cell>
        </row>
        <row r="5146">
          <cell r="A5146" t="str">
            <v>MC</v>
          </cell>
          <cell r="B5146" t="str">
            <v>CA304</v>
          </cell>
          <cell r="C5146" t="str">
            <v>MC</v>
          </cell>
          <cell r="D5146" t="str">
            <v>2609</v>
          </cell>
          <cell r="E5146" t="str">
            <v>90 ELL</v>
          </cell>
          <cell r="F5146">
            <v>2</v>
          </cell>
          <cell r="G5146" t="str">
            <v>CB400100001H00</v>
          </cell>
          <cell r="H5146">
            <v>1.5</v>
          </cell>
          <cell r="I5146" t="str">
            <v>--</v>
          </cell>
          <cell r="J5146">
            <v>5</v>
          </cell>
          <cell r="K5146">
            <v>5</v>
          </cell>
        </row>
        <row r="5147">
          <cell r="A5147" t="str">
            <v>MC</v>
          </cell>
          <cell r="B5147" t="str">
            <v>CA304</v>
          </cell>
          <cell r="C5147" t="str">
            <v>MC</v>
          </cell>
          <cell r="D5147" t="str">
            <v>2612</v>
          </cell>
          <cell r="E5147" t="str">
            <v>90 ELL</v>
          </cell>
          <cell r="F5147">
            <v>2</v>
          </cell>
          <cell r="G5147" t="str">
            <v>CB400100001H00</v>
          </cell>
          <cell r="H5147">
            <v>1.5</v>
          </cell>
          <cell r="I5147" t="str">
            <v>--</v>
          </cell>
          <cell r="J5147">
            <v>5</v>
          </cell>
          <cell r="K5147">
            <v>5</v>
          </cell>
        </row>
        <row r="5148">
          <cell r="A5148" t="str">
            <v>MC</v>
          </cell>
          <cell r="B5148" t="str">
            <v>BA305</v>
          </cell>
          <cell r="C5148" t="str">
            <v>MOH</v>
          </cell>
          <cell r="D5148" t="str">
            <v>2100</v>
          </cell>
          <cell r="E5148" t="str">
            <v>90 ELL</v>
          </cell>
          <cell r="F5148">
            <v>2</v>
          </cell>
          <cell r="G5148" t="str">
            <v>CB400100001H00</v>
          </cell>
          <cell r="H5148">
            <v>1.5</v>
          </cell>
          <cell r="I5148" t="str">
            <v>--</v>
          </cell>
          <cell r="J5148">
            <v>5</v>
          </cell>
          <cell r="K5148">
            <v>5</v>
          </cell>
        </row>
        <row r="5149">
          <cell r="A5149" t="str">
            <v>MC</v>
          </cell>
          <cell r="B5149" t="str">
            <v>CA304</v>
          </cell>
          <cell r="C5149" t="str">
            <v>N</v>
          </cell>
          <cell r="D5149" t="str">
            <v>HOLD</v>
          </cell>
          <cell r="E5149" t="str">
            <v>90 ELL</v>
          </cell>
          <cell r="F5149">
            <v>2</v>
          </cell>
          <cell r="G5149" t="str">
            <v>CB400100001H00</v>
          </cell>
          <cell r="H5149">
            <v>1.5</v>
          </cell>
          <cell r="I5149" t="str">
            <v>--</v>
          </cell>
          <cell r="J5149">
            <v>1</v>
          </cell>
          <cell r="K5149">
            <v>1</v>
          </cell>
        </row>
        <row r="5150">
          <cell r="A5150" t="str">
            <v>MC</v>
          </cell>
          <cell r="B5150" t="str">
            <v>CA304</v>
          </cell>
          <cell r="C5150" t="str">
            <v>N</v>
          </cell>
          <cell r="D5150" t="str">
            <v>HOLD</v>
          </cell>
          <cell r="E5150" t="str">
            <v>90 ELL</v>
          </cell>
          <cell r="F5150">
            <v>2</v>
          </cell>
          <cell r="G5150" t="str">
            <v>CB400100001H00</v>
          </cell>
          <cell r="H5150">
            <v>1.5</v>
          </cell>
          <cell r="I5150" t="str">
            <v>--</v>
          </cell>
          <cell r="J5150">
            <v>1</v>
          </cell>
          <cell r="K5150">
            <v>1</v>
          </cell>
        </row>
        <row r="5151">
          <cell r="A5151" t="str">
            <v>MC</v>
          </cell>
          <cell r="B5151" t="str">
            <v>BA305</v>
          </cell>
          <cell r="C5151" t="str">
            <v>VNC</v>
          </cell>
          <cell r="D5151" t="str">
            <v>2016</v>
          </cell>
          <cell r="E5151" t="str">
            <v>90 ELL</v>
          </cell>
          <cell r="F5151">
            <v>2</v>
          </cell>
          <cell r="G5151" t="str">
            <v>CB400100001H00</v>
          </cell>
          <cell r="H5151">
            <v>1.5</v>
          </cell>
          <cell r="I5151" t="str">
            <v>--</v>
          </cell>
          <cell r="J5151">
            <v>1</v>
          </cell>
          <cell r="K5151">
            <v>1</v>
          </cell>
        </row>
        <row r="5152">
          <cell r="A5152" t="str">
            <v>MC</v>
          </cell>
          <cell r="B5152" t="str">
            <v>BA312</v>
          </cell>
          <cell r="C5152" t="str">
            <v>SA98</v>
          </cell>
          <cell r="D5152" t="str">
            <v>2411</v>
          </cell>
          <cell r="E5152" t="str">
            <v>90 ELL</v>
          </cell>
          <cell r="F5152">
            <v>2</v>
          </cell>
          <cell r="G5152" t="str">
            <v>CB300108001H00</v>
          </cell>
          <cell r="H5152">
            <v>1.5</v>
          </cell>
          <cell r="I5152" t="str">
            <v>--</v>
          </cell>
          <cell r="J5152">
            <v>1</v>
          </cell>
          <cell r="K5152">
            <v>1</v>
          </cell>
        </row>
        <row r="5153">
          <cell r="A5153" t="str">
            <v>MC</v>
          </cell>
          <cell r="B5153" t="str">
            <v>CA304</v>
          </cell>
          <cell r="C5153" t="str">
            <v>VT</v>
          </cell>
          <cell r="D5153" t="str">
            <v>HOLD</v>
          </cell>
          <cell r="E5153" t="str">
            <v>90 ELL</v>
          </cell>
          <cell r="F5153">
            <v>2</v>
          </cell>
          <cell r="G5153" t="str">
            <v>CB400100001H00</v>
          </cell>
          <cell r="H5153">
            <v>1.5</v>
          </cell>
          <cell r="I5153" t="str">
            <v>--</v>
          </cell>
          <cell r="J5153">
            <v>3</v>
          </cell>
          <cell r="K5153">
            <v>3</v>
          </cell>
        </row>
        <row r="5154">
          <cell r="A5154" t="str">
            <v>MC</v>
          </cell>
          <cell r="B5154" t="str">
            <v>CA304</v>
          </cell>
          <cell r="C5154" t="str">
            <v>MC</v>
          </cell>
          <cell r="D5154" t="str">
            <v>2608</v>
          </cell>
          <cell r="E5154" t="str">
            <v>C SWG</v>
          </cell>
          <cell r="F5154">
            <v>2</v>
          </cell>
          <cell r="G5154" t="str">
            <v>CB161108081H01</v>
          </cell>
          <cell r="H5154">
            <v>1.5</v>
          </cell>
          <cell r="I5154">
            <v>1</v>
          </cell>
          <cell r="J5154">
            <v>2</v>
          </cell>
          <cell r="K5154">
            <v>2</v>
          </cell>
        </row>
        <row r="5155">
          <cell r="A5155" t="str">
            <v>MC</v>
          </cell>
          <cell r="B5155" t="str">
            <v>BA305</v>
          </cell>
          <cell r="C5155" t="str">
            <v>MOH</v>
          </cell>
          <cell r="D5155" t="str">
            <v>2100</v>
          </cell>
          <cell r="E5155" t="str">
            <v>C SWG</v>
          </cell>
          <cell r="F5155">
            <v>2</v>
          </cell>
          <cell r="G5155" t="str">
            <v>CB161108081H01</v>
          </cell>
          <cell r="H5155">
            <v>1.5</v>
          </cell>
          <cell r="I5155">
            <v>1</v>
          </cell>
          <cell r="J5155">
            <v>1</v>
          </cell>
          <cell r="K5155">
            <v>1</v>
          </cell>
        </row>
        <row r="5156">
          <cell r="A5156" t="str">
            <v>MC</v>
          </cell>
          <cell r="B5156" t="str">
            <v>CA304</v>
          </cell>
          <cell r="C5156" t="str">
            <v>MC</v>
          </cell>
          <cell r="D5156" t="str">
            <v>2609</v>
          </cell>
          <cell r="E5156" t="str">
            <v>C SWG</v>
          </cell>
          <cell r="F5156">
            <v>2</v>
          </cell>
          <cell r="G5156" t="str">
            <v>CB161108081H01</v>
          </cell>
          <cell r="H5156">
            <v>1.5</v>
          </cell>
          <cell r="I5156">
            <v>1</v>
          </cell>
          <cell r="J5156">
            <v>2</v>
          </cell>
          <cell r="K5156">
            <v>2</v>
          </cell>
        </row>
        <row r="5157">
          <cell r="A5157" t="str">
            <v>MC</v>
          </cell>
          <cell r="B5157" t="str">
            <v>BA312</v>
          </cell>
          <cell r="C5157" t="str">
            <v>SA98</v>
          </cell>
          <cell r="D5157" t="str">
            <v>2411</v>
          </cell>
          <cell r="E5157" t="str">
            <v>C SWG</v>
          </cell>
          <cell r="F5157">
            <v>2</v>
          </cell>
          <cell r="G5157" t="str">
            <v>CB161108081H01</v>
          </cell>
          <cell r="H5157">
            <v>1.5</v>
          </cell>
          <cell r="I5157">
            <v>1</v>
          </cell>
          <cell r="J5157">
            <v>1</v>
          </cell>
          <cell r="K5157">
            <v>1</v>
          </cell>
        </row>
        <row r="5158">
          <cell r="A5158" t="str">
            <v>MC</v>
          </cell>
          <cell r="B5158" t="str">
            <v>BA305</v>
          </cell>
          <cell r="C5158" t="str">
            <v>VNC</v>
          </cell>
          <cell r="D5158" t="str">
            <v>2016</v>
          </cell>
          <cell r="E5158" t="str">
            <v>C SWG</v>
          </cell>
          <cell r="F5158">
            <v>2</v>
          </cell>
          <cell r="G5158" t="str">
            <v>CB161108081H01</v>
          </cell>
          <cell r="H5158">
            <v>1.5</v>
          </cell>
          <cell r="I5158">
            <v>1</v>
          </cell>
          <cell r="J5158">
            <v>1</v>
          </cell>
          <cell r="K5158">
            <v>1</v>
          </cell>
        </row>
        <row r="5159">
          <cell r="A5159" t="str">
            <v>MC</v>
          </cell>
          <cell r="B5159" t="str">
            <v>CA304</v>
          </cell>
          <cell r="C5159" t="str">
            <v>MC</v>
          </cell>
          <cell r="D5159" t="str">
            <v>2605</v>
          </cell>
          <cell r="E5159" t="str">
            <v>C SWG</v>
          </cell>
          <cell r="F5159">
            <v>2</v>
          </cell>
          <cell r="G5159" t="str">
            <v>CB161108081H0T</v>
          </cell>
          <cell r="H5159">
            <v>1.5</v>
          </cell>
          <cell r="I5159">
            <v>0.75</v>
          </cell>
          <cell r="J5159">
            <v>1</v>
          </cell>
          <cell r="K5159">
            <v>1</v>
          </cell>
        </row>
        <row r="5160">
          <cell r="A5160" t="str">
            <v>MC</v>
          </cell>
          <cell r="B5160" t="str">
            <v>CA304</v>
          </cell>
          <cell r="C5160" t="str">
            <v>TRIM</v>
          </cell>
          <cell r="D5160" t="str">
            <v>V-1260A/B</v>
          </cell>
          <cell r="E5160" t="str">
            <v>C SWG</v>
          </cell>
          <cell r="F5160">
            <v>2</v>
          </cell>
          <cell r="G5160" t="str">
            <v>CB161108081H0T</v>
          </cell>
          <cell r="H5160">
            <v>1.5</v>
          </cell>
          <cell r="I5160">
            <v>0.75</v>
          </cell>
          <cell r="J5160">
            <v>1</v>
          </cell>
          <cell r="K5160">
            <v>1</v>
          </cell>
        </row>
        <row r="5161">
          <cell r="A5161" t="str">
            <v>MC</v>
          </cell>
          <cell r="B5161" t="str">
            <v>CA304</v>
          </cell>
          <cell r="C5161" t="str">
            <v>MC</v>
          </cell>
          <cell r="D5161" t="str">
            <v>2606</v>
          </cell>
          <cell r="E5161" t="str">
            <v>CPLG</v>
          </cell>
          <cell r="F5161">
            <v>2</v>
          </cell>
          <cell r="G5161" t="str">
            <v>CB400500001H00</v>
          </cell>
          <cell r="H5161">
            <v>1.5</v>
          </cell>
          <cell r="I5161" t="str">
            <v>--</v>
          </cell>
          <cell r="J5161">
            <v>2</v>
          </cell>
          <cell r="K5161">
            <v>2</v>
          </cell>
        </row>
        <row r="5162">
          <cell r="A5162" t="str">
            <v>MC</v>
          </cell>
          <cell r="B5162" t="str">
            <v>BA305</v>
          </cell>
          <cell r="C5162" t="str">
            <v>MOH</v>
          </cell>
          <cell r="D5162" t="str">
            <v>2100</v>
          </cell>
          <cell r="E5162" t="str">
            <v>CPLG</v>
          </cell>
          <cell r="F5162">
            <v>2</v>
          </cell>
          <cell r="G5162" t="str">
            <v>CB400500001H00</v>
          </cell>
          <cell r="H5162">
            <v>1.5</v>
          </cell>
          <cell r="I5162" t="str">
            <v>--</v>
          </cell>
          <cell r="J5162">
            <v>3</v>
          </cell>
          <cell r="K5162">
            <v>3</v>
          </cell>
        </row>
        <row r="5163">
          <cell r="A5163" t="str">
            <v>MC</v>
          </cell>
          <cell r="B5163" t="str">
            <v>BA305</v>
          </cell>
          <cell r="C5163" t="str">
            <v>MOH</v>
          </cell>
          <cell r="D5163" t="str">
            <v>2100</v>
          </cell>
          <cell r="E5163" t="str">
            <v>E SWG</v>
          </cell>
          <cell r="F5163">
            <v>2</v>
          </cell>
          <cell r="G5163" t="str">
            <v>CB162108081H01</v>
          </cell>
          <cell r="H5163">
            <v>1.5</v>
          </cell>
          <cell r="I5163">
            <v>1</v>
          </cell>
          <cell r="J5163">
            <v>3</v>
          </cell>
          <cell r="K5163">
            <v>3</v>
          </cell>
        </row>
        <row r="5164">
          <cell r="A5164" t="str">
            <v>MC</v>
          </cell>
          <cell r="B5164" t="str">
            <v>CA304</v>
          </cell>
          <cell r="C5164" t="str">
            <v>MC</v>
          </cell>
          <cell r="D5164" t="str">
            <v>2505</v>
          </cell>
          <cell r="E5164" t="str">
            <v>R TEE</v>
          </cell>
          <cell r="F5164">
            <v>2</v>
          </cell>
          <cell r="G5164" t="str">
            <v>CB400400001H0T</v>
          </cell>
          <cell r="H5164">
            <v>1.5</v>
          </cell>
          <cell r="I5164">
            <v>0.75</v>
          </cell>
          <cell r="J5164">
            <v>4</v>
          </cell>
          <cell r="K5164">
            <v>4</v>
          </cell>
        </row>
        <row r="5165">
          <cell r="A5165" t="str">
            <v>MC</v>
          </cell>
          <cell r="B5165" t="str">
            <v>CA304</v>
          </cell>
          <cell r="C5165" t="str">
            <v>MC</v>
          </cell>
          <cell r="D5165" t="str">
            <v>2505</v>
          </cell>
          <cell r="E5165" t="str">
            <v>R TEE</v>
          </cell>
          <cell r="F5165">
            <v>2</v>
          </cell>
          <cell r="G5165" t="str">
            <v>CB400400001H01</v>
          </cell>
          <cell r="H5165">
            <v>1.5</v>
          </cell>
          <cell r="I5165">
            <v>1</v>
          </cell>
          <cell r="J5165">
            <v>4</v>
          </cell>
          <cell r="K5165">
            <v>4</v>
          </cell>
        </row>
        <row r="5166">
          <cell r="A5166" t="str">
            <v>MC</v>
          </cell>
          <cell r="B5166" t="str">
            <v>CA304</v>
          </cell>
          <cell r="C5166" t="str">
            <v>MC</v>
          </cell>
          <cell r="D5166" t="str">
            <v>2612</v>
          </cell>
          <cell r="E5166" t="str">
            <v>R TEE</v>
          </cell>
          <cell r="F5166">
            <v>2</v>
          </cell>
          <cell r="G5166" t="str">
            <v>CB400400001H0T</v>
          </cell>
          <cell r="H5166">
            <v>1.5</v>
          </cell>
          <cell r="I5166">
            <v>0.75</v>
          </cell>
          <cell r="J5166">
            <v>2</v>
          </cell>
          <cell r="K5166">
            <v>2</v>
          </cell>
        </row>
        <row r="5167">
          <cell r="A5167" t="str">
            <v>MC</v>
          </cell>
          <cell r="B5167" t="str">
            <v>BA305</v>
          </cell>
          <cell r="C5167" t="str">
            <v>MOH</v>
          </cell>
          <cell r="D5167" t="str">
            <v>2100</v>
          </cell>
          <cell r="E5167" t="str">
            <v>R TEE</v>
          </cell>
          <cell r="F5167">
            <v>2</v>
          </cell>
          <cell r="G5167" t="str">
            <v>CB400400001H0T</v>
          </cell>
          <cell r="H5167">
            <v>1.5</v>
          </cell>
          <cell r="I5167">
            <v>0.75</v>
          </cell>
          <cell r="J5167">
            <v>1</v>
          </cell>
          <cell r="K5167">
            <v>1</v>
          </cell>
        </row>
        <row r="5168">
          <cell r="A5168" t="str">
            <v>MC</v>
          </cell>
          <cell r="B5168" t="str">
            <v>BA305</v>
          </cell>
          <cell r="C5168" t="str">
            <v>MOH</v>
          </cell>
          <cell r="D5168" t="str">
            <v>2100</v>
          </cell>
          <cell r="E5168" t="str">
            <v>R TEE</v>
          </cell>
          <cell r="F5168">
            <v>2</v>
          </cell>
          <cell r="G5168" t="str">
            <v>CB400400001H01</v>
          </cell>
          <cell r="H5168">
            <v>1.5</v>
          </cell>
          <cell r="I5168">
            <v>1</v>
          </cell>
          <cell r="J5168">
            <v>3</v>
          </cell>
          <cell r="K5168">
            <v>3</v>
          </cell>
        </row>
        <row r="5169">
          <cell r="A5169" t="str">
            <v>MC</v>
          </cell>
          <cell r="B5169" t="str">
            <v>CA304</v>
          </cell>
          <cell r="C5169" t="str">
            <v>MC</v>
          </cell>
          <cell r="D5169" t="str">
            <v>2505</v>
          </cell>
          <cell r="E5169" t="str">
            <v>TEE</v>
          </cell>
          <cell r="F5169">
            <v>2</v>
          </cell>
          <cell r="G5169" t="str">
            <v>CB400300001H00</v>
          </cell>
          <cell r="H5169">
            <v>1.5</v>
          </cell>
          <cell r="I5169" t="str">
            <v>--</v>
          </cell>
          <cell r="J5169">
            <v>1</v>
          </cell>
          <cell r="K5169">
            <v>1</v>
          </cell>
        </row>
        <row r="5170">
          <cell r="A5170" t="str">
            <v>MC</v>
          </cell>
          <cell r="B5170" t="str">
            <v>CA304</v>
          </cell>
          <cell r="C5170" t="str">
            <v>MC</v>
          </cell>
          <cell r="D5170" t="str">
            <v>2605</v>
          </cell>
          <cell r="E5170" t="str">
            <v>TEE</v>
          </cell>
          <cell r="F5170">
            <v>2</v>
          </cell>
          <cell r="G5170" t="str">
            <v>CB400300001H00</v>
          </cell>
          <cell r="H5170">
            <v>1.5</v>
          </cell>
          <cell r="I5170" t="str">
            <v>--</v>
          </cell>
          <cell r="J5170">
            <v>1</v>
          </cell>
          <cell r="K5170">
            <v>1</v>
          </cell>
        </row>
        <row r="5171">
          <cell r="A5171" t="str">
            <v>MC</v>
          </cell>
          <cell r="B5171" t="str">
            <v>CA304</v>
          </cell>
          <cell r="C5171" t="str">
            <v>MC</v>
          </cell>
          <cell r="D5171" t="str">
            <v>2608</v>
          </cell>
          <cell r="E5171" t="str">
            <v>TEE</v>
          </cell>
          <cell r="F5171">
            <v>2</v>
          </cell>
          <cell r="G5171" t="str">
            <v>CB400300001H00</v>
          </cell>
          <cell r="H5171">
            <v>1.5</v>
          </cell>
          <cell r="I5171" t="str">
            <v>--</v>
          </cell>
          <cell r="J5171">
            <v>5</v>
          </cell>
          <cell r="K5171">
            <v>5</v>
          </cell>
        </row>
        <row r="5172">
          <cell r="A5172" t="str">
            <v>MC</v>
          </cell>
          <cell r="B5172" t="str">
            <v>CA304</v>
          </cell>
          <cell r="C5172" t="str">
            <v>MC</v>
          </cell>
          <cell r="D5172" t="str">
            <v>2609</v>
          </cell>
          <cell r="E5172" t="str">
            <v>TEE</v>
          </cell>
          <cell r="F5172">
            <v>2</v>
          </cell>
          <cell r="G5172" t="str">
            <v>CB400300001H00</v>
          </cell>
          <cell r="H5172">
            <v>1.5</v>
          </cell>
          <cell r="I5172" t="str">
            <v>--</v>
          </cell>
          <cell r="J5172">
            <v>1</v>
          </cell>
          <cell r="K5172">
            <v>1</v>
          </cell>
        </row>
        <row r="5173">
          <cell r="A5173" t="str">
            <v>MC</v>
          </cell>
          <cell r="B5173" t="str">
            <v>CA304</v>
          </cell>
          <cell r="C5173" t="str">
            <v>MC</v>
          </cell>
          <cell r="D5173" t="str">
            <v>HOLD</v>
          </cell>
          <cell r="E5173" t="str">
            <v>90 ELL</v>
          </cell>
          <cell r="F5173">
            <v>2</v>
          </cell>
          <cell r="G5173" t="str">
            <v>CB400100001H00</v>
          </cell>
          <cell r="H5173">
            <v>1.5</v>
          </cell>
          <cell r="I5173" t="str">
            <v>--</v>
          </cell>
          <cell r="J5173">
            <v>2</v>
          </cell>
          <cell r="K5173">
            <v>2</v>
          </cell>
        </row>
        <row r="5174">
          <cell r="A5174" t="str">
            <v>MC</v>
          </cell>
          <cell r="B5174" t="str">
            <v>CA304</v>
          </cell>
          <cell r="C5174" t="str">
            <v>MC</v>
          </cell>
          <cell r="D5174" t="str">
            <v>2604</v>
          </cell>
          <cell r="E5174" t="str">
            <v>C SWG</v>
          </cell>
          <cell r="F5174">
            <v>2</v>
          </cell>
          <cell r="G5174" t="str">
            <v>CB161108081H01</v>
          </cell>
          <cell r="H5174">
            <v>1.5</v>
          </cell>
          <cell r="I5174">
            <v>1</v>
          </cell>
          <cell r="J5174">
            <v>1</v>
          </cell>
          <cell r="K5174">
            <v>1</v>
          </cell>
        </row>
        <row r="5175">
          <cell r="A5175" t="str">
            <v>MC</v>
          </cell>
          <cell r="B5175" t="str">
            <v>B2C</v>
          </cell>
          <cell r="C5175" t="str">
            <v>SH</v>
          </cell>
          <cell r="D5175" t="str">
            <v>1405</v>
          </cell>
          <cell r="E5175" t="str">
            <v>90 ELL</v>
          </cell>
          <cell r="F5175">
            <v>2</v>
          </cell>
          <cell r="G5175" t="str">
            <v>CB300108000200</v>
          </cell>
          <cell r="H5175">
            <v>2</v>
          </cell>
          <cell r="I5175" t="str">
            <v>--</v>
          </cell>
          <cell r="J5175">
            <v>7</v>
          </cell>
          <cell r="K5175">
            <v>8</v>
          </cell>
        </row>
        <row r="5176">
          <cell r="A5176" t="str">
            <v>MC</v>
          </cell>
          <cell r="B5176" t="str">
            <v>B2C</v>
          </cell>
          <cell r="C5176" t="str">
            <v>SH</v>
          </cell>
          <cell r="D5176" t="str">
            <v>HOLD</v>
          </cell>
          <cell r="E5176" t="str">
            <v>90 ELL</v>
          </cell>
          <cell r="F5176">
            <v>2</v>
          </cell>
          <cell r="G5176" t="str">
            <v>CB300108000200</v>
          </cell>
          <cell r="H5176">
            <v>2</v>
          </cell>
          <cell r="I5176" t="str">
            <v>--</v>
          </cell>
          <cell r="J5176">
            <v>1</v>
          </cell>
          <cell r="K5176">
            <v>2</v>
          </cell>
        </row>
        <row r="5177">
          <cell r="A5177" t="str">
            <v>MC</v>
          </cell>
          <cell r="B5177" t="str">
            <v>B2C</v>
          </cell>
          <cell r="C5177" t="str">
            <v>SH</v>
          </cell>
          <cell r="D5177" t="str">
            <v>1405</v>
          </cell>
          <cell r="E5177" t="str">
            <v>SOL</v>
          </cell>
          <cell r="F5177">
            <v>2</v>
          </cell>
          <cell r="G5177" t="str">
            <v>CB39020000020T</v>
          </cell>
          <cell r="H5177">
            <v>2</v>
          </cell>
          <cell r="I5177">
            <v>0.75</v>
          </cell>
          <cell r="J5177">
            <v>2</v>
          </cell>
          <cell r="K5177">
            <v>3</v>
          </cell>
        </row>
        <row r="5178">
          <cell r="A5178" t="str">
            <v>MC</v>
          </cell>
          <cell r="B5178" t="str">
            <v>A5C</v>
          </cell>
          <cell r="C5178" t="str">
            <v>P</v>
          </cell>
          <cell r="D5178" t="str">
            <v>23112</v>
          </cell>
          <cell r="E5178" t="str">
            <v>90 ELL</v>
          </cell>
          <cell r="F5178">
            <v>2</v>
          </cell>
          <cell r="G5178" t="str">
            <v>CB300108000200</v>
          </cell>
          <cell r="H5178">
            <v>2</v>
          </cell>
          <cell r="I5178" t="str">
            <v>--</v>
          </cell>
          <cell r="J5178">
            <v>3</v>
          </cell>
          <cell r="K5178">
            <v>4</v>
          </cell>
        </row>
        <row r="5179">
          <cell r="A5179" t="str">
            <v>MC</v>
          </cell>
          <cell r="B5179" t="str">
            <v>A5C</v>
          </cell>
          <cell r="C5179" t="str">
            <v>P</v>
          </cell>
          <cell r="D5179" t="str">
            <v>23116</v>
          </cell>
          <cell r="E5179" t="str">
            <v>90 ELL</v>
          </cell>
          <cell r="F5179">
            <v>2</v>
          </cell>
          <cell r="G5179" t="str">
            <v>CB300108000200</v>
          </cell>
          <cell r="H5179">
            <v>2</v>
          </cell>
          <cell r="I5179" t="str">
            <v>--</v>
          </cell>
          <cell r="J5179">
            <v>3</v>
          </cell>
          <cell r="K5179">
            <v>4</v>
          </cell>
        </row>
        <row r="5180">
          <cell r="A5180" t="str">
            <v>MC</v>
          </cell>
          <cell r="B5180" t="str">
            <v>A5C</v>
          </cell>
          <cell r="C5180" t="str">
            <v>P</v>
          </cell>
          <cell r="D5180" t="str">
            <v>23144</v>
          </cell>
          <cell r="E5180" t="str">
            <v>90 ELL</v>
          </cell>
          <cell r="F5180">
            <v>2</v>
          </cell>
          <cell r="G5180" t="str">
            <v>CB300108000200</v>
          </cell>
          <cell r="H5180">
            <v>2</v>
          </cell>
          <cell r="I5180" t="str">
            <v>--</v>
          </cell>
          <cell r="J5180">
            <v>3</v>
          </cell>
          <cell r="K5180">
            <v>4</v>
          </cell>
        </row>
        <row r="5181">
          <cell r="A5181" t="str">
            <v>MC</v>
          </cell>
          <cell r="B5181" t="str">
            <v>A5C</v>
          </cell>
          <cell r="C5181" t="str">
            <v>P</v>
          </cell>
          <cell r="D5181" t="str">
            <v>23148</v>
          </cell>
          <cell r="E5181" t="str">
            <v>90 ELL</v>
          </cell>
          <cell r="F5181">
            <v>2</v>
          </cell>
          <cell r="G5181" t="str">
            <v>CB300108000200</v>
          </cell>
          <cell r="H5181">
            <v>2</v>
          </cell>
          <cell r="I5181" t="str">
            <v>--</v>
          </cell>
          <cell r="J5181">
            <v>3</v>
          </cell>
          <cell r="K5181">
            <v>4</v>
          </cell>
        </row>
        <row r="5182">
          <cell r="A5182" t="str">
            <v>MC</v>
          </cell>
          <cell r="B5182" t="str">
            <v>A5C</v>
          </cell>
          <cell r="C5182" t="str">
            <v>P</v>
          </cell>
          <cell r="D5182" t="str">
            <v>23155</v>
          </cell>
          <cell r="E5182" t="str">
            <v>90 ELL</v>
          </cell>
          <cell r="F5182">
            <v>2</v>
          </cell>
          <cell r="G5182" t="str">
            <v>CB300108000200</v>
          </cell>
          <cell r="H5182">
            <v>2</v>
          </cell>
          <cell r="I5182" t="str">
            <v>--</v>
          </cell>
          <cell r="J5182">
            <v>3</v>
          </cell>
          <cell r="K5182">
            <v>4</v>
          </cell>
        </row>
        <row r="5183">
          <cell r="A5183" t="str">
            <v>MC</v>
          </cell>
          <cell r="B5183" t="str">
            <v>A5C</v>
          </cell>
          <cell r="C5183" t="str">
            <v>P</v>
          </cell>
          <cell r="D5183" t="str">
            <v>HOLD2</v>
          </cell>
          <cell r="E5183" t="str">
            <v>90 ELL</v>
          </cell>
          <cell r="F5183">
            <v>2</v>
          </cell>
          <cell r="G5183" t="str">
            <v>CB300108000200</v>
          </cell>
          <cell r="H5183">
            <v>2</v>
          </cell>
          <cell r="I5183" t="str">
            <v>--</v>
          </cell>
          <cell r="J5183">
            <v>18</v>
          </cell>
          <cell r="K5183">
            <v>20</v>
          </cell>
        </row>
        <row r="5184">
          <cell r="A5184" t="str">
            <v>MC</v>
          </cell>
          <cell r="B5184" t="str">
            <v>CA304</v>
          </cell>
          <cell r="C5184" t="str">
            <v>MC</v>
          </cell>
          <cell r="D5184" t="str">
            <v>2609</v>
          </cell>
          <cell r="E5184" t="str">
            <v>90 ELL</v>
          </cell>
          <cell r="F5184">
            <v>2</v>
          </cell>
          <cell r="G5184" t="str">
            <v>CB300105000200</v>
          </cell>
          <cell r="H5184">
            <v>2</v>
          </cell>
          <cell r="I5184" t="str">
            <v>--</v>
          </cell>
          <cell r="J5184">
            <v>2</v>
          </cell>
          <cell r="K5184">
            <v>3</v>
          </cell>
        </row>
        <row r="5185">
          <cell r="A5185" t="str">
            <v>MC</v>
          </cell>
          <cell r="B5185" t="str">
            <v>CA304</v>
          </cell>
          <cell r="C5185" t="str">
            <v>MC</v>
          </cell>
          <cell r="D5185" t="str">
            <v>2612</v>
          </cell>
          <cell r="E5185" t="str">
            <v>90 ELL</v>
          </cell>
          <cell r="F5185">
            <v>2</v>
          </cell>
          <cell r="G5185" t="str">
            <v>CB300105000200</v>
          </cell>
          <cell r="H5185">
            <v>2</v>
          </cell>
          <cell r="I5185" t="str">
            <v>--</v>
          </cell>
          <cell r="J5185">
            <v>1</v>
          </cell>
          <cell r="K5185">
            <v>2</v>
          </cell>
        </row>
        <row r="5186">
          <cell r="A5186" t="str">
            <v>MC</v>
          </cell>
          <cell r="B5186" t="str">
            <v>CA304</v>
          </cell>
          <cell r="C5186" t="str">
            <v>MC</v>
          </cell>
          <cell r="D5186" t="str">
            <v>2601</v>
          </cell>
          <cell r="E5186" t="str">
            <v>90 ELL</v>
          </cell>
          <cell r="F5186">
            <v>2</v>
          </cell>
          <cell r="G5186" t="str">
            <v>CB300105000200</v>
          </cell>
          <cell r="H5186">
            <v>2</v>
          </cell>
          <cell r="I5186" t="str">
            <v>--</v>
          </cell>
          <cell r="J5186">
            <v>8</v>
          </cell>
          <cell r="K5186">
            <v>9</v>
          </cell>
        </row>
        <row r="5187">
          <cell r="A5187" t="str">
            <v>MC</v>
          </cell>
          <cell r="B5187" t="str">
            <v>CA304</v>
          </cell>
          <cell r="C5187" t="str">
            <v>MC</v>
          </cell>
          <cell r="D5187" t="str">
            <v>2610</v>
          </cell>
          <cell r="E5187" t="str">
            <v>90 ELL</v>
          </cell>
          <cell r="F5187">
            <v>2</v>
          </cell>
          <cell r="G5187" t="str">
            <v>CB300105000200</v>
          </cell>
          <cell r="H5187">
            <v>2</v>
          </cell>
          <cell r="I5187" t="str">
            <v>--</v>
          </cell>
          <cell r="J5187">
            <v>3</v>
          </cell>
          <cell r="K5187">
            <v>4</v>
          </cell>
        </row>
        <row r="5188">
          <cell r="A5188" t="str">
            <v>MC</v>
          </cell>
          <cell r="B5188" t="str">
            <v>CA304</v>
          </cell>
          <cell r="C5188" t="str">
            <v>N</v>
          </cell>
          <cell r="D5188" t="str">
            <v>HOLD</v>
          </cell>
          <cell r="E5188" t="str">
            <v>90 ELL</v>
          </cell>
          <cell r="F5188">
            <v>2</v>
          </cell>
          <cell r="G5188" t="str">
            <v>CB300105000200</v>
          </cell>
          <cell r="H5188">
            <v>2</v>
          </cell>
          <cell r="I5188" t="str">
            <v>--</v>
          </cell>
          <cell r="J5188">
            <v>1</v>
          </cell>
          <cell r="K5188">
            <v>2</v>
          </cell>
        </row>
        <row r="5189">
          <cell r="A5189" t="str">
            <v>MC</v>
          </cell>
          <cell r="B5189" t="str">
            <v>A5C</v>
          </cell>
          <cell r="C5189" t="str">
            <v>P</v>
          </cell>
          <cell r="D5189" t="str">
            <v>23108</v>
          </cell>
          <cell r="E5189" t="str">
            <v>90 ELL</v>
          </cell>
          <cell r="F5189">
            <v>2</v>
          </cell>
          <cell r="G5189" t="str">
            <v>CB300108000200</v>
          </cell>
          <cell r="H5189">
            <v>2</v>
          </cell>
          <cell r="I5189" t="str">
            <v>--</v>
          </cell>
          <cell r="J5189">
            <v>3</v>
          </cell>
          <cell r="K5189">
            <v>4</v>
          </cell>
        </row>
        <row r="5190">
          <cell r="A5190" t="str">
            <v>MC</v>
          </cell>
          <cell r="B5190" t="str">
            <v>CA304</v>
          </cell>
          <cell r="C5190" t="str">
            <v>MC</v>
          </cell>
          <cell r="D5190" t="str">
            <v>2506</v>
          </cell>
          <cell r="E5190" t="str">
            <v>90 ELL</v>
          </cell>
          <cell r="F5190">
            <v>2</v>
          </cell>
          <cell r="G5190" t="str">
            <v>CB300105000200</v>
          </cell>
          <cell r="H5190">
            <v>2</v>
          </cell>
          <cell r="I5190" t="str">
            <v>--</v>
          </cell>
          <cell r="J5190">
            <v>7</v>
          </cell>
          <cell r="K5190">
            <v>8</v>
          </cell>
        </row>
        <row r="5191">
          <cell r="A5191" t="str">
            <v>MC</v>
          </cell>
          <cell r="B5191" t="str">
            <v>CA304</v>
          </cell>
          <cell r="C5191" t="str">
            <v>MC</v>
          </cell>
          <cell r="D5191" t="str">
            <v>2505</v>
          </cell>
          <cell r="E5191" t="str">
            <v>C SWG</v>
          </cell>
          <cell r="F5191">
            <v>2</v>
          </cell>
          <cell r="G5191" t="str">
            <v>CB1614050802IH</v>
          </cell>
          <cell r="H5191">
            <v>2</v>
          </cell>
          <cell r="I5191">
            <v>1.5</v>
          </cell>
          <cell r="J5191">
            <v>1</v>
          </cell>
          <cell r="K5191">
            <v>2</v>
          </cell>
        </row>
        <row r="5192">
          <cell r="A5192" t="str">
            <v>MC</v>
          </cell>
          <cell r="B5192" t="str">
            <v>CA304</v>
          </cell>
          <cell r="C5192" t="str">
            <v>MC</v>
          </cell>
          <cell r="D5192" t="str">
            <v>2607</v>
          </cell>
          <cell r="E5192" t="str">
            <v>C SWG</v>
          </cell>
          <cell r="F5192">
            <v>2</v>
          </cell>
          <cell r="G5192" t="str">
            <v>CB1614050802IH</v>
          </cell>
          <cell r="H5192">
            <v>2</v>
          </cell>
          <cell r="I5192">
            <v>1.5</v>
          </cell>
          <cell r="J5192">
            <v>1</v>
          </cell>
          <cell r="K5192">
            <v>2</v>
          </cell>
        </row>
        <row r="5193">
          <cell r="A5193" t="str">
            <v>MC</v>
          </cell>
          <cell r="B5193" t="str">
            <v>CA304</v>
          </cell>
          <cell r="C5193" t="str">
            <v>MC</v>
          </cell>
          <cell r="D5193" t="str">
            <v>2605</v>
          </cell>
          <cell r="E5193" t="str">
            <v>C SWG</v>
          </cell>
          <cell r="F5193">
            <v>2</v>
          </cell>
          <cell r="G5193" t="str">
            <v>CB161405080201</v>
          </cell>
          <cell r="H5193">
            <v>2</v>
          </cell>
          <cell r="I5193">
            <v>1</v>
          </cell>
          <cell r="J5193">
            <v>2</v>
          </cell>
          <cell r="K5193">
            <v>3</v>
          </cell>
        </row>
        <row r="5194">
          <cell r="A5194" t="str">
            <v>MC</v>
          </cell>
          <cell r="B5194" t="str">
            <v>CA304</v>
          </cell>
          <cell r="C5194" t="str">
            <v>MC</v>
          </cell>
          <cell r="D5194" t="str">
            <v>2608</v>
          </cell>
          <cell r="E5194" t="str">
            <v>C SWG</v>
          </cell>
          <cell r="F5194">
            <v>2</v>
          </cell>
          <cell r="G5194" t="str">
            <v>CB1614050802IH</v>
          </cell>
          <cell r="H5194">
            <v>2</v>
          </cell>
          <cell r="I5194">
            <v>1.5</v>
          </cell>
          <cell r="J5194">
            <v>2</v>
          </cell>
          <cell r="K5194">
            <v>3</v>
          </cell>
        </row>
        <row r="5195">
          <cell r="A5195" t="str">
            <v>MC</v>
          </cell>
          <cell r="B5195" t="str">
            <v>BA305</v>
          </cell>
          <cell r="C5195" t="str">
            <v>MOH</v>
          </cell>
          <cell r="D5195" t="str">
            <v>2002</v>
          </cell>
          <cell r="E5195" t="str">
            <v>C SWG</v>
          </cell>
          <cell r="F5195">
            <v>2</v>
          </cell>
          <cell r="G5195" t="str">
            <v>CB161405080201</v>
          </cell>
          <cell r="H5195">
            <v>2</v>
          </cell>
          <cell r="I5195">
            <v>1</v>
          </cell>
          <cell r="J5195">
            <v>2</v>
          </cell>
          <cell r="K5195">
            <v>3</v>
          </cell>
        </row>
        <row r="5196">
          <cell r="A5196" t="str">
            <v>MC</v>
          </cell>
          <cell r="B5196" t="str">
            <v>CA304</v>
          </cell>
          <cell r="C5196" t="str">
            <v>MC</v>
          </cell>
          <cell r="D5196" t="str">
            <v>2505</v>
          </cell>
          <cell r="E5196" t="str">
            <v>E SWG</v>
          </cell>
          <cell r="F5196">
            <v>2</v>
          </cell>
          <cell r="G5196" t="str">
            <v>CB1624050802IH</v>
          </cell>
          <cell r="H5196">
            <v>2</v>
          </cell>
          <cell r="I5196">
            <v>1.5</v>
          </cell>
          <cell r="J5196">
            <v>2</v>
          </cell>
          <cell r="K5196">
            <v>3</v>
          </cell>
        </row>
        <row r="5197">
          <cell r="A5197" t="str">
            <v>MC</v>
          </cell>
          <cell r="B5197" t="str">
            <v>CA304</v>
          </cell>
          <cell r="C5197" t="str">
            <v>MC</v>
          </cell>
          <cell r="D5197" t="str">
            <v>2506</v>
          </cell>
          <cell r="E5197" t="str">
            <v>SOL</v>
          </cell>
          <cell r="F5197">
            <v>2</v>
          </cell>
          <cell r="G5197" t="str">
            <v>CB39020000020T</v>
          </cell>
          <cell r="H5197">
            <v>2</v>
          </cell>
          <cell r="I5197">
            <v>0.75</v>
          </cell>
          <cell r="J5197">
            <v>1</v>
          </cell>
          <cell r="K5197">
            <v>2</v>
          </cell>
        </row>
        <row r="5198">
          <cell r="A5198" t="str">
            <v>MC</v>
          </cell>
          <cell r="B5198" t="str">
            <v>CA304</v>
          </cell>
          <cell r="C5198" t="str">
            <v>MC</v>
          </cell>
          <cell r="D5198" t="str">
            <v>2506</v>
          </cell>
          <cell r="E5198" t="str">
            <v>SOL</v>
          </cell>
          <cell r="F5198">
            <v>2</v>
          </cell>
          <cell r="G5198" t="str">
            <v>CB390200000201</v>
          </cell>
          <cell r="H5198">
            <v>2</v>
          </cell>
          <cell r="I5198">
            <v>1</v>
          </cell>
          <cell r="J5198">
            <v>1</v>
          </cell>
          <cell r="K5198">
            <v>2</v>
          </cell>
        </row>
        <row r="5199">
          <cell r="A5199" t="str">
            <v>MC</v>
          </cell>
          <cell r="B5199" t="str">
            <v>CA304</v>
          </cell>
          <cell r="C5199" t="str">
            <v>MC</v>
          </cell>
          <cell r="D5199" t="str">
            <v>2609</v>
          </cell>
          <cell r="E5199" t="str">
            <v>SOL</v>
          </cell>
          <cell r="F5199">
            <v>2</v>
          </cell>
          <cell r="G5199" t="str">
            <v>CB39020000020T</v>
          </cell>
          <cell r="H5199">
            <v>2</v>
          </cell>
          <cell r="I5199">
            <v>0.75</v>
          </cell>
          <cell r="J5199">
            <v>1</v>
          </cell>
          <cell r="K5199">
            <v>2</v>
          </cell>
        </row>
        <row r="5200">
          <cell r="A5200" t="str">
            <v>MC</v>
          </cell>
          <cell r="B5200" t="str">
            <v>CA304</v>
          </cell>
          <cell r="C5200" t="str">
            <v>MC</v>
          </cell>
          <cell r="D5200" t="str">
            <v>2601</v>
          </cell>
          <cell r="E5200" t="str">
            <v>SOL</v>
          </cell>
          <cell r="F5200">
            <v>2</v>
          </cell>
          <cell r="G5200" t="str">
            <v>CB390200000201</v>
          </cell>
          <cell r="H5200">
            <v>2</v>
          </cell>
          <cell r="I5200">
            <v>1</v>
          </cell>
          <cell r="J5200">
            <v>1</v>
          </cell>
          <cell r="K5200">
            <v>2</v>
          </cell>
        </row>
        <row r="5201">
          <cell r="A5201" t="str">
            <v>MC</v>
          </cell>
          <cell r="B5201" t="str">
            <v>CA304</v>
          </cell>
          <cell r="C5201" t="str">
            <v>MC</v>
          </cell>
          <cell r="D5201" t="str">
            <v>2601</v>
          </cell>
          <cell r="E5201" t="str">
            <v>SOL</v>
          </cell>
          <cell r="F5201">
            <v>2</v>
          </cell>
          <cell r="G5201" t="str">
            <v>CB39020000020T</v>
          </cell>
          <cell r="H5201">
            <v>2</v>
          </cell>
          <cell r="I5201">
            <v>0.75</v>
          </cell>
          <cell r="J5201">
            <v>1</v>
          </cell>
          <cell r="K5201">
            <v>2</v>
          </cell>
        </row>
        <row r="5202">
          <cell r="A5202" t="str">
            <v>MC</v>
          </cell>
          <cell r="B5202" t="str">
            <v>CA304</v>
          </cell>
          <cell r="C5202" t="str">
            <v>MC</v>
          </cell>
          <cell r="D5202" t="str">
            <v>2607</v>
          </cell>
          <cell r="E5202" t="str">
            <v>SOL</v>
          </cell>
          <cell r="F5202">
            <v>2</v>
          </cell>
          <cell r="G5202" t="str">
            <v>CB39020000020T</v>
          </cell>
          <cell r="H5202">
            <v>2</v>
          </cell>
          <cell r="I5202">
            <v>0.75</v>
          </cell>
          <cell r="J5202">
            <v>3</v>
          </cell>
          <cell r="K5202">
            <v>4</v>
          </cell>
        </row>
        <row r="5203">
          <cell r="A5203" t="str">
            <v>MC</v>
          </cell>
          <cell r="B5203" t="str">
            <v>A5C</v>
          </cell>
          <cell r="C5203" t="str">
            <v>P</v>
          </cell>
          <cell r="D5203" t="str">
            <v>HOLD2</v>
          </cell>
          <cell r="E5203" t="str">
            <v>TOL</v>
          </cell>
          <cell r="F5203">
            <v>2</v>
          </cell>
          <cell r="G5203" t="str">
            <v>CB39030000020T</v>
          </cell>
          <cell r="H5203">
            <v>2</v>
          </cell>
          <cell r="I5203">
            <v>0.75</v>
          </cell>
          <cell r="J5203">
            <v>6</v>
          </cell>
          <cell r="K5203">
            <v>7</v>
          </cell>
        </row>
        <row r="5204">
          <cell r="A5204" t="str">
            <v>MC</v>
          </cell>
          <cell r="B5204" t="str">
            <v>BA305</v>
          </cell>
          <cell r="C5204" t="str">
            <v>MOH</v>
          </cell>
          <cell r="D5204" t="str">
            <v>2000</v>
          </cell>
          <cell r="E5204" t="str">
            <v>90 ELL</v>
          </cell>
          <cell r="F5204">
            <v>2</v>
          </cell>
          <cell r="G5204" t="str">
            <v>CB300105000200</v>
          </cell>
          <cell r="H5204">
            <v>2</v>
          </cell>
          <cell r="I5204" t="str">
            <v>--</v>
          </cell>
          <cell r="J5204">
            <v>14</v>
          </cell>
          <cell r="K5204">
            <v>16</v>
          </cell>
        </row>
        <row r="5205">
          <cell r="A5205" t="str">
            <v>MC</v>
          </cell>
          <cell r="B5205" t="str">
            <v>BA305</v>
          </cell>
          <cell r="C5205" t="str">
            <v>MOH</v>
          </cell>
          <cell r="D5205" t="str">
            <v>2000</v>
          </cell>
          <cell r="E5205" t="str">
            <v>SOL</v>
          </cell>
          <cell r="F5205">
            <v>2</v>
          </cell>
          <cell r="G5205" t="str">
            <v>CB39020000020T</v>
          </cell>
          <cell r="H5205">
            <v>2</v>
          </cell>
          <cell r="I5205">
            <v>0.75</v>
          </cell>
          <cell r="J5205">
            <v>2</v>
          </cell>
          <cell r="K5205">
            <v>3</v>
          </cell>
        </row>
        <row r="5206">
          <cell r="A5206" t="str">
            <v>MC</v>
          </cell>
          <cell r="B5206" t="str">
            <v>BA305</v>
          </cell>
          <cell r="C5206" t="str">
            <v>MOH</v>
          </cell>
          <cell r="D5206" t="str">
            <v>2000</v>
          </cell>
          <cell r="E5206" t="str">
            <v>TEE</v>
          </cell>
          <cell r="F5206">
            <v>2</v>
          </cell>
          <cell r="G5206" t="str">
            <v>CB300305000200</v>
          </cell>
          <cell r="H5206">
            <v>2</v>
          </cell>
          <cell r="I5206" t="str">
            <v>--</v>
          </cell>
          <cell r="J5206">
            <v>1</v>
          </cell>
          <cell r="K5206">
            <v>2</v>
          </cell>
        </row>
        <row r="5207">
          <cell r="A5207" t="str">
            <v>MC</v>
          </cell>
          <cell r="B5207" t="str">
            <v>CA304</v>
          </cell>
          <cell r="C5207" t="str">
            <v>MC</v>
          </cell>
          <cell r="D5207" t="str">
            <v>2502</v>
          </cell>
          <cell r="E5207" t="str">
            <v>90 ELL</v>
          </cell>
          <cell r="F5207">
            <v>2</v>
          </cell>
          <cell r="G5207" t="str">
            <v>CB300105000200</v>
          </cell>
          <cell r="H5207">
            <v>2</v>
          </cell>
          <cell r="I5207" t="str">
            <v>--</v>
          </cell>
          <cell r="J5207">
            <v>4</v>
          </cell>
          <cell r="K5207">
            <v>5</v>
          </cell>
        </row>
        <row r="5208">
          <cell r="A5208" t="str">
            <v>MC</v>
          </cell>
          <cell r="B5208" t="str">
            <v>CA304</v>
          </cell>
          <cell r="C5208" t="str">
            <v>MC</v>
          </cell>
          <cell r="D5208" t="str">
            <v>2502</v>
          </cell>
          <cell r="E5208" t="str">
            <v>90 ELL</v>
          </cell>
          <cell r="F5208">
            <v>2</v>
          </cell>
          <cell r="G5208" t="str">
            <v>CB300105000200</v>
          </cell>
          <cell r="H5208">
            <v>2</v>
          </cell>
          <cell r="I5208" t="str">
            <v>--</v>
          </cell>
          <cell r="J5208">
            <v>4</v>
          </cell>
          <cell r="K5208">
            <v>5</v>
          </cell>
        </row>
        <row r="5209">
          <cell r="A5209" t="str">
            <v>MC</v>
          </cell>
          <cell r="B5209" t="str">
            <v>CA304</v>
          </cell>
          <cell r="C5209" t="str">
            <v>MC</v>
          </cell>
          <cell r="D5209" t="str">
            <v>HOLD</v>
          </cell>
          <cell r="E5209" t="str">
            <v>90 ELL</v>
          </cell>
          <cell r="F5209">
            <v>2</v>
          </cell>
          <cell r="G5209" t="str">
            <v>CB300105000200</v>
          </cell>
          <cell r="H5209">
            <v>2</v>
          </cell>
          <cell r="I5209" t="str">
            <v>--</v>
          </cell>
          <cell r="J5209">
            <v>7</v>
          </cell>
          <cell r="K5209">
            <v>8</v>
          </cell>
        </row>
        <row r="5210">
          <cell r="A5210" t="str">
            <v>MC</v>
          </cell>
          <cell r="B5210" t="str">
            <v>CA304</v>
          </cell>
          <cell r="C5210" t="str">
            <v>MC</v>
          </cell>
          <cell r="D5210" t="str">
            <v>HOLD</v>
          </cell>
          <cell r="E5210" t="str">
            <v>90 ELL</v>
          </cell>
          <cell r="F5210">
            <v>2</v>
          </cell>
          <cell r="G5210" t="str">
            <v>CB300105000200</v>
          </cell>
          <cell r="H5210">
            <v>2</v>
          </cell>
          <cell r="I5210" t="str">
            <v>--</v>
          </cell>
          <cell r="J5210">
            <v>4</v>
          </cell>
          <cell r="K5210">
            <v>5</v>
          </cell>
        </row>
        <row r="5211">
          <cell r="A5211" t="str">
            <v>MC</v>
          </cell>
          <cell r="B5211" t="str">
            <v>CA304</v>
          </cell>
          <cell r="C5211" t="str">
            <v>MC</v>
          </cell>
          <cell r="D5211" t="str">
            <v>HOLD</v>
          </cell>
          <cell r="E5211" t="str">
            <v>90 ELL</v>
          </cell>
          <cell r="F5211">
            <v>2</v>
          </cell>
          <cell r="G5211" t="str">
            <v>CB300105000200</v>
          </cell>
          <cell r="H5211">
            <v>2</v>
          </cell>
          <cell r="I5211" t="str">
            <v>--</v>
          </cell>
          <cell r="J5211">
            <v>4</v>
          </cell>
          <cell r="K5211">
            <v>5</v>
          </cell>
        </row>
        <row r="5212">
          <cell r="A5212" t="str">
            <v>MC</v>
          </cell>
          <cell r="B5212" t="str">
            <v>CA304</v>
          </cell>
          <cell r="C5212" t="str">
            <v>MC</v>
          </cell>
          <cell r="D5212" t="str">
            <v>2604</v>
          </cell>
          <cell r="E5212" t="str">
            <v>C SWG</v>
          </cell>
          <cell r="F5212">
            <v>2</v>
          </cell>
          <cell r="G5212" t="str">
            <v>CB161405080201</v>
          </cell>
          <cell r="H5212">
            <v>2</v>
          </cell>
          <cell r="I5212">
            <v>1</v>
          </cell>
          <cell r="J5212">
            <v>2</v>
          </cell>
          <cell r="K5212">
            <v>3</v>
          </cell>
        </row>
        <row r="5213">
          <cell r="A5213" t="str">
            <v>MC</v>
          </cell>
          <cell r="B5213" t="str">
            <v>CA304</v>
          </cell>
          <cell r="C5213" t="str">
            <v>MC</v>
          </cell>
          <cell r="D5213" t="str">
            <v>HOLD</v>
          </cell>
          <cell r="E5213" t="str">
            <v>E SWG</v>
          </cell>
          <cell r="F5213">
            <v>2</v>
          </cell>
          <cell r="G5213" t="str">
            <v>CB162405080201</v>
          </cell>
          <cell r="H5213">
            <v>2</v>
          </cell>
          <cell r="I5213">
            <v>1</v>
          </cell>
          <cell r="J5213">
            <v>1</v>
          </cell>
          <cell r="K5213">
            <v>2</v>
          </cell>
        </row>
        <row r="5214">
          <cell r="A5214" t="str">
            <v>MC</v>
          </cell>
          <cell r="B5214" t="str">
            <v>CA304</v>
          </cell>
          <cell r="C5214" t="str">
            <v>MC</v>
          </cell>
          <cell r="D5214" t="str">
            <v>HOLD</v>
          </cell>
          <cell r="E5214" t="str">
            <v>SOL</v>
          </cell>
          <cell r="F5214">
            <v>2</v>
          </cell>
          <cell r="G5214" t="str">
            <v>CB39020000020T</v>
          </cell>
          <cell r="H5214">
            <v>2</v>
          </cell>
          <cell r="I5214">
            <v>0.75</v>
          </cell>
          <cell r="J5214">
            <v>2</v>
          </cell>
          <cell r="K5214">
            <v>3</v>
          </cell>
        </row>
        <row r="5215">
          <cell r="A5215" t="str">
            <v>MC</v>
          </cell>
          <cell r="B5215" t="str">
            <v>CA304</v>
          </cell>
          <cell r="C5215" t="str">
            <v>MC</v>
          </cell>
          <cell r="D5215" t="str">
            <v>HOLD</v>
          </cell>
          <cell r="E5215" t="str">
            <v>SOL</v>
          </cell>
          <cell r="F5215">
            <v>2</v>
          </cell>
          <cell r="G5215" t="str">
            <v>CB3902000002IH</v>
          </cell>
          <cell r="H5215">
            <v>2</v>
          </cell>
          <cell r="I5215">
            <v>1.5</v>
          </cell>
          <cell r="J5215">
            <v>1</v>
          </cell>
          <cell r="K5215">
            <v>2</v>
          </cell>
        </row>
        <row r="5216">
          <cell r="A5216" t="str">
            <v>MC</v>
          </cell>
          <cell r="B5216" t="str">
            <v>CA304</v>
          </cell>
          <cell r="C5216" t="str">
            <v>MC</v>
          </cell>
          <cell r="D5216" t="str">
            <v>2502</v>
          </cell>
          <cell r="E5216" t="str">
            <v>TEE</v>
          </cell>
          <cell r="F5216">
            <v>2</v>
          </cell>
          <cell r="G5216" t="str">
            <v>CB300305000200</v>
          </cell>
          <cell r="H5216">
            <v>2</v>
          </cell>
          <cell r="I5216" t="str">
            <v>--</v>
          </cell>
          <cell r="J5216">
            <v>1</v>
          </cell>
          <cell r="K5216">
            <v>2</v>
          </cell>
        </row>
        <row r="5217">
          <cell r="A5217" t="str">
            <v>MC</v>
          </cell>
          <cell r="B5217" t="str">
            <v>CA304</v>
          </cell>
          <cell r="C5217" t="str">
            <v>MC</v>
          </cell>
          <cell r="D5217" t="str">
            <v>2502</v>
          </cell>
          <cell r="E5217" t="str">
            <v>TEE</v>
          </cell>
          <cell r="F5217">
            <v>2</v>
          </cell>
          <cell r="G5217" t="str">
            <v>CB300305000200</v>
          </cell>
          <cell r="H5217">
            <v>2</v>
          </cell>
          <cell r="I5217" t="str">
            <v>--</v>
          </cell>
          <cell r="J5217">
            <v>1</v>
          </cell>
          <cell r="K5217">
            <v>2</v>
          </cell>
        </row>
        <row r="5218">
          <cell r="A5218" t="str">
            <v>MC</v>
          </cell>
          <cell r="B5218" t="str">
            <v>CA304</v>
          </cell>
          <cell r="C5218" t="str">
            <v>MC</v>
          </cell>
          <cell r="D5218" t="str">
            <v>HOLD</v>
          </cell>
          <cell r="E5218" t="str">
            <v>TEE</v>
          </cell>
          <cell r="F5218">
            <v>2</v>
          </cell>
          <cell r="G5218" t="str">
            <v>CB300305000200</v>
          </cell>
          <cell r="H5218">
            <v>2</v>
          </cell>
          <cell r="I5218" t="str">
            <v>--</v>
          </cell>
          <cell r="J5218">
            <v>1</v>
          </cell>
          <cell r="K5218">
            <v>2</v>
          </cell>
        </row>
        <row r="5219">
          <cell r="A5219" t="str">
            <v>MC</v>
          </cell>
          <cell r="B5219" t="str">
            <v>B2C</v>
          </cell>
          <cell r="C5219" t="str">
            <v>SH</v>
          </cell>
          <cell r="D5219" t="str">
            <v>1260</v>
          </cell>
          <cell r="E5219" t="str">
            <v>90 ELL</v>
          </cell>
          <cell r="F5219">
            <v>2</v>
          </cell>
          <cell r="G5219" t="str">
            <v>CB300104000300</v>
          </cell>
          <cell r="H5219">
            <v>3</v>
          </cell>
          <cell r="I5219" t="str">
            <v>--</v>
          </cell>
          <cell r="J5219">
            <v>1</v>
          </cell>
          <cell r="K5219">
            <v>2</v>
          </cell>
        </row>
        <row r="5220">
          <cell r="A5220" t="str">
            <v>MC</v>
          </cell>
          <cell r="B5220" t="str">
            <v>CA304</v>
          </cell>
          <cell r="C5220" t="str">
            <v>CMC</v>
          </cell>
          <cell r="D5220" t="str">
            <v>HOLD</v>
          </cell>
          <cell r="E5220" t="str">
            <v>90 ELL</v>
          </cell>
          <cell r="F5220">
            <v>2</v>
          </cell>
          <cell r="G5220" t="str">
            <v>CB300105000300</v>
          </cell>
          <cell r="H5220">
            <v>3</v>
          </cell>
          <cell r="I5220" t="str">
            <v>--</v>
          </cell>
          <cell r="J5220">
            <v>2</v>
          </cell>
          <cell r="K5220">
            <v>3</v>
          </cell>
        </row>
        <row r="5221">
          <cell r="A5221" t="str">
            <v>MC</v>
          </cell>
          <cell r="B5221" t="str">
            <v>CA304</v>
          </cell>
          <cell r="C5221" t="str">
            <v>MC</v>
          </cell>
          <cell r="D5221" t="str">
            <v>2612</v>
          </cell>
          <cell r="E5221" t="str">
            <v>90 ELL</v>
          </cell>
          <cell r="F5221">
            <v>2</v>
          </cell>
          <cell r="G5221" t="str">
            <v>CB300105000300</v>
          </cell>
          <cell r="H5221">
            <v>3</v>
          </cell>
          <cell r="I5221" t="str">
            <v>--</v>
          </cell>
          <cell r="J5221">
            <v>3</v>
          </cell>
          <cell r="K5221">
            <v>4</v>
          </cell>
        </row>
        <row r="5222">
          <cell r="A5222" t="str">
            <v>MC</v>
          </cell>
          <cell r="B5222" t="str">
            <v>CA304</v>
          </cell>
          <cell r="C5222" t="str">
            <v>VT</v>
          </cell>
          <cell r="D5222" t="str">
            <v>HOLD</v>
          </cell>
          <cell r="E5222" t="str">
            <v>90 ELL</v>
          </cell>
          <cell r="F5222">
            <v>2</v>
          </cell>
          <cell r="G5222" t="str">
            <v>CB300105000300</v>
          </cell>
          <cell r="H5222">
            <v>3</v>
          </cell>
          <cell r="I5222" t="str">
            <v>--</v>
          </cell>
          <cell r="J5222">
            <v>4</v>
          </cell>
          <cell r="K5222">
            <v>5</v>
          </cell>
        </row>
        <row r="5223">
          <cell r="A5223" t="str">
            <v>MC</v>
          </cell>
          <cell r="B5223" t="str">
            <v>CA304</v>
          </cell>
          <cell r="C5223" t="str">
            <v>VT</v>
          </cell>
          <cell r="D5223" t="str">
            <v>HOLD</v>
          </cell>
          <cell r="E5223" t="str">
            <v>90 ELL</v>
          </cell>
          <cell r="F5223">
            <v>2</v>
          </cell>
          <cell r="G5223" t="str">
            <v>CB300105000300</v>
          </cell>
          <cell r="H5223">
            <v>3</v>
          </cell>
          <cell r="I5223" t="str">
            <v>--</v>
          </cell>
          <cell r="J5223">
            <v>6</v>
          </cell>
          <cell r="K5223">
            <v>7</v>
          </cell>
        </row>
        <row r="5224">
          <cell r="A5224" t="str">
            <v>MC</v>
          </cell>
          <cell r="B5224" t="str">
            <v>CA304</v>
          </cell>
          <cell r="C5224" t="str">
            <v>MC</v>
          </cell>
          <cell r="D5224" t="str">
            <v>2606</v>
          </cell>
          <cell r="E5224" t="str">
            <v>90 ELL</v>
          </cell>
          <cell r="F5224">
            <v>2</v>
          </cell>
          <cell r="G5224" t="str">
            <v>CB300105000300</v>
          </cell>
          <cell r="H5224">
            <v>3</v>
          </cell>
          <cell r="I5224" t="str">
            <v>--</v>
          </cell>
          <cell r="J5224">
            <v>3</v>
          </cell>
          <cell r="K5224">
            <v>4</v>
          </cell>
        </row>
        <row r="5225">
          <cell r="A5225" t="str">
            <v>MC</v>
          </cell>
          <cell r="B5225" t="str">
            <v>CA304</v>
          </cell>
          <cell r="C5225" t="str">
            <v>VT</v>
          </cell>
          <cell r="D5225" t="str">
            <v>HOLD</v>
          </cell>
          <cell r="E5225" t="str">
            <v>C RED</v>
          </cell>
          <cell r="F5225">
            <v>2</v>
          </cell>
          <cell r="G5225" t="str">
            <v>CB300505050302</v>
          </cell>
          <cell r="H5225">
            <v>3</v>
          </cell>
          <cell r="I5225">
            <v>2</v>
          </cell>
          <cell r="J5225">
            <v>1</v>
          </cell>
          <cell r="K5225">
            <v>2</v>
          </cell>
        </row>
        <row r="5226">
          <cell r="A5226" t="str">
            <v>MC</v>
          </cell>
          <cell r="B5226" t="str">
            <v>CA304</v>
          </cell>
          <cell r="C5226" t="str">
            <v>VT</v>
          </cell>
          <cell r="D5226" t="str">
            <v>HOLD</v>
          </cell>
          <cell r="E5226" t="str">
            <v>C RED</v>
          </cell>
          <cell r="F5226">
            <v>2</v>
          </cell>
          <cell r="G5226" t="str">
            <v>CB300505050302</v>
          </cell>
          <cell r="H5226">
            <v>3</v>
          </cell>
          <cell r="I5226">
            <v>2</v>
          </cell>
          <cell r="J5226">
            <v>4</v>
          </cell>
          <cell r="K5226">
            <v>5</v>
          </cell>
        </row>
        <row r="5227">
          <cell r="A5227" t="str">
            <v>MC</v>
          </cell>
          <cell r="B5227" t="str">
            <v>CA304</v>
          </cell>
          <cell r="C5227" t="str">
            <v>MC</v>
          </cell>
          <cell r="D5227" t="str">
            <v>2601</v>
          </cell>
          <cell r="E5227" t="str">
            <v>C RED</v>
          </cell>
          <cell r="F5227">
            <v>2</v>
          </cell>
          <cell r="G5227" t="str">
            <v>CB300505050302</v>
          </cell>
          <cell r="H5227">
            <v>3</v>
          </cell>
          <cell r="I5227">
            <v>2</v>
          </cell>
          <cell r="J5227">
            <v>2</v>
          </cell>
          <cell r="K5227">
            <v>3</v>
          </cell>
        </row>
        <row r="5228">
          <cell r="A5228" t="str">
            <v>MC</v>
          </cell>
          <cell r="B5228" t="str">
            <v>BA305</v>
          </cell>
          <cell r="C5228" t="str">
            <v>MOH</v>
          </cell>
          <cell r="D5228" t="str">
            <v>2002</v>
          </cell>
          <cell r="E5228" t="str">
            <v>C RED</v>
          </cell>
          <cell r="F5228">
            <v>2</v>
          </cell>
          <cell r="G5228" t="str">
            <v>CB300505050302</v>
          </cell>
          <cell r="H5228">
            <v>3</v>
          </cell>
          <cell r="I5228">
            <v>2</v>
          </cell>
          <cell r="J5228">
            <v>1</v>
          </cell>
          <cell r="K5228">
            <v>2</v>
          </cell>
        </row>
        <row r="5229">
          <cell r="A5229" t="str">
            <v>MC</v>
          </cell>
          <cell r="B5229" t="str">
            <v>CA304</v>
          </cell>
          <cell r="C5229" t="str">
            <v>MC</v>
          </cell>
          <cell r="D5229" t="str">
            <v>2605</v>
          </cell>
          <cell r="E5229" t="str">
            <v>C SWG</v>
          </cell>
          <cell r="F5229">
            <v>2</v>
          </cell>
          <cell r="G5229" t="str">
            <v>CB1614050803IH</v>
          </cell>
          <cell r="H5229">
            <v>3</v>
          </cell>
          <cell r="I5229">
            <v>1.5</v>
          </cell>
          <cell r="J5229">
            <v>2</v>
          </cell>
          <cell r="K5229">
            <v>3</v>
          </cell>
        </row>
        <row r="5230">
          <cell r="A5230" t="str">
            <v>MC</v>
          </cell>
          <cell r="B5230" t="str">
            <v>CA304</v>
          </cell>
          <cell r="C5230" t="str">
            <v>MC</v>
          </cell>
          <cell r="D5230" t="str">
            <v>2505</v>
          </cell>
          <cell r="E5230" t="str">
            <v>C SWG</v>
          </cell>
          <cell r="F5230">
            <v>2</v>
          </cell>
          <cell r="G5230" t="str">
            <v>CB1614050803IH</v>
          </cell>
          <cell r="H5230">
            <v>3</v>
          </cell>
          <cell r="I5230">
            <v>1.5</v>
          </cell>
          <cell r="J5230">
            <v>2</v>
          </cell>
          <cell r="K5230">
            <v>3</v>
          </cell>
        </row>
        <row r="5231">
          <cell r="A5231" t="str">
            <v>MC</v>
          </cell>
          <cell r="B5231" t="str">
            <v>CA304</v>
          </cell>
          <cell r="C5231" t="str">
            <v>MC</v>
          </cell>
          <cell r="D5231" t="str">
            <v>2606</v>
          </cell>
          <cell r="E5231" t="str">
            <v>C SWG</v>
          </cell>
          <cell r="F5231">
            <v>2</v>
          </cell>
          <cell r="G5231" t="str">
            <v>CB1614050803IH</v>
          </cell>
          <cell r="H5231">
            <v>3</v>
          </cell>
          <cell r="I5231">
            <v>1.5</v>
          </cell>
          <cell r="J5231">
            <v>2</v>
          </cell>
          <cell r="K5231">
            <v>3</v>
          </cell>
        </row>
        <row r="5232">
          <cell r="A5232" t="str">
            <v>MC</v>
          </cell>
          <cell r="B5232" t="str">
            <v>CA304</v>
          </cell>
          <cell r="C5232" t="str">
            <v>MC</v>
          </cell>
          <cell r="D5232" t="str">
            <v>2612</v>
          </cell>
          <cell r="E5232" t="str">
            <v>C SWG</v>
          </cell>
          <cell r="F5232">
            <v>2</v>
          </cell>
          <cell r="G5232" t="str">
            <v>CB1614050803IH</v>
          </cell>
          <cell r="H5232">
            <v>3</v>
          </cell>
          <cell r="I5232">
            <v>1.5</v>
          </cell>
          <cell r="J5232">
            <v>1</v>
          </cell>
          <cell r="K5232">
            <v>2</v>
          </cell>
        </row>
        <row r="5233">
          <cell r="A5233" t="str">
            <v>MC</v>
          </cell>
          <cell r="B5233" t="str">
            <v>CA304</v>
          </cell>
          <cell r="C5233" t="str">
            <v>MC</v>
          </cell>
          <cell r="D5233" t="str">
            <v>2506</v>
          </cell>
          <cell r="E5233" t="str">
            <v>E RED</v>
          </cell>
          <cell r="F5233">
            <v>2</v>
          </cell>
          <cell r="G5233" t="str">
            <v>CB300605050302</v>
          </cell>
          <cell r="H5233">
            <v>3</v>
          </cell>
          <cell r="I5233">
            <v>2</v>
          </cell>
          <cell r="J5233">
            <v>1</v>
          </cell>
          <cell r="K5233">
            <v>2</v>
          </cell>
        </row>
        <row r="5234">
          <cell r="A5234" t="str">
            <v>MC</v>
          </cell>
          <cell r="B5234" t="str">
            <v>CA304</v>
          </cell>
          <cell r="C5234" t="str">
            <v>MC</v>
          </cell>
          <cell r="D5234" t="str">
            <v>2606</v>
          </cell>
          <cell r="E5234" t="str">
            <v>E RED</v>
          </cell>
          <cell r="F5234">
            <v>2</v>
          </cell>
          <cell r="G5234" t="str">
            <v>CB300605050302</v>
          </cell>
          <cell r="H5234">
            <v>3</v>
          </cell>
          <cell r="I5234">
            <v>2</v>
          </cell>
          <cell r="J5234">
            <v>1</v>
          </cell>
          <cell r="K5234">
            <v>2</v>
          </cell>
        </row>
        <row r="5235">
          <cell r="A5235" t="str">
            <v>MC</v>
          </cell>
          <cell r="B5235" t="str">
            <v>CA304</v>
          </cell>
          <cell r="C5235" t="str">
            <v>MC</v>
          </cell>
          <cell r="D5235" t="str">
            <v>2612</v>
          </cell>
          <cell r="E5235" t="str">
            <v>E RED</v>
          </cell>
          <cell r="F5235">
            <v>2</v>
          </cell>
          <cell r="G5235" t="str">
            <v>CB300605050302</v>
          </cell>
          <cell r="H5235">
            <v>3</v>
          </cell>
          <cell r="I5235">
            <v>2</v>
          </cell>
          <cell r="J5235">
            <v>2</v>
          </cell>
          <cell r="K5235">
            <v>3</v>
          </cell>
        </row>
        <row r="5236">
          <cell r="A5236" t="str">
            <v>MC</v>
          </cell>
          <cell r="B5236" t="str">
            <v>CA304</v>
          </cell>
          <cell r="C5236" t="str">
            <v>MC</v>
          </cell>
          <cell r="D5236" t="str">
            <v>2612</v>
          </cell>
          <cell r="E5236" t="str">
            <v>E SWG</v>
          </cell>
          <cell r="F5236">
            <v>2</v>
          </cell>
          <cell r="G5236" t="str">
            <v>CB1624050803IH</v>
          </cell>
          <cell r="H5236">
            <v>3</v>
          </cell>
          <cell r="I5236">
            <v>1.5</v>
          </cell>
          <cell r="J5236">
            <v>2</v>
          </cell>
          <cell r="K5236">
            <v>3</v>
          </cell>
        </row>
        <row r="5237">
          <cell r="A5237" t="str">
            <v>MC</v>
          </cell>
          <cell r="B5237" t="str">
            <v>CA304</v>
          </cell>
          <cell r="C5237" t="str">
            <v>CMC</v>
          </cell>
          <cell r="D5237" t="str">
            <v>HOLD</v>
          </cell>
          <cell r="E5237" t="str">
            <v>SOL</v>
          </cell>
          <cell r="F5237">
            <v>2</v>
          </cell>
          <cell r="G5237" t="str">
            <v>CB39020000030T</v>
          </cell>
          <cell r="H5237">
            <v>3</v>
          </cell>
          <cell r="I5237">
            <v>0.75</v>
          </cell>
          <cell r="J5237">
            <v>2</v>
          </cell>
          <cell r="K5237">
            <v>3</v>
          </cell>
        </row>
        <row r="5238">
          <cell r="A5238" t="str">
            <v>MC</v>
          </cell>
          <cell r="B5238" t="str">
            <v>CA304</v>
          </cell>
          <cell r="C5238" t="str">
            <v>MC</v>
          </cell>
          <cell r="D5238" t="str">
            <v>2612</v>
          </cell>
          <cell r="E5238" t="str">
            <v>SOL</v>
          </cell>
          <cell r="F5238">
            <v>2</v>
          </cell>
          <cell r="G5238" t="str">
            <v>CB39020000030T</v>
          </cell>
          <cell r="H5238">
            <v>3</v>
          </cell>
          <cell r="I5238">
            <v>0.75</v>
          </cell>
          <cell r="J5238">
            <v>2</v>
          </cell>
          <cell r="K5238">
            <v>3</v>
          </cell>
        </row>
        <row r="5239">
          <cell r="A5239" t="str">
            <v>MC</v>
          </cell>
          <cell r="B5239" t="str">
            <v>CA304</v>
          </cell>
          <cell r="C5239" t="str">
            <v>MC</v>
          </cell>
          <cell r="D5239" t="str">
            <v>2606</v>
          </cell>
          <cell r="E5239" t="str">
            <v>SOL</v>
          </cell>
          <cell r="F5239">
            <v>2</v>
          </cell>
          <cell r="G5239" t="str">
            <v>CB39020000030T</v>
          </cell>
          <cell r="H5239">
            <v>3</v>
          </cell>
          <cell r="I5239">
            <v>0.75</v>
          </cell>
          <cell r="J5239">
            <v>2</v>
          </cell>
          <cell r="K5239">
            <v>3</v>
          </cell>
        </row>
        <row r="5240">
          <cell r="A5240" t="str">
            <v>MC</v>
          </cell>
          <cell r="B5240" t="str">
            <v>CA304</v>
          </cell>
          <cell r="C5240" t="str">
            <v>VT</v>
          </cell>
          <cell r="D5240" t="str">
            <v>HOLD</v>
          </cell>
          <cell r="E5240" t="str">
            <v>SOL</v>
          </cell>
          <cell r="F5240">
            <v>2</v>
          </cell>
          <cell r="G5240" t="str">
            <v>CB39020000030T</v>
          </cell>
          <cell r="H5240">
            <v>3</v>
          </cell>
          <cell r="I5240">
            <v>0.75</v>
          </cell>
          <cell r="J5240">
            <v>4</v>
          </cell>
          <cell r="K5240">
            <v>5</v>
          </cell>
        </row>
        <row r="5241">
          <cell r="A5241" t="str">
            <v>MC</v>
          </cell>
          <cell r="B5241" t="str">
            <v>CA304</v>
          </cell>
          <cell r="C5241" t="str">
            <v>MC</v>
          </cell>
          <cell r="D5241" t="str">
            <v>2606</v>
          </cell>
          <cell r="E5241" t="str">
            <v>TEE</v>
          </cell>
          <cell r="F5241">
            <v>2</v>
          </cell>
          <cell r="G5241" t="str">
            <v>CB300305000300</v>
          </cell>
          <cell r="H5241">
            <v>3</v>
          </cell>
          <cell r="I5241" t="str">
            <v>--</v>
          </cell>
          <cell r="J5241">
            <v>3</v>
          </cell>
          <cell r="K5241">
            <v>4</v>
          </cell>
        </row>
        <row r="5242">
          <cell r="A5242" t="str">
            <v>MC</v>
          </cell>
          <cell r="B5242" t="str">
            <v>CA304</v>
          </cell>
          <cell r="C5242" t="str">
            <v>MC</v>
          </cell>
          <cell r="D5242" t="str">
            <v>HOLD</v>
          </cell>
          <cell r="E5242" t="str">
            <v>90 ELL</v>
          </cell>
          <cell r="F5242">
            <v>2</v>
          </cell>
          <cell r="G5242" t="str">
            <v>CB300105000300</v>
          </cell>
          <cell r="H5242">
            <v>3</v>
          </cell>
          <cell r="I5242" t="str">
            <v>--</v>
          </cell>
          <cell r="J5242">
            <v>2</v>
          </cell>
          <cell r="K5242">
            <v>3</v>
          </cell>
        </row>
        <row r="5243">
          <cell r="A5243" t="str">
            <v>MC</v>
          </cell>
          <cell r="B5243" t="str">
            <v>CA304</v>
          </cell>
          <cell r="C5243" t="str">
            <v>MC</v>
          </cell>
          <cell r="D5243" t="str">
            <v>HOLD</v>
          </cell>
          <cell r="E5243" t="str">
            <v>90 ELL</v>
          </cell>
          <cell r="F5243">
            <v>2</v>
          </cell>
          <cell r="G5243" t="str">
            <v>CB300105000300</v>
          </cell>
          <cell r="H5243">
            <v>3</v>
          </cell>
          <cell r="I5243" t="str">
            <v>--</v>
          </cell>
          <cell r="J5243">
            <v>2</v>
          </cell>
          <cell r="K5243">
            <v>3</v>
          </cell>
        </row>
        <row r="5244">
          <cell r="A5244" t="str">
            <v>MC</v>
          </cell>
          <cell r="B5244" t="str">
            <v>CA304</v>
          </cell>
          <cell r="C5244" t="str">
            <v>MC</v>
          </cell>
          <cell r="D5244" t="str">
            <v>HOLD</v>
          </cell>
          <cell r="E5244" t="str">
            <v>90 ELL</v>
          </cell>
          <cell r="F5244">
            <v>2</v>
          </cell>
          <cell r="G5244" t="str">
            <v>CB300105000300</v>
          </cell>
          <cell r="H5244">
            <v>3</v>
          </cell>
          <cell r="I5244" t="str">
            <v>--</v>
          </cell>
          <cell r="J5244">
            <v>2</v>
          </cell>
          <cell r="K5244">
            <v>3</v>
          </cell>
        </row>
        <row r="5245">
          <cell r="A5245" t="str">
            <v>MC</v>
          </cell>
          <cell r="B5245" t="str">
            <v>CA304</v>
          </cell>
          <cell r="C5245" t="str">
            <v>MC</v>
          </cell>
          <cell r="D5245" t="str">
            <v>2502</v>
          </cell>
          <cell r="E5245" t="str">
            <v>SOL</v>
          </cell>
          <cell r="F5245">
            <v>2</v>
          </cell>
          <cell r="G5245" t="str">
            <v>CB39020000030T</v>
          </cell>
          <cell r="H5245">
            <v>3</v>
          </cell>
          <cell r="I5245">
            <v>0.75</v>
          </cell>
          <cell r="J5245">
            <v>1</v>
          </cell>
          <cell r="K5245">
            <v>2</v>
          </cell>
        </row>
        <row r="5246">
          <cell r="A5246" t="str">
            <v>MC</v>
          </cell>
          <cell r="B5246" t="str">
            <v>CA304</v>
          </cell>
          <cell r="C5246" t="str">
            <v>MC</v>
          </cell>
          <cell r="D5246" t="str">
            <v>2502</v>
          </cell>
          <cell r="E5246" t="str">
            <v>SOL</v>
          </cell>
          <cell r="F5246">
            <v>2</v>
          </cell>
          <cell r="G5246" t="str">
            <v>CB39020000030T</v>
          </cell>
          <cell r="H5246">
            <v>3</v>
          </cell>
          <cell r="I5246">
            <v>0.75</v>
          </cell>
          <cell r="J5246">
            <v>1</v>
          </cell>
          <cell r="K5246">
            <v>2</v>
          </cell>
        </row>
        <row r="5247">
          <cell r="A5247" t="str">
            <v>MC</v>
          </cell>
          <cell r="B5247" t="str">
            <v>B2C</v>
          </cell>
          <cell r="C5247" t="str">
            <v>SH</v>
          </cell>
          <cell r="D5247" t="str">
            <v>1260</v>
          </cell>
          <cell r="E5247" t="str">
            <v>90 ELL</v>
          </cell>
          <cell r="F5247">
            <v>2</v>
          </cell>
          <cell r="G5247" t="str">
            <v>CB300104000400</v>
          </cell>
          <cell r="H5247">
            <v>4</v>
          </cell>
          <cell r="I5247" t="str">
            <v>--</v>
          </cell>
          <cell r="J5247">
            <v>9</v>
          </cell>
          <cell r="K5247">
            <v>11</v>
          </cell>
        </row>
        <row r="5248">
          <cell r="A5248" t="str">
            <v>MC</v>
          </cell>
          <cell r="B5248" t="str">
            <v>B2C</v>
          </cell>
          <cell r="C5248" t="str">
            <v>SH</v>
          </cell>
          <cell r="D5248" t="str">
            <v>1260</v>
          </cell>
          <cell r="E5248" t="str">
            <v>E RED</v>
          </cell>
          <cell r="F5248">
            <v>2</v>
          </cell>
          <cell r="G5248" t="str">
            <v>CB300604040403</v>
          </cell>
          <cell r="H5248">
            <v>4</v>
          </cell>
          <cell r="I5248">
            <v>3</v>
          </cell>
          <cell r="J5248">
            <v>2</v>
          </cell>
          <cell r="K5248">
            <v>3</v>
          </cell>
        </row>
        <row r="5249">
          <cell r="A5249" t="str">
            <v>MC</v>
          </cell>
          <cell r="B5249" t="str">
            <v>B2C</v>
          </cell>
          <cell r="C5249" t="str">
            <v>SH</v>
          </cell>
          <cell r="D5249" t="str">
            <v>1260</v>
          </cell>
          <cell r="E5249" t="str">
            <v>SOL</v>
          </cell>
          <cell r="F5249">
            <v>2</v>
          </cell>
          <cell r="G5249" t="str">
            <v>CB39020000040T</v>
          </cell>
          <cell r="H5249">
            <v>4</v>
          </cell>
          <cell r="I5249">
            <v>0.75</v>
          </cell>
          <cell r="J5249">
            <v>3</v>
          </cell>
          <cell r="K5249">
            <v>4</v>
          </cell>
        </row>
        <row r="5250">
          <cell r="A5250" t="str">
            <v>MC</v>
          </cell>
          <cell r="B5250" t="str">
            <v>CA304</v>
          </cell>
          <cell r="C5250" t="str">
            <v>CMC</v>
          </cell>
          <cell r="D5250" t="str">
            <v>HOLD</v>
          </cell>
          <cell r="E5250" t="str">
            <v>45 ELL</v>
          </cell>
          <cell r="F5250">
            <v>2</v>
          </cell>
          <cell r="G5250" t="str">
            <v>CB300205000400</v>
          </cell>
          <cell r="H5250">
            <v>4</v>
          </cell>
          <cell r="I5250" t="str">
            <v>--</v>
          </cell>
          <cell r="J5250">
            <v>1</v>
          </cell>
          <cell r="K5250">
            <v>2</v>
          </cell>
        </row>
        <row r="5251">
          <cell r="A5251" t="str">
            <v>MC</v>
          </cell>
          <cell r="B5251" t="str">
            <v>CA307</v>
          </cell>
          <cell r="C5251" t="str">
            <v>P</v>
          </cell>
          <cell r="D5251" t="str">
            <v>HOLD1</v>
          </cell>
          <cell r="E5251" t="str">
            <v>90 ELL</v>
          </cell>
          <cell r="F5251">
            <v>2</v>
          </cell>
          <cell r="G5251" t="str">
            <v>CB300105000400</v>
          </cell>
          <cell r="H5251">
            <v>4</v>
          </cell>
          <cell r="I5251" t="str">
            <v>--</v>
          </cell>
          <cell r="J5251">
            <v>2</v>
          </cell>
          <cell r="K5251">
            <v>3</v>
          </cell>
        </row>
        <row r="5252">
          <cell r="A5252" t="str">
            <v>MC</v>
          </cell>
          <cell r="B5252" t="str">
            <v>CA304</v>
          </cell>
          <cell r="C5252" t="str">
            <v>CMC</v>
          </cell>
          <cell r="D5252" t="str">
            <v>HOLD</v>
          </cell>
          <cell r="E5252" t="str">
            <v>90 ELL</v>
          </cell>
          <cell r="F5252">
            <v>2</v>
          </cell>
          <cell r="G5252" t="str">
            <v>CB300105000400</v>
          </cell>
          <cell r="H5252">
            <v>4</v>
          </cell>
          <cell r="I5252" t="str">
            <v>--</v>
          </cell>
          <cell r="J5252">
            <v>2</v>
          </cell>
          <cell r="K5252">
            <v>3</v>
          </cell>
        </row>
        <row r="5253">
          <cell r="A5253" t="str">
            <v>MC</v>
          </cell>
          <cell r="B5253" t="str">
            <v>CA304</v>
          </cell>
          <cell r="C5253" t="str">
            <v>MC</v>
          </cell>
          <cell r="D5253" t="str">
            <v>2507</v>
          </cell>
          <cell r="E5253" t="str">
            <v>90 ELL</v>
          </cell>
          <cell r="F5253">
            <v>2</v>
          </cell>
          <cell r="G5253" t="str">
            <v>CB300105000400</v>
          </cell>
          <cell r="H5253">
            <v>4</v>
          </cell>
          <cell r="I5253" t="str">
            <v>--</v>
          </cell>
          <cell r="J5253">
            <v>3</v>
          </cell>
          <cell r="K5253">
            <v>4</v>
          </cell>
        </row>
        <row r="5254">
          <cell r="A5254" t="str">
            <v>MC</v>
          </cell>
          <cell r="B5254" t="str">
            <v>CA304</v>
          </cell>
          <cell r="C5254" t="str">
            <v>VT</v>
          </cell>
          <cell r="D5254" t="str">
            <v>HOLD</v>
          </cell>
          <cell r="E5254" t="str">
            <v>90 ELL</v>
          </cell>
          <cell r="F5254">
            <v>2</v>
          </cell>
          <cell r="G5254" t="str">
            <v>CB300105000400</v>
          </cell>
          <cell r="H5254">
            <v>4</v>
          </cell>
          <cell r="I5254" t="str">
            <v>--</v>
          </cell>
          <cell r="J5254">
            <v>3</v>
          </cell>
          <cell r="K5254">
            <v>4</v>
          </cell>
        </row>
        <row r="5255">
          <cell r="A5255" t="str">
            <v>MC</v>
          </cell>
          <cell r="B5255" t="str">
            <v>CA304</v>
          </cell>
          <cell r="C5255" t="str">
            <v>VT</v>
          </cell>
          <cell r="D5255" t="str">
            <v>HOLD</v>
          </cell>
          <cell r="E5255" t="str">
            <v>90 ELL</v>
          </cell>
          <cell r="F5255">
            <v>2</v>
          </cell>
          <cell r="G5255" t="str">
            <v>CB300105000400</v>
          </cell>
          <cell r="H5255">
            <v>4</v>
          </cell>
          <cell r="I5255" t="str">
            <v>--</v>
          </cell>
          <cell r="J5255">
            <v>4</v>
          </cell>
          <cell r="K5255">
            <v>5</v>
          </cell>
        </row>
        <row r="5256">
          <cell r="A5256" t="str">
            <v>MC</v>
          </cell>
          <cell r="B5256" t="str">
            <v>CA304</v>
          </cell>
          <cell r="C5256" t="str">
            <v>MC</v>
          </cell>
          <cell r="D5256" t="str">
            <v>2605</v>
          </cell>
          <cell r="E5256" t="str">
            <v>C RED</v>
          </cell>
          <cell r="F5256">
            <v>2</v>
          </cell>
          <cell r="G5256" t="str">
            <v>CB300505050402</v>
          </cell>
          <cell r="H5256">
            <v>4</v>
          </cell>
          <cell r="I5256">
            <v>2</v>
          </cell>
          <cell r="J5256">
            <v>2</v>
          </cell>
          <cell r="K5256">
            <v>3</v>
          </cell>
        </row>
        <row r="5257">
          <cell r="A5257" t="str">
            <v>MC</v>
          </cell>
          <cell r="B5257" t="str">
            <v>CA304</v>
          </cell>
          <cell r="C5257" t="str">
            <v>MC</v>
          </cell>
          <cell r="D5257" t="str">
            <v>2506</v>
          </cell>
          <cell r="E5257" t="str">
            <v>C RED</v>
          </cell>
          <cell r="F5257">
            <v>2</v>
          </cell>
          <cell r="G5257" t="str">
            <v>CB300505050402</v>
          </cell>
          <cell r="H5257">
            <v>4</v>
          </cell>
          <cell r="I5257">
            <v>2</v>
          </cell>
          <cell r="J5257">
            <v>2</v>
          </cell>
          <cell r="K5257">
            <v>3</v>
          </cell>
        </row>
        <row r="5258">
          <cell r="A5258" t="str">
            <v>MC</v>
          </cell>
          <cell r="B5258" t="str">
            <v>CA304</v>
          </cell>
          <cell r="C5258" t="str">
            <v>MC</v>
          </cell>
          <cell r="D5258" t="str">
            <v>2609</v>
          </cell>
          <cell r="E5258" t="str">
            <v>C SWG</v>
          </cell>
          <cell r="F5258">
            <v>2</v>
          </cell>
          <cell r="G5258" t="str">
            <v>CB1614050804IH</v>
          </cell>
          <cell r="H5258">
            <v>4</v>
          </cell>
          <cell r="I5258">
            <v>1.5</v>
          </cell>
          <cell r="J5258">
            <v>2</v>
          </cell>
          <cell r="K5258">
            <v>3</v>
          </cell>
        </row>
        <row r="5259">
          <cell r="A5259" t="str">
            <v>MC</v>
          </cell>
          <cell r="B5259" t="str">
            <v>CA304</v>
          </cell>
          <cell r="C5259" t="str">
            <v>MC</v>
          </cell>
          <cell r="D5259" t="str">
            <v>2505</v>
          </cell>
          <cell r="E5259" t="str">
            <v>E RED</v>
          </cell>
          <cell r="F5259">
            <v>2</v>
          </cell>
          <cell r="G5259" t="str">
            <v>CB300605050402</v>
          </cell>
          <cell r="H5259">
            <v>4</v>
          </cell>
          <cell r="I5259">
            <v>2</v>
          </cell>
          <cell r="J5259">
            <v>2</v>
          </cell>
          <cell r="K5259">
            <v>3</v>
          </cell>
        </row>
        <row r="5260">
          <cell r="A5260" t="str">
            <v>MC</v>
          </cell>
          <cell r="B5260" t="str">
            <v>CA304</v>
          </cell>
          <cell r="C5260" t="str">
            <v>CMC</v>
          </cell>
          <cell r="D5260" t="str">
            <v>HOLD</v>
          </cell>
          <cell r="E5260" t="str">
            <v>SOL</v>
          </cell>
          <cell r="F5260">
            <v>2</v>
          </cell>
          <cell r="G5260" t="str">
            <v>CB39020000040T</v>
          </cell>
          <cell r="H5260">
            <v>4</v>
          </cell>
          <cell r="I5260">
            <v>0.75</v>
          </cell>
          <cell r="J5260">
            <v>1</v>
          </cell>
          <cell r="K5260">
            <v>2</v>
          </cell>
        </row>
        <row r="5261">
          <cell r="A5261" t="str">
            <v>MC</v>
          </cell>
          <cell r="B5261" t="str">
            <v>CA304</v>
          </cell>
          <cell r="C5261" t="str">
            <v>CMC</v>
          </cell>
          <cell r="D5261" t="str">
            <v>HOLD</v>
          </cell>
          <cell r="E5261" t="str">
            <v>SOL</v>
          </cell>
          <cell r="F5261">
            <v>2</v>
          </cell>
          <cell r="G5261" t="str">
            <v>CB39020000040T</v>
          </cell>
          <cell r="H5261">
            <v>4</v>
          </cell>
          <cell r="I5261">
            <v>0.75</v>
          </cell>
          <cell r="J5261">
            <v>1</v>
          </cell>
          <cell r="K5261">
            <v>2</v>
          </cell>
        </row>
        <row r="5262">
          <cell r="A5262" t="str">
            <v>MC</v>
          </cell>
          <cell r="B5262" t="str">
            <v>CA304</v>
          </cell>
          <cell r="C5262" t="str">
            <v>CMC</v>
          </cell>
          <cell r="D5262" t="str">
            <v>HOLD</v>
          </cell>
          <cell r="E5262" t="str">
            <v>TEE</v>
          </cell>
          <cell r="F5262">
            <v>2</v>
          </cell>
          <cell r="G5262" t="str">
            <v>CB300305000400</v>
          </cell>
          <cell r="H5262">
            <v>4</v>
          </cell>
          <cell r="I5262" t="str">
            <v>--</v>
          </cell>
          <cell r="J5262">
            <v>1</v>
          </cell>
          <cell r="K5262">
            <v>2</v>
          </cell>
        </row>
        <row r="5263">
          <cell r="A5263" t="str">
            <v>MC</v>
          </cell>
          <cell r="B5263" t="str">
            <v>CA304</v>
          </cell>
          <cell r="C5263" t="str">
            <v>VT</v>
          </cell>
          <cell r="D5263" t="str">
            <v>HOLD</v>
          </cell>
          <cell r="E5263" t="str">
            <v>TEE</v>
          </cell>
          <cell r="F5263">
            <v>2</v>
          </cell>
          <cell r="G5263" t="str">
            <v>CB300305000400</v>
          </cell>
          <cell r="H5263">
            <v>4</v>
          </cell>
          <cell r="I5263" t="str">
            <v>--</v>
          </cell>
          <cell r="J5263">
            <v>1</v>
          </cell>
          <cell r="K5263">
            <v>2</v>
          </cell>
        </row>
        <row r="5264">
          <cell r="A5264" t="str">
            <v>MC</v>
          </cell>
          <cell r="B5264" t="str">
            <v>CA307</v>
          </cell>
          <cell r="C5264" t="str">
            <v>P</v>
          </cell>
          <cell r="D5264" t="str">
            <v>HOLD1</v>
          </cell>
          <cell r="E5264" t="str">
            <v>TOL</v>
          </cell>
          <cell r="F5264">
            <v>2</v>
          </cell>
          <cell r="G5264" t="str">
            <v>CB39030000040T</v>
          </cell>
          <cell r="H5264">
            <v>4</v>
          </cell>
          <cell r="I5264">
            <v>0.75</v>
          </cell>
          <cell r="J5264">
            <v>1</v>
          </cell>
          <cell r="K5264">
            <v>2</v>
          </cell>
        </row>
        <row r="5265">
          <cell r="A5265" t="str">
            <v>MC</v>
          </cell>
          <cell r="B5265" t="str">
            <v>CA304</v>
          </cell>
          <cell r="C5265" t="str">
            <v>MC</v>
          </cell>
          <cell r="D5265" t="str">
            <v>2502</v>
          </cell>
          <cell r="E5265" t="str">
            <v>90 ELL</v>
          </cell>
          <cell r="F5265">
            <v>2</v>
          </cell>
          <cell r="G5265" t="str">
            <v>CB300105000400</v>
          </cell>
          <cell r="H5265">
            <v>4</v>
          </cell>
          <cell r="I5265" t="str">
            <v>--</v>
          </cell>
          <cell r="J5265">
            <v>8</v>
          </cell>
          <cell r="K5265">
            <v>10</v>
          </cell>
        </row>
        <row r="5266">
          <cell r="A5266" t="str">
            <v>MC</v>
          </cell>
          <cell r="B5266" t="str">
            <v>CA304</v>
          </cell>
          <cell r="C5266" t="str">
            <v>MC</v>
          </cell>
          <cell r="D5266" t="str">
            <v>2502</v>
          </cell>
          <cell r="E5266" t="str">
            <v>90 ELL</v>
          </cell>
          <cell r="F5266">
            <v>2</v>
          </cell>
          <cell r="G5266" t="str">
            <v>CB300105000400</v>
          </cell>
          <cell r="H5266">
            <v>4</v>
          </cell>
          <cell r="I5266" t="str">
            <v>--</v>
          </cell>
          <cell r="J5266">
            <v>7</v>
          </cell>
          <cell r="K5266">
            <v>9</v>
          </cell>
        </row>
        <row r="5267">
          <cell r="A5267" t="str">
            <v>MC</v>
          </cell>
          <cell r="B5267" t="str">
            <v>CA304</v>
          </cell>
          <cell r="C5267" t="str">
            <v>MC</v>
          </cell>
          <cell r="D5267" t="str">
            <v>HOLD</v>
          </cell>
          <cell r="E5267" t="str">
            <v>90 ELL</v>
          </cell>
          <cell r="F5267">
            <v>2</v>
          </cell>
          <cell r="G5267" t="str">
            <v>CB300105000400</v>
          </cell>
          <cell r="H5267">
            <v>4</v>
          </cell>
          <cell r="I5267" t="str">
            <v>--</v>
          </cell>
          <cell r="J5267">
            <v>5</v>
          </cell>
          <cell r="K5267">
            <v>6</v>
          </cell>
        </row>
        <row r="5268">
          <cell r="A5268" t="str">
            <v>MC</v>
          </cell>
          <cell r="B5268" t="str">
            <v>CA304</v>
          </cell>
          <cell r="C5268" t="str">
            <v>MC</v>
          </cell>
          <cell r="D5268" t="str">
            <v>HOLD</v>
          </cell>
          <cell r="E5268" t="str">
            <v>90 ELL</v>
          </cell>
          <cell r="F5268">
            <v>2</v>
          </cell>
          <cell r="G5268" t="str">
            <v>CB300105000400</v>
          </cell>
          <cell r="H5268">
            <v>4</v>
          </cell>
          <cell r="I5268" t="str">
            <v>--</v>
          </cell>
          <cell r="J5268">
            <v>5</v>
          </cell>
          <cell r="K5268">
            <v>6</v>
          </cell>
        </row>
        <row r="5269">
          <cell r="A5269" t="str">
            <v>MC</v>
          </cell>
          <cell r="B5269" t="str">
            <v>CA304</v>
          </cell>
          <cell r="C5269" t="str">
            <v>MC</v>
          </cell>
          <cell r="D5269" t="str">
            <v>2503</v>
          </cell>
          <cell r="E5269" t="str">
            <v>90 ELL</v>
          </cell>
          <cell r="F5269">
            <v>2</v>
          </cell>
          <cell r="G5269" t="str">
            <v>CB300105000400</v>
          </cell>
          <cell r="H5269">
            <v>4</v>
          </cell>
          <cell r="I5269" t="str">
            <v>--</v>
          </cell>
          <cell r="J5269">
            <v>3</v>
          </cell>
          <cell r="K5269">
            <v>4</v>
          </cell>
        </row>
        <row r="5270">
          <cell r="A5270" t="str">
            <v>MC</v>
          </cell>
          <cell r="B5270" t="str">
            <v>CA304</v>
          </cell>
          <cell r="C5270" t="str">
            <v>MC</v>
          </cell>
          <cell r="D5270" t="str">
            <v>HOLD</v>
          </cell>
          <cell r="E5270" t="str">
            <v>90 ELL</v>
          </cell>
          <cell r="F5270">
            <v>2</v>
          </cell>
          <cell r="G5270" t="str">
            <v>CB300105000400</v>
          </cell>
          <cell r="H5270">
            <v>4</v>
          </cell>
          <cell r="I5270" t="str">
            <v>--</v>
          </cell>
          <cell r="J5270">
            <v>5</v>
          </cell>
          <cell r="K5270">
            <v>6</v>
          </cell>
        </row>
        <row r="5271">
          <cell r="A5271" t="str">
            <v>MC</v>
          </cell>
          <cell r="B5271" t="str">
            <v>CA304</v>
          </cell>
          <cell r="C5271" t="str">
            <v>MC</v>
          </cell>
          <cell r="D5271" t="str">
            <v>2604</v>
          </cell>
          <cell r="E5271" t="str">
            <v>C RED</v>
          </cell>
          <cell r="F5271">
            <v>2</v>
          </cell>
          <cell r="G5271" t="str">
            <v>CB300505050402</v>
          </cell>
          <cell r="H5271">
            <v>4</v>
          </cell>
          <cell r="I5271">
            <v>2</v>
          </cell>
          <cell r="J5271">
            <v>2</v>
          </cell>
          <cell r="K5271">
            <v>3</v>
          </cell>
        </row>
        <row r="5272">
          <cell r="A5272" t="str">
            <v>MC</v>
          </cell>
          <cell r="B5272" t="str">
            <v>CA304</v>
          </cell>
          <cell r="C5272" t="str">
            <v>MC</v>
          </cell>
          <cell r="D5272" t="str">
            <v>2502</v>
          </cell>
          <cell r="E5272" t="str">
            <v>E RED</v>
          </cell>
          <cell r="F5272">
            <v>2</v>
          </cell>
          <cell r="G5272" t="str">
            <v>CB300605050403</v>
          </cell>
          <cell r="H5272">
            <v>4</v>
          </cell>
          <cell r="I5272">
            <v>3</v>
          </cell>
          <cell r="J5272">
            <v>2</v>
          </cell>
          <cell r="K5272">
            <v>3</v>
          </cell>
        </row>
        <row r="5273">
          <cell r="A5273" t="str">
            <v>MC</v>
          </cell>
          <cell r="B5273" t="str">
            <v>CA304</v>
          </cell>
          <cell r="C5273" t="str">
            <v>MC</v>
          </cell>
          <cell r="D5273" t="str">
            <v>2502</v>
          </cell>
          <cell r="E5273" t="str">
            <v>E RED</v>
          </cell>
          <cell r="F5273">
            <v>2</v>
          </cell>
          <cell r="G5273" t="str">
            <v>CB300605050403</v>
          </cell>
          <cell r="H5273">
            <v>4</v>
          </cell>
          <cell r="I5273">
            <v>3</v>
          </cell>
          <cell r="J5273">
            <v>2</v>
          </cell>
          <cell r="K5273">
            <v>3</v>
          </cell>
        </row>
        <row r="5274">
          <cell r="A5274" t="str">
            <v>MC</v>
          </cell>
          <cell r="B5274" t="str">
            <v>CA304</v>
          </cell>
          <cell r="C5274" t="str">
            <v>MC</v>
          </cell>
          <cell r="D5274" t="str">
            <v>2502</v>
          </cell>
          <cell r="E5274" t="str">
            <v>SOL</v>
          </cell>
          <cell r="F5274">
            <v>2</v>
          </cell>
          <cell r="G5274" t="str">
            <v>CB39020000040T</v>
          </cell>
          <cell r="H5274">
            <v>4</v>
          </cell>
          <cell r="I5274">
            <v>0.75</v>
          </cell>
          <cell r="J5274">
            <v>1</v>
          </cell>
          <cell r="K5274">
            <v>2</v>
          </cell>
        </row>
        <row r="5275">
          <cell r="A5275" t="str">
            <v>MC</v>
          </cell>
          <cell r="B5275" t="str">
            <v>B2C</v>
          </cell>
          <cell r="C5275" t="str">
            <v>SH</v>
          </cell>
          <cell r="D5275" t="str">
            <v>1360</v>
          </cell>
          <cell r="E5275" t="str">
            <v>90 ELL</v>
          </cell>
          <cell r="F5275">
            <v>2</v>
          </cell>
          <cell r="G5275" t="str">
            <v>CB300104000600</v>
          </cell>
          <cell r="H5275">
            <v>6</v>
          </cell>
          <cell r="I5275" t="str">
            <v>--</v>
          </cell>
          <cell r="J5275">
            <v>2</v>
          </cell>
          <cell r="K5275">
            <v>3</v>
          </cell>
        </row>
        <row r="5276">
          <cell r="A5276" t="str">
            <v>MC</v>
          </cell>
          <cell r="B5276" t="str">
            <v>B2C</v>
          </cell>
          <cell r="C5276" t="str">
            <v>SH</v>
          </cell>
          <cell r="D5276" t="str">
            <v>1460</v>
          </cell>
          <cell r="E5276" t="str">
            <v>90 ELL</v>
          </cell>
          <cell r="F5276">
            <v>2</v>
          </cell>
          <cell r="G5276" t="str">
            <v>CB300104000600</v>
          </cell>
          <cell r="H5276">
            <v>6</v>
          </cell>
          <cell r="I5276" t="str">
            <v>--</v>
          </cell>
          <cell r="J5276">
            <v>7</v>
          </cell>
          <cell r="K5276">
            <v>9</v>
          </cell>
        </row>
        <row r="5277">
          <cell r="A5277" t="str">
            <v>MC</v>
          </cell>
          <cell r="B5277" t="str">
            <v>B2C</v>
          </cell>
          <cell r="C5277" t="str">
            <v>SH</v>
          </cell>
          <cell r="D5277" t="str">
            <v>1000</v>
          </cell>
          <cell r="E5277" t="str">
            <v>CAP</v>
          </cell>
          <cell r="F5277">
            <v>2</v>
          </cell>
          <cell r="G5277" t="str">
            <v>CB300704000600</v>
          </cell>
          <cell r="H5277">
            <v>6</v>
          </cell>
          <cell r="I5277" t="str">
            <v>--</v>
          </cell>
          <cell r="J5277">
            <v>2</v>
          </cell>
          <cell r="K5277">
            <v>3</v>
          </cell>
        </row>
        <row r="5278">
          <cell r="A5278" t="str">
            <v>MC</v>
          </cell>
          <cell r="B5278" t="str">
            <v>B2C</v>
          </cell>
          <cell r="C5278" t="str">
            <v>SH</v>
          </cell>
          <cell r="D5278" t="str">
            <v>1460</v>
          </cell>
          <cell r="E5278" t="str">
            <v>E RED</v>
          </cell>
          <cell r="F5278">
            <v>2</v>
          </cell>
          <cell r="G5278" t="str">
            <v>CB300604040604</v>
          </cell>
          <cell r="H5278">
            <v>6</v>
          </cell>
          <cell r="I5278">
            <v>4</v>
          </cell>
          <cell r="J5278">
            <v>2</v>
          </cell>
          <cell r="K5278">
            <v>3</v>
          </cell>
        </row>
        <row r="5279">
          <cell r="A5279" t="str">
            <v>MC</v>
          </cell>
          <cell r="B5279" t="str">
            <v>B2C</v>
          </cell>
          <cell r="C5279" t="str">
            <v>SH</v>
          </cell>
          <cell r="D5279" t="str">
            <v>1460</v>
          </cell>
          <cell r="E5279" t="str">
            <v>SOL</v>
          </cell>
          <cell r="F5279">
            <v>2</v>
          </cell>
          <cell r="G5279" t="str">
            <v>CB39020000060T</v>
          </cell>
          <cell r="H5279">
            <v>6</v>
          </cell>
          <cell r="I5279">
            <v>0.75</v>
          </cell>
          <cell r="J5279">
            <v>3</v>
          </cell>
          <cell r="K5279">
            <v>4</v>
          </cell>
        </row>
        <row r="5280">
          <cell r="A5280" t="str">
            <v>MC</v>
          </cell>
          <cell r="B5280" t="str">
            <v>B2C</v>
          </cell>
          <cell r="C5280" t="str">
            <v>SH</v>
          </cell>
          <cell r="D5280" t="str">
            <v>1000</v>
          </cell>
          <cell r="E5280" t="str">
            <v>SOL</v>
          </cell>
          <cell r="F5280">
            <v>2</v>
          </cell>
          <cell r="G5280" t="str">
            <v>CB39020000060T</v>
          </cell>
          <cell r="H5280">
            <v>6</v>
          </cell>
          <cell r="I5280">
            <v>0.75</v>
          </cell>
          <cell r="J5280">
            <v>4</v>
          </cell>
          <cell r="K5280">
            <v>5</v>
          </cell>
        </row>
        <row r="5281">
          <cell r="A5281" t="str">
            <v>MC</v>
          </cell>
          <cell r="B5281" t="str">
            <v>CA307</v>
          </cell>
          <cell r="C5281" t="str">
            <v>HCLG</v>
          </cell>
          <cell r="D5281" t="str">
            <v>1100</v>
          </cell>
          <cell r="E5281" t="str">
            <v>90 ELL</v>
          </cell>
          <cell r="F5281">
            <v>2</v>
          </cell>
          <cell r="G5281" t="str">
            <v>CB300105000600</v>
          </cell>
          <cell r="H5281">
            <v>6</v>
          </cell>
          <cell r="I5281" t="str">
            <v>--</v>
          </cell>
          <cell r="J5281">
            <v>2</v>
          </cell>
          <cell r="K5281">
            <v>3</v>
          </cell>
        </row>
        <row r="5282">
          <cell r="A5282" t="str">
            <v>MC</v>
          </cell>
          <cell r="B5282" t="str">
            <v>CA304</v>
          </cell>
          <cell r="C5282" t="str">
            <v>CMC</v>
          </cell>
          <cell r="D5282" t="str">
            <v>HOLD</v>
          </cell>
          <cell r="E5282" t="str">
            <v>90 ELL</v>
          </cell>
          <cell r="F5282">
            <v>2</v>
          </cell>
          <cell r="G5282" t="str">
            <v>CB300105000600</v>
          </cell>
          <cell r="H5282">
            <v>6</v>
          </cell>
          <cell r="I5282" t="str">
            <v>--</v>
          </cell>
          <cell r="J5282">
            <v>1</v>
          </cell>
          <cell r="K5282">
            <v>2</v>
          </cell>
        </row>
        <row r="5283">
          <cell r="A5283" t="str">
            <v>MC</v>
          </cell>
          <cell r="B5283" t="str">
            <v>CA304</v>
          </cell>
          <cell r="C5283" t="str">
            <v>CMC</v>
          </cell>
          <cell r="D5283" t="str">
            <v>HOLD</v>
          </cell>
          <cell r="E5283" t="str">
            <v>90 ELL</v>
          </cell>
          <cell r="F5283">
            <v>2</v>
          </cell>
          <cell r="G5283" t="str">
            <v>CB300105000600</v>
          </cell>
          <cell r="H5283">
            <v>6</v>
          </cell>
          <cell r="I5283" t="str">
            <v>--</v>
          </cell>
          <cell r="J5283">
            <v>4</v>
          </cell>
          <cell r="K5283">
            <v>5</v>
          </cell>
        </row>
        <row r="5284">
          <cell r="A5284" t="str">
            <v>MC</v>
          </cell>
          <cell r="B5284" t="str">
            <v>CA304</v>
          </cell>
          <cell r="C5284" t="str">
            <v>CMC</v>
          </cell>
          <cell r="D5284" t="str">
            <v>HOLD</v>
          </cell>
          <cell r="E5284" t="str">
            <v>90 ELL</v>
          </cell>
          <cell r="F5284">
            <v>2</v>
          </cell>
          <cell r="G5284" t="str">
            <v>CB300105000600</v>
          </cell>
          <cell r="H5284">
            <v>6</v>
          </cell>
          <cell r="I5284" t="str">
            <v>--</v>
          </cell>
          <cell r="J5284">
            <v>1</v>
          </cell>
          <cell r="K5284">
            <v>2</v>
          </cell>
        </row>
        <row r="5285">
          <cell r="A5285" t="str">
            <v>MC</v>
          </cell>
          <cell r="B5285" t="str">
            <v>CA307</v>
          </cell>
          <cell r="C5285" t="str">
            <v>HCL</v>
          </cell>
          <cell r="D5285" t="str">
            <v>1100</v>
          </cell>
          <cell r="E5285" t="str">
            <v>90 ELL</v>
          </cell>
          <cell r="F5285">
            <v>2</v>
          </cell>
          <cell r="G5285" t="str">
            <v>CB300105000600</v>
          </cell>
          <cell r="H5285">
            <v>6</v>
          </cell>
          <cell r="I5285" t="str">
            <v>--</v>
          </cell>
          <cell r="J5285">
            <v>13</v>
          </cell>
          <cell r="K5285">
            <v>15</v>
          </cell>
        </row>
        <row r="5286">
          <cell r="A5286" t="str">
            <v>MC</v>
          </cell>
          <cell r="B5286" t="str">
            <v>CA304</v>
          </cell>
          <cell r="C5286" t="str">
            <v>MC</v>
          </cell>
          <cell r="D5286" t="str">
            <v>2410</v>
          </cell>
          <cell r="E5286" t="str">
            <v>90 ELL</v>
          </cell>
          <cell r="F5286">
            <v>2</v>
          </cell>
          <cell r="G5286" t="str">
            <v>CB300105000600</v>
          </cell>
          <cell r="H5286">
            <v>6</v>
          </cell>
          <cell r="I5286" t="str">
            <v>--</v>
          </cell>
          <cell r="J5286">
            <v>3</v>
          </cell>
          <cell r="K5286">
            <v>4</v>
          </cell>
        </row>
        <row r="5287">
          <cell r="A5287" t="str">
            <v>MC</v>
          </cell>
          <cell r="B5287" t="str">
            <v>CA304</v>
          </cell>
          <cell r="C5287" t="str">
            <v>MC</v>
          </cell>
          <cell r="D5287" t="str">
            <v>2412</v>
          </cell>
          <cell r="E5287" t="str">
            <v>90 ELL</v>
          </cell>
          <cell r="F5287">
            <v>2</v>
          </cell>
          <cell r="G5287" t="str">
            <v>CB300105000600</v>
          </cell>
          <cell r="H5287">
            <v>6</v>
          </cell>
          <cell r="I5287" t="str">
            <v>--</v>
          </cell>
          <cell r="J5287">
            <v>4</v>
          </cell>
          <cell r="K5287">
            <v>5</v>
          </cell>
        </row>
        <row r="5288">
          <cell r="A5288" t="str">
            <v>MC</v>
          </cell>
          <cell r="B5288" t="str">
            <v>BA305</v>
          </cell>
          <cell r="C5288" t="str">
            <v>MOH</v>
          </cell>
          <cell r="D5288" t="str">
            <v>HOLD</v>
          </cell>
          <cell r="E5288" t="str">
            <v>90 ELL</v>
          </cell>
          <cell r="F5288">
            <v>2</v>
          </cell>
          <cell r="G5288" t="str">
            <v>CB300105000600</v>
          </cell>
          <cell r="H5288">
            <v>6</v>
          </cell>
          <cell r="I5288" t="str">
            <v>--</v>
          </cell>
          <cell r="J5288">
            <v>3</v>
          </cell>
          <cell r="K5288">
            <v>4</v>
          </cell>
        </row>
        <row r="5289">
          <cell r="A5289" t="str">
            <v>MC</v>
          </cell>
          <cell r="B5289" t="str">
            <v>CA304</v>
          </cell>
          <cell r="C5289" t="str">
            <v>MC</v>
          </cell>
          <cell r="D5289" t="str">
            <v>2613</v>
          </cell>
          <cell r="E5289" t="str">
            <v>90 ELL</v>
          </cell>
          <cell r="F5289">
            <v>2</v>
          </cell>
          <cell r="G5289" t="str">
            <v>CB300105000600</v>
          </cell>
          <cell r="H5289">
            <v>6</v>
          </cell>
          <cell r="I5289" t="str">
            <v>--</v>
          </cell>
          <cell r="J5289">
            <v>9</v>
          </cell>
          <cell r="K5289">
            <v>11</v>
          </cell>
        </row>
        <row r="5290">
          <cell r="A5290" t="str">
            <v>MC</v>
          </cell>
          <cell r="B5290" t="str">
            <v>CA307</v>
          </cell>
          <cell r="C5290" t="str">
            <v>HCL</v>
          </cell>
          <cell r="D5290" t="str">
            <v>1100</v>
          </cell>
          <cell r="E5290" t="str">
            <v>SOL</v>
          </cell>
          <cell r="F5290">
            <v>2</v>
          </cell>
          <cell r="G5290" t="str">
            <v>CB39020000060T</v>
          </cell>
          <cell r="H5290">
            <v>6</v>
          </cell>
          <cell r="I5290">
            <v>0.75</v>
          </cell>
          <cell r="J5290">
            <v>4</v>
          </cell>
          <cell r="K5290">
            <v>5</v>
          </cell>
        </row>
        <row r="5291">
          <cell r="A5291" t="str">
            <v>MC</v>
          </cell>
          <cell r="B5291" t="str">
            <v>CA304</v>
          </cell>
          <cell r="C5291" t="str">
            <v>MC</v>
          </cell>
          <cell r="D5291" t="str">
            <v>2410</v>
          </cell>
          <cell r="E5291" t="str">
            <v>SOL</v>
          </cell>
          <cell r="F5291">
            <v>2</v>
          </cell>
          <cell r="G5291" t="str">
            <v>CB39020000060T</v>
          </cell>
          <cell r="H5291">
            <v>6</v>
          </cell>
          <cell r="I5291">
            <v>0.75</v>
          </cell>
          <cell r="J5291">
            <v>3</v>
          </cell>
          <cell r="K5291">
            <v>4</v>
          </cell>
        </row>
        <row r="5292">
          <cell r="A5292" t="str">
            <v>MC</v>
          </cell>
          <cell r="B5292" t="str">
            <v>CA304</v>
          </cell>
          <cell r="C5292" t="str">
            <v>MC</v>
          </cell>
          <cell r="D5292" t="str">
            <v>2412</v>
          </cell>
          <cell r="E5292" t="str">
            <v>SOL</v>
          </cell>
          <cell r="F5292">
            <v>2</v>
          </cell>
          <cell r="G5292" t="str">
            <v>CB39020000060T</v>
          </cell>
          <cell r="H5292">
            <v>6</v>
          </cell>
          <cell r="I5292">
            <v>0.75</v>
          </cell>
          <cell r="J5292">
            <v>1</v>
          </cell>
          <cell r="K5292">
            <v>2</v>
          </cell>
        </row>
        <row r="5293">
          <cell r="A5293" t="str">
            <v>MC</v>
          </cell>
          <cell r="B5293" t="str">
            <v>CA304</v>
          </cell>
          <cell r="C5293" t="str">
            <v>CMC</v>
          </cell>
          <cell r="D5293" t="str">
            <v>HOLD</v>
          </cell>
          <cell r="E5293" t="str">
            <v>TEE</v>
          </cell>
          <cell r="F5293">
            <v>2</v>
          </cell>
          <cell r="G5293" t="str">
            <v>CB300305000600</v>
          </cell>
          <cell r="H5293">
            <v>6</v>
          </cell>
          <cell r="I5293" t="str">
            <v>--</v>
          </cell>
          <cell r="J5293">
            <v>1</v>
          </cell>
          <cell r="K5293">
            <v>2</v>
          </cell>
        </row>
        <row r="5294">
          <cell r="A5294" t="str">
            <v>MC</v>
          </cell>
          <cell r="B5294" t="str">
            <v>CA307</v>
          </cell>
          <cell r="C5294" t="str">
            <v>HCL</v>
          </cell>
          <cell r="D5294" t="str">
            <v>1100</v>
          </cell>
          <cell r="E5294" t="str">
            <v>TEE</v>
          </cell>
          <cell r="F5294">
            <v>2</v>
          </cell>
          <cell r="G5294" t="str">
            <v>CB300305000600</v>
          </cell>
          <cell r="H5294">
            <v>6</v>
          </cell>
          <cell r="I5294" t="str">
            <v>--</v>
          </cell>
          <cell r="J5294">
            <v>1</v>
          </cell>
          <cell r="K5294">
            <v>2</v>
          </cell>
        </row>
        <row r="5295">
          <cell r="A5295" t="str">
            <v>MC</v>
          </cell>
          <cell r="B5295" t="str">
            <v>CA307</v>
          </cell>
          <cell r="C5295" t="str">
            <v>HCLG</v>
          </cell>
          <cell r="D5295" t="str">
            <v>1100</v>
          </cell>
          <cell r="E5295" t="str">
            <v>TOL</v>
          </cell>
          <cell r="F5295">
            <v>2</v>
          </cell>
          <cell r="G5295" t="str">
            <v>CB39030000060T</v>
          </cell>
          <cell r="H5295">
            <v>6</v>
          </cell>
          <cell r="I5295">
            <v>0.75</v>
          </cell>
          <cell r="J5295">
            <v>1</v>
          </cell>
          <cell r="K5295">
            <v>2</v>
          </cell>
        </row>
        <row r="5296">
          <cell r="A5296" t="str">
            <v>MC</v>
          </cell>
          <cell r="B5296" t="str">
            <v>CA304</v>
          </cell>
          <cell r="C5296" t="str">
            <v>MC</v>
          </cell>
          <cell r="D5296" t="str">
            <v>2502</v>
          </cell>
          <cell r="E5296" t="str">
            <v>45 ELL</v>
          </cell>
          <cell r="F5296">
            <v>2</v>
          </cell>
          <cell r="G5296" t="str">
            <v>CB300205000600</v>
          </cell>
          <cell r="H5296">
            <v>6</v>
          </cell>
          <cell r="I5296" t="str">
            <v>--</v>
          </cell>
          <cell r="J5296">
            <v>1</v>
          </cell>
          <cell r="K5296">
            <v>2</v>
          </cell>
        </row>
        <row r="5297">
          <cell r="A5297" t="str">
            <v>MC</v>
          </cell>
          <cell r="B5297" t="str">
            <v>CA304</v>
          </cell>
          <cell r="C5297" t="str">
            <v>MC</v>
          </cell>
          <cell r="D5297" t="str">
            <v>2504</v>
          </cell>
          <cell r="E5297" t="str">
            <v>90 ELL</v>
          </cell>
          <cell r="F5297">
            <v>2</v>
          </cell>
          <cell r="G5297" t="str">
            <v>CB300105000600</v>
          </cell>
          <cell r="H5297">
            <v>6</v>
          </cell>
          <cell r="I5297" t="str">
            <v>--</v>
          </cell>
          <cell r="J5297">
            <v>7</v>
          </cell>
          <cell r="K5297">
            <v>9</v>
          </cell>
        </row>
        <row r="5298">
          <cell r="A5298" t="str">
            <v>MC</v>
          </cell>
          <cell r="B5298" t="str">
            <v>BA305</v>
          </cell>
          <cell r="C5298" t="str">
            <v>MOH</v>
          </cell>
          <cell r="D5298" t="str">
            <v>2103</v>
          </cell>
          <cell r="E5298" t="str">
            <v>90 ELL</v>
          </cell>
          <cell r="F5298">
            <v>2</v>
          </cell>
          <cell r="G5298" t="str">
            <v>CB300105000600</v>
          </cell>
          <cell r="H5298">
            <v>6</v>
          </cell>
          <cell r="I5298" t="str">
            <v>--</v>
          </cell>
          <cell r="J5298">
            <v>5</v>
          </cell>
          <cell r="K5298">
            <v>6</v>
          </cell>
        </row>
        <row r="5299">
          <cell r="A5299" t="str">
            <v>MC</v>
          </cell>
          <cell r="B5299" t="str">
            <v>CA304</v>
          </cell>
          <cell r="C5299" t="str">
            <v>MC</v>
          </cell>
          <cell r="D5299" t="str">
            <v>2502</v>
          </cell>
          <cell r="E5299" t="str">
            <v>90 ELL</v>
          </cell>
          <cell r="F5299">
            <v>2</v>
          </cell>
          <cell r="G5299" t="str">
            <v>CB300105000600</v>
          </cell>
          <cell r="H5299">
            <v>6</v>
          </cell>
          <cell r="I5299" t="str">
            <v>--</v>
          </cell>
          <cell r="J5299">
            <v>4</v>
          </cell>
          <cell r="K5299">
            <v>5</v>
          </cell>
        </row>
        <row r="5300">
          <cell r="A5300" t="str">
            <v>MC</v>
          </cell>
          <cell r="B5300" t="str">
            <v>CA304</v>
          </cell>
          <cell r="C5300" t="str">
            <v>MC</v>
          </cell>
          <cell r="D5300" t="str">
            <v>2502</v>
          </cell>
          <cell r="E5300" t="str">
            <v>90 ELL</v>
          </cell>
          <cell r="F5300">
            <v>2</v>
          </cell>
          <cell r="G5300" t="str">
            <v>CB300105000600</v>
          </cell>
          <cell r="H5300">
            <v>6</v>
          </cell>
          <cell r="I5300" t="str">
            <v>--</v>
          </cell>
          <cell r="J5300">
            <v>6</v>
          </cell>
          <cell r="K5300">
            <v>7</v>
          </cell>
        </row>
        <row r="5301">
          <cell r="A5301" t="str">
            <v>MC</v>
          </cell>
          <cell r="B5301" t="str">
            <v>BA305</v>
          </cell>
          <cell r="C5301" t="str">
            <v>MOH</v>
          </cell>
          <cell r="D5301" t="str">
            <v>2103</v>
          </cell>
          <cell r="E5301" t="str">
            <v>E RED</v>
          </cell>
          <cell r="F5301">
            <v>2</v>
          </cell>
          <cell r="G5301" t="str">
            <v>CB300605050604</v>
          </cell>
          <cell r="H5301">
            <v>6</v>
          </cell>
          <cell r="I5301">
            <v>4</v>
          </cell>
          <cell r="J5301">
            <v>2</v>
          </cell>
          <cell r="K5301">
            <v>3</v>
          </cell>
        </row>
        <row r="5302">
          <cell r="A5302" t="str">
            <v>MC</v>
          </cell>
          <cell r="B5302" t="str">
            <v>CA304</v>
          </cell>
          <cell r="C5302" t="str">
            <v>MC</v>
          </cell>
          <cell r="D5302" t="str">
            <v>2502</v>
          </cell>
          <cell r="E5302" t="str">
            <v>SOL</v>
          </cell>
          <cell r="F5302">
            <v>2</v>
          </cell>
          <cell r="G5302" t="str">
            <v>CB39020000060T</v>
          </cell>
          <cell r="H5302">
            <v>6</v>
          </cell>
          <cell r="I5302">
            <v>0.75</v>
          </cell>
          <cell r="J5302">
            <v>2</v>
          </cell>
          <cell r="K5302">
            <v>3</v>
          </cell>
        </row>
        <row r="5303">
          <cell r="A5303" t="str">
            <v>MC</v>
          </cell>
          <cell r="B5303" t="str">
            <v>CA304</v>
          </cell>
          <cell r="C5303" t="str">
            <v>MC</v>
          </cell>
          <cell r="D5303" t="str">
            <v>2502</v>
          </cell>
          <cell r="E5303" t="str">
            <v>SOL</v>
          </cell>
          <cell r="F5303">
            <v>2</v>
          </cell>
          <cell r="G5303" t="str">
            <v>CB39020000060T</v>
          </cell>
          <cell r="H5303">
            <v>6</v>
          </cell>
          <cell r="I5303">
            <v>0.75</v>
          </cell>
          <cell r="J5303">
            <v>1</v>
          </cell>
          <cell r="K5303">
            <v>2</v>
          </cell>
        </row>
        <row r="5304">
          <cell r="A5304" t="str">
            <v>MC</v>
          </cell>
          <cell r="B5304" t="str">
            <v>CA304</v>
          </cell>
          <cell r="C5304" t="str">
            <v>MC</v>
          </cell>
          <cell r="D5304" t="str">
            <v>2504</v>
          </cell>
          <cell r="E5304" t="str">
            <v>SOL</v>
          </cell>
          <cell r="F5304">
            <v>2</v>
          </cell>
          <cell r="G5304" t="str">
            <v>CB3902000006IH</v>
          </cell>
          <cell r="H5304">
            <v>6</v>
          </cell>
          <cell r="I5304">
            <v>1.5</v>
          </cell>
          <cell r="J5304">
            <v>2</v>
          </cell>
          <cell r="K5304">
            <v>3</v>
          </cell>
        </row>
        <row r="5305">
          <cell r="A5305" t="str">
            <v>MC</v>
          </cell>
          <cell r="B5305" t="str">
            <v>CA304</v>
          </cell>
          <cell r="C5305" t="str">
            <v>MC</v>
          </cell>
          <cell r="D5305" t="str">
            <v>2502</v>
          </cell>
          <cell r="E5305" t="str">
            <v>SOL</v>
          </cell>
          <cell r="F5305">
            <v>2</v>
          </cell>
          <cell r="G5305" t="str">
            <v>CB39020000060T</v>
          </cell>
          <cell r="H5305">
            <v>6</v>
          </cell>
          <cell r="I5305">
            <v>0.75</v>
          </cell>
          <cell r="J5305">
            <v>2</v>
          </cell>
          <cell r="K5305">
            <v>3</v>
          </cell>
        </row>
        <row r="5306">
          <cell r="A5306" t="str">
            <v>MC</v>
          </cell>
          <cell r="B5306" t="str">
            <v>CA304</v>
          </cell>
          <cell r="C5306" t="str">
            <v>MC</v>
          </cell>
          <cell r="D5306" t="str">
            <v>2504</v>
          </cell>
          <cell r="E5306" t="str">
            <v>SOL</v>
          </cell>
          <cell r="F5306">
            <v>2</v>
          </cell>
          <cell r="G5306" t="str">
            <v>CB39020000060T</v>
          </cell>
          <cell r="H5306">
            <v>6</v>
          </cell>
          <cell r="I5306">
            <v>0.75</v>
          </cell>
          <cell r="J5306">
            <v>3</v>
          </cell>
          <cell r="K5306">
            <v>4</v>
          </cell>
        </row>
        <row r="5307">
          <cell r="A5307" t="str">
            <v>MC</v>
          </cell>
          <cell r="B5307" t="str">
            <v>CA304</v>
          </cell>
          <cell r="C5307" t="str">
            <v>MC</v>
          </cell>
          <cell r="D5307" t="str">
            <v>2502</v>
          </cell>
          <cell r="E5307" t="str">
            <v>TEE</v>
          </cell>
          <cell r="F5307">
            <v>2</v>
          </cell>
          <cell r="G5307" t="str">
            <v>CB300305000600</v>
          </cell>
          <cell r="H5307">
            <v>6</v>
          </cell>
          <cell r="I5307" t="str">
            <v>--</v>
          </cell>
          <cell r="J5307">
            <v>1</v>
          </cell>
          <cell r="K5307">
            <v>2</v>
          </cell>
        </row>
        <row r="5308">
          <cell r="A5308" t="str">
            <v>MC</v>
          </cell>
          <cell r="B5308" t="str">
            <v>BA305</v>
          </cell>
          <cell r="C5308" t="str">
            <v>MOH</v>
          </cell>
          <cell r="D5308" t="str">
            <v>2103</v>
          </cell>
          <cell r="E5308" t="str">
            <v>TEE</v>
          </cell>
          <cell r="F5308">
            <v>2</v>
          </cell>
          <cell r="G5308" t="str">
            <v>CB300305000600</v>
          </cell>
          <cell r="H5308">
            <v>6</v>
          </cell>
          <cell r="I5308" t="str">
            <v>--</v>
          </cell>
          <cell r="J5308">
            <v>1</v>
          </cell>
          <cell r="K5308">
            <v>2</v>
          </cell>
        </row>
        <row r="5309">
          <cell r="A5309" t="str">
            <v>MC</v>
          </cell>
          <cell r="B5309" t="str">
            <v>B2C</v>
          </cell>
          <cell r="C5309" t="str">
            <v>SH</v>
          </cell>
          <cell r="D5309" t="str">
            <v>1360</v>
          </cell>
          <cell r="E5309" t="str">
            <v>90 ELL</v>
          </cell>
          <cell r="F5309">
            <v>2</v>
          </cell>
          <cell r="G5309" t="str">
            <v>CB300104000800</v>
          </cell>
          <cell r="H5309">
            <v>8</v>
          </cell>
          <cell r="I5309" t="str">
            <v>--</v>
          </cell>
          <cell r="J5309">
            <v>7</v>
          </cell>
          <cell r="K5309">
            <v>9</v>
          </cell>
        </row>
        <row r="5310">
          <cell r="A5310" t="str">
            <v>MC</v>
          </cell>
          <cell r="B5310" t="str">
            <v>B2C</v>
          </cell>
          <cell r="C5310" t="str">
            <v>SH</v>
          </cell>
          <cell r="D5310" t="str">
            <v>1360</v>
          </cell>
          <cell r="E5310" t="str">
            <v>E RED</v>
          </cell>
          <cell r="F5310">
            <v>2</v>
          </cell>
          <cell r="G5310" t="str">
            <v>CB300604040806</v>
          </cell>
          <cell r="H5310">
            <v>8</v>
          </cell>
          <cell r="I5310">
            <v>6</v>
          </cell>
          <cell r="J5310">
            <v>2</v>
          </cell>
          <cell r="K5310">
            <v>3</v>
          </cell>
        </row>
        <row r="5311">
          <cell r="A5311" t="str">
            <v>MC</v>
          </cell>
          <cell r="B5311" t="str">
            <v>B2C</v>
          </cell>
          <cell r="C5311" t="str">
            <v>SH</v>
          </cell>
          <cell r="D5311" t="str">
            <v>1360</v>
          </cell>
          <cell r="E5311" t="str">
            <v>SOL</v>
          </cell>
          <cell r="F5311">
            <v>2</v>
          </cell>
          <cell r="G5311" t="str">
            <v>CB39020000080T</v>
          </cell>
          <cell r="H5311">
            <v>8</v>
          </cell>
          <cell r="I5311">
            <v>0.75</v>
          </cell>
          <cell r="J5311">
            <v>2</v>
          </cell>
          <cell r="K5311">
            <v>3</v>
          </cell>
        </row>
        <row r="5312">
          <cell r="A5312" t="str">
            <v>MC</v>
          </cell>
          <cell r="B5312" t="str">
            <v>CA304</v>
          </cell>
          <cell r="C5312" t="str">
            <v>MC</v>
          </cell>
          <cell r="D5312" t="str">
            <v>2501</v>
          </cell>
          <cell r="E5312" t="str">
            <v>90 ELL</v>
          </cell>
          <cell r="F5312">
            <v>2</v>
          </cell>
          <cell r="G5312" t="str">
            <v>CB300105000800</v>
          </cell>
          <cell r="H5312">
            <v>8</v>
          </cell>
          <cell r="I5312" t="str">
            <v>--</v>
          </cell>
          <cell r="J5312">
            <v>3</v>
          </cell>
          <cell r="K5312">
            <v>4</v>
          </cell>
        </row>
        <row r="5313">
          <cell r="A5313" t="str">
            <v>MC</v>
          </cell>
          <cell r="B5313" t="str">
            <v>CA304</v>
          </cell>
          <cell r="C5313" t="str">
            <v>MC</v>
          </cell>
          <cell r="D5313" t="str">
            <v>2501</v>
          </cell>
          <cell r="E5313" t="str">
            <v>90 ELL</v>
          </cell>
          <cell r="F5313">
            <v>2</v>
          </cell>
          <cell r="G5313" t="str">
            <v>CB300105000800</v>
          </cell>
          <cell r="H5313">
            <v>8</v>
          </cell>
          <cell r="I5313" t="str">
            <v>--</v>
          </cell>
          <cell r="J5313">
            <v>3</v>
          </cell>
          <cell r="K5313">
            <v>4</v>
          </cell>
        </row>
        <row r="5314">
          <cell r="A5314" t="str">
            <v>MC</v>
          </cell>
          <cell r="B5314" t="str">
            <v>CA304</v>
          </cell>
          <cell r="C5314" t="str">
            <v>MC</v>
          </cell>
          <cell r="D5314" t="str">
            <v>2501</v>
          </cell>
          <cell r="E5314" t="str">
            <v>90 ELL</v>
          </cell>
          <cell r="F5314">
            <v>2</v>
          </cell>
          <cell r="G5314" t="str">
            <v>CB300105000800</v>
          </cell>
          <cell r="H5314">
            <v>8</v>
          </cell>
          <cell r="I5314" t="str">
            <v>--</v>
          </cell>
          <cell r="J5314">
            <v>4</v>
          </cell>
          <cell r="K5314">
            <v>5</v>
          </cell>
        </row>
        <row r="5315">
          <cell r="A5315" t="str">
            <v>MC</v>
          </cell>
          <cell r="B5315" t="str">
            <v>CA304</v>
          </cell>
          <cell r="C5315" t="str">
            <v>MC</v>
          </cell>
          <cell r="D5315" t="str">
            <v>2501</v>
          </cell>
          <cell r="E5315" t="str">
            <v>E RED</v>
          </cell>
          <cell r="F5315">
            <v>2</v>
          </cell>
          <cell r="G5315" t="str">
            <v>CB300605050806</v>
          </cell>
          <cell r="H5315">
            <v>8</v>
          </cell>
          <cell r="I5315">
            <v>6</v>
          </cell>
          <cell r="J5315">
            <v>1</v>
          </cell>
          <cell r="K5315">
            <v>2</v>
          </cell>
        </row>
        <row r="5316">
          <cell r="A5316" t="str">
            <v>MC</v>
          </cell>
          <cell r="B5316" t="str">
            <v>CA304</v>
          </cell>
          <cell r="C5316" t="str">
            <v>MC</v>
          </cell>
          <cell r="D5316" t="str">
            <v>2501</v>
          </cell>
          <cell r="E5316" t="str">
            <v>SOL</v>
          </cell>
          <cell r="F5316">
            <v>2</v>
          </cell>
          <cell r="G5316" t="str">
            <v>CB39020000080T</v>
          </cell>
          <cell r="H5316">
            <v>8</v>
          </cell>
          <cell r="I5316">
            <v>0.75</v>
          </cell>
          <cell r="J5316">
            <v>1</v>
          </cell>
          <cell r="K5316">
            <v>2</v>
          </cell>
        </row>
        <row r="5317">
          <cell r="A5317" t="str">
            <v>MC</v>
          </cell>
          <cell r="B5317" t="str">
            <v>CA304</v>
          </cell>
          <cell r="C5317" t="str">
            <v>MC</v>
          </cell>
          <cell r="D5317" t="str">
            <v>2501</v>
          </cell>
          <cell r="E5317" t="str">
            <v>SOL</v>
          </cell>
          <cell r="F5317">
            <v>2</v>
          </cell>
          <cell r="G5317" t="str">
            <v>CB39020000080T</v>
          </cell>
          <cell r="H5317">
            <v>8</v>
          </cell>
          <cell r="I5317">
            <v>0.75</v>
          </cell>
          <cell r="J5317">
            <v>3</v>
          </cell>
          <cell r="K5317">
            <v>4</v>
          </cell>
        </row>
        <row r="5318">
          <cell r="A5318" t="str">
            <v>MC</v>
          </cell>
          <cell r="B5318" t="str">
            <v>CA304</v>
          </cell>
          <cell r="C5318" t="str">
            <v>MC</v>
          </cell>
          <cell r="D5318" t="str">
            <v>2501</v>
          </cell>
          <cell r="E5318" t="str">
            <v>SOL</v>
          </cell>
          <cell r="F5318">
            <v>2</v>
          </cell>
          <cell r="G5318" t="str">
            <v>CB39020000080T</v>
          </cell>
          <cell r="H5318">
            <v>8</v>
          </cell>
          <cell r="I5318">
            <v>0.75</v>
          </cell>
          <cell r="J5318">
            <v>3</v>
          </cell>
          <cell r="K5318">
            <v>4</v>
          </cell>
        </row>
        <row r="5319">
          <cell r="A5319" t="str">
            <v>MC</v>
          </cell>
          <cell r="B5319" t="str">
            <v>CA304</v>
          </cell>
          <cell r="C5319" t="str">
            <v>MC</v>
          </cell>
          <cell r="D5319" t="str">
            <v>2501</v>
          </cell>
          <cell r="E5319" t="str">
            <v>TEE</v>
          </cell>
          <cell r="F5319">
            <v>2</v>
          </cell>
          <cell r="G5319" t="str">
            <v>CB300305000800</v>
          </cell>
          <cell r="H5319">
            <v>8</v>
          </cell>
          <cell r="I5319" t="str">
            <v>--</v>
          </cell>
          <cell r="J5319">
            <v>1</v>
          </cell>
          <cell r="K5319">
            <v>2</v>
          </cell>
        </row>
        <row r="5320">
          <cell r="A5320" t="str">
            <v>MC</v>
          </cell>
          <cell r="B5320" t="str">
            <v>B2C</v>
          </cell>
          <cell r="C5320" t="str">
            <v>SH</v>
          </cell>
          <cell r="D5320" t="str">
            <v>1000</v>
          </cell>
          <cell r="E5320" t="str">
            <v>90 ELL</v>
          </cell>
          <cell r="F5320">
            <v>2</v>
          </cell>
          <cell r="G5320" t="str">
            <v>CB300104001000</v>
          </cell>
          <cell r="H5320">
            <v>10</v>
          </cell>
          <cell r="I5320" t="str">
            <v>--</v>
          </cell>
          <cell r="J5320">
            <v>6</v>
          </cell>
          <cell r="K5320">
            <v>7</v>
          </cell>
        </row>
        <row r="5321">
          <cell r="A5321" t="str">
            <v>MC</v>
          </cell>
          <cell r="B5321" t="str">
            <v>B2C</v>
          </cell>
          <cell r="C5321" t="str">
            <v>SH</v>
          </cell>
          <cell r="D5321" t="str">
            <v>1000</v>
          </cell>
          <cell r="E5321" t="str">
            <v>SOL</v>
          </cell>
          <cell r="F5321">
            <v>2</v>
          </cell>
          <cell r="G5321" t="str">
            <v>CB3902000010IH</v>
          </cell>
          <cell r="H5321">
            <v>10</v>
          </cell>
          <cell r="I5321">
            <v>1.5</v>
          </cell>
          <cell r="J5321">
            <v>1</v>
          </cell>
          <cell r="K5321">
            <v>2</v>
          </cell>
        </row>
        <row r="5322">
          <cell r="A5322" t="str">
            <v>MC</v>
          </cell>
          <cell r="B5322" t="str">
            <v>B2C</v>
          </cell>
          <cell r="C5322" t="str">
            <v>SH</v>
          </cell>
          <cell r="D5322" t="str">
            <v>1000</v>
          </cell>
          <cell r="E5322" t="str">
            <v>SOL</v>
          </cell>
          <cell r="F5322">
            <v>2</v>
          </cell>
          <cell r="G5322" t="str">
            <v>CB39020000100T</v>
          </cell>
          <cell r="H5322">
            <v>10</v>
          </cell>
          <cell r="I5322">
            <v>0.75</v>
          </cell>
          <cell r="J5322">
            <v>1</v>
          </cell>
          <cell r="K5322">
            <v>2</v>
          </cell>
        </row>
        <row r="5323">
          <cell r="A5323" t="str">
            <v>MC</v>
          </cell>
          <cell r="B5323" t="str">
            <v>CA304</v>
          </cell>
          <cell r="C5323" t="str">
            <v>VT</v>
          </cell>
          <cell r="D5323" t="str">
            <v>HOLD</v>
          </cell>
          <cell r="E5323" t="str">
            <v>90 ELL</v>
          </cell>
          <cell r="F5323">
            <v>2</v>
          </cell>
          <cell r="G5323" t="str">
            <v>CB300105001000</v>
          </cell>
          <cell r="H5323">
            <v>10</v>
          </cell>
          <cell r="I5323" t="str">
            <v>--</v>
          </cell>
          <cell r="J5323">
            <v>3</v>
          </cell>
          <cell r="K5323">
            <v>4</v>
          </cell>
        </row>
        <row r="5324">
          <cell r="A5324" t="str">
            <v>MC</v>
          </cell>
          <cell r="B5324" t="str">
            <v>CA304</v>
          </cell>
          <cell r="C5324" t="str">
            <v>VT</v>
          </cell>
          <cell r="D5324" t="str">
            <v>HOLD</v>
          </cell>
          <cell r="E5324" t="str">
            <v>SOL</v>
          </cell>
          <cell r="F5324">
            <v>2</v>
          </cell>
          <cell r="G5324" t="str">
            <v>CB3902000010IH</v>
          </cell>
          <cell r="H5324">
            <v>10</v>
          </cell>
          <cell r="I5324">
            <v>1.5</v>
          </cell>
          <cell r="J5324">
            <v>1</v>
          </cell>
          <cell r="K5324">
            <v>2</v>
          </cell>
        </row>
        <row r="5325">
          <cell r="A5325" t="str">
            <v>MC</v>
          </cell>
          <cell r="B5325" t="str">
            <v>BA312</v>
          </cell>
          <cell r="C5325" t="str">
            <v>SA98</v>
          </cell>
          <cell r="D5325" t="str">
            <v>2411</v>
          </cell>
          <cell r="E5325" t="str">
            <v>WN FLG</v>
          </cell>
          <cell r="F5325">
            <v>3</v>
          </cell>
          <cell r="G5325" t="str">
            <v>CB200208000H00</v>
          </cell>
          <cell r="H5325">
            <v>0.5</v>
          </cell>
          <cell r="I5325" t="str">
            <v>--</v>
          </cell>
          <cell r="J5325">
            <v>2</v>
          </cell>
          <cell r="K5325">
            <v>2</v>
          </cell>
        </row>
        <row r="5326">
          <cell r="A5326" t="str">
            <v>MC</v>
          </cell>
          <cell r="B5326" t="str">
            <v>CA304</v>
          </cell>
          <cell r="C5326" t="str">
            <v>MC</v>
          </cell>
          <cell r="D5326" t="str">
            <v>HOLD</v>
          </cell>
          <cell r="E5326" t="str">
            <v>SW FLG</v>
          </cell>
          <cell r="F5326">
            <v>3</v>
          </cell>
          <cell r="G5326" t="str">
            <v>CB241208000H00</v>
          </cell>
          <cell r="H5326">
            <v>0.5</v>
          </cell>
          <cell r="I5326" t="str">
            <v>--</v>
          </cell>
          <cell r="J5326">
            <v>1</v>
          </cell>
          <cell r="K5326">
            <v>1</v>
          </cell>
        </row>
        <row r="5327">
          <cell r="A5327" t="str">
            <v>MC</v>
          </cell>
          <cell r="B5327" t="str">
            <v>BA305</v>
          </cell>
          <cell r="C5327" t="str">
            <v>MOH</v>
          </cell>
          <cell r="D5327" t="str">
            <v>2112</v>
          </cell>
          <cell r="E5327" t="str">
            <v>SW FLG</v>
          </cell>
          <cell r="F5327">
            <v>3</v>
          </cell>
          <cell r="G5327" t="str">
            <v>CB240208000T00</v>
          </cell>
          <cell r="H5327">
            <v>0.75</v>
          </cell>
          <cell r="I5327" t="str">
            <v>--</v>
          </cell>
          <cell r="J5327">
            <v>4</v>
          </cell>
          <cell r="K5327">
            <v>4</v>
          </cell>
        </row>
        <row r="5328">
          <cell r="A5328" t="str">
            <v>MC</v>
          </cell>
          <cell r="B5328" t="str">
            <v>BA302</v>
          </cell>
          <cell r="C5328" t="str">
            <v>SD20</v>
          </cell>
          <cell r="D5328" t="str">
            <v>2301</v>
          </cell>
          <cell r="E5328" t="str">
            <v>SW FLG</v>
          </cell>
          <cell r="F5328">
            <v>3</v>
          </cell>
          <cell r="G5328" t="str">
            <v>CB240208000T00</v>
          </cell>
          <cell r="H5328">
            <v>0.75</v>
          </cell>
          <cell r="I5328" t="str">
            <v>--</v>
          </cell>
          <cell r="J5328">
            <v>2</v>
          </cell>
          <cell r="K5328">
            <v>2</v>
          </cell>
        </row>
        <row r="5329">
          <cell r="A5329" t="str">
            <v>MC</v>
          </cell>
          <cell r="B5329" t="str">
            <v>CA304</v>
          </cell>
          <cell r="C5329" t="str">
            <v>TRIM</v>
          </cell>
          <cell r="D5329" t="str">
            <v>F-1251</v>
          </cell>
          <cell r="E5329" t="str">
            <v>SW FLG</v>
          </cell>
          <cell r="F5329">
            <v>3</v>
          </cell>
          <cell r="G5329" t="str">
            <v>CB241208000T00</v>
          </cell>
          <cell r="H5329">
            <v>0.75</v>
          </cell>
          <cell r="I5329" t="str">
            <v>--</v>
          </cell>
          <cell r="J5329">
            <v>2</v>
          </cell>
          <cell r="K5329">
            <v>2</v>
          </cell>
        </row>
        <row r="5330">
          <cell r="A5330" t="str">
            <v>MC</v>
          </cell>
          <cell r="B5330" t="str">
            <v>CA304</v>
          </cell>
          <cell r="C5330" t="str">
            <v>TRIM</v>
          </cell>
          <cell r="D5330" t="str">
            <v>E-1260</v>
          </cell>
          <cell r="E5330" t="str">
            <v>SW FLG</v>
          </cell>
          <cell r="F5330">
            <v>3</v>
          </cell>
          <cell r="G5330" t="str">
            <v>CB241208000T00</v>
          </cell>
          <cell r="H5330">
            <v>0.75</v>
          </cell>
          <cell r="I5330" t="str">
            <v>--</v>
          </cell>
          <cell r="J5330">
            <v>1</v>
          </cell>
          <cell r="K5330">
            <v>1</v>
          </cell>
        </row>
        <row r="5331">
          <cell r="A5331" t="str">
            <v>MC</v>
          </cell>
          <cell r="B5331" t="str">
            <v>CA304</v>
          </cell>
          <cell r="C5331" t="str">
            <v>TRIM</v>
          </cell>
          <cell r="D5331" t="str">
            <v>V-1260A/B</v>
          </cell>
          <cell r="E5331" t="str">
            <v>SW FLG</v>
          </cell>
          <cell r="F5331">
            <v>3</v>
          </cell>
          <cell r="G5331" t="str">
            <v>CB241208000T00</v>
          </cell>
          <cell r="H5331">
            <v>0.75</v>
          </cell>
          <cell r="I5331" t="str">
            <v>--</v>
          </cell>
          <cell r="J5331">
            <v>1</v>
          </cell>
          <cell r="K5331">
            <v>1</v>
          </cell>
        </row>
        <row r="5332">
          <cell r="A5332" t="str">
            <v>MC</v>
          </cell>
          <cell r="B5332" t="str">
            <v>BA305</v>
          </cell>
          <cell r="C5332" t="str">
            <v>VNC</v>
          </cell>
          <cell r="D5332" t="str">
            <v>2016</v>
          </cell>
          <cell r="E5332" t="str">
            <v>SW FLG</v>
          </cell>
          <cell r="F5332">
            <v>3</v>
          </cell>
          <cell r="G5332" t="str">
            <v>CB240208000T00</v>
          </cell>
          <cell r="H5332">
            <v>0.75</v>
          </cell>
          <cell r="I5332" t="str">
            <v>--</v>
          </cell>
          <cell r="J5332">
            <v>1</v>
          </cell>
          <cell r="K5332">
            <v>1</v>
          </cell>
        </row>
        <row r="5333">
          <cell r="A5333" t="str">
            <v>MC</v>
          </cell>
          <cell r="B5333" t="str">
            <v>BA305</v>
          </cell>
          <cell r="C5333" t="str">
            <v>MOH</v>
          </cell>
          <cell r="D5333" t="str">
            <v>2101</v>
          </cell>
          <cell r="E5333" t="str">
            <v>SW FLG</v>
          </cell>
          <cell r="F5333">
            <v>3</v>
          </cell>
          <cell r="G5333" t="str">
            <v>CB240208000T00</v>
          </cell>
          <cell r="H5333">
            <v>0.75</v>
          </cell>
          <cell r="I5333" t="str">
            <v>--</v>
          </cell>
          <cell r="J5333">
            <v>2</v>
          </cell>
          <cell r="K5333">
            <v>2</v>
          </cell>
        </row>
        <row r="5334">
          <cell r="A5334" t="str">
            <v>MC</v>
          </cell>
          <cell r="B5334" t="str">
            <v>CA304</v>
          </cell>
          <cell r="C5334" t="str">
            <v>TRIM</v>
          </cell>
          <cell r="D5334" t="str">
            <v>E-1261</v>
          </cell>
          <cell r="E5334" t="str">
            <v>SW FLG</v>
          </cell>
          <cell r="F5334">
            <v>3</v>
          </cell>
          <cell r="G5334" t="str">
            <v>CB241208000T00</v>
          </cell>
          <cell r="H5334">
            <v>0.75</v>
          </cell>
          <cell r="I5334" t="str">
            <v>--</v>
          </cell>
          <cell r="J5334">
            <v>2</v>
          </cell>
          <cell r="K5334">
            <v>2</v>
          </cell>
        </row>
        <row r="5335">
          <cell r="A5335" t="str">
            <v>MC</v>
          </cell>
          <cell r="B5335" t="str">
            <v>BA312</v>
          </cell>
          <cell r="C5335" t="str">
            <v>SA98</v>
          </cell>
          <cell r="D5335" t="str">
            <v>2411</v>
          </cell>
          <cell r="E5335" t="str">
            <v>WN FLG</v>
          </cell>
          <cell r="F5335">
            <v>3</v>
          </cell>
          <cell r="G5335" t="str">
            <v>CB200208000T00</v>
          </cell>
          <cell r="H5335">
            <v>0.75</v>
          </cell>
          <cell r="I5335" t="str">
            <v>--</v>
          </cell>
          <cell r="J5335">
            <v>4</v>
          </cell>
          <cell r="K5335">
            <v>4</v>
          </cell>
        </row>
        <row r="5336">
          <cell r="A5336" t="str">
            <v>MC</v>
          </cell>
          <cell r="B5336" t="str">
            <v>CA304</v>
          </cell>
          <cell r="C5336" t="str">
            <v>MC</v>
          </cell>
          <cell r="D5336" t="str">
            <v>2604</v>
          </cell>
          <cell r="E5336" t="str">
            <v>SW FLG</v>
          </cell>
          <cell r="F5336">
            <v>3</v>
          </cell>
          <cell r="G5336" t="str">
            <v>CB241208000T00</v>
          </cell>
          <cell r="H5336">
            <v>0.75</v>
          </cell>
          <cell r="I5336" t="str">
            <v>--</v>
          </cell>
          <cell r="J5336">
            <v>5</v>
          </cell>
          <cell r="K5336">
            <v>5</v>
          </cell>
        </row>
        <row r="5337">
          <cell r="A5337" t="str">
            <v>MC</v>
          </cell>
          <cell r="B5337" t="str">
            <v>CA304</v>
          </cell>
          <cell r="C5337" t="str">
            <v>MC</v>
          </cell>
          <cell r="D5337" t="str">
            <v>HOLD</v>
          </cell>
          <cell r="E5337" t="str">
            <v>SW FLG</v>
          </cell>
          <cell r="F5337">
            <v>3</v>
          </cell>
          <cell r="G5337" t="str">
            <v>CB241208000T00</v>
          </cell>
          <cell r="H5337">
            <v>0.75</v>
          </cell>
          <cell r="I5337" t="str">
            <v>--</v>
          </cell>
          <cell r="J5337">
            <v>3</v>
          </cell>
          <cell r="K5337">
            <v>3</v>
          </cell>
        </row>
        <row r="5338">
          <cell r="A5338" t="str">
            <v>MC</v>
          </cell>
          <cell r="B5338" t="str">
            <v>CA304</v>
          </cell>
          <cell r="C5338" t="str">
            <v>MC</v>
          </cell>
          <cell r="D5338" t="str">
            <v>2410</v>
          </cell>
          <cell r="E5338" t="str">
            <v>LWN FLG</v>
          </cell>
          <cell r="F5338">
            <v>3</v>
          </cell>
          <cell r="G5338" t="str">
            <v>CB2912000001WL</v>
          </cell>
          <cell r="H5338">
            <v>1</v>
          </cell>
          <cell r="I5338" t="str">
            <v>150mm</v>
          </cell>
          <cell r="J5338">
            <v>1</v>
          </cell>
          <cell r="K5338">
            <v>1</v>
          </cell>
        </row>
        <row r="5339">
          <cell r="A5339" t="str">
            <v>MC</v>
          </cell>
          <cell r="B5339" t="str">
            <v>CA304</v>
          </cell>
          <cell r="C5339" t="str">
            <v>MC</v>
          </cell>
          <cell r="D5339" t="str">
            <v>2412</v>
          </cell>
          <cell r="E5339" t="str">
            <v>LWN FLG</v>
          </cell>
          <cell r="F5339">
            <v>3</v>
          </cell>
          <cell r="G5339" t="str">
            <v>CB2912000001WL</v>
          </cell>
          <cell r="H5339">
            <v>1</v>
          </cell>
          <cell r="I5339" t="str">
            <v>150mm</v>
          </cell>
          <cell r="J5339">
            <v>1</v>
          </cell>
          <cell r="K5339">
            <v>1</v>
          </cell>
        </row>
        <row r="5340">
          <cell r="A5340" t="str">
            <v>MC</v>
          </cell>
          <cell r="B5340" t="str">
            <v>CA304</v>
          </cell>
          <cell r="C5340" t="str">
            <v>MC</v>
          </cell>
          <cell r="D5340" t="str">
            <v>2505</v>
          </cell>
          <cell r="E5340" t="str">
            <v>LWN FLG</v>
          </cell>
          <cell r="F5340">
            <v>3</v>
          </cell>
          <cell r="G5340" t="str">
            <v>CB2912000001WL</v>
          </cell>
          <cell r="H5340">
            <v>1</v>
          </cell>
          <cell r="I5340" t="str">
            <v>150mm</v>
          </cell>
          <cell r="J5340">
            <v>1</v>
          </cell>
          <cell r="K5340">
            <v>1</v>
          </cell>
        </row>
        <row r="5341">
          <cell r="A5341" t="str">
            <v>MC</v>
          </cell>
          <cell r="B5341" t="str">
            <v>CA304</v>
          </cell>
          <cell r="C5341" t="str">
            <v>MC</v>
          </cell>
          <cell r="D5341" t="str">
            <v>2506</v>
          </cell>
          <cell r="E5341" t="str">
            <v>LWN FLG</v>
          </cell>
          <cell r="F5341">
            <v>3</v>
          </cell>
          <cell r="G5341" t="str">
            <v>CB2912000001WL</v>
          </cell>
          <cell r="H5341">
            <v>1</v>
          </cell>
          <cell r="I5341" t="str">
            <v>150mm</v>
          </cell>
          <cell r="J5341">
            <v>1</v>
          </cell>
          <cell r="K5341">
            <v>1</v>
          </cell>
        </row>
        <row r="5342">
          <cell r="A5342" t="str">
            <v>MC</v>
          </cell>
          <cell r="B5342" t="str">
            <v>CA304</v>
          </cell>
          <cell r="C5342" t="str">
            <v>MC</v>
          </cell>
          <cell r="D5342" t="str">
            <v>2609</v>
          </cell>
          <cell r="E5342" t="str">
            <v>LWN FLG</v>
          </cell>
          <cell r="F5342">
            <v>3</v>
          </cell>
          <cell r="G5342" t="str">
            <v>CB2912000001WL</v>
          </cell>
          <cell r="H5342">
            <v>1</v>
          </cell>
          <cell r="I5342" t="str">
            <v>150mm</v>
          </cell>
          <cell r="J5342">
            <v>1</v>
          </cell>
          <cell r="K5342">
            <v>1</v>
          </cell>
        </row>
        <row r="5343">
          <cell r="A5343" t="str">
            <v>MC</v>
          </cell>
          <cell r="B5343" t="str">
            <v>CA304</v>
          </cell>
          <cell r="C5343" t="str">
            <v>MC</v>
          </cell>
          <cell r="D5343" t="str">
            <v>2501</v>
          </cell>
          <cell r="E5343" t="str">
            <v>LWN FLG</v>
          </cell>
          <cell r="F5343">
            <v>3</v>
          </cell>
          <cell r="G5343" t="str">
            <v>CB2912000001WL</v>
          </cell>
          <cell r="H5343">
            <v>1</v>
          </cell>
          <cell r="I5343" t="str">
            <v>150mm</v>
          </cell>
          <cell r="J5343">
            <v>1</v>
          </cell>
          <cell r="K5343">
            <v>1</v>
          </cell>
        </row>
        <row r="5344">
          <cell r="A5344" t="str">
            <v>MC</v>
          </cell>
          <cell r="B5344" t="str">
            <v>CA304</v>
          </cell>
          <cell r="C5344" t="str">
            <v>MC</v>
          </cell>
          <cell r="D5344" t="str">
            <v>2605</v>
          </cell>
          <cell r="E5344" t="str">
            <v>LWN FLG</v>
          </cell>
          <cell r="F5344">
            <v>3</v>
          </cell>
          <cell r="G5344" t="str">
            <v>CB2912000001WL</v>
          </cell>
          <cell r="H5344">
            <v>1</v>
          </cell>
          <cell r="I5344" t="str">
            <v>150mm</v>
          </cell>
          <cell r="J5344">
            <v>1</v>
          </cell>
          <cell r="K5344">
            <v>1</v>
          </cell>
        </row>
        <row r="5345">
          <cell r="A5345" t="str">
            <v>MC</v>
          </cell>
          <cell r="B5345" t="str">
            <v>CA304</v>
          </cell>
          <cell r="C5345" t="str">
            <v>MC</v>
          </cell>
          <cell r="D5345" t="str">
            <v>2608</v>
          </cell>
          <cell r="E5345" t="str">
            <v>SW FLG</v>
          </cell>
          <cell r="F5345">
            <v>3</v>
          </cell>
          <cell r="G5345" t="str">
            <v>CB241208000100</v>
          </cell>
          <cell r="H5345">
            <v>1</v>
          </cell>
          <cell r="I5345" t="str">
            <v>--</v>
          </cell>
          <cell r="J5345">
            <v>2</v>
          </cell>
          <cell r="K5345">
            <v>2</v>
          </cell>
        </row>
        <row r="5346">
          <cell r="A5346" t="str">
            <v>MC</v>
          </cell>
          <cell r="B5346" t="str">
            <v>BA305</v>
          </cell>
          <cell r="C5346" t="str">
            <v>MOH</v>
          </cell>
          <cell r="D5346" t="str">
            <v>2112</v>
          </cell>
          <cell r="E5346" t="str">
            <v>SW FLG</v>
          </cell>
          <cell r="F5346">
            <v>3</v>
          </cell>
          <cell r="G5346" t="str">
            <v>CB240208000100</v>
          </cell>
          <cell r="H5346">
            <v>1</v>
          </cell>
          <cell r="I5346" t="str">
            <v>--</v>
          </cell>
          <cell r="J5346">
            <v>1</v>
          </cell>
          <cell r="K5346">
            <v>1</v>
          </cell>
        </row>
        <row r="5347">
          <cell r="A5347" t="str">
            <v>MC</v>
          </cell>
          <cell r="B5347" t="str">
            <v>BA302</v>
          </cell>
          <cell r="C5347" t="str">
            <v>SD20</v>
          </cell>
          <cell r="D5347" t="str">
            <v>2301</v>
          </cell>
          <cell r="E5347" t="str">
            <v>SW FLG</v>
          </cell>
          <cell r="F5347">
            <v>3</v>
          </cell>
          <cell r="G5347" t="str">
            <v>CB240208000100</v>
          </cell>
          <cell r="H5347">
            <v>1</v>
          </cell>
          <cell r="I5347" t="str">
            <v>--</v>
          </cell>
          <cell r="J5347">
            <v>1</v>
          </cell>
          <cell r="K5347">
            <v>1</v>
          </cell>
        </row>
        <row r="5348">
          <cell r="A5348" t="str">
            <v>MC</v>
          </cell>
          <cell r="B5348" t="str">
            <v>BA305</v>
          </cell>
          <cell r="C5348" t="str">
            <v>VNC</v>
          </cell>
          <cell r="D5348" t="str">
            <v>2016</v>
          </cell>
          <cell r="E5348" t="str">
            <v>SW FLG</v>
          </cell>
          <cell r="F5348">
            <v>3</v>
          </cell>
          <cell r="G5348" t="str">
            <v>CB240208000100</v>
          </cell>
          <cell r="H5348">
            <v>1</v>
          </cell>
          <cell r="I5348" t="str">
            <v>--</v>
          </cell>
          <cell r="J5348">
            <v>2</v>
          </cell>
          <cell r="K5348">
            <v>2</v>
          </cell>
        </row>
        <row r="5349">
          <cell r="A5349" t="str">
            <v>MC</v>
          </cell>
          <cell r="B5349" t="str">
            <v>BA305</v>
          </cell>
          <cell r="C5349" t="str">
            <v>MOH</v>
          </cell>
          <cell r="D5349" t="str">
            <v>2100</v>
          </cell>
          <cell r="E5349" t="str">
            <v>SW FLG</v>
          </cell>
          <cell r="F5349">
            <v>3</v>
          </cell>
          <cell r="G5349" t="str">
            <v>CB240208000100</v>
          </cell>
          <cell r="H5349">
            <v>1</v>
          </cell>
          <cell r="I5349" t="str">
            <v>--</v>
          </cell>
          <cell r="J5349">
            <v>2</v>
          </cell>
          <cell r="K5349">
            <v>2</v>
          </cell>
        </row>
        <row r="5350">
          <cell r="A5350" t="str">
            <v>MC</v>
          </cell>
          <cell r="B5350" t="str">
            <v>BA305</v>
          </cell>
          <cell r="C5350" t="str">
            <v>MOH</v>
          </cell>
          <cell r="D5350" t="str">
            <v>2101</v>
          </cell>
          <cell r="E5350" t="str">
            <v>SW FLG</v>
          </cell>
          <cell r="F5350">
            <v>3</v>
          </cell>
          <cell r="G5350" t="str">
            <v>CB240208000100</v>
          </cell>
          <cell r="H5350">
            <v>1</v>
          </cell>
          <cell r="I5350" t="str">
            <v>--</v>
          </cell>
          <cell r="J5350">
            <v>1</v>
          </cell>
          <cell r="K5350">
            <v>1</v>
          </cell>
        </row>
        <row r="5351">
          <cell r="A5351" t="str">
            <v>MC</v>
          </cell>
          <cell r="B5351" t="str">
            <v>BA312</v>
          </cell>
          <cell r="C5351" t="str">
            <v>SA98</v>
          </cell>
          <cell r="D5351" t="str">
            <v>2411</v>
          </cell>
          <cell r="E5351" t="str">
            <v>WN FLG</v>
          </cell>
          <cell r="F5351">
            <v>3</v>
          </cell>
          <cell r="G5351" t="str">
            <v>CB200208000100</v>
          </cell>
          <cell r="H5351">
            <v>1</v>
          </cell>
          <cell r="I5351" t="str">
            <v>--</v>
          </cell>
          <cell r="J5351">
            <v>6</v>
          </cell>
          <cell r="K5351">
            <v>6</v>
          </cell>
        </row>
        <row r="5352">
          <cell r="A5352" t="str">
            <v>MC</v>
          </cell>
          <cell r="B5352" t="str">
            <v>CA304</v>
          </cell>
          <cell r="C5352" t="str">
            <v>MC</v>
          </cell>
          <cell r="D5352" t="str">
            <v>2502</v>
          </cell>
          <cell r="E5352" t="str">
            <v>LWN FLG</v>
          </cell>
          <cell r="F5352">
            <v>3</v>
          </cell>
          <cell r="G5352" t="str">
            <v>CB2912000001WL</v>
          </cell>
          <cell r="H5352">
            <v>1</v>
          </cell>
          <cell r="I5352" t="str">
            <v>150mm</v>
          </cell>
          <cell r="J5352">
            <v>1</v>
          </cell>
          <cell r="K5352">
            <v>1</v>
          </cell>
        </row>
        <row r="5353">
          <cell r="A5353" t="str">
            <v>MC</v>
          </cell>
          <cell r="B5353" t="str">
            <v>CA304</v>
          </cell>
          <cell r="C5353" t="str">
            <v>MC</v>
          </cell>
          <cell r="D5353" t="str">
            <v>2604</v>
          </cell>
          <cell r="E5353" t="str">
            <v>LWN FLG</v>
          </cell>
          <cell r="F5353">
            <v>3</v>
          </cell>
          <cell r="G5353" t="str">
            <v>CB2912000001WL</v>
          </cell>
          <cell r="H5353">
            <v>1</v>
          </cell>
          <cell r="I5353" t="str">
            <v>150mm</v>
          </cell>
          <cell r="J5353">
            <v>1</v>
          </cell>
          <cell r="K5353">
            <v>1</v>
          </cell>
        </row>
        <row r="5354">
          <cell r="A5354" t="str">
            <v>MC</v>
          </cell>
          <cell r="B5354" t="str">
            <v>CA304</v>
          </cell>
          <cell r="C5354" t="str">
            <v>MC</v>
          </cell>
          <cell r="D5354" t="str">
            <v>2604</v>
          </cell>
          <cell r="E5354" t="str">
            <v>SW FLG</v>
          </cell>
          <cell r="F5354">
            <v>3</v>
          </cell>
          <cell r="G5354" t="str">
            <v>CB241208000100</v>
          </cell>
          <cell r="H5354">
            <v>1</v>
          </cell>
          <cell r="I5354" t="str">
            <v>--</v>
          </cell>
          <cell r="J5354">
            <v>1</v>
          </cell>
          <cell r="K5354">
            <v>1</v>
          </cell>
        </row>
        <row r="5355">
          <cell r="A5355" t="str">
            <v>MC</v>
          </cell>
          <cell r="B5355" t="str">
            <v>CA304</v>
          </cell>
          <cell r="C5355" t="str">
            <v>MC</v>
          </cell>
          <cell r="D5355" t="str">
            <v>HOLD</v>
          </cell>
          <cell r="E5355" t="str">
            <v>SW FLG</v>
          </cell>
          <cell r="F5355">
            <v>3</v>
          </cell>
          <cell r="G5355" t="str">
            <v>CB241208000100</v>
          </cell>
          <cell r="H5355">
            <v>1</v>
          </cell>
          <cell r="I5355" t="str">
            <v>--</v>
          </cell>
          <cell r="J5355">
            <v>9</v>
          </cell>
          <cell r="K5355">
            <v>9</v>
          </cell>
        </row>
        <row r="5356">
          <cell r="A5356" t="str">
            <v>MC</v>
          </cell>
          <cell r="B5356" t="str">
            <v>B2C</v>
          </cell>
          <cell r="C5356" t="str">
            <v>SH</v>
          </cell>
          <cell r="D5356" t="str">
            <v>HOLD</v>
          </cell>
          <cell r="E5356" t="str">
            <v>SW FLG</v>
          </cell>
          <cell r="F5356">
            <v>3</v>
          </cell>
          <cell r="G5356" t="str">
            <v>CB240208001H00</v>
          </cell>
          <cell r="H5356">
            <v>1.5</v>
          </cell>
          <cell r="I5356" t="str">
            <v>--</v>
          </cell>
          <cell r="J5356">
            <v>1</v>
          </cell>
          <cell r="K5356">
            <v>1</v>
          </cell>
        </row>
        <row r="5357">
          <cell r="A5357" t="str">
            <v>MC</v>
          </cell>
          <cell r="B5357" t="str">
            <v>CA304</v>
          </cell>
          <cell r="C5357" t="str">
            <v>MC</v>
          </cell>
          <cell r="D5357" t="str">
            <v>2605</v>
          </cell>
          <cell r="E5357" t="str">
            <v>SW FLG</v>
          </cell>
          <cell r="F5357">
            <v>3</v>
          </cell>
          <cell r="G5357" t="str">
            <v>CB241208001H00</v>
          </cell>
          <cell r="H5357">
            <v>1.5</v>
          </cell>
          <cell r="I5357" t="str">
            <v>--</v>
          </cell>
          <cell r="J5357">
            <v>1</v>
          </cell>
          <cell r="K5357">
            <v>1</v>
          </cell>
        </row>
        <row r="5358">
          <cell r="A5358" t="str">
            <v>MC</v>
          </cell>
          <cell r="B5358" t="str">
            <v>CA304</v>
          </cell>
          <cell r="C5358" t="str">
            <v>MC</v>
          </cell>
          <cell r="D5358" t="str">
            <v>2608</v>
          </cell>
          <cell r="E5358" t="str">
            <v>SW FLG</v>
          </cell>
          <cell r="F5358">
            <v>3</v>
          </cell>
          <cell r="G5358" t="str">
            <v>CB241208001H00</v>
          </cell>
          <cell r="H5358">
            <v>1.5</v>
          </cell>
          <cell r="I5358" t="str">
            <v>--</v>
          </cell>
          <cell r="J5358">
            <v>6</v>
          </cell>
          <cell r="K5358">
            <v>6</v>
          </cell>
        </row>
        <row r="5359">
          <cell r="A5359" t="str">
            <v>MC</v>
          </cell>
          <cell r="B5359" t="str">
            <v>CA304</v>
          </cell>
          <cell r="C5359" t="str">
            <v>N</v>
          </cell>
          <cell r="D5359" t="str">
            <v>HOLD</v>
          </cell>
          <cell r="E5359" t="str">
            <v>SW FLG</v>
          </cell>
          <cell r="F5359">
            <v>3</v>
          </cell>
          <cell r="G5359" t="str">
            <v>CB241208001H00</v>
          </cell>
          <cell r="H5359">
            <v>1.5</v>
          </cell>
          <cell r="I5359" t="str">
            <v>--</v>
          </cell>
          <cell r="J5359">
            <v>1</v>
          </cell>
          <cell r="K5359">
            <v>1</v>
          </cell>
        </row>
        <row r="5360">
          <cell r="A5360" t="str">
            <v>MC</v>
          </cell>
          <cell r="B5360" t="str">
            <v>CA304</v>
          </cell>
          <cell r="C5360" t="str">
            <v>TRIM</v>
          </cell>
          <cell r="D5360" t="str">
            <v>V-1260A/B</v>
          </cell>
          <cell r="E5360" t="str">
            <v>SW FLG</v>
          </cell>
          <cell r="F5360">
            <v>3</v>
          </cell>
          <cell r="G5360" t="str">
            <v>CB241208001H00</v>
          </cell>
          <cell r="H5360">
            <v>1.5</v>
          </cell>
          <cell r="I5360" t="str">
            <v>--</v>
          </cell>
          <cell r="J5360">
            <v>12</v>
          </cell>
          <cell r="K5360">
            <v>12</v>
          </cell>
        </row>
        <row r="5361">
          <cell r="A5361" t="str">
            <v>MC</v>
          </cell>
          <cell r="B5361" t="str">
            <v>CA304</v>
          </cell>
          <cell r="C5361" t="str">
            <v>TRIM</v>
          </cell>
          <cell r="D5361" t="str">
            <v>E-1261</v>
          </cell>
          <cell r="E5361" t="str">
            <v>SW FLG</v>
          </cell>
          <cell r="F5361">
            <v>3</v>
          </cell>
          <cell r="G5361" t="str">
            <v>CB241208001H00</v>
          </cell>
          <cell r="H5361">
            <v>1.5</v>
          </cell>
          <cell r="I5361" t="str">
            <v>--</v>
          </cell>
          <cell r="J5361">
            <v>2</v>
          </cell>
          <cell r="K5361">
            <v>2</v>
          </cell>
        </row>
        <row r="5362">
          <cell r="A5362" t="str">
            <v>MC</v>
          </cell>
          <cell r="B5362" t="str">
            <v>CA304</v>
          </cell>
          <cell r="C5362" t="str">
            <v>MC</v>
          </cell>
          <cell r="D5362" t="str">
            <v>2505</v>
          </cell>
          <cell r="E5362" t="str">
            <v>SW FLG</v>
          </cell>
          <cell r="F5362">
            <v>3</v>
          </cell>
          <cell r="G5362" t="str">
            <v>CB241208001H00</v>
          </cell>
          <cell r="H5362">
            <v>1.5</v>
          </cell>
          <cell r="I5362" t="str">
            <v>--</v>
          </cell>
          <cell r="J5362">
            <v>6</v>
          </cell>
          <cell r="K5362">
            <v>6</v>
          </cell>
        </row>
        <row r="5363">
          <cell r="A5363" t="str">
            <v>MC</v>
          </cell>
          <cell r="B5363" t="str">
            <v>CA304</v>
          </cell>
          <cell r="C5363" t="str">
            <v>MC</v>
          </cell>
          <cell r="D5363" t="str">
            <v>2607</v>
          </cell>
          <cell r="E5363" t="str">
            <v>SW FLG</v>
          </cell>
          <cell r="F5363">
            <v>3</v>
          </cell>
          <cell r="G5363" t="str">
            <v>CB241208001H00</v>
          </cell>
          <cell r="H5363">
            <v>1.5</v>
          </cell>
          <cell r="I5363" t="str">
            <v>--</v>
          </cell>
          <cell r="J5363">
            <v>1</v>
          </cell>
          <cell r="K5363">
            <v>1</v>
          </cell>
        </row>
        <row r="5364">
          <cell r="A5364" t="str">
            <v>MC</v>
          </cell>
          <cell r="B5364" t="str">
            <v>CA304</v>
          </cell>
          <cell r="C5364" t="str">
            <v>MC</v>
          </cell>
          <cell r="D5364" t="str">
            <v>2609</v>
          </cell>
          <cell r="E5364" t="str">
            <v>SW FLG</v>
          </cell>
          <cell r="F5364">
            <v>3</v>
          </cell>
          <cell r="G5364" t="str">
            <v>CB241208001H00</v>
          </cell>
          <cell r="H5364">
            <v>1.5</v>
          </cell>
          <cell r="I5364" t="str">
            <v>--</v>
          </cell>
          <cell r="J5364">
            <v>2</v>
          </cell>
          <cell r="K5364">
            <v>2</v>
          </cell>
        </row>
        <row r="5365">
          <cell r="A5365" t="str">
            <v>MC</v>
          </cell>
          <cell r="B5365" t="str">
            <v>BA305</v>
          </cell>
          <cell r="C5365" t="str">
            <v>MOH</v>
          </cell>
          <cell r="D5365" t="str">
            <v>2100</v>
          </cell>
          <cell r="E5365" t="str">
            <v>SW FLG</v>
          </cell>
          <cell r="F5365">
            <v>3</v>
          </cell>
          <cell r="G5365" t="str">
            <v>CB240208001H00</v>
          </cell>
          <cell r="H5365">
            <v>1.5</v>
          </cell>
          <cell r="I5365" t="str">
            <v>--</v>
          </cell>
          <cell r="J5365">
            <v>1</v>
          </cell>
          <cell r="K5365">
            <v>1</v>
          </cell>
        </row>
        <row r="5366">
          <cell r="A5366" t="str">
            <v>MC</v>
          </cell>
          <cell r="B5366" t="str">
            <v>CA304</v>
          </cell>
          <cell r="C5366" t="str">
            <v>N</v>
          </cell>
          <cell r="D5366" t="str">
            <v>HOLD</v>
          </cell>
          <cell r="E5366" t="str">
            <v>SW FLG</v>
          </cell>
          <cell r="F5366">
            <v>3</v>
          </cell>
          <cell r="G5366" t="str">
            <v>CB241208001H00</v>
          </cell>
          <cell r="H5366">
            <v>1.5</v>
          </cell>
          <cell r="I5366" t="str">
            <v>--</v>
          </cell>
          <cell r="J5366">
            <v>1</v>
          </cell>
          <cell r="K5366">
            <v>1</v>
          </cell>
        </row>
        <row r="5367">
          <cell r="A5367" t="str">
            <v>MC</v>
          </cell>
          <cell r="B5367" t="str">
            <v>CA304</v>
          </cell>
          <cell r="C5367" t="str">
            <v>MC</v>
          </cell>
          <cell r="D5367" t="str">
            <v>2604</v>
          </cell>
          <cell r="E5367" t="str">
            <v>SW FLG</v>
          </cell>
          <cell r="F5367">
            <v>3</v>
          </cell>
          <cell r="G5367" t="str">
            <v>CB241208001H00</v>
          </cell>
          <cell r="H5367">
            <v>1.5</v>
          </cell>
          <cell r="I5367" t="str">
            <v>--</v>
          </cell>
          <cell r="J5367">
            <v>1</v>
          </cell>
          <cell r="K5367">
            <v>1</v>
          </cell>
        </row>
        <row r="5368">
          <cell r="A5368" t="str">
            <v>MC</v>
          </cell>
          <cell r="B5368" t="str">
            <v>CA304</v>
          </cell>
          <cell r="C5368" t="str">
            <v>MC</v>
          </cell>
          <cell r="D5368" t="str">
            <v>HOLD</v>
          </cell>
          <cell r="E5368" t="str">
            <v>SW FLG</v>
          </cell>
          <cell r="F5368">
            <v>3</v>
          </cell>
          <cell r="G5368" t="str">
            <v>CB241208001H00</v>
          </cell>
          <cell r="H5368">
            <v>1.5</v>
          </cell>
          <cell r="I5368" t="str">
            <v>--</v>
          </cell>
          <cell r="J5368">
            <v>5</v>
          </cell>
          <cell r="K5368">
            <v>5</v>
          </cell>
        </row>
        <row r="5369">
          <cell r="A5369" t="str">
            <v>MC</v>
          </cell>
          <cell r="B5369" t="str">
            <v>B2C</v>
          </cell>
          <cell r="C5369" t="str">
            <v>SH</v>
          </cell>
          <cell r="D5369" t="str">
            <v>1405</v>
          </cell>
          <cell r="E5369" t="str">
            <v>WN FLG</v>
          </cell>
          <cell r="F5369">
            <v>3</v>
          </cell>
          <cell r="G5369" t="str">
            <v>CB200208000200</v>
          </cell>
          <cell r="H5369">
            <v>2</v>
          </cell>
          <cell r="I5369" t="str">
            <v>--</v>
          </cell>
          <cell r="J5369">
            <v>7</v>
          </cell>
          <cell r="K5369">
            <v>8</v>
          </cell>
        </row>
        <row r="5370">
          <cell r="A5370" t="str">
            <v>MC</v>
          </cell>
          <cell r="B5370" t="str">
            <v>B2C</v>
          </cell>
          <cell r="C5370" t="str">
            <v>SH</v>
          </cell>
          <cell r="D5370" t="str">
            <v>HOLD</v>
          </cell>
          <cell r="E5370" t="str">
            <v>WN FLG</v>
          </cell>
          <cell r="F5370">
            <v>3</v>
          </cell>
          <cell r="G5370" t="str">
            <v>CB200208000200</v>
          </cell>
          <cell r="H5370">
            <v>2</v>
          </cell>
          <cell r="I5370" t="str">
            <v>--</v>
          </cell>
          <cell r="J5370">
            <v>4</v>
          </cell>
          <cell r="K5370">
            <v>5</v>
          </cell>
        </row>
        <row r="5371">
          <cell r="A5371" t="str">
            <v>MC</v>
          </cell>
          <cell r="B5371" t="str">
            <v>CA304</v>
          </cell>
          <cell r="C5371" t="str">
            <v>MC</v>
          </cell>
          <cell r="D5371" t="str">
            <v>2610</v>
          </cell>
          <cell r="E5371" t="str">
            <v>WN FLG</v>
          </cell>
          <cell r="F5371">
            <v>3</v>
          </cell>
          <cell r="G5371" t="str">
            <v>CB201205000200</v>
          </cell>
          <cell r="H5371">
            <v>2</v>
          </cell>
          <cell r="I5371" t="str">
            <v>--</v>
          </cell>
          <cell r="J5371">
            <v>4</v>
          </cell>
          <cell r="K5371">
            <v>5</v>
          </cell>
        </row>
        <row r="5372">
          <cell r="A5372" t="str">
            <v>MC</v>
          </cell>
          <cell r="B5372" t="str">
            <v>CA304</v>
          </cell>
          <cell r="C5372" t="str">
            <v>MC</v>
          </cell>
          <cell r="D5372" t="str">
            <v>2505</v>
          </cell>
          <cell r="E5372" t="str">
            <v>WN FLG</v>
          </cell>
          <cell r="F5372">
            <v>3</v>
          </cell>
          <cell r="G5372" t="str">
            <v>CB201205000200</v>
          </cell>
          <cell r="H5372">
            <v>2</v>
          </cell>
          <cell r="I5372" t="str">
            <v>--</v>
          </cell>
          <cell r="J5372">
            <v>1</v>
          </cell>
          <cell r="K5372">
            <v>2</v>
          </cell>
        </row>
        <row r="5373">
          <cell r="A5373" t="str">
            <v>MC</v>
          </cell>
          <cell r="B5373" t="str">
            <v>CA304</v>
          </cell>
          <cell r="C5373" t="str">
            <v>MC</v>
          </cell>
          <cell r="D5373" t="str">
            <v>2506</v>
          </cell>
          <cell r="E5373" t="str">
            <v>WN FLG</v>
          </cell>
          <cell r="F5373">
            <v>3</v>
          </cell>
          <cell r="G5373" t="str">
            <v>CB201205000200</v>
          </cell>
          <cell r="H5373">
            <v>2</v>
          </cell>
          <cell r="I5373" t="str">
            <v>--</v>
          </cell>
          <cell r="J5373">
            <v>1</v>
          </cell>
          <cell r="K5373">
            <v>2</v>
          </cell>
        </row>
        <row r="5374">
          <cell r="A5374" t="str">
            <v>MC</v>
          </cell>
          <cell r="B5374" t="str">
            <v>CA304</v>
          </cell>
          <cell r="C5374" t="str">
            <v>MC</v>
          </cell>
          <cell r="D5374" t="str">
            <v>2607</v>
          </cell>
          <cell r="E5374" t="str">
            <v>WN FLG</v>
          </cell>
          <cell r="F5374">
            <v>3</v>
          </cell>
          <cell r="G5374" t="str">
            <v>CB201205000200</v>
          </cell>
          <cell r="H5374">
            <v>2</v>
          </cell>
          <cell r="I5374" t="str">
            <v>--</v>
          </cell>
          <cell r="J5374">
            <v>4</v>
          </cell>
          <cell r="K5374">
            <v>5</v>
          </cell>
        </row>
        <row r="5375">
          <cell r="A5375" t="str">
            <v>MC</v>
          </cell>
          <cell r="B5375" t="str">
            <v>CA304</v>
          </cell>
          <cell r="C5375" t="str">
            <v>MC</v>
          </cell>
          <cell r="D5375" t="str">
            <v>2606</v>
          </cell>
          <cell r="E5375" t="str">
            <v>WN FLG</v>
          </cell>
          <cell r="F5375">
            <v>3</v>
          </cell>
          <cell r="G5375" t="str">
            <v>CB201205000200</v>
          </cell>
          <cell r="H5375">
            <v>2</v>
          </cell>
          <cell r="I5375" t="str">
            <v>--</v>
          </cell>
          <cell r="J5375">
            <v>1</v>
          </cell>
          <cell r="K5375">
            <v>2</v>
          </cell>
        </row>
        <row r="5376">
          <cell r="A5376" t="str">
            <v>MC</v>
          </cell>
          <cell r="B5376" t="str">
            <v>CA304</v>
          </cell>
          <cell r="C5376" t="str">
            <v>MC</v>
          </cell>
          <cell r="D5376" t="str">
            <v>2608</v>
          </cell>
          <cell r="E5376" t="str">
            <v>WN FLG</v>
          </cell>
          <cell r="F5376">
            <v>3</v>
          </cell>
          <cell r="G5376" t="str">
            <v>CB201205000200</v>
          </cell>
          <cell r="H5376">
            <v>2</v>
          </cell>
          <cell r="I5376" t="str">
            <v>--</v>
          </cell>
          <cell r="J5376">
            <v>2</v>
          </cell>
          <cell r="K5376">
            <v>3</v>
          </cell>
        </row>
        <row r="5377">
          <cell r="A5377" t="str">
            <v>MC</v>
          </cell>
          <cell r="B5377" t="str">
            <v>CA304</v>
          </cell>
          <cell r="C5377" t="str">
            <v>MC</v>
          </cell>
          <cell r="D5377" t="str">
            <v>2609</v>
          </cell>
          <cell r="E5377" t="str">
            <v>WN FLG</v>
          </cell>
          <cell r="F5377">
            <v>3</v>
          </cell>
          <cell r="G5377" t="str">
            <v>CB201205000200</v>
          </cell>
          <cell r="H5377">
            <v>2</v>
          </cell>
          <cell r="I5377" t="str">
            <v>--</v>
          </cell>
          <cell r="J5377">
            <v>2</v>
          </cell>
          <cell r="K5377">
            <v>3</v>
          </cell>
        </row>
        <row r="5378">
          <cell r="A5378" t="str">
            <v>MC</v>
          </cell>
          <cell r="B5378" t="str">
            <v>BA305</v>
          </cell>
          <cell r="C5378" t="str">
            <v>MOH</v>
          </cell>
          <cell r="D5378" t="str">
            <v>2002</v>
          </cell>
          <cell r="E5378" t="str">
            <v>WN FLG</v>
          </cell>
          <cell r="F5378">
            <v>3</v>
          </cell>
          <cell r="G5378" t="str">
            <v>CB200105000200</v>
          </cell>
          <cell r="H5378">
            <v>2</v>
          </cell>
          <cell r="I5378" t="str">
            <v>--</v>
          </cell>
          <cell r="J5378">
            <v>1</v>
          </cell>
          <cell r="K5378">
            <v>2</v>
          </cell>
        </row>
        <row r="5379">
          <cell r="A5379" t="str">
            <v>MC</v>
          </cell>
          <cell r="B5379" t="str">
            <v>CA304</v>
          </cell>
          <cell r="C5379" t="str">
            <v>N</v>
          </cell>
          <cell r="D5379" t="str">
            <v>HOLD</v>
          </cell>
          <cell r="E5379" t="str">
            <v>WN FLG</v>
          </cell>
          <cell r="F5379">
            <v>3</v>
          </cell>
          <cell r="G5379" t="str">
            <v>CB201205000200</v>
          </cell>
          <cell r="H5379">
            <v>2</v>
          </cell>
          <cell r="I5379" t="str">
            <v>--</v>
          </cell>
          <cell r="J5379">
            <v>1</v>
          </cell>
          <cell r="K5379">
            <v>2</v>
          </cell>
        </row>
        <row r="5380">
          <cell r="A5380" t="str">
            <v>MC</v>
          </cell>
          <cell r="B5380" t="str">
            <v>BA312</v>
          </cell>
          <cell r="C5380" t="str">
            <v>SA98</v>
          </cell>
          <cell r="D5380" t="str">
            <v>2411</v>
          </cell>
          <cell r="E5380" t="str">
            <v>WN FLG</v>
          </cell>
          <cell r="F5380">
            <v>3</v>
          </cell>
          <cell r="G5380" t="str">
            <v>CB200105000200</v>
          </cell>
          <cell r="H5380">
            <v>2</v>
          </cell>
          <cell r="I5380" t="str">
            <v>--</v>
          </cell>
          <cell r="J5380">
            <v>1</v>
          </cell>
          <cell r="K5380">
            <v>2</v>
          </cell>
        </row>
        <row r="5381">
          <cell r="A5381" t="str">
            <v>MC</v>
          </cell>
          <cell r="B5381" t="str">
            <v>CA304</v>
          </cell>
          <cell r="C5381" t="str">
            <v>TRIM</v>
          </cell>
          <cell r="D5381" t="str">
            <v>E-1261</v>
          </cell>
          <cell r="E5381" t="str">
            <v>WN FLG</v>
          </cell>
          <cell r="F5381">
            <v>3</v>
          </cell>
          <cell r="G5381" t="str">
            <v>CB201205000200</v>
          </cell>
          <cell r="H5381">
            <v>2</v>
          </cell>
          <cell r="I5381" t="str">
            <v>--</v>
          </cell>
          <cell r="J5381">
            <v>2</v>
          </cell>
          <cell r="K5381">
            <v>3</v>
          </cell>
        </row>
        <row r="5382">
          <cell r="A5382" t="str">
            <v>MC</v>
          </cell>
          <cell r="B5382" t="str">
            <v>CA304</v>
          </cell>
          <cell r="C5382" t="str">
            <v>VT</v>
          </cell>
          <cell r="D5382" t="str">
            <v>HOLD</v>
          </cell>
          <cell r="E5382" t="str">
            <v>WN FLG</v>
          </cell>
          <cell r="F5382">
            <v>3</v>
          </cell>
          <cell r="G5382" t="str">
            <v>CB201205000200</v>
          </cell>
          <cell r="H5382">
            <v>2</v>
          </cell>
          <cell r="I5382" t="str">
            <v>--</v>
          </cell>
          <cell r="J5382">
            <v>4</v>
          </cell>
          <cell r="K5382">
            <v>5</v>
          </cell>
        </row>
        <row r="5383">
          <cell r="A5383" t="str">
            <v>MC</v>
          </cell>
          <cell r="B5383" t="str">
            <v>CA304</v>
          </cell>
          <cell r="C5383" t="str">
            <v>VT</v>
          </cell>
          <cell r="D5383" t="str">
            <v>HOLD</v>
          </cell>
          <cell r="E5383" t="str">
            <v>WN FLG</v>
          </cell>
          <cell r="F5383">
            <v>3</v>
          </cell>
          <cell r="G5383" t="str">
            <v>CB201205000200</v>
          </cell>
          <cell r="H5383">
            <v>2</v>
          </cell>
          <cell r="I5383" t="str">
            <v>--</v>
          </cell>
          <cell r="J5383">
            <v>1</v>
          </cell>
          <cell r="K5383">
            <v>2</v>
          </cell>
        </row>
        <row r="5384">
          <cell r="A5384" t="str">
            <v>MC</v>
          </cell>
          <cell r="B5384" t="str">
            <v>BA305</v>
          </cell>
          <cell r="C5384" t="str">
            <v>MOH</v>
          </cell>
          <cell r="D5384" t="str">
            <v>2000</v>
          </cell>
          <cell r="E5384" t="str">
            <v>WN FLG</v>
          </cell>
          <cell r="F5384">
            <v>3</v>
          </cell>
          <cell r="G5384" t="str">
            <v>CB200105000200</v>
          </cell>
          <cell r="H5384">
            <v>2</v>
          </cell>
          <cell r="I5384" t="str">
            <v>--</v>
          </cell>
          <cell r="J5384">
            <v>4</v>
          </cell>
          <cell r="K5384">
            <v>5</v>
          </cell>
        </row>
        <row r="5385">
          <cell r="A5385" t="str">
            <v>MC</v>
          </cell>
          <cell r="B5385" t="str">
            <v>CA304</v>
          </cell>
          <cell r="C5385" t="str">
            <v>MC</v>
          </cell>
          <cell r="D5385" t="str">
            <v>2502</v>
          </cell>
          <cell r="E5385" t="str">
            <v>WN FLG</v>
          </cell>
          <cell r="F5385">
            <v>3</v>
          </cell>
          <cell r="G5385" t="str">
            <v>CB201205000200</v>
          </cell>
          <cell r="H5385">
            <v>2</v>
          </cell>
          <cell r="I5385" t="str">
            <v>--</v>
          </cell>
          <cell r="J5385">
            <v>4</v>
          </cell>
          <cell r="K5385">
            <v>5</v>
          </cell>
        </row>
        <row r="5386">
          <cell r="A5386" t="str">
            <v>MC</v>
          </cell>
          <cell r="B5386" t="str">
            <v>CA304</v>
          </cell>
          <cell r="C5386" t="str">
            <v>MC</v>
          </cell>
          <cell r="D5386" t="str">
            <v>2502</v>
          </cell>
          <cell r="E5386" t="str">
            <v>WN FLG</v>
          </cell>
          <cell r="F5386">
            <v>3</v>
          </cell>
          <cell r="G5386" t="str">
            <v>CB201205000200</v>
          </cell>
          <cell r="H5386">
            <v>2</v>
          </cell>
          <cell r="I5386" t="str">
            <v>--</v>
          </cell>
          <cell r="J5386">
            <v>4</v>
          </cell>
          <cell r="K5386">
            <v>5</v>
          </cell>
        </row>
        <row r="5387">
          <cell r="A5387" t="str">
            <v>MC</v>
          </cell>
          <cell r="B5387" t="str">
            <v>CA304</v>
          </cell>
          <cell r="C5387" t="str">
            <v>MC</v>
          </cell>
          <cell r="D5387" t="str">
            <v>HOLD</v>
          </cell>
          <cell r="E5387" t="str">
            <v>WN FLG</v>
          </cell>
          <cell r="F5387">
            <v>3</v>
          </cell>
          <cell r="G5387" t="str">
            <v>CB201205000200</v>
          </cell>
          <cell r="H5387">
            <v>2</v>
          </cell>
          <cell r="I5387" t="str">
            <v>--</v>
          </cell>
          <cell r="J5387">
            <v>2</v>
          </cell>
          <cell r="K5387">
            <v>3</v>
          </cell>
        </row>
        <row r="5388">
          <cell r="A5388" t="str">
            <v>MC</v>
          </cell>
          <cell r="B5388" t="str">
            <v>CA304</v>
          </cell>
          <cell r="C5388" t="str">
            <v>MC</v>
          </cell>
          <cell r="D5388" t="str">
            <v>HOLD</v>
          </cell>
          <cell r="E5388" t="str">
            <v>WN FLG</v>
          </cell>
          <cell r="F5388">
            <v>3</v>
          </cell>
          <cell r="G5388" t="str">
            <v>CB201205000200</v>
          </cell>
          <cell r="H5388">
            <v>2</v>
          </cell>
          <cell r="I5388" t="str">
            <v>--</v>
          </cell>
          <cell r="J5388">
            <v>2</v>
          </cell>
          <cell r="K5388">
            <v>3</v>
          </cell>
        </row>
        <row r="5389">
          <cell r="A5389" t="str">
            <v>MC</v>
          </cell>
          <cell r="B5389" t="str">
            <v>CA304</v>
          </cell>
          <cell r="C5389" t="str">
            <v>MC</v>
          </cell>
          <cell r="D5389" t="str">
            <v>HOLD</v>
          </cell>
          <cell r="E5389" t="str">
            <v>WN FLG</v>
          </cell>
          <cell r="F5389">
            <v>3</v>
          </cell>
          <cell r="G5389" t="str">
            <v>CB201205000200</v>
          </cell>
          <cell r="H5389">
            <v>2</v>
          </cell>
          <cell r="I5389" t="str">
            <v>--</v>
          </cell>
          <cell r="J5389">
            <v>9</v>
          </cell>
          <cell r="K5389">
            <v>10</v>
          </cell>
        </row>
        <row r="5390">
          <cell r="A5390" t="str">
            <v>MC</v>
          </cell>
          <cell r="B5390" t="str">
            <v>CA304</v>
          </cell>
          <cell r="C5390" t="str">
            <v>MC</v>
          </cell>
          <cell r="D5390" t="str">
            <v>HOLD</v>
          </cell>
          <cell r="E5390" t="str">
            <v>WN FLG</v>
          </cell>
          <cell r="F5390">
            <v>3</v>
          </cell>
          <cell r="G5390" t="str">
            <v>CB201205000200</v>
          </cell>
          <cell r="H5390">
            <v>2</v>
          </cell>
          <cell r="I5390" t="str">
            <v>--</v>
          </cell>
          <cell r="J5390">
            <v>5</v>
          </cell>
          <cell r="K5390">
            <v>6</v>
          </cell>
        </row>
        <row r="5391">
          <cell r="A5391" t="str">
            <v>MC</v>
          </cell>
          <cell r="B5391" t="str">
            <v>CA304</v>
          </cell>
          <cell r="C5391" t="str">
            <v>MC</v>
          </cell>
          <cell r="D5391" t="str">
            <v>HOLD</v>
          </cell>
          <cell r="E5391" t="str">
            <v>WN FLG</v>
          </cell>
          <cell r="F5391">
            <v>3</v>
          </cell>
          <cell r="G5391" t="str">
            <v>CB201205000200</v>
          </cell>
          <cell r="H5391">
            <v>2</v>
          </cell>
          <cell r="I5391" t="str">
            <v>--</v>
          </cell>
          <cell r="J5391">
            <v>2</v>
          </cell>
          <cell r="K5391">
            <v>3</v>
          </cell>
        </row>
        <row r="5392">
          <cell r="A5392" t="str">
            <v>MC</v>
          </cell>
          <cell r="B5392" t="str">
            <v>CA304</v>
          </cell>
          <cell r="C5392" t="str">
            <v>MC</v>
          </cell>
          <cell r="D5392" t="str">
            <v>HOLD</v>
          </cell>
          <cell r="E5392" t="str">
            <v>WN FLG</v>
          </cell>
          <cell r="F5392">
            <v>3</v>
          </cell>
          <cell r="G5392" t="str">
            <v>CB201205000200</v>
          </cell>
          <cell r="H5392">
            <v>2</v>
          </cell>
          <cell r="I5392" t="str">
            <v>--</v>
          </cell>
          <cell r="J5392">
            <v>2</v>
          </cell>
          <cell r="K5392">
            <v>3</v>
          </cell>
        </row>
        <row r="5393">
          <cell r="A5393" t="str">
            <v>MC</v>
          </cell>
          <cell r="B5393" t="str">
            <v>B2C</v>
          </cell>
          <cell r="C5393" t="str">
            <v>SH</v>
          </cell>
          <cell r="D5393" t="str">
            <v>1260</v>
          </cell>
          <cell r="E5393" t="str">
            <v>WN FLG</v>
          </cell>
          <cell r="F5393">
            <v>3</v>
          </cell>
          <cell r="G5393" t="str">
            <v>CB200204000300</v>
          </cell>
          <cell r="H5393">
            <v>3</v>
          </cell>
          <cell r="I5393" t="str">
            <v>--</v>
          </cell>
          <cell r="J5393">
            <v>4</v>
          </cell>
          <cell r="K5393">
            <v>5</v>
          </cell>
        </row>
        <row r="5394">
          <cell r="A5394" t="str">
            <v>MC</v>
          </cell>
          <cell r="B5394" t="str">
            <v>CA304</v>
          </cell>
          <cell r="C5394" t="str">
            <v>CMC</v>
          </cell>
          <cell r="D5394" t="str">
            <v>HOLD</v>
          </cell>
          <cell r="E5394" t="str">
            <v>WN FLG</v>
          </cell>
          <cell r="F5394">
            <v>3</v>
          </cell>
          <cell r="G5394" t="str">
            <v>CB201205000300</v>
          </cell>
          <cell r="H5394">
            <v>3</v>
          </cell>
          <cell r="I5394" t="str">
            <v>--</v>
          </cell>
          <cell r="J5394">
            <v>10</v>
          </cell>
          <cell r="K5394">
            <v>11</v>
          </cell>
        </row>
        <row r="5395">
          <cell r="A5395" t="str">
            <v>MC</v>
          </cell>
          <cell r="B5395" t="str">
            <v>CA304</v>
          </cell>
          <cell r="C5395" t="str">
            <v>MC</v>
          </cell>
          <cell r="D5395" t="str">
            <v>2505</v>
          </cell>
          <cell r="E5395" t="str">
            <v>WN FLG</v>
          </cell>
          <cell r="F5395">
            <v>3</v>
          </cell>
          <cell r="G5395" t="str">
            <v>CB201205000300</v>
          </cell>
          <cell r="H5395">
            <v>3</v>
          </cell>
          <cell r="I5395" t="str">
            <v>--</v>
          </cell>
          <cell r="J5395">
            <v>2</v>
          </cell>
          <cell r="K5395">
            <v>3</v>
          </cell>
        </row>
        <row r="5396">
          <cell r="A5396" t="str">
            <v>MC</v>
          </cell>
          <cell r="B5396" t="str">
            <v>CA304</v>
          </cell>
          <cell r="C5396" t="str">
            <v>MC</v>
          </cell>
          <cell r="D5396" t="str">
            <v>2605</v>
          </cell>
          <cell r="E5396" t="str">
            <v>WN FLG</v>
          </cell>
          <cell r="F5396">
            <v>3</v>
          </cell>
          <cell r="G5396" t="str">
            <v>CB201205000300</v>
          </cell>
          <cell r="H5396">
            <v>3</v>
          </cell>
          <cell r="I5396" t="str">
            <v>--</v>
          </cell>
          <cell r="J5396">
            <v>2</v>
          </cell>
          <cell r="K5396">
            <v>3</v>
          </cell>
        </row>
        <row r="5397">
          <cell r="A5397" t="str">
            <v>MC</v>
          </cell>
          <cell r="B5397" t="str">
            <v>CA304</v>
          </cell>
          <cell r="C5397" t="str">
            <v>MC</v>
          </cell>
          <cell r="D5397" t="str">
            <v>2506</v>
          </cell>
          <cell r="E5397" t="str">
            <v>WN FLG</v>
          </cell>
          <cell r="F5397">
            <v>3</v>
          </cell>
          <cell r="G5397" t="str">
            <v>CB201205000300</v>
          </cell>
          <cell r="H5397">
            <v>3</v>
          </cell>
          <cell r="I5397" t="str">
            <v>--</v>
          </cell>
          <cell r="J5397">
            <v>1</v>
          </cell>
          <cell r="K5397">
            <v>2</v>
          </cell>
        </row>
        <row r="5398">
          <cell r="A5398" t="str">
            <v>MC</v>
          </cell>
          <cell r="B5398" t="str">
            <v>BA305</v>
          </cell>
          <cell r="C5398" t="str">
            <v>MOH</v>
          </cell>
          <cell r="D5398" t="str">
            <v>2002</v>
          </cell>
          <cell r="E5398" t="str">
            <v>WN FLG</v>
          </cell>
          <cell r="F5398">
            <v>3</v>
          </cell>
          <cell r="G5398" t="str">
            <v>CB200105000300</v>
          </cell>
          <cell r="H5398">
            <v>3</v>
          </cell>
          <cell r="I5398" t="str">
            <v>--</v>
          </cell>
          <cell r="J5398">
            <v>1</v>
          </cell>
          <cell r="K5398">
            <v>2</v>
          </cell>
        </row>
        <row r="5399">
          <cell r="A5399" t="str">
            <v>MC</v>
          </cell>
          <cell r="B5399" t="str">
            <v>CA304</v>
          </cell>
          <cell r="C5399" t="str">
            <v>VT</v>
          </cell>
          <cell r="D5399" t="str">
            <v>HOLD</v>
          </cell>
          <cell r="E5399" t="str">
            <v>WN FLG</v>
          </cell>
          <cell r="F5399">
            <v>3</v>
          </cell>
          <cell r="G5399" t="str">
            <v>CB201205000300</v>
          </cell>
          <cell r="H5399">
            <v>3</v>
          </cell>
          <cell r="I5399" t="str">
            <v>--</v>
          </cell>
          <cell r="J5399">
            <v>1</v>
          </cell>
          <cell r="K5399">
            <v>2</v>
          </cell>
        </row>
        <row r="5400">
          <cell r="A5400" t="str">
            <v>MC</v>
          </cell>
          <cell r="B5400" t="str">
            <v>CA304</v>
          </cell>
          <cell r="C5400" t="str">
            <v>MC</v>
          </cell>
          <cell r="D5400" t="str">
            <v>2601</v>
          </cell>
          <cell r="E5400" t="str">
            <v>WN FLG</v>
          </cell>
          <cell r="F5400">
            <v>3</v>
          </cell>
          <cell r="G5400" t="str">
            <v>CB201205000300</v>
          </cell>
          <cell r="H5400">
            <v>3</v>
          </cell>
          <cell r="I5400" t="str">
            <v>--</v>
          </cell>
          <cell r="J5400">
            <v>2</v>
          </cell>
          <cell r="K5400">
            <v>3</v>
          </cell>
        </row>
        <row r="5401">
          <cell r="A5401" t="str">
            <v>MC</v>
          </cell>
          <cell r="B5401" t="str">
            <v>CA304</v>
          </cell>
          <cell r="C5401" t="str">
            <v>MC</v>
          </cell>
          <cell r="D5401" t="str">
            <v>2606</v>
          </cell>
          <cell r="E5401" t="str">
            <v>WN FLG</v>
          </cell>
          <cell r="F5401">
            <v>3</v>
          </cell>
          <cell r="G5401" t="str">
            <v>CB201205000300</v>
          </cell>
          <cell r="H5401">
            <v>3</v>
          </cell>
          <cell r="I5401" t="str">
            <v>--</v>
          </cell>
          <cell r="J5401">
            <v>8</v>
          </cell>
          <cell r="K5401">
            <v>9</v>
          </cell>
        </row>
        <row r="5402">
          <cell r="A5402" t="str">
            <v>MC</v>
          </cell>
          <cell r="B5402" t="str">
            <v>CA304</v>
          </cell>
          <cell r="C5402" t="str">
            <v>MC</v>
          </cell>
          <cell r="D5402" t="str">
            <v>2612</v>
          </cell>
          <cell r="E5402" t="str">
            <v>WN FLG</v>
          </cell>
          <cell r="F5402">
            <v>3</v>
          </cell>
          <cell r="G5402" t="str">
            <v>CB201205000300</v>
          </cell>
          <cell r="H5402">
            <v>3</v>
          </cell>
          <cell r="I5402" t="str">
            <v>--</v>
          </cell>
          <cell r="J5402">
            <v>7</v>
          </cell>
          <cell r="K5402">
            <v>8</v>
          </cell>
        </row>
        <row r="5403">
          <cell r="A5403" t="str">
            <v>MC</v>
          </cell>
          <cell r="B5403" t="str">
            <v>CA304</v>
          </cell>
          <cell r="C5403" t="str">
            <v>VT</v>
          </cell>
          <cell r="D5403" t="str">
            <v>HOLD</v>
          </cell>
          <cell r="E5403" t="str">
            <v>WN FLG</v>
          </cell>
          <cell r="F5403">
            <v>3</v>
          </cell>
          <cell r="G5403" t="str">
            <v>CB201205000300</v>
          </cell>
          <cell r="H5403">
            <v>3</v>
          </cell>
          <cell r="I5403" t="str">
            <v>--</v>
          </cell>
          <cell r="J5403">
            <v>16</v>
          </cell>
          <cell r="K5403">
            <v>18</v>
          </cell>
        </row>
        <row r="5404">
          <cell r="A5404" t="str">
            <v>MC</v>
          </cell>
          <cell r="B5404" t="str">
            <v>CA304</v>
          </cell>
          <cell r="C5404" t="str">
            <v>MC</v>
          </cell>
          <cell r="D5404" t="str">
            <v>2502</v>
          </cell>
          <cell r="E5404" t="str">
            <v>WN FLG</v>
          </cell>
          <cell r="F5404">
            <v>3</v>
          </cell>
          <cell r="G5404" t="str">
            <v>CB201205000300</v>
          </cell>
          <cell r="H5404">
            <v>3</v>
          </cell>
          <cell r="I5404" t="str">
            <v>--</v>
          </cell>
          <cell r="J5404">
            <v>2</v>
          </cell>
          <cell r="K5404">
            <v>3</v>
          </cell>
        </row>
        <row r="5405">
          <cell r="A5405" t="str">
            <v>MC</v>
          </cell>
          <cell r="B5405" t="str">
            <v>CA304</v>
          </cell>
          <cell r="C5405" t="str">
            <v>MC</v>
          </cell>
          <cell r="D5405" t="str">
            <v>2502</v>
          </cell>
          <cell r="E5405" t="str">
            <v>WN FLG</v>
          </cell>
          <cell r="F5405">
            <v>3</v>
          </cell>
          <cell r="G5405" t="str">
            <v>CB201205000300</v>
          </cell>
          <cell r="H5405">
            <v>3</v>
          </cell>
          <cell r="I5405" t="str">
            <v>--</v>
          </cell>
          <cell r="J5405">
            <v>2</v>
          </cell>
          <cell r="K5405">
            <v>3</v>
          </cell>
        </row>
        <row r="5406">
          <cell r="A5406" t="str">
            <v>MC</v>
          </cell>
          <cell r="B5406" t="str">
            <v>CA304</v>
          </cell>
          <cell r="C5406" t="str">
            <v>MC</v>
          </cell>
          <cell r="D5406" t="str">
            <v>HOLD</v>
          </cell>
          <cell r="E5406" t="str">
            <v>WN FLG</v>
          </cell>
          <cell r="F5406">
            <v>3</v>
          </cell>
          <cell r="G5406" t="str">
            <v>CB201205000300</v>
          </cell>
          <cell r="H5406">
            <v>3</v>
          </cell>
          <cell r="I5406" t="str">
            <v>--</v>
          </cell>
          <cell r="J5406">
            <v>9</v>
          </cell>
          <cell r="K5406">
            <v>10</v>
          </cell>
        </row>
        <row r="5407">
          <cell r="A5407" t="str">
            <v>MC</v>
          </cell>
          <cell r="B5407" t="str">
            <v>CA304</v>
          </cell>
          <cell r="C5407" t="str">
            <v>MC</v>
          </cell>
          <cell r="D5407" t="str">
            <v>HOLD</v>
          </cell>
          <cell r="E5407" t="str">
            <v>WN FLG</v>
          </cell>
          <cell r="F5407">
            <v>3</v>
          </cell>
          <cell r="G5407" t="str">
            <v>CB201205000300</v>
          </cell>
          <cell r="H5407">
            <v>3</v>
          </cell>
          <cell r="I5407" t="str">
            <v>--</v>
          </cell>
          <cell r="J5407">
            <v>9</v>
          </cell>
          <cell r="K5407">
            <v>10</v>
          </cell>
        </row>
        <row r="5408">
          <cell r="A5408" t="str">
            <v>MC</v>
          </cell>
          <cell r="B5408" t="str">
            <v>CA304</v>
          </cell>
          <cell r="C5408" t="str">
            <v>MC</v>
          </cell>
          <cell r="D5408" t="str">
            <v>HOLD</v>
          </cell>
          <cell r="E5408" t="str">
            <v>WN FLG</v>
          </cell>
          <cell r="F5408">
            <v>3</v>
          </cell>
          <cell r="G5408" t="str">
            <v>CB201205000300</v>
          </cell>
          <cell r="H5408">
            <v>3</v>
          </cell>
          <cell r="I5408" t="str">
            <v>--</v>
          </cell>
          <cell r="J5408">
            <v>9</v>
          </cell>
          <cell r="K5408">
            <v>10</v>
          </cell>
        </row>
        <row r="5409">
          <cell r="A5409" t="str">
            <v>MC</v>
          </cell>
          <cell r="B5409" t="str">
            <v>B2C</v>
          </cell>
          <cell r="C5409" t="str">
            <v>SH</v>
          </cell>
          <cell r="D5409" t="str">
            <v>1260</v>
          </cell>
          <cell r="E5409" t="str">
            <v>WN FLG</v>
          </cell>
          <cell r="F5409">
            <v>3</v>
          </cell>
          <cell r="G5409" t="str">
            <v>CB200204000400</v>
          </cell>
          <cell r="H5409">
            <v>4</v>
          </cell>
          <cell r="I5409" t="str">
            <v>--</v>
          </cell>
          <cell r="J5409">
            <v>9</v>
          </cell>
          <cell r="K5409">
            <v>11</v>
          </cell>
        </row>
        <row r="5410">
          <cell r="A5410" t="str">
            <v>MC</v>
          </cell>
          <cell r="B5410" t="str">
            <v>B2C</v>
          </cell>
          <cell r="C5410" t="str">
            <v>SH</v>
          </cell>
          <cell r="D5410" t="str">
            <v>1460</v>
          </cell>
          <cell r="E5410" t="str">
            <v>WN FLG</v>
          </cell>
          <cell r="F5410">
            <v>3</v>
          </cell>
          <cell r="G5410" t="str">
            <v>CB200204000400</v>
          </cell>
          <cell r="H5410">
            <v>4</v>
          </cell>
          <cell r="I5410" t="str">
            <v>--</v>
          </cell>
          <cell r="J5410">
            <v>4</v>
          </cell>
          <cell r="K5410">
            <v>5</v>
          </cell>
        </row>
        <row r="5411">
          <cell r="A5411" t="str">
            <v>MC</v>
          </cell>
          <cell r="B5411" t="str">
            <v>CA304</v>
          </cell>
          <cell r="C5411" t="str">
            <v>CMC</v>
          </cell>
          <cell r="D5411" t="str">
            <v>HOLD</v>
          </cell>
          <cell r="E5411" t="str">
            <v>WN FLG</v>
          </cell>
          <cell r="F5411">
            <v>3</v>
          </cell>
          <cell r="G5411" t="str">
            <v>CB201205000400</v>
          </cell>
          <cell r="H5411">
            <v>4</v>
          </cell>
          <cell r="I5411" t="str">
            <v>--</v>
          </cell>
          <cell r="J5411">
            <v>3</v>
          </cell>
          <cell r="K5411">
            <v>4</v>
          </cell>
        </row>
        <row r="5412">
          <cell r="A5412" t="str">
            <v>MC</v>
          </cell>
          <cell r="B5412" t="str">
            <v>CA304</v>
          </cell>
          <cell r="C5412" t="str">
            <v>CMC</v>
          </cell>
          <cell r="D5412" t="str">
            <v>HOLD</v>
          </cell>
          <cell r="E5412" t="str">
            <v>WN FLG</v>
          </cell>
          <cell r="F5412">
            <v>3</v>
          </cell>
          <cell r="G5412" t="str">
            <v>CB201205000400</v>
          </cell>
          <cell r="H5412">
            <v>4</v>
          </cell>
          <cell r="I5412" t="str">
            <v>--</v>
          </cell>
          <cell r="J5412">
            <v>3</v>
          </cell>
          <cell r="K5412">
            <v>4</v>
          </cell>
        </row>
        <row r="5413">
          <cell r="A5413" t="str">
            <v>MC</v>
          </cell>
          <cell r="B5413" t="str">
            <v>CA304</v>
          </cell>
          <cell r="C5413" t="str">
            <v>CMC</v>
          </cell>
          <cell r="D5413" t="str">
            <v>HOLD</v>
          </cell>
          <cell r="E5413" t="str">
            <v>WN FLG</v>
          </cell>
          <cell r="F5413">
            <v>3</v>
          </cell>
          <cell r="G5413" t="str">
            <v>CB201205000400</v>
          </cell>
          <cell r="H5413">
            <v>4</v>
          </cell>
          <cell r="I5413" t="str">
            <v>--</v>
          </cell>
          <cell r="J5413">
            <v>2</v>
          </cell>
          <cell r="K5413">
            <v>3</v>
          </cell>
        </row>
        <row r="5414">
          <cell r="A5414" t="str">
            <v>MC</v>
          </cell>
          <cell r="B5414" t="str">
            <v>CA304</v>
          </cell>
          <cell r="C5414" t="str">
            <v>MC</v>
          </cell>
          <cell r="D5414" t="str">
            <v>2507</v>
          </cell>
          <cell r="E5414" t="str">
            <v>WN FLG</v>
          </cell>
          <cell r="F5414">
            <v>3</v>
          </cell>
          <cell r="G5414" t="str">
            <v>CB201205000400</v>
          </cell>
          <cell r="H5414">
            <v>4</v>
          </cell>
          <cell r="I5414" t="str">
            <v>--</v>
          </cell>
          <cell r="J5414">
            <v>1</v>
          </cell>
          <cell r="K5414">
            <v>2</v>
          </cell>
        </row>
        <row r="5415">
          <cell r="A5415" t="str">
            <v>MC</v>
          </cell>
          <cell r="B5415" t="str">
            <v>CA304</v>
          </cell>
          <cell r="C5415" t="str">
            <v>VT</v>
          </cell>
          <cell r="D5415" t="str">
            <v>HOLD</v>
          </cell>
          <cell r="E5415" t="str">
            <v>WN FLG</v>
          </cell>
          <cell r="F5415">
            <v>3</v>
          </cell>
          <cell r="G5415" t="str">
            <v>CB201205000400</v>
          </cell>
          <cell r="H5415">
            <v>4</v>
          </cell>
          <cell r="I5415" t="str">
            <v>--</v>
          </cell>
          <cell r="J5415">
            <v>1</v>
          </cell>
          <cell r="K5415">
            <v>2</v>
          </cell>
        </row>
        <row r="5416">
          <cell r="A5416" t="str">
            <v>MC</v>
          </cell>
          <cell r="B5416" t="str">
            <v>CA304</v>
          </cell>
          <cell r="C5416" t="str">
            <v>VT</v>
          </cell>
          <cell r="D5416" t="str">
            <v>HOLD</v>
          </cell>
          <cell r="E5416" t="str">
            <v>WN FLG</v>
          </cell>
          <cell r="F5416">
            <v>3</v>
          </cell>
          <cell r="G5416" t="str">
            <v>CB201205000400</v>
          </cell>
          <cell r="H5416">
            <v>4</v>
          </cell>
          <cell r="I5416" t="str">
            <v>--</v>
          </cell>
          <cell r="J5416">
            <v>10</v>
          </cell>
          <cell r="K5416">
            <v>12</v>
          </cell>
        </row>
        <row r="5417">
          <cell r="A5417" t="str">
            <v>MC</v>
          </cell>
          <cell r="B5417" t="str">
            <v>CA304</v>
          </cell>
          <cell r="C5417" t="str">
            <v>MC</v>
          </cell>
          <cell r="D5417" t="str">
            <v>2503</v>
          </cell>
          <cell r="E5417" t="str">
            <v>WN FLG</v>
          </cell>
          <cell r="F5417">
            <v>3</v>
          </cell>
          <cell r="G5417" t="str">
            <v>CB201205000400</v>
          </cell>
          <cell r="H5417">
            <v>4</v>
          </cell>
          <cell r="I5417" t="str">
            <v>--</v>
          </cell>
          <cell r="J5417">
            <v>1</v>
          </cell>
          <cell r="K5417">
            <v>2</v>
          </cell>
        </row>
        <row r="5418">
          <cell r="A5418" t="str">
            <v>MC</v>
          </cell>
          <cell r="B5418" t="str">
            <v>CA304</v>
          </cell>
          <cell r="C5418" t="str">
            <v>MC</v>
          </cell>
          <cell r="D5418" t="str">
            <v>HOLD</v>
          </cell>
          <cell r="E5418" t="str">
            <v>WN FLG</v>
          </cell>
          <cell r="F5418">
            <v>3</v>
          </cell>
          <cell r="G5418" t="str">
            <v>CB201205000400</v>
          </cell>
          <cell r="H5418">
            <v>4</v>
          </cell>
          <cell r="I5418" t="str">
            <v>--</v>
          </cell>
          <cell r="J5418">
            <v>5</v>
          </cell>
          <cell r="K5418">
            <v>6</v>
          </cell>
        </row>
        <row r="5419">
          <cell r="A5419" t="str">
            <v>MC</v>
          </cell>
          <cell r="B5419" t="str">
            <v>CA304</v>
          </cell>
          <cell r="C5419" t="str">
            <v>MC</v>
          </cell>
          <cell r="D5419" t="str">
            <v>HOLD</v>
          </cell>
          <cell r="E5419" t="str">
            <v>WN FLG</v>
          </cell>
          <cell r="F5419">
            <v>3</v>
          </cell>
          <cell r="G5419" t="str">
            <v>CB201205000400</v>
          </cell>
          <cell r="H5419">
            <v>4</v>
          </cell>
          <cell r="I5419" t="str">
            <v>--</v>
          </cell>
          <cell r="J5419">
            <v>5</v>
          </cell>
          <cell r="K5419">
            <v>6</v>
          </cell>
        </row>
        <row r="5420">
          <cell r="A5420" t="str">
            <v>MC</v>
          </cell>
          <cell r="B5420" t="str">
            <v>CA304</v>
          </cell>
          <cell r="C5420" t="str">
            <v>MC</v>
          </cell>
          <cell r="D5420" t="str">
            <v>HOLD</v>
          </cell>
          <cell r="E5420" t="str">
            <v>WN FLG</v>
          </cell>
          <cell r="F5420">
            <v>3</v>
          </cell>
          <cell r="G5420" t="str">
            <v>CB201205000400</v>
          </cell>
          <cell r="H5420">
            <v>4</v>
          </cell>
          <cell r="I5420" t="str">
            <v>--</v>
          </cell>
          <cell r="J5420">
            <v>5</v>
          </cell>
          <cell r="K5420">
            <v>6</v>
          </cell>
        </row>
        <row r="5421">
          <cell r="A5421" t="str">
            <v>MC</v>
          </cell>
          <cell r="B5421" t="str">
            <v>BA305</v>
          </cell>
          <cell r="C5421" t="str">
            <v>MOH</v>
          </cell>
          <cell r="D5421" t="str">
            <v>2103</v>
          </cell>
          <cell r="E5421" t="str">
            <v>WN FLG</v>
          </cell>
          <cell r="F5421">
            <v>3</v>
          </cell>
          <cell r="G5421" t="str">
            <v>CB200205000400</v>
          </cell>
          <cell r="H5421">
            <v>4</v>
          </cell>
          <cell r="I5421" t="str">
            <v>--</v>
          </cell>
          <cell r="J5421">
            <v>2</v>
          </cell>
          <cell r="K5421">
            <v>3</v>
          </cell>
        </row>
        <row r="5422">
          <cell r="A5422" t="str">
            <v>MC</v>
          </cell>
          <cell r="B5422" t="str">
            <v>B2C</v>
          </cell>
          <cell r="C5422" t="str">
            <v>SH</v>
          </cell>
          <cell r="D5422" t="str">
            <v>1460</v>
          </cell>
          <cell r="E5422" t="str">
            <v>WN FLG</v>
          </cell>
          <cell r="F5422">
            <v>3</v>
          </cell>
          <cell r="G5422" t="str">
            <v>CB200204000600</v>
          </cell>
          <cell r="H5422">
            <v>6</v>
          </cell>
          <cell r="I5422" t="str">
            <v>--</v>
          </cell>
          <cell r="J5422">
            <v>9</v>
          </cell>
          <cell r="K5422">
            <v>11</v>
          </cell>
        </row>
        <row r="5423">
          <cell r="A5423" t="str">
            <v>MC</v>
          </cell>
          <cell r="B5423" t="str">
            <v>B2C</v>
          </cell>
          <cell r="C5423" t="str">
            <v>SH</v>
          </cell>
          <cell r="D5423" t="str">
            <v>1360</v>
          </cell>
          <cell r="E5423" t="str">
            <v>WN FLG</v>
          </cell>
          <cell r="F5423">
            <v>3</v>
          </cell>
          <cell r="G5423" t="str">
            <v>CB200204000600</v>
          </cell>
          <cell r="H5423">
            <v>6</v>
          </cell>
          <cell r="I5423" t="str">
            <v>--</v>
          </cell>
          <cell r="J5423">
            <v>4</v>
          </cell>
          <cell r="K5423">
            <v>5</v>
          </cell>
        </row>
        <row r="5424">
          <cell r="A5424" t="str">
            <v>MC</v>
          </cell>
          <cell r="B5424" t="str">
            <v>CA304</v>
          </cell>
          <cell r="C5424" t="str">
            <v>CMC</v>
          </cell>
          <cell r="D5424" t="str">
            <v>HOLD</v>
          </cell>
          <cell r="E5424" t="str">
            <v>WN FLG</v>
          </cell>
          <cell r="F5424">
            <v>3</v>
          </cell>
          <cell r="G5424" t="str">
            <v>CB201205000600</v>
          </cell>
          <cell r="H5424">
            <v>6</v>
          </cell>
          <cell r="I5424" t="str">
            <v>--</v>
          </cell>
          <cell r="J5424">
            <v>1</v>
          </cell>
          <cell r="K5424">
            <v>2</v>
          </cell>
        </row>
        <row r="5425">
          <cell r="A5425" t="str">
            <v>MC</v>
          </cell>
          <cell r="B5425" t="str">
            <v>CA304</v>
          </cell>
          <cell r="C5425" t="str">
            <v>CMC</v>
          </cell>
          <cell r="D5425" t="str">
            <v>HOLD</v>
          </cell>
          <cell r="E5425" t="str">
            <v>WN FLG</v>
          </cell>
          <cell r="F5425">
            <v>3</v>
          </cell>
          <cell r="G5425" t="str">
            <v>CB201205000600</v>
          </cell>
          <cell r="H5425">
            <v>6</v>
          </cell>
          <cell r="I5425" t="str">
            <v>--</v>
          </cell>
          <cell r="J5425">
            <v>1</v>
          </cell>
          <cell r="K5425">
            <v>2</v>
          </cell>
        </row>
        <row r="5426">
          <cell r="A5426" t="str">
            <v>MC</v>
          </cell>
          <cell r="B5426" t="str">
            <v>CA307</v>
          </cell>
          <cell r="C5426" t="str">
            <v>HCL</v>
          </cell>
          <cell r="D5426" t="str">
            <v>1100</v>
          </cell>
          <cell r="E5426" t="str">
            <v>WN FLG</v>
          </cell>
          <cell r="F5426">
            <v>3</v>
          </cell>
          <cell r="G5426" t="str">
            <v>CB203205000600</v>
          </cell>
          <cell r="H5426">
            <v>6</v>
          </cell>
          <cell r="I5426" t="str">
            <v>--</v>
          </cell>
          <cell r="J5426">
            <v>2</v>
          </cell>
          <cell r="K5426">
            <v>3</v>
          </cell>
        </row>
        <row r="5427">
          <cell r="A5427" t="str">
            <v>MC</v>
          </cell>
          <cell r="B5427" t="str">
            <v>CA304</v>
          </cell>
          <cell r="C5427" t="str">
            <v>MC</v>
          </cell>
          <cell r="D5427" t="str">
            <v>2410</v>
          </cell>
          <cell r="E5427" t="str">
            <v>WN FLG</v>
          </cell>
          <cell r="F5427">
            <v>3</v>
          </cell>
          <cell r="G5427" t="str">
            <v>CB201205000600</v>
          </cell>
          <cell r="H5427">
            <v>6</v>
          </cell>
          <cell r="I5427" t="str">
            <v>--</v>
          </cell>
          <cell r="J5427">
            <v>2</v>
          </cell>
          <cell r="K5427">
            <v>3</v>
          </cell>
        </row>
        <row r="5428">
          <cell r="A5428" t="str">
            <v>MC</v>
          </cell>
          <cell r="B5428" t="str">
            <v>CA304</v>
          </cell>
          <cell r="C5428" t="str">
            <v>MC</v>
          </cell>
          <cell r="D5428" t="str">
            <v>2412</v>
          </cell>
          <cell r="E5428" t="str">
            <v>WN FLG</v>
          </cell>
          <cell r="F5428">
            <v>3</v>
          </cell>
          <cell r="G5428" t="str">
            <v>CB201205000600</v>
          </cell>
          <cell r="H5428">
            <v>6</v>
          </cell>
          <cell r="I5428" t="str">
            <v>--</v>
          </cell>
          <cell r="J5428">
            <v>1</v>
          </cell>
          <cell r="K5428">
            <v>2</v>
          </cell>
        </row>
        <row r="5429">
          <cell r="A5429" t="str">
            <v>MC</v>
          </cell>
          <cell r="B5429" t="str">
            <v>BA305</v>
          </cell>
          <cell r="C5429" t="str">
            <v>MOH</v>
          </cell>
          <cell r="D5429" t="str">
            <v>HOLD</v>
          </cell>
          <cell r="E5429" t="str">
            <v>WN FLG</v>
          </cell>
          <cell r="F5429">
            <v>3</v>
          </cell>
          <cell r="G5429" t="str">
            <v>CB200105000600</v>
          </cell>
          <cell r="H5429">
            <v>6</v>
          </cell>
          <cell r="I5429" t="str">
            <v>--</v>
          </cell>
          <cell r="J5429">
            <v>2</v>
          </cell>
          <cell r="K5429">
            <v>3</v>
          </cell>
        </row>
        <row r="5430">
          <cell r="A5430" t="str">
            <v>MC</v>
          </cell>
          <cell r="B5430" t="str">
            <v>CA304</v>
          </cell>
          <cell r="C5430" t="str">
            <v>MC</v>
          </cell>
          <cell r="D5430" t="str">
            <v>2613</v>
          </cell>
          <cell r="E5430" t="str">
            <v>WN FLG</v>
          </cell>
          <cell r="F5430">
            <v>3</v>
          </cell>
          <cell r="G5430" t="str">
            <v>CB201205000600</v>
          </cell>
          <cell r="H5430">
            <v>6</v>
          </cell>
          <cell r="I5430" t="str">
            <v>--</v>
          </cell>
          <cell r="J5430">
            <v>2</v>
          </cell>
          <cell r="K5430">
            <v>3</v>
          </cell>
        </row>
        <row r="5431">
          <cell r="A5431" t="str">
            <v>MC</v>
          </cell>
          <cell r="B5431" t="str">
            <v>CA304</v>
          </cell>
          <cell r="C5431" t="str">
            <v>MC</v>
          </cell>
          <cell r="D5431" t="str">
            <v>2502</v>
          </cell>
          <cell r="E5431" t="str">
            <v>WN FLG</v>
          </cell>
          <cell r="F5431">
            <v>3</v>
          </cell>
          <cell r="G5431" t="str">
            <v>CB201205000600</v>
          </cell>
          <cell r="H5431">
            <v>6</v>
          </cell>
          <cell r="I5431" t="str">
            <v>--</v>
          </cell>
          <cell r="J5431">
            <v>5</v>
          </cell>
          <cell r="K5431">
            <v>6</v>
          </cell>
        </row>
        <row r="5432">
          <cell r="A5432" t="str">
            <v>MC</v>
          </cell>
          <cell r="B5432" t="str">
            <v>CA304</v>
          </cell>
          <cell r="C5432" t="str">
            <v>MC</v>
          </cell>
          <cell r="D5432" t="str">
            <v>2502</v>
          </cell>
          <cell r="E5432" t="str">
            <v>WN FLG</v>
          </cell>
          <cell r="F5432">
            <v>3</v>
          </cell>
          <cell r="G5432" t="str">
            <v>CB201205000600</v>
          </cell>
          <cell r="H5432">
            <v>6</v>
          </cell>
          <cell r="I5432" t="str">
            <v>--</v>
          </cell>
          <cell r="J5432">
            <v>5</v>
          </cell>
          <cell r="K5432">
            <v>6</v>
          </cell>
        </row>
        <row r="5433">
          <cell r="A5433" t="str">
            <v>MC</v>
          </cell>
          <cell r="B5433" t="str">
            <v>BA305</v>
          </cell>
          <cell r="C5433" t="str">
            <v>MOH</v>
          </cell>
          <cell r="D5433" t="str">
            <v>2103</v>
          </cell>
          <cell r="E5433" t="str">
            <v>WN FLG</v>
          </cell>
          <cell r="F5433">
            <v>3</v>
          </cell>
          <cell r="G5433" t="str">
            <v>CB200105000600</v>
          </cell>
          <cell r="H5433">
            <v>6</v>
          </cell>
          <cell r="I5433" t="str">
            <v>--</v>
          </cell>
          <cell r="J5433">
            <v>4</v>
          </cell>
          <cell r="K5433">
            <v>5</v>
          </cell>
        </row>
        <row r="5434">
          <cell r="A5434" t="str">
            <v>MC</v>
          </cell>
          <cell r="B5434" t="str">
            <v>CA304</v>
          </cell>
          <cell r="C5434" t="str">
            <v>MC</v>
          </cell>
          <cell r="D5434" t="str">
            <v>2504</v>
          </cell>
          <cell r="E5434" t="str">
            <v>WN FLG</v>
          </cell>
          <cell r="F5434">
            <v>3</v>
          </cell>
          <cell r="G5434" t="str">
            <v>CB201205000600</v>
          </cell>
          <cell r="H5434">
            <v>6</v>
          </cell>
          <cell r="I5434" t="str">
            <v>--</v>
          </cell>
          <cell r="J5434">
            <v>1</v>
          </cell>
          <cell r="K5434">
            <v>2</v>
          </cell>
        </row>
        <row r="5435">
          <cell r="A5435" t="str">
            <v>MC</v>
          </cell>
          <cell r="B5435" t="str">
            <v>B2C</v>
          </cell>
          <cell r="C5435" t="str">
            <v>SH</v>
          </cell>
          <cell r="D5435" t="str">
            <v>1360</v>
          </cell>
          <cell r="E5435" t="str">
            <v>WN FLG</v>
          </cell>
          <cell r="F5435">
            <v>3</v>
          </cell>
          <cell r="G5435" t="str">
            <v>CB200204000800</v>
          </cell>
          <cell r="H5435">
            <v>8</v>
          </cell>
          <cell r="I5435" t="str">
            <v>--</v>
          </cell>
          <cell r="J5435">
            <v>9</v>
          </cell>
          <cell r="K5435">
            <v>11</v>
          </cell>
        </row>
        <row r="5436">
          <cell r="A5436" t="str">
            <v>MC</v>
          </cell>
          <cell r="B5436" t="str">
            <v>CA304</v>
          </cell>
          <cell r="C5436" t="str">
            <v>MC</v>
          </cell>
          <cell r="D5436" t="str">
            <v>2501</v>
          </cell>
          <cell r="E5436" t="str">
            <v>WN FLG</v>
          </cell>
          <cell r="F5436">
            <v>3</v>
          </cell>
          <cell r="G5436" t="str">
            <v>CB201205000800</v>
          </cell>
          <cell r="H5436">
            <v>8</v>
          </cell>
          <cell r="I5436" t="str">
            <v>--</v>
          </cell>
          <cell r="J5436">
            <v>3</v>
          </cell>
          <cell r="K5436">
            <v>4</v>
          </cell>
        </row>
        <row r="5437">
          <cell r="A5437" t="str">
            <v>MC</v>
          </cell>
          <cell r="B5437" t="str">
            <v>CA304</v>
          </cell>
          <cell r="C5437" t="str">
            <v>MC</v>
          </cell>
          <cell r="D5437" t="str">
            <v>2501</v>
          </cell>
          <cell r="E5437" t="str">
            <v>WN FLG</v>
          </cell>
          <cell r="F5437">
            <v>3</v>
          </cell>
          <cell r="G5437" t="str">
            <v>CB201205000800</v>
          </cell>
          <cell r="H5437">
            <v>8</v>
          </cell>
          <cell r="I5437" t="str">
            <v>--</v>
          </cell>
          <cell r="J5437">
            <v>3</v>
          </cell>
          <cell r="K5437">
            <v>4</v>
          </cell>
        </row>
        <row r="5438">
          <cell r="A5438" t="str">
            <v>MC</v>
          </cell>
          <cell r="B5438" t="str">
            <v>B2C</v>
          </cell>
          <cell r="C5438" t="str">
            <v>SH</v>
          </cell>
          <cell r="D5438" t="str">
            <v>1000</v>
          </cell>
          <cell r="E5438" t="str">
            <v>WN FLG</v>
          </cell>
          <cell r="F5438">
            <v>3</v>
          </cell>
          <cell r="G5438" t="str">
            <v>CB200204001000</v>
          </cell>
          <cell r="H5438">
            <v>10</v>
          </cell>
          <cell r="I5438" t="str">
            <v>--</v>
          </cell>
          <cell r="J5438">
            <v>3</v>
          </cell>
          <cell r="K5438">
            <v>4</v>
          </cell>
        </row>
        <row r="5439">
          <cell r="A5439" t="str">
            <v>MC</v>
          </cell>
          <cell r="B5439" t="str">
            <v>CA304</v>
          </cell>
          <cell r="C5439" t="str">
            <v>VT</v>
          </cell>
          <cell r="D5439" t="str">
            <v>HOLD</v>
          </cell>
          <cell r="E5439" t="str">
            <v>WN FLG</v>
          </cell>
          <cell r="F5439">
            <v>3</v>
          </cell>
          <cell r="G5439" t="str">
            <v>CB201205001000</v>
          </cell>
          <cell r="H5439">
            <v>10</v>
          </cell>
          <cell r="I5439" t="str">
            <v>--</v>
          </cell>
          <cell r="J5439">
            <v>1</v>
          </cell>
          <cell r="K5439">
            <v>2</v>
          </cell>
        </row>
        <row r="5440">
          <cell r="A5440" t="str">
            <v>MC</v>
          </cell>
          <cell r="B5440" t="str">
            <v>B2C</v>
          </cell>
          <cell r="C5440" t="str">
            <v>SH</v>
          </cell>
          <cell r="D5440" t="str">
            <v>1000</v>
          </cell>
          <cell r="E5440" t="str">
            <v>GATE VA</v>
          </cell>
          <cell r="F5440">
            <v>6</v>
          </cell>
          <cell r="G5440" t="str">
            <v>VG8010400000H00</v>
          </cell>
          <cell r="H5440">
            <v>0.5</v>
          </cell>
          <cell r="I5440" t="str">
            <v>--</v>
          </cell>
          <cell r="J5440">
            <v>2</v>
          </cell>
          <cell r="K5440">
            <v>2</v>
          </cell>
        </row>
        <row r="5441">
          <cell r="A5441" t="str">
            <v>MC</v>
          </cell>
          <cell r="B5441" t="str">
            <v>B2C</v>
          </cell>
          <cell r="C5441" t="str">
            <v>SH</v>
          </cell>
          <cell r="D5441" t="str">
            <v>1260</v>
          </cell>
          <cell r="E5441" t="str">
            <v>GATE VA</v>
          </cell>
          <cell r="F5441">
            <v>6</v>
          </cell>
          <cell r="G5441" t="str">
            <v>VG8010400000H00</v>
          </cell>
          <cell r="H5441">
            <v>0.5</v>
          </cell>
          <cell r="I5441" t="str">
            <v>--</v>
          </cell>
          <cell r="J5441">
            <v>2</v>
          </cell>
          <cell r="K5441">
            <v>2</v>
          </cell>
        </row>
        <row r="5442">
          <cell r="A5442" t="str">
            <v>MC</v>
          </cell>
          <cell r="B5442" t="str">
            <v>B2C</v>
          </cell>
          <cell r="C5442" t="str">
            <v>SH</v>
          </cell>
          <cell r="D5442" t="str">
            <v>1360</v>
          </cell>
          <cell r="E5442" t="str">
            <v>GATE VA</v>
          </cell>
          <cell r="F5442">
            <v>6</v>
          </cell>
          <cell r="G5442" t="str">
            <v>VG8010400000H00</v>
          </cell>
          <cell r="H5442">
            <v>0.5</v>
          </cell>
          <cell r="I5442" t="str">
            <v>--</v>
          </cell>
          <cell r="J5442">
            <v>2</v>
          </cell>
          <cell r="K5442">
            <v>2</v>
          </cell>
        </row>
        <row r="5443">
          <cell r="A5443" t="str">
            <v>MC</v>
          </cell>
          <cell r="B5443" t="str">
            <v>B2C</v>
          </cell>
          <cell r="C5443" t="str">
            <v>SH</v>
          </cell>
          <cell r="D5443" t="str">
            <v>1405</v>
          </cell>
          <cell r="E5443" t="str">
            <v>GATE VA</v>
          </cell>
          <cell r="F5443">
            <v>6</v>
          </cell>
          <cell r="G5443" t="str">
            <v>VG8010400000H00</v>
          </cell>
          <cell r="H5443">
            <v>0.5</v>
          </cell>
          <cell r="I5443" t="str">
            <v>--</v>
          </cell>
          <cell r="J5443">
            <v>2</v>
          </cell>
          <cell r="K5443">
            <v>2</v>
          </cell>
        </row>
        <row r="5444">
          <cell r="A5444" t="str">
            <v>MC</v>
          </cell>
          <cell r="B5444" t="str">
            <v>B2C</v>
          </cell>
          <cell r="C5444" t="str">
            <v>SH</v>
          </cell>
          <cell r="D5444" t="str">
            <v>1460</v>
          </cell>
          <cell r="E5444" t="str">
            <v>GATE VA</v>
          </cell>
          <cell r="F5444">
            <v>6</v>
          </cell>
          <cell r="G5444" t="str">
            <v>VG8010400000H00</v>
          </cell>
          <cell r="H5444">
            <v>0.5</v>
          </cell>
          <cell r="I5444" t="str">
            <v>--</v>
          </cell>
          <cell r="J5444">
            <v>2</v>
          </cell>
          <cell r="K5444">
            <v>2</v>
          </cell>
        </row>
        <row r="5445">
          <cell r="A5445" t="str">
            <v>MC</v>
          </cell>
          <cell r="B5445" t="str">
            <v>CA304</v>
          </cell>
          <cell r="C5445" t="str">
            <v>MC</v>
          </cell>
          <cell r="D5445" t="str">
            <v>2505</v>
          </cell>
          <cell r="E5445" t="str">
            <v>BALL VA</v>
          </cell>
          <cell r="F5445">
            <v>6</v>
          </cell>
          <cell r="G5445" t="str">
            <v>VB8010100000H00</v>
          </cell>
          <cell r="H5445">
            <v>0.5</v>
          </cell>
          <cell r="I5445" t="str">
            <v>--</v>
          </cell>
          <cell r="J5445">
            <v>2</v>
          </cell>
          <cell r="K5445">
            <v>2</v>
          </cell>
        </row>
        <row r="5446">
          <cell r="A5446" t="str">
            <v>MC</v>
          </cell>
          <cell r="B5446" t="str">
            <v>CA304</v>
          </cell>
          <cell r="C5446" t="str">
            <v>MC</v>
          </cell>
          <cell r="D5446" t="str">
            <v>2501</v>
          </cell>
          <cell r="E5446" t="str">
            <v>BALL VA</v>
          </cell>
          <cell r="F5446">
            <v>6</v>
          </cell>
          <cell r="G5446" t="str">
            <v>VB8010100000H00</v>
          </cell>
          <cell r="H5446">
            <v>0.5</v>
          </cell>
          <cell r="I5446" t="str">
            <v>--</v>
          </cell>
          <cell r="J5446">
            <v>2</v>
          </cell>
          <cell r="K5446">
            <v>2</v>
          </cell>
        </row>
        <row r="5447">
          <cell r="A5447" t="str">
            <v>MC</v>
          </cell>
          <cell r="B5447" t="str">
            <v>BA305</v>
          </cell>
          <cell r="C5447" t="str">
            <v>MOH</v>
          </cell>
          <cell r="D5447" t="str">
            <v>2100</v>
          </cell>
          <cell r="E5447" t="str">
            <v>BALL VA</v>
          </cell>
          <cell r="F5447">
            <v>6</v>
          </cell>
          <cell r="G5447" t="str">
            <v>VB8010100000H00</v>
          </cell>
          <cell r="H5447">
            <v>0.5</v>
          </cell>
          <cell r="I5447" t="str">
            <v>--</v>
          </cell>
          <cell r="J5447">
            <v>2</v>
          </cell>
          <cell r="K5447">
            <v>2</v>
          </cell>
        </row>
        <row r="5448">
          <cell r="A5448" t="str">
            <v>MC</v>
          </cell>
          <cell r="B5448" t="str">
            <v>BA305</v>
          </cell>
          <cell r="C5448" t="str">
            <v>MOH</v>
          </cell>
          <cell r="D5448" t="str">
            <v>2101</v>
          </cell>
          <cell r="E5448" t="str">
            <v>BALL VA</v>
          </cell>
          <cell r="F5448">
            <v>6</v>
          </cell>
          <cell r="G5448" t="str">
            <v>VB8010100000H00</v>
          </cell>
          <cell r="H5448">
            <v>0.5</v>
          </cell>
          <cell r="I5448" t="str">
            <v>--</v>
          </cell>
          <cell r="J5448">
            <v>2</v>
          </cell>
          <cell r="K5448">
            <v>2</v>
          </cell>
        </row>
        <row r="5449">
          <cell r="A5449" t="str">
            <v>MC</v>
          </cell>
          <cell r="B5449" t="str">
            <v>CA304</v>
          </cell>
          <cell r="C5449" t="str">
            <v>MC</v>
          </cell>
          <cell r="D5449" t="str">
            <v>2610</v>
          </cell>
          <cell r="E5449" t="str">
            <v>BALL VA</v>
          </cell>
          <cell r="F5449">
            <v>6</v>
          </cell>
          <cell r="G5449" t="str">
            <v>VB8010100000H00</v>
          </cell>
          <cell r="H5449">
            <v>0.5</v>
          </cell>
          <cell r="I5449" t="str">
            <v>--</v>
          </cell>
          <cell r="J5449">
            <v>2</v>
          </cell>
          <cell r="K5449">
            <v>2</v>
          </cell>
        </row>
        <row r="5450">
          <cell r="A5450" t="str">
            <v>MC</v>
          </cell>
          <cell r="B5450" t="str">
            <v>BA312</v>
          </cell>
          <cell r="C5450" t="str">
            <v>SA98</v>
          </cell>
          <cell r="D5450" t="str">
            <v>2411</v>
          </cell>
          <cell r="E5450" t="str">
            <v>BALL VA</v>
          </cell>
          <cell r="F5450">
            <v>6</v>
          </cell>
          <cell r="G5450" t="str">
            <v>VB3110100000H00</v>
          </cell>
          <cell r="H5450">
            <v>0.5</v>
          </cell>
          <cell r="I5450" t="str">
            <v>--</v>
          </cell>
          <cell r="J5450">
            <v>2</v>
          </cell>
          <cell r="K5450">
            <v>2</v>
          </cell>
        </row>
        <row r="5451">
          <cell r="A5451" t="str">
            <v>MC</v>
          </cell>
          <cell r="B5451" t="str">
            <v>CA304</v>
          </cell>
          <cell r="C5451" t="str">
            <v>MC</v>
          </cell>
          <cell r="D5451" t="str">
            <v>2613</v>
          </cell>
          <cell r="E5451" t="str">
            <v>BALL VA</v>
          </cell>
          <cell r="F5451">
            <v>6</v>
          </cell>
          <cell r="G5451" t="str">
            <v>VB8010100000H00</v>
          </cell>
          <cell r="H5451">
            <v>0.5</v>
          </cell>
          <cell r="I5451" t="str">
            <v>--</v>
          </cell>
          <cell r="J5451">
            <v>2</v>
          </cell>
          <cell r="K5451">
            <v>2</v>
          </cell>
        </row>
        <row r="5452">
          <cell r="A5452" t="str">
            <v>MC</v>
          </cell>
          <cell r="B5452" t="str">
            <v>BA305</v>
          </cell>
          <cell r="C5452" t="str">
            <v>MOH</v>
          </cell>
          <cell r="D5452" t="str">
            <v>2112</v>
          </cell>
          <cell r="E5452" t="str">
            <v>BALL VA</v>
          </cell>
          <cell r="F5452">
            <v>6</v>
          </cell>
          <cell r="G5452" t="str">
            <v>VB8010100000H00</v>
          </cell>
          <cell r="H5452">
            <v>0.5</v>
          </cell>
          <cell r="I5452" t="str">
            <v>--</v>
          </cell>
          <cell r="J5452">
            <v>2</v>
          </cell>
          <cell r="K5452">
            <v>2</v>
          </cell>
        </row>
        <row r="5453">
          <cell r="A5453" t="str">
            <v>MC</v>
          </cell>
          <cell r="B5453" t="str">
            <v>CA304</v>
          </cell>
          <cell r="C5453" t="str">
            <v>SCC</v>
          </cell>
          <cell r="D5453" t="str">
            <v>HOLD</v>
          </cell>
          <cell r="E5453" t="str">
            <v>BALL VA</v>
          </cell>
          <cell r="F5453">
            <v>6</v>
          </cell>
          <cell r="G5453" t="str">
            <v>VB8010100000H00</v>
          </cell>
          <cell r="H5453">
            <v>0.5</v>
          </cell>
          <cell r="I5453" t="str">
            <v>--</v>
          </cell>
          <cell r="J5453">
            <v>2</v>
          </cell>
          <cell r="K5453">
            <v>2</v>
          </cell>
        </row>
        <row r="5454">
          <cell r="A5454" t="str">
            <v>MC</v>
          </cell>
          <cell r="B5454" t="str">
            <v>CA304</v>
          </cell>
          <cell r="C5454" t="str">
            <v>SCC</v>
          </cell>
          <cell r="D5454" t="str">
            <v>HOLD</v>
          </cell>
          <cell r="E5454" t="str">
            <v>BELLOWS VA</v>
          </cell>
          <cell r="F5454">
            <v>6</v>
          </cell>
          <cell r="G5454" t="str">
            <v>VBE8010100000H00</v>
          </cell>
          <cell r="H5454">
            <v>0.5</v>
          </cell>
          <cell r="I5454" t="str">
            <v>--</v>
          </cell>
          <cell r="J5454">
            <v>2</v>
          </cell>
          <cell r="K5454">
            <v>2</v>
          </cell>
        </row>
        <row r="5455">
          <cell r="A5455" t="str">
            <v>MC</v>
          </cell>
          <cell r="B5455" t="str">
            <v>CA307</v>
          </cell>
          <cell r="C5455" t="str">
            <v>HCL</v>
          </cell>
          <cell r="D5455" t="str">
            <v>1100</v>
          </cell>
          <cell r="E5455" t="str">
            <v>GATE VA</v>
          </cell>
          <cell r="F5455">
            <v>6</v>
          </cell>
          <cell r="G5455" t="str">
            <v>VG8010700000H00</v>
          </cell>
          <cell r="H5455">
            <v>0.5</v>
          </cell>
          <cell r="I5455" t="str">
            <v>--</v>
          </cell>
          <cell r="J5455">
            <v>2</v>
          </cell>
          <cell r="K5455">
            <v>2</v>
          </cell>
        </row>
        <row r="5456">
          <cell r="A5456" t="str">
            <v>MC</v>
          </cell>
          <cell r="B5456" t="str">
            <v>CA304</v>
          </cell>
          <cell r="C5456" t="str">
            <v>MC</v>
          </cell>
          <cell r="D5456" t="str">
            <v>2504</v>
          </cell>
          <cell r="E5456" t="str">
            <v>BALL VA</v>
          </cell>
          <cell r="F5456">
            <v>6</v>
          </cell>
          <cell r="G5456" t="str">
            <v>VB8010100000H00</v>
          </cell>
          <cell r="H5456">
            <v>0.5</v>
          </cell>
          <cell r="I5456" t="str">
            <v>--</v>
          </cell>
          <cell r="J5456">
            <v>2</v>
          </cell>
          <cell r="K5456">
            <v>2</v>
          </cell>
        </row>
        <row r="5457">
          <cell r="A5457" t="str">
            <v>MC</v>
          </cell>
          <cell r="B5457" t="str">
            <v>CA304</v>
          </cell>
          <cell r="C5457" t="str">
            <v>MC</v>
          </cell>
          <cell r="D5457" t="str">
            <v>2604</v>
          </cell>
          <cell r="E5457" t="str">
            <v>BALL VA</v>
          </cell>
          <cell r="F5457">
            <v>6</v>
          </cell>
          <cell r="G5457" t="str">
            <v>VB8010100000H00</v>
          </cell>
          <cell r="H5457">
            <v>0.5</v>
          </cell>
          <cell r="I5457" t="str">
            <v>--</v>
          </cell>
          <cell r="J5457">
            <v>2</v>
          </cell>
          <cell r="K5457">
            <v>2</v>
          </cell>
        </row>
        <row r="5458">
          <cell r="A5458" t="str">
            <v>MC</v>
          </cell>
          <cell r="B5458" t="str">
            <v>CA304</v>
          </cell>
          <cell r="C5458" t="str">
            <v>MC</v>
          </cell>
          <cell r="D5458" t="str">
            <v>HOLD</v>
          </cell>
          <cell r="E5458" t="str">
            <v>BALL VA</v>
          </cell>
          <cell r="F5458">
            <v>6</v>
          </cell>
          <cell r="G5458" t="str">
            <v>VB8010100000H00</v>
          </cell>
          <cell r="H5458">
            <v>0.5</v>
          </cell>
          <cell r="I5458" t="str">
            <v>--</v>
          </cell>
          <cell r="J5458">
            <v>1</v>
          </cell>
          <cell r="K5458">
            <v>1</v>
          </cell>
        </row>
        <row r="5459">
          <cell r="A5459" t="str">
            <v>MC</v>
          </cell>
          <cell r="B5459" t="str">
            <v>CA304</v>
          </cell>
          <cell r="C5459" t="str">
            <v>MC</v>
          </cell>
          <cell r="D5459" t="str">
            <v>HOLD</v>
          </cell>
          <cell r="E5459" t="str">
            <v>CHECK VA</v>
          </cell>
          <cell r="F5459">
            <v>6</v>
          </cell>
          <cell r="G5459" t="str">
            <v>VCB8010600000H00</v>
          </cell>
          <cell r="H5459">
            <v>0.5</v>
          </cell>
          <cell r="I5459" t="str">
            <v>--</v>
          </cell>
          <cell r="J5459">
            <v>1</v>
          </cell>
          <cell r="K5459">
            <v>1</v>
          </cell>
        </row>
        <row r="5460">
          <cell r="A5460" t="str">
            <v>MC</v>
          </cell>
          <cell r="B5460" t="str">
            <v>CA304</v>
          </cell>
          <cell r="C5460" t="str">
            <v>SC1</v>
          </cell>
          <cell r="D5460" t="str">
            <v>HOLD</v>
          </cell>
          <cell r="E5460" t="str">
            <v>BELLOWS VA</v>
          </cell>
          <cell r="F5460">
            <v>6</v>
          </cell>
          <cell r="G5460" t="str">
            <v>VBE8010100000H00</v>
          </cell>
          <cell r="H5460">
            <v>0.5</v>
          </cell>
          <cell r="I5460" t="str">
            <v>--</v>
          </cell>
          <cell r="J5460">
            <v>3</v>
          </cell>
          <cell r="K5460">
            <v>3</v>
          </cell>
        </row>
        <row r="5461">
          <cell r="A5461" t="str">
            <v>MC</v>
          </cell>
          <cell r="B5461" t="str">
            <v>B2C</v>
          </cell>
          <cell r="C5461" t="str">
            <v>SH</v>
          </cell>
          <cell r="D5461" t="str">
            <v>1000</v>
          </cell>
          <cell r="E5461" t="str">
            <v>GATE VA</v>
          </cell>
          <cell r="F5461">
            <v>6</v>
          </cell>
          <cell r="G5461" t="str">
            <v>VG8010100000T00</v>
          </cell>
          <cell r="H5461">
            <v>0.75</v>
          </cell>
          <cell r="I5461" t="str">
            <v>--</v>
          </cell>
          <cell r="J5461">
            <v>6</v>
          </cell>
          <cell r="K5461">
            <v>6</v>
          </cell>
        </row>
        <row r="5462">
          <cell r="A5462" t="str">
            <v>MC</v>
          </cell>
          <cell r="B5462" t="str">
            <v>B2C</v>
          </cell>
          <cell r="C5462" t="str">
            <v>SH</v>
          </cell>
          <cell r="D5462" t="str">
            <v>1260</v>
          </cell>
          <cell r="E5462" t="str">
            <v>GATE VA</v>
          </cell>
          <cell r="F5462">
            <v>6</v>
          </cell>
          <cell r="G5462" t="str">
            <v>VG8010400000T00</v>
          </cell>
          <cell r="H5462">
            <v>0.75</v>
          </cell>
          <cell r="I5462" t="str">
            <v>--</v>
          </cell>
          <cell r="J5462">
            <v>1</v>
          </cell>
          <cell r="K5462">
            <v>1</v>
          </cell>
        </row>
        <row r="5463">
          <cell r="A5463" t="str">
            <v>MC</v>
          </cell>
          <cell r="B5463" t="str">
            <v>B2C</v>
          </cell>
          <cell r="C5463" t="str">
            <v>SH</v>
          </cell>
          <cell r="D5463" t="str">
            <v>1260</v>
          </cell>
          <cell r="E5463" t="str">
            <v>GATE VA</v>
          </cell>
          <cell r="F5463">
            <v>6</v>
          </cell>
          <cell r="G5463" t="str">
            <v>VG8010100000T00</v>
          </cell>
          <cell r="H5463">
            <v>0.75</v>
          </cell>
          <cell r="I5463" t="str">
            <v>--</v>
          </cell>
          <cell r="J5463">
            <v>2</v>
          </cell>
          <cell r="K5463">
            <v>2</v>
          </cell>
        </row>
        <row r="5464">
          <cell r="A5464" t="str">
            <v>MC</v>
          </cell>
          <cell r="B5464" t="str">
            <v>B2C</v>
          </cell>
          <cell r="C5464" t="str">
            <v>SH</v>
          </cell>
          <cell r="D5464" t="str">
            <v>1360</v>
          </cell>
          <cell r="E5464" t="str">
            <v>GATE VA</v>
          </cell>
          <cell r="F5464">
            <v>6</v>
          </cell>
          <cell r="G5464" t="str">
            <v>VG8010400000T00</v>
          </cell>
          <cell r="H5464">
            <v>0.75</v>
          </cell>
          <cell r="I5464" t="str">
            <v>--</v>
          </cell>
          <cell r="J5464">
            <v>1</v>
          </cell>
          <cell r="K5464">
            <v>1</v>
          </cell>
        </row>
        <row r="5465">
          <cell r="A5465" t="str">
            <v>MC</v>
          </cell>
          <cell r="B5465" t="str">
            <v>B2C</v>
          </cell>
          <cell r="C5465" t="str">
            <v>SH</v>
          </cell>
          <cell r="D5465" t="str">
            <v>1360</v>
          </cell>
          <cell r="E5465" t="str">
            <v>GATE VA</v>
          </cell>
          <cell r="F5465">
            <v>6</v>
          </cell>
          <cell r="G5465" t="str">
            <v>VG8010100000T00</v>
          </cell>
          <cell r="H5465">
            <v>0.75</v>
          </cell>
          <cell r="I5465" t="str">
            <v>--</v>
          </cell>
          <cell r="J5465">
            <v>1</v>
          </cell>
          <cell r="K5465">
            <v>1</v>
          </cell>
        </row>
        <row r="5466">
          <cell r="A5466" t="str">
            <v>MC</v>
          </cell>
          <cell r="B5466" t="str">
            <v>B2C</v>
          </cell>
          <cell r="C5466" t="str">
            <v>SH</v>
          </cell>
          <cell r="D5466" t="str">
            <v>1460</v>
          </cell>
          <cell r="E5466" t="str">
            <v>GATE VA</v>
          </cell>
          <cell r="F5466">
            <v>6</v>
          </cell>
          <cell r="G5466" t="str">
            <v>VG8010100000T00</v>
          </cell>
          <cell r="H5466">
            <v>0.75</v>
          </cell>
          <cell r="I5466" t="str">
            <v>--</v>
          </cell>
          <cell r="J5466">
            <v>2</v>
          </cell>
          <cell r="K5466">
            <v>2</v>
          </cell>
        </row>
        <row r="5467">
          <cell r="A5467" t="str">
            <v>MC</v>
          </cell>
          <cell r="B5467" t="str">
            <v>B2C</v>
          </cell>
          <cell r="C5467" t="str">
            <v>SH</v>
          </cell>
          <cell r="D5467" t="str">
            <v>1405</v>
          </cell>
          <cell r="E5467" t="str">
            <v>GATE VA</v>
          </cell>
          <cell r="F5467">
            <v>6</v>
          </cell>
          <cell r="G5467" t="str">
            <v>VG8010100000T00</v>
          </cell>
          <cell r="H5467">
            <v>0.75</v>
          </cell>
          <cell r="I5467" t="str">
            <v>--</v>
          </cell>
          <cell r="J5467">
            <v>1</v>
          </cell>
          <cell r="K5467">
            <v>1</v>
          </cell>
        </row>
        <row r="5468">
          <cell r="A5468" t="str">
            <v>MC</v>
          </cell>
          <cell r="B5468" t="str">
            <v>B2C</v>
          </cell>
          <cell r="C5468" t="str">
            <v>SH</v>
          </cell>
          <cell r="D5468" t="str">
            <v>1405</v>
          </cell>
          <cell r="E5468" t="str">
            <v>GATE VA</v>
          </cell>
          <cell r="F5468">
            <v>6</v>
          </cell>
          <cell r="G5468" t="str">
            <v>VG8010400000T00</v>
          </cell>
          <cell r="H5468">
            <v>0.75</v>
          </cell>
          <cell r="I5468" t="str">
            <v>--</v>
          </cell>
          <cell r="J5468">
            <v>1</v>
          </cell>
          <cell r="K5468">
            <v>1</v>
          </cell>
        </row>
        <row r="5469">
          <cell r="A5469" t="str">
            <v>MC</v>
          </cell>
          <cell r="B5469" t="str">
            <v>B2C</v>
          </cell>
          <cell r="C5469" t="str">
            <v>SH</v>
          </cell>
          <cell r="D5469" t="str">
            <v>1460</v>
          </cell>
          <cell r="E5469" t="str">
            <v>GATE VA</v>
          </cell>
          <cell r="F5469">
            <v>6</v>
          </cell>
          <cell r="G5469" t="str">
            <v>VG8010400000T00</v>
          </cell>
          <cell r="H5469">
            <v>0.75</v>
          </cell>
          <cell r="I5469" t="str">
            <v>--</v>
          </cell>
          <cell r="J5469">
            <v>1</v>
          </cell>
          <cell r="K5469">
            <v>1</v>
          </cell>
        </row>
        <row r="5470">
          <cell r="A5470" t="str">
            <v>MC</v>
          </cell>
          <cell r="B5470" t="str">
            <v>CA304</v>
          </cell>
          <cell r="C5470" t="str">
            <v>CMC</v>
          </cell>
          <cell r="D5470" t="str">
            <v>HOLD</v>
          </cell>
          <cell r="E5470" t="str">
            <v>BALL VA</v>
          </cell>
          <cell r="F5470">
            <v>6</v>
          </cell>
          <cell r="G5470" t="str">
            <v>VB8010100000T00</v>
          </cell>
          <cell r="H5470">
            <v>0.75</v>
          </cell>
          <cell r="I5470" t="str">
            <v>--</v>
          </cell>
          <cell r="J5470">
            <v>1</v>
          </cell>
          <cell r="K5470">
            <v>1</v>
          </cell>
        </row>
        <row r="5471">
          <cell r="A5471" t="str">
            <v>MC</v>
          </cell>
          <cell r="B5471" t="str">
            <v>CA304</v>
          </cell>
          <cell r="C5471" t="str">
            <v>CMC</v>
          </cell>
          <cell r="D5471" t="str">
            <v>HOLD</v>
          </cell>
          <cell r="E5471" t="str">
            <v>BALL VA</v>
          </cell>
          <cell r="F5471">
            <v>6</v>
          </cell>
          <cell r="G5471" t="str">
            <v>VB8010100000T00</v>
          </cell>
          <cell r="H5471">
            <v>0.75</v>
          </cell>
          <cell r="I5471" t="str">
            <v>--</v>
          </cell>
          <cell r="J5471">
            <v>2</v>
          </cell>
          <cell r="K5471">
            <v>2</v>
          </cell>
        </row>
        <row r="5472">
          <cell r="A5472" t="str">
            <v>MC</v>
          </cell>
          <cell r="B5472" t="str">
            <v>CA304</v>
          </cell>
          <cell r="C5472" t="str">
            <v>CMC</v>
          </cell>
          <cell r="D5472" t="str">
            <v>HOLD</v>
          </cell>
          <cell r="E5472" t="str">
            <v>BALL VA</v>
          </cell>
          <cell r="F5472">
            <v>6</v>
          </cell>
          <cell r="G5472" t="str">
            <v>VB8010100000T00</v>
          </cell>
          <cell r="H5472">
            <v>0.75</v>
          </cell>
          <cell r="I5472" t="str">
            <v>--</v>
          </cell>
          <cell r="J5472">
            <v>2</v>
          </cell>
          <cell r="K5472">
            <v>2</v>
          </cell>
        </row>
        <row r="5473">
          <cell r="A5473" t="str">
            <v>MC</v>
          </cell>
          <cell r="B5473" t="str">
            <v>CA304</v>
          </cell>
          <cell r="C5473" t="str">
            <v>CMC</v>
          </cell>
          <cell r="D5473" t="str">
            <v>HOLD</v>
          </cell>
          <cell r="E5473" t="str">
            <v>BALL VA</v>
          </cell>
          <cell r="F5473">
            <v>6</v>
          </cell>
          <cell r="G5473" t="str">
            <v>VB8010100000T00</v>
          </cell>
          <cell r="H5473">
            <v>0.75</v>
          </cell>
          <cell r="I5473" t="str">
            <v>--</v>
          </cell>
          <cell r="J5473">
            <v>1</v>
          </cell>
          <cell r="K5473">
            <v>1</v>
          </cell>
        </row>
        <row r="5474">
          <cell r="A5474" t="str">
            <v>MC</v>
          </cell>
          <cell r="B5474" t="str">
            <v>CA304</v>
          </cell>
          <cell r="C5474" t="str">
            <v>CMC</v>
          </cell>
          <cell r="D5474" t="str">
            <v>HOLD</v>
          </cell>
          <cell r="E5474" t="str">
            <v>BALL VA</v>
          </cell>
          <cell r="F5474">
            <v>6</v>
          </cell>
          <cell r="G5474" t="str">
            <v>VB8010100000T00</v>
          </cell>
          <cell r="H5474">
            <v>0.75</v>
          </cell>
          <cell r="I5474" t="str">
            <v>--</v>
          </cell>
          <cell r="J5474">
            <v>2</v>
          </cell>
          <cell r="K5474">
            <v>2</v>
          </cell>
        </row>
        <row r="5475">
          <cell r="A5475" t="str">
            <v>MC</v>
          </cell>
          <cell r="B5475" t="str">
            <v>CA304</v>
          </cell>
          <cell r="C5475" t="str">
            <v>CMC</v>
          </cell>
          <cell r="D5475" t="str">
            <v>HOLD</v>
          </cell>
          <cell r="E5475" t="str">
            <v>BALL VA</v>
          </cell>
          <cell r="F5475">
            <v>6</v>
          </cell>
          <cell r="G5475" t="str">
            <v>VB8010100000T00</v>
          </cell>
          <cell r="H5475">
            <v>0.75</v>
          </cell>
          <cell r="I5475" t="str">
            <v>--</v>
          </cell>
          <cell r="J5475">
            <v>4</v>
          </cell>
          <cell r="K5475">
            <v>4</v>
          </cell>
        </row>
        <row r="5476">
          <cell r="A5476" t="str">
            <v>MC</v>
          </cell>
          <cell r="B5476" t="str">
            <v>CA304</v>
          </cell>
          <cell r="C5476" t="str">
            <v>MC</v>
          </cell>
          <cell r="D5476" t="str">
            <v>2410</v>
          </cell>
          <cell r="E5476" t="str">
            <v>BALL VA</v>
          </cell>
          <cell r="F5476">
            <v>6</v>
          </cell>
          <cell r="G5476" t="str">
            <v>VB8010100000T00</v>
          </cell>
          <cell r="H5476">
            <v>0.75</v>
          </cell>
          <cell r="I5476" t="str">
            <v>--</v>
          </cell>
          <cell r="J5476">
            <v>1</v>
          </cell>
          <cell r="K5476">
            <v>1</v>
          </cell>
        </row>
        <row r="5477">
          <cell r="A5477" t="str">
            <v>MC</v>
          </cell>
          <cell r="B5477" t="str">
            <v>CA304</v>
          </cell>
          <cell r="C5477" t="str">
            <v>MC</v>
          </cell>
          <cell r="D5477" t="str">
            <v>2410</v>
          </cell>
          <cell r="E5477" t="str">
            <v>BALL VA</v>
          </cell>
          <cell r="F5477">
            <v>6</v>
          </cell>
          <cell r="G5477" t="str">
            <v>VB8010100000T00</v>
          </cell>
          <cell r="H5477">
            <v>0.75</v>
          </cell>
          <cell r="I5477" t="str">
            <v>--</v>
          </cell>
          <cell r="J5477">
            <v>1</v>
          </cell>
          <cell r="K5477">
            <v>1</v>
          </cell>
        </row>
        <row r="5478">
          <cell r="A5478" t="str">
            <v>MC</v>
          </cell>
          <cell r="B5478" t="str">
            <v>CA304</v>
          </cell>
          <cell r="C5478" t="str">
            <v>MC</v>
          </cell>
          <cell r="D5478" t="str">
            <v>2505</v>
          </cell>
          <cell r="E5478" t="str">
            <v>BALL VA</v>
          </cell>
          <cell r="F5478">
            <v>6</v>
          </cell>
          <cell r="G5478" t="str">
            <v>VB8010100000T00</v>
          </cell>
          <cell r="H5478">
            <v>0.75</v>
          </cell>
          <cell r="I5478" t="str">
            <v>--</v>
          </cell>
          <cell r="J5478">
            <v>2</v>
          </cell>
          <cell r="K5478">
            <v>2</v>
          </cell>
        </row>
        <row r="5479">
          <cell r="A5479" t="str">
            <v>MC</v>
          </cell>
          <cell r="B5479" t="str">
            <v>CA304</v>
          </cell>
          <cell r="C5479" t="str">
            <v>MC</v>
          </cell>
          <cell r="D5479" t="str">
            <v>2601</v>
          </cell>
          <cell r="E5479" t="str">
            <v>BALL VA</v>
          </cell>
          <cell r="F5479">
            <v>6</v>
          </cell>
          <cell r="G5479" t="str">
            <v>VB8010100000T00</v>
          </cell>
          <cell r="H5479">
            <v>0.75</v>
          </cell>
          <cell r="I5479" t="str">
            <v>--</v>
          </cell>
          <cell r="J5479">
            <v>1</v>
          </cell>
          <cell r="K5479">
            <v>1</v>
          </cell>
        </row>
        <row r="5480">
          <cell r="A5480" t="str">
            <v>MC</v>
          </cell>
          <cell r="B5480" t="str">
            <v>CA304</v>
          </cell>
          <cell r="C5480" t="str">
            <v>MC</v>
          </cell>
          <cell r="D5480" t="str">
            <v>2607</v>
          </cell>
          <cell r="E5480" t="str">
            <v>BALL VA</v>
          </cell>
          <cell r="F5480">
            <v>6</v>
          </cell>
          <cell r="G5480" t="str">
            <v>VB8010100000T00</v>
          </cell>
          <cell r="H5480">
            <v>0.75</v>
          </cell>
          <cell r="I5480" t="str">
            <v>--</v>
          </cell>
          <cell r="J5480">
            <v>1</v>
          </cell>
          <cell r="K5480">
            <v>1</v>
          </cell>
        </row>
        <row r="5481">
          <cell r="A5481" t="str">
            <v>MC</v>
          </cell>
          <cell r="B5481" t="str">
            <v>CA304</v>
          </cell>
          <cell r="C5481" t="str">
            <v>MC</v>
          </cell>
          <cell r="D5481" t="str">
            <v>2609</v>
          </cell>
          <cell r="E5481" t="str">
            <v>BALL VA</v>
          </cell>
          <cell r="F5481">
            <v>6</v>
          </cell>
          <cell r="G5481" t="str">
            <v>VB8010100000T00</v>
          </cell>
          <cell r="H5481">
            <v>0.75</v>
          </cell>
          <cell r="I5481" t="str">
            <v>--</v>
          </cell>
          <cell r="J5481">
            <v>1</v>
          </cell>
          <cell r="K5481">
            <v>1</v>
          </cell>
        </row>
        <row r="5482">
          <cell r="A5482" t="str">
            <v>MC</v>
          </cell>
          <cell r="B5482" t="str">
            <v>CA304</v>
          </cell>
          <cell r="C5482" t="str">
            <v>MC</v>
          </cell>
          <cell r="D5482" t="str">
            <v>2412</v>
          </cell>
          <cell r="E5482" t="str">
            <v>BALL VA</v>
          </cell>
          <cell r="F5482">
            <v>6</v>
          </cell>
          <cell r="G5482" t="str">
            <v>VB8010100000T00</v>
          </cell>
          <cell r="H5482">
            <v>0.75</v>
          </cell>
          <cell r="I5482" t="str">
            <v>--</v>
          </cell>
          <cell r="J5482">
            <v>1</v>
          </cell>
          <cell r="K5482">
            <v>1</v>
          </cell>
        </row>
        <row r="5483">
          <cell r="A5483" t="str">
            <v>MC</v>
          </cell>
          <cell r="B5483" t="str">
            <v>CA304</v>
          </cell>
          <cell r="C5483" t="str">
            <v>MC</v>
          </cell>
          <cell r="D5483" t="str">
            <v>2501</v>
          </cell>
          <cell r="E5483" t="str">
            <v>BALL VA</v>
          </cell>
          <cell r="F5483">
            <v>6</v>
          </cell>
          <cell r="G5483" t="str">
            <v>VB8010100000T00</v>
          </cell>
          <cell r="H5483">
            <v>0.75</v>
          </cell>
          <cell r="I5483" t="str">
            <v>--</v>
          </cell>
          <cell r="J5483">
            <v>1</v>
          </cell>
          <cell r="K5483">
            <v>1</v>
          </cell>
        </row>
        <row r="5484">
          <cell r="A5484" t="str">
            <v>MC</v>
          </cell>
          <cell r="B5484" t="str">
            <v>CA304</v>
          </cell>
          <cell r="C5484" t="str">
            <v>MC</v>
          </cell>
          <cell r="D5484" t="str">
            <v>2501</v>
          </cell>
          <cell r="E5484" t="str">
            <v>BALL VA</v>
          </cell>
          <cell r="F5484">
            <v>6</v>
          </cell>
          <cell r="G5484" t="str">
            <v>VB8010100000T00</v>
          </cell>
          <cell r="H5484">
            <v>0.75</v>
          </cell>
          <cell r="I5484" t="str">
            <v>--</v>
          </cell>
          <cell r="J5484">
            <v>3</v>
          </cell>
          <cell r="K5484">
            <v>3</v>
          </cell>
        </row>
        <row r="5485">
          <cell r="A5485" t="str">
            <v>MC</v>
          </cell>
          <cell r="B5485" t="str">
            <v>CA304</v>
          </cell>
          <cell r="C5485" t="str">
            <v>MC</v>
          </cell>
          <cell r="D5485" t="str">
            <v>2501</v>
          </cell>
          <cell r="E5485" t="str">
            <v>BALL VA</v>
          </cell>
          <cell r="F5485">
            <v>6</v>
          </cell>
          <cell r="G5485" t="str">
            <v>VB8010100000T00</v>
          </cell>
          <cell r="H5485">
            <v>0.75</v>
          </cell>
          <cell r="I5485" t="str">
            <v>--</v>
          </cell>
          <cell r="J5485">
            <v>3</v>
          </cell>
          <cell r="K5485">
            <v>3</v>
          </cell>
        </row>
        <row r="5486">
          <cell r="A5486" t="str">
            <v>MC</v>
          </cell>
          <cell r="B5486" t="str">
            <v>CA304</v>
          </cell>
          <cell r="C5486" t="str">
            <v>MC</v>
          </cell>
          <cell r="D5486" t="str">
            <v>2612</v>
          </cell>
          <cell r="E5486" t="str">
            <v>BALL VA</v>
          </cell>
          <cell r="F5486">
            <v>6</v>
          </cell>
          <cell r="G5486" t="str">
            <v>VB8010100000T00</v>
          </cell>
          <cell r="H5486">
            <v>0.75</v>
          </cell>
          <cell r="I5486" t="str">
            <v>--</v>
          </cell>
          <cell r="J5486">
            <v>4</v>
          </cell>
          <cell r="K5486">
            <v>4</v>
          </cell>
        </row>
        <row r="5487">
          <cell r="A5487" t="str">
            <v>MC</v>
          </cell>
          <cell r="B5487" t="str">
            <v>BA305</v>
          </cell>
          <cell r="C5487" t="str">
            <v>MOH</v>
          </cell>
          <cell r="D5487" t="str">
            <v>2100</v>
          </cell>
          <cell r="E5487" t="str">
            <v>BALL VA</v>
          </cell>
          <cell r="F5487">
            <v>6</v>
          </cell>
          <cell r="G5487" t="str">
            <v>VB8010100000T00</v>
          </cell>
          <cell r="H5487">
            <v>0.75</v>
          </cell>
          <cell r="I5487" t="str">
            <v>--</v>
          </cell>
          <cell r="J5487">
            <v>1</v>
          </cell>
          <cell r="K5487">
            <v>1</v>
          </cell>
        </row>
        <row r="5488">
          <cell r="A5488" t="str">
            <v>MC</v>
          </cell>
          <cell r="B5488" t="str">
            <v>BA305</v>
          </cell>
          <cell r="C5488" t="str">
            <v>MOH</v>
          </cell>
          <cell r="D5488" t="str">
            <v>2101</v>
          </cell>
          <cell r="E5488" t="str">
            <v>BALL VA</v>
          </cell>
          <cell r="F5488">
            <v>6</v>
          </cell>
          <cell r="G5488" t="str">
            <v>VB8010100000T00</v>
          </cell>
          <cell r="H5488">
            <v>0.75</v>
          </cell>
          <cell r="I5488" t="str">
            <v>--</v>
          </cell>
          <cell r="J5488">
            <v>2</v>
          </cell>
          <cell r="K5488">
            <v>2</v>
          </cell>
        </row>
        <row r="5489">
          <cell r="A5489" t="str">
            <v>MC</v>
          </cell>
          <cell r="B5489" t="str">
            <v>BA312</v>
          </cell>
          <cell r="C5489" t="str">
            <v>SA98</v>
          </cell>
          <cell r="D5489" t="str">
            <v>2411</v>
          </cell>
          <cell r="E5489" t="str">
            <v>BALL VA</v>
          </cell>
          <cell r="F5489">
            <v>6</v>
          </cell>
          <cell r="G5489" t="str">
            <v>VB3110100000T00</v>
          </cell>
          <cell r="H5489">
            <v>0.75</v>
          </cell>
          <cell r="I5489" t="str">
            <v>--</v>
          </cell>
          <cell r="J5489">
            <v>2</v>
          </cell>
          <cell r="K5489">
            <v>2</v>
          </cell>
        </row>
        <row r="5490">
          <cell r="A5490" t="str">
            <v>MC</v>
          </cell>
          <cell r="B5490" t="str">
            <v>CA304</v>
          </cell>
          <cell r="C5490" t="str">
            <v>TRIM</v>
          </cell>
          <cell r="D5490" t="str">
            <v>V-1260A/B</v>
          </cell>
          <cell r="E5490" t="str">
            <v>BALL VA</v>
          </cell>
          <cell r="F5490">
            <v>6</v>
          </cell>
          <cell r="G5490" t="str">
            <v>VB8010100000T00</v>
          </cell>
          <cell r="H5490">
            <v>0.75</v>
          </cell>
          <cell r="I5490" t="str">
            <v>--</v>
          </cell>
          <cell r="J5490">
            <v>2</v>
          </cell>
          <cell r="K5490">
            <v>2</v>
          </cell>
        </row>
        <row r="5491">
          <cell r="A5491" t="str">
            <v>MC</v>
          </cell>
          <cell r="B5491" t="str">
            <v>BA302</v>
          </cell>
          <cell r="C5491" t="str">
            <v>SD20</v>
          </cell>
          <cell r="D5491" t="str">
            <v>2301</v>
          </cell>
          <cell r="E5491" t="str">
            <v>BALL VA</v>
          </cell>
          <cell r="F5491">
            <v>6</v>
          </cell>
          <cell r="G5491" t="str">
            <v>VB8010100000T00</v>
          </cell>
          <cell r="H5491">
            <v>0.75</v>
          </cell>
          <cell r="I5491" t="str">
            <v>--</v>
          </cell>
          <cell r="J5491">
            <v>2</v>
          </cell>
          <cell r="K5491">
            <v>2</v>
          </cell>
        </row>
        <row r="5492">
          <cell r="A5492" t="str">
            <v>MC</v>
          </cell>
          <cell r="B5492" t="str">
            <v>CA304</v>
          </cell>
          <cell r="C5492" t="str">
            <v>VT</v>
          </cell>
          <cell r="D5492" t="str">
            <v>HOLD</v>
          </cell>
          <cell r="E5492" t="str">
            <v>BALL VA</v>
          </cell>
          <cell r="F5492">
            <v>6</v>
          </cell>
          <cell r="G5492" t="str">
            <v>VB8010100000T00</v>
          </cell>
          <cell r="H5492">
            <v>0.75</v>
          </cell>
          <cell r="I5492" t="str">
            <v>--</v>
          </cell>
          <cell r="J5492">
            <v>8</v>
          </cell>
          <cell r="K5492">
            <v>8</v>
          </cell>
        </row>
        <row r="5493">
          <cell r="A5493" t="str">
            <v>MC</v>
          </cell>
          <cell r="B5493" t="str">
            <v>CA304</v>
          </cell>
          <cell r="C5493" t="str">
            <v>VT</v>
          </cell>
          <cell r="D5493" t="str">
            <v>HOLD</v>
          </cell>
          <cell r="E5493" t="str">
            <v>BALL VA</v>
          </cell>
          <cell r="F5493">
            <v>6</v>
          </cell>
          <cell r="G5493" t="str">
            <v>VB8010100000T00</v>
          </cell>
          <cell r="H5493">
            <v>0.75</v>
          </cell>
          <cell r="I5493" t="str">
            <v>--</v>
          </cell>
          <cell r="J5493">
            <v>4</v>
          </cell>
          <cell r="K5493">
            <v>4</v>
          </cell>
        </row>
        <row r="5494">
          <cell r="A5494" t="str">
            <v>MC</v>
          </cell>
          <cell r="B5494" t="str">
            <v>CA304</v>
          </cell>
          <cell r="C5494" t="str">
            <v>TRIM</v>
          </cell>
          <cell r="D5494" t="str">
            <v>E-1260</v>
          </cell>
          <cell r="E5494" t="str">
            <v>BALL VA</v>
          </cell>
          <cell r="F5494">
            <v>6</v>
          </cell>
          <cell r="G5494" t="str">
            <v>VB8010100000T00</v>
          </cell>
          <cell r="H5494">
            <v>0.75</v>
          </cell>
          <cell r="I5494" t="str">
            <v>--</v>
          </cell>
          <cell r="J5494">
            <v>1</v>
          </cell>
          <cell r="K5494">
            <v>1</v>
          </cell>
        </row>
        <row r="5495">
          <cell r="A5495" t="str">
            <v>MC</v>
          </cell>
          <cell r="B5495" t="str">
            <v>CA304</v>
          </cell>
          <cell r="C5495" t="str">
            <v>TRIM</v>
          </cell>
          <cell r="D5495" t="str">
            <v>F-1251</v>
          </cell>
          <cell r="E5495" t="str">
            <v>BALL VA</v>
          </cell>
          <cell r="F5495">
            <v>6</v>
          </cell>
          <cell r="G5495" t="str">
            <v>VB8010100000T00</v>
          </cell>
          <cell r="H5495">
            <v>0.75</v>
          </cell>
          <cell r="I5495" t="str">
            <v>--</v>
          </cell>
          <cell r="J5495">
            <v>2</v>
          </cell>
          <cell r="K5495">
            <v>2</v>
          </cell>
        </row>
        <row r="5496">
          <cell r="A5496" t="str">
            <v>MC</v>
          </cell>
          <cell r="B5496" t="str">
            <v>CA304</v>
          </cell>
          <cell r="C5496" t="str">
            <v>TRIM</v>
          </cell>
          <cell r="D5496" t="str">
            <v>V-1260A/B</v>
          </cell>
          <cell r="E5496" t="str">
            <v>BALL VA</v>
          </cell>
          <cell r="F5496">
            <v>6</v>
          </cell>
          <cell r="G5496" t="str">
            <v>VB8010100000T00</v>
          </cell>
          <cell r="H5496">
            <v>0.75</v>
          </cell>
          <cell r="I5496" t="str">
            <v>--</v>
          </cell>
          <cell r="J5496">
            <v>2</v>
          </cell>
          <cell r="K5496">
            <v>2</v>
          </cell>
        </row>
        <row r="5497">
          <cell r="A5497" t="str">
            <v>MC</v>
          </cell>
          <cell r="B5497" t="str">
            <v>CA304</v>
          </cell>
          <cell r="C5497" t="str">
            <v>MC</v>
          </cell>
          <cell r="D5497" t="str">
            <v>2506</v>
          </cell>
          <cell r="E5497" t="str">
            <v>BALL VA</v>
          </cell>
          <cell r="F5497">
            <v>6</v>
          </cell>
          <cell r="G5497" t="str">
            <v>VB8010100000T00</v>
          </cell>
          <cell r="H5497">
            <v>0.75</v>
          </cell>
          <cell r="I5497" t="str">
            <v>--</v>
          </cell>
          <cell r="J5497">
            <v>1</v>
          </cell>
          <cell r="K5497">
            <v>1</v>
          </cell>
        </row>
        <row r="5498">
          <cell r="A5498" t="str">
            <v>MC</v>
          </cell>
          <cell r="B5498" t="str">
            <v>CA304</v>
          </cell>
          <cell r="C5498" t="str">
            <v>MC</v>
          </cell>
          <cell r="D5498" t="str">
            <v>2607</v>
          </cell>
          <cell r="E5498" t="str">
            <v>BALL VA</v>
          </cell>
          <cell r="F5498">
            <v>6</v>
          </cell>
          <cell r="G5498" t="str">
            <v>VB8010100000T00</v>
          </cell>
          <cell r="H5498">
            <v>0.75</v>
          </cell>
          <cell r="I5498" t="str">
            <v>--</v>
          </cell>
          <cell r="J5498">
            <v>2</v>
          </cell>
          <cell r="K5498">
            <v>2</v>
          </cell>
        </row>
        <row r="5499">
          <cell r="A5499" t="str">
            <v>MC</v>
          </cell>
          <cell r="B5499" t="str">
            <v>BA305</v>
          </cell>
          <cell r="C5499" t="str">
            <v>MOH</v>
          </cell>
          <cell r="D5499" t="str">
            <v>2002</v>
          </cell>
          <cell r="E5499" t="str">
            <v>BALL VA</v>
          </cell>
          <cell r="F5499">
            <v>6</v>
          </cell>
          <cell r="G5499" t="str">
            <v>VB8010100000T00</v>
          </cell>
          <cell r="H5499">
            <v>0.75</v>
          </cell>
          <cell r="I5499" t="str">
            <v>--</v>
          </cell>
          <cell r="J5499">
            <v>1</v>
          </cell>
          <cell r="K5499">
            <v>1</v>
          </cell>
        </row>
        <row r="5500">
          <cell r="A5500" t="str">
            <v>MC</v>
          </cell>
          <cell r="B5500" t="str">
            <v>BA305</v>
          </cell>
          <cell r="C5500" t="str">
            <v>MOH</v>
          </cell>
          <cell r="D5500" t="str">
            <v>2112</v>
          </cell>
          <cell r="E5500" t="str">
            <v>BALL VA</v>
          </cell>
          <cell r="F5500">
            <v>6</v>
          </cell>
          <cell r="G5500" t="str">
            <v>VB8010100000T00</v>
          </cell>
          <cell r="H5500">
            <v>0.75</v>
          </cell>
          <cell r="I5500" t="str">
            <v>--</v>
          </cell>
          <cell r="J5500">
            <v>1</v>
          </cell>
          <cell r="K5500">
            <v>1</v>
          </cell>
        </row>
        <row r="5501">
          <cell r="A5501" t="str">
            <v>MC</v>
          </cell>
          <cell r="B5501" t="str">
            <v>CA304</v>
          </cell>
          <cell r="C5501" t="str">
            <v>SCC</v>
          </cell>
          <cell r="D5501" t="str">
            <v>HOLD</v>
          </cell>
          <cell r="E5501" t="str">
            <v>BALL VA</v>
          </cell>
          <cell r="F5501">
            <v>6</v>
          </cell>
          <cell r="G5501" t="str">
            <v>VB8010100000T00</v>
          </cell>
          <cell r="H5501">
            <v>0.75</v>
          </cell>
          <cell r="I5501" t="str">
            <v>--</v>
          </cell>
          <cell r="J5501">
            <v>6</v>
          </cell>
          <cell r="K5501">
            <v>6</v>
          </cell>
        </row>
        <row r="5502">
          <cell r="A5502" t="str">
            <v>MC</v>
          </cell>
          <cell r="B5502" t="str">
            <v>CA304</v>
          </cell>
          <cell r="C5502" t="str">
            <v>TRIM</v>
          </cell>
          <cell r="D5502" t="str">
            <v>E-1261</v>
          </cell>
          <cell r="E5502" t="str">
            <v>BALL VA</v>
          </cell>
          <cell r="F5502">
            <v>6</v>
          </cell>
          <cell r="G5502" t="str">
            <v>VB8010100000T00</v>
          </cell>
          <cell r="H5502">
            <v>0.75</v>
          </cell>
          <cell r="I5502" t="str">
            <v>--</v>
          </cell>
          <cell r="J5502">
            <v>9</v>
          </cell>
          <cell r="K5502">
            <v>9</v>
          </cell>
        </row>
        <row r="5503">
          <cell r="A5503" t="str">
            <v>MC</v>
          </cell>
          <cell r="B5503" t="str">
            <v>CA307</v>
          </cell>
          <cell r="C5503" t="str">
            <v>HCL</v>
          </cell>
          <cell r="D5503" t="str">
            <v>1100</v>
          </cell>
          <cell r="E5503" t="str">
            <v>GATE VA</v>
          </cell>
          <cell r="F5503">
            <v>6</v>
          </cell>
          <cell r="G5503" t="str">
            <v>VG8010700000T00</v>
          </cell>
          <cell r="H5503">
            <v>0.75</v>
          </cell>
          <cell r="I5503" t="str">
            <v>--</v>
          </cell>
          <cell r="J5503">
            <v>2</v>
          </cell>
          <cell r="K5503">
            <v>2</v>
          </cell>
        </row>
        <row r="5504">
          <cell r="A5504" t="str">
            <v>MC</v>
          </cell>
          <cell r="B5504" t="str">
            <v>CA307</v>
          </cell>
          <cell r="C5504" t="str">
            <v>HCL</v>
          </cell>
          <cell r="D5504" t="str">
            <v>1100</v>
          </cell>
          <cell r="E5504" t="str">
            <v>GATE VA</v>
          </cell>
          <cell r="F5504">
            <v>6</v>
          </cell>
          <cell r="G5504" t="str">
            <v>VG8010200000T00</v>
          </cell>
          <cell r="H5504">
            <v>0.75</v>
          </cell>
          <cell r="I5504" t="str">
            <v>--</v>
          </cell>
          <cell r="J5504">
            <v>2</v>
          </cell>
          <cell r="K5504">
            <v>2</v>
          </cell>
        </row>
        <row r="5505">
          <cell r="A5505" t="str">
            <v>MC</v>
          </cell>
          <cell r="B5505" t="str">
            <v>BA305</v>
          </cell>
          <cell r="C5505" t="str">
            <v>MOH</v>
          </cell>
          <cell r="D5505" t="str">
            <v>2112</v>
          </cell>
          <cell r="E5505" t="str">
            <v>GLOBE VA</v>
          </cell>
          <cell r="F5505">
            <v>6</v>
          </cell>
          <cell r="G5505" t="str">
            <v>VL8010700000T00</v>
          </cell>
          <cell r="H5505">
            <v>0.75</v>
          </cell>
          <cell r="I5505" t="str">
            <v>--</v>
          </cell>
          <cell r="J5505">
            <v>1</v>
          </cell>
          <cell r="K5505">
            <v>1</v>
          </cell>
        </row>
        <row r="5506">
          <cell r="A5506" t="str">
            <v>MC</v>
          </cell>
          <cell r="B5506" t="str">
            <v>BA305</v>
          </cell>
          <cell r="C5506" t="str">
            <v>MOH</v>
          </cell>
          <cell r="D5506" t="str">
            <v>2000</v>
          </cell>
          <cell r="E5506" t="str">
            <v>BALL VA</v>
          </cell>
          <cell r="F5506">
            <v>6</v>
          </cell>
          <cell r="G5506" t="str">
            <v>VB8010100000T00</v>
          </cell>
          <cell r="H5506">
            <v>0.75</v>
          </cell>
          <cell r="I5506" t="str">
            <v>--</v>
          </cell>
          <cell r="J5506">
            <v>2</v>
          </cell>
          <cell r="K5506">
            <v>2</v>
          </cell>
        </row>
        <row r="5507">
          <cell r="A5507" t="str">
            <v>MC</v>
          </cell>
          <cell r="B5507" t="str">
            <v>CA304</v>
          </cell>
          <cell r="C5507" t="str">
            <v>MC</v>
          </cell>
          <cell r="D5507" t="str">
            <v>2502</v>
          </cell>
          <cell r="E5507" t="str">
            <v>BALL VA</v>
          </cell>
          <cell r="F5507">
            <v>6</v>
          </cell>
          <cell r="G5507" t="str">
            <v>VB8010100000T00</v>
          </cell>
          <cell r="H5507">
            <v>0.75</v>
          </cell>
          <cell r="I5507" t="str">
            <v>--</v>
          </cell>
          <cell r="J5507">
            <v>2</v>
          </cell>
          <cell r="K5507">
            <v>2</v>
          </cell>
        </row>
        <row r="5508">
          <cell r="A5508" t="str">
            <v>MC</v>
          </cell>
          <cell r="B5508" t="str">
            <v>CA304</v>
          </cell>
          <cell r="C5508" t="str">
            <v>MC</v>
          </cell>
          <cell r="D5508" t="str">
            <v>2502</v>
          </cell>
          <cell r="E5508" t="str">
            <v>BALL VA</v>
          </cell>
          <cell r="F5508">
            <v>6</v>
          </cell>
          <cell r="G5508" t="str">
            <v>VB8010100000T00</v>
          </cell>
          <cell r="H5508">
            <v>0.75</v>
          </cell>
          <cell r="I5508" t="str">
            <v>--</v>
          </cell>
          <cell r="J5508">
            <v>2</v>
          </cell>
          <cell r="K5508">
            <v>2</v>
          </cell>
        </row>
        <row r="5509">
          <cell r="A5509" t="str">
            <v>MC</v>
          </cell>
          <cell r="B5509" t="str">
            <v>CA304</v>
          </cell>
          <cell r="C5509" t="str">
            <v>MC</v>
          </cell>
          <cell r="D5509" t="str">
            <v>2502</v>
          </cell>
          <cell r="E5509" t="str">
            <v>BALL VA</v>
          </cell>
          <cell r="F5509">
            <v>6</v>
          </cell>
          <cell r="G5509" t="str">
            <v>VB8010100000T00</v>
          </cell>
          <cell r="H5509">
            <v>0.75</v>
          </cell>
          <cell r="I5509" t="str">
            <v>--</v>
          </cell>
          <cell r="J5509">
            <v>2</v>
          </cell>
          <cell r="K5509">
            <v>2</v>
          </cell>
        </row>
        <row r="5510">
          <cell r="A5510" t="str">
            <v>MC</v>
          </cell>
          <cell r="B5510" t="str">
            <v>CA304</v>
          </cell>
          <cell r="C5510" t="str">
            <v>MC</v>
          </cell>
          <cell r="D5510" t="str">
            <v>2502</v>
          </cell>
          <cell r="E5510" t="str">
            <v>BALL VA</v>
          </cell>
          <cell r="F5510">
            <v>6</v>
          </cell>
          <cell r="G5510" t="str">
            <v>VB8010100000T00</v>
          </cell>
          <cell r="H5510">
            <v>0.75</v>
          </cell>
          <cell r="I5510" t="str">
            <v>--</v>
          </cell>
          <cell r="J5510">
            <v>1</v>
          </cell>
          <cell r="K5510">
            <v>1</v>
          </cell>
        </row>
        <row r="5511">
          <cell r="A5511" t="str">
            <v>MC</v>
          </cell>
          <cell r="B5511" t="str">
            <v>CA304</v>
          </cell>
          <cell r="C5511" t="str">
            <v>MC</v>
          </cell>
          <cell r="D5511" t="str">
            <v>2502</v>
          </cell>
          <cell r="E5511" t="str">
            <v>BALL VA</v>
          </cell>
          <cell r="F5511">
            <v>6</v>
          </cell>
          <cell r="G5511" t="str">
            <v>VB8010100000T00</v>
          </cell>
          <cell r="H5511">
            <v>0.75</v>
          </cell>
          <cell r="I5511" t="str">
            <v>--</v>
          </cell>
          <cell r="J5511">
            <v>2</v>
          </cell>
          <cell r="K5511">
            <v>2</v>
          </cell>
        </row>
        <row r="5512">
          <cell r="A5512" t="str">
            <v>MC</v>
          </cell>
          <cell r="B5512" t="str">
            <v>CA304</v>
          </cell>
          <cell r="C5512" t="str">
            <v>MC</v>
          </cell>
          <cell r="D5512" t="str">
            <v>2504</v>
          </cell>
          <cell r="E5512" t="str">
            <v>BALL VA</v>
          </cell>
          <cell r="F5512">
            <v>6</v>
          </cell>
          <cell r="G5512" t="str">
            <v>VB8010100000T00</v>
          </cell>
          <cell r="H5512">
            <v>0.75</v>
          </cell>
          <cell r="I5512" t="str">
            <v>--</v>
          </cell>
          <cell r="J5512">
            <v>2</v>
          </cell>
          <cell r="K5512">
            <v>2</v>
          </cell>
        </row>
        <row r="5513">
          <cell r="A5513" t="str">
            <v>MC</v>
          </cell>
          <cell r="B5513" t="str">
            <v>CA304</v>
          </cell>
          <cell r="C5513" t="str">
            <v>MC</v>
          </cell>
          <cell r="D5513" t="str">
            <v>HOLD</v>
          </cell>
          <cell r="E5513" t="str">
            <v>BALL VA</v>
          </cell>
          <cell r="F5513">
            <v>6</v>
          </cell>
          <cell r="G5513" t="str">
            <v>VB8010100000T00</v>
          </cell>
          <cell r="H5513">
            <v>0.75</v>
          </cell>
          <cell r="I5513" t="str">
            <v>--</v>
          </cell>
          <cell r="J5513">
            <v>4</v>
          </cell>
          <cell r="K5513">
            <v>4</v>
          </cell>
        </row>
        <row r="5514">
          <cell r="A5514" t="str">
            <v>MC</v>
          </cell>
          <cell r="B5514" t="str">
            <v>CA304</v>
          </cell>
          <cell r="C5514" t="str">
            <v>MC</v>
          </cell>
          <cell r="D5514" t="str">
            <v>HOLD</v>
          </cell>
          <cell r="E5514" t="str">
            <v>BALL VA</v>
          </cell>
          <cell r="F5514">
            <v>6</v>
          </cell>
          <cell r="G5514" t="str">
            <v>VB8010100000T00</v>
          </cell>
          <cell r="H5514">
            <v>0.75</v>
          </cell>
          <cell r="I5514" t="str">
            <v>--</v>
          </cell>
          <cell r="J5514">
            <v>2</v>
          </cell>
          <cell r="K5514">
            <v>2</v>
          </cell>
        </row>
        <row r="5515">
          <cell r="A5515" t="str">
            <v>MC</v>
          </cell>
          <cell r="B5515" t="str">
            <v>CA304</v>
          </cell>
          <cell r="C5515" t="str">
            <v>MC</v>
          </cell>
          <cell r="D5515" t="str">
            <v>HOLD</v>
          </cell>
          <cell r="E5515" t="str">
            <v>BALL VA</v>
          </cell>
          <cell r="F5515">
            <v>6</v>
          </cell>
          <cell r="G5515" t="str">
            <v>VB8010100000T00</v>
          </cell>
          <cell r="H5515">
            <v>0.75</v>
          </cell>
          <cell r="I5515" t="str">
            <v>--</v>
          </cell>
          <cell r="J5515">
            <v>4</v>
          </cell>
          <cell r="K5515">
            <v>4</v>
          </cell>
        </row>
        <row r="5516">
          <cell r="A5516" t="str">
            <v>MC</v>
          </cell>
          <cell r="B5516" t="str">
            <v>CA304</v>
          </cell>
          <cell r="C5516" t="str">
            <v>MC</v>
          </cell>
          <cell r="D5516" t="str">
            <v>HOLD</v>
          </cell>
          <cell r="E5516" t="str">
            <v>BALL VA</v>
          </cell>
          <cell r="F5516">
            <v>6</v>
          </cell>
          <cell r="G5516" t="str">
            <v>VB8010100000T00</v>
          </cell>
          <cell r="H5516">
            <v>0.75</v>
          </cell>
          <cell r="I5516" t="str">
            <v>--</v>
          </cell>
          <cell r="J5516">
            <v>2</v>
          </cell>
          <cell r="K5516">
            <v>2</v>
          </cell>
        </row>
        <row r="5517">
          <cell r="A5517" t="str">
            <v>MC</v>
          </cell>
          <cell r="B5517" t="str">
            <v>CA304</v>
          </cell>
          <cell r="C5517" t="str">
            <v>MC</v>
          </cell>
          <cell r="D5517" t="str">
            <v>HOLD</v>
          </cell>
          <cell r="E5517" t="str">
            <v>BALL VA</v>
          </cell>
          <cell r="F5517">
            <v>6</v>
          </cell>
          <cell r="G5517" t="str">
            <v>VB8010100000T00</v>
          </cell>
          <cell r="H5517">
            <v>0.75</v>
          </cell>
          <cell r="I5517" t="str">
            <v>--</v>
          </cell>
          <cell r="J5517">
            <v>4</v>
          </cell>
          <cell r="K5517">
            <v>4</v>
          </cell>
        </row>
        <row r="5518">
          <cell r="A5518" t="str">
            <v>MC</v>
          </cell>
          <cell r="B5518" t="str">
            <v>CA304</v>
          </cell>
          <cell r="C5518" t="str">
            <v>MC</v>
          </cell>
          <cell r="D5518" t="str">
            <v>HOLD</v>
          </cell>
          <cell r="E5518" t="str">
            <v>BALL VA</v>
          </cell>
          <cell r="F5518">
            <v>6</v>
          </cell>
          <cell r="G5518" t="str">
            <v>VB8010100000T00</v>
          </cell>
          <cell r="H5518">
            <v>0.75</v>
          </cell>
          <cell r="I5518" t="str">
            <v>--</v>
          </cell>
          <cell r="J5518">
            <v>9</v>
          </cell>
          <cell r="K5518">
            <v>9</v>
          </cell>
        </row>
        <row r="5519">
          <cell r="A5519" t="str">
            <v>MC</v>
          </cell>
          <cell r="B5519" t="str">
            <v>CA304</v>
          </cell>
          <cell r="C5519" t="str">
            <v>MC</v>
          </cell>
          <cell r="D5519" t="str">
            <v>HOLD</v>
          </cell>
          <cell r="E5519" t="str">
            <v>BALL VA</v>
          </cell>
          <cell r="F5519">
            <v>6</v>
          </cell>
          <cell r="G5519" t="str">
            <v>VB8010100000T00</v>
          </cell>
          <cell r="H5519">
            <v>0.75</v>
          </cell>
          <cell r="I5519" t="str">
            <v>--</v>
          </cell>
          <cell r="J5519">
            <v>2</v>
          </cell>
          <cell r="K5519">
            <v>2</v>
          </cell>
        </row>
        <row r="5520">
          <cell r="A5520" t="str">
            <v>MC</v>
          </cell>
          <cell r="B5520" t="str">
            <v>CA304</v>
          </cell>
          <cell r="C5520" t="str">
            <v>MC</v>
          </cell>
          <cell r="D5520" t="str">
            <v>HOLD</v>
          </cell>
          <cell r="E5520" t="str">
            <v>BALL VA</v>
          </cell>
          <cell r="F5520">
            <v>6</v>
          </cell>
          <cell r="G5520" t="str">
            <v>VB8010100000T00</v>
          </cell>
          <cell r="H5520">
            <v>0.75</v>
          </cell>
          <cell r="I5520" t="str">
            <v>--</v>
          </cell>
          <cell r="J5520">
            <v>4</v>
          </cell>
          <cell r="K5520">
            <v>4</v>
          </cell>
        </row>
        <row r="5521">
          <cell r="A5521" t="str">
            <v>MC</v>
          </cell>
          <cell r="B5521" t="str">
            <v>CA304</v>
          </cell>
          <cell r="C5521" t="str">
            <v>MC</v>
          </cell>
          <cell r="D5521" t="str">
            <v>2604</v>
          </cell>
          <cell r="E5521" t="str">
            <v>BALL VA</v>
          </cell>
          <cell r="F5521">
            <v>6</v>
          </cell>
          <cell r="G5521" t="str">
            <v>VB8010100000T00</v>
          </cell>
          <cell r="H5521">
            <v>0.75</v>
          </cell>
          <cell r="I5521" t="str">
            <v>--</v>
          </cell>
          <cell r="J5521">
            <v>2</v>
          </cell>
          <cell r="K5521">
            <v>2</v>
          </cell>
        </row>
        <row r="5522">
          <cell r="A5522" t="str">
            <v>MC</v>
          </cell>
          <cell r="B5522" t="str">
            <v>CA304</v>
          </cell>
          <cell r="C5522" t="str">
            <v>MC</v>
          </cell>
          <cell r="D5522" t="str">
            <v>HOLD</v>
          </cell>
          <cell r="E5522" t="str">
            <v>BALL VA</v>
          </cell>
          <cell r="F5522">
            <v>6</v>
          </cell>
          <cell r="G5522" t="str">
            <v>VB8010100000T00</v>
          </cell>
          <cell r="H5522">
            <v>0.75</v>
          </cell>
          <cell r="I5522" t="str">
            <v>--</v>
          </cell>
          <cell r="J5522">
            <v>2</v>
          </cell>
          <cell r="K5522">
            <v>2</v>
          </cell>
        </row>
        <row r="5523">
          <cell r="A5523" t="str">
            <v>MC</v>
          </cell>
          <cell r="B5523" t="str">
            <v>CA304</v>
          </cell>
          <cell r="C5523" t="str">
            <v>MC</v>
          </cell>
          <cell r="D5523" t="str">
            <v>HOLD</v>
          </cell>
          <cell r="E5523" t="str">
            <v>BALL VA</v>
          </cell>
          <cell r="F5523">
            <v>6</v>
          </cell>
          <cell r="G5523" t="str">
            <v>VB8010100000T00</v>
          </cell>
          <cell r="H5523">
            <v>0.75</v>
          </cell>
          <cell r="I5523" t="str">
            <v>--</v>
          </cell>
          <cell r="J5523">
            <v>2</v>
          </cell>
          <cell r="K5523">
            <v>2</v>
          </cell>
        </row>
        <row r="5524">
          <cell r="A5524" t="str">
            <v>MC</v>
          </cell>
          <cell r="B5524" t="str">
            <v>CA304</v>
          </cell>
          <cell r="C5524" t="str">
            <v>MC</v>
          </cell>
          <cell r="D5524" t="str">
            <v>2502</v>
          </cell>
          <cell r="E5524" t="str">
            <v>BELLOWS VA</v>
          </cell>
          <cell r="F5524">
            <v>6</v>
          </cell>
          <cell r="G5524" t="str">
            <v>VBE8010300000T00</v>
          </cell>
          <cell r="H5524">
            <v>0.75</v>
          </cell>
          <cell r="I5524" t="str">
            <v>--</v>
          </cell>
          <cell r="J5524">
            <v>1</v>
          </cell>
          <cell r="K5524">
            <v>1</v>
          </cell>
        </row>
        <row r="5525">
          <cell r="A5525" t="str">
            <v>MC</v>
          </cell>
          <cell r="B5525" t="str">
            <v>CA304</v>
          </cell>
          <cell r="C5525" t="str">
            <v>MC</v>
          </cell>
          <cell r="D5525" t="str">
            <v>2604</v>
          </cell>
          <cell r="E5525" t="str">
            <v>BELLOWS VA</v>
          </cell>
          <cell r="F5525">
            <v>6</v>
          </cell>
          <cell r="G5525" t="str">
            <v>VBE8010100000T00</v>
          </cell>
          <cell r="H5525">
            <v>0.75</v>
          </cell>
          <cell r="I5525" t="str">
            <v>--</v>
          </cell>
          <cell r="J5525">
            <v>1</v>
          </cell>
          <cell r="K5525">
            <v>1</v>
          </cell>
        </row>
        <row r="5526">
          <cell r="A5526" t="str">
            <v>MC</v>
          </cell>
          <cell r="B5526" t="str">
            <v>CA304</v>
          </cell>
          <cell r="C5526" t="str">
            <v>SC1</v>
          </cell>
          <cell r="D5526" t="str">
            <v>HOLD</v>
          </cell>
          <cell r="E5526" t="str">
            <v>BALL VA</v>
          </cell>
          <cell r="F5526">
            <v>6</v>
          </cell>
          <cell r="G5526" t="str">
            <v>VB8010100000T00</v>
          </cell>
          <cell r="H5526">
            <v>0.75</v>
          </cell>
          <cell r="I5526" t="str">
            <v>--</v>
          </cell>
          <cell r="J5526">
            <v>3</v>
          </cell>
          <cell r="K5526">
            <v>3</v>
          </cell>
        </row>
        <row r="5527">
          <cell r="A5527" t="str">
            <v>MC</v>
          </cell>
          <cell r="B5527" t="str">
            <v>BA305</v>
          </cell>
          <cell r="C5527" t="str">
            <v>MOH</v>
          </cell>
          <cell r="D5527" t="str">
            <v>2100</v>
          </cell>
          <cell r="E5527" t="str">
            <v>BALL VA</v>
          </cell>
          <cell r="F5527">
            <v>6</v>
          </cell>
          <cell r="G5527" t="str">
            <v>VB8010100000100</v>
          </cell>
          <cell r="H5527">
            <v>1</v>
          </cell>
          <cell r="I5527" t="str">
            <v>--</v>
          </cell>
          <cell r="J5527">
            <v>1</v>
          </cell>
          <cell r="K5527">
            <v>1</v>
          </cell>
        </row>
        <row r="5528">
          <cell r="A5528" t="str">
            <v>MC</v>
          </cell>
          <cell r="B5528" t="str">
            <v>BA305</v>
          </cell>
          <cell r="C5528" t="str">
            <v>MOH</v>
          </cell>
          <cell r="D5528" t="str">
            <v>2101</v>
          </cell>
          <cell r="E5528" t="str">
            <v>BALL VA</v>
          </cell>
          <cell r="F5528">
            <v>6</v>
          </cell>
          <cell r="G5528" t="str">
            <v>VB8010100000100</v>
          </cell>
          <cell r="H5528">
            <v>1</v>
          </cell>
          <cell r="I5528" t="str">
            <v>--</v>
          </cell>
          <cell r="J5528">
            <v>4</v>
          </cell>
          <cell r="K5528">
            <v>4</v>
          </cell>
        </row>
        <row r="5529">
          <cell r="A5529" t="str">
            <v>MC</v>
          </cell>
          <cell r="B5529" t="str">
            <v>CA304</v>
          </cell>
          <cell r="C5529" t="str">
            <v>N</v>
          </cell>
          <cell r="D5529" t="str">
            <v>HOLD</v>
          </cell>
          <cell r="E5529" t="str">
            <v>BALL VA</v>
          </cell>
          <cell r="F5529">
            <v>6</v>
          </cell>
          <cell r="G5529" t="str">
            <v>VB8010100000100</v>
          </cell>
          <cell r="H5529">
            <v>1</v>
          </cell>
          <cell r="I5529" t="str">
            <v>--</v>
          </cell>
          <cell r="J5529">
            <v>1</v>
          </cell>
          <cell r="K5529">
            <v>1</v>
          </cell>
        </row>
        <row r="5530">
          <cell r="A5530" t="str">
            <v>MC</v>
          </cell>
          <cell r="B5530" t="str">
            <v>BA312</v>
          </cell>
          <cell r="C5530" t="str">
            <v>SA98</v>
          </cell>
          <cell r="D5530" t="str">
            <v>2411</v>
          </cell>
          <cell r="E5530" t="str">
            <v>BALL VA</v>
          </cell>
          <cell r="F5530">
            <v>6</v>
          </cell>
          <cell r="G5530" t="str">
            <v>VB3110100000100</v>
          </cell>
          <cell r="H5530">
            <v>1</v>
          </cell>
          <cell r="I5530" t="str">
            <v>--</v>
          </cell>
          <cell r="J5530">
            <v>2</v>
          </cell>
          <cell r="K5530">
            <v>2</v>
          </cell>
        </row>
        <row r="5531">
          <cell r="A5531" t="str">
            <v>MC</v>
          </cell>
          <cell r="B5531" t="str">
            <v>BA302</v>
          </cell>
          <cell r="C5531" t="str">
            <v>SD20</v>
          </cell>
          <cell r="D5531" t="str">
            <v>2301</v>
          </cell>
          <cell r="E5531" t="str">
            <v>BALL VA</v>
          </cell>
          <cell r="F5531">
            <v>6</v>
          </cell>
          <cell r="G5531" t="str">
            <v>VB8010100000100</v>
          </cell>
          <cell r="H5531">
            <v>1</v>
          </cell>
          <cell r="I5531" t="str">
            <v>--</v>
          </cell>
          <cell r="J5531">
            <v>2</v>
          </cell>
          <cell r="K5531">
            <v>2</v>
          </cell>
        </row>
        <row r="5532">
          <cell r="A5532" t="str">
            <v>MC</v>
          </cell>
          <cell r="B5532" t="str">
            <v>BA305</v>
          </cell>
          <cell r="C5532" t="str">
            <v>MOH</v>
          </cell>
          <cell r="D5532" t="str">
            <v>2002</v>
          </cell>
          <cell r="E5532" t="str">
            <v>BALL VA</v>
          </cell>
          <cell r="F5532">
            <v>6</v>
          </cell>
          <cell r="G5532" t="str">
            <v>VB8010100000100</v>
          </cell>
          <cell r="H5532">
            <v>1</v>
          </cell>
          <cell r="I5532" t="str">
            <v>--</v>
          </cell>
          <cell r="J5532">
            <v>1</v>
          </cell>
          <cell r="K5532">
            <v>1</v>
          </cell>
        </row>
        <row r="5533">
          <cell r="A5533" t="str">
            <v>MC</v>
          </cell>
          <cell r="B5533" t="str">
            <v>BA305</v>
          </cell>
          <cell r="C5533" t="str">
            <v>MOH</v>
          </cell>
          <cell r="D5533" t="str">
            <v>2112</v>
          </cell>
          <cell r="E5533" t="str">
            <v>BALL VA</v>
          </cell>
          <cell r="F5533">
            <v>6</v>
          </cell>
          <cell r="G5533" t="str">
            <v>VB8010100000100</v>
          </cell>
          <cell r="H5533">
            <v>1</v>
          </cell>
          <cell r="I5533" t="str">
            <v>--</v>
          </cell>
          <cell r="J5533">
            <v>2</v>
          </cell>
          <cell r="K5533">
            <v>2</v>
          </cell>
        </row>
        <row r="5534">
          <cell r="A5534" t="str">
            <v>MC</v>
          </cell>
          <cell r="B5534" t="str">
            <v>BA305</v>
          </cell>
          <cell r="C5534" t="str">
            <v>VNC</v>
          </cell>
          <cell r="D5534" t="str">
            <v>2016</v>
          </cell>
          <cell r="E5534" t="str">
            <v>BALL VA</v>
          </cell>
          <cell r="F5534">
            <v>6</v>
          </cell>
          <cell r="G5534" t="str">
            <v>VB8010100000100</v>
          </cell>
          <cell r="H5534">
            <v>1</v>
          </cell>
          <cell r="I5534" t="str">
            <v>--</v>
          </cell>
          <cell r="J5534">
            <v>1</v>
          </cell>
          <cell r="K5534">
            <v>1</v>
          </cell>
        </row>
        <row r="5535">
          <cell r="A5535" t="str">
            <v>MC</v>
          </cell>
          <cell r="B5535" t="str">
            <v>BA305</v>
          </cell>
          <cell r="C5535" t="str">
            <v>MOH</v>
          </cell>
          <cell r="D5535" t="str">
            <v>2100</v>
          </cell>
          <cell r="E5535" t="str">
            <v>CHECK VA</v>
          </cell>
          <cell r="F5535">
            <v>6</v>
          </cell>
          <cell r="G5535" t="str">
            <v>VCB8010800000100</v>
          </cell>
          <cell r="H5535">
            <v>1</v>
          </cell>
          <cell r="I5535" t="str">
            <v>--</v>
          </cell>
          <cell r="J5535">
            <v>1</v>
          </cell>
          <cell r="K5535">
            <v>1</v>
          </cell>
        </row>
        <row r="5536">
          <cell r="A5536" t="str">
            <v>MC</v>
          </cell>
          <cell r="B5536" t="str">
            <v>BA305</v>
          </cell>
          <cell r="C5536" t="str">
            <v>MOH</v>
          </cell>
          <cell r="D5536" t="str">
            <v>2101</v>
          </cell>
          <cell r="E5536" t="str">
            <v>CHECK VA</v>
          </cell>
          <cell r="F5536">
            <v>6</v>
          </cell>
          <cell r="G5536" t="str">
            <v>VCB8010800000100</v>
          </cell>
          <cell r="H5536">
            <v>1</v>
          </cell>
          <cell r="I5536" t="str">
            <v>--</v>
          </cell>
          <cell r="J5536">
            <v>1</v>
          </cell>
          <cell r="K5536">
            <v>1</v>
          </cell>
        </row>
        <row r="5537">
          <cell r="A5537" t="str">
            <v>MC</v>
          </cell>
          <cell r="B5537" t="str">
            <v>CA304</v>
          </cell>
          <cell r="C5537" t="str">
            <v>N</v>
          </cell>
          <cell r="D5537" t="str">
            <v>HOLD</v>
          </cell>
          <cell r="E5537" t="str">
            <v>CHECK VA</v>
          </cell>
          <cell r="F5537">
            <v>6</v>
          </cell>
          <cell r="G5537" t="str">
            <v>VCB8010600000100</v>
          </cell>
          <cell r="H5537">
            <v>1</v>
          </cell>
          <cell r="I5537" t="str">
            <v>--</v>
          </cell>
          <cell r="J5537">
            <v>1</v>
          </cell>
          <cell r="K5537">
            <v>1</v>
          </cell>
        </row>
        <row r="5538">
          <cell r="A5538" t="str">
            <v>MC</v>
          </cell>
          <cell r="B5538" t="str">
            <v>BA305</v>
          </cell>
          <cell r="C5538" t="str">
            <v>MOH</v>
          </cell>
          <cell r="D5538" t="str">
            <v>2112</v>
          </cell>
          <cell r="E5538" t="str">
            <v>CHECK VA</v>
          </cell>
          <cell r="F5538">
            <v>6</v>
          </cell>
          <cell r="G5538" t="str">
            <v>VCB8010800000100</v>
          </cell>
          <cell r="H5538">
            <v>1</v>
          </cell>
          <cell r="I5538" t="str">
            <v>--</v>
          </cell>
          <cell r="J5538">
            <v>1</v>
          </cell>
          <cell r="K5538">
            <v>1</v>
          </cell>
        </row>
        <row r="5539">
          <cell r="A5539" t="str">
            <v>MC</v>
          </cell>
          <cell r="B5539" t="str">
            <v>BA305</v>
          </cell>
          <cell r="C5539" t="str">
            <v>MOH</v>
          </cell>
          <cell r="D5539" t="str">
            <v>2100</v>
          </cell>
          <cell r="E5539" t="str">
            <v>GLOBE VA</v>
          </cell>
          <cell r="F5539">
            <v>6</v>
          </cell>
          <cell r="G5539" t="str">
            <v>VL8010700000100</v>
          </cell>
          <cell r="H5539">
            <v>1</v>
          </cell>
          <cell r="I5539" t="str">
            <v>--</v>
          </cell>
          <cell r="J5539">
            <v>2</v>
          </cell>
          <cell r="K5539">
            <v>2</v>
          </cell>
        </row>
        <row r="5540">
          <cell r="A5540" t="str">
            <v>MC</v>
          </cell>
          <cell r="B5540" t="str">
            <v>BA305</v>
          </cell>
          <cell r="C5540" t="str">
            <v>MOH</v>
          </cell>
          <cell r="D5540" t="str">
            <v>2101</v>
          </cell>
          <cell r="E5540" t="str">
            <v>GLOBE VA</v>
          </cell>
          <cell r="F5540">
            <v>6</v>
          </cell>
          <cell r="G5540" t="str">
            <v>VL8010700000100</v>
          </cell>
          <cell r="H5540">
            <v>1</v>
          </cell>
          <cell r="I5540" t="str">
            <v>--</v>
          </cell>
          <cell r="J5540">
            <v>1</v>
          </cell>
          <cell r="K5540">
            <v>1</v>
          </cell>
        </row>
        <row r="5541">
          <cell r="A5541" t="str">
            <v>MC</v>
          </cell>
          <cell r="B5541" t="str">
            <v>BA312</v>
          </cell>
          <cell r="C5541" t="str">
            <v>SA98</v>
          </cell>
          <cell r="D5541" t="str">
            <v>2411</v>
          </cell>
          <cell r="E5541" t="str">
            <v>GLOBE VA</v>
          </cell>
          <cell r="F5541">
            <v>6</v>
          </cell>
          <cell r="G5541" t="str">
            <v>VL3110100000100</v>
          </cell>
          <cell r="H5541">
            <v>1</v>
          </cell>
          <cell r="I5541" t="str">
            <v>--</v>
          </cell>
          <cell r="J5541">
            <v>1</v>
          </cell>
          <cell r="K5541">
            <v>1</v>
          </cell>
        </row>
        <row r="5542">
          <cell r="A5542" t="str">
            <v>MC</v>
          </cell>
          <cell r="B5542" t="str">
            <v>BA302</v>
          </cell>
          <cell r="C5542" t="str">
            <v>SD20</v>
          </cell>
          <cell r="D5542" t="str">
            <v>2301</v>
          </cell>
          <cell r="E5542" t="str">
            <v>GLOBE VA</v>
          </cell>
          <cell r="F5542">
            <v>6</v>
          </cell>
          <cell r="G5542" t="str">
            <v>VL8010500000100</v>
          </cell>
          <cell r="H5542">
            <v>1</v>
          </cell>
          <cell r="I5542" t="str">
            <v>--</v>
          </cell>
          <cell r="J5542">
            <v>1</v>
          </cell>
          <cell r="K5542">
            <v>1</v>
          </cell>
        </row>
        <row r="5543">
          <cell r="A5543" t="str">
            <v>MC</v>
          </cell>
          <cell r="B5543" t="str">
            <v>CA304</v>
          </cell>
          <cell r="C5543" t="str">
            <v>MC</v>
          </cell>
          <cell r="D5543" t="str">
            <v>HOLD</v>
          </cell>
          <cell r="E5543" t="str">
            <v>BALL VA</v>
          </cell>
          <cell r="F5543">
            <v>6</v>
          </cell>
          <cell r="G5543" t="str">
            <v>VB8010100000100</v>
          </cell>
          <cell r="H5543">
            <v>1</v>
          </cell>
          <cell r="I5543" t="str">
            <v>--</v>
          </cell>
          <cell r="J5543">
            <v>4</v>
          </cell>
          <cell r="K5543">
            <v>4</v>
          </cell>
        </row>
        <row r="5544">
          <cell r="A5544" t="str">
            <v>MC</v>
          </cell>
          <cell r="B5544" t="str">
            <v>CA304</v>
          </cell>
          <cell r="C5544" t="str">
            <v>MC</v>
          </cell>
          <cell r="D5544" t="str">
            <v>2604</v>
          </cell>
          <cell r="E5544" t="str">
            <v>BALL VA</v>
          </cell>
          <cell r="F5544">
            <v>6</v>
          </cell>
          <cell r="G5544" t="str">
            <v>VB8010100000100</v>
          </cell>
          <cell r="H5544">
            <v>1</v>
          </cell>
          <cell r="I5544" t="str">
            <v>--</v>
          </cell>
          <cell r="J5544">
            <v>3</v>
          </cell>
          <cell r="K5544">
            <v>3</v>
          </cell>
        </row>
        <row r="5545">
          <cell r="A5545" t="str">
            <v>MC</v>
          </cell>
          <cell r="B5545" t="str">
            <v>B2C</v>
          </cell>
          <cell r="C5545" t="str">
            <v>SH</v>
          </cell>
          <cell r="D5545" t="str">
            <v>HOLD</v>
          </cell>
          <cell r="E5545" t="str">
            <v>GATE VA</v>
          </cell>
          <cell r="F5545">
            <v>6</v>
          </cell>
          <cell r="G5545" t="str">
            <v>VG8010100001H00</v>
          </cell>
          <cell r="H5545">
            <v>1.5</v>
          </cell>
          <cell r="I5545" t="str">
            <v>--</v>
          </cell>
          <cell r="J5545">
            <v>2</v>
          </cell>
          <cell r="K5545">
            <v>2</v>
          </cell>
        </row>
        <row r="5546">
          <cell r="A5546" t="str">
            <v>MC</v>
          </cell>
          <cell r="B5546" t="str">
            <v>CA304</v>
          </cell>
          <cell r="C5546" t="str">
            <v>MC</v>
          </cell>
          <cell r="D5546" t="str">
            <v>2505</v>
          </cell>
          <cell r="E5546" t="str">
            <v>BALL VA</v>
          </cell>
          <cell r="F5546">
            <v>6</v>
          </cell>
          <cell r="G5546" t="str">
            <v>VB8010100001H00</v>
          </cell>
          <cell r="H5546">
            <v>1.5</v>
          </cell>
          <cell r="I5546" t="str">
            <v>--</v>
          </cell>
          <cell r="J5546">
            <v>2</v>
          </cell>
          <cell r="K5546">
            <v>2</v>
          </cell>
        </row>
        <row r="5547">
          <cell r="A5547" t="str">
            <v>MC</v>
          </cell>
          <cell r="B5547" t="str">
            <v>CA304</v>
          </cell>
          <cell r="C5547" t="str">
            <v>MC</v>
          </cell>
          <cell r="D5547" t="str">
            <v>2605</v>
          </cell>
          <cell r="E5547" t="str">
            <v>BALL VA</v>
          </cell>
          <cell r="F5547">
            <v>6</v>
          </cell>
          <cell r="G5547" t="str">
            <v>VB8010100001H00</v>
          </cell>
          <cell r="H5547">
            <v>1.5</v>
          </cell>
          <cell r="I5547" t="str">
            <v>--</v>
          </cell>
          <cell r="J5547">
            <v>2</v>
          </cell>
          <cell r="K5547">
            <v>2</v>
          </cell>
        </row>
        <row r="5548">
          <cell r="A5548" t="str">
            <v>MC</v>
          </cell>
          <cell r="B5548" t="str">
            <v>CA304</v>
          </cell>
          <cell r="C5548" t="str">
            <v>MC</v>
          </cell>
          <cell r="D5548" t="str">
            <v>2609</v>
          </cell>
          <cell r="E5548" t="str">
            <v>BALL VA</v>
          </cell>
          <cell r="F5548">
            <v>6</v>
          </cell>
          <cell r="G5548" t="str">
            <v>VB8010100001H00</v>
          </cell>
          <cell r="H5548">
            <v>1.5</v>
          </cell>
          <cell r="I5548" t="str">
            <v>--</v>
          </cell>
          <cell r="J5548">
            <v>1</v>
          </cell>
          <cell r="K5548">
            <v>1</v>
          </cell>
        </row>
        <row r="5549">
          <cell r="A5549" t="str">
            <v>MC</v>
          </cell>
          <cell r="B5549" t="str">
            <v>CA304</v>
          </cell>
          <cell r="C5549" t="str">
            <v>MC</v>
          </cell>
          <cell r="D5549" t="str">
            <v>2612</v>
          </cell>
          <cell r="E5549" t="str">
            <v>BALL VA</v>
          </cell>
          <cell r="F5549">
            <v>6</v>
          </cell>
          <cell r="G5549" t="str">
            <v>VB8010100001H00</v>
          </cell>
          <cell r="H5549">
            <v>1.5</v>
          </cell>
          <cell r="I5549" t="str">
            <v>--</v>
          </cell>
          <cell r="J5549">
            <v>3</v>
          </cell>
          <cell r="K5549">
            <v>3</v>
          </cell>
        </row>
        <row r="5550">
          <cell r="A5550" t="str">
            <v>MC</v>
          </cell>
          <cell r="B5550" t="str">
            <v>BA305</v>
          </cell>
          <cell r="C5550" t="str">
            <v>MOH</v>
          </cell>
          <cell r="D5550" t="str">
            <v>2100</v>
          </cell>
          <cell r="E5550" t="str">
            <v>BALL VA</v>
          </cell>
          <cell r="F5550">
            <v>6</v>
          </cell>
          <cell r="G5550" t="str">
            <v>VB8010100001H00</v>
          </cell>
          <cell r="H5550">
            <v>1.5</v>
          </cell>
          <cell r="I5550" t="str">
            <v>--</v>
          </cell>
          <cell r="J5550">
            <v>2</v>
          </cell>
          <cell r="K5550">
            <v>2</v>
          </cell>
        </row>
        <row r="5551">
          <cell r="A5551" t="str">
            <v>MC</v>
          </cell>
          <cell r="B5551" t="str">
            <v>CA304</v>
          </cell>
          <cell r="C5551" t="str">
            <v>MC</v>
          </cell>
          <cell r="D5551" t="str">
            <v>2609</v>
          </cell>
          <cell r="E5551" t="str">
            <v>BALL VA</v>
          </cell>
          <cell r="F5551">
            <v>6</v>
          </cell>
          <cell r="G5551" t="str">
            <v>VB8010100001H00</v>
          </cell>
          <cell r="H5551">
            <v>1.5</v>
          </cell>
          <cell r="I5551" t="str">
            <v>--</v>
          </cell>
          <cell r="J5551">
            <v>1</v>
          </cell>
          <cell r="K5551">
            <v>1</v>
          </cell>
        </row>
        <row r="5552">
          <cell r="A5552" t="str">
            <v>MC</v>
          </cell>
          <cell r="B5552" t="str">
            <v>CA304</v>
          </cell>
          <cell r="C5552" t="str">
            <v>N</v>
          </cell>
          <cell r="D5552" t="str">
            <v>HOLD</v>
          </cell>
          <cell r="E5552" t="str">
            <v>BALL VA</v>
          </cell>
          <cell r="F5552">
            <v>6</v>
          </cell>
          <cell r="G5552" t="str">
            <v>VB8010100001H00</v>
          </cell>
          <cell r="H5552">
            <v>1.5</v>
          </cell>
          <cell r="I5552" t="str">
            <v>--</v>
          </cell>
          <cell r="J5552">
            <v>1</v>
          </cell>
          <cell r="K5552">
            <v>1</v>
          </cell>
        </row>
        <row r="5553">
          <cell r="A5553" t="str">
            <v>MC</v>
          </cell>
          <cell r="B5553" t="str">
            <v>CA304</v>
          </cell>
          <cell r="C5553" t="str">
            <v>N</v>
          </cell>
          <cell r="D5553" t="str">
            <v>HOLD</v>
          </cell>
          <cell r="E5553" t="str">
            <v>BALL VA</v>
          </cell>
          <cell r="F5553">
            <v>6</v>
          </cell>
          <cell r="G5553" t="str">
            <v>VB8010100001H00</v>
          </cell>
          <cell r="H5553">
            <v>1.5</v>
          </cell>
          <cell r="I5553" t="str">
            <v>--</v>
          </cell>
          <cell r="J5553">
            <v>1</v>
          </cell>
          <cell r="K5553">
            <v>1</v>
          </cell>
        </row>
        <row r="5554">
          <cell r="A5554" t="str">
            <v>MC</v>
          </cell>
          <cell r="B5554" t="str">
            <v>CA304</v>
          </cell>
          <cell r="C5554" t="str">
            <v>TRIM</v>
          </cell>
          <cell r="D5554" t="str">
            <v>V-1260A/B</v>
          </cell>
          <cell r="E5554" t="str">
            <v>BALL VA</v>
          </cell>
          <cell r="F5554">
            <v>6</v>
          </cell>
          <cell r="G5554" t="str">
            <v>VB8010100001H00</v>
          </cell>
          <cell r="H5554">
            <v>1.5</v>
          </cell>
          <cell r="I5554" t="str">
            <v>--</v>
          </cell>
          <cell r="J5554">
            <v>8</v>
          </cell>
          <cell r="K5554">
            <v>8</v>
          </cell>
        </row>
        <row r="5555">
          <cell r="A5555" t="str">
            <v>MC</v>
          </cell>
          <cell r="B5555" t="str">
            <v>CA304</v>
          </cell>
          <cell r="C5555" t="str">
            <v>MC</v>
          </cell>
          <cell r="D5555" t="str">
            <v>2608</v>
          </cell>
          <cell r="E5555" t="str">
            <v>BALL VA</v>
          </cell>
          <cell r="F5555">
            <v>6</v>
          </cell>
          <cell r="G5555" t="str">
            <v>VB8010100001H00</v>
          </cell>
          <cell r="H5555">
            <v>1.5</v>
          </cell>
          <cell r="I5555" t="str">
            <v>--</v>
          </cell>
          <cell r="J5555">
            <v>2</v>
          </cell>
          <cell r="K5555">
            <v>2</v>
          </cell>
        </row>
        <row r="5556">
          <cell r="A5556" t="str">
            <v>MC</v>
          </cell>
          <cell r="B5556" t="str">
            <v>CA304</v>
          </cell>
          <cell r="C5556" t="str">
            <v>MC</v>
          </cell>
          <cell r="D5556" t="str">
            <v>2609</v>
          </cell>
          <cell r="E5556" t="str">
            <v>BALL VA</v>
          </cell>
          <cell r="F5556">
            <v>6</v>
          </cell>
          <cell r="G5556" t="str">
            <v>VB8010100001H00</v>
          </cell>
          <cell r="H5556">
            <v>1.5</v>
          </cell>
          <cell r="I5556" t="str">
            <v>--</v>
          </cell>
          <cell r="J5556">
            <v>2</v>
          </cell>
          <cell r="K5556">
            <v>2</v>
          </cell>
        </row>
        <row r="5557">
          <cell r="A5557" t="str">
            <v>MC</v>
          </cell>
          <cell r="B5557" t="str">
            <v>CA304</v>
          </cell>
          <cell r="C5557" t="str">
            <v>TRIM</v>
          </cell>
          <cell r="D5557" t="str">
            <v>E-1261</v>
          </cell>
          <cell r="E5557" t="str">
            <v>BALL VA</v>
          </cell>
          <cell r="F5557">
            <v>6</v>
          </cell>
          <cell r="G5557" t="str">
            <v>VB8010100001H00</v>
          </cell>
          <cell r="H5557">
            <v>1.5</v>
          </cell>
          <cell r="I5557" t="str">
            <v>--</v>
          </cell>
          <cell r="J5557">
            <v>2</v>
          </cell>
          <cell r="K5557">
            <v>2</v>
          </cell>
        </row>
        <row r="5558">
          <cell r="A5558" t="str">
            <v>MC</v>
          </cell>
          <cell r="B5558" t="str">
            <v>CA304</v>
          </cell>
          <cell r="C5558" t="str">
            <v>MC</v>
          </cell>
          <cell r="D5558" t="str">
            <v>2608</v>
          </cell>
          <cell r="E5558" t="str">
            <v>BELLOWS VA</v>
          </cell>
          <cell r="F5558">
            <v>6</v>
          </cell>
          <cell r="G5558" t="str">
            <v>VBE8010100001H00</v>
          </cell>
          <cell r="H5558">
            <v>1.5</v>
          </cell>
          <cell r="I5558" t="str">
            <v>--</v>
          </cell>
          <cell r="J5558">
            <v>2</v>
          </cell>
          <cell r="K5558">
            <v>2</v>
          </cell>
        </row>
        <row r="5559">
          <cell r="A5559" t="str">
            <v>MC</v>
          </cell>
          <cell r="B5559" t="str">
            <v>CA304</v>
          </cell>
          <cell r="C5559" t="str">
            <v>N</v>
          </cell>
          <cell r="D5559" t="str">
            <v>HOLD</v>
          </cell>
          <cell r="E5559" t="str">
            <v>CHECK VA</v>
          </cell>
          <cell r="F5559">
            <v>6</v>
          </cell>
          <cell r="G5559" t="str">
            <v>VCB8010600001H00</v>
          </cell>
          <cell r="H5559">
            <v>1.5</v>
          </cell>
          <cell r="I5559" t="str">
            <v>--</v>
          </cell>
          <cell r="J5559">
            <v>1</v>
          </cell>
          <cell r="K5559">
            <v>1</v>
          </cell>
        </row>
        <row r="5560">
          <cell r="A5560" t="str">
            <v>MC</v>
          </cell>
          <cell r="B5560" t="str">
            <v>CA304</v>
          </cell>
          <cell r="C5560" t="str">
            <v>N</v>
          </cell>
          <cell r="D5560" t="str">
            <v>HOLD</v>
          </cell>
          <cell r="E5560" t="str">
            <v>CHECK VA</v>
          </cell>
          <cell r="F5560">
            <v>6</v>
          </cell>
          <cell r="G5560" t="str">
            <v>VCB8010600001H00</v>
          </cell>
          <cell r="H5560">
            <v>1.5</v>
          </cell>
          <cell r="I5560" t="str">
            <v>--</v>
          </cell>
          <cell r="J5560">
            <v>1</v>
          </cell>
          <cell r="K5560">
            <v>1</v>
          </cell>
        </row>
        <row r="5561">
          <cell r="A5561" t="str">
            <v>MC</v>
          </cell>
          <cell r="B5561" t="str">
            <v>CA304</v>
          </cell>
          <cell r="C5561" t="str">
            <v>MC</v>
          </cell>
          <cell r="D5561" t="str">
            <v>2604</v>
          </cell>
          <cell r="E5561" t="str">
            <v>BALL VA</v>
          </cell>
          <cell r="F5561">
            <v>6</v>
          </cell>
          <cell r="G5561" t="str">
            <v>VB8010100001H00</v>
          </cell>
          <cell r="H5561">
            <v>1.5</v>
          </cell>
          <cell r="I5561" t="str">
            <v>--</v>
          </cell>
          <cell r="J5561">
            <v>1</v>
          </cell>
          <cell r="K5561">
            <v>1</v>
          </cell>
        </row>
        <row r="5562">
          <cell r="A5562" t="str">
            <v>UT</v>
          </cell>
          <cell r="B5562" t="str">
            <v>A5C</v>
          </cell>
          <cell r="C5562" t="str">
            <v>WW</v>
          </cell>
          <cell r="D5562" t="str">
            <v>002</v>
          </cell>
          <cell r="E5562" t="str">
            <v>PIPE</v>
          </cell>
          <cell r="F5562">
            <v>1</v>
          </cell>
          <cell r="G5562" t="str">
            <v>CB100404000600</v>
          </cell>
          <cell r="H5562">
            <v>6</v>
          </cell>
          <cell r="I5562" t="str">
            <v>--</v>
          </cell>
          <cell r="J5562">
            <v>10</v>
          </cell>
          <cell r="K5562" t="str">
            <v>-</v>
          </cell>
        </row>
        <row r="5563">
          <cell r="A5563" t="str">
            <v>UT</v>
          </cell>
          <cell r="B5563" t="str">
            <v>A5C</v>
          </cell>
          <cell r="C5563" t="str">
            <v>WW</v>
          </cell>
          <cell r="D5563" t="str">
            <v>002</v>
          </cell>
          <cell r="E5563" t="str">
            <v>PIPE</v>
          </cell>
          <cell r="F5563">
            <v>1</v>
          </cell>
          <cell r="G5563" t="str">
            <v>CB100404000800</v>
          </cell>
          <cell r="H5563">
            <v>8</v>
          </cell>
          <cell r="I5563" t="str">
            <v>--</v>
          </cell>
          <cell r="J5563">
            <v>20</v>
          </cell>
          <cell r="K5563" t="str">
            <v>-</v>
          </cell>
        </row>
        <row r="5564">
          <cell r="A5564" t="str">
            <v>UT</v>
          </cell>
          <cell r="B5564" t="str">
            <v>B2C</v>
          </cell>
          <cell r="C5564" t="str">
            <v>SCL</v>
          </cell>
          <cell r="D5564" t="str">
            <v>002</v>
          </cell>
          <cell r="E5564" t="str">
            <v>PIPE</v>
          </cell>
          <cell r="F5564">
            <v>1</v>
          </cell>
          <cell r="G5564" t="str">
            <v>CB100508000T00</v>
          </cell>
          <cell r="H5564">
            <v>0.75</v>
          </cell>
          <cell r="I5564" t="str">
            <v>--</v>
          </cell>
          <cell r="J5564">
            <v>33</v>
          </cell>
          <cell r="K5564" t="str">
            <v>-</v>
          </cell>
        </row>
        <row r="5565">
          <cell r="A5565" t="str">
            <v>UT</v>
          </cell>
          <cell r="B5565" t="str">
            <v>B2C</v>
          </cell>
          <cell r="C5565" t="str">
            <v>SH</v>
          </cell>
          <cell r="D5565" t="str">
            <v>001</v>
          </cell>
          <cell r="E5565" t="str">
            <v>PIPE</v>
          </cell>
          <cell r="F5565">
            <v>1</v>
          </cell>
          <cell r="G5565" t="str">
            <v>CB100404000300</v>
          </cell>
          <cell r="H5565">
            <v>3</v>
          </cell>
          <cell r="I5565" t="str">
            <v>--</v>
          </cell>
          <cell r="J5565">
            <v>40</v>
          </cell>
          <cell r="K5565" t="str">
            <v>-</v>
          </cell>
        </row>
        <row r="5566">
          <cell r="A5566" t="str">
            <v>UT</v>
          </cell>
          <cell r="B5566" t="str">
            <v>CA307</v>
          </cell>
          <cell r="C5566" t="str">
            <v>P</v>
          </cell>
          <cell r="D5566" t="str">
            <v>HOLD7</v>
          </cell>
          <cell r="E5566" t="str">
            <v>PIPE</v>
          </cell>
          <cell r="F5566">
            <v>1</v>
          </cell>
          <cell r="G5566" t="str">
            <v>CB100405000400</v>
          </cell>
          <cell r="H5566">
            <v>4</v>
          </cell>
          <cell r="I5566" t="str">
            <v>--</v>
          </cell>
          <cell r="J5566">
            <v>43</v>
          </cell>
          <cell r="K5566" t="str">
            <v>-</v>
          </cell>
        </row>
        <row r="5567">
          <cell r="A5567" t="str">
            <v>UT</v>
          </cell>
          <cell r="B5567" t="str">
            <v>B2C</v>
          </cell>
          <cell r="C5567" t="str">
            <v>SH</v>
          </cell>
          <cell r="D5567" t="str">
            <v>001</v>
          </cell>
          <cell r="E5567" t="str">
            <v>PIPE</v>
          </cell>
          <cell r="F5567">
            <v>1</v>
          </cell>
          <cell r="G5567" t="str">
            <v>CB100404000400</v>
          </cell>
          <cell r="H5567">
            <v>4</v>
          </cell>
          <cell r="I5567" t="str">
            <v>--</v>
          </cell>
          <cell r="J5567">
            <v>43.5</v>
          </cell>
          <cell r="K5567" t="str">
            <v>-</v>
          </cell>
        </row>
        <row r="5568">
          <cell r="A5568" t="str">
            <v>UT</v>
          </cell>
          <cell r="B5568" t="str">
            <v>A5C</v>
          </cell>
          <cell r="C5568" t="str">
            <v>P</v>
          </cell>
          <cell r="D5568" t="str">
            <v>23116</v>
          </cell>
          <cell r="E5568" t="str">
            <v>PIPE</v>
          </cell>
          <cell r="F5568">
            <v>1</v>
          </cell>
          <cell r="G5568" t="str">
            <v>CB100408000200</v>
          </cell>
          <cell r="H5568">
            <v>2</v>
          </cell>
          <cell r="I5568" t="str">
            <v>--</v>
          </cell>
          <cell r="J5568">
            <v>55.8</v>
          </cell>
          <cell r="K5568" t="str">
            <v>-</v>
          </cell>
        </row>
        <row r="5569">
          <cell r="A5569" t="str">
            <v>UT</v>
          </cell>
          <cell r="B5569" t="str">
            <v>A5C</v>
          </cell>
          <cell r="C5569" t="str">
            <v>P</v>
          </cell>
          <cell r="D5569" t="str">
            <v>23112</v>
          </cell>
          <cell r="E5569" t="str">
            <v>PIPE</v>
          </cell>
          <cell r="F5569">
            <v>1</v>
          </cell>
          <cell r="G5569" t="str">
            <v>CB100408000200</v>
          </cell>
          <cell r="H5569">
            <v>2</v>
          </cell>
          <cell r="I5569" t="str">
            <v>--</v>
          </cell>
          <cell r="J5569">
            <v>57</v>
          </cell>
          <cell r="K5569" t="str">
            <v>-</v>
          </cell>
        </row>
        <row r="5570">
          <cell r="A5570" t="str">
            <v>UT</v>
          </cell>
          <cell r="B5570" t="str">
            <v>CA304</v>
          </cell>
          <cell r="C5570" t="str">
            <v>MC</v>
          </cell>
          <cell r="D5570" t="str">
            <v>12014</v>
          </cell>
          <cell r="E5570" t="str">
            <v>PIPE</v>
          </cell>
          <cell r="F5570">
            <v>1</v>
          </cell>
          <cell r="G5570" t="str">
            <v>CB100405000200</v>
          </cell>
          <cell r="H5570">
            <v>2</v>
          </cell>
          <cell r="I5570" t="str">
            <v>--</v>
          </cell>
          <cell r="J5570">
            <v>58.5</v>
          </cell>
          <cell r="K5570" t="str">
            <v>-</v>
          </cell>
        </row>
        <row r="5571">
          <cell r="A5571" t="str">
            <v>UT</v>
          </cell>
          <cell r="B5571" t="str">
            <v>A5C</v>
          </cell>
          <cell r="C5571" t="str">
            <v>P</v>
          </cell>
          <cell r="D5571" t="str">
            <v>23148</v>
          </cell>
          <cell r="E5571" t="str">
            <v>PIPE</v>
          </cell>
          <cell r="F5571">
            <v>1</v>
          </cell>
          <cell r="G5571" t="str">
            <v>CB100408000200</v>
          </cell>
          <cell r="H5571">
            <v>2</v>
          </cell>
          <cell r="I5571" t="str">
            <v>--</v>
          </cell>
          <cell r="J5571">
            <v>59.6</v>
          </cell>
          <cell r="K5571" t="str">
            <v>-</v>
          </cell>
        </row>
        <row r="5572">
          <cell r="A5572" t="str">
            <v>UT</v>
          </cell>
          <cell r="B5572" t="str">
            <v>A5C</v>
          </cell>
          <cell r="C5572" t="str">
            <v>P</v>
          </cell>
          <cell r="D5572" t="str">
            <v>23155</v>
          </cell>
          <cell r="E5572" t="str">
            <v>PIPE</v>
          </cell>
          <cell r="F5572">
            <v>1</v>
          </cell>
          <cell r="G5572" t="str">
            <v>CB100408000200</v>
          </cell>
          <cell r="H5572">
            <v>2</v>
          </cell>
          <cell r="I5572" t="str">
            <v>--</v>
          </cell>
          <cell r="J5572">
            <v>60.5</v>
          </cell>
          <cell r="K5572" t="str">
            <v>-</v>
          </cell>
        </row>
        <row r="5573">
          <cell r="A5573" t="str">
            <v>UT</v>
          </cell>
          <cell r="B5573" t="str">
            <v>A5C</v>
          </cell>
          <cell r="C5573" t="str">
            <v>P</v>
          </cell>
          <cell r="D5573" t="str">
            <v>23144</v>
          </cell>
          <cell r="E5573" t="str">
            <v>PIPE</v>
          </cell>
          <cell r="F5573">
            <v>1</v>
          </cell>
          <cell r="G5573" t="str">
            <v>CB100408000200</v>
          </cell>
          <cell r="H5573">
            <v>2</v>
          </cell>
          <cell r="I5573" t="str">
            <v>--</v>
          </cell>
          <cell r="J5573">
            <v>62.5</v>
          </cell>
          <cell r="K5573" t="str">
            <v>-</v>
          </cell>
        </row>
        <row r="5574">
          <cell r="A5574" t="str">
            <v>UT</v>
          </cell>
          <cell r="B5574" t="str">
            <v>A5C</v>
          </cell>
          <cell r="C5574" t="str">
            <v>P</v>
          </cell>
          <cell r="D5574" t="str">
            <v>23108</v>
          </cell>
          <cell r="E5574" t="str">
            <v>PIPE</v>
          </cell>
          <cell r="F5574">
            <v>1</v>
          </cell>
          <cell r="G5574" t="str">
            <v>CB100408000200</v>
          </cell>
          <cell r="H5574">
            <v>2</v>
          </cell>
          <cell r="I5574" t="str">
            <v>--</v>
          </cell>
          <cell r="J5574">
            <v>64</v>
          </cell>
          <cell r="K5574" t="str">
            <v>-</v>
          </cell>
        </row>
        <row r="5575">
          <cell r="A5575" t="str">
            <v>UT</v>
          </cell>
          <cell r="B5575" t="str">
            <v>A5C</v>
          </cell>
          <cell r="C5575" t="str">
            <v>P</v>
          </cell>
          <cell r="D5575" t="str">
            <v>HOLD4</v>
          </cell>
          <cell r="E5575" t="str">
            <v>PIPE</v>
          </cell>
          <cell r="F5575">
            <v>1</v>
          </cell>
          <cell r="G5575" t="str">
            <v>CB100408000200</v>
          </cell>
          <cell r="H5575">
            <v>2</v>
          </cell>
          <cell r="I5575" t="str">
            <v>--</v>
          </cell>
          <cell r="J5575">
            <v>82</v>
          </cell>
          <cell r="K5575" t="str">
            <v>-</v>
          </cell>
        </row>
        <row r="5576">
          <cell r="A5576" t="str">
            <v>UT</v>
          </cell>
          <cell r="B5576" t="str">
            <v>A5C</v>
          </cell>
          <cell r="C5576" t="str">
            <v>P</v>
          </cell>
          <cell r="D5576" t="str">
            <v>HOLD6</v>
          </cell>
          <cell r="E5576" t="str">
            <v>PIPE</v>
          </cell>
          <cell r="F5576">
            <v>1</v>
          </cell>
          <cell r="G5576" t="str">
            <v>CB100404000400</v>
          </cell>
          <cell r="H5576">
            <v>4</v>
          </cell>
          <cell r="I5576" t="str">
            <v>--</v>
          </cell>
          <cell r="J5576">
            <v>83</v>
          </cell>
          <cell r="K5576" t="str">
            <v>-</v>
          </cell>
        </row>
        <row r="5577">
          <cell r="A5577" t="str">
            <v>UT</v>
          </cell>
          <cell r="B5577" t="str">
            <v>A5C</v>
          </cell>
          <cell r="C5577" t="str">
            <v>P</v>
          </cell>
          <cell r="D5577" t="str">
            <v>HOLD3</v>
          </cell>
          <cell r="E5577" t="str">
            <v>PIPE</v>
          </cell>
          <cell r="F5577">
            <v>1</v>
          </cell>
          <cell r="G5577" t="str">
            <v>CB100408000200</v>
          </cell>
          <cell r="H5577">
            <v>2</v>
          </cell>
          <cell r="I5577" t="str">
            <v>--</v>
          </cell>
          <cell r="J5577">
            <v>85</v>
          </cell>
          <cell r="K5577" t="str">
            <v>-</v>
          </cell>
        </row>
        <row r="5578">
          <cell r="A5578" t="str">
            <v>UT</v>
          </cell>
          <cell r="B5578" t="str">
            <v>CA307</v>
          </cell>
          <cell r="C5578" t="str">
            <v>HCLG</v>
          </cell>
          <cell r="D5578" t="str">
            <v>1100</v>
          </cell>
          <cell r="E5578" t="str">
            <v>PIPE</v>
          </cell>
          <cell r="F5578">
            <v>1</v>
          </cell>
          <cell r="G5578" t="str">
            <v>CB100405000600</v>
          </cell>
          <cell r="H5578">
            <v>6</v>
          </cell>
          <cell r="I5578" t="str">
            <v>--</v>
          </cell>
          <cell r="J5578">
            <v>97</v>
          </cell>
          <cell r="K5578" t="str">
            <v>-</v>
          </cell>
        </row>
        <row r="5579">
          <cell r="A5579" t="str">
            <v>UT</v>
          </cell>
          <cell r="B5579" t="str">
            <v>A5C</v>
          </cell>
          <cell r="C5579" t="str">
            <v>P</v>
          </cell>
          <cell r="D5579" t="str">
            <v>HOLD1</v>
          </cell>
          <cell r="E5579" t="str">
            <v>PIPE</v>
          </cell>
          <cell r="F5579">
            <v>1</v>
          </cell>
          <cell r="G5579" t="str">
            <v>CB100408000200</v>
          </cell>
          <cell r="H5579">
            <v>2</v>
          </cell>
          <cell r="I5579" t="str">
            <v>--</v>
          </cell>
          <cell r="J5579">
            <v>142</v>
          </cell>
          <cell r="K5579" t="str">
            <v>-</v>
          </cell>
        </row>
        <row r="5580">
          <cell r="A5580" t="str">
            <v>UT</v>
          </cell>
          <cell r="B5580" t="str">
            <v>A5C</v>
          </cell>
          <cell r="C5580" t="str">
            <v>WW</v>
          </cell>
          <cell r="D5580" t="str">
            <v>003</v>
          </cell>
          <cell r="E5580" t="str">
            <v>PIPE</v>
          </cell>
          <cell r="F5580">
            <v>1</v>
          </cell>
          <cell r="G5580" t="str">
            <v>CB100404000300</v>
          </cell>
          <cell r="H5580">
            <v>3</v>
          </cell>
          <cell r="I5580" t="str">
            <v>--</v>
          </cell>
          <cell r="J5580">
            <v>144</v>
          </cell>
          <cell r="K5580" t="str">
            <v>-</v>
          </cell>
        </row>
        <row r="5581">
          <cell r="A5581" t="str">
            <v>UT</v>
          </cell>
          <cell r="B5581" t="str">
            <v>A5C</v>
          </cell>
          <cell r="C5581" t="str">
            <v>P</v>
          </cell>
          <cell r="D5581" t="str">
            <v>HOLD5</v>
          </cell>
          <cell r="E5581" t="str">
            <v>PIPE</v>
          </cell>
          <cell r="F5581">
            <v>1</v>
          </cell>
          <cell r="G5581" t="str">
            <v>CB100404000400</v>
          </cell>
          <cell r="H5581">
            <v>4</v>
          </cell>
          <cell r="I5581" t="str">
            <v>--</v>
          </cell>
          <cell r="J5581">
            <v>228</v>
          </cell>
          <cell r="K5581" t="str">
            <v>-</v>
          </cell>
        </row>
        <row r="5582">
          <cell r="A5582" t="str">
            <v>UT</v>
          </cell>
          <cell r="B5582" t="str">
            <v>B2C</v>
          </cell>
          <cell r="C5582" t="str">
            <v>SH</v>
          </cell>
          <cell r="D5582" t="str">
            <v>001</v>
          </cell>
          <cell r="E5582" t="str">
            <v>PIPE</v>
          </cell>
          <cell r="F5582">
            <v>1</v>
          </cell>
          <cell r="G5582" t="str">
            <v>CB100404000800</v>
          </cell>
          <cell r="H5582">
            <v>8</v>
          </cell>
          <cell r="I5582" t="str">
            <v>--</v>
          </cell>
          <cell r="J5582">
            <v>240</v>
          </cell>
          <cell r="K5582" t="str">
            <v>-</v>
          </cell>
        </row>
        <row r="5583">
          <cell r="A5583" t="str">
            <v>UT</v>
          </cell>
          <cell r="B5583" t="str">
            <v>A5C</v>
          </cell>
          <cell r="C5583" t="str">
            <v>P</v>
          </cell>
          <cell r="D5583" t="str">
            <v>HOLD2</v>
          </cell>
          <cell r="E5583" t="str">
            <v>PIPE</v>
          </cell>
          <cell r="F5583">
            <v>1</v>
          </cell>
          <cell r="G5583" t="str">
            <v>CB100408000200</v>
          </cell>
          <cell r="H5583">
            <v>2</v>
          </cell>
          <cell r="I5583" t="str">
            <v>--</v>
          </cell>
          <cell r="J5583">
            <v>312</v>
          </cell>
          <cell r="K5583" t="str">
            <v>-</v>
          </cell>
        </row>
        <row r="5584">
          <cell r="A5584" t="str">
            <v>UT</v>
          </cell>
          <cell r="B5584" t="str">
            <v>A5C</v>
          </cell>
          <cell r="C5584" t="str">
            <v>WW</v>
          </cell>
          <cell r="D5584" t="str">
            <v>002</v>
          </cell>
          <cell r="E5584" t="str">
            <v>PIPE</v>
          </cell>
          <cell r="F5584">
            <v>1</v>
          </cell>
          <cell r="G5584" t="str">
            <v>CB100404001200</v>
          </cell>
          <cell r="H5584">
            <v>12</v>
          </cell>
          <cell r="I5584" t="str">
            <v>--</v>
          </cell>
          <cell r="J5584">
            <v>358</v>
          </cell>
          <cell r="K5584" t="str">
            <v>-</v>
          </cell>
        </row>
        <row r="5585">
          <cell r="A5585" t="str">
            <v>UT</v>
          </cell>
          <cell r="B5585" t="str">
            <v>B2C</v>
          </cell>
          <cell r="C5585" t="str">
            <v>SCL</v>
          </cell>
          <cell r="D5585" t="str">
            <v>002</v>
          </cell>
          <cell r="E5585" t="str">
            <v>PIPE</v>
          </cell>
          <cell r="F5585">
            <v>1</v>
          </cell>
          <cell r="G5585" t="str">
            <v>CB100508000T00</v>
          </cell>
          <cell r="H5585">
            <v>0.75</v>
          </cell>
          <cell r="I5585" t="str">
            <v>--</v>
          </cell>
          <cell r="J5585" t="str">
            <v>-</v>
          </cell>
          <cell r="K5585">
            <v>33</v>
          </cell>
        </row>
        <row r="5586">
          <cell r="A5586" t="str">
            <v>UT</v>
          </cell>
          <cell r="B5586" t="str">
            <v>A5C</v>
          </cell>
          <cell r="C5586" t="str">
            <v>P</v>
          </cell>
          <cell r="D5586" t="str">
            <v>23116</v>
          </cell>
          <cell r="E5586" t="str">
            <v>PIPE</v>
          </cell>
          <cell r="F5586">
            <v>1</v>
          </cell>
          <cell r="G5586" t="str">
            <v>CB100408000200</v>
          </cell>
          <cell r="H5586">
            <v>2</v>
          </cell>
          <cell r="I5586" t="str">
            <v>--</v>
          </cell>
          <cell r="J5586" t="str">
            <v>-</v>
          </cell>
          <cell r="K5586">
            <v>55.8</v>
          </cell>
        </row>
        <row r="5587">
          <cell r="A5587" t="str">
            <v>UT</v>
          </cell>
          <cell r="B5587" t="str">
            <v>A5C</v>
          </cell>
          <cell r="C5587" t="str">
            <v>P</v>
          </cell>
          <cell r="D5587" t="str">
            <v>23112</v>
          </cell>
          <cell r="E5587" t="str">
            <v>PIPE</v>
          </cell>
          <cell r="F5587">
            <v>1</v>
          </cell>
          <cell r="G5587" t="str">
            <v>CB100408000200</v>
          </cell>
          <cell r="H5587">
            <v>2</v>
          </cell>
          <cell r="I5587" t="str">
            <v>--</v>
          </cell>
          <cell r="J5587" t="str">
            <v>-</v>
          </cell>
          <cell r="K5587">
            <v>57</v>
          </cell>
        </row>
        <row r="5588">
          <cell r="A5588" t="str">
            <v>UT</v>
          </cell>
          <cell r="B5588" t="str">
            <v>CA304</v>
          </cell>
          <cell r="C5588" t="str">
            <v>MC</v>
          </cell>
          <cell r="D5588" t="str">
            <v>12014</v>
          </cell>
          <cell r="E5588" t="str">
            <v>PIPE</v>
          </cell>
          <cell r="F5588">
            <v>1</v>
          </cell>
          <cell r="G5588" t="str">
            <v>CB100405000200</v>
          </cell>
          <cell r="H5588">
            <v>2</v>
          </cell>
          <cell r="I5588" t="str">
            <v>--</v>
          </cell>
          <cell r="J5588" t="str">
            <v>-</v>
          </cell>
          <cell r="K5588">
            <v>58.5</v>
          </cell>
        </row>
        <row r="5589">
          <cell r="A5589" t="str">
            <v>UT</v>
          </cell>
          <cell r="B5589" t="str">
            <v>A5C</v>
          </cell>
          <cell r="C5589" t="str">
            <v>P</v>
          </cell>
          <cell r="D5589" t="str">
            <v>23148</v>
          </cell>
          <cell r="E5589" t="str">
            <v>PIPE</v>
          </cell>
          <cell r="F5589">
            <v>1</v>
          </cell>
          <cell r="G5589" t="str">
            <v>CB100408000200</v>
          </cell>
          <cell r="H5589">
            <v>2</v>
          </cell>
          <cell r="I5589" t="str">
            <v>--</v>
          </cell>
          <cell r="J5589" t="str">
            <v>-</v>
          </cell>
          <cell r="K5589">
            <v>59.6</v>
          </cell>
        </row>
        <row r="5590">
          <cell r="A5590" t="str">
            <v>UT</v>
          </cell>
          <cell r="B5590" t="str">
            <v>A5C</v>
          </cell>
          <cell r="C5590" t="str">
            <v>P</v>
          </cell>
          <cell r="D5590" t="str">
            <v>23155</v>
          </cell>
          <cell r="E5590" t="str">
            <v>PIPE</v>
          </cell>
          <cell r="F5590">
            <v>1</v>
          </cell>
          <cell r="G5590" t="str">
            <v>CB100408000200</v>
          </cell>
          <cell r="H5590">
            <v>2</v>
          </cell>
          <cell r="I5590" t="str">
            <v>--</v>
          </cell>
          <cell r="J5590" t="str">
            <v>-</v>
          </cell>
          <cell r="K5590">
            <v>60.5</v>
          </cell>
        </row>
        <row r="5591">
          <cell r="A5591" t="str">
            <v>UT</v>
          </cell>
          <cell r="B5591" t="str">
            <v>A5C</v>
          </cell>
          <cell r="C5591" t="str">
            <v>P</v>
          </cell>
          <cell r="D5591" t="str">
            <v>23144</v>
          </cell>
          <cell r="E5591" t="str">
            <v>PIPE</v>
          </cell>
          <cell r="F5591">
            <v>1</v>
          </cell>
          <cell r="G5591" t="str">
            <v>CB100408000200</v>
          </cell>
          <cell r="H5591">
            <v>2</v>
          </cell>
          <cell r="I5591" t="str">
            <v>--</v>
          </cell>
          <cell r="J5591" t="str">
            <v>-</v>
          </cell>
          <cell r="K5591">
            <v>62.5</v>
          </cell>
        </row>
        <row r="5592">
          <cell r="A5592" t="str">
            <v>UT</v>
          </cell>
          <cell r="B5592" t="str">
            <v>A5C</v>
          </cell>
          <cell r="C5592" t="str">
            <v>P</v>
          </cell>
          <cell r="D5592" t="str">
            <v>23108</v>
          </cell>
          <cell r="E5592" t="str">
            <v>PIPE</v>
          </cell>
          <cell r="F5592">
            <v>1</v>
          </cell>
          <cell r="G5592" t="str">
            <v>CB100408000200</v>
          </cell>
          <cell r="H5592">
            <v>2</v>
          </cell>
          <cell r="I5592" t="str">
            <v>--</v>
          </cell>
          <cell r="J5592" t="str">
            <v>-</v>
          </cell>
          <cell r="K5592">
            <v>64</v>
          </cell>
        </row>
        <row r="5593">
          <cell r="A5593" t="str">
            <v>UT</v>
          </cell>
          <cell r="B5593" t="str">
            <v>A5C</v>
          </cell>
          <cell r="C5593" t="str">
            <v>P</v>
          </cell>
          <cell r="D5593" t="str">
            <v>HOLD4</v>
          </cell>
          <cell r="E5593" t="str">
            <v>PIPE</v>
          </cell>
          <cell r="F5593">
            <v>1</v>
          </cell>
          <cell r="G5593" t="str">
            <v>CB100408000200</v>
          </cell>
          <cell r="H5593">
            <v>2</v>
          </cell>
          <cell r="I5593" t="str">
            <v>--</v>
          </cell>
          <cell r="J5593" t="str">
            <v>-</v>
          </cell>
          <cell r="K5593">
            <v>82</v>
          </cell>
        </row>
        <row r="5594">
          <cell r="A5594" t="str">
            <v>UT</v>
          </cell>
          <cell r="B5594" t="str">
            <v>A5C</v>
          </cell>
          <cell r="C5594" t="str">
            <v>P</v>
          </cell>
          <cell r="D5594" t="str">
            <v>HOLD3</v>
          </cell>
          <cell r="E5594" t="str">
            <v>PIPE</v>
          </cell>
          <cell r="F5594">
            <v>1</v>
          </cell>
          <cell r="G5594" t="str">
            <v>CB100408000200</v>
          </cell>
          <cell r="H5594">
            <v>2</v>
          </cell>
          <cell r="I5594" t="str">
            <v>--</v>
          </cell>
          <cell r="J5594" t="str">
            <v>-</v>
          </cell>
          <cell r="K5594">
            <v>85</v>
          </cell>
        </row>
        <row r="5595">
          <cell r="A5595" t="str">
            <v>UT</v>
          </cell>
          <cell r="B5595" t="str">
            <v>A5C</v>
          </cell>
          <cell r="C5595" t="str">
            <v>P</v>
          </cell>
          <cell r="D5595" t="str">
            <v>HOLD1</v>
          </cell>
          <cell r="E5595" t="str">
            <v>PIPE</v>
          </cell>
          <cell r="F5595">
            <v>1</v>
          </cell>
          <cell r="G5595" t="str">
            <v>CB100408000200</v>
          </cell>
          <cell r="H5595">
            <v>2</v>
          </cell>
          <cell r="I5595" t="str">
            <v>--</v>
          </cell>
          <cell r="J5595" t="str">
            <v>-</v>
          </cell>
          <cell r="K5595">
            <v>142</v>
          </cell>
        </row>
        <row r="5596">
          <cell r="A5596" t="str">
            <v>UT</v>
          </cell>
          <cell r="B5596" t="str">
            <v>A5C</v>
          </cell>
          <cell r="C5596" t="str">
            <v>P</v>
          </cell>
          <cell r="D5596" t="str">
            <v>HOLD2</v>
          </cell>
          <cell r="E5596" t="str">
            <v>PIPE</v>
          </cell>
          <cell r="F5596">
            <v>1</v>
          </cell>
          <cell r="G5596" t="str">
            <v>CB100408000200</v>
          </cell>
          <cell r="H5596">
            <v>2</v>
          </cell>
          <cell r="I5596" t="str">
            <v>--</v>
          </cell>
          <cell r="J5596" t="str">
            <v>-</v>
          </cell>
          <cell r="K5596">
            <v>312</v>
          </cell>
        </row>
        <row r="5597">
          <cell r="A5597" t="str">
            <v>UT</v>
          </cell>
          <cell r="B5597" t="str">
            <v>B2C</v>
          </cell>
          <cell r="C5597" t="str">
            <v>SH</v>
          </cell>
          <cell r="D5597" t="str">
            <v>001</v>
          </cell>
          <cell r="E5597" t="str">
            <v>PIPE</v>
          </cell>
          <cell r="F5597">
            <v>1</v>
          </cell>
          <cell r="G5597" t="str">
            <v>CB100404000300</v>
          </cell>
          <cell r="H5597">
            <v>3</v>
          </cell>
          <cell r="I5597" t="str">
            <v>--</v>
          </cell>
          <cell r="J5597" t="str">
            <v>-</v>
          </cell>
          <cell r="K5597">
            <v>40</v>
          </cell>
        </row>
        <row r="5598">
          <cell r="A5598" t="str">
            <v>UT</v>
          </cell>
          <cell r="B5598" t="str">
            <v>B2C</v>
          </cell>
          <cell r="C5598" t="str">
            <v>SH</v>
          </cell>
          <cell r="D5598" t="str">
            <v>001</v>
          </cell>
          <cell r="E5598" t="str">
            <v>PIPE</v>
          </cell>
          <cell r="F5598">
            <v>1</v>
          </cell>
          <cell r="G5598" t="str">
            <v>CB100404001200</v>
          </cell>
          <cell r="H5598">
            <v>12</v>
          </cell>
          <cell r="I5598" t="str">
            <v>--</v>
          </cell>
          <cell r="J5598" t="str">
            <v>-</v>
          </cell>
          <cell r="K5598">
            <v>230</v>
          </cell>
        </row>
        <row r="5599">
          <cell r="A5599" t="str">
            <v>UT</v>
          </cell>
          <cell r="B5599" t="str">
            <v>A5C</v>
          </cell>
          <cell r="C5599" t="str">
            <v>WW</v>
          </cell>
          <cell r="D5599" t="str">
            <v>002</v>
          </cell>
          <cell r="E5599" t="str">
            <v>PIPE</v>
          </cell>
          <cell r="F5599">
            <v>1</v>
          </cell>
          <cell r="G5599" t="str">
            <v>CB100404001200</v>
          </cell>
          <cell r="H5599">
            <v>12</v>
          </cell>
          <cell r="I5599" t="str">
            <v>--</v>
          </cell>
          <cell r="J5599" t="str">
            <v>-</v>
          </cell>
          <cell r="K5599">
            <v>10</v>
          </cell>
        </row>
        <row r="5600">
          <cell r="A5600" t="str">
            <v>UT</v>
          </cell>
          <cell r="B5600" t="str">
            <v>A5C</v>
          </cell>
          <cell r="C5600" t="str">
            <v>WW</v>
          </cell>
          <cell r="D5600" t="str">
            <v>002</v>
          </cell>
          <cell r="E5600" t="str">
            <v>PIPE</v>
          </cell>
          <cell r="F5600">
            <v>1</v>
          </cell>
          <cell r="G5600" t="str">
            <v>CB100404002000</v>
          </cell>
          <cell r="H5600">
            <v>20</v>
          </cell>
          <cell r="I5600" t="str">
            <v>--</v>
          </cell>
          <cell r="J5600" t="str">
            <v>-</v>
          </cell>
          <cell r="K5600">
            <v>348</v>
          </cell>
        </row>
        <row r="5601">
          <cell r="A5601" t="str">
            <v>UT</v>
          </cell>
          <cell r="B5601" t="str">
            <v>B2C</v>
          </cell>
          <cell r="C5601" t="str">
            <v>SH</v>
          </cell>
          <cell r="D5601" t="str">
            <v>001</v>
          </cell>
          <cell r="E5601" t="str">
            <v>PIPE</v>
          </cell>
          <cell r="F5601">
            <v>1</v>
          </cell>
          <cell r="G5601" t="str">
            <v>CB100404000400</v>
          </cell>
          <cell r="H5601">
            <v>4</v>
          </cell>
          <cell r="I5601" t="str">
            <v>--</v>
          </cell>
          <cell r="J5601" t="str">
            <v>-</v>
          </cell>
          <cell r="K5601">
            <v>41.5</v>
          </cell>
        </row>
        <row r="5602">
          <cell r="A5602" t="str">
            <v>UT</v>
          </cell>
          <cell r="B5602" t="str">
            <v>CA307</v>
          </cell>
          <cell r="C5602" t="str">
            <v>P</v>
          </cell>
          <cell r="D5602" t="str">
            <v>HOLD7</v>
          </cell>
          <cell r="E5602" t="str">
            <v>PIPE</v>
          </cell>
          <cell r="F5602">
            <v>1</v>
          </cell>
          <cell r="G5602" t="str">
            <v>CB100405000400</v>
          </cell>
          <cell r="H5602">
            <v>4</v>
          </cell>
          <cell r="I5602" t="str">
            <v>--</v>
          </cell>
          <cell r="J5602" t="str">
            <v>-</v>
          </cell>
          <cell r="K5602">
            <v>43</v>
          </cell>
        </row>
        <row r="5603">
          <cell r="A5603" t="str">
            <v>UT</v>
          </cell>
          <cell r="B5603" t="str">
            <v>A5C</v>
          </cell>
          <cell r="C5603" t="str">
            <v>P</v>
          </cell>
          <cell r="D5603" t="str">
            <v>HOLD6</v>
          </cell>
          <cell r="E5603" t="str">
            <v>PIPE</v>
          </cell>
          <cell r="F5603">
            <v>1</v>
          </cell>
          <cell r="G5603" t="str">
            <v>CB100404000400</v>
          </cell>
          <cell r="H5603">
            <v>4</v>
          </cell>
          <cell r="I5603" t="str">
            <v>--</v>
          </cell>
          <cell r="J5603" t="str">
            <v>-</v>
          </cell>
          <cell r="K5603">
            <v>83</v>
          </cell>
        </row>
        <row r="5604">
          <cell r="A5604" t="str">
            <v>UT</v>
          </cell>
          <cell r="B5604" t="str">
            <v>A5C</v>
          </cell>
          <cell r="C5604" t="str">
            <v>P</v>
          </cell>
          <cell r="D5604" t="str">
            <v>HOLD5</v>
          </cell>
          <cell r="E5604" t="str">
            <v>PIPE</v>
          </cell>
          <cell r="F5604">
            <v>1</v>
          </cell>
          <cell r="G5604" t="str">
            <v>CB100404000400</v>
          </cell>
          <cell r="H5604">
            <v>4</v>
          </cell>
          <cell r="I5604" t="str">
            <v>--</v>
          </cell>
          <cell r="J5604" t="str">
            <v>-</v>
          </cell>
          <cell r="K5604">
            <v>228</v>
          </cell>
        </row>
        <row r="5605">
          <cell r="A5605" t="str">
            <v>UT</v>
          </cell>
          <cell r="B5605" t="str">
            <v>A5C</v>
          </cell>
          <cell r="C5605" t="str">
            <v>WW</v>
          </cell>
          <cell r="D5605" t="str">
            <v>003</v>
          </cell>
          <cell r="E5605" t="str">
            <v>PIPE</v>
          </cell>
          <cell r="F5605">
            <v>1</v>
          </cell>
          <cell r="G5605" t="str">
            <v>CB100404000400</v>
          </cell>
          <cell r="H5605">
            <v>4</v>
          </cell>
          <cell r="I5605" t="str">
            <v>--</v>
          </cell>
          <cell r="J5605" t="str">
            <v>-</v>
          </cell>
          <cell r="K5605">
            <v>144</v>
          </cell>
        </row>
        <row r="5606">
          <cell r="A5606" t="str">
            <v>UT</v>
          </cell>
          <cell r="B5606" t="str">
            <v>B2C</v>
          </cell>
          <cell r="C5606" t="str">
            <v>SH</v>
          </cell>
          <cell r="D5606" t="str">
            <v>001</v>
          </cell>
          <cell r="E5606" t="str">
            <v>PIPE</v>
          </cell>
          <cell r="F5606">
            <v>1</v>
          </cell>
          <cell r="G5606" t="str">
            <v>CB100404000600</v>
          </cell>
          <cell r="H5606">
            <v>6</v>
          </cell>
          <cell r="I5606" t="str">
            <v>--</v>
          </cell>
          <cell r="J5606" t="str">
            <v>-</v>
          </cell>
          <cell r="K5606">
            <v>2</v>
          </cell>
        </row>
        <row r="5607">
          <cell r="A5607" t="str">
            <v>UT</v>
          </cell>
          <cell r="B5607" t="str">
            <v>CA307</v>
          </cell>
          <cell r="C5607" t="str">
            <v>HCLG</v>
          </cell>
          <cell r="D5607" t="str">
            <v>1100</v>
          </cell>
          <cell r="E5607" t="str">
            <v>PIPE</v>
          </cell>
          <cell r="F5607">
            <v>1</v>
          </cell>
          <cell r="G5607" t="str">
            <v>CB100405000600</v>
          </cell>
          <cell r="H5607">
            <v>6</v>
          </cell>
          <cell r="I5607" t="str">
            <v>--</v>
          </cell>
          <cell r="J5607" t="str">
            <v>-</v>
          </cell>
          <cell r="K5607">
            <v>97</v>
          </cell>
        </row>
        <row r="5608">
          <cell r="A5608" t="str">
            <v>UT</v>
          </cell>
          <cell r="B5608" t="str">
            <v>A5C</v>
          </cell>
          <cell r="C5608" t="str">
            <v>WW</v>
          </cell>
          <cell r="D5608" t="str">
            <v>002</v>
          </cell>
          <cell r="E5608" t="str">
            <v>PIPE</v>
          </cell>
          <cell r="F5608">
            <v>1</v>
          </cell>
          <cell r="G5608" t="str">
            <v>CB100404000600</v>
          </cell>
          <cell r="H5608">
            <v>6</v>
          </cell>
          <cell r="I5608" t="str">
            <v>--</v>
          </cell>
          <cell r="J5608" t="str">
            <v>-</v>
          </cell>
          <cell r="K5608">
            <v>10</v>
          </cell>
        </row>
        <row r="5609">
          <cell r="A5609" t="str">
            <v>UT</v>
          </cell>
          <cell r="B5609" t="str">
            <v>B2C</v>
          </cell>
          <cell r="C5609" t="str">
            <v>SH</v>
          </cell>
          <cell r="D5609" t="str">
            <v>001</v>
          </cell>
          <cell r="E5609" t="str">
            <v>PIPE</v>
          </cell>
          <cell r="F5609">
            <v>1</v>
          </cell>
          <cell r="G5609" t="str">
            <v>CB100404000800</v>
          </cell>
          <cell r="H5609">
            <v>8</v>
          </cell>
          <cell r="I5609" t="str">
            <v>--</v>
          </cell>
          <cell r="J5609" t="str">
            <v>-</v>
          </cell>
          <cell r="K5609">
            <v>10</v>
          </cell>
        </row>
        <row r="5610">
          <cell r="A5610" t="str">
            <v>UT</v>
          </cell>
          <cell r="B5610" t="str">
            <v>A5C</v>
          </cell>
          <cell r="C5610" t="str">
            <v>WW</v>
          </cell>
          <cell r="D5610" t="str">
            <v>002</v>
          </cell>
          <cell r="E5610" t="str">
            <v>PIPE</v>
          </cell>
          <cell r="F5610">
            <v>1</v>
          </cell>
          <cell r="G5610" t="str">
            <v>CB100404000800</v>
          </cell>
          <cell r="H5610">
            <v>8</v>
          </cell>
          <cell r="I5610" t="str">
            <v>--</v>
          </cell>
          <cell r="J5610" t="str">
            <v>-</v>
          </cell>
          <cell r="K5610">
            <v>20</v>
          </cell>
        </row>
        <row r="5611">
          <cell r="A5611" t="str">
            <v>UT</v>
          </cell>
          <cell r="B5611" t="str">
            <v>B2C</v>
          </cell>
          <cell r="C5611" t="str">
            <v>SCL</v>
          </cell>
          <cell r="D5611" t="str">
            <v>002</v>
          </cell>
          <cell r="E5611" t="str">
            <v>NPL</v>
          </cell>
          <cell r="F5611">
            <v>2</v>
          </cell>
          <cell r="G5611" t="str">
            <v>CB132308000TVR</v>
          </cell>
          <cell r="H5611">
            <v>0.75</v>
          </cell>
          <cell r="I5611" t="str">
            <v>75mm</v>
          </cell>
          <cell r="J5611" t="str">
            <v>-</v>
          </cell>
          <cell r="K5611">
            <v>3</v>
          </cell>
        </row>
        <row r="5612">
          <cell r="A5612" t="str">
            <v>UT</v>
          </cell>
          <cell r="B5612" t="str">
            <v>B2C</v>
          </cell>
          <cell r="C5612" t="str">
            <v>SCL</v>
          </cell>
          <cell r="D5612" t="str">
            <v>002</v>
          </cell>
          <cell r="E5612" t="str">
            <v>TEE</v>
          </cell>
          <cell r="F5612">
            <v>2</v>
          </cell>
          <cell r="G5612" t="str">
            <v>CB400300000T00</v>
          </cell>
          <cell r="H5612">
            <v>0.75</v>
          </cell>
          <cell r="I5612" t="str">
            <v>--</v>
          </cell>
          <cell r="J5612" t="str">
            <v>-</v>
          </cell>
          <cell r="K5612">
            <v>6</v>
          </cell>
        </row>
        <row r="5613">
          <cell r="A5613" t="str">
            <v>UT</v>
          </cell>
          <cell r="B5613" t="str">
            <v>B2C</v>
          </cell>
          <cell r="C5613" t="str">
            <v>SCL</v>
          </cell>
          <cell r="D5613" t="str">
            <v>002</v>
          </cell>
          <cell r="E5613" t="str">
            <v>90 ELL</v>
          </cell>
          <cell r="F5613">
            <v>2</v>
          </cell>
          <cell r="G5613" t="str">
            <v>CB400100000T00</v>
          </cell>
          <cell r="H5613">
            <v>0.75</v>
          </cell>
          <cell r="I5613" t="str">
            <v>--</v>
          </cell>
          <cell r="J5613" t="str">
            <v>-</v>
          </cell>
          <cell r="K5613">
            <v>8</v>
          </cell>
        </row>
        <row r="5614">
          <cell r="A5614" t="str">
            <v>UT</v>
          </cell>
          <cell r="B5614" t="str">
            <v>B2C</v>
          </cell>
          <cell r="C5614" t="str">
            <v>SH</v>
          </cell>
          <cell r="D5614" t="str">
            <v>001</v>
          </cell>
          <cell r="E5614" t="str">
            <v>NPL</v>
          </cell>
          <cell r="F5614">
            <v>2</v>
          </cell>
          <cell r="G5614" t="str">
            <v>CB132308000TVR</v>
          </cell>
          <cell r="H5614">
            <v>0.75</v>
          </cell>
          <cell r="I5614" t="str">
            <v>75mm</v>
          </cell>
          <cell r="J5614" t="str">
            <v>-</v>
          </cell>
          <cell r="K5614">
            <v>12</v>
          </cell>
        </row>
        <row r="5615">
          <cell r="A5615" t="str">
            <v>UT</v>
          </cell>
          <cell r="B5615" t="str">
            <v>B2C</v>
          </cell>
          <cell r="C5615" t="str">
            <v>SCL</v>
          </cell>
          <cell r="D5615" t="str">
            <v>002</v>
          </cell>
          <cell r="E5615" t="str">
            <v>90 ELL</v>
          </cell>
          <cell r="F5615">
            <v>2</v>
          </cell>
          <cell r="G5615" t="str">
            <v>CB400100000T00</v>
          </cell>
          <cell r="H5615">
            <v>0.75</v>
          </cell>
          <cell r="I5615" t="str">
            <v>--</v>
          </cell>
          <cell r="J5615">
            <v>8</v>
          </cell>
          <cell r="K5615" t="str">
            <v>-</v>
          </cell>
        </row>
        <row r="5616">
          <cell r="A5616" t="str">
            <v>UT</v>
          </cell>
          <cell r="B5616" t="str">
            <v>B2C</v>
          </cell>
          <cell r="C5616" t="str">
            <v>SCL</v>
          </cell>
          <cell r="D5616" t="str">
            <v>002</v>
          </cell>
          <cell r="E5616" t="str">
            <v>NPL</v>
          </cell>
          <cell r="F5616">
            <v>2</v>
          </cell>
          <cell r="G5616" t="str">
            <v>CB132308000TVR</v>
          </cell>
          <cell r="H5616">
            <v>0.75</v>
          </cell>
          <cell r="I5616" t="str">
            <v>75mm</v>
          </cell>
          <cell r="J5616">
            <v>3</v>
          </cell>
          <cell r="K5616" t="str">
            <v>-</v>
          </cell>
        </row>
        <row r="5617">
          <cell r="A5617" t="str">
            <v>UT</v>
          </cell>
          <cell r="B5617" t="str">
            <v>B2C</v>
          </cell>
          <cell r="C5617" t="str">
            <v>SH</v>
          </cell>
          <cell r="D5617" t="str">
            <v>001</v>
          </cell>
          <cell r="E5617" t="str">
            <v>NPL</v>
          </cell>
          <cell r="F5617">
            <v>2</v>
          </cell>
          <cell r="G5617" t="str">
            <v>CB132308000TVR</v>
          </cell>
          <cell r="H5617">
            <v>0.75</v>
          </cell>
          <cell r="I5617" t="str">
            <v>75mm</v>
          </cell>
          <cell r="J5617">
            <v>12</v>
          </cell>
          <cell r="K5617" t="str">
            <v>-</v>
          </cell>
        </row>
        <row r="5618">
          <cell r="A5618" t="str">
            <v>UT</v>
          </cell>
          <cell r="B5618" t="str">
            <v>B2C</v>
          </cell>
          <cell r="C5618" t="str">
            <v>SCL</v>
          </cell>
          <cell r="D5618" t="str">
            <v>002</v>
          </cell>
          <cell r="E5618" t="str">
            <v>TEE</v>
          </cell>
          <cell r="F5618">
            <v>2</v>
          </cell>
          <cell r="G5618" t="str">
            <v>CB400300000T00</v>
          </cell>
          <cell r="H5618">
            <v>0.75</v>
          </cell>
          <cell r="I5618" t="str">
            <v>--</v>
          </cell>
          <cell r="J5618">
            <v>6</v>
          </cell>
          <cell r="K5618" t="str">
            <v>-</v>
          </cell>
        </row>
        <row r="5619">
          <cell r="A5619" t="str">
            <v>UT</v>
          </cell>
          <cell r="B5619" t="str">
            <v>CA307</v>
          </cell>
          <cell r="C5619" t="str">
            <v>P</v>
          </cell>
          <cell r="D5619" t="str">
            <v>HOLD7</v>
          </cell>
          <cell r="E5619" t="str">
            <v>CAP</v>
          </cell>
          <cell r="F5619">
            <v>2</v>
          </cell>
          <cell r="G5619" t="str">
            <v>CB520700000T00</v>
          </cell>
          <cell r="H5619">
            <v>0.75</v>
          </cell>
          <cell r="I5619" t="str">
            <v>--</v>
          </cell>
          <cell r="K5619">
            <v>1</v>
          </cell>
        </row>
        <row r="5620">
          <cell r="A5620" t="str">
            <v>UT</v>
          </cell>
          <cell r="B5620" t="str">
            <v>CA307</v>
          </cell>
          <cell r="C5620" t="str">
            <v>P</v>
          </cell>
          <cell r="D5620" t="str">
            <v>HOLD7</v>
          </cell>
          <cell r="E5620" t="str">
            <v>CAP</v>
          </cell>
          <cell r="F5620">
            <v>2</v>
          </cell>
          <cell r="G5620" t="str">
            <v>CB520700000T00</v>
          </cell>
          <cell r="H5620">
            <v>0.75</v>
          </cell>
          <cell r="I5620" t="str">
            <v>--</v>
          </cell>
          <cell r="J5620">
            <v>1</v>
          </cell>
          <cell r="K5620" t="str">
            <v>-</v>
          </cell>
        </row>
        <row r="5621">
          <cell r="A5621" t="str">
            <v>UT</v>
          </cell>
          <cell r="B5621" t="str">
            <v>CA307</v>
          </cell>
          <cell r="C5621" t="str">
            <v>HCLG</v>
          </cell>
          <cell r="D5621" t="str">
            <v>1100</v>
          </cell>
          <cell r="E5621" t="str">
            <v>CAP</v>
          </cell>
          <cell r="F5621">
            <v>2</v>
          </cell>
          <cell r="G5621" t="str">
            <v>CB520700000T00</v>
          </cell>
          <cell r="H5621">
            <v>0.75</v>
          </cell>
          <cell r="I5621" t="str">
            <v>--</v>
          </cell>
          <cell r="J5621" t="str">
            <v>-</v>
          </cell>
          <cell r="K5621">
            <v>1</v>
          </cell>
        </row>
        <row r="5622">
          <cell r="A5622" t="str">
            <v>UT</v>
          </cell>
          <cell r="B5622" t="str">
            <v>A5C</v>
          </cell>
          <cell r="C5622" t="str">
            <v>P</v>
          </cell>
          <cell r="D5622" t="str">
            <v>HOLD4</v>
          </cell>
          <cell r="E5622" t="str">
            <v>CAP</v>
          </cell>
          <cell r="F5622">
            <v>2</v>
          </cell>
          <cell r="G5622" t="str">
            <v>CB520700000T00</v>
          </cell>
          <cell r="H5622">
            <v>0.75</v>
          </cell>
          <cell r="I5622" t="str">
            <v>--</v>
          </cell>
          <cell r="J5622" t="str">
            <v>-</v>
          </cell>
          <cell r="K5622">
            <v>1</v>
          </cell>
        </row>
        <row r="5623">
          <cell r="A5623" t="str">
            <v>UT</v>
          </cell>
          <cell r="B5623" t="str">
            <v>A5C</v>
          </cell>
          <cell r="C5623" t="str">
            <v>P</v>
          </cell>
          <cell r="D5623" t="str">
            <v>HOLD6</v>
          </cell>
          <cell r="E5623" t="str">
            <v>CAP</v>
          </cell>
          <cell r="F5623">
            <v>2</v>
          </cell>
          <cell r="G5623" t="str">
            <v>CB520700000T00</v>
          </cell>
          <cell r="H5623">
            <v>0.75</v>
          </cell>
          <cell r="I5623" t="str">
            <v>--</v>
          </cell>
          <cell r="J5623" t="str">
            <v>-</v>
          </cell>
          <cell r="K5623">
            <v>1</v>
          </cell>
        </row>
        <row r="5624">
          <cell r="A5624" t="str">
            <v>UT</v>
          </cell>
          <cell r="B5624" t="str">
            <v>A5C</v>
          </cell>
          <cell r="C5624" t="str">
            <v>P</v>
          </cell>
          <cell r="D5624" t="str">
            <v>HOLD1</v>
          </cell>
          <cell r="E5624" t="str">
            <v>CAP</v>
          </cell>
          <cell r="F5624">
            <v>2</v>
          </cell>
          <cell r="G5624" t="str">
            <v>CB520700000T00</v>
          </cell>
          <cell r="H5624">
            <v>0.75</v>
          </cell>
          <cell r="I5624" t="str">
            <v>--</v>
          </cell>
          <cell r="J5624" t="str">
            <v>-</v>
          </cell>
          <cell r="K5624">
            <v>2</v>
          </cell>
        </row>
        <row r="5625">
          <cell r="A5625" t="str">
            <v>UT</v>
          </cell>
          <cell r="B5625" t="str">
            <v>A5C</v>
          </cell>
          <cell r="C5625" t="str">
            <v>P</v>
          </cell>
          <cell r="D5625" t="str">
            <v>HOLD3</v>
          </cell>
          <cell r="E5625" t="str">
            <v>CAP</v>
          </cell>
          <cell r="F5625">
            <v>2</v>
          </cell>
          <cell r="G5625" t="str">
            <v>CB520700000T00</v>
          </cell>
          <cell r="H5625">
            <v>0.75</v>
          </cell>
          <cell r="I5625" t="str">
            <v>--</v>
          </cell>
          <cell r="J5625" t="str">
            <v>-</v>
          </cell>
          <cell r="K5625">
            <v>2</v>
          </cell>
        </row>
        <row r="5626">
          <cell r="A5626" t="str">
            <v>UT</v>
          </cell>
          <cell r="B5626" t="str">
            <v>A5C</v>
          </cell>
          <cell r="C5626" t="str">
            <v>P</v>
          </cell>
          <cell r="D5626" t="str">
            <v>HOLD2</v>
          </cell>
          <cell r="E5626" t="str">
            <v>CAP</v>
          </cell>
          <cell r="F5626">
            <v>2</v>
          </cell>
          <cell r="G5626" t="str">
            <v>CB520700000T00</v>
          </cell>
          <cell r="H5626">
            <v>0.75</v>
          </cell>
          <cell r="I5626" t="str">
            <v>--</v>
          </cell>
          <cell r="J5626" t="str">
            <v>-</v>
          </cell>
          <cell r="K5626">
            <v>4</v>
          </cell>
        </row>
        <row r="5627">
          <cell r="A5627" t="str">
            <v>UT</v>
          </cell>
          <cell r="B5627" t="str">
            <v>A5C</v>
          </cell>
          <cell r="C5627" t="str">
            <v>P</v>
          </cell>
          <cell r="D5627" t="str">
            <v>HOLD5</v>
          </cell>
          <cell r="E5627" t="str">
            <v>CAP</v>
          </cell>
          <cell r="F5627">
            <v>2</v>
          </cell>
          <cell r="G5627" t="str">
            <v>CB520700000T00</v>
          </cell>
          <cell r="H5627">
            <v>0.75</v>
          </cell>
          <cell r="I5627" t="str">
            <v>--</v>
          </cell>
          <cell r="J5627" t="str">
            <v>-</v>
          </cell>
          <cell r="K5627">
            <v>4</v>
          </cell>
        </row>
        <row r="5628">
          <cell r="A5628" t="str">
            <v>UT</v>
          </cell>
          <cell r="B5628" t="str">
            <v>CA307</v>
          </cell>
          <cell r="C5628" t="str">
            <v>HCLG</v>
          </cell>
          <cell r="D5628" t="str">
            <v>1100</v>
          </cell>
          <cell r="E5628" t="str">
            <v>CAP</v>
          </cell>
          <cell r="F5628">
            <v>2</v>
          </cell>
          <cell r="G5628" t="str">
            <v>CB520700000T00</v>
          </cell>
          <cell r="H5628">
            <v>0.75</v>
          </cell>
          <cell r="I5628" t="str">
            <v>--</v>
          </cell>
          <cell r="J5628">
            <v>1</v>
          </cell>
          <cell r="K5628" t="str">
            <v>-</v>
          </cell>
        </row>
        <row r="5629">
          <cell r="A5629" t="str">
            <v>UT</v>
          </cell>
          <cell r="B5629" t="str">
            <v>A5C</v>
          </cell>
          <cell r="C5629" t="str">
            <v>P</v>
          </cell>
          <cell r="D5629" t="str">
            <v>HOLD1</v>
          </cell>
          <cell r="E5629" t="str">
            <v>CAP</v>
          </cell>
          <cell r="F5629">
            <v>2</v>
          </cell>
          <cell r="G5629" t="str">
            <v>CB520700000T00</v>
          </cell>
          <cell r="H5629">
            <v>0.75</v>
          </cell>
          <cell r="I5629" t="str">
            <v>--</v>
          </cell>
          <cell r="J5629">
            <v>2</v>
          </cell>
          <cell r="K5629" t="str">
            <v>-</v>
          </cell>
        </row>
        <row r="5630">
          <cell r="A5630" t="str">
            <v>UT</v>
          </cell>
          <cell r="B5630" t="str">
            <v>A5C</v>
          </cell>
          <cell r="C5630" t="str">
            <v>P</v>
          </cell>
          <cell r="D5630" t="str">
            <v>HOLD2</v>
          </cell>
          <cell r="E5630" t="str">
            <v>CAP</v>
          </cell>
          <cell r="F5630">
            <v>2</v>
          </cell>
          <cell r="G5630" t="str">
            <v>CB520700000T00</v>
          </cell>
          <cell r="H5630">
            <v>0.75</v>
          </cell>
          <cell r="I5630" t="str">
            <v>--</v>
          </cell>
          <cell r="J5630">
            <v>4</v>
          </cell>
          <cell r="K5630" t="str">
            <v>-</v>
          </cell>
        </row>
        <row r="5631">
          <cell r="A5631" t="str">
            <v>UT</v>
          </cell>
          <cell r="B5631" t="str">
            <v>A5C</v>
          </cell>
          <cell r="C5631" t="str">
            <v>P</v>
          </cell>
          <cell r="D5631" t="str">
            <v>HOLD3</v>
          </cell>
          <cell r="E5631" t="str">
            <v>CAP</v>
          </cell>
          <cell r="F5631">
            <v>2</v>
          </cell>
          <cell r="G5631" t="str">
            <v>CB520700000T00</v>
          </cell>
          <cell r="H5631">
            <v>0.75</v>
          </cell>
          <cell r="I5631" t="str">
            <v>--</v>
          </cell>
          <cell r="J5631">
            <v>2</v>
          </cell>
          <cell r="K5631" t="str">
            <v>-</v>
          </cell>
        </row>
        <row r="5632">
          <cell r="A5632" t="str">
            <v>UT</v>
          </cell>
          <cell r="B5632" t="str">
            <v>A5C</v>
          </cell>
          <cell r="C5632" t="str">
            <v>P</v>
          </cell>
          <cell r="D5632" t="str">
            <v>HOLD4</v>
          </cell>
          <cell r="E5632" t="str">
            <v>CAP</v>
          </cell>
          <cell r="F5632">
            <v>2</v>
          </cell>
          <cell r="G5632" t="str">
            <v>CB520700000T00</v>
          </cell>
          <cell r="H5632">
            <v>0.75</v>
          </cell>
          <cell r="I5632" t="str">
            <v>--</v>
          </cell>
          <cell r="J5632">
            <v>1</v>
          </cell>
          <cell r="K5632" t="str">
            <v>-</v>
          </cell>
        </row>
        <row r="5633">
          <cell r="A5633" t="str">
            <v>UT</v>
          </cell>
          <cell r="B5633" t="str">
            <v>A5C</v>
          </cell>
          <cell r="C5633" t="str">
            <v>P</v>
          </cell>
          <cell r="D5633" t="str">
            <v>HOLD5</v>
          </cell>
          <cell r="E5633" t="str">
            <v>CAP</v>
          </cell>
          <cell r="F5633">
            <v>2</v>
          </cell>
          <cell r="G5633" t="str">
            <v>CB520700000T00</v>
          </cell>
          <cell r="H5633">
            <v>0.75</v>
          </cell>
          <cell r="I5633" t="str">
            <v>--</v>
          </cell>
          <cell r="J5633">
            <v>4</v>
          </cell>
          <cell r="K5633" t="str">
            <v>-</v>
          </cell>
        </row>
        <row r="5634">
          <cell r="A5634" t="str">
            <v>UT</v>
          </cell>
          <cell r="B5634" t="str">
            <v>A5C</v>
          </cell>
          <cell r="C5634" t="str">
            <v>P</v>
          </cell>
          <cell r="D5634" t="str">
            <v>HOLD6</v>
          </cell>
          <cell r="E5634" t="str">
            <v>CAP</v>
          </cell>
          <cell r="F5634">
            <v>2</v>
          </cell>
          <cell r="G5634" t="str">
            <v>CB520700000T00</v>
          </cell>
          <cell r="H5634">
            <v>0.75</v>
          </cell>
          <cell r="I5634" t="str">
            <v>--</v>
          </cell>
          <cell r="J5634">
            <v>1</v>
          </cell>
          <cell r="K5634" t="str">
            <v>-</v>
          </cell>
        </row>
        <row r="5635">
          <cell r="A5635" t="str">
            <v>UT</v>
          </cell>
          <cell r="B5635" t="str">
            <v>A5C</v>
          </cell>
          <cell r="C5635" t="str">
            <v>WW</v>
          </cell>
          <cell r="D5635" t="str">
            <v>003</v>
          </cell>
          <cell r="E5635" t="str">
            <v>NPL</v>
          </cell>
          <cell r="F5635">
            <v>2</v>
          </cell>
          <cell r="G5635" t="str">
            <v>CB132308000TVR</v>
          </cell>
          <cell r="H5635">
            <v>0.75</v>
          </cell>
          <cell r="I5635" t="str">
            <v>75mm</v>
          </cell>
          <cell r="J5635" t="str">
            <v>-</v>
          </cell>
          <cell r="K5635">
            <v>1</v>
          </cell>
        </row>
        <row r="5636">
          <cell r="A5636" t="str">
            <v>UT</v>
          </cell>
          <cell r="B5636" t="str">
            <v>A5C</v>
          </cell>
          <cell r="C5636" t="str">
            <v>WW</v>
          </cell>
          <cell r="D5636" t="str">
            <v>002</v>
          </cell>
          <cell r="E5636" t="str">
            <v>NPL</v>
          </cell>
          <cell r="F5636">
            <v>2</v>
          </cell>
          <cell r="G5636" t="str">
            <v>CB132108000TVR</v>
          </cell>
          <cell r="H5636">
            <v>0.75</v>
          </cell>
          <cell r="I5636" t="str">
            <v>75mm</v>
          </cell>
          <cell r="J5636" t="str">
            <v>-</v>
          </cell>
          <cell r="K5636">
            <v>4</v>
          </cell>
        </row>
        <row r="5637">
          <cell r="A5637" t="str">
            <v>UT</v>
          </cell>
          <cell r="B5637" t="str">
            <v>A5C</v>
          </cell>
          <cell r="C5637" t="str">
            <v>WW</v>
          </cell>
          <cell r="D5637" t="str">
            <v>002</v>
          </cell>
          <cell r="E5637" t="str">
            <v>NPL</v>
          </cell>
          <cell r="F5637">
            <v>2</v>
          </cell>
          <cell r="G5637" t="str">
            <v>CB132108000TVR</v>
          </cell>
          <cell r="H5637">
            <v>0.75</v>
          </cell>
          <cell r="I5637" t="str">
            <v>75mm</v>
          </cell>
          <cell r="J5637">
            <v>4</v>
          </cell>
          <cell r="K5637" t="str">
            <v>-</v>
          </cell>
        </row>
        <row r="5638">
          <cell r="A5638" t="str">
            <v>UT</v>
          </cell>
          <cell r="B5638" t="str">
            <v>A5C</v>
          </cell>
          <cell r="C5638" t="str">
            <v>WW</v>
          </cell>
          <cell r="D5638" t="str">
            <v>003</v>
          </cell>
          <cell r="E5638" t="str">
            <v>NPL</v>
          </cell>
          <cell r="F5638">
            <v>2</v>
          </cell>
          <cell r="G5638" t="str">
            <v>CB132308000TVR</v>
          </cell>
          <cell r="H5638">
            <v>0.75</v>
          </cell>
          <cell r="I5638" t="str">
            <v>75mm</v>
          </cell>
          <cell r="J5638">
            <v>1</v>
          </cell>
          <cell r="K5638" t="str">
            <v>-</v>
          </cell>
        </row>
        <row r="5639">
          <cell r="A5639" t="str">
            <v>UT</v>
          </cell>
          <cell r="B5639" t="str">
            <v>A5C</v>
          </cell>
          <cell r="C5639" t="str">
            <v>P</v>
          </cell>
          <cell r="D5639" t="str">
            <v>HOLD4</v>
          </cell>
          <cell r="E5639" t="str">
            <v>SOL</v>
          </cell>
          <cell r="F5639">
            <v>2</v>
          </cell>
          <cell r="G5639" t="str">
            <v>CB39020000020T</v>
          </cell>
          <cell r="H5639">
            <v>2</v>
          </cell>
          <cell r="I5639">
            <v>0.75</v>
          </cell>
          <cell r="J5639" t="str">
            <v>-</v>
          </cell>
          <cell r="K5639">
            <v>1</v>
          </cell>
        </row>
        <row r="5640">
          <cell r="A5640" t="str">
            <v>UT</v>
          </cell>
          <cell r="B5640" t="str">
            <v>CA304</v>
          </cell>
          <cell r="C5640" t="str">
            <v>MC</v>
          </cell>
          <cell r="D5640" t="str">
            <v>12014</v>
          </cell>
          <cell r="E5640" t="str">
            <v>TOL</v>
          </cell>
          <cell r="F5640">
            <v>2</v>
          </cell>
          <cell r="G5640" t="str">
            <v>CB39030000020T</v>
          </cell>
          <cell r="H5640">
            <v>2</v>
          </cell>
          <cell r="I5640">
            <v>0.75</v>
          </cell>
          <cell r="J5640" t="str">
            <v>-</v>
          </cell>
          <cell r="K5640">
            <v>1</v>
          </cell>
        </row>
        <row r="5641">
          <cell r="A5641" t="str">
            <v>UT</v>
          </cell>
          <cell r="B5641" t="str">
            <v>A5C</v>
          </cell>
          <cell r="C5641" t="str">
            <v>P</v>
          </cell>
          <cell r="D5641" t="str">
            <v>23108</v>
          </cell>
          <cell r="E5641" t="str">
            <v>TOL</v>
          </cell>
          <cell r="F5641">
            <v>2</v>
          </cell>
          <cell r="G5641" t="str">
            <v>CB39030000020T</v>
          </cell>
          <cell r="H5641">
            <v>2</v>
          </cell>
          <cell r="I5641">
            <v>0.75</v>
          </cell>
          <cell r="J5641" t="str">
            <v>-</v>
          </cell>
          <cell r="K5641">
            <v>1</v>
          </cell>
        </row>
        <row r="5642">
          <cell r="A5642" t="str">
            <v>UT</v>
          </cell>
          <cell r="B5642" t="str">
            <v>A5C</v>
          </cell>
          <cell r="C5642" t="str">
            <v>P</v>
          </cell>
          <cell r="D5642" t="str">
            <v>23112</v>
          </cell>
          <cell r="E5642" t="str">
            <v>TOL</v>
          </cell>
          <cell r="F5642">
            <v>2</v>
          </cell>
          <cell r="G5642" t="str">
            <v>CB39030000020T</v>
          </cell>
          <cell r="H5642">
            <v>2</v>
          </cell>
          <cell r="I5642">
            <v>0.75</v>
          </cell>
          <cell r="J5642" t="str">
            <v>-</v>
          </cell>
          <cell r="K5642">
            <v>1</v>
          </cell>
        </row>
        <row r="5643">
          <cell r="A5643" t="str">
            <v>UT</v>
          </cell>
          <cell r="B5643" t="str">
            <v>A5C</v>
          </cell>
          <cell r="C5643" t="str">
            <v>P</v>
          </cell>
          <cell r="D5643" t="str">
            <v>23116</v>
          </cell>
          <cell r="E5643" t="str">
            <v>TOL</v>
          </cell>
          <cell r="F5643">
            <v>2</v>
          </cell>
          <cell r="G5643" t="str">
            <v>CB39030000020T</v>
          </cell>
          <cell r="H5643">
            <v>2</v>
          </cell>
          <cell r="I5643">
            <v>0.75</v>
          </cell>
          <cell r="J5643" t="str">
            <v>-</v>
          </cell>
          <cell r="K5643">
            <v>1</v>
          </cell>
        </row>
        <row r="5644">
          <cell r="A5644" t="str">
            <v>UT</v>
          </cell>
          <cell r="B5644" t="str">
            <v>A5C</v>
          </cell>
          <cell r="C5644" t="str">
            <v>P</v>
          </cell>
          <cell r="D5644" t="str">
            <v>23144</v>
          </cell>
          <cell r="E5644" t="str">
            <v>TOL</v>
          </cell>
          <cell r="F5644">
            <v>2</v>
          </cell>
          <cell r="G5644" t="str">
            <v>CB39030000020T</v>
          </cell>
          <cell r="H5644">
            <v>2</v>
          </cell>
          <cell r="I5644">
            <v>0.75</v>
          </cell>
          <cell r="J5644" t="str">
            <v>-</v>
          </cell>
          <cell r="K5644">
            <v>1</v>
          </cell>
        </row>
        <row r="5645">
          <cell r="A5645" t="str">
            <v>UT</v>
          </cell>
          <cell r="B5645" t="str">
            <v>A5C</v>
          </cell>
          <cell r="C5645" t="str">
            <v>P</v>
          </cell>
          <cell r="D5645" t="str">
            <v>23148</v>
          </cell>
          <cell r="E5645" t="str">
            <v>TOL</v>
          </cell>
          <cell r="F5645">
            <v>2</v>
          </cell>
          <cell r="G5645" t="str">
            <v>CB39030000020T</v>
          </cell>
          <cell r="H5645">
            <v>2</v>
          </cell>
          <cell r="I5645">
            <v>0.75</v>
          </cell>
          <cell r="J5645" t="str">
            <v>-</v>
          </cell>
          <cell r="K5645">
            <v>1</v>
          </cell>
        </row>
        <row r="5646">
          <cell r="A5646" t="str">
            <v>UT</v>
          </cell>
          <cell r="B5646" t="str">
            <v>A5C</v>
          </cell>
          <cell r="C5646" t="str">
            <v>P</v>
          </cell>
          <cell r="D5646" t="str">
            <v>23155</v>
          </cell>
          <cell r="E5646" t="str">
            <v>TOL</v>
          </cell>
          <cell r="F5646">
            <v>2</v>
          </cell>
          <cell r="G5646" t="str">
            <v>CB39030000020T</v>
          </cell>
          <cell r="H5646">
            <v>2</v>
          </cell>
          <cell r="I5646">
            <v>0.75</v>
          </cell>
          <cell r="J5646" t="str">
            <v>-</v>
          </cell>
          <cell r="K5646">
            <v>1</v>
          </cell>
        </row>
        <row r="5647">
          <cell r="A5647" t="str">
            <v>UT</v>
          </cell>
          <cell r="B5647" t="str">
            <v>A5C</v>
          </cell>
          <cell r="C5647" t="str">
            <v>P</v>
          </cell>
          <cell r="D5647" t="str">
            <v>HOLD4</v>
          </cell>
          <cell r="E5647" t="str">
            <v>TOL</v>
          </cell>
          <cell r="F5647">
            <v>2</v>
          </cell>
          <cell r="G5647" t="str">
            <v>CB39030000020T</v>
          </cell>
          <cell r="H5647">
            <v>2</v>
          </cell>
          <cell r="I5647">
            <v>0.75</v>
          </cell>
          <cell r="J5647" t="str">
            <v>-</v>
          </cell>
          <cell r="K5647">
            <v>1</v>
          </cell>
        </row>
        <row r="5648">
          <cell r="A5648" t="str">
            <v>UT</v>
          </cell>
          <cell r="B5648" t="str">
            <v>A5C</v>
          </cell>
          <cell r="C5648" t="str">
            <v>P</v>
          </cell>
          <cell r="D5648" t="str">
            <v>HOLD1</v>
          </cell>
          <cell r="E5648" t="str">
            <v>SOL</v>
          </cell>
          <cell r="F5648">
            <v>2</v>
          </cell>
          <cell r="G5648" t="str">
            <v>CB39020000020T</v>
          </cell>
          <cell r="H5648">
            <v>2</v>
          </cell>
          <cell r="I5648">
            <v>0.75</v>
          </cell>
          <cell r="J5648" t="str">
            <v>-</v>
          </cell>
          <cell r="K5648">
            <v>2</v>
          </cell>
        </row>
        <row r="5649">
          <cell r="A5649" t="str">
            <v>UT</v>
          </cell>
          <cell r="B5649" t="str">
            <v>A5C</v>
          </cell>
          <cell r="C5649" t="str">
            <v>P</v>
          </cell>
          <cell r="D5649" t="str">
            <v>HOLD3</v>
          </cell>
          <cell r="E5649" t="str">
            <v>SOL</v>
          </cell>
          <cell r="F5649">
            <v>2</v>
          </cell>
          <cell r="G5649" t="str">
            <v>CB39020000020T</v>
          </cell>
          <cell r="H5649">
            <v>2</v>
          </cell>
          <cell r="I5649">
            <v>0.75</v>
          </cell>
          <cell r="J5649" t="str">
            <v>-</v>
          </cell>
          <cell r="K5649">
            <v>2</v>
          </cell>
        </row>
        <row r="5650">
          <cell r="A5650" t="str">
            <v>UT</v>
          </cell>
          <cell r="B5650" t="str">
            <v>A5C</v>
          </cell>
          <cell r="C5650" t="str">
            <v>P</v>
          </cell>
          <cell r="D5650" t="str">
            <v>HOLD3</v>
          </cell>
          <cell r="E5650" t="str">
            <v>TOL</v>
          </cell>
          <cell r="F5650">
            <v>2</v>
          </cell>
          <cell r="G5650" t="str">
            <v>CB39030000020T</v>
          </cell>
          <cell r="H5650">
            <v>2</v>
          </cell>
          <cell r="I5650">
            <v>0.75</v>
          </cell>
          <cell r="J5650" t="str">
            <v>-</v>
          </cell>
          <cell r="K5650">
            <v>2</v>
          </cell>
        </row>
        <row r="5651">
          <cell r="A5651" t="str">
            <v>UT</v>
          </cell>
          <cell r="B5651" t="str">
            <v>CA304</v>
          </cell>
          <cell r="C5651" t="str">
            <v>MC</v>
          </cell>
          <cell r="D5651" t="str">
            <v>12014</v>
          </cell>
          <cell r="E5651" t="str">
            <v>90 ELL</v>
          </cell>
          <cell r="F5651">
            <v>2</v>
          </cell>
          <cell r="G5651" t="str">
            <v>CB300105000200</v>
          </cell>
          <cell r="H5651">
            <v>2</v>
          </cell>
          <cell r="I5651" t="str">
            <v>--</v>
          </cell>
          <cell r="J5651" t="str">
            <v>-</v>
          </cell>
          <cell r="K5651">
            <v>4</v>
          </cell>
        </row>
        <row r="5652">
          <cell r="A5652" t="str">
            <v>UT</v>
          </cell>
          <cell r="B5652" t="str">
            <v>A5C</v>
          </cell>
          <cell r="C5652" t="str">
            <v>P</v>
          </cell>
          <cell r="D5652" t="str">
            <v>23108</v>
          </cell>
          <cell r="E5652" t="str">
            <v>90 ELL</v>
          </cell>
          <cell r="F5652">
            <v>2</v>
          </cell>
          <cell r="G5652" t="str">
            <v>CB300108000200</v>
          </cell>
          <cell r="H5652">
            <v>2</v>
          </cell>
          <cell r="I5652" t="str">
            <v>--</v>
          </cell>
          <cell r="J5652" t="str">
            <v>-</v>
          </cell>
          <cell r="K5652">
            <v>4</v>
          </cell>
        </row>
        <row r="5653">
          <cell r="A5653" t="str">
            <v>UT</v>
          </cell>
          <cell r="B5653" t="str">
            <v>A5C</v>
          </cell>
          <cell r="C5653" t="str">
            <v>P</v>
          </cell>
          <cell r="D5653" t="str">
            <v>23112</v>
          </cell>
          <cell r="E5653" t="str">
            <v>90 ELL</v>
          </cell>
          <cell r="F5653">
            <v>2</v>
          </cell>
          <cell r="G5653" t="str">
            <v>CB300108000200</v>
          </cell>
          <cell r="H5653">
            <v>2</v>
          </cell>
          <cell r="I5653" t="str">
            <v>--</v>
          </cell>
          <cell r="J5653" t="str">
            <v>-</v>
          </cell>
          <cell r="K5653">
            <v>4</v>
          </cell>
        </row>
        <row r="5654">
          <cell r="A5654" t="str">
            <v>UT</v>
          </cell>
          <cell r="B5654" t="str">
            <v>A5C</v>
          </cell>
          <cell r="C5654" t="str">
            <v>P</v>
          </cell>
          <cell r="D5654" t="str">
            <v>23116</v>
          </cell>
          <cell r="E5654" t="str">
            <v>90 ELL</v>
          </cell>
          <cell r="F5654">
            <v>2</v>
          </cell>
          <cell r="G5654" t="str">
            <v>CB300108000200</v>
          </cell>
          <cell r="H5654">
            <v>2</v>
          </cell>
          <cell r="I5654" t="str">
            <v>--</v>
          </cell>
          <cell r="J5654" t="str">
            <v>-</v>
          </cell>
          <cell r="K5654">
            <v>4</v>
          </cell>
        </row>
        <row r="5655">
          <cell r="A5655" t="str">
            <v>UT</v>
          </cell>
          <cell r="B5655" t="str">
            <v>A5C</v>
          </cell>
          <cell r="C5655" t="str">
            <v>P</v>
          </cell>
          <cell r="D5655" t="str">
            <v>23144</v>
          </cell>
          <cell r="E5655" t="str">
            <v>90 ELL</v>
          </cell>
          <cell r="F5655">
            <v>2</v>
          </cell>
          <cell r="G5655" t="str">
            <v>CB300108000200</v>
          </cell>
          <cell r="H5655">
            <v>2</v>
          </cell>
          <cell r="I5655" t="str">
            <v>--</v>
          </cell>
          <cell r="J5655" t="str">
            <v>-</v>
          </cell>
          <cell r="K5655">
            <v>4</v>
          </cell>
        </row>
        <row r="5656">
          <cell r="A5656" t="str">
            <v>UT</v>
          </cell>
          <cell r="B5656" t="str">
            <v>A5C</v>
          </cell>
          <cell r="C5656" t="str">
            <v>P</v>
          </cell>
          <cell r="D5656" t="str">
            <v>23148</v>
          </cell>
          <cell r="E5656" t="str">
            <v>90 ELL</v>
          </cell>
          <cell r="F5656">
            <v>2</v>
          </cell>
          <cell r="G5656" t="str">
            <v>CB300108000200</v>
          </cell>
          <cell r="H5656">
            <v>2</v>
          </cell>
          <cell r="I5656" t="str">
            <v>--</v>
          </cell>
          <cell r="J5656" t="str">
            <v>-</v>
          </cell>
          <cell r="K5656">
            <v>4</v>
          </cell>
        </row>
        <row r="5657">
          <cell r="A5657" t="str">
            <v>UT</v>
          </cell>
          <cell r="B5657" t="str">
            <v>A5C</v>
          </cell>
          <cell r="C5657" t="str">
            <v>P</v>
          </cell>
          <cell r="D5657" t="str">
            <v>23155</v>
          </cell>
          <cell r="E5657" t="str">
            <v>90 ELL</v>
          </cell>
          <cell r="F5657">
            <v>2</v>
          </cell>
          <cell r="G5657" t="str">
            <v>CB300108000200</v>
          </cell>
          <cell r="H5657">
            <v>2</v>
          </cell>
          <cell r="I5657" t="str">
            <v>--</v>
          </cell>
          <cell r="J5657" t="str">
            <v>-</v>
          </cell>
          <cell r="K5657">
            <v>4</v>
          </cell>
        </row>
        <row r="5658">
          <cell r="A5658" t="str">
            <v>UT</v>
          </cell>
          <cell r="B5658" t="str">
            <v>A5C</v>
          </cell>
          <cell r="C5658" t="str">
            <v>P</v>
          </cell>
          <cell r="D5658" t="str">
            <v>HOLD2</v>
          </cell>
          <cell r="E5658" t="str">
            <v>SOL</v>
          </cell>
          <cell r="F5658">
            <v>2</v>
          </cell>
          <cell r="G5658" t="str">
            <v>CB39020000020T</v>
          </cell>
          <cell r="H5658">
            <v>2</v>
          </cell>
          <cell r="I5658">
            <v>0.75</v>
          </cell>
          <cell r="J5658" t="str">
            <v>-</v>
          </cell>
          <cell r="K5658">
            <v>4</v>
          </cell>
        </row>
        <row r="5659">
          <cell r="A5659" t="str">
            <v>UT</v>
          </cell>
          <cell r="B5659" t="str">
            <v>A5C</v>
          </cell>
          <cell r="C5659" t="str">
            <v>P</v>
          </cell>
          <cell r="D5659" t="str">
            <v>HOLD1</v>
          </cell>
          <cell r="E5659" t="str">
            <v>TOL</v>
          </cell>
          <cell r="F5659">
            <v>2</v>
          </cell>
          <cell r="G5659" t="str">
            <v>CB39030000020T</v>
          </cell>
          <cell r="H5659">
            <v>2</v>
          </cell>
          <cell r="I5659">
            <v>0.75</v>
          </cell>
          <cell r="J5659" t="str">
            <v>-</v>
          </cell>
          <cell r="K5659">
            <v>4</v>
          </cell>
        </row>
        <row r="5660">
          <cell r="A5660" t="str">
            <v>UT</v>
          </cell>
          <cell r="B5660" t="str">
            <v>A5C</v>
          </cell>
          <cell r="C5660" t="str">
            <v>P</v>
          </cell>
          <cell r="D5660" t="str">
            <v>HOLD2</v>
          </cell>
          <cell r="E5660" t="str">
            <v>TOL</v>
          </cell>
          <cell r="F5660">
            <v>2</v>
          </cell>
          <cell r="G5660" t="str">
            <v>CB39030000020T</v>
          </cell>
          <cell r="H5660">
            <v>2</v>
          </cell>
          <cell r="I5660">
            <v>0.75</v>
          </cell>
          <cell r="J5660" t="str">
            <v>-</v>
          </cell>
          <cell r="K5660">
            <v>4</v>
          </cell>
        </row>
        <row r="5661">
          <cell r="A5661" t="str">
            <v>UT</v>
          </cell>
          <cell r="B5661" t="str">
            <v>A5C</v>
          </cell>
          <cell r="C5661" t="str">
            <v>P</v>
          </cell>
          <cell r="D5661" t="str">
            <v>HOLD4</v>
          </cell>
          <cell r="E5661" t="str">
            <v>90 ELL</v>
          </cell>
          <cell r="F5661">
            <v>2</v>
          </cell>
          <cell r="G5661" t="str">
            <v>CB300108000200</v>
          </cell>
          <cell r="H5661">
            <v>2</v>
          </cell>
          <cell r="I5661" t="str">
            <v>--</v>
          </cell>
          <cell r="J5661" t="str">
            <v>-</v>
          </cell>
          <cell r="K5661">
            <v>6</v>
          </cell>
        </row>
        <row r="5662">
          <cell r="A5662" t="str">
            <v>UT</v>
          </cell>
          <cell r="B5662" t="str">
            <v>A5C</v>
          </cell>
          <cell r="C5662" t="str">
            <v>P</v>
          </cell>
          <cell r="D5662" t="str">
            <v>HOLD3</v>
          </cell>
          <cell r="E5662" t="str">
            <v>90 ELL</v>
          </cell>
          <cell r="F5662">
            <v>2</v>
          </cell>
          <cell r="G5662" t="str">
            <v>CB300108000200</v>
          </cell>
          <cell r="H5662">
            <v>2</v>
          </cell>
          <cell r="I5662" t="str">
            <v>--</v>
          </cell>
          <cell r="J5662" t="str">
            <v>-</v>
          </cell>
          <cell r="K5662">
            <v>12</v>
          </cell>
        </row>
        <row r="5663">
          <cell r="A5663" t="str">
            <v>UT</v>
          </cell>
          <cell r="B5663" t="str">
            <v>A5C</v>
          </cell>
          <cell r="C5663" t="str">
            <v>P</v>
          </cell>
          <cell r="D5663" t="str">
            <v>HOLD1</v>
          </cell>
          <cell r="E5663" t="str">
            <v>90 ELL</v>
          </cell>
          <cell r="F5663">
            <v>2</v>
          </cell>
          <cell r="G5663" t="str">
            <v>CB300108000200</v>
          </cell>
          <cell r="H5663">
            <v>2</v>
          </cell>
          <cell r="I5663" t="str">
            <v>--</v>
          </cell>
          <cell r="J5663" t="str">
            <v>-</v>
          </cell>
          <cell r="K5663">
            <v>16</v>
          </cell>
        </row>
        <row r="5664">
          <cell r="A5664" t="str">
            <v>UT</v>
          </cell>
          <cell r="B5664" t="str">
            <v>A5C</v>
          </cell>
          <cell r="C5664" t="str">
            <v>P</v>
          </cell>
          <cell r="D5664" t="str">
            <v>HOLD2</v>
          </cell>
          <cell r="E5664" t="str">
            <v>90 ELL</v>
          </cell>
          <cell r="F5664">
            <v>2</v>
          </cell>
          <cell r="G5664" t="str">
            <v>CB300108000200</v>
          </cell>
          <cell r="H5664">
            <v>2</v>
          </cell>
          <cell r="I5664" t="str">
            <v>--</v>
          </cell>
          <cell r="J5664" t="str">
            <v>-</v>
          </cell>
          <cell r="K5664">
            <v>24</v>
          </cell>
        </row>
        <row r="5665">
          <cell r="A5665" t="str">
            <v>UT</v>
          </cell>
          <cell r="B5665" t="str">
            <v>CA304</v>
          </cell>
          <cell r="C5665" t="str">
            <v>MC</v>
          </cell>
          <cell r="D5665" t="str">
            <v>12014</v>
          </cell>
          <cell r="E5665" t="str">
            <v>90 ELL</v>
          </cell>
          <cell r="F5665">
            <v>2</v>
          </cell>
          <cell r="G5665" t="str">
            <v>CB300105000200</v>
          </cell>
          <cell r="H5665">
            <v>2</v>
          </cell>
          <cell r="I5665" t="str">
            <v>--</v>
          </cell>
          <cell r="J5665">
            <v>4</v>
          </cell>
          <cell r="K5665" t="str">
            <v>-</v>
          </cell>
        </row>
        <row r="5666">
          <cell r="A5666" t="str">
            <v>UT</v>
          </cell>
          <cell r="B5666" t="str">
            <v>A5C</v>
          </cell>
          <cell r="C5666" t="str">
            <v>P</v>
          </cell>
          <cell r="D5666" t="str">
            <v>23108</v>
          </cell>
          <cell r="E5666" t="str">
            <v>90 ELL</v>
          </cell>
          <cell r="F5666">
            <v>2</v>
          </cell>
          <cell r="G5666" t="str">
            <v>CB300108000200</v>
          </cell>
          <cell r="H5666">
            <v>2</v>
          </cell>
          <cell r="I5666" t="str">
            <v>--</v>
          </cell>
          <cell r="J5666">
            <v>4</v>
          </cell>
          <cell r="K5666" t="str">
            <v>-</v>
          </cell>
        </row>
        <row r="5667">
          <cell r="A5667" t="str">
            <v>UT</v>
          </cell>
          <cell r="B5667" t="str">
            <v>A5C</v>
          </cell>
          <cell r="C5667" t="str">
            <v>P</v>
          </cell>
          <cell r="D5667" t="str">
            <v>23112</v>
          </cell>
          <cell r="E5667" t="str">
            <v>90 ELL</v>
          </cell>
          <cell r="F5667">
            <v>2</v>
          </cell>
          <cell r="G5667" t="str">
            <v>CB300108000200</v>
          </cell>
          <cell r="H5667">
            <v>2</v>
          </cell>
          <cell r="I5667" t="str">
            <v>--</v>
          </cell>
          <cell r="J5667">
            <v>4</v>
          </cell>
          <cell r="K5667" t="str">
            <v>-</v>
          </cell>
        </row>
        <row r="5668">
          <cell r="A5668" t="str">
            <v>UT</v>
          </cell>
          <cell r="B5668" t="str">
            <v>A5C</v>
          </cell>
          <cell r="C5668" t="str">
            <v>P</v>
          </cell>
          <cell r="D5668" t="str">
            <v>23116</v>
          </cell>
          <cell r="E5668" t="str">
            <v>90 ELL</v>
          </cell>
          <cell r="F5668">
            <v>2</v>
          </cell>
          <cell r="G5668" t="str">
            <v>CB300108000200</v>
          </cell>
          <cell r="H5668">
            <v>2</v>
          </cell>
          <cell r="I5668" t="str">
            <v>--</v>
          </cell>
          <cell r="J5668">
            <v>4</v>
          </cell>
          <cell r="K5668" t="str">
            <v>-</v>
          </cell>
        </row>
        <row r="5669">
          <cell r="A5669" t="str">
            <v>UT</v>
          </cell>
          <cell r="B5669" t="str">
            <v>A5C</v>
          </cell>
          <cell r="C5669" t="str">
            <v>P</v>
          </cell>
          <cell r="D5669" t="str">
            <v>23144</v>
          </cell>
          <cell r="E5669" t="str">
            <v>90 ELL</v>
          </cell>
          <cell r="F5669">
            <v>2</v>
          </cell>
          <cell r="G5669" t="str">
            <v>CB300108000200</v>
          </cell>
          <cell r="H5669">
            <v>2</v>
          </cell>
          <cell r="I5669" t="str">
            <v>--</v>
          </cell>
          <cell r="J5669">
            <v>4</v>
          </cell>
          <cell r="K5669" t="str">
            <v>-</v>
          </cell>
        </row>
        <row r="5670">
          <cell r="A5670" t="str">
            <v>UT</v>
          </cell>
          <cell r="B5670" t="str">
            <v>A5C</v>
          </cell>
          <cell r="C5670" t="str">
            <v>P</v>
          </cell>
          <cell r="D5670" t="str">
            <v>23148</v>
          </cell>
          <cell r="E5670" t="str">
            <v>90 ELL</v>
          </cell>
          <cell r="F5670">
            <v>2</v>
          </cell>
          <cell r="G5670" t="str">
            <v>CB300108000200</v>
          </cell>
          <cell r="H5670">
            <v>2</v>
          </cell>
          <cell r="I5670" t="str">
            <v>--</v>
          </cell>
          <cell r="J5670">
            <v>4</v>
          </cell>
          <cell r="K5670" t="str">
            <v>-</v>
          </cell>
        </row>
        <row r="5671">
          <cell r="A5671" t="str">
            <v>UT</v>
          </cell>
          <cell r="B5671" t="str">
            <v>A5C</v>
          </cell>
          <cell r="C5671" t="str">
            <v>P</v>
          </cell>
          <cell r="D5671" t="str">
            <v>23155</v>
          </cell>
          <cell r="E5671" t="str">
            <v>90 ELL</v>
          </cell>
          <cell r="F5671">
            <v>2</v>
          </cell>
          <cell r="G5671" t="str">
            <v>CB300108000200</v>
          </cell>
          <cell r="H5671">
            <v>2</v>
          </cell>
          <cell r="I5671" t="str">
            <v>--</v>
          </cell>
          <cell r="J5671">
            <v>4</v>
          </cell>
          <cell r="K5671" t="str">
            <v>-</v>
          </cell>
        </row>
        <row r="5672">
          <cell r="A5672" t="str">
            <v>UT</v>
          </cell>
          <cell r="B5672" t="str">
            <v>A5C</v>
          </cell>
          <cell r="C5672" t="str">
            <v>P</v>
          </cell>
          <cell r="D5672" t="str">
            <v>HOLD1</v>
          </cell>
          <cell r="E5672" t="str">
            <v>90 ELL</v>
          </cell>
          <cell r="F5672">
            <v>2</v>
          </cell>
          <cell r="G5672" t="str">
            <v>CB300108000200</v>
          </cell>
          <cell r="H5672">
            <v>2</v>
          </cell>
          <cell r="I5672" t="str">
            <v>--</v>
          </cell>
          <cell r="J5672">
            <v>16</v>
          </cell>
          <cell r="K5672" t="str">
            <v>-</v>
          </cell>
        </row>
        <row r="5673">
          <cell r="A5673" t="str">
            <v>UT</v>
          </cell>
          <cell r="B5673" t="str">
            <v>A5C</v>
          </cell>
          <cell r="C5673" t="str">
            <v>P</v>
          </cell>
          <cell r="D5673" t="str">
            <v>HOLD2</v>
          </cell>
          <cell r="E5673" t="str">
            <v>90 ELL</v>
          </cell>
          <cell r="F5673">
            <v>2</v>
          </cell>
          <cell r="G5673" t="str">
            <v>CB300108000200</v>
          </cell>
          <cell r="H5673">
            <v>2</v>
          </cell>
          <cell r="I5673" t="str">
            <v>--</v>
          </cell>
          <cell r="J5673">
            <v>24</v>
          </cell>
          <cell r="K5673" t="str">
            <v>-</v>
          </cell>
        </row>
        <row r="5674">
          <cell r="A5674" t="str">
            <v>UT</v>
          </cell>
          <cell r="B5674" t="str">
            <v>A5C</v>
          </cell>
          <cell r="C5674" t="str">
            <v>P</v>
          </cell>
          <cell r="D5674" t="str">
            <v>HOLD3</v>
          </cell>
          <cell r="E5674" t="str">
            <v>90 ELL</v>
          </cell>
          <cell r="F5674">
            <v>2</v>
          </cell>
          <cell r="G5674" t="str">
            <v>CB300108000200</v>
          </cell>
          <cell r="H5674">
            <v>2</v>
          </cell>
          <cell r="I5674" t="str">
            <v>--</v>
          </cell>
          <cell r="J5674">
            <v>12</v>
          </cell>
          <cell r="K5674" t="str">
            <v>-</v>
          </cell>
        </row>
        <row r="5675">
          <cell r="A5675" t="str">
            <v>UT</v>
          </cell>
          <cell r="B5675" t="str">
            <v>A5C</v>
          </cell>
          <cell r="C5675" t="str">
            <v>P</v>
          </cell>
          <cell r="D5675" t="str">
            <v>HOLD4</v>
          </cell>
          <cell r="E5675" t="str">
            <v>90 ELL</v>
          </cell>
          <cell r="F5675">
            <v>2</v>
          </cell>
          <cell r="G5675" t="str">
            <v>CB300108000200</v>
          </cell>
          <cell r="H5675">
            <v>2</v>
          </cell>
          <cell r="I5675" t="str">
            <v>--</v>
          </cell>
          <cell r="J5675">
            <v>6</v>
          </cell>
          <cell r="K5675" t="str">
            <v>-</v>
          </cell>
        </row>
        <row r="5676">
          <cell r="A5676" t="str">
            <v>UT</v>
          </cell>
          <cell r="B5676" t="str">
            <v>A5C</v>
          </cell>
          <cell r="C5676" t="str">
            <v>P</v>
          </cell>
          <cell r="D5676" t="str">
            <v>HOLD1</v>
          </cell>
          <cell r="E5676" t="str">
            <v>SOL</v>
          </cell>
          <cell r="F5676">
            <v>2</v>
          </cell>
          <cell r="G5676" t="str">
            <v>CB39020000020T</v>
          </cell>
          <cell r="H5676">
            <v>2</v>
          </cell>
          <cell r="I5676">
            <v>0.75</v>
          </cell>
          <cell r="J5676">
            <v>2</v>
          </cell>
          <cell r="K5676" t="str">
            <v>-</v>
          </cell>
        </row>
        <row r="5677">
          <cell r="A5677" t="str">
            <v>UT</v>
          </cell>
          <cell r="B5677" t="str">
            <v>A5C</v>
          </cell>
          <cell r="C5677" t="str">
            <v>P</v>
          </cell>
          <cell r="D5677" t="str">
            <v>HOLD2</v>
          </cell>
          <cell r="E5677" t="str">
            <v>SOL</v>
          </cell>
          <cell r="F5677">
            <v>2</v>
          </cell>
          <cell r="G5677" t="str">
            <v>CB39020000020T</v>
          </cell>
          <cell r="H5677">
            <v>2</v>
          </cell>
          <cell r="I5677">
            <v>0.75</v>
          </cell>
          <cell r="J5677">
            <v>4</v>
          </cell>
          <cell r="K5677" t="str">
            <v>-</v>
          </cell>
        </row>
        <row r="5678">
          <cell r="A5678" t="str">
            <v>UT</v>
          </cell>
          <cell r="B5678" t="str">
            <v>A5C</v>
          </cell>
          <cell r="C5678" t="str">
            <v>P</v>
          </cell>
          <cell r="D5678" t="str">
            <v>HOLD3</v>
          </cell>
          <cell r="E5678" t="str">
            <v>SOL</v>
          </cell>
          <cell r="F5678">
            <v>2</v>
          </cell>
          <cell r="G5678" t="str">
            <v>CB39020000020T</v>
          </cell>
          <cell r="H5678">
            <v>2</v>
          </cell>
          <cell r="I5678">
            <v>0.75</v>
          </cell>
          <cell r="J5678">
            <v>2</v>
          </cell>
          <cell r="K5678" t="str">
            <v>-</v>
          </cell>
        </row>
        <row r="5679">
          <cell r="A5679" t="str">
            <v>UT</v>
          </cell>
          <cell r="B5679" t="str">
            <v>A5C</v>
          </cell>
          <cell r="C5679" t="str">
            <v>P</v>
          </cell>
          <cell r="D5679" t="str">
            <v>HOLD4</v>
          </cell>
          <cell r="E5679" t="str">
            <v>SOL</v>
          </cell>
          <cell r="F5679">
            <v>2</v>
          </cell>
          <cell r="G5679" t="str">
            <v>CB39020000020T</v>
          </cell>
          <cell r="H5679">
            <v>2</v>
          </cell>
          <cell r="I5679">
            <v>0.75</v>
          </cell>
          <cell r="J5679">
            <v>1</v>
          </cell>
          <cell r="K5679" t="str">
            <v>-</v>
          </cell>
        </row>
        <row r="5680">
          <cell r="A5680" t="str">
            <v>UT</v>
          </cell>
          <cell r="B5680" t="str">
            <v>CA304</v>
          </cell>
          <cell r="C5680" t="str">
            <v>MC</v>
          </cell>
          <cell r="D5680" t="str">
            <v>12014</v>
          </cell>
          <cell r="E5680" t="str">
            <v>TOL</v>
          </cell>
          <cell r="F5680">
            <v>2</v>
          </cell>
          <cell r="G5680" t="str">
            <v>CB39030000020T</v>
          </cell>
          <cell r="H5680">
            <v>2</v>
          </cell>
          <cell r="I5680">
            <v>0.75</v>
          </cell>
          <cell r="J5680">
            <v>1</v>
          </cell>
          <cell r="K5680" t="str">
            <v>-</v>
          </cell>
        </row>
        <row r="5681">
          <cell r="A5681" t="str">
            <v>UT</v>
          </cell>
          <cell r="B5681" t="str">
            <v>A5C</v>
          </cell>
          <cell r="C5681" t="str">
            <v>P</v>
          </cell>
          <cell r="D5681" t="str">
            <v>23108</v>
          </cell>
          <cell r="E5681" t="str">
            <v>TOL</v>
          </cell>
          <cell r="F5681">
            <v>2</v>
          </cell>
          <cell r="G5681" t="str">
            <v>CB39030000020T</v>
          </cell>
          <cell r="H5681">
            <v>2</v>
          </cell>
          <cell r="I5681">
            <v>0.75</v>
          </cell>
          <cell r="J5681">
            <v>1</v>
          </cell>
          <cell r="K5681" t="str">
            <v>-</v>
          </cell>
        </row>
        <row r="5682">
          <cell r="A5682" t="str">
            <v>UT</v>
          </cell>
          <cell r="B5682" t="str">
            <v>A5C</v>
          </cell>
          <cell r="C5682" t="str">
            <v>P</v>
          </cell>
          <cell r="D5682" t="str">
            <v>23112</v>
          </cell>
          <cell r="E5682" t="str">
            <v>TOL</v>
          </cell>
          <cell r="F5682">
            <v>2</v>
          </cell>
          <cell r="G5682" t="str">
            <v>CB39030000020T</v>
          </cell>
          <cell r="H5682">
            <v>2</v>
          </cell>
          <cell r="I5682">
            <v>0.75</v>
          </cell>
          <cell r="J5682">
            <v>1</v>
          </cell>
          <cell r="K5682" t="str">
            <v>-</v>
          </cell>
        </row>
        <row r="5683">
          <cell r="A5683" t="str">
            <v>UT</v>
          </cell>
          <cell r="B5683" t="str">
            <v>A5C</v>
          </cell>
          <cell r="C5683" t="str">
            <v>P</v>
          </cell>
          <cell r="D5683" t="str">
            <v>23116</v>
          </cell>
          <cell r="E5683" t="str">
            <v>TOL</v>
          </cell>
          <cell r="F5683">
            <v>2</v>
          </cell>
          <cell r="G5683" t="str">
            <v>CB39030000020T</v>
          </cell>
          <cell r="H5683">
            <v>2</v>
          </cell>
          <cell r="I5683">
            <v>0.75</v>
          </cell>
          <cell r="J5683">
            <v>1</v>
          </cell>
          <cell r="K5683" t="str">
            <v>-</v>
          </cell>
        </row>
        <row r="5684">
          <cell r="A5684" t="str">
            <v>UT</v>
          </cell>
          <cell r="B5684" t="str">
            <v>A5C</v>
          </cell>
          <cell r="C5684" t="str">
            <v>P</v>
          </cell>
          <cell r="D5684" t="str">
            <v>23144</v>
          </cell>
          <cell r="E5684" t="str">
            <v>TOL</v>
          </cell>
          <cell r="F5684">
            <v>2</v>
          </cell>
          <cell r="G5684" t="str">
            <v>CB39030000020T</v>
          </cell>
          <cell r="H5684">
            <v>2</v>
          </cell>
          <cell r="I5684">
            <v>0.75</v>
          </cell>
          <cell r="J5684">
            <v>1</v>
          </cell>
          <cell r="K5684" t="str">
            <v>-</v>
          </cell>
        </row>
        <row r="5685">
          <cell r="A5685" t="str">
            <v>UT</v>
          </cell>
          <cell r="B5685" t="str">
            <v>A5C</v>
          </cell>
          <cell r="C5685" t="str">
            <v>P</v>
          </cell>
          <cell r="D5685" t="str">
            <v>23148</v>
          </cell>
          <cell r="E5685" t="str">
            <v>TOL</v>
          </cell>
          <cell r="F5685">
            <v>2</v>
          </cell>
          <cell r="G5685" t="str">
            <v>CB39030000020T</v>
          </cell>
          <cell r="H5685">
            <v>2</v>
          </cell>
          <cell r="I5685">
            <v>0.75</v>
          </cell>
          <cell r="J5685">
            <v>1</v>
          </cell>
          <cell r="K5685" t="str">
            <v>-</v>
          </cell>
        </row>
        <row r="5686">
          <cell r="A5686" t="str">
            <v>UT</v>
          </cell>
          <cell r="B5686" t="str">
            <v>A5C</v>
          </cell>
          <cell r="C5686" t="str">
            <v>P</v>
          </cell>
          <cell r="D5686" t="str">
            <v>23155</v>
          </cell>
          <cell r="E5686" t="str">
            <v>TOL</v>
          </cell>
          <cell r="F5686">
            <v>2</v>
          </cell>
          <cell r="G5686" t="str">
            <v>CB39030000020T</v>
          </cell>
          <cell r="H5686">
            <v>2</v>
          </cell>
          <cell r="I5686">
            <v>0.75</v>
          </cell>
          <cell r="J5686">
            <v>1</v>
          </cell>
          <cell r="K5686" t="str">
            <v>-</v>
          </cell>
        </row>
        <row r="5687">
          <cell r="A5687" t="str">
            <v>UT</v>
          </cell>
          <cell r="B5687" t="str">
            <v>A5C</v>
          </cell>
          <cell r="C5687" t="str">
            <v>P</v>
          </cell>
          <cell r="D5687" t="str">
            <v>HOLD1</v>
          </cell>
          <cell r="E5687" t="str">
            <v>TOL</v>
          </cell>
          <cell r="F5687">
            <v>2</v>
          </cell>
          <cell r="G5687" t="str">
            <v>CB39030000020T</v>
          </cell>
          <cell r="H5687">
            <v>2</v>
          </cell>
          <cell r="I5687">
            <v>0.75</v>
          </cell>
          <cell r="J5687">
            <v>4</v>
          </cell>
          <cell r="K5687" t="str">
            <v>-</v>
          </cell>
        </row>
        <row r="5688">
          <cell r="A5688" t="str">
            <v>UT</v>
          </cell>
          <cell r="B5688" t="str">
            <v>A5C</v>
          </cell>
          <cell r="C5688" t="str">
            <v>P</v>
          </cell>
          <cell r="D5688" t="str">
            <v>HOLD2</v>
          </cell>
          <cell r="E5688" t="str">
            <v>TOL</v>
          </cell>
          <cell r="F5688">
            <v>2</v>
          </cell>
          <cell r="G5688" t="str">
            <v>CB39030000020T</v>
          </cell>
          <cell r="H5688">
            <v>2</v>
          </cell>
          <cell r="I5688">
            <v>0.75</v>
          </cell>
          <cell r="J5688">
            <v>4</v>
          </cell>
          <cell r="K5688" t="str">
            <v>-</v>
          </cell>
        </row>
        <row r="5689">
          <cell r="A5689" t="str">
            <v>UT</v>
          </cell>
          <cell r="B5689" t="str">
            <v>A5C</v>
          </cell>
          <cell r="C5689" t="str">
            <v>P</v>
          </cell>
          <cell r="D5689" t="str">
            <v>HOLD3</v>
          </cell>
          <cell r="E5689" t="str">
            <v>TOL</v>
          </cell>
          <cell r="F5689">
            <v>2</v>
          </cell>
          <cell r="G5689" t="str">
            <v>CB39030000020T</v>
          </cell>
          <cell r="H5689">
            <v>2</v>
          </cell>
          <cell r="I5689">
            <v>0.75</v>
          </cell>
          <cell r="J5689">
            <v>2</v>
          </cell>
          <cell r="K5689" t="str">
            <v>-</v>
          </cell>
        </row>
        <row r="5690">
          <cell r="A5690" t="str">
            <v>UT</v>
          </cell>
          <cell r="B5690" t="str">
            <v>A5C</v>
          </cell>
          <cell r="C5690" t="str">
            <v>P</v>
          </cell>
          <cell r="D5690" t="str">
            <v>HOLD4</v>
          </cell>
          <cell r="E5690" t="str">
            <v>TOL</v>
          </cell>
          <cell r="F5690">
            <v>2</v>
          </cell>
          <cell r="G5690" t="str">
            <v>CB39030000020T</v>
          </cell>
          <cell r="H5690">
            <v>2</v>
          </cell>
          <cell r="I5690">
            <v>0.75</v>
          </cell>
          <cell r="J5690">
            <v>1</v>
          </cell>
          <cell r="K5690" t="str">
            <v>-</v>
          </cell>
        </row>
        <row r="5691">
          <cell r="A5691" t="str">
            <v>UT</v>
          </cell>
          <cell r="B5691" t="str">
            <v>B2C</v>
          </cell>
          <cell r="C5691" t="str">
            <v>SH</v>
          </cell>
          <cell r="D5691" t="str">
            <v>001</v>
          </cell>
          <cell r="E5691" t="str">
            <v>SOL</v>
          </cell>
          <cell r="F5691">
            <v>2</v>
          </cell>
          <cell r="G5691" t="str">
            <v>CB39020000030T</v>
          </cell>
          <cell r="H5691">
            <v>3</v>
          </cell>
          <cell r="I5691">
            <v>0.75</v>
          </cell>
          <cell r="J5691" t="str">
            <v>-</v>
          </cell>
          <cell r="K5691">
            <v>2</v>
          </cell>
        </row>
        <row r="5692">
          <cell r="A5692" t="str">
            <v>UT</v>
          </cell>
          <cell r="B5692" t="str">
            <v>B2C</v>
          </cell>
          <cell r="C5692" t="str">
            <v>SH</v>
          </cell>
          <cell r="D5692" t="str">
            <v>001</v>
          </cell>
          <cell r="E5692" t="str">
            <v>TOL</v>
          </cell>
          <cell r="F5692">
            <v>2</v>
          </cell>
          <cell r="G5692" t="str">
            <v>CB39030000030T</v>
          </cell>
          <cell r="H5692">
            <v>3</v>
          </cell>
          <cell r="I5692">
            <v>0.75</v>
          </cell>
          <cell r="J5692" t="str">
            <v>-</v>
          </cell>
          <cell r="K5692">
            <v>2</v>
          </cell>
        </row>
        <row r="5693">
          <cell r="A5693" t="str">
            <v>UT</v>
          </cell>
          <cell r="B5693" t="str">
            <v>B2C</v>
          </cell>
          <cell r="C5693" t="str">
            <v>SH</v>
          </cell>
          <cell r="D5693" t="str">
            <v>001</v>
          </cell>
          <cell r="E5693" t="str">
            <v>90 ELL</v>
          </cell>
          <cell r="F5693">
            <v>2</v>
          </cell>
          <cell r="G5693" t="str">
            <v>CB300104000300</v>
          </cell>
          <cell r="H5693">
            <v>3</v>
          </cell>
          <cell r="I5693" t="str">
            <v>--</v>
          </cell>
          <cell r="J5693" t="str">
            <v>-</v>
          </cell>
          <cell r="K5693">
            <v>6</v>
          </cell>
        </row>
        <row r="5694">
          <cell r="A5694" t="str">
            <v>UT</v>
          </cell>
          <cell r="B5694" t="str">
            <v>B2C</v>
          </cell>
          <cell r="C5694" t="str">
            <v>SH</v>
          </cell>
          <cell r="D5694" t="str">
            <v>001</v>
          </cell>
          <cell r="E5694" t="str">
            <v>90 ELL</v>
          </cell>
          <cell r="F5694">
            <v>2</v>
          </cell>
          <cell r="G5694" t="str">
            <v>CB300104000300</v>
          </cell>
          <cell r="H5694">
            <v>3</v>
          </cell>
          <cell r="I5694" t="str">
            <v>--</v>
          </cell>
          <cell r="J5694">
            <v>6</v>
          </cell>
          <cell r="K5694" t="str">
            <v>-</v>
          </cell>
        </row>
        <row r="5695">
          <cell r="A5695" t="str">
            <v>UT</v>
          </cell>
          <cell r="B5695" t="str">
            <v>B2C</v>
          </cell>
          <cell r="C5695" t="str">
            <v>SH</v>
          </cell>
          <cell r="D5695" t="str">
            <v>001</v>
          </cell>
          <cell r="E5695" t="str">
            <v>SOL</v>
          </cell>
          <cell r="F5695">
            <v>2</v>
          </cell>
          <cell r="G5695" t="str">
            <v>CB39020000030T</v>
          </cell>
          <cell r="H5695">
            <v>3</v>
          </cell>
          <cell r="I5695">
            <v>0.75</v>
          </cell>
          <cell r="J5695">
            <v>2</v>
          </cell>
          <cell r="K5695" t="str">
            <v>-</v>
          </cell>
        </row>
        <row r="5696">
          <cell r="A5696" t="str">
            <v>UT</v>
          </cell>
          <cell r="B5696" t="str">
            <v>B2C</v>
          </cell>
          <cell r="C5696" t="str">
            <v>SH</v>
          </cell>
          <cell r="D5696" t="str">
            <v>001</v>
          </cell>
          <cell r="E5696" t="str">
            <v>TOL</v>
          </cell>
          <cell r="F5696">
            <v>2</v>
          </cell>
          <cell r="G5696" t="str">
            <v>CB39030000030T</v>
          </cell>
          <cell r="H5696">
            <v>3</v>
          </cell>
          <cell r="I5696">
            <v>0.75</v>
          </cell>
          <cell r="J5696">
            <v>2</v>
          </cell>
          <cell r="K5696" t="str">
            <v>-</v>
          </cell>
        </row>
        <row r="5697">
          <cell r="A5697" t="str">
            <v>UT</v>
          </cell>
          <cell r="B5697" t="str">
            <v>A5C</v>
          </cell>
          <cell r="C5697" t="str">
            <v>WW</v>
          </cell>
          <cell r="D5697" t="str">
            <v>003</v>
          </cell>
          <cell r="E5697" t="str">
            <v>90 ELL</v>
          </cell>
          <cell r="F5697">
            <v>2</v>
          </cell>
          <cell r="G5697" t="str">
            <v>CB300104000300</v>
          </cell>
          <cell r="H5697">
            <v>3</v>
          </cell>
          <cell r="I5697" t="str">
            <v>--</v>
          </cell>
          <cell r="J5697">
            <v>4</v>
          </cell>
          <cell r="K5697" t="str">
            <v>-</v>
          </cell>
        </row>
        <row r="5698">
          <cell r="A5698" t="str">
            <v>UT</v>
          </cell>
          <cell r="B5698" t="str">
            <v>A5C</v>
          </cell>
          <cell r="C5698" t="str">
            <v>WW</v>
          </cell>
          <cell r="D5698" t="str">
            <v>003</v>
          </cell>
          <cell r="E5698" t="str">
            <v>SOL</v>
          </cell>
          <cell r="F5698">
            <v>2</v>
          </cell>
          <cell r="G5698" t="str">
            <v>CB39020000030T</v>
          </cell>
          <cell r="H5698">
            <v>3</v>
          </cell>
          <cell r="I5698">
            <v>0.75</v>
          </cell>
          <cell r="J5698">
            <v>1</v>
          </cell>
          <cell r="K5698" t="str">
            <v>-</v>
          </cell>
        </row>
        <row r="5699">
          <cell r="A5699" t="str">
            <v>UT</v>
          </cell>
          <cell r="B5699" t="str">
            <v>A5C</v>
          </cell>
          <cell r="C5699" t="str">
            <v>WW</v>
          </cell>
          <cell r="D5699" t="str">
            <v>003</v>
          </cell>
          <cell r="E5699" t="str">
            <v>TOL</v>
          </cell>
          <cell r="F5699">
            <v>2</v>
          </cell>
          <cell r="G5699" t="str">
            <v>CB39030000030T</v>
          </cell>
          <cell r="H5699">
            <v>3</v>
          </cell>
          <cell r="I5699">
            <v>0.75</v>
          </cell>
          <cell r="J5699">
            <v>1</v>
          </cell>
          <cell r="K5699" t="str">
            <v>-</v>
          </cell>
        </row>
        <row r="5700">
          <cell r="A5700" t="str">
            <v>UT</v>
          </cell>
          <cell r="B5700" t="str">
            <v>B2C</v>
          </cell>
          <cell r="C5700" t="str">
            <v>SH</v>
          </cell>
          <cell r="D5700" t="str">
            <v>001</v>
          </cell>
          <cell r="E5700" t="str">
            <v>90 ELL</v>
          </cell>
          <cell r="F5700">
            <v>2</v>
          </cell>
          <cell r="G5700" t="str">
            <v>CB300104000400</v>
          </cell>
          <cell r="H5700">
            <v>4</v>
          </cell>
          <cell r="I5700" t="str">
            <v>--</v>
          </cell>
          <cell r="J5700">
            <v>9</v>
          </cell>
          <cell r="K5700" t="str">
            <v>-</v>
          </cell>
        </row>
        <row r="5701">
          <cell r="A5701" t="str">
            <v>UT</v>
          </cell>
          <cell r="B5701" t="str">
            <v>B2C</v>
          </cell>
          <cell r="C5701" t="str">
            <v>SH</v>
          </cell>
          <cell r="D5701" t="str">
            <v>001</v>
          </cell>
          <cell r="E5701" t="str">
            <v>CAP</v>
          </cell>
          <cell r="F5701">
            <v>2</v>
          </cell>
          <cell r="G5701" t="str">
            <v>CB300704000400</v>
          </cell>
          <cell r="H5701">
            <v>4</v>
          </cell>
          <cell r="I5701" t="str">
            <v>--</v>
          </cell>
          <cell r="J5701">
            <v>3</v>
          </cell>
          <cell r="K5701" t="str">
            <v>-</v>
          </cell>
        </row>
        <row r="5702">
          <cell r="A5702" t="str">
            <v>UT</v>
          </cell>
          <cell r="B5702" t="str">
            <v>B2C</v>
          </cell>
          <cell r="C5702" t="str">
            <v>SH</v>
          </cell>
          <cell r="D5702" t="str">
            <v>001</v>
          </cell>
          <cell r="E5702" t="str">
            <v>SOL</v>
          </cell>
          <cell r="F5702">
            <v>2</v>
          </cell>
          <cell r="G5702" t="str">
            <v>CB39020000040T</v>
          </cell>
          <cell r="H5702">
            <v>4</v>
          </cell>
          <cell r="I5702">
            <v>0.75</v>
          </cell>
          <cell r="J5702">
            <v>9</v>
          </cell>
          <cell r="K5702" t="str">
            <v>-</v>
          </cell>
        </row>
        <row r="5703">
          <cell r="A5703" t="str">
            <v>UT</v>
          </cell>
          <cell r="B5703" t="str">
            <v>B2C</v>
          </cell>
          <cell r="C5703" t="str">
            <v>SH</v>
          </cell>
          <cell r="D5703" t="str">
            <v>001</v>
          </cell>
          <cell r="E5703" t="str">
            <v>TOL</v>
          </cell>
          <cell r="F5703">
            <v>2</v>
          </cell>
          <cell r="G5703" t="str">
            <v>CB39030000040T</v>
          </cell>
          <cell r="H5703">
            <v>4</v>
          </cell>
          <cell r="I5703">
            <v>0.75</v>
          </cell>
          <cell r="J5703">
            <v>3</v>
          </cell>
          <cell r="K5703" t="str">
            <v>-</v>
          </cell>
        </row>
        <row r="5704">
          <cell r="A5704" t="str">
            <v>UT</v>
          </cell>
          <cell r="B5704" t="str">
            <v>CA307</v>
          </cell>
          <cell r="C5704" t="str">
            <v>P</v>
          </cell>
          <cell r="D5704" t="str">
            <v>HOLD7</v>
          </cell>
          <cell r="E5704" t="str">
            <v>90 ELL</v>
          </cell>
          <cell r="F5704">
            <v>2</v>
          </cell>
          <cell r="G5704" t="str">
            <v>CB300105000400</v>
          </cell>
          <cell r="H5704">
            <v>4</v>
          </cell>
          <cell r="I5704" t="str">
            <v>--</v>
          </cell>
          <cell r="J5704">
            <v>6</v>
          </cell>
          <cell r="K5704" t="str">
            <v>-</v>
          </cell>
        </row>
        <row r="5705">
          <cell r="A5705" t="str">
            <v>UT</v>
          </cell>
          <cell r="B5705" t="str">
            <v>CA307</v>
          </cell>
          <cell r="C5705" t="str">
            <v>P</v>
          </cell>
          <cell r="D5705" t="str">
            <v>HOLD7</v>
          </cell>
          <cell r="E5705" t="str">
            <v>SOL</v>
          </cell>
          <cell r="F5705">
            <v>2</v>
          </cell>
          <cell r="G5705" t="str">
            <v>CB39020000040T</v>
          </cell>
          <cell r="H5705">
            <v>4</v>
          </cell>
          <cell r="I5705">
            <v>0.75</v>
          </cell>
          <cell r="J5705">
            <v>1</v>
          </cell>
          <cell r="K5705" t="str">
            <v>-</v>
          </cell>
        </row>
        <row r="5706">
          <cell r="A5706" t="str">
            <v>UT</v>
          </cell>
          <cell r="B5706" t="str">
            <v>CA307</v>
          </cell>
          <cell r="C5706" t="str">
            <v>P</v>
          </cell>
          <cell r="D5706" t="str">
            <v>HOLD7</v>
          </cell>
          <cell r="E5706" t="str">
            <v>TOL</v>
          </cell>
          <cell r="F5706">
            <v>2</v>
          </cell>
          <cell r="G5706" t="str">
            <v>CB39030000040T</v>
          </cell>
          <cell r="H5706">
            <v>4</v>
          </cell>
          <cell r="I5706">
            <v>0.75</v>
          </cell>
          <cell r="J5706">
            <v>1</v>
          </cell>
          <cell r="K5706" t="str">
            <v>-</v>
          </cell>
        </row>
        <row r="5707">
          <cell r="A5707" t="str">
            <v>UT</v>
          </cell>
          <cell r="B5707" t="str">
            <v>A5C</v>
          </cell>
          <cell r="C5707" t="str">
            <v>P</v>
          </cell>
          <cell r="D5707" t="str">
            <v>HOLD5</v>
          </cell>
          <cell r="E5707" t="str">
            <v>90 ELL</v>
          </cell>
          <cell r="F5707">
            <v>2</v>
          </cell>
          <cell r="G5707" t="str">
            <v>CB300104000400</v>
          </cell>
          <cell r="H5707">
            <v>4</v>
          </cell>
          <cell r="I5707" t="str">
            <v>--</v>
          </cell>
          <cell r="J5707">
            <v>24</v>
          </cell>
          <cell r="K5707" t="str">
            <v>-</v>
          </cell>
        </row>
        <row r="5708">
          <cell r="A5708" t="str">
            <v>UT</v>
          </cell>
          <cell r="B5708" t="str">
            <v>A5C</v>
          </cell>
          <cell r="C5708" t="str">
            <v>P</v>
          </cell>
          <cell r="D5708" t="str">
            <v>HOLD6</v>
          </cell>
          <cell r="E5708" t="str">
            <v>90 ELL</v>
          </cell>
          <cell r="F5708">
            <v>2</v>
          </cell>
          <cell r="G5708" t="str">
            <v>CB300104000400</v>
          </cell>
          <cell r="H5708">
            <v>4</v>
          </cell>
          <cell r="I5708" t="str">
            <v>--</v>
          </cell>
          <cell r="J5708">
            <v>6</v>
          </cell>
          <cell r="K5708" t="str">
            <v>-</v>
          </cell>
        </row>
        <row r="5709">
          <cell r="A5709" t="str">
            <v>UT</v>
          </cell>
          <cell r="B5709" t="str">
            <v>A5C</v>
          </cell>
          <cell r="C5709" t="str">
            <v>P</v>
          </cell>
          <cell r="D5709" t="str">
            <v>HOLD5</v>
          </cell>
          <cell r="E5709" t="str">
            <v>SOL</v>
          </cell>
          <cell r="F5709">
            <v>2</v>
          </cell>
          <cell r="G5709" t="str">
            <v>CB39020000040T</v>
          </cell>
          <cell r="H5709">
            <v>4</v>
          </cell>
          <cell r="I5709">
            <v>0.75</v>
          </cell>
          <cell r="J5709">
            <v>4</v>
          </cell>
          <cell r="K5709" t="str">
            <v>-</v>
          </cell>
        </row>
        <row r="5710">
          <cell r="A5710" t="str">
            <v>UT</v>
          </cell>
          <cell r="B5710" t="str">
            <v>A5C</v>
          </cell>
          <cell r="C5710" t="str">
            <v>P</v>
          </cell>
          <cell r="D5710" t="str">
            <v>HOLD6</v>
          </cell>
          <cell r="E5710" t="str">
            <v>SOL</v>
          </cell>
          <cell r="F5710">
            <v>2</v>
          </cell>
          <cell r="G5710" t="str">
            <v>CB39020000040T</v>
          </cell>
          <cell r="H5710">
            <v>4</v>
          </cell>
          <cell r="I5710">
            <v>0.75</v>
          </cell>
          <cell r="J5710">
            <v>1</v>
          </cell>
          <cell r="K5710" t="str">
            <v>-</v>
          </cell>
        </row>
        <row r="5711">
          <cell r="A5711" t="str">
            <v>UT</v>
          </cell>
          <cell r="B5711" t="str">
            <v>A5C</v>
          </cell>
          <cell r="C5711" t="str">
            <v>P</v>
          </cell>
          <cell r="D5711" t="str">
            <v>HOLD5</v>
          </cell>
          <cell r="E5711" t="str">
            <v>TOL</v>
          </cell>
          <cell r="F5711">
            <v>2</v>
          </cell>
          <cell r="G5711" t="str">
            <v>CB39030000040T</v>
          </cell>
          <cell r="H5711">
            <v>4</v>
          </cell>
          <cell r="I5711">
            <v>0.75</v>
          </cell>
          <cell r="J5711">
            <v>4</v>
          </cell>
          <cell r="K5711" t="str">
            <v>-</v>
          </cell>
        </row>
        <row r="5712">
          <cell r="A5712" t="str">
            <v>UT</v>
          </cell>
          <cell r="B5712" t="str">
            <v>A5C</v>
          </cell>
          <cell r="C5712" t="str">
            <v>P</v>
          </cell>
          <cell r="D5712" t="str">
            <v>HOLD6</v>
          </cell>
          <cell r="E5712" t="str">
            <v>TOL</v>
          </cell>
          <cell r="F5712">
            <v>2</v>
          </cell>
          <cell r="G5712" t="str">
            <v>CB39030000040T</v>
          </cell>
          <cell r="H5712">
            <v>4</v>
          </cell>
          <cell r="I5712">
            <v>0.75</v>
          </cell>
          <cell r="J5712">
            <v>1</v>
          </cell>
          <cell r="K5712" t="str">
            <v>-</v>
          </cell>
        </row>
        <row r="5713">
          <cell r="A5713" t="str">
            <v>UT</v>
          </cell>
          <cell r="B5713" t="str">
            <v>B2C</v>
          </cell>
          <cell r="C5713" t="str">
            <v>SH</v>
          </cell>
          <cell r="D5713" t="str">
            <v>001</v>
          </cell>
          <cell r="E5713" t="str">
            <v>SOL</v>
          </cell>
          <cell r="F5713">
            <v>2</v>
          </cell>
          <cell r="G5713" t="str">
            <v>CB39020000060T</v>
          </cell>
          <cell r="H5713">
            <v>6</v>
          </cell>
          <cell r="I5713">
            <v>0.75</v>
          </cell>
          <cell r="J5713">
            <v>6</v>
          </cell>
          <cell r="K5713" t="str">
            <v>-</v>
          </cell>
        </row>
        <row r="5714">
          <cell r="A5714" t="str">
            <v>UT</v>
          </cell>
          <cell r="B5714" t="str">
            <v>CA307</v>
          </cell>
          <cell r="C5714" t="str">
            <v>HCLG</v>
          </cell>
          <cell r="D5714" t="str">
            <v>1100</v>
          </cell>
          <cell r="E5714" t="str">
            <v>90 ELL</v>
          </cell>
          <cell r="F5714">
            <v>2</v>
          </cell>
          <cell r="G5714" t="str">
            <v>CB300105000600</v>
          </cell>
          <cell r="H5714">
            <v>6</v>
          </cell>
          <cell r="I5714" t="str">
            <v>--</v>
          </cell>
          <cell r="J5714">
            <v>9</v>
          </cell>
          <cell r="K5714" t="str">
            <v>-</v>
          </cell>
        </row>
        <row r="5715">
          <cell r="A5715" t="str">
            <v>UT</v>
          </cell>
          <cell r="B5715" t="str">
            <v>CA307</v>
          </cell>
          <cell r="C5715" t="str">
            <v>HCLG</v>
          </cell>
          <cell r="D5715" t="str">
            <v>1100</v>
          </cell>
          <cell r="E5715" t="str">
            <v>SOL</v>
          </cell>
          <cell r="F5715">
            <v>2</v>
          </cell>
          <cell r="G5715" t="str">
            <v>CB39020000060T</v>
          </cell>
          <cell r="H5715">
            <v>6</v>
          </cell>
          <cell r="I5715">
            <v>0.75</v>
          </cell>
          <cell r="J5715">
            <v>1</v>
          </cell>
          <cell r="K5715" t="str">
            <v>-</v>
          </cell>
        </row>
        <row r="5716">
          <cell r="A5716" t="str">
            <v>UT</v>
          </cell>
          <cell r="B5716" t="str">
            <v>CA307</v>
          </cell>
          <cell r="C5716" t="str">
            <v>HCLG</v>
          </cell>
          <cell r="D5716" t="str">
            <v>1100</v>
          </cell>
          <cell r="E5716" t="str">
            <v>TEE</v>
          </cell>
          <cell r="F5716">
            <v>2</v>
          </cell>
          <cell r="G5716" t="str">
            <v>CB300305000600</v>
          </cell>
          <cell r="H5716">
            <v>6</v>
          </cell>
          <cell r="I5716" t="str">
            <v>--</v>
          </cell>
          <cell r="J5716">
            <v>1</v>
          </cell>
          <cell r="K5716" t="str">
            <v>-</v>
          </cell>
        </row>
        <row r="5717">
          <cell r="A5717" t="str">
            <v>UT</v>
          </cell>
          <cell r="B5717" t="str">
            <v>CA307</v>
          </cell>
          <cell r="C5717" t="str">
            <v>HCLG</v>
          </cell>
          <cell r="D5717" t="str">
            <v>1100</v>
          </cell>
          <cell r="E5717" t="str">
            <v>TOL</v>
          </cell>
          <cell r="F5717">
            <v>2</v>
          </cell>
          <cell r="G5717" t="str">
            <v>CB39030000060T</v>
          </cell>
          <cell r="H5717">
            <v>6</v>
          </cell>
          <cell r="I5717">
            <v>0.75</v>
          </cell>
          <cell r="J5717">
            <v>2</v>
          </cell>
          <cell r="K5717" t="str">
            <v>-</v>
          </cell>
        </row>
        <row r="5718">
          <cell r="A5718" t="str">
            <v>UT</v>
          </cell>
          <cell r="B5718" t="str">
            <v>A5C</v>
          </cell>
          <cell r="C5718" t="str">
            <v>WW</v>
          </cell>
          <cell r="D5718" t="str">
            <v>002</v>
          </cell>
          <cell r="E5718" t="str">
            <v>90 ELL</v>
          </cell>
          <cell r="F5718">
            <v>2</v>
          </cell>
          <cell r="G5718" t="str">
            <v>CB300104000600</v>
          </cell>
          <cell r="H5718">
            <v>6</v>
          </cell>
          <cell r="I5718" t="str">
            <v>--</v>
          </cell>
          <cell r="J5718">
            <v>1</v>
          </cell>
          <cell r="K5718" t="str">
            <v>-</v>
          </cell>
        </row>
        <row r="5719">
          <cell r="A5719" t="str">
            <v>UT</v>
          </cell>
          <cell r="B5719" t="str">
            <v>A5C</v>
          </cell>
          <cell r="C5719" t="str">
            <v>WW</v>
          </cell>
          <cell r="D5719" t="str">
            <v>002</v>
          </cell>
          <cell r="E5719" t="str">
            <v>SOL</v>
          </cell>
          <cell r="F5719">
            <v>2</v>
          </cell>
          <cell r="G5719" t="str">
            <v>CB39020000060T</v>
          </cell>
          <cell r="H5719">
            <v>6</v>
          </cell>
          <cell r="I5719">
            <v>0.75</v>
          </cell>
          <cell r="J5719">
            <v>1</v>
          </cell>
          <cell r="K5719" t="str">
            <v>-</v>
          </cell>
        </row>
        <row r="5720">
          <cell r="A5720" t="str">
            <v>UT</v>
          </cell>
          <cell r="B5720" t="str">
            <v>B2C</v>
          </cell>
          <cell r="C5720" t="str">
            <v>SH</v>
          </cell>
          <cell r="D5720" t="str">
            <v>001</v>
          </cell>
          <cell r="E5720" t="str">
            <v>90 ELL</v>
          </cell>
          <cell r="F5720">
            <v>2</v>
          </cell>
          <cell r="G5720" t="str">
            <v>CB300104000800</v>
          </cell>
          <cell r="H5720">
            <v>8</v>
          </cell>
          <cell r="I5720" t="str">
            <v>--</v>
          </cell>
          <cell r="J5720">
            <v>21</v>
          </cell>
          <cell r="K5720" t="str">
            <v>-</v>
          </cell>
        </row>
        <row r="5721">
          <cell r="A5721" t="str">
            <v>UT</v>
          </cell>
          <cell r="B5721" t="str">
            <v>B2C</v>
          </cell>
          <cell r="C5721" t="str">
            <v>SH</v>
          </cell>
          <cell r="D5721" t="str">
            <v>001</v>
          </cell>
          <cell r="E5721" t="str">
            <v>SOL</v>
          </cell>
          <cell r="F5721">
            <v>2</v>
          </cell>
          <cell r="G5721" t="str">
            <v>CB39020000080T</v>
          </cell>
          <cell r="H5721">
            <v>8</v>
          </cell>
          <cell r="I5721">
            <v>0.75</v>
          </cell>
          <cell r="J5721">
            <v>1</v>
          </cell>
          <cell r="K5721" t="str">
            <v>-</v>
          </cell>
        </row>
        <row r="5722">
          <cell r="A5722" t="str">
            <v>UT</v>
          </cell>
          <cell r="B5722" t="str">
            <v>B2C</v>
          </cell>
          <cell r="C5722" t="str">
            <v>SH</v>
          </cell>
          <cell r="D5722" t="str">
            <v>001</v>
          </cell>
          <cell r="E5722" t="str">
            <v>TOL</v>
          </cell>
          <cell r="F5722">
            <v>2</v>
          </cell>
          <cell r="G5722" t="str">
            <v>CB39030000080T</v>
          </cell>
          <cell r="H5722">
            <v>8</v>
          </cell>
          <cell r="I5722">
            <v>0.75</v>
          </cell>
          <cell r="J5722">
            <v>3</v>
          </cell>
          <cell r="K5722" t="str">
            <v>-</v>
          </cell>
        </row>
        <row r="5723">
          <cell r="A5723" t="str">
            <v>UT</v>
          </cell>
          <cell r="B5723" t="str">
            <v>A5C</v>
          </cell>
          <cell r="C5723" t="str">
            <v>WW</v>
          </cell>
          <cell r="D5723" t="str">
            <v>002</v>
          </cell>
          <cell r="E5723" t="str">
            <v>90 ELL</v>
          </cell>
          <cell r="F5723">
            <v>2</v>
          </cell>
          <cell r="G5723" t="str">
            <v>CB300104000800</v>
          </cell>
          <cell r="H5723">
            <v>8</v>
          </cell>
          <cell r="I5723" t="str">
            <v>--</v>
          </cell>
          <cell r="J5723">
            <v>3</v>
          </cell>
          <cell r="K5723" t="str">
            <v>-</v>
          </cell>
        </row>
        <row r="5724">
          <cell r="A5724" t="str">
            <v>UT</v>
          </cell>
          <cell r="B5724" t="str">
            <v>A5C</v>
          </cell>
          <cell r="C5724" t="str">
            <v>WW</v>
          </cell>
          <cell r="D5724" t="str">
            <v>002</v>
          </cell>
          <cell r="E5724" t="str">
            <v>SOL</v>
          </cell>
          <cell r="F5724">
            <v>2</v>
          </cell>
          <cell r="G5724" t="str">
            <v>CB39020000080T</v>
          </cell>
          <cell r="H5724">
            <v>8</v>
          </cell>
          <cell r="I5724">
            <v>0.75</v>
          </cell>
          <cell r="J5724">
            <v>1</v>
          </cell>
          <cell r="K5724" t="str">
            <v>-</v>
          </cell>
        </row>
        <row r="5725">
          <cell r="A5725" t="str">
            <v>UT</v>
          </cell>
          <cell r="B5725" t="str">
            <v>A5C</v>
          </cell>
          <cell r="C5725" t="str">
            <v>WW</v>
          </cell>
          <cell r="D5725" t="str">
            <v>002</v>
          </cell>
          <cell r="E5725" t="str">
            <v>TOL</v>
          </cell>
          <cell r="F5725">
            <v>2</v>
          </cell>
          <cell r="G5725" t="str">
            <v>CB39030000080T</v>
          </cell>
          <cell r="H5725">
            <v>8</v>
          </cell>
          <cell r="I5725">
            <v>0.75</v>
          </cell>
          <cell r="J5725">
            <v>1</v>
          </cell>
          <cell r="K5725" t="str">
            <v>-</v>
          </cell>
        </row>
        <row r="5726">
          <cell r="A5726" t="str">
            <v>UT</v>
          </cell>
          <cell r="B5726" t="str">
            <v>A5C</v>
          </cell>
          <cell r="C5726" t="str">
            <v>WW</v>
          </cell>
          <cell r="D5726" t="str">
            <v>002</v>
          </cell>
          <cell r="E5726" t="str">
            <v>90 ELL</v>
          </cell>
          <cell r="F5726">
            <v>2</v>
          </cell>
          <cell r="G5726" t="str">
            <v>CB300104001200</v>
          </cell>
          <cell r="H5726">
            <v>12</v>
          </cell>
          <cell r="I5726" t="str">
            <v>--</v>
          </cell>
          <cell r="J5726">
            <v>7</v>
          </cell>
          <cell r="K5726" t="str">
            <v>-</v>
          </cell>
        </row>
        <row r="5727">
          <cell r="A5727" t="str">
            <v>UT</v>
          </cell>
          <cell r="B5727" t="str">
            <v>A5C</v>
          </cell>
          <cell r="C5727" t="str">
            <v>WW</v>
          </cell>
          <cell r="D5727" t="str">
            <v>002</v>
          </cell>
          <cell r="E5727" t="str">
            <v>SOL</v>
          </cell>
          <cell r="F5727">
            <v>2</v>
          </cell>
          <cell r="G5727" t="str">
            <v>CB39020000120T</v>
          </cell>
          <cell r="H5727">
            <v>12</v>
          </cell>
          <cell r="I5727">
            <v>0.75</v>
          </cell>
          <cell r="J5727">
            <v>2</v>
          </cell>
          <cell r="K5727" t="str">
            <v>-</v>
          </cell>
        </row>
        <row r="5728">
          <cell r="A5728" t="str">
            <v>UT</v>
          </cell>
          <cell r="B5728" t="str">
            <v>A5C</v>
          </cell>
          <cell r="C5728" t="str">
            <v>WW</v>
          </cell>
          <cell r="D5728" t="str">
            <v>002</v>
          </cell>
          <cell r="E5728" t="str">
            <v>TOL</v>
          </cell>
          <cell r="F5728">
            <v>2</v>
          </cell>
          <cell r="G5728" t="str">
            <v>CB39030000120T</v>
          </cell>
          <cell r="H5728">
            <v>12</v>
          </cell>
          <cell r="I5728">
            <v>0.75</v>
          </cell>
          <cell r="J5728">
            <v>1</v>
          </cell>
          <cell r="K5728" t="str">
            <v>-</v>
          </cell>
        </row>
        <row r="5729">
          <cell r="A5729" t="str">
            <v>UT</v>
          </cell>
          <cell r="B5729" t="str">
            <v>B2C</v>
          </cell>
          <cell r="C5729" t="str">
            <v>SH</v>
          </cell>
          <cell r="D5729" t="str">
            <v>001</v>
          </cell>
          <cell r="E5729" t="str">
            <v>TOL</v>
          </cell>
          <cell r="F5729">
            <v>2</v>
          </cell>
          <cell r="G5729" t="str">
            <v>CB39030000120T</v>
          </cell>
          <cell r="H5729">
            <v>12</v>
          </cell>
          <cell r="I5729">
            <v>0.75</v>
          </cell>
          <cell r="J5729" t="str">
            <v>-</v>
          </cell>
          <cell r="K5729">
            <v>2</v>
          </cell>
        </row>
        <row r="5730">
          <cell r="A5730" t="str">
            <v>UT</v>
          </cell>
          <cell r="B5730" t="str">
            <v>B2C</v>
          </cell>
          <cell r="C5730" t="str">
            <v>SH</v>
          </cell>
          <cell r="D5730" t="str">
            <v>001</v>
          </cell>
          <cell r="E5730" t="str">
            <v>90 ELL</v>
          </cell>
          <cell r="F5730">
            <v>2</v>
          </cell>
          <cell r="G5730" t="str">
            <v>CB300104001200</v>
          </cell>
          <cell r="H5730">
            <v>12</v>
          </cell>
          <cell r="I5730" t="str">
            <v>--</v>
          </cell>
          <cell r="J5730" t="str">
            <v>-</v>
          </cell>
          <cell r="K5730">
            <v>18</v>
          </cell>
        </row>
        <row r="5731">
          <cell r="A5731" t="str">
            <v>UT</v>
          </cell>
          <cell r="B5731" t="str">
            <v>A5C</v>
          </cell>
          <cell r="C5731" t="str">
            <v>WW</v>
          </cell>
          <cell r="D5731" t="str">
            <v>002</v>
          </cell>
          <cell r="E5731" t="str">
            <v>SOL</v>
          </cell>
          <cell r="F5731">
            <v>2</v>
          </cell>
          <cell r="G5731" t="str">
            <v>CB39020000120T</v>
          </cell>
          <cell r="H5731">
            <v>12</v>
          </cell>
          <cell r="I5731">
            <v>0.75</v>
          </cell>
          <cell r="J5731" t="str">
            <v>-</v>
          </cell>
          <cell r="K5731">
            <v>1</v>
          </cell>
        </row>
        <row r="5732">
          <cell r="A5732" t="str">
            <v>UT</v>
          </cell>
          <cell r="B5732" t="str">
            <v>A5C</v>
          </cell>
          <cell r="C5732" t="str">
            <v>WW</v>
          </cell>
          <cell r="D5732" t="str">
            <v>002</v>
          </cell>
          <cell r="E5732" t="str">
            <v>TOL</v>
          </cell>
          <cell r="F5732">
            <v>2</v>
          </cell>
          <cell r="G5732" t="str">
            <v>CB39030000120T</v>
          </cell>
          <cell r="H5732">
            <v>12</v>
          </cell>
          <cell r="I5732">
            <v>0.75</v>
          </cell>
          <cell r="J5732" t="str">
            <v>-</v>
          </cell>
          <cell r="K5732">
            <v>1</v>
          </cell>
        </row>
        <row r="5733">
          <cell r="A5733" t="str">
            <v>UT</v>
          </cell>
          <cell r="B5733" t="str">
            <v>A5C</v>
          </cell>
          <cell r="C5733" t="str">
            <v>WW</v>
          </cell>
          <cell r="D5733" t="str">
            <v>002</v>
          </cell>
          <cell r="E5733" t="str">
            <v>90 ELL</v>
          </cell>
          <cell r="F5733">
            <v>2</v>
          </cell>
          <cell r="G5733" t="str">
            <v>CB300104001200</v>
          </cell>
          <cell r="H5733">
            <v>12</v>
          </cell>
          <cell r="I5733" t="str">
            <v>--</v>
          </cell>
          <cell r="J5733" t="str">
            <v>-</v>
          </cell>
          <cell r="K5733">
            <v>3</v>
          </cell>
        </row>
        <row r="5734">
          <cell r="A5734" t="str">
            <v>UT</v>
          </cell>
          <cell r="B5734" t="str">
            <v>A5C</v>
          </cell>
          <cell r="C5734" t="str">
            <v>WW</v>
          </cell>
          <cell r="D5734" t="str">
            <v>002</v>
          </cell>
          <cell r="E5734" t="str">
            <v>SOL</v>
          </cell>
          <cell r="F5734">
            <v>2</v>
          </cell>
          <cell r="G5734" t="str">
            <v>CB39020000200T</v>
          </cell>
          <cell r="H5734">
            <v>20</v>
          </cell>
          <cell r="I5734">
            <v>0.75</v>
          </cell>
          <cell r="J5734" t="str">
            <v>-</v>
          </cell>
          <cell r="K5734">
            <v>1</v>
          </cell>
        </row>
        <row r="5735">
          <cell r="A5735" t="str">
            <v>UT</v>
          </cell>
          <cell r="B5735" t="str">
            <v>A5C</v>
          </cell>
          <cell r="C5735" t="str">
            <v>WW</v>
          </cell>
          <cell r="D5735" t="str">
            <v>002</v>
          </cell>
          <cell r="E5735" t="str">
            <v>90 ELL</v>
          </cell>
          <cell r="F5735">
            <v>2</v>
          </cell>
          <cell r="G5735" t="str">
            <v>CB300104002000</v>
          </cell>
          <cell r="H5735">
            <v>20</v>
          </cell>
          <cell r="I5735" t="str">
            <v>--</v>
          </cell>
          <cell r="J5735" t="str">
            <v>-</v>
          </cell>
          <cell r="K5735">
            <v>4</v>
          </cell>
        </row>
        <row r="5736">
          <cell r="A5736" t="str">
            <v>UT</v>
          </cell>
          <cell r="B5736" t="str">
            <v>B2C</v>
          </cell>
          <cell r="C5736" t="str">
            <v>SH</v>
          </cell>
          <cell r="D5736" t="str">
            <v>001</v>
          </cell>
          <cell r="E5736" t="str">
            <v>SOL</v>
          </cell>
          <cell r="F5736">
            <v>2</v>
          </cell>
          <cell r="G5736" t="str">
            <v>CB39020000040T</v>
          </cell>
          <cell r="H5736">
            <v>4</v>
          </cell>
          <cell r="I5736">
            <v>0.75</v>
          </cell>
          <cell r="J5736" t="str">
            <v>-</v>
          </cell>
          <cell r="K5736">
            <v>3</v>
          </cell>
        </row>
        <row r="5737">
          <cell r="A5737" t="str">
            <v>UT</v>
          </cell>
          <cell r="B5737" t="str">
            <v>B2C</v>
          </cell>
          <cell r="C5737" t="str">
            <v>SH</v>
          </cell>
          <cell r="D5737" t="str">
            <v>001</v>
          </cell>
          <cell r="E5737" t="str">
            <v>TOL</v>
          </cell>
          <cell r="F5737">
            <v>2</v>
          </cell>
          <cell r="G5737" t="str">
            <v>CB39030000040T</v>
          </cell>
          <cell r="H5737">
            <v>4</v>
          </cell>
          <cell r="I5737">
            <v>0.75</v>
          </cell>
          <cell r="J5737" t="str">
            <v>-</v>
          </cell>
          <cell r="K5737">
            <v>3</v>
          </cell>
        </row>
        <row r="5738">
          <cell r="A5738" t="str">
            <v>UT</v>
          </cell>
          <cell r="B5738" t="str">
            <v>B2C</v>
          </cell>
          <cell r="C5738" t="str">
            <v>SH</v>
          </cell>
          <cell r="D5738" t="str">
            <v>001</v>
          </cell>
          <cell r="E5738" t="str">
            <v>90 ELL</v>
          </cell>
          <cell r="F5738">
            <v>2</v>
          </cell>
          <cell r="G5738" t="str">
            <v>CB300104000400</v>
          </cell>
          <cell r="H5738">
            <v>4</v>
          </cell>
          <cell r="I5738" t="str">
            <v>--</v>
          </cell>
          <cell r="J5738" t="str">
            <v>-</v>
          </cell>
          <cell r="K5738">
            <v>9</v>
          </cell>
        </row>
        <row r="5739">
          <cell r="A5739" t="str">
            <v>UT</v>
          </cell>
          <cell r="B5739" t="str">
            <v>CA307</v>
          </cell>
          <cell r="C5739" t="str">
            <v>P</v>
          </cell>
          <cell r="D5739" t="str">
            <v>HOLD7</v>
          </cell>
          <cell r="E5739" t="str">
            <v>SOL</v>
          </cell>
          <cell r="F5739">
            <v>2</v>
          </cell>
          <cell r="G5739" t="str">
            <v>CB39020000040T</v>
          </cell>
          <cell r="H5739">
            <v>4</v>
          </cell>
          <cell r="I5739">
            <v>0.75</v>
          </cell>
          <cell r="J5739" t="str">
            <v>-</v>
          </cell>
          <cell r="K5739">
            <v>1</v>
          </cell>
        </row>
        <row r="5740">
          <cell r="A5740" t="str">
            <v>UT</v>
          </cell>
          <cell r="B5740" t="str">
            <v>CA307</v>
          </cell>
          <cell r="C5740" t="str">
            <v>P</v>
          </cell>
          <cell r="D5740" t="str">
            <v>HOLD7</v>
          </cell>
          <cell r="E5740" t="str">
            <v>TOL</v>
          </cell>
          <cell r="F5740">
            <v>2</v>
          </cell>
          <cell r="G5740" t="str">
            <v>CB39030000040T</v>
          </cell>
          <cell r="H5740">
            <v>4</v>
          </cell>
          <cell r="I5740">
            <v>0.75</v>
          </cell>
          <cell r="J5740" t="str">
            <v>-</v>
          </cell>
          <cell r="K5740">
            <v>1</v>
          </cell>
        </row>
        <row r="5741">
          <cell r="A5741" t="str">
            <v>UT</v>
          </cell>
          <cell r="B5741" t="str">
            <v>CA307</v>
          </cell>
          <cell r="C5741" t="str">
            <v>P</v>
          </cell>
          <cell r="D5741" t="str">
            <v>HOLD7</v>
          </cell>
          <cell r="E5741" t="str">
            <v>90 ELL</v>
          </cell>
          <cell r="F5741">
            <v>2</v>
          </cell>
          <cell r="G5741" t="str">
            <v>CB300105000400</v>
          </cell>
          <cell r="H5741">
            <v>4</v>
          </cell>
          <cell r="I5741" t="str">
            <v>--</v>
          </cell>
          <cell r="J5741" t="str">
            <v>-</v>
          </cell>
          <cell r="K5741">
            <v>6</v>
          </cell>
        </row>
        <row r="5742">
          <cell r="A5742" t="str">
            <v>UT</v>
          </cell>
          <cell r="B5742" t="str">
            <v>A5C</v>
          </cell>
          <cell r="C5742" t="str">
            <v>P</v>
          </cell>
          <cell r="D5742" t="str">
            <v>HOLD6</v>
          </cell>
          <cell r="E5742" t="str">
            <v>SOL</v>
          </cell>
          <cell r="F5742">
            <v>2</v>
          </cell>
          <cell r="G5742" t="str">
            <v>CB39020000040T</v>
          </cell>
          <cell r="H5742">
            <v>4</v>
          </cell>
          <cell r="I5742">
            <v>0.75</v>
          </cell>
          <cell r="J5742" t="str">
            <v>-</v>
          </cell>
          <cell r="K5742">
            <v>1</v>
          </cell>
        </row>
        <row r="5743">
          <cell r="A5743" t="str">
            <v>UT</v>
          </cell>
          <cell r="B5743" t="str">
            <v>A5C</v>
          </cell>
          <cell r="C5743" t="str">
            <v>P</v>
          </cell>
          <cell r="D5743" t="str">
            <v>HOLD6</v>
          </cell>
          <cell r="E5743" t="str">
            <v>TOL</v>
          </cell>
          <cell r="F5743">
            <v>2</v>
          </cell>
          <cell r="G5743" t="str">
            <v>CB39030000040T</v>
          </cell>
          <cell r="H5743">
            <v>4</v>
          </cell>
          <cell r="I5743">
            <v>0.75</v>
          </cell>
          <cell r="J5743" t="str">
            <v>-</v>
          </cell>
          <cell r="K5743">
            <v>1</v>
          </cell>
        </row>
        <row r="5744">
          <cell r="A5744" t="str">
            <v>UT</v>
          </cell>
          <cell r="B5744" t="str">
            <v>A5C</v>
          </cell>
          <cell r="C5744" t="str">
            <v>P</v>
          </cell>
          <cell r="D5744" t="str">
            <v>HOLD5</v>
          </cell>
          <cell r="E5744" t="str">
            <v>SOL</v>
          </cell>
          <cell r="F5744">
            <v>2</v>
          </cell>
          <cell r="G5744" t="str">
            <v>CB39020000040T</v>
          </cell>
          <cell r="H5744">
            <v>4</v>
          </cell>
          <cell r="I5744">
            <v>0.75</v>
          </cell>
          <cell r="J5744" t="str">
            <v>-</v>
          </cell>
          <cell r="K5744">
            <v>4</v>
          </cell>
        </row>
        <row r="5745">
          <cell r="A5745" t="str">
            <v>UT</v>
          </cell>
          <cell r="B5745" t="str">
            <v>A5C</v>
          </cell>
          <cell r="C5745" t="str">
            <v>P</v>
          </cell>
          <cell r="D5745" t="str">
            <v>HOLD5</v>
          </cell>
          <cell r="E5745" t="str">
            <v>TOL</v>
          </cell>
          <cell r="F5745">
            <v>2</v>
          </cell>
          <cell r="G5745" t="str">
            <v>CB39030000040T</v>
          </cell>
          <cell r="H5745">
            <v>4</v>
          </cell>
          <cell r="I5745">
            <v>0.75</v>
          </cell>
          <cell r="J5745" t="str">
            <v>-</v>
          </cell>
          <cell r="K5745">
            <v>4</v>
          </cell>
        </row>
        <row r="5746">
          <cell r="A5746" t="str">
            <v>UT</v>
          </cell>
          <cell r="B5746" t="str">
            <v>A5C</v>
          </cell>
          <cell r="C5746" t="str">
            <v>P</v>
          </cell>
          <cell r="D5746" t="str">
            <v>HOLD6</v>
          </cell>
          <cell r="E5746" t="str">
            <v>90 ELL</v>
          </cell>
          <cell r="F5746">
            <v>2</v>
          </cell>
          <cell r="G5746" t="str">
            <v>CB300104000400</v>
          </cell>
          <cell r="H5746">
            <v>4</v>
          </cell>
          <cell r="I5746" t="str">
            <v>--</v>
          </cell>
          <cell r="J5746" t="str">
            <v>-</v>
          </cell>
          <cell r="K5746">
            <v>6</v>
          </cell>
        </row>
        <row r="5747">
          <cell r="A5747" t="str">
            <v>UT</v>
          </cell>
          <cell r="B5747" t="str">
            <v>A5C</v>
          </cell>
          <cell r="C5747" t="str">
            <v>P</v>
          </cell>
          <cell r="D5747" t="str">
            <v>HOLD5</v>
          </cell>
          <cell r="E5747" t="str">
            <v>90 ELL</v>
          </cell>
          <cell r="F5747">
            <v>2</v>
          </cell>
          <cell r="G5747" t="str">
            <v>CB300104000400</v>
          </cell>
          <cell r="H5747">
            <v>4</v>
          </cell>
          <cell r="I5747" t="str">
            <v>--</v>
          </cell>
          <cell r="J5747" t="str">
            <v>-</v>
          </cell>
          <cell r="K5747">
            <v>24</v>
          </cell>
        </row>
        <row r="5748">
          <cell r="A5748" t="str">
            <v>UT</v>
          </cell>
          <cell r="B5748" t="str">
            <v>A5C</v>
          </cell>
          <cell r="C5748" t="str">
            <v>WW</v>
          </cell>
          <cell r="D5748" t="str">
            <v>003</v>
          </cell>
          <cell r="E5748" t="str">
            <v>SOL</v>
          </cell>
          <cell r="F5748">
            <v>2</v>
          </cell>
          <cell r="G5748" t="str">
            <v>CB39020000040T</v>
          </cell>
          <cell r="H5748">
            <v>4</v>
          </cell>
          <cell r="I5748">
            <v>0.75</v>
          </cell>
          <cell r="J5748" t="str">
            <v>-</v>
          </cell>
          <cell r="K5748">
            <v>1</v>
          </cell>
        </row>
        <row r="5749">
          <cell r="A5749" t="str">
            <v>UT</v>
          </cell>
          <cell r="B5749" t="str">
            <v>A5C</v>
          </cell>
          <cell r="C5749" t="str">
            <v>WW</v>
          </cell>
          <cell r="D5749" t="str">
            <v>003</v>
          </cell>
          <cell r="E5749" t="str">
            <v>TOL</v>
          </cell>
          <cell r="F5749">
            <v>2</v>
          </cell>
          <cell r="G5749" t="str">
            <v>CB39030000040T</v>
          </cell>
          <cell r="H5749">
            <v>4</v>
          </cell>
          <cell r="I5749">
            <v>0.75</v>
          </cell>
          <cell r="J5749" t="str">
            <v>-</v>
          </cell>
          <cell r="K5749">
            <v>1</v>
          </cell>
        </row>
        <row r="5750">
          <cell r="A5750" t="str">
            <v>UT</v>
          </cell>
          <cell r="B5750" t="str">
            <v>A5C</v>
          </cell>
          <cell r="C5750" t="str">
            <v>WW</v>
          </cell>
          <cell r="D5750" t="str">
            <v>003</v>
          </cell>
          <cell r="E5750" t="str">
            <v>90 ELL</v>
          </cell>
          <cell r="F5750">
            <v>2</v>
          </cell>
          <cell r="G5750" t="str">
            <v>CB300104000400</v>
          </cell>
          <cell r="H5750">
            <v>4</v>
          </cell>
          <cell r="I5750" t="str">
            <v>--</v>
          </cell>
          <cell r="J5750" t="str">
            <v>-</v>
          </cell>
          <cell r="K5750">
            <v>4</v>
          </cell>
        </row>
        <row r="5751">
          <cell r="A5751" t="str">
            <v>UT</v>
          </cell>
          <cell r="B5751" t="str">
            <v>B2C</v>
          </cell>
          <cell r="C5751" t="str">
            <v>SH</v>
          </cell>
          <cell r="D5751" t="str">
            <v>001</v>
          </cell>
          <cell r="E5751" t="str">
            <v>CAP</v>
          </cell>
          <cell r="F5751">
            <v>2</v>
          </cell>
          <cell r="G5751" t="str">
            <v>CB300704000600</v>
          </cell>
          <cell r="H5751">
            <v>6</v>
          </cell>
          <cell r="I5751" t="str">
            <v>--</v>
          </cell>
          <cell r="J5751" t="str">
            <v>-</v>
          </cell>
          <cell r="K5751">
            <v>3</v>
          </cell>
        </row>
        <row r="5752">
          <cell r="A5752" t="str">
            <v>UT</v>
          </cell>
          <cell r="B5752" t="str">
            <v>B2C</v>
          </cell>
          <cell r="C5752" t="str">
            <v>SH</v>
          </cell>
          <cell r="D5752" t="str">
            <v>001</v>
          </cell>
          <cell r="E5752" t="str">
            <v>SOL</v>
          </cell>
          <cell r="F5752">
            <v>2</v>
          </cell>
          <cell r="G5752" t="str">
            <v>CB39020000060T</v>
          </cell>
          <cell r="H5752">
            <v>6</v>
          </cell>
          <cell r="I5752">
            <v>0.75</v>
          </cell>
          <cell r="J5752" t="str">
            <v>-</v>
          </cell>
          <cell r="K5752">
            <v>6</v>
          </cell>
        </row>
        <row r="5753">
          <cell r="A5753" t="str">
            <v>UT</v>
          </cell>
          <cell r="B5753" t="str">
            <v>CA307</v>
          </cell>
          <cell r="C5753" t="str">
            <v>HCLG</v>
          </cell>
          <cell r="D5753" t="str">
            <v>1100</v>
          </cell>
          <cell r="E5753" t="str">
            <v>SOL</v>
          </cell>
          <cell r="F5753">
            <v>2</v>
          </cell>
          <cell r="G5753" t="str">
            <v>CB39020000060T</v>
          </cell>
          <cell r="H5753">
            <v>6</v>
          </cell>
          <cell r="I5753">
            <v>0.75</v>
          </cell>
          <cell r="J5753" t="str">
            <v>-</v>
          </cell>
          <cell r="K5753">
            <v>1</v>
          </cell>
        </row>
        <row r="5754">
          <cell r="A5754" t="str">
            <v>UT</v>
          </cell>
          <cell r="B5754" t="str">
            <v>CA307</v>
          </cell>
          <cell r="C5754" t="str">
            <v>HCLG</v>
          </cell>
          <cell r="D5754" t="str">
            <v>1100</v>
          </cell>
          <cell r="E5754" t="str">
            <v>TEE</v>
          </cell>
          <cell r="F5754">
            <v>2</v>
          </cell>
          <cell r="G5754" t="str">
            <v>CB300305000600</v>
          </cell>
          <cell r="H5754">
            <v>6</v>
          </cell>
          <cell r="I5754" t="str">
            <v>--</v>
          </cell>
          <cell r="J5754" t="str">
            <v>-</v>
          </cell>
          <cell r="K5754">
            <v>1</v>
          </cell>
        </row>
        <row r="5755">
          <cell r="A5755" t="str">
            <v>UT</v>
          </cell>
          <cell r="B5755" t="str">
            <v>CA307</v>
          </cell>
          <cell r="C5755" t="str">
            <v>HCLG</v>
          </cell>
          <cell r="D5755" t="str">
            <v>1100</v>
          </cell>
          <cell r="E5755" t="str">
            <v>TOL</v>
          </cell>
          <cell r="F5755">
            <v>2</v>
          </cell>
          <cell r="G5755" t="str">
            <v>CB39030000060T</v>
          </cell>
          <cell r="H5755">
            <v>6</v>
          </cell>
          <cell r="I5755">
            <v>0.75</v>
          </cell>
          <cell r="J5755" t="str">
            <v>-</v>
          </cell>
          <cell r="K5755">
            <v>2</v>
          </cell>
        </row>
        <row r="5756">
          <cell r="A5756" t="str">
            <v>UT</v>
          </cell>
          <cell r="B5756" t="str">
            <v>CA307</v>
          </cell>
          <cell r="C5756" t="str">
            <v>HCLG</v>
          </cell>
          <cell r="D5756" t="str">
            <v>1100</v>
          </cell>
          <cell r="E5756" t="str">
            <v>90 ELL</v>
          </cell>
          <cell r="F5756">
            <v>2</v>
          </cell>
          <cell r="G5756" t="str">
            <v>CB300105000600</v>
          </cell>
          <cell r="H5756">
            <v>6</v>
          </cell>
          <cell r="I5756" t="str">
            <v>--</v>
          </cell>
          <cell r="J5756" t="str">
            <v>-</v>
          </cell>
          <cell r="K5756">
            <v>9</v>
          </cell>
        </row>
        <row r="5757">
          <cell r="A5757" t="str">
            <v>UT</v>
          </cell>
          <cell r="B5757" t="str">
            <v>A5C</v>
          </cell>
          <cell r="C5757" t="str">
            <v>WW</v>
          </cell>
          <cell r="D5757" t="str">
            <v>002</v>
          </cell>
          <cell r="E5757" t="str">
            <v>90 ELL</v>
          </cell>
          <cell r="F5757">
            <v>2</v>
          </cell>
          <cell r="G5757" t="str">
            <v>CB300104000600</v>
          </cell>
          <cell r="H5757">
            <v>6</v>
          </cell>
          <cell r="I5757" t="str">
            <v>--</v>
          </cell>
          <cell r="J5757" t="str">
            <v>-</v>
          </cell>
          <cell r="K5757">
            <v>1</v>
          </cell>
        </row>
        <row r="5758">
          <cell r="A5758" t="str">
            <v>UT</v>
          </cell>
          <cell r="B5758" t="str">
            <v>A5C</v>
          </cell>
          <cell r="C5758" t="str">
            <v>WW</v>
          </cell>
          <cell r="D5758" t="str">
            <v>002</v>
          </cell>
          <cell r="E5758" t="str">
            <v>SOL</v>
          </cell>
          <cell r="F5758">
            <v>2</v>
          </cell>
          <cell r="G5758" t="str">
            <v>CB39020000060T</v>
          </cell>
          <cell r="H5758">
            <v>6</v>
          </cell>
          <cell r="I5758">
            <v>0.75</v>
          </cell>
          <cell r="J5758" t="str">
            <v>-</v>
          </cell>
          <cell r="K5758">
            <v>1</v>
          </cell>
        </row>
        <row r="5759">
          <cell r="A5759" t="str">
            <v>UT</v>
          </cell>
          <cell r="B5759" t="str">
            <v>B2C</v>
          </cell>
          <cell r="C5759" t="str">
            <v>SH</v>
          </cell>
          <cell r="D5759" t="str">
            <v>001</v>
          </cell>
          <cell r="E5759" t="str">
            <v>SOL</v>
          </cell>
          <cell r="F5759">
            <v>2</v>
          </cell>
          <cell r="G5759" t="str">
            <v>CB39020000080T</v>
          </cell>
          <cell r="H5759">
            <v>8</v>
          </cell>
          <cell r="I5759">
            <v>0.75</v>
          </cell>
          <cell r="J5759" t="str">
            <v>-</v>
          </cell>
          <cell r="K5759">
            <v>1</v>
          </cell>
        </row>
        <row r="5760">
          <cell r="A5760" t="str">
            <v>UT</v>
          </cell>
          <cell r="B5760" t="str">
            <v>B2C</v>
          </cell>
          <cell r="C5760" t="str">
            <v>SH</v>
          </cell>
          <cell r="D5760" t="str">
            <v>001</v>
          </cell>
          <cell r="E5760" t="str">
            <v>TOL</v>
          </cell>
          <cell r="F5760">
            <v>2</v>
          </cell>
          <cell r="G5760" t="str">
            <v>CB39030000080T</v>
          </cell>
          <cell r="H5760">
            <v>8</v>
          </cell>
          <cell r="I5760">
            <v>0.75</v>
          </cell>
          <cell r="J5760" t="str">
            <v>-</v>
          </cell>
          <cell r="K5760">
            <v>1</v>
          </cell>
        </row>
        <row r="5761">
          <cell r="A5761" t="str">
            <v>UT</v>
          </cell>
          <cell r="B5761" t="str">
            <v>B2C</v>
          </cell>
          <cell r="C5761" t="str">
            <v>SH</v>
          </cell>
          <cell r="D5761" t="str">
            <v>001</v>
          </cell>
          <cell r="E5761" t="str">
            <v>90 ELL</v>
          </cell>
          <cell r="F5761">
            <v>2</v>
          </cell>
          <cell r="G5761" t="str">
            <v>CB300104000800</v>
          </cell>
          <cell r="H5761">
            <v>8</v>
          </cell>
          <cell r="I5761" t="str">
            <v>--</v>
          </cell>
          <cell r="J5761" t="str">
            <v>-</v>
          </cell>
          <cell r="K5761">
            <v>3</v>
          </cell>
        </row>
        <row r="5762">
          <cell r="A5762" t="str">
            <v>UT</v>
          </cell>
          <cell r="B5762" t="str">
            <v>A5C</v>
          </cell>
          <cell r="C5762" t="str">
            <v>WW</v>
          </cell>
          <cell r="D5762" t="str">
            <v>002</v>
          </cell>
          <cell r="E5762" t="str">
            <v>SOL</v>
          </cell>
          <cell r="F5762">
            <v>2</v>
          </cell>
          <cell r="G5762" t="str">
            <v>CB39020000080T</v>
          </cell>
          <cell r="H5762">
            <v>8</v>
          </cell>
          <cell r="I5762">
            <v>0.75</v>
          </cell>
          <cell r="J5762" t="str">
            <v>-</v>
          </cell>
          <cell r="K5762">
            <v>1</v>
          </cell>
        </row>
        <row r="5763">
          <cell r="A5763" t="str">
            <v>UT</v>
          </cell>
          <cell r="B5763" t="str">
            <v>A5C</v>
          </cell>
          <cell r="C5763" t="str">
            <v>WW</v>
          </cell>
          <cell r="D5763" t="str">
            <v>002</v>
          </cell>
          <cell r="E5763" t="str">
            <v>TOL</v>
          </cell>
          <cell r="F5763">
            <v>2</v>
          </cell>
          <cell r="G5763" t="str">
            <v>CB39030000080T</v>
          </cell>
          <cell r="H5763">
            <v>8</v>
          </cell>
          <cell r="I5763">
            <v>0.75</v>
          </cell>
          <cell r="J5763" t="str">
            <v>-</v>
          </cell>
          <cell r="K5763">
            <v>1</v>
          </cell>
        </row>
        <row r="5764">
          <cell r="A5764" t="str">
            <v>UT</v>
          </cell>
          <cell r="B5764" t="str">
            <v>A5C</v>
          </cell>
          <cell r="C5764" t="str">
            <v>WW</v>
          </cell>
          <cell r="D5764" t="str">
            <v>002</v>
          </cell>
          <cell r="E5764" t="str">
            <v>90 ELL</v>
          </cell>
          <cell r="F5764">
            <v>2</v>
          </cell>
          <cell r="G5764" t="str">
            <v>CB300104000800</v>
          </cell>
          <cell r="H5764">
            <v>8</v>
          </cell>
          <cell r="I5764" t="str">
            <v>--</v>
          </cell>
          <cell r="J5764" t="str">
            <v>-</v>
          </cell>
          <cell r="K5764">
            <v>3</v>
          </cell>
        </row>
        <row r="5765">
          <cell r="A5765" t="str">
            <v>UT</v>
          </cell>
          <cell r="B5765" t="str">
            <v>B2C</v>
          </cell>
          <cell r="C5765" t="str">
            <v>SCL</v>
          </cell>
          <cell r="D5765" t="str">
            <v>002</v>
          </cell>
          <cell r="E5765" t="str">
            <v>SW FLG</v>
          </cell>
          <cell r="F5765">
            <v>3</v>
          </cell>
          <cell r="G5765" t="str">
            <v>CB240208000T00</v>
          </cell>
          <cell r="H5765">
            <v>0.75</v>
          </cell>
          <cell r="I5765" t="str">
            <v>--</v>
          </cell>
          <cell r="J5765" t="str">
            <v>-</v>
          </cell>
          <cell r="K5765">
            <v>6</v>
          </cell>
        </row>
        <row r="5766">
          <cell r="A5766" t="str">
            <v>UT</v>
          </cell>
          <cell r="B5766" t="str">
            <v>B2C</v>
          </cell>
          <cell r="C5766" t="str">
            <v>SCL</v>
          </cell>
          <cell r="D5766" t="str">
            <v>002</v>
          </cell>
          <cell r="E5766" t="str">
            <v>SW FLG</v>
          </cell>
          <cell r="F5766">
            <v>3</v>
          </cell>
          <cell r="G5766" t="str">
            <v>CB240208000T00</v>
          </cell>
          <cell r="H5766">
            <v>0.75</v>
          </cell>
          <cell r="I5766" t="str">
            <v>--</v>
          </cell>
          <cell r="J5766">
            <v>6</v>
          </cell>
          <cell r="K5766" t="str">
            <v>-</v>
          </cell>
        </row>
        <row r="5767">
          <cell r="A5767" t="str">
            <v>UT</v>
          </cell>
          <cell r="B5767" t="str">
            <v>B2C</v>
          </cell>
          <cell r="C5767" t="str">
            <v>SH</v>
          </cell>
          <cell r="D5767" t="str">
            <v>001</v>
          </cell>
          <cell r="E5767" t="str">
            <v>WN FLG</v>
          </cell>
          <cell r="F5767">
            <v>3</v>
          </cell>
          <cell r="G5767" t="str">
            <v>CB200204000300</v>
          </cell>
          <cell r="H5767">
            <v>3</v>
          </cell>
          <cell r="I5767" t="str">
            <v>--</v>
          </cell>
          <cell r="J5767" t="str">
            <v>-</v>
          </cell>
          <cell r="K5767">
            <v>2</v>
          </cell>
        </row>
        <row r="5768">
          <cell r="A5768" t="str">
            <v>UT</v>
          </cell>
          <cell r="B5768" t="str">
            <v>B2C</v>
          </cell>
          <cell r="C5768" t="str">
            <v>SH</v>
          </cell>
          <cell r="D5768" t="str">
            <v>001</v>
          </cell>
          <cell r="E5768" t="str">
            <v>WN FLG</v>
          </cell>
          <cell r="F5768">
            <v>3</v>
          </cell>
          <cell r="G5768" t="str">
            <v>CB200204000300</v>
          </cell>
          <cell r="H5768">
            <v>3</v>
          </cell>
          <cell r="I5768" t="str">
            <v>--</v>
          </cell>
          <cell r="J5768">
            <v>2</v>
          </cell>
          <cell r="K5768" t="str">
            <v>-</v>
          </cell>
        </row>
        <row r="5769">
          <cell r="A5769" t="str">
            <v>UT</v>
          </cell>
          <cell r="B5769" t="str">
            <v>A5C</v>
          </cell>
          <cell r="C5769" t="str">
            <v>WW</v>
          </cell>
          <cell r="D5769" t="str">
            <v>003</v>
          </cell>
          <cell r="E5769" t="str">
            <v>WN FLG</v>
          </cell>
          <cell r="F5769">
            <v>3</v>
          </cell>
          <cell r="G5769" t="str">
            <v>CB200104000300</v>
          </cell>
          <cell r="H5769">
            <v>3</v>
          </cell>
          <cell r="I5769" t="str">
            <v>--</v>
          </cell>
          <cell r="J5769">
            <v>1</v>
          </cell>
          <cell r="K5769" t="str">
            <v>-</v>
          </cell>
        </row>
        <row r="5770">
          <cell r="A5770" t="str">
            <v>UT</v>
          </cell>
          <cell r="B5770" t="str">
            <v>B2C</v>
          </cell>
          <cell r="C5770" t="str">
            <v>SH</v>
          </cell>
          <cell r="D5770" t="str">
            <v>001</v>
          </cell>
          <cell r="E5770" t="str">
            <v>WN FLG</v>
          </cell>
          <cell r="F5770">
            <v>3</v>
          </cell>
          <cell r="G5770" t="str">
            <v>CB200204000400</v>
          </cell>
          <cell r="H5770">
            <v>4</v>
          </cell>
          <cell r="I5770" t="str">
            <v>--</v>
          </cell>
          <cell r="J5770">
            <v>3</v>
          </cell>
          <cell r="K5770" t="str">
            <v>-</v>
          </cell>
        </row>
        <row r="5771">
          <cell r="A5771" t="str">
            <v>UT</v>
          </cell>
          <cell r="B5771" t="str">
            <v>A5C</v>
          </cell>
          <cell r="C5771" t="str">
            <v>WW</v>
          </cell>
          <cell r="D5771" t="str">
            <v>002</v>
          </cell>
          <cell r="E5771" t="str">
            <v>WN FLG</v>
          </cell>
          <cell r="F5771">
            <v>3</v>
          </cell>
          <cell r="G5771" t="str">
            <v>CB200104000600</v>
          </cell>
          <cell r="H5771">
            <v>6</v>
          </cell>
          <cell r="I5771" t="str">
            <v>--</v>
          </cell>
          <cell r="J5771">
            <v>1</v>
          </cell>
          <cell r="K5771" t="str">
            <v>-</v>
          </cell>
        </row>
        <row r="5772">
          <cell r="A5772" t="str">
            <v>UT</v>
          </cell>
          <cell r="B5772" t="str">
            <v>B2C</v>
          </cell>
          <cell r="C5772" t="str">
            <v>SH</v>
          </cell>
          <cell r="D5772" t="str">
            <v>001</v>
          </cell>
          <cell r="E5772" t="str">
            <v>WN FLG</v>
          </cell>
          <cell r="F5772">
            <v>3</v>
          </cell>
          <cell r="G5772" t="str">
            <v>CB200204000800</v>
          </cell>
          <cell r="H5772">
            <v>8</v>
          </cell>
          <cell r="I5772" t="str">
            <v>--</v>
          </cell>
          <cell r="J5772">
            <v>2</v>
          </cell>
          <cell r="K5772" t="str">
            <v>-</v>
          </cell>
        </row>
        <row r="5773">
          <cell r="A5773" t="str">
            <v>UT</v>
          </cell>
          <cell r="B5773" t="str">
            <v>A5C</v>
          </cell>
          <cell r="C5773" t="str">
            <v>WW</v>
          </cell>
          <cell r="D5773" t="str">
            <v>002</v>
          </cell>
          <cell r="E5773" t="str">
            <v>WN FLG</v>
          </cell>
          <cell r="F5773">
            <v>3</v>
          </cell>
          <cell r="G5773" t="str">
            <v>CB200104000800</v>
          </cell>
          <cell r="H5773">
            <v>8</v>
          </cell>
          <cell r="I5773" t="str">
            <v>--</v>
          </cell>
          <cell r="J5773">
            <v>1</v>
          </cell>
          <cell r="K5773" t="str">
            <v>-</v>
          </cell>
        </row>
        <row r="5774">
          <cell r="A5774" t="str">
            <v>UT</v>
          </cell>
          <cell r="B5774" t="str">
            <v>A5C</v>
          </cell>
          <cell r="C5774" t="str">
            <v>WW</v>
          </cell>
          <cell r="D5774" t="str">
            <v>002</v>
          </cell>
          <cell r="E5774" t="str">
            <v>WN FLG</v>
          </cell>
          <cell r="F5774">
            <v>3</v>
          </cell>
          <cell r="G5774" t="str">
            <v>CB200104001200</v>
          </cell>
          <cell r="H5774">
            <v>12</v>
          </cell>
          <cell r="I5774" t="str">
            <v>--</v>
          </cell>
          <cell r="J5774">
            <v>2</v>
          </cell>
          <cell r="K5774" t="str">
            <v>-</v>
          </cell>
        </row>
        <row r="5775">
          <cell r="A5775" t="str">
            <v>UT</v>
          </cell>
          <cell r="B5775" t="str">
            <v>B2C</v>
          </cell>
          <cell r="C5775" t="str">
            <v>SH</v>
          </cell>
          <cell r="D5775" t="str">
            <v>001</v>
          </cell>
          <cell r="E5775" t="str">
            <v>WN FLG</v>
          </cell>
          <cell r="F5775">
            <v>3</v>
          </cell>
          <cell r="G5775" t="str">
            <v>CB200204001200</v>
          </cell>
          <cell r="H5775">
            <v>12</v>
          </cell>
          <cell r="I5775" t="str">
            <v>--</v>
          </cell>
          <cell r="J5775" t="str">
            <v>-</v>
          </cell>
          <cell r="K5775">
            <v>1</v>
          </cell>
        </row>
        <row r="5776">
          <cell r="A5776" t="str">
            <v>UT</v>
          </cell>
          <cell r="B5776" t="str">
            <v>A5C</v>
          </cell>
          <cell r="C5776" t="str">
            <v>WW</v>
          </cell>
          <cell r="D5776" t="str">
            <v>002</v>
          </cell>
          <cell r="E5776" t="str">
            <v>WN FLG</v>
          </cell>
          <cell r="F5776">
            <v>3</v>
          </cell>
          <cell r="G5776" t="str">
            <v>CB200104001200</v>
          </cell>
          <cell r="H5776">
            <v>12</v>
          </cell>
          <cell r="I5776" t="str">
            <v>--</v>
          </cell>
          <cell r="J5776" t="str">
            <v>-</v>
          </cell>
          <cell r="K5776">
            <v>1</v>
          </cell>
        </row>
        <row r="5777">
          <cell r="A5777" t="str">
            <v>UT</v>
          </cell>
          <cell r="B5777" t="str">
            <v>A5C</v>
          </cell>
          <cell r="C5777" t="str">
            <v>WW</v>
          </cell>
          <cell r="D5777" t="str">
            <v>002</v>
          </cell>
          <cell r="E5777" t="str">
            <v>WN FLG</v>
          </cell>
          <cell r="F5777">
            <v>3</v>
          </cell>
          <cell r="G5777" t="str">
            <v>CB200104002000</v>
          </cell>
          <cell r="H5777">
            <v>20</v>
          </cell>
          <cell r="I5777" t="str">
            <v>--</v>
          </cell>
          <cell r="J5777" t="str">
            <v>-</v>
          </cell>
          <cell r="K5777">
            <v>1</v>
          </cell>
        </row>
        <row r="5778">
          <cell r="A5778" t="str">
            <v>UT</v>
          </cell>
          <cell r="B5778" t="str">
            <v>B2C</v>
          </cell>
          <cell r="C5778" t="str">
            <v>SH</v>
          </cell>
          <cell r="D5778" t="str">
            <v>001</v>
          </cell>
          <cell r="E5778" t="str">
            <v>WN FLG</v>
          </cell>
          <cell r="F5778">
            <v>3</v>
          </cell>
          <cell r="G5778" t="str">
            <v>CB200204000400</v>
          </cell>
          <cell r="H5778">
            <v>4</v>
          </cell>
          <cell r="I5778" t="str">
            <v>--</v>
          </cell>
          <cell r="J5778" t="str">
            <v>-</v>
          </cell>
          <cell r="K5778">
            <v>3</v>
          </cell>
        </row>
        <row r="5779">
          <cell r="A5779" t="str">
            <v>UT</v>
          </cell>
          <cell r="B5779" t="str">
            <v>A5C</v>
          </cell>
          <cell r="C5779" t="str">
            <v>WW</v>
          </cell>
          <cell r="D5779" t="str">
            <v>003</v>
          </cell>
          <cell r="E5779" t="str">
            <v>WN FLG</v>
          </cell>
          <cell r="F5779">
            <v>3</v>
          </cell>
          <cell r="G5779" t="str">
            <v>CB200104000400</v>
          </cell>
          <cell r="H5779">
            <v>4</v>
          </cell>
          <cell r="I5779" t="str">
            <v>--</v>
          </cell>
          <cell r="J5779" t="str">
            <v>-</v>
          </cell>
          <cell r="K5779">
            <v>1</v>
          </cell>
        </row>
        <row r="5780">
          <cell r="A5780" t="str">
            <v>UT</v>
          </cell>
          <cell r="B5780" t="str">
            <v>A5C</v>
          </cell>
          <cell r="C5780" t="str">
            <v>WW</v>
          </cell>
          <cell r="D5780" t="str">
            <v>002</v>
          </cell>
          <cell r="E5780" t="str">
            <v>WN FLG</v>
          </cell>
          <cell r="F5780">
            <v>3</v>
          </cell>
          <cell r="G5780" t="str">
            <v>CB200104000600</v>
          </cell>
          <cell r="H5780">
            <v>6</v>
          </cell>
          <cell r="I5780" t="str">
            <v>--</v>
          </cell>
          <cell r="J5780" t="str">
            <v>-</v>
          </cell>
          <cell r="K5780">
            <v>1</v>
          </cell>
        </row>
        <row r="5781">
          <cell r="A5781" t="str">
            <v>UT</v>
          </cell>
          <cell r="B5781" t="str">
            <v>B2C</v>
          </cell>
          <cell r="C5781" t="str">
            <v>SH</v>
          </cell>
          <cell r="D5781" t="str">
            <v>001</v>
          </cell>
          <cell r="E5781" t="str">
            <v>WN FLG</v>
          </cell>
          <cell r="F5781">
            <v>3</v>
          </cell>
          <cell r="G5781" t="str">
            <v>CB200204000800</v>
          </cell>
          <cell r="H5781">
            <v>8</v>
          </cell>
          <cell r="I5781" t="str">
            <v>--</v>
          </cell>
          <cell r="J5781" t="str">
            <v>-</v>
          </cell>
          <cell r="K5781">
            <v>1</v>
          </cell>
        </row>
        <row r="5782">
          <cell r="A5782" t="str">
            <v>UT</v>
          </cell>
          <cell r="B5782" t="str">
            <v>A5C</v>
          </cell>
          <cell r="C5782" t="str">
            <v>WW</v>
          </cell>
          <cell r="D5782" t="str">
            <v>002</v>
          </cell>
          <cell r="E5782" t="str">
            <v>WN FLG</v>
          </cell>
          <cell r="F5782">
            <v>3</v>
          </cell>
          <cell r="G5782" t="str">
            <v>CB200104000800</v>
          </cell>
          <cell r="H5782">
            <v>8</v>
          </cell>
          <cell r="I5782" t="str">
            <v>--</v>
          </cell>
          <cell r="J5782" t="str">
            <v>-</v>
          </cell>
          <cell r="K5782">
            <v>1</v>
          </cell>
        </row>
        <row r="5783">
          <cell r="A5783" t="str">
            <v>UT</v>
          </cell>
          <cell r="B5783" t="str">
            <v>B2C</v>
          </cell>
          <cell r="C5783" t="str">
            <v>SCL</v>
          </cell>
          <cell r="D5783" t="str">
            <v>002</v>
          </cell>
          <cell r="E5783" t="str">
            <v>GATE VA</v>
          </cell>
          <cell r="F5783">
            <v>6</v>
          </cell>
          <cell r="G5783" t="str">
            <v>VG8010100000T00</v>
          </cell>
          <cell r="H5783">
            <v>0.75</v>
          </cell>
          <cell r="I5783" t="str">
            <v>--</v>
          </cell>
          <cell r="J5783" t="str">
            <v>-</v>
          </cell>
          <cell r="K5783">
            <v>3</v>
          </cell>
        </row>
        <row r="5784">
          <cell r="A5784" t="str">
            <v>UT</v>
          </cell>
          <cell r="B5784" t="str">
            <v>B2C</v>
          </cell>
          <cell r="C5784" t="str">
            <v>SCL</v>
          </cell>
          <cell r="D5784" t="str">
            <v>002</v>
          </cell>
          <cell r="E5784" t="str">
            <v>GATE VA</v>
          </cell>
          <cell r="F5784">
            <v>6</v>
          </cell>
          <cell r="G5784" t="str">
            <v>VG8010400000T00</v>
          </cell>
          <cell r="H5784">
            <v>0.75</v>
          </cell>
          <cell r="I5784" t="str">
            <v>--</v>
          </cell>
          <cell r="J5784" t="str">
            <v>-</v>
          </cell>
          <cell r="K5784">
            <v>3</v>
          </cell>
        </row>
        <row r="5785">
          <cell r="A5785" t="str">
            <v>UT</v>
          </cell>
          <cell r="B5785" t="str">
            <v>B2C</v>
          </cell>
          <cell r="C5785" t="str">
            <v>SH</v>
          </cell>
          <cell r="D5785" t="str">
            <v>001</v>
          </cell>
          <cell r="E5785" t="str">
            <v>GATE VA</v>
          </cell>
          <cell r="F5785">
            <v>6</v>
          </cell>
          <cell r="G5785" t="str">
            <v>VG8010100000T00</v>
          </cell>
          <cell r="H5785">
            <v>0.75</v>
          </cell>
          <cell r="I5785" t="str">
            <v>--</v>
          </cell>
          <cell r="J5785" t="str">
            <v>-</v>
          </cell>
          <cell r="K5785">
            <v>3</v>
          </cell>
        </row>
        <row r="5786">
          <cell r="A5786" t="str">
            <v>UT</v>
          </cell>
          <cell r="B5786" t="str">
            <v>B2C</v>
          </cell>
          <cell r="C5786" t="str">
            <v>SCL</v>
          </cell>
          <cell r="D5786" t="str">
            <v>002</v>
          </cell>
          <cell r="E5786" t="str">
            <v>GLOBE VA</v>
          </cell>
          <cell r="F5786">
            <v>6</v>
          </cell>
          <cell r="G5786" t="str">
            <v>VL8010100000T00</v>
          </cell>
          <cell r="H5786">
            <v>0.75</v>
          </cell>
          <cell r="I5786" t="str">
            <v>--</v>
          </cell>
          <cell r="J5786" t="str">
            <v>-</v>
          </cell>
          <cell r="K5786">
            <v>3</v>
          </cell>
        </row>
        <row r="5787">
          <cell r="A5787" t="str">
            <v>UT</v>
          </cell>
          <cell r="B5787" t="str">
            <v>B2C</v>
          </cell>
          <cell r="C5787" t="str">
            <v>SCL</v>
          </cell>
          <cell r="D5787" t="str">
            <v>002</v>
          </cell>
          <cell r="E5787" t="str">
            <v>GATE VA</v>
          </cell>
          <cell r="F5787">
            <v>6</v>
          </cell>
          <cell r="G5787" t="str">
            <v>VG8010400000T00</v>
          </cell>
          <cell r="H5787">
            <v>0.75</v>
          </cell>
          <cell r="I5787" t="str">
            <v>--</v>
          </cell>
          <cell r="J5787">
            <v>3</v>
          </cell>
          <cell r="K5787" t="str">
            <v>-</v>
          </cell>
        </row>
        <row r="5788">
          <cell r="A5788" t="str">
            <v>UT</v>
          </cell>
          <cell r="B5788" t="str">
            <v>B2C</v>
          </cell>
          <cell r="C5788" t="str">
            <v>SCL</v>
          </cell>
          <cell r="D5788" t="str">
            <v>002</v>
          </cell>
          <cell r="E5788" t="str">
            <v>GATE VA</v>
          </cell>
          <cell r="F5788">
            <v>6</v>
          </cell>
          <cell r="G5788" t="str">
            <v>VG8010100000T00</v>
          </cell>
          <cell r="H5788">
            <v>0.75</v>
          </cell>
          <cell r="I5788" t="str">
            <v>--</v>
          </cell>
          <cell r="J5788">
            <v>3</v>
          </cell>
          <cell r="K5788" t="str">
            <v>-</v>
          </cell>
        </row>
        <row r="5789">
          <cell r="A5789" t="str">
            <v>UT</v>
          </cell>
          <cell r="B5789" t="str">
            <v>B2C</v>
          </cell>
          <cell r="C5789" t="str">
            <v>SH</v>
          </cell>
          <cell r="D5789" t="str">
            <v>001</v>
          </cell>
          <cell r="E5789" t="str">
            <v>GATE VA</v>
          </cell>
          <cell r="F5789">
            <v>6</v>
          </cell>
          <cell r="G5789" t="str">
            <v>VG8010100000T00</v>
          </cell>
          <cell r="H5789">
            <v>0.75</v>
          </cell>
          <cell r="I5789" t="str">
            <v>--</v>
          </cell>
          <cell r="J5789">
            <v>3</v>
          </cell>
          <cell r="K5789" t="str">
            <v>-</v>
          </cell>
        </row>
        <row r="5790">
          <cell r="A5790" t="str">
            <v>UT</v>
          </cell>
          <cell r="B5790" t="str">
            <v>B2C</v>
          </cell>
          <cell r="C5790" t="str">
            <v>SH</v>
          </cell>
          <cell r="D5790" t="str">
            <v>001</v>
          </cell>
          <cell r="E5790" t="str">
            <v>GATE VA</v>
          </cell>
          <cell r="F5790">
            <v>6</v>
          </cell>
          <cell r="G5790" t="str">
            <v>VG8010400000T00</v>
          </cell>
          <cell r="H5790">
            <v>0.75</v>
          </cell>
          <cell r="I5790" t="str">
            <v>--</v>
          </cell>
          <cell r="J5790" t="str">
            <v>-</v>
          </cell>
          <cell r="K5790">
            <v>9</v>
          </cell>
        </row>
        <row r="5791">
          <cell r="A5791" t="str">
            <v>UT</v>
          </cell>
          <cell r="B5791" t="str">
            <v>B2C</v>
          </cell>
          <cell r="C5791" t="str">
            <v>SH</v>
          </cell>
          <cell r="D5791" t="str">
            <v>001</v>
          </cell>
          <cell r="E5791" t="str">
            <v>GATE VA</v>
          </cell>
          <cell r="F5791">
            <v>6</v>
          </cell>
          <cell r="G5791" t="str">
            <v>VG8010400000T00</v>
          </cell>
          <cell r="H5791">
            <v>0.75</v>
          </cell>
          <cell r="I5791" t="str">
            <v>--</v>
          </cell>
          <cell r="J5791">
            <v>9</v>
          </cell>
          <cell r="K5791" t="str">
            <v>-</v>
          </cell>
        </row>
        <row r="5792">
          <cell r="A5792" t="str">
            <v>UT</v>
          </cell>
          <cell r="B5792" t="str">
            <v>B2C</v>
          </cell>
          <cell r="C5792" t="str">
            <v>SCL</v>
          </cell>
          <cell r="D5792" t="str">
            <v>002</v>
          </cell>
          <cell r="E5792" t="str">
            <v>GLOBE VA</v>
          </cell>
          <cell r="F5792">
            <v>6</v>
          </cell>
          <cell r="G5792" t="str">
            <v>VL8010100000T00</v>
          </cell>
          <cell r="H5792">
            <v>0.75</v>
          </cell>
          <cell r="I5792" t="str">
            <v>--</v>
          </cell>
          <cell r="J5792">
            <v>3</v>
          </cell>
          <cell r="K5792" t="str">
            <v>-</v>
          </cell>
        </row>
        <row r="5793">
          <cell r="A5793" t="str">
            <v>UT</v>
          </cell>
          <cell r="B5793" t="str">
            <v>CA307</v>
          </cell>
          <cell r="C5793" t="str">
            <v>P</v>
          </cell>
          <cell r="D5793" t="str">
            <v>HOLD7</v>
          </cell>
          <cell r="E5793" t="str">
            <v>BELLOWS VA</v>
          </cell>
          <cell r="F5793">
            <v>6</v>
          </cell>
          <cell r="G5793" t="str">
            <v>VBE8010500000T00</v>
          </cell>
          <cell r="H5793">
            <v>0.75</v>
          </cell>
          <cell r="I5793" t="str">
            <v>--</v>
          </cell>
          <cell r="J5793" t="str">
            <v>-</v>
          </cell>
          <cell r="K5793">
            <v>1</v>
          </cell>
        </row>
        <row r="5794">
          <cell r="A5794" t="str">
            <v>UT</v>
          </cell>
          <cell r="B5794" t="str">
            <v>CA307</v>
          </cell>
          <cell r="C5794" t="str">
            <v>P</v>
          </cell>
          <cell r="D5794" t="str">
            <v>HOLD7</v>
          </cell>
          <cell r="E5794" t="str">
            <v>BELLOWS VA</v>
          </cell>
          <cell r="F5794">
            <v>6</v>
          </cell>
          <cell r="G5794" t="str">
            <v>VBE8010500000T00</v>
          </cell>
          <cell r="H5794">
            <v>0.75</v>
          </cell>
          <cell r="I5794" t="str">
            <v>--</v>
          </cell>
          <cell r="J5794">
            <v>1</v>
          </cell>
          <cell r="K5794" t="str">
            <v>-</v>
          </cell>
        </row>
        <row r="5795">
          <cell r="A5795" t="str">
            <v>UT</v>
          </cell>
          <cell r="B5795" t="str">
            <v>A5C</v>
          </cell>
          <cell r="C5795" t="str">
            <v>P</v>
          </cell>
          <cell r="D5795" t="str">
            <v>HOLD4</v>
          </cell>
          <cell r="E5795" t="str">
            <v>BALL VA</v>
          </cell>
          <cell r="F5795">
            <v>6</v>
          </cell>
          <cell r="G5795" t="str">
            <v>VB8010600000T00</v>
          </cell>
          <cell r="H5795">
            <v>0.75</v>
          </cell>
          <cell r="I5795" t="str">
            <v>--</v>
          </cell>
          <cell r="J5795" t="str">
            <v>-</v>
          </cell>
          <cell r="K5795">
            <v>1</v>
          </cell>
        </row>
        <row r="5796">
          <cell r="A5796" t="str">
            <v>UT</v>
          </cell>
          <cell r="B5796" t="str">
            <v>A5C</v>
          </cell>
          <cell r="C5796" t="str">
            <v>P</v>
          </cell>
          <cell r="D5796" t="str">
            <v>HOLD6</v>
          </cell>
          <cell r="E5796" t="str">
            <v>BALL VA</v>
          </cell>
          <cell r="F5796">
            <v>6</v>
          </cell>
          <cell r="G5796" t="str">
            <v>VB8010600000T00</v>
          </cell>
          <cell r="H5796">
            <v>0.75</v>
          </cell>
          <cell r="I5796" t="str">
            <v>--</v>
          </cell>
          <cell r="J5796" t="str">
            <v>-</v>
          </cell>
          <cell r="K5796">
            <v>1</v>
          </cell>
        </row>
        <row r="5797">
          <cell r="A5797" t="str">
            <v>UT</v>
          </cell>
          <cell r="B5797" t="str">
            <v>CA307</v>
          </cell>
          <cell r="C5797" t="str">
            <v>HCLG</v>
          </cell>
          <cell r="D5797" t="str">
            <v>1100</v>
          </cell>
          <cell r="E5797" t="str">
            <v>BELLOWS VA</v>
          </cell>
          <cell r="F5797">
            <v>6</v>
          </cell>
          <cell r="G5797" t="str">
            <v>VBE8010500000T00</v>
          </cell>
          <cell r="H5797">
            <v>0.75</v>
          </cell>
          <cell r="I5797" t="str">
            <v>--</v>
          </cell>
          <cell r="J5797" t="str">
            <v>-</v>
          </cell>
          <cell r="K5797">
            <v>1</v>
          </cell>
        </row>
        <row r="5798">
          <cell r="A5798" t="str">
            <v>UT</v>
          </cell>
          <cell r="B5798" t="str">
            <v>A5C</v>
          </cell>
          <cell r="C5798" t="str">
            <v>P</v>
          </cell>
          <cell r="D5798" t="str">
            <v>HOLD1</v>
          </cell>
          <cell r="E5798" t="str">
            <v>BALL VA</v>
          </cell>
          <cell r="F5798">
            <v>6</v>
          </cell>
          <cell r="G5798" t="str">
            <v>VB8010600000T00</v>
          </cell>
          <cell r="H5798">
            <v>0.75</v>
          </cell>
          <cell r="I5798" t="str">
            <v>--</v>
          </cell>
          <cell r="J5798" t="str">
            <v>-</v>
          </cell>
          <cell r="K5798">
            <v>2</v>
          </cell>
        </row>
        <row r="5799">
          <cell r="A5799" t="str">
            <v>UT</v>
          </cell>
          <cell r="B5799" t="str">
            <v>A5C</v>
          </cell>
          <cell r="C5799" t="str">
            <v>P</v>
          </cell>
          <cell r="D5799" t="str">
            <v>HOLD3</v>
          </cell>
          <cell r="E5799" t="str">
            <v>BALL VA</v>
          </cell>
          <cell r="F5799">
            <v>6</v>
          </cell>
          <cell r="G5799" t="str">
            <v>VB8010600000T00</v>
          </cell>
          <cell r="H5799">
            <v>0.75</v>
          </cell>
          <cell r="I5799" t="str">
            <v>--</v>
          </cell>
          <cell r="J5799" t="str">
            <v>-</v>
          </cell>
          <cell r="K5799">
            <v>2</v>
          </cell>
        </row>
        <row r="5800">
          <cell r="A5800" t="str">
            <v>UT</v>
          </cell>
          <cell r="B5800" t="str">
            <v>A5C</v>
          </cell>
          <cell r="C5800" t="str">
            <v>P</v>
          </cell>
          <cell r="D5800" t="str">
            <v>HOLD2</v>
          </cell>
          <cell r="E5800" t="str">
            <v>BALL VA</v>
          </cell>
          <cell r="F5800">
            <v>6</v>
          </cell>
          <cell r="G5800" t="str">
            <v>VB8010600000T00</v>
          </cell>
          <cell r="H5800">
            <v>0.75</v>
          </cell>
          <cell r="I5800" t="str">
            <v>--</v>
          </cell>
          <cell r="J5800" t="str">
            <v>-</v>
          </cell>
          <cell r="K5800">
            <v>4</v>
          </cell>
        </row>
        <row r="5801">
          <cell r="A5801" t="str">
            <v>UT</v>
          </cell>
          <cell r="B5801" t="str">
            <v>A5C</v>
          </cell>
          <cell r="C5801" t="str">
            <v>P</v>
          </cell>
          <cell r="D5801" t="str">
            <v>HOLD5</v>
          </cell>
          <cell r="E5801" t="str">
            <v>BALL VA</v>
          </cell>
          <cell r="F5801">
            <v>6</v>
          </cell>
          <cell r="G5801" t="str">
            <v>VB8010600000T00</v>
          </cell>
          <cell r="H5801">
            <v>0.75</v>
          </cell>
          <cell r="I5801" t="str">
            <v>--</v>
          </cell>
          <cell r="J5801" t="str">
            <v>-</v>
          </cell>
          <cell r="K5801">
            <v>4</v>
          </cell>
        </row>
        <row r="5802">
          <cell r="A5802" t="str">
            <v>UT</v>
          </cell>
          <cell r="B5802" t="str">
            <v>A5C</v>
          </cell>
          <cell r="C5802" t="str">
            <v>P</v>
          </cell>
          <cell r="D5802" t="str">
            <v>HOLD1</v>
          </cell>
          <cell r="E5802" t="str">
            <v>BALL VA</v>
          </cell>
          <cell r="F5802">
            <v>6</v>
          </cell>
          <cell r="G5802" t="str">
            <v>VB8010600000T00</v>
          </cell>
          <cell r="H5802">
            <v>0.75</v>
          </cell>
          <cell r="I5802" t="str">
            <v>--</v>
          </cell>
          <cell r="J5802">
            <v>2</v>
          </cell>
          <cell r="K5802" t="str">
            <v>-</v>
          </cell>
        </row>
        <row r="5803">
          <cell r="A5803" t="str">
            <v>UT</v>
          </cell>
          <cell r="B5803" t="str">
            <v>A5C</v>
          </cell>
          <cell r="C5803" t="str">
            <v>P</v>
          </cell>
          <cell r="D5803" t="str">
            <v>HOLD2</v>
          </cell>
          <cell r="E5803" t="str">
            <v>BALL VA</v>
          </cell>
          <cell r="F5803">
            <v>6</v>
          </cell>
          <cell r="G5803" t="str">
            <v>VB8010600000T00</v>
          </cell>
          <cell r="H5803">
            <v>0.75</v>
          </cell>
          <cell r="I5803" t="str">
            <v>--</v>
          </cell>
          <cell r="J5803">
            <v>4</v>
          </cell>
          <cell r="K5803" t="str">
            <v>-</v>
          </cell>
        </row>
        <row r="5804">
          <cell r="A5804" t="str">
            <v>UT</v>
          </cell>
          <cell r="B5804" t="str">
            <v>A5C</v>
          </cell>
          <cell r="C5804" t="str">
            <v>P</v>
          </cell>
          <cell r="D5804" t="str">
            <v>HOLD3</v>
          </cell>
          <cell r="E5804" t="str">
            <v>BALL VA</v>
          </cell>
          <cell r="F5804">
            <v>6</v>
          </cell>
          <cell r="G5804" t="str">
            <v>VB8010600000T00</v>
          </cell>
          <cell r="H5804">
            <v>0.75</v>
          </cell>
          <cell r="I5804" t="str">
            <v>--</v>
          </cell>
          <cell r="J5804">
            <v>2</v>
          </cell>
          <cell r="K5804" t="str">
            <v>-</v>
          </cell>
        </row>
        <row r="5805">
          <cell r="A5805" t="str">
            <v>UT</v>
          </cell>
          <cell r="B5805" t="str">
            <v>A5C</v>
          </cell>
          <cell r="C5805" t="str">
            <v>P</v>
          </cell>
          <cell r="D5805" t="str">
            <v>HOLD4</v>
          </cell>
          <cell r="E5805" t="str">
            <v>BALL VA</v>
          </cell>
          <cell r="F5805">
            <v>6</v>
          </cell>
          <cell r="G5805" t="str">
            <v>VB8010600000T00</v>
          </cell>
          <cell r="H5805">
            <v>0.75</v>
          </cell>
          <cell r="I5805" t="str">
            <v>--</v>
          </cell>
          <cell r="J5805">
            <v>1</v>
          </cell>
          <cell r="K5805" t="str">
            <v>-</v>
          </cell>
        </row>
        <row r="5806">
          <cell r="A5806" t="str">
            <v>UT</v>
          </cell>
          <cell r="B5806" t="str">
            <v>A5C</v>
          </cell>
          <cell r="C5806" t="str">
            <v>P</v>
          </cell>
          <cell r="D5806" t="str">
            <v>HOLD5</v>
          </cell>
          <cell r="E5806" t="str">
            <v>BALL VA</v>
          </cell>
          <cell r="F5806">
            <v>6</v>
          </cell>
          <cell r="G5806" t="str">
            <v>VB8010600000T00</v>
          </cell>
          <cell r="H5806">
            <v>0.75</v>
          </cell>
          <cell r="I5806" t="str">
            <v>--</v>
          </cell>
          <cell r="J5806">
            <v>4</v>
          </cell>
          <cell r="K5806" t="str">
            <v>-</v>
          </cell>
        </row>
        <row r="5807">
          <cell r="A5807" t="str">
            <v>UT</v>
          </cell>
          <cell r="B5807" t="str">
            <v>A5C</v>
          </cell>
          <cell r="C5807" t="str">
            <v>P</v>
          </cell>
          <cell r="D5807" t="str">
            <v>HOLD6</v>
          </cell>
          <cell r="E5807" t="str">
            <v>BALL VA</v>
          </cell>
          <cell r="F5807">
            <v>6</v>
          </cell>
          <cell r="G5807" t="str">
            <v>VB8010600000T00</v>
          </cell>
          <cell r="H5807">
            <v>0.75</v>
          </cell>
          <cell r="I5807" t="str">
            <v>--</v>
          </cell>
          <cell r="J5807">
            <v>1</v>
          </cell>
          <cell r="K5807" t="str">
            <v>-</v>
          </cell>
        </row>
        <row r="5808">
          <cell r="A5808" t="str">
            <v>UT</v>
          </cell>
          <cell r="B5808" t="str">
            <v>CA307</v>
          </cell>
          <cell r="C5808" t="str">
            <v>HCLG</v>
          </cell>
          <cell r="D5808" t="str">
            <v>1100</v>
          </cell>
          <cell r="E5808" t="str">
            <v>BELLOWS VA</v>
          </cell>
          <cell r="F5808">
            <v>6</v>
          </cell>
          <cell r="G5808" t="str">
            <v>VBE8010500000T00</v>
          </cell>
          <cell r="H5808">
            <v>0.75</v>
          </cell>
          <cell r="I5808" t="str">
            <v>--</v>
          </cell>
          <cell r="J5808">
            <v>1</v>
          </cell>
          <cell r="K5808" t="str">
            <v>-</v>
          </cell>
        </row>
        <row r="5809">
          <cell r="A5809" t="str">
            <v>UT</v>
          </cell>
          <cell r="B5809" t="str">
            <v>A5C</v>
          </cell>
          <cell r="C5809" t="str">
            <v>WW</v>
          </cell>
          <cell r="D5809" t="str">
            <v>003</v>
          </cell>
          <cell r="E5809" t="str">
            <v>GATE VA</v>
          </cell>
          <cell r="F5809">
            <v>6</v>
          </cell>
          <cell r="G5809" t="str">
            <v>VG8010100000T00</v>
          </cell>
          <cell r="H5809">
            <v>0.75</v>
          </cell>
          <cell r="I5809" t="str">
            <v>--</v>
          </cell>
          <cell r="J5809" t="str">
            <v>-</v>
          </cell>
          <cell r="K5809">
            <v>1</v>
          </cell>
        </row>
        <row r="5810">
          <cell r="A5810" t="str">
            <v>UT</v>
          </cell>
          <cell r="B5810" t="str">
            <v>A5C</v>
          </cell>
          <cell r="C5810" t="str">
            <v>WW</v>
          </cell>
          <cell r="D5810" t="str">
            <v>003</v>
          </cell>
          <cell r="E5810" t="str">
            <v>GATE VA</v>
          </cell>
          <cell r="F5810">
            <v>6</v>
          </cell>
          <cell r="G5810" t="str">
            <v>VG8010100000T00</v>
          </cell>
          <cell r="H5810">
            <v>0.75</v>
          </cell>
          <cell r="I5810" t="str">
            <v>--</v>
          </cell>
          <cell r="J5810">
            <v>1</v>
          </cell>
          <cell r="K5810" t="str">
            <v>-</v>
          </cell>
        </row>
        <row r="5811">
          <cell r="A5811" t="str">
            <v>UT</v>
          </cell>
          <cell r="B5811" t="str">
            <v>A5C</v>
          </cell>
          <cell r="C5811" t="str">
            <v>WW</v>
          </cell>
          <cell r="D5811" t="str">
            <v>002</v>
          </cell>
          <cell r="E5811" t="str">
            <v>GATE VA</v>
          </cell>
          <cell r="F5811">
            <v>6</v>
          </cell>
          <cell r="G5811" t="str">
            <v>VG8010400000T00</v>
          </cell>
          <cell r="H5811">
            <v>0.75</v>
          </cell>
          <cell r="I5811" t="str">
            <v>--</v>
          </cell>
          <cell r="J5811" t="str">
            <v>-</v>
          </cell>
          <cell r="K5811">
            <v>4</v>
          </cell>
        </row>
        <row r="5812">
          <cell r="A5812" t="str">
            <v>UT</v>
          </cell>
          <cell r="B5812" t="str">
            <v>A5C</v>
          </cell>
          <cell r="C5812" t="str">
            <v>WW</v>
          </cell>
          <cell r="D5812" t="str">
            <v>002</v>
          </cell>
          <cell r="E5812" t="str">
            <v>GATE VA</v>
          </cell>
          <cell r="F5812">
            <v>6</v>
          </cell>
          <cell r="G5812" t="str">
            <v>VG8010400000T00</v>
          </cell>
          <cell r="H5812">
            <v>0.75</v>
          </cell>
          <cell r="I5812" t="str">
            <v>--</v>
          </cell>
          <cell r="J5812">
            <v>4</v>
          </cell>
          <cell r="K5812" t="str">
            <v>-</v>
          </cell>
        </row>
        <row r="5813">
          <cell r="A5813" t="str">
            <v>UT</v>
          </cell>
          <cell r="B5813" t="str">
            <v>B2C</v>
          </cell>
          <cell r="C5813" t="str">
            <v>SCL</v>
          </cell>
          <cell r="D5813" t="str">
            <v>002</v>
          </cell>
          <cell r="E5813" t="str">
            <v>STEAM TRAP</v>
          </cell>
          <cell r="F5813">
            <v>7</v>
          </cell>
          <cell r="G5813" t="str">
            <v>SP-05-100000T00</v>
          </cell>
          <cell r="H5813">
            <v>0.75</v>
          </cell>
          <cell r="I5813" t="str">
            <v>--</v>
          </cell>
          <cell r="J5813" t="str">
            <v>-</v>
          </cell>
          <cell r="K5813">
            <v>3</v>
          </cell>
        </row>
        <row r="5814">
          <cell r="A5814" t="str">
            <v>UT</v>
          </cell>
          <cell r="B5814" t="str">
            <v>B2C</v>
          </cell>
          <cell r="C5814" t="str">
            <v>SCL</v>
          </cell>
          <cell r="D5814" t="str">
            <v>002</v>
          </cell>
          <cell r="E5814" t="str">
            <v>STEAM TRAP</v>
          </cell>
          <cell r="F5814">
            <v>7</v>
          </cell>
          <cell r="G5814" t="str">
            <v>SP-05-100000T00</v>
          </cell>
          <cell r="H5814">
            <v>0.75</v>
          </cell>
          <cell r="I5814" t="str">
            <v>--</v>
          </cell>
          <cell r="J5814">
            <v>3</v>
          </cell>
          <cell r="K5814" t="str">
            <v>-</v>
          </cell>
        </row>
        <row r="5815">
          <cell r="A5815" t="str">
            <v>M1</v>
          </cell>
          <cell r="B5815" t="str">
            <v>A5C</v>
          </cell>
          <cell r="C5815" t="str">
            <v>SCD</v>
          </cell>
          <cell r="D5815" t="str">
            <v>HOLD1</v>
          </cell>
          <cell r="E5815" t="str">
            <v>C SWG</v>
          </cell>
          <cell r="F5815">
            <v>2</v>
          </cell>
          <cell r="G5815" t="str">
            <v>CB161308080H0Q</v>
          </cell>
          <cell r="H5815">
            <v>0.25</v>
          </cell>
          <cell r="I5815" t="str">
            <v>-</v>
          </cell>
          <cell r="J5815">
            <v>2</v>
          </cell>
          <cell r="K5815">
            <v>2</v>
          </cell>
        </row>
        <row r="5816">
          <cell r="A5816" t="str">
            <v>M1</v>
          </cell>
          <cell r="B5816" t="str">
            <v>A5C</v>
          </cell>
          <cell r="C5816" t="str">
            <v>SCC</v>
          </cell>
          <cell r="D5816" t="str">
            <v>HOLD1</v>
          </cell>
          <cell r="E5816" t="str">
            <v>C SWG</v>
          </cell>
          <cell r="F5816">
            <v>2</v>
          </cell>
          <cell r="G5816" t="str">
            <v>CB161308080H0Q</v>
          </cell>
          <cell r="H5816">
            <v>0.25</v>
          </cell>
          <cell r="I5816" t="str">
            <v>-</v>
          </cell>
          <cell r="J5816">
            <v>3</v>
          </cell>
          <cell r="K5816">
            <v>3</v>
          </cell>
        </row>
        <row r="5817">
          <cell r="A5817" t="str">
            <v>M1</v>
          </cell>
          <cell r="B5817" t="str">
            <v>A5C</v>
          </cell>
          <cell r="C5817" t="str">
            <v>P</v>
          </cell>
          <cell r="D5817" t="str">
            <v>22065</v>
          </cell>
          <cell r="E5817" t="str">
            <v>C SWG</v>
          </cell>
          <cell r="F5817">
            <v>2</v>
          </cell>
          <cell r="G5817" t="str">
            <v>CB161108080T0H</v>
          </cell>
          <cell r="H5817">
            <v>0.5</v>
          </cell>
          <cell r="I5817" t="str">
            <v>-</v>
          </cell>
          <cell r="J5817">
            <v>1</v>
          </cell>
          <cell r="K5817">
            <v>1</v>
          </cell>
        </row>
        <row r="5818">
          <cell r="A5818" t="str">
            <v>M1</v>
          </cell>
          <cell r="B5818" t="str">
            <v>A5C</v>
          </cell>
          <cell r="C5818" t="str">
            <v>SCD</v>
          </cell>
          <cell r="D5818" t="str">
            <v>HOLD1</v>
          </cell>
          <cell r="E5818" t="str">
            <v>C SWG</v>
          </cell>
          <cell r="F5818">
            <v>2</v>
          </cell>
          <cell r="G5818" t="str">
            <v>CB161308080T0Q</v>
          </cell>
          <cell r="H5818">
            <v>0.25</v>
          </cell>
          <cell r="I5818" t="str">
            <v>-</v>
          </cell>
          <cell r="J5818">
            <v>2</v>
          </cell>
          <cell r="K5818">
            <v>2</v>
          </cell>
        </row>
        <row r="5819">
          <cell r="A5819" t="str">
            <v>M1</v>
          </cell>
          <cell r="B5819" t="str">
            <v>A5C</v>
          </cell>
          <cell r="C5819" t="str">
            <v>SCD</v>
          </cell>
          <cell r="D5819" t="str">
            <v>HOLD1</v>
          </cell>
          <cell r="E5819" t="str">
            <v>C SWG</v>
          </cell>
          <cell r="F5819">
            <v>2</v>
          </cell>
          <cell r="G5819" t="str">
            <v>CB161108080T0H</v>
          </cell>
          <cell r="H5819">
            <v>0.5</v>
          </cell>
          <cell r="I5819" t="str">
            <v>-</v>
          </cell>
          <cell r="J5819">
            <v>2</v>
          </cell>
          <cell r="K5819">
            <v>2</v>
          </cell>
        </row>
        <row r="5820">
          <cell r="A5820" t="str">
            <v>M1</v>
          </cell>
          <cell r="B5820" t="str">
            <v>A5C</v>
          </cell>
          <cell r="C5820" t="str">
            <v>SCC</v>
          </cell>
          <cell r="D5820" t="str">
            <v>HOLD1</v>
          </cell>
          <cell r="E5820" t="str">
            <v>C SWG</v>
          </cell>
          <cell r="F5820">
            <v>2</v>
          </cell>
          <cell r="G5820" t="str">
            <v>CB161308080T0Q</v>
          </cell>
          <cell r="H5820">
            <v>0.25</v>
          </cell>
          <cell r="I5820" t="str">
            <v>-</v>
          </cell>
          <cell r="J5820">
            <v>3</v>
          </cell>
          <cell r="K5820">
            <v>3</v>
          </cell>
        </row>
        <row r="5821">
          <cell r="A5821" t="str">
            <v>M1</v>
          </cell>
          <cell r="B5821" t="str">
            <v>A5C</v>
          </cell>
          <cell r="C5821" t="str">
            <v>SCC</v>
          </cell>
          <cell r="D5821" t="str">
            <v>HOLD1</v>
          </cell>
          <cell r="E5821" t="str">
            <v>C SWG</v>
          </cell>
          <cell r="F5821">
            <v>2</v>
          </cell>
          <cell r="G5821" t="str">
            <v>CB161108080T0H</v>
          </cell>
          <cell r="H5821">
            <v>0.5</v>
          </cell>
          <cell r="I5821" t="str">
            <v>-</v>
          </cell>
          <cell r="J5821">
            <v>3</v>
          </cell>
          <cell r="K5821">
            <v>3</v>
          </cell>
        </row>
        <row r="5822">
          <cell r="A5822" t="str">
            <v>M1</v>
          </cell>
          <cell r="B5822" t="str">
            <v>A5C</v>
          </cell>
          <cell r="C5822" t="str">
            <v>P</v>
          </cell>
          <cell r="D5822" t="str">
            <v>22065</v>
          </cell>
          <cell r="E5822" t="str">
            <v>R TEE</v>
          </cell>
          <cell r="F5822">
            <v>2</v>
          </cell>
          <cell r="G5822" t="str">
            <v>CB400400000T0H</v>
          </cell>
          <cell r="H5822">
            <v>0.5</v>
          </cell>
          <cell r="I5822" t="str">
            <v>-</v>
          </cell>
          <cell r="J5822">
            <v>1</v>
          </cell>
          <cell r="K5822">
            <v>1</v>
          </cell>
        </row>
        <row r="5823">
          <cell r="A5823" t="str">
            <v>M1</v>
          </cell>
          <cell r="B5823" t="str">
            <v>A5C</v>
          </cell>
          <cell r="C5823" t="str">
            <v>SCC</v>
          </cell>
          <cell r="D5823" t="str">
            <v>HOLD1</v>
          </cell>
          <cell r="E5823" t="str">
            <v>R TEE</v>
          </cell>
          <cell r="F5823">
            <v>2</v>
          </cell>
          <cell r="G5823" t="str">
            <v>CB400400000T0H</v>
          </cell>
          <cell r="H5823">
            <v>0.5</v>
          </cell>
          <cell r="I5823" t="str">
            <v>-</v>
          </cell>
          <cell r="J5823">
            <v>3</v>
          </cell>
          <cell r="K5823">
            <v>3</v>
          </cell>
        </row>
        <row r="5824">
          <cell r="A5824" t="str">
            <v>M1</v>
          </cell>
          <cell r="B5824" t="str">
            <v>A5C</v>
          </cell>
          <cell r="C5824" t="str">
            <v>SCD</v>
          </cell>
          <cell r="D5824" t="str">
            <v>HOLD1</v>
          </cell>
          <cell r="E5824" t="str">
            <v>R TEE</v>
          </cell>
          <cell r="F5824">
            <v>2</v>
          </cell>
          <cell r="G5824" t="str">
            <v>CB400400000T0H</v>
          </cell>
          <cell r="H5824">
            <v>0.5</v>
          </cell>
          <cell r="I5824" t="str">
            <v>-</v>
          </cell>
          <cell r="J5824">
            <v>2</v>
          </cell>
          <cell r="K5824">
            <v>2</v>
          </cell>
        </row>
        <row r="5825">
          <cell r="A5825" t="str">
            <v>M1</v>
          </cell>
          <cell r="B5825" t="str">
            <v>A6C</v>
          </cell>
          <cell r="C5825" t="str">
            <v>HOR</v>
          </cell>
          <cell r="D5825" t="str">
            <v>65620</v>
          </cell>
          <cell r="E5825" t="str">
            <v>C SWG</v>
          </cell>
          <cell r="F5825">
            <v>2</v>
          </cell>
          <cell r="G5825" t="str">
            <v>CB161308080T0Q</v>
          </cell>
          <cell r="H5825">
            <v>0.25</v>
          </cell>
          <cell r="I5825" t="str">
            <v>-</v>
          </cell>
          <cell r="J5825">
            <v>1</v>
          </cell>
          <cell r="K5825">
            <v>1</v>
          </cell>
        </row>
        <row r="5826">
          <cell r="A5826" t="str">
            <v>M1</v>
          </cell>
          <cell r="B5826" t="str">
            <v>A5C</v>
          </cell>
          <cell r="C5826" t="str">
            <v>N</v>
          </cell>
          <cell r="D5826" t="str">
            <v>22670</v>
          </cell>
          <cell r="E5826" t="str">
            <v>C SWG</v>
          </cell>
          <cell r="F5826">
            <v>2</v>
          </cell>
          <cell r="G5826" t="str">
            <v>CB16110808010T</v>
          </cell>
          <cell r="H5826">
            <v>0.75</v>
          </cell>
          <cell r="I5826" t="str">
            <v>-</v>
          </cell>
          <cell r="J5826">
            <v>1</v>
          </cell>
          <cell r="K5826">
            <v>1</v>
          </cell>
        </row>
        <row r="5827">
          <cell r="A5827" t="str">
            <v>M1</v>
          </cell>
          <cell r="B5827" t="str">
            <v>A5C</v>
          </cell>
          <cell r="C5827" t="str">
            <v>P</v>
          </cell>
          <cell r="D5827" t="str">
            <v>24029</v>
          </cell>
          <cell r="E5827" t="str">
            <v>C SWG</v>
          </cell>
          <cell r="F5827">
            <v>2</v>
          </cell>
          <cell r="G5827" t="str">
            <v>CB16110808010T</v>
          </cell>
          <cell r="H5827">
            <v>0.75</v>
          </cell>
          <cell r="I5827" t="str">
            <v>-</v>
          </cell>
          <cell r="J5827">
            <v>1</v>
          </cell>
          <cell r="K5827">
            <v>1</v>
          </cell>
        </row>
        <row r="5828">
          <cell r="A5828" t="str">
            <v>M1</v>
          </cell>
          <cell r="B5828" t="str">
            <v>A5C</v>
          </cell>
          <cell r="C5828" t="str">
            <v>TRIM</v>
          </cell>
          <cell r="D5828" t="str">
            <v>V-2206</v>
          </cell>
          <cell r="E5828" t="str">
            <v>C SWG</v>
          </cell>
          <cell r="F5828">
            <v>2</v>
          </cell>
          <cell r="G5828" t="str">
            <v>CB16110808010T</v>
          </cell>
          <cell r="H5828">
            <v>0.75</v>
          </cell>
          <cell r="I5828" t="str">
            <v>-</v>
          </cell>
          <cell r="J5828">
            <v>1</v>
          </cell>
          <cell r="K5828">
            <v>1</v>
          </cell>
        </row>
        <row r="5829">
          <cell r="A5829" t="str">
            <v>M1</v>
          </cell>
          <cell r="B5829" t="str">
            <v>A5C</v>
          </cell>
          <cell r="C5829" t="str">
            <v>N</v>
          </cell>
          <cell r="D5829" t="str">
            <v>22670</v>
          </cell>
          <cell r="E5829" t="str">
            <v>C SWG</v>
          </cell>
          <cell r="F5829">
            <v>2</v>
          </cell>
          <cell r="G5829" t="str">
            <v>CB16110808010H</v>
          </cell>
          <cell r="H5829">
            <v>0.5</v>
          </cell>
          <cell r="I5829" t="str">
            <v>-</v>
          </cell>
          <cell r="J5829">
            <v>4</v>
          </cell>
          <cell r="K5829">
            <v>4</v>
          </cell>
        </row>
        <row r="5830">
          <cell r="A5830" t="str">
            <v>M1</v>
          </cell>
          <cell r="B5830" t="str">
            <v>A5C</v>
          </cell>
          <cell r="C5830" t="str">
            <v>P</v>
          </cell>
          <cell r="D5830" t="str">
            <v>22103</v>
          </cell>
          <cell r="E5830" t="str">
            <v>R TEE</v>
          </cell>
          <cell r="F5830">
            <v>2</v>
          </cell>
          <cell r="G5830" t="str">
            <v>CB40040000010T</v>
          </cell>
          <cell r="H5830">
            <v>0.75</v>
          </cell>
          <cell r="I5830" t="str">
            <v>-</v>
          </cell>
          <cell r="J5830">
            <v>1</v>
          </cell>
          <cell r="K5830">
            <v>1</v>
          </cell>
        </row>
        <row r="5831">
          <cell r="A5831" t="str">
            <v>M1</v>
          </cell>
          <cell r="B5831" t="str">
            <v>A5C</v>
          </cell>
          <cell r="C5831" t="str">
            <v>P</v>
          </cell>
          <cell r="D5831" t="str">
            <v>22106</v>
          </cell>
          <cell r="E5831" t="str">
            <v>R TEE</v>
          </cell>
          <cell r="F5831">
            <v>2</v>
          </cell>
          <cell r="G5831" t="str">
            <v>CB40040000010H</v>
          </cell>
          <cell r="H5831">
            <v>0.5</v>
          </cell>
          <cell r="I5831" t="str">
            <v>-</v>
          </cell>
          <cell r="J5831">
            <v>4</v>
          </cell>
          <cell r="K5831">
            <v>4</v>
          </cell>
        </row>
        <row r="5832">
          <cell r="A5832" t="str">
            <v>M1</v>
          </cell>
          <cell r="B5832" t="str">
            <v>A5C</v>
          </cell>
          <cell r="C5832" t="str">
            <v>P</v>
          </cell>
          <cell r="D5832" t="str">
            <v>22106</v>
          </cell>
          <cell r="E5832" t="str">
            <v>R TEE</v>
          </cell>
          <cell r="F5832">
            <v>2</v>
          </cell>
          <cell r="G5832" t="str">
            <v>CB40040000010T</v>
          </cell>
          <cell r="H5832">
            <v>0.75</v>
          </cell>
          <cell r="I5832" t="str">
            <v>-</v>
          </cell>
          <cell r="J5832">
            <v>2</v>
          </cell>
          <cell r="K5832">
            <v>2</v>
          </cell>
        </row>
        <row r="5833">
          <cell r="A5833" t="str">
            <v>M1</v>
          </cell>
          <cell r="B5833" t="str">
            <v>A5C</v>
          </cell>
          <cell r="C5833" t="str">
            <v>TRIM</v>
          </cell>
          <cell r="D5833" t="str">
            <v>V-2206</v>
          </cell>
          <cell r="E5833" t="str">
            <v>R TEE</v>
          </cell>
          <cell r="F5833">
            <v>2</v>
          </cell>
          <cell r="G5833" t="str">
            <v>CB40040000010T</v>
          </cell>
          <cell r="H5833">
            <v>0.75</v>
          </cell>
          <cell r="I5833" t="str">
            <v>-</v>
          </cell>
          <cell r="J5833">
            <v>1</v>
          </cell>
          <cell r="K5833">
            <v>1</v>
          </cell>
        </row>
        <row r="5834">
          <cell r="A5834" t="str">
            <v>M1</v>
          </cell>
          <cell r="B5834" t="str">
            <v>A6C</v>
          </cell>
          <cell r="C5834" t="str">
            <v>HOR</v>
          </cell>
          <cell r="D5834" t="str">
            <v>65612</v>
          </cell>
          <cell r="E5834" t="str">
            <v>R TEE</v>
          </cell>
          <cell r="F5834">
            <v>2</v>
          </cell>
          <cell r="G5834" t="str">
            <v>CB40040000010T</v>
          </cell>
          <cell r="H5834">
            <v>0.75</v>
          </cell>
          <cell r="I5834" t="str">
            <v>-</v>
          </cell>
          <cell r="J5834">
            <v>4</v>
          </cell>
          <cell r="K5834">
            <v>4</v>
          </cell>
        </row>
        <row r="5835">
          <cell r="A5835" t="str">
            <v>M1</v>
          </cell>
          <cell r="B5835" t="str">
            <v>A5C</v>
          </cell>
          <cell r="C5835" t="str">
            <v>TRIM</v>
          </cell>
          <cell r="D5835" t="str">
            <v>V-2208</v>
          </cell>
          <cell r="E5835" t="str">
            <v>C SWG</v>
          </cell>
          <cell r="F5835">
            <v>2</v>
          </cell>
          <cell r="G5835" t="str">
            <v>CB16110808010T</v>
          </cell>
          <cell r="H5835">
            <v>0.75</v>
          </cell>
          <cell r="I5835" t="str">
            <v>-</v>
          </cell>
          <cell r="J5835">
            <v>1</v>
          </cell>
          <cell r="K5835">
            <v>1</v>
          </cell>
        </row>
        <row r="5836">
          <cell r="A5836" t="str">
            <v>M1</v>
          </cell>
          <cell r="B5836" t="str">
            <v>A6C</v>
          </cell>
          <cell r="C5836" t="str">
            <v>HOR</v>
          </cell>
          <cell r="D5836" t="str">
            <v>65622</v>
          </cell>
          <cell r="E5836" t="str">
            <v>C SWG</v>
          </cell>
          <cell r="F5836">
            <v>2</v>
          </cell>
          <cell r="G5836" t="str">
            <v>CB16110808010T</v>
          </cell>
          <cell r="H5836">
            <v>0.75</v>
          </cell>
          <cell r="I5836" t="str">
            <v>-</v>
          </cell>
          <cell r="J5836">
            <v>4</v>
          </cell>
          <cell r="K5836">
            <v>4</v>
          </cell>
        </row>
        <row r="5837">
          <cell r="A5837" t="str">
            <v>M1</v>
          </cell>
          <cell r="B5837" t="str">
            <v>A5C</v>
          </cell>
          <cell r="C5837" t="str">
            <v>TRIM</v>
          </cell>
          <cell r="D5837" t="str">
            <v>V-2209</v>
          </cell>
          <cell r="E5837" t="str">
            <v>C SWG</v>
          </cell>
          <cell r="F5837">
            <v>2</v>
          </cell>
          <cell r="G5837" t="str">
            <v>CB16110808010T</v>
          </cell>
          <cell r="H5837">
            <v>0.75</v>
          </cell>
          <cell r="I5837" t="str">
            <v>-</v>
          </cell>
          <cell r="J5837">
            <v>1</v>
          </cell>
          <cell r="K5837">
            <v>1</v>
          </cell>
        </row>
        <row r="5838">
          <cell r="A5838" t="str">
            <v>M1</v>
          </cell>
          <cell r="B5838" t="str">
            <v>A5C</v>
          </cell>
          <cell r="C5838" t="str">
            <v>P</v>
          </cell>
          <cell r="D5838" t="str">
            <v>22087</v>
          </cell>
          <cell r="E5838" t="str">
            <v>R TEE</v>
          </cell>
          <cell r="F5838">
            <v>2</v>
          </cell>
          <cell r="G5838" t="str">
            <v>CB400400001H01</v>
          </cell>
          <cell r="H5838">
            <v>1</v>
          </cell>
          <cell r="I5838" t="str">
            <v>-</v>
          </cell>
          <cell r="J5838">
            <v>1</v>
          </cell>
          <cell r="K5838">
            <v>1</v>
          </cell>
        </row>
        <row r="5839">
          <cell r="A5839" t="str">
            <v>M1</v>
          </cell>
          <cell r="B5839" t="str">
            <v>A5C</v>
          </cell>
          <cell r="C5839" t="str">
            <v>P</v>
          </cell>
          <cell r="D5839" t="str">
            <v>22040</v>
          </cell>
          <cell r="E5839" t="str">
            <v>C SWG</v>
          </cell>
          <cell r="F5839">
            <v>2</v>
          </cell>
          <cell r="G5839" t="str">
            <v>CB161108081H01</v>
          </cell>
          <cell r="H5839">
            <v>1</v>
          </cell>
          <cell r="I5839" t="str">
            <v>-</v>
          </cell>
          <cell r="J5839">
            <v>1</v>
          </cell>
          <cell r="K5839">
            <v>1</v>
          </cell>
        </row>
        <row r="5840">
          <cell r="A5840" t="str">
            <v>M1</v>
          </cell>
          <cell r="B5840" t="str">
            <v>A5C</v>
          </cell>
          <cell r="C5840" t="str">
            <v>P</v>
          </cell>
          <cell r="D5840" t="str">
            <v>22041</v>
          </cell>
          <cell r="E5840" t="str">
            <v>C SWG</v>
          </cell>
          <cell r="F5840">
            <v>2</v>
          </cell>
          <cell r="G5840" t="str">
            <v>CB161108081H01</v>
          </cell>
          <cell r="H5840">
            <v>1</v>
          </cell>
          <cell r="I5840" t="str">
            <v>-</v>
          </cell>
          <cell r="J5840">
            <v>1</v>
          </cell>
          <cell r="K5840">
            <v>1</v>
          </cell>
        </row>
        <row r="5841">
          <cell r="A5841" t="str">
            <v>M1</v>
          </cell>
          <cell r="B5841" t="str">
            <v>A5C</v>
          </cell>
          <cell r="C5841" t="str">
            <v>P</v>
          </cell>
          <cell r="D5841" t="str">
            <v>22071</v>
          </cell>
          <cell r="E5841" t="str">
            <v>R TEE</v>
          </cell>
          <cell r="F5841">
            <v>2</v>
          </cell>
          <cell r="G5841" t="str">
            <v>CB400400001H0T</v>
          </cell>
          <cell r="H5841">
            <v>0.75</v>
          </cell>
          <cell r="I5841" t="str">
            <v>-</v>
          </cell>
          <cell r="J5841">
            <v>1</v>
          </cell>
          <cell r="K5841">
            <v>1</v>
          </cell>
        </row>
        <row r="5842">
          <cell r="A5842" t="str">
            <v>M1</v>
          </cell>
          <cell r="B5842" t="str">
            <v>A5C</v>
          </cell>
          <cell r="C5842" t="str">
            <v>P</v>
          </cell>
          <cell r="D5842" t="str">
            <v>22071</v>
          </cell>
          <cell r="E5842" t="str">
            <v>R TEE</v>
          </cell>
          <cell r="F5842">
            <v>2</v>
          </cell>
          <cell r="G5842" t="str">
            <v>CB400400001H0T</v>
          </cell>
          <cell r="H5842">
            <v>0.75</v>
          </cell>
          <cell r="I5842" t="str">
            <v>-</v>
          </cell>
          <cell r="J5842">
            <v>4</v>
          </cell>
          <cell r="K5842">
            <v>4</v>
          </cell>
        </row>
        <row r="5843">
          <cell r="A5843" t="str">
            <v>M1</v>
          </cell>
          <cell r="B5843" t="str">
            <v>A5C</v>
          </cell>
          <cell r="C5843" t="str">
            <v>P</v>
          </cell>
          <cell r="D5843" t="str">
            <v>22039</v>
          </cell>
          <cell r="E5843" t="str">
            <v>C SWG</v>
          </cell>
          <cell r="F5843">
            <v>2</v>
          </cell>
          <cell r="G5843" t="str">
            <v>CB161108081H01</v>
          </cell>
          <cell r="H5843">
            <v>1</v>
          </cell>
          <cell r="I5843" t="str">
            <v>-</v>
          </cell>
          <cell r="J5843">
            <v>1</v>
          </cell>
          <cell r="K5843">
            <v>1</v>
          </cell>
        </row>
        <row r="5844">
          <cell r="A5844" t="str">
            <v>M1</v>
          </cell>
          <cell r="B5844" t="str">
            <v>A5C</v>
          </cell>
          <cell r="C5844" t="str">
            <v>P</v>
          </cell>
          <cell r="D5844" t="str">
            <v>22071</v>
          </cell>
          <cell r="E5844" t="str">
            <v>R TEE</v>
          </cell>
          <cell r="F5844">
            <v>2</v>
          </cell>
          <cell r="G5844" t="str">
            <v>CB400400001H0T</v>
          </cell>
          <cell r="H5844">
            <v>0.75</v>
          </cell>
          <cell r="I5844" t="str">
            <v>-</v>
          </cell>
          <cell r="J5844">
            <v>4</v>
          </cell>
          <cell r="K5844">
            <v>4</v>
          </cell>
        </row>
        <row r="5845">
          <cell r="A5845" t="str">
            <v>M1</v>
          </cell>
          <cell r="B5845" t="str">
            <v>A5C</v>
          </cell>
          <cell r="C5845" t="str">
            <v>P</v>
          </cell>
          <cell r="D5845" t="str">
            <v>22102</v>
          </cell>
          <cell r="E5845" t="str">
            <v>R TEE</v>
          </cell>
          <cell r="F5845">
            <v>2</v>
          </cell>
          <cell r="G5845" t="str">
            <v>CB400400001H0T</v>
          </cell>
          <cell r="H5845">
            <v>0.75</v>
          </cell>
          <cell r="I5845" t="str">
            <v>-</v>
          </cell>
          <cell r="J5845">
            <v>5</v>
          </cell>
          <cell r="K5845">
            <v>5</v>
          </cell>
        </row>
        <row r="5846">
          <cell r="A5846" t="str">
            <v>M1</v>
          </cell>
          <cell r="B5846" t="str">
            <v>B2C</v>
          </cell>
          <cell r="C5846" t="str">
            <v>SH</v>
          </cell>
          <cell r="D5846" t="str">
            <v>22614</v>
          </cell>
          <cell r="E5846" t="str">
            <v>SOL</v>
          </cell>
          <cell r="F5846">
            <v>2</v>
          </cell>
          <cell r="G5846" t="str">
            <v>CB390200000201</v>
          </cell>
          <cell r="H5846">
            <v>1</v>
          </cell>
          <cell r="I5846" t="str">
            <v>-</v>
          </cell>
          <cell r="J5846">
            <v>1</v>
          </cell>
          <cell r="K5846">
            <v>2</v>
          </cell>
        </row>
        <row r="5847">
          <cell r="A5847" t="str">
            <v>M1</v>
          </cell>
          <cell r="B5847" t="str">
            <v>A5C</v>
          </cell>
          <cell r="C5847" t="str">
            <v>P</v>
          </cell>
          <cell r="D5847" t="str">
            <v>22104</v>
          </cell>
          <cell r="E5847" t="str">
            <v>R TEE</v>
          </cell>
          <cell r="F5847">
            <v>2</v>
          </cell>
          <cell r="G5847" t="str">
            <v>CB400400001H0T</v>
          </cell>
          <cell r="H5847">
            <v>0.75</v>
          </cell>
          <cell r="I5847" t="str">
            <v>-</v>
          </cell>
          <cell r="J5847">
            <v>1</v>
          </cell>
          <cell r="K5847">
            <v>1</v>
          </cell>
        </row>
        <row r="5848">
          <cell r="A5848" t="str">
            <v>M1</v>
          </cell>
          <cell r="B5848" t="str">
            <v>A5C</v>
          </cell>
          <cell r="C5848" t="str">
            <v>N</v>
          </cell>
          <cell r="D5848" t="str">
            <v>25611</v>
          </cell>
          <cell r="E5848" t="str">
            <v>SOL</v>
          </cell>
          <cell r="F5848">
            <v>2</v>
          </cell>
          <cell r="G5848" t="str">
            <v>CB390200000201</v>
          </cell>
          <cell r="H5848">
            <v>1</v>
          </cell>
          <cell r="I5848" t="str">
            <v>-</v>
          </cell>
          <cell r="J5848">
            <v>1</v>
          </cell>
          <cell r="K5848">
            <v>2</v>
          </cell>
        </row>
        <row r="5849">
          <cell r="A5849" t="str">
            <v>M1</v>
          </cell>
          <cell r="B5849" t="str">
            <v>A5C</v>
          </cell>
          <cell r="C5849" t="str">
            <v>P</v>
          </cell>
          <cell r="D5849" t="str">
            <v>22090</v>
          </cell>
          <cell r="E5849" t="str">
            <v>SOL</v>
          </cell>
          <cell r="F5849">
            <v>2</v>
          </cell>
          <cell r="G5849" t="str">
            <v>CB390200000301</v>
          </cell>
          <cell r="H5849">
            <v>1</v>
          </cell>
          <cell r="I5849" t="str">
            <v>-</v>
          </cell>
          <cell r="J5849">
            <v>1</v>
          </cell>
          <cell r="K5849">
            <v>2</v>
          </cell>
        </row>
        <row r="5850">
          <cell r="A5850" t="str">
            <v>M1</v>
          </cell>
          <cell r="B5850" t="str">
            <v>A5C</v>
          </cell>
          <cell r="C5850" t="str">
            <v>P</v>
          </cell>
          <cell r="D5850" t="str">
            <v>22157</v>
          </cell>
          <cell r="E5850" t="str">
            <v>R TEE</v>
          </cell>
          <cell r="F5850">
            <v>2</v>
          </cell>
          <cell r="G5850" t="str">
            <v>CB400400001H0H</v>
          </cell>
          <cell r="H5850">
            <v>0.5</v>
          </cell>
          <cell r="I5850" t="str">
            <v>-</v>
          </cell>
          <cell r="J5850">
            <v>1</v>
          </cell>
          <cell r="K5850">
            <v>1</v>
          </cell>
        </row>
        <row r="5851">
          <cell r="A5851" t="str">
            <v>M1</v>
          </cell>
          <cell r="B5851" t="str">
            <v>A5C</v>
          </cell>
          <cell r="C5851" t="str">
            <v>P</v>
          </cell>
          <cell r="D5851" t="str">
            <v>22158</v>
          </cell>
          <cell r="E5851" t="str">
            <v>R TEE</v>
          </cell>
          <cell r="F5851">
            <v>2</v>
          </cell>
          <cell r="G5851" t="str">
            <v>CB400400001H0H</v>
          </cell>
          <cell r="H5851">
            <v>0.5</v>
          </cell>
          <cell r="I5851" t="str">
            <v>-</v>
          </cell>
          <cell r="J5851">
            <v>1</v>
          </cell>
          <cell r="K5851">
            <v>1</v>
          </cell>
        </row>
        <row r="5852">
          <cell r="A5852" t="str">
            <v>M1</v>
          </cell>
          <cell r="B5852" t="str">
            <v>A5C</v>
          </cell>
          <cell r="C5852" t="str">
            <v>P</v>
          </cell>
          <cell r="D5852" t="str">
            <v>22078</v>
          </cell>
          <cell r="E5852" t="str">
            <v>R TEE</v>
          </cell>
          <cell r="F5852">
            <v>2</v>
          </cell>
          <cell r="G5852" t="str">
            <v>CB400400001H0T</v>
          </cell>
          <cell r="H5852">
            <v>0.75</v>
          </cell>
          <cell r="I5852" t="str">
            <v>-</v>
          </cell>
          <cell r="J5852">
            <v>1</v>
          </cell>
          <cell r="K5852">
            <v>1</v>
          </cell>
        </row>
        <row r="5853">
          <cell r="A5853" t="str">
            <v>M1</v>
          </cell>
          <cell r="B5853" t="str">
            <v>A5C</v>
          </cell>
          <cell r="C5853" t="str">
            <v>P</v>
          </cell>
          <cell r="D5853" t="str">
            <v>22087</v>
          </cell>
          <cell r="E5853" t="str">
            <v>R TEE</v>
          </cell>
          <cell r="F5853">
            <v>2</v>
          </cell>
          <cell r="G5853" t="str">
            <v>CB400400001H0T</v>
          </cell>
          <cell r="H5853">
            <v>0.75</v>
          </cell>
          <cell r="I5853" t="str">
            <v>-</v>
          </cell>
          <cell r="J5853">
            <v>1</v>
          </cell>
          <cell r="K5853">
            <v>1</v>
          </cell>
        </row>
        <row r="5854">
          <cell r="A5854" t="str">
            <v>M1</v>
          </cell>
          <cell r="B5854" t="str">
            <v>A5C</v>
          </cell>
          <cell r="C5854" t="str">
            <v>P</v>
          </cell>
          <cell r="D5854" t="str">
            <v>22091</v>
          </cell>
          <cell r="E5854" t="str">
            <v>SOL</v>
          </cell>
          <cell r="F5854">
            <v>2</v>
          </cell>
          <cell r="G5854" t="str">
            <v>CB390200000301</v>
          </cell>
          <cell r="H5854">
            <v>1</v>
          </cell>
          <cell r="I5854" t="str">
            <v>-</v>
          </cell>
          <cell r="J5854">
            <v>1</v>
          </cell>
          <cell r="K5854">
            <v>2</v>
          </cell>
        </row>
        <row r="5855">
          <cell r="A5855" t="str">
            <v>M1</v>
          </cell>
          <cell r="B5855" t="str">
            <v>A5C</v>
          </cell>
          <cell r="C5855" t="str">
            <v>P</v>
          </cell>
          <cell r="D5855" t="str">
            <v>22092</v>
          </cell>
          <cell r="E5855" t="str">
            <v>SOL</v>
          </cell>
          <cell r="F5855">
            <v>2</v>
          </cell>
          <cell r="G5855" t="str">
            <v>CB390200000301</v>
          </cell>
          <cell r="H5855">
            <v>1</v>
          </cell>
          <cell r="I5855" t="str">
            <v>-</v>
          </cell>
          <cell r="J5855">
            <v>1</v>
          </cell>
          <cell r="K5855">
            <v>2</v>
          </cell>
        </row>
        <row r="5856">
          <cell r="A5856" t="str">
            <v>M1</v>
          </cell>
          <cell r="B5856" t="str">
            <v>A5C</v>
          </cell>
          <cell r="C5856" t="str">
            <v>P</v>
          </cell>
          <cell r="D5856" t="str">
            <v>22102</v>
          </cell>
          <cell r="E5856" t="str">
            <v>R TEE</v>
          </cell>
          <cell r="F5856">
            <v>2</v>
          </cell>
          <cell r="G5856" t="str">
            <v>CB400400001H0T</v>
          </cell>
          <cell r="H5856">
            <v>0.75</v>
          </cell>
          <cell r="I5856" t="str">
            <v>-</v>
          </cell>
          <cell r="J5856">
            <v>2</v>
          </cell>
          <cell r="K5856">
            <v>2</v>
          </cell>
        </row>
        <row r="5857">
          <cell r="A5857" t="str">
            <v>M1</v>
          </cell>
          <cell r="B5857" t="str">
            <v>A5C</v>
          </cell>
          <cell r="C5857" t="str">
            <v>P</v>
          </cell>
          <cell r="D5857" t="str">
            <v>22113</v>
          </cell>
          <cell r="E5857" t="str">
            <v>R TEE</v>
          </cell>
          <cell r="F5857">
            <v>2</v>
          </cell>
          <cell r="G5857" t="str">
            <v>CB400400001H0T</v>
          </cell>
          <cell r="H5857">
            <v>0.75</v>
          </cell>
          <cell r="I5857" t="str">
            <v>-</v>
          </cell>
          <cell r="J5857">
            <v>1</v>
          </cell>
          <cell r="K5857">
            <v>1</v>
          </cell>
        </row>
        <row r="5858">
          <cell r="A5858" t="str">
            <v>M1</v>
          </cell>
          <cell r="B5858" t="str">
            <v>A5C</v>
          </cell>
          <cell r="C5858" t="str">
            <v>P</v>
          </cell>
          <cell r="D5858" t="str">
            <v>22114</v>
          </cell>
          <cell r="E5858" t="str">
            <v>R TEE</v>
          </cell>
          <cell r="F5858">
            <v>2</v>
          </cell>
          <cell r="G5858" t="str">
            <v>CB400400001H0T</v>
          </cell>
          <cell r="H5858">
            <v>0.75</v>
          </cell>
          <cell r="I5858" t="str">
            <v>-</v>
          </cell>
          <cell r="J5858">
            <v>1</v>
          </cell>
          <cell r="K5858">
            <v>1</v>
          </cell>
        </row>
        <row r="5859">
          <cell r="A5859" t="str">
            <v>M1</v>
          </cell>
          <cell r="B5859" t="str">
            <v>A5C</v>
          </cell>
          <cell r="C5859" t="str">
            <v>P</v>
          </cell>
          <cell r="D5859" t="str">
            <v>22093</v>
          </cell>
          <cell r="E5859" t="str">
            <v>SOL</v>
          </cell>
          <cell r="F5859">
            <v>2</v>
          </cell>
          <cell r="G5859" t="str">
            <v>CB390200000301</v>
          </cell>
          <cell r="H5859">
            <v>1</v>
          </cell>
          <cell r="I5859" t="str">
            <v>-</v>
          </cell>
          <cell r="J5859">
            <v>1</v>
          </cell>
          <cell r="K5859">
            <v>2</v>
          </cell>
        </row>
        <row r="5860">
          <cell r="A5860" t="str">
            <v>M1</v>
          </cell>
          <cell r="B5860" t="str">
            <v>A5C</v>
          </cell>
          <cell r="C5860" t="str">
            <v>P</v>
          </cell>
          <cell r="D5860" t="str">
            <v>22003</v>
          </cell>
          <cell r="E5860" t="str">
            <v>SOL</v>
          </cell>
          <cell r="F5860">
            <v>2</v>
          </cell>
          <cell r="G5860" t="str">
            <v>CB390200000301</v>
          </cell>
          <cell r="H5860">
            <v>1</v>
          </cell>
          <cell r="I5860" t="str">
            <v>-</v>
          </cell>
          <cell r="J5860">
            <v>1</v>
          </cell>
          <cell r="K5860">
            <v>2</v>
          </cell>
        </row>
        <row r="5861">
          <cell r="A5861" t="str">
            <v>M1</v>
          </cell>
          <cell r="B5861" t="str">
            <v>A5C</v>
          </cell>
          <cell r="C5861" t="str">
            <v>P</v>
          </cell>
          <cell r="D5861" t="str">
            <v>22001</v>
          </cell>
          <cell r="E5861" t="str">
            <v>SOL</v>
          </cell>
          <cell r="F5861">
            <v>2</v>
          </cell>
          <cell r="G5861" t="str">
            <v>CB390200000301</v>
          </cell>
          <cell r="H5861">
            <v>1</v>
          </cell>
          <cell r="I5861" t="str">
            <v>-</v>
          </cell>
          <cell r="J5861">
            <v>1</v>
          </cell>
          <cell r="K5861">
            <v>2</v>
          </cell>
        </row>
        <row r="5862">
          <cell r="A5862" t="str">
            <v>M1</v>
          </cell>
          <cell r="B5862" t="str">
            <v>A5C</v>
          </cell>
          <cell r="C5862" t="str">
            <v>P</v>
          </cell>
          <cell r="D5862" t="str">
            <v>22069</v>
          </cell>
          <cell r="E5862" t="str">
            <v>SOL</v>
          </cell>
          <cell r="F5862">
            <v>2</v>
          </cell>
          <cell r="G5862" t="str">
            <v>CB390200000401</v>
          </cell>
          <cell r="H5862">
            <v>1</v>
          </cell>
          <cell r="I5862" t="str">
            <v>-</v>
          </cell>
          <cell r="J5862">
            <v>1</v>
          </cell>
          <cell r="K5862">
            <v>2</v>
          </cell>
        </row>
        <row r="5863">
          <cell r="A5863" t="str">
            <v>M1</v>
          </cell>
          <cell r="B5863" t="str">
            <v>A5C</v>
          </cell>
          <cell r="C5863" t="str">
            <v>P</v>
          </cell>
          <cell r="D5863" t="str">
            <v>22039</v>
          </cell>
          <cell r="E5863" t="str">
            <v>R TEE</v>
          </cell>
          <cell r="F5863">
            <v>2</v>
          </cell>
          <cell r="G5863" t="str">
            <v>CB400400001H0H</v>
          </cell>
          <cell r="H5863">
            <v>0.5</v>
          </cell>
          <cell r="I5863" t="str">
            <v>-</v>
          </cell>
          <cell r="J5863">
            <v>1</v>
          </cell>
          <cell r="K5863">
            <v>1</v>
          </cell>
        </row>
        <row r="5864">
          <cell r="A5864" t="str">
            <v>M1</v>
          </cell>
          <cell r="B5864" t="str">
            <v>A5C</v>
          </cell>
          <cell r="C5864" t="str">
            <v>P</v>
          </cell>
          <cell r="D5864" t="str">
            <v>22041</v>
          </cell>
          <cell r="E5864" t="str">
            <v>R TEE</v>
          </cell>
          <cell r="F5864">
            <v>2</v>
          </cell>
          <cell r="G5864" t="str">
            <v>CB400400001H0H</v>
          </cell>
          <cell r="H5864">
            <v>0.5</v>
          </cell>
          <cell r="I5864" t="str">
            <v>-</v>
          </cell>
          <cell r="J5864">
            <v>1</v>
          </cell>
          <cell r="K5864">
            <v>1</v>
          </cell>
        </row>
        <row r="5865">
          <cell r="A5865" t="str">
            <v>M1</v>
          </cell>
          <cell r="B5865" t="str">
            <v>A6C</v>
          </cell>
          <cell r="C5865" t="str">
            <v>HOR</v>
          </cell>
          <cell r="D5865" t="str">
            <v>65612</v>
          </cell>
          <cell r="E5865" t="str">
            <v>R TEE</v>
          </cell>
          <cell r="F5865">
            <v>2</v>
          </cell>
          <cell r="G5865" t="str">
            <v>CB400400001H0T</v>
          </cell>
          <cell r="H5865">
            <v>0.75</v>
          </cell>
          <cell r="I5865" t="str">
            <v>-</v>
          </cell>
          <cell r="J5865">
            <v>2</v>
          </cell>
          <cell r="K5865">
            <v>2</v>
          </cell>
        </row>
        <row r="5866">
          <cell r="A5866" t="str">
            <v>M1</v>
          </cell>
          <cell r="B5866" t="str">
            <v>A6C</v>
          </cell>
          <cell r="C5866" t="str">
            <v>HOS</v>
          </cell>
          <cell r="D5866" t="str">
            <v>65624</v>
          </cell>
          <cell r="E5866" t="str">
            <v>SOL</v>
          </cell>
          <cell r="F5866">
            <v>2</v>
          </cell>
          <cell r="G5866" t="str">
            <v>CB390200000801</v>
          </cell>
          <cell r="H5866">
            <v>1</v>
          </cell>
          <cell r="I5866" t="str">
            <v>-</v>
          </cell>
          <cell r="J5866">
            <v>1</v>
          </cell>
          <cell r="K5866">
            <v>2</v>
          </cell>
        </row>
        <row r="5867">
          <cell r="A5867" t="str">
            <v>M1</v>
          </cell>
          <cell r="B5867" t="str">
            <v>A5C</v>
          </cell>
          <cell r="C5867" t="str">
            <v>P</v>
          </cell>
          <cell r="D5867" t="str">
            <v>22040</v>
          </cell>
          <cell r="E5867" t="str">
            <v>R TEE</v>
          </cell>
          <cell r="F5867">
            <v>2</v>
          </cell>
          <cell r="G5867" t="str">
            <v>CB400400001H0H</v>
          </cell>
          <cell r="H5867">
            <v>0.5</v>
          </cell>
          <cell r="I5867" t="str">
            <v>-</v>
          </cell>
          <cell r="J5867">
            <v>1</v>
          </cell>
          <cell r="K5867">
            <v>1</v>
          </cell>
        </row>
        <row r="5868">
          <cell r="A5868" t="str">
            <v>M1</v>
          </cell>
          <cell r="B5868" t="str">
            <v>A6C</v>
          </cell>
          <cell r="C5868" t="str">
            <v>HOS</v>
          </cell>
          <cell r="D5868" t="str">
            <v>65633</v>
          </cell>
          <cell r="E5868" t="str">
            <v>C SWG</v>
          </cell>
          <cell r="F5868">
            <v>2</v>
          </cell>
          <cell r="G5868" t="str">
            <v>CB161108081H0T</v>
          </cell>
          <cell r="H5868">
            <v>0.75</v>
          </cell>
          <cell r="I5868" t="str">
            <v>-</v>
          </cell>
          <cell r="J5868">
            <v>1</v>
          </cell>
          <cell r="K5868">
            <v>1</v>
          </cell>
        </row>
        <row r="5869">
          <cell r="A5869" t="str">
            <v>M1</v>
          </cell>
          <cell r="B5869" t="str">
            <v>A6C</v>
          </cell>
          <cell r="C5869" t="str">
            <v>HOS</v>
          </cell>
          <cell r="D5869" t="str">
            <v>65625</v>
          </cell>
          <cell r="E5869" t="str">
            <v>SOL</v>
          </cell>
          <cell r="F5869">
            <v>2</v>
          </cell>
          <cell r="G5869" t="str">
            <v>CB390200000801</v>
          </cell>
          <cell r="H5869">
            <v>1</v>
          </cell>
          <cell r="I5869" t="str">
            <v>-</v>
          </cell>
          <cell r="J5869">
            <v>1</v>
          </cell>
          <cell r="K5869">
            <v>2</v>
          </cell>
        </row>
        <row r="5870">
          <cell r="A5870" t="str">
            <v>M1</v>
          </cell>
          <cell r="B5870" t="str">
            <v>A6C</v>
          </cell>
          <cell r="C5870" t="str">
            <v>HOS</v>
          </cell>
          <cell r="D5870" t="str">
            <v>65633</v>
          </cell>
          <cell r="E5870" t="str">
            <v>R TEE</v>
          </cell>
          <cell r="F5870">
            <v>2</v>
          </cell>
          <cell r="G5870" t="str">
            <v>CB400400001H0T</v>
          </cell>
          <cell r="H5870">
            <v>0.75</v>
          </cell>
          <cell r="I5870" t="str">
            <v>-</v>
          </cell>
          <cell r="J5870">
            <v>1</v>
          </cell>
          <cell r="K5870">
            <v>1</v>
          </cell>
        </row>
        <row r="5871">
          <cell r="A5871" t="str">
            <v>M1</v>
          </cell>
          <cell r="B5871" t="str">
            <v>A5C</v>
          </cell>
          <cell r="C5871" t="str">
            <v>P</v>
          </cell>
          <cell r="D5871" t="str">
            <v>22002</v>
          </cell>
          <cell r="E5871" t="str">
            <v>R TEE</v>
          </cell>
          <cell r="F5871">
            <v>2</v>
          </cell>
          <cell r="G5871" t="str">
            <v>CB400400001H0T</v>
          </cell>
          <cell r="H5871">
            <v>0.75</v>
          </cell>
          <cell r="I5871" t="str">
            <v>-</v>
          </cell>
          <cell r="J5871">
            <v>2</v>
          </cell>
          <cell r="K5871">
            <v>2</v>
          </cell>
        </row>
        <row r="5872">
          <cell r="A5872" t="str">
            <v>M1</v>
          </cell>
          <cell r="B5872" t="str">
            <v>A5C</v>
          </cell>
          <cell r="C5872" t="str">
            <v>P</v>
          </cell>
          <cell r="D5872" t="str">
            <v>22111</v>
          </cell>
          <cell r="E5872" t="str">
            <v>R TEE</v>
          </cell>
          <cell r="F5872">
            <v>2</v>
          </cell>
          <cell r="G5872" t="str">
            <v>CB400400001H0T</v>
          </cell>
          <cell r="H5872">
            <v>0.75</v>
          </cell>
          <cell r="I5872" t="str">
            <v>-</v>
          </cell>
          <cell r="J5872">
            <v>6</v>
          </cell>
          <cell r="K5872">
            <v>6</v>
          </cell>
        </row>
        <row r="5873">
          <cell r="A5873" t="str">
            <v>M1</v>
          </cell>
          <cell r="B5873" t="str">
            <v>A4C</v>
          </cell>
          <cell r="C5873" t="str">
            <v>P</v>
          </cell>
          <cell r="D5873" t="str">
            <v>22031</v>
          </cell>
          <cell r="E5873" t="str">
            <v>C SWG</v>
          </cell>
          <cell r="F5873">
            <v>2</v>
          </cell>
          <cell r="G5873" t="str">
            <v>CB161108081H0H</v>
          </cell>
          <cell r="H5873">
            <v>0.5</v>
          </cell>
          <cell r="I5873" t="str">
            <v>-</v>
          </cell>
          <cell r="J5873">
            <v>6</v>
          </cell>
          <cell r="K5873">
            <v>6</v>
          </cell>
        </row>
        <row r="5874">
          <cell r="A5874" t="str">
            <v>M1</v>
          </cell>
          <cell r="B5874" t="str">
            <v>A4C</v>
          </cell>
          <cell r="C5874" t="str">
            <v>P</v>
          </cell>
          <cell r="D5874" t="str">
            <v>22031</v>
          </cell>
          <cell r="E5874" t="str">
            <v>R TEE</v>
          </cell>
          <cell r="F5874">
            <v>2</v>
          </cell>
          <cell r="G5874" t="str">
            <v>CB400400001H0T</v>
          </cell>
          <cell r="H5874">
            <v>0.75</v>
          </cell>
          <cell r="I5874" t="str">
            <v>-</v>
          </cell>
          <cell r="J5874">
            <v>1</v>
          </cell>
          <cell r="K5874">
            <v>1</v>
          </cell>
        </row>
        <row r="5875">
          <cell r="A5875" t="str">
            <v>M1</v>
          </cell>
          <cell r="B5875" t="str">
            <v>B2C</v>
          </cell>
          <cell r="C5875" t="str">
            <v>SH</v>
          </cell>
          <cell r="D5875" t="str">
            <v>22614</v>
          </cell>
          <cell r="E5875" t="str">
            <v>E SWG</v>
          </cell>
          <cell r="F5875">
            <v>2</v>
          </cell>
          <cell r="G5875" t="str">
            <v>CB1624080802IH</v>
          </cell>
          <cell r="H5875">
            <v>1.5</v>
          </cell>
          <cell r="I5875" t="str">
            <v>-</v>
          </cell>
          <cell r="J5875">
            <v>2</v>
          </cell>
          <cell r="K5875">
            <v>3</v>
          </cell>
        </row>
        <row r="5876">
          <cell r="A5876" t="str">
            <v>M1</v>
          </cell>
          <cell r="B5876" t="str">
            <v>A6C</v>
          </cell>
          <cell r="C5876" t="str">
            <v>HOS</v>
          </cell>
          <cell r="D5876" t="str">
            <v>65613</v>
          </cell>
          <cell r="E5876" t="str">
            <v>SOL</v>
          </cell>
          <cell r="F5876">
            <v>2</v>
          </cell>
          <cell r="G5876" t="str">
            <v>CB390200000801</v>
          </cell>
          <cell r="H5876">
            <v>1</v>
          </cell>
          <cell r="I5876" t="str">
            <v>-</v>
          </cell>
          <cell r="J5876">
            <v>1</v>
          </cell>
          <cell r="K5876">
            <v>2</v>
          </cell>
        </row>
        <row r="5877">
          <cell r="A5877" t="str">
            <v>M1</v>
          </cell>
          <cell r="B5877" t="str">
            <v>B2C</v>
          </cell>
          <cell r="C5877" t="str">
            <v>SH</v>
          </cell>
          <cell r="D5877" t="str">
            <v>22613</v>
          </cell>
          <cell r="E5877" t="str">
            <v>E SWG</v>
          </cell>
          <cell r="F5877">
            <v>2</v>
          </cell>
          <cell r="G5877" t="str">
            <v>CB1624080802IH</v>
          </cell>
          <cell r="H5877">
            <v>1.5</v>
          </cell>
          <cell r="I5877" t="str">
            <v>-</v>
          </cell>
          <cell r="J5877">
            <v>2</v>
          </cell>
          <cell r="K5877">
            <v>3</v>
          </cell>
        </row>
        <row r="5878">
          <cell r="A5878" t="str">
            <v>M1</v>
          </cell>
          <cell r="B5878" t="str">
            <v>B2C</v>
          </cell>
          <cell r="C5878" t="str">
            <v>SH</v>
          </cell>
          <cell r="D5878" t="str">
            <v>22612</v>
          </cell>
          <cell r="E5878" t="str">
            <v>SOL</v>
          </cell>
          <cell r="F5878">
            <v>2</v>
          </cell>
          <cell r="G5878" t="str">
            <v>CB39020000020T</v>
          </cell>
          <cell r="H5878">
            <v>0.75</v>
          </cell>
          <cell r="I5878" t="str">
            <v>-</v>
          </cell>
          <cell r="J5878">
            <v>2</v>
          </cell>
          <cell r="K5878">
            <v>3</v>
          </cell>
        </row>
        <row r="5879">
          <cell r="A5879" t="str">
            <v>M1</v>
          </cell>
          <cell r="B5879" t="str">
            <v>B2C</v>
          </cell>
          <cell r="C5879" t="str">
            <v>SH</v>
          </cell>
          <cell r="D5879" t="str">
            <v>22611</v>
          </cell>
          <cell r="E5879" t="str">
            <v>SOL</v>
          </cell>
          <cell r="F5879">
            <v>2</v>
          </cell>
          <cell r="G5879" t="str">
            <v>CB39020000020T</v>
          </cell>
          <cell r="H5879">
            <v>0.75</v>
          </cell>
          <cell r="I5879" t="str">
            <v>-</v>
          </cell>
          <cell r="J5879">
            <v>1</v>
          </cell>
          <cell r="K5879">
            <v>2</v>
          </cell>
        </row>
        <row r="5880">
          <cell r="A5880" t="str">
            <v>M1</v>
          </cell>
          <cell r="B5880" t="str">
            <v>B2C</v>
          </cell>
          <cell r="C5880" t="str">
            <v>SH</v>
          </cell>
          <cell r="D5880" t="str">
            <v>22614</v>
          </cell>
          <cell r="E5880" t="str">
            <v>SOL</v>
          </cell>
          <cell r="F5880">
            <v>2</v>
          </cell>
          <cell r="G5880" t="str">
            <v>CB39020000020T</v>
          </cell>
          <cell r="H5880">
            <v>0.75</v>
          </cell>
          <cell r="I5880" t="str">
            <v>-</v>
          </cell>
          <cell r="J5880">
            <v>2</v>
          </cell>
          <cell r="K5880">
            <v>3</v>
          </cell>
        </row>
        <row r="5881">
          <cell r="A5881" t="str">
            <v>M1</v>
          </cell>
          <cell r="B5881" t="str">
            <v>A6C</v>
          </cell>
          <cell r="C5881" t="str">
            <v>HOS</v>
          </cell>
          <cell r="D5881" t="str">
            <v>65613</v>
          </cell>
          <cell r="E5881" t="str">
            <v>SOL</v>
          </cell>
          <cell r="F5881">
            <v>2</v>
          </cell>
          <cell r="G5881" t="str">
            <v>CB390200000801</v>
          </cell>
          <cell r="H5881">
            <v>1</v>
          </cell>
          <cell r="I5881" t="str">
            <v>-</v>
          </cell>
          <cell r="J5881">
            <v>1</v>
          </cell>
          <cell r="K5881">
            <v>2</v>
          </cell>
        </row>
        <row r="5882">
          <cell r="A5882" t="str">
            <v>M1</v>
          </cell>
          <cell r="B5882" t="str">
            <v>B2C</v>
          </cell>
          <cell r="C5882" t="str">
            <v>SH</v>
          </cell>
          <cell r="D5882" t="str">
            <v>22613</v>
          </cell>
          <cell r="E5882" t="str">
            <v>SOL</v>
          </cell>
          <cell r="F5882">
            <v>2</v>
          </cell>
          <cell r="G5882" t="str">
            <v>CB39020000020T</v>
          </cell>
          <cell r="H5882">
            <v>0.75</v>
          </cell>
          <cell r="I5882" t="str">
            <v>-</v>
          </cell>
          <cell r="J5882">
            <v>2</v>
          </cell>
          <cell r="K5882">
            <v>3</v>
          </cell>
        </row>
        <row r="5883">
          <cell r="A5883" t="str">
            <v>M1</v>
          </cell>
          <cell r="B5883" t="str">
            <v>A5C</v>
          </cell>
          <cell r="C5883" t="str">
            <v>P</v>
          </cell>
          <cell r="D5883" t="str">
            <v>22117</v>
          </cell>
          <cell r="E5883" t="str">
            <v>C SWG</v>
          </cell>
          <cell r="F5883">
            <v>2</v>
          </cell>
          <cell r="G5883" t="str">
            <v>CB1614080802IH</v>
          </cell>
          <cell r="H5883">
            <v>1.5</v>
          </cell>
          <cell r="I5883" t="str">
            <v>-</v>
          </cell>
          <cell r="J5883">
            <v>1</v>
          </cell>
          <cell r="K5883">
            <v>2</v>
          </cell>
        </row>
        <row r="5884">
          <cell r="A5884" t="str">
            <v>M1</v>
          </cell>
          <cell r="B5884" t="str">
            <v>B2C</v>
          </cell>
          <cell r="C5884" t="str">
            <v>SH</v>
          </cell>
          <cell r="D5884" t="str">
            <v>22611</v>
          </cell>
          <cell r="E5884" t="str">
            <v>E SWG</v>
          </cell>
          <cell r="F5884">
            <v>2</v>
          </cell>
          <cell r="G5884" t="str">
            <v>CB162408080201</v>
          </cell>
          <cell r="H5884">
            <v>1</v>
          </cell>
          <cell r="I5884" t="str">
            <v>-</v>
          </cell>
          <cell r="J5884">
            <v>2</v>
          </cell>
          <cell r="K5884">
            <v>3</v>
          </cell>
        </row>
        <row r="5885">
          <cell r="A5885" t="str">
            <v>M1</v>
          </cell>
          <cell r="B5885" t="str">
            <v>A5C</v>
          </cell>
          <cell r="C5885" t="str">
            <v>P</v>
          </cell>
          <cell r="D5885" t="str">
            <v>22130</v>
          </cell>
          <cell r="E5885" t="str">
            <v>C SWG</v>
          </cell>
          <cell r="F5885">
            <v>2</v>
          </cell>
          <cell r="G5885" t="str">
            <v>CB161408080201</v>
          </cell>
          <cell r="H5885">
            <v>1</v>
          </cell>
          <cell r="I5885" t="str">
            <v>-</v>
          </cell>
          <cell r="J5885">
            <v>2</v>
          </cell>
          <cell r="K5885">
            <v>3</v>
          </cell>
        </row>
        <row r="5886">
          <cell r="A5886" t="str">
            <v>M1</v>
          </cell>
          <cell r="B5886" t="str">
            <v>A5C</v>
          </cell>
          <cell r="C5886" t="str">
            <v>P</v>
          </cell>
          <cell r="D5886" t="str">
            <v>22140</v>
          </cell>
          <cell r="E5886" t="str">
            <v>C SWG</v>
          </cell>
          <cell r="F5886">
            <v>2</v>
          </cell>
          <cell r="G5886" t="str">
            <v>CB161408080201</v>
          </cell>
          <cell r="H5886">
            <v>1</v>
          </cell>
          <cell r="I5886" t="str">
            <v>-</v>
          </cell>
          <cell r="J5886">
            <v>2</v>
          </cell>
          <cell r="K5886">
            <v>3</v>
          </cell>
        </row>
        <row r="5887">
          <cell r="A5887" t="str">
            <v>M1</v>
          </cell>
          <cell r="B5887" t="str">
            <v>A5C</v>
          </cell>
          <cell r="C5887" t="str">
            <v>P</v>
          </cell>
          <cell r="D5887" t="str">
            <v>22101</v>
          </cell>
          <cell r="E5887" t="str">
            <v>E SWG</v>
          </cell>
          <cell r="F5887">
            <v>2</v>
          </cell>
          <cell r="G5887" t="str">
            <v>CB1624080802IH</v>
          </cell>
          <cell r="H5887">
            <v>1.5</v>
          </cell>
          <cell r="I5887" t="str">
            <v>-</v>
          </cell>
          <cell r="J5887">
            <v>1</v>
          </cell>
          <cell r="K5887">
            <v>2</v>
          </cell>
        </row>
        <row r="5888">
          <cell r="A5888" t="str">
            <v>M1</v>
          </cell>
          <cell r="B5888" t="str">
            <v>A5C</v>
          </cell>
          <cell r="C5888" t="str">
            <v>P</v>
          </cell>
          <cell r="D5888" t="str">
            <v>22109</v>
          </cell>
          <cell r="E5888" t="str">
            <v>E SWG</v>
          </cell>
          <cell r="F5888">
            <v>2</v>
          </cell>
          <cell r="G5888" t="str">
            <v>CB1624080802IH</v>
          </cell>
          <cell r="H5888">
            <v>1.5</v>
          </cell>
          <cell r="I5888" t="str">
            <v>-</v>
          </cell>
          <cell r="J5888">
            <v>2</v>
          </cell>
          <cell r="K5888">
            <v>3</v>
          </cell>
        </row>
        <row r="5889">
          <cell r="A5889" t="str">
            <v>M1</v>
          </cell>
          <cell r="B5889" t="str">
            <v>A5C</v>
          </cell>
          <cell r="C5889" t="str">
            <v>P</v>
          </cell>
          <cell r="D5889" t="str">
            <v>22066</v>
          </cell>
          <cell r="E5889" t="str">
            <v>E SWG</v>
          </cell>
          <cell r="F5889">
            <v>2</v>
          </cell>
          <cell r="G5889" t="str">
            <v>CB162408080201</v>
          </cell>
          <cell r="H5889">
            <v>1</v>
          </cell>
          <cell r="I5889" t="str">
            <v>-</v>
          </cell>
          <cell r="J5889">
            <v>2</v>
          </cell>
          <cell r="K5889">
            <v>3</v>
          </cell>
        </row>
        <row r="5890">
          <cell r="A5890" t="str">
            <v>M1</v>
          </cell>
          <cell r="B5890" t="str">
            <v>A5C</v>
          </cell>
          <cell r="C5890" t="str">
            <v>N</v>
          </cell>
          <cell r="D5890" t="str">
            <v>25611</v>
          </cell>
          <cell r="E5890" t="str">
            <v>SOL</v>
          </cell>
          <cell r="F5890">
            <v>2</v>
          </cell>
          <cell r="G5890" t="str">
            <v>CB39020000020T</v>
          </cell>
          <cell r="H5890">
            <v>0.75</v>
          </cell>
          <cell r="I5890" t="str">
            <v>-</v>
          </cell>
          <cell r="J5890">
            <v>2</v>
          </cell>
          <cell r="K5890">
            <v>3</v>
          </cell>
        </row>
        <row r="5891">
          <cell r="A5891" t="str">
            <v>M1</v>
          </cell>
          <cell r="B5891" t="str">
            <v>A5C</v>
          </cell>
          <cell r="C5891" t="str">
            <v>P</v>
          </cell>
          <cell r="D5891" t="str">
            <v>22068</v>
          </cell>
          <cell r="E5891" t="str">
            <v>SOL</v>
          </cell>
          <cell r="F5891">
            <v>2</v>
          </cell>
          <cell r="G5891" t="str">
            <v>CB39020000020T</v>
          </cell>
          <cell r="H5891">
            <v>0.75</v>
          </cell>
          <cell r="I5891" t="str">
            <v>-</v>
          </cell>
          <cell r="J5891">
            <v>2</v>
          </cell>
          <cell r="K5891">
            <v>3</v>
          </cell>
        </row>
        <row r="5892">
          <cell r="A5892" t="str">
            <v>M1</v>
          </cell>
          <cell r="B5892" t="str">
            <v>A5C</v>
          </cell>
          <cell r="C5892" t="str">
            <v>P</v>
          </cell>
          <cell r="D5892" t="str">
            <v>22140</v>
          </cell>
          <cell r="E5892" t="str">
            <v>SOL</v>
          </cell>
          <cell r="F5892">
            <v>2</v>
          </cell>
          <cell r="G5892" t="str">
            <v>CB39020000020T</v>
          </cell>
          <cell r="H5892">
            <v>0.75</v>
          </cell>
          <cell r="I5892" t="str">
            <v>-</v>
          </cell>
          <cell r="J5892">
            <v>2</v>
          </cell>
          <cell r="K5892">
            <v>3</v>
          </cell>
        </row>
        <row r="5893">
          <cell r="A5893" t="str">
            <v>M1</v>
          </cell>
          <cell r="B5893" t="str">
            <v>A5C</v>
          </cell>
          <cell r="C5893" t="str">
            <v>P</v>
          </cell>
          <cell r="D5893" t="str">
            <v>22130</v>
          </cell>
          <cell r="E5893" t="str">
            <v>SOL</v>
          </cell>
          <cell r="F5893">
            <v>2</v>
          </cell>
          <cell r="G5893" t="str">
            <v>CB39020000020T</v>
          </cell>
          <cell r="H5893">
            <v>0.75</v>
          </cell>
          <cell r="I5893" t="str">
            <v>-</v>
          </cell>
          <cell r="J5893">
            <v>2</v>
          </cell>
          <cell r="K5893">
            <v>3</v>
          </cell>
        </row>
        <row r="5894">
          <cell r="A5894" t="str">
            <v>M1</v>
          </cell>
          <cell r="B5894" t="str">
            <v>A5C</v>
          </cell>
          <cell r="C5894" t="str">
            <v>P</v>
          </cell>
          <cell r="D5894" t="str">
            <v>22100</v>
          </cell>
          <cell r="E5894" t="str">
            <v>C SWG</v>
          </cell>
          <cell r="F5894">
            <v>2</v>
          </cell>
          <cell r="G5894" t="str">
            <v>CB1614080802IH</v>
          </cell>
          <cell r="H5894">
            <v>1.5</v>
          </cell>
          <cell r="I5894" t="str">
            <v>-</v>
          </cell>
          <cell r="J5894">
            <v>2</v>
          </cell>
          <cell r="K5894">
            <v>3</v>
          </cell>
        </row>
        <row r="5895">
          <cell r="A5895" t="str">
            <v>M1</v>
          </cell>
          <cell r="B5895" t="str">
            <v>A5C</v>
          </cell>
          <cell r="C5895" t="str">
            <v>P</v>
          </cell>
          <cell r="D5895" t="str">
            <v>22100</v>
          </cell>
          <cell r="E5895" t="str">
            <v>SOL</v>
          </cell>
          <cell r="F5895">
            <v>2</v>
          </cell>
          <cell r="G5895" t="str">
            <v>CB39020000020T</v>
          </cell>
          <cell r="H5895">
            <v>0.75</v>
          </cell>
          <cell r="I5895" t="str">
            <v>-</v>
          </cell>
          <cell r="J5895">
            <v>2</v>
          </cell>
          <cell r="K5895">
            <v>3</v>
          </cell>
        </row>
        <row r="5896">
          <cell r="A5896" t="str">
            <v>M1</v>
          </cell>
          <cell r="B5896" t="str">
            <v>A5C</v>
          </cell>
          <cell r="C5896" t="str">
            <v>P</v>
          </cell>
          <cell r="D5896" t="str">
            <v>22034</v>
          </cell>
          <cell r="E5896" t="str">
            <v>SOL</v>
          </cell>
          <cell r="F5896">
            <v>2</v>
          </cell>
          <cell r="G5896" t="str">
            <v>CB3902000006010601</v>
          </cell>
          <cell r="H5896">
            <v>1</v>
          </cell>
          <cell r="I5896" t="str">
            <v>-</v>
          </cell>
          <cell r="J5896">
            <v>2</v>
          </cell>
          <cell r="K5896">
            <v>3</v>
          </cell>
        </row>
        <row r="5897">
          <cell r="A5897" t="str">
            <v>M1</v>
          </cell>
          <cell r="B5897" t="str">
            <v>A5C</v>
          </cell>
          <cell r="C5897" t="str">
            <v>P</v>
          </cell>
          <cell r="D5897" t="str">
            <v>22004</v>
          </cell>
          <cell r="E5897" t="str">
            <v>SOL</v>
          </cell>
          <cell r="F5897">
            <v>2</v>
          </cell>
          <cell r="G5897" t="str">
            <v>CB39020000020T</v>
          </cell>
          <cell r="H5897">
            <v>0.75</v>
          </cell>
          <cell r="I5897" t="str">
            <v>-</v>
          </cell>
          <cell r="J5897">
            <v>1</v>
          </cell>
          <cell r="K5897">
            <v>2</v>
          </cell>
        </row>
        <row r="5898">
          <cell r="A5898" t="str">
            <v>M1</v>
          </cell>
          <cell r="B5898" t="str">
            <v>A5C</v>
          </cell>
          <cell r="C5898" t="str">
            <v>P</v>
          </cell>
          <cell r="D5898" t="str">
            <v>22004</v>
          </cell>
          <cell r="E5898" t="str">
            <v>SOL</v>
          </cell>
          <cell r="F5898">
            <v>2</v>
          </cell>
          <cell r="G5898" t="str">
            <v>CB39020000020T</v>
          </cell>
          <cell r="H5898">
            <v>0.75</v>
          </cell>
          <cell r="I5898" t="str">
            <v>-</v>
          </cell>
          <cell r="J5898">
            <v>1</v>
          </cell>
          <cell r="K5898">
            <v>2</v>
          </cell>
        </row>
        <row r="5899">
          <cell r="A5899" t="str">
            <v>M1</v>
          </cell>
          <cell r="B5899" t="str">
            <v>A4C</v>
          </cell>
          <cell r="C5899" t="str">
            <v>P</v>
          </cell>
          <cell r="D5899" t="str">
            <v>22031</v>
          </cell>
          <cell r="E5899" t="str">
            <v>C SWG</v>
          </cell>
          <cell r="F5899">
            <v>2</v>
          </cell>
          <cell r="G5899" t="str">
            <v>CB1614080802IH</v>
          </cell>
          <cell r="H5899">
            <v>1.5</v>
          </cell>
          <cell r="I5899" t="str">
            <v>-</v>
          </cell>
          <cell r="J5899">
            <v>1</v>
          </cell>
          <cell r="K5899">
            <v>2</v>
          </cell>
        </row>
        <row r="5900">
          <cell r="A5900" t="str">
            <v>M1</v>
          </cell>
          <cell r="B5900" t="str">
            <v>A4C</v>
          </cell>
          <cell r="C5900" t="str">
            <v>P</v>
          </cell>
          <cell r="D5900" t="str">
            <v>22031</v>
          </cell>
          <cell r="E5900" t="str">
            <v>C SWG</v>
          </cell>
          <cell r="F5900">
            <v>2</v>
          </cell>
          <cell r="G5900" t="str">
            <v>CB1614080802IH</v>
          </cell>
          <cell r="H5900">
            <v>1.5</v>
          </cell>
          <cell r="I5900" t="str">
            <v>-</v>
          </cell>
          <cell r="J5900">
            <v>5</v>
          </cell>
          <cell r="K5900">
            <v>6</v>
          </cell>
        </row>
        <row r="5901">
          <cell r="A5901" t="str">
            <v>M1</v>
          </cell>
          <cell r="B5901" t="str">
            <v>A5C</v>
          </cell>
          <cell r="C5901" t="str">
            <v>P</v>
          </cell>
          <cell r="D5901" t="str">
            <v>22062</v>
          </cell>
          <cell r="E5901" t="str">
            <v>SOL</v>
          </cell>
          <cell r="F5901">
            <v>2</v>
          </cell>
          <cell r="G5901" t="str">
            <v>CB390200001001</v>
          </cell>
          <cell r="H5901">
            <v>1</v>
          </cell>
          <cell r="I5901" t="str">
            <v>-</v>
          </cell>
          <cell r="J5901">
            <v>2</v>
          </cell>
          <cell r="K5901">
            <v>3</v>
          </cell>
        </row>
        <row r="5902">
          <cell r="A5902" t="str">
            <v>M1</v>
          </cell>
          <cell r="B5902" t="str">
            <v>B2C</v>
          </cell>
          <cell r="C5902" t="str">
            <v>SH</v>
          </cell>
          <cell r="D5902" t="str">
            <v>22612</v>
          </cell>
          <cell r="E5902" t="str">
            <v>E RED</v>
          </cell>
          <cell r="F5902">
            <v>2</v>
          </cell>
          <cell r="G5902" t="str">
            <v>CB300604080302</v>
          </cell>
          <cell r="H5902">
            <v>2</v>
          </cell>
          <cell r="I5902" t="str">
            <v>-</v>
          </cell>
          <cell r="J5902">
            <v>1</v>
          </cell>
          <cell r="K5902">
            <v>2</v>
          </cell>
        </row>
        <row r="5903">
          <cell r="A5903" t="str">
            <v>M1</v>
          </cell>
          <cell r="B5903" t="str">
            <v>B2C</v>
          </cell>
          <cell r="C5903" t="str">
            <v>SH</v>
          </cell>
          <cell r="D5903" t="str">
            <v>22625</v>
          </cell>
          <cell r="E5903" t="str">
            <v>E RED</v>
          </cell>
          <cell r="F5903">
            <v>2</v>
          </cell>
          <cell r="G5903" t="str">
            <v>CB300604080302</v>
          </cell>
          <cell r="H5903">
            <v>2</v>
          </cell>
          <cell r="I5903" t="str">
            <v>-</v>
          </cell>
          <cell r="J5903">
            <v>1</v>
          </cell>
          <cell r="K5903">
            <v>2</v>
          </cell>
        </row>
        <row r="5904">
          <cell r="A5904" t="str">
            <v>M1</v>
          </cell>
          <cell r="B5904" t="str">
            <v>B2C</v>
          </cell>
          <cell r="C5904" t="str">
            <v>SH</v>
          </cell>
          <cell r="D5904" t="str">
            <v>22601</v>
          </cell>
          <cell r="E5904" t="str">
            <v>SOL</v>
          </cell>
          <cell r="F5904">
            <v>2</v>
          </cell>
          <cell r="G5904" t="str">
            <v>CB39020000030T</v>
          </cell>
          <cell r="H5904">
            <v>0.75</v>
          </cell>
          <cell r="I5904" t="str">
            <v>-</v>
          </cell>
          <cell r="J5904">
            <v>2</v>
          </cell>
          <cell r="K5904">
            <v>3</v>
          </cell>
        </row>
        <row r="5905">
          <cell r="A5905" t="str">
            <v>M1</v>
          </cell>
          <cell r="B5905" t="str">
            <v>B2C</v>
          </cell>
          <cell r="C5905" t="str">
            <v>TRIM</v>
          </cell>
          <cell r="D5905" t="str">
            <v>V-2218</v>
          </cell>
          <cell r="E5905" t="str">
            <v>SOL</v>
          </cell>
          <cell r="F5905">
            <v>2</v>
          </cell>
          <cell r="G5905" t="str">
            <v>CB39020000030T</v>
          </cell>
          <cell r="H5905">
            <v>0.75</v>
          </cell>
          <cell r="I5905" t="str">
            <v>-</v>
          </cell>
          <cell r="J5905">
            <v>6</v>
          </cell>
          <cell r="K5905">
            <v>7</v>
          </cell>
        </row>
        <row r="5906">
          <cell r="A5906" t="str">
            <v>M1</v>
          </cell>
          <cell r="B5906" t="str">
            <v>A5C</v>
          </cell>
          <cell r="C5906" t="str">
            <v>P</v>
          </cell>
          <cell r="D5906" t="str">
            <v>22066</v>
          </cell>
          <cell r="E5906" t="str">
            <v>E RED</v>
          </cell>
          <cell r="F5906">
            <v>2</v>
          </cell>
          <cell r="G5906" t="str">
            <v>CB300604080302</v>
          </cell>
          <cell r="H5906">
            <v>2</v>
          </cell>
          <cell r="I5906" t="str">
            <v>-</v>
          </cell>
          <cell r="J5906">
            <v>1</v>
          </cell>
          <cell r="K5906">
            <v>2</v>
          </cell>
        </row>
        <row r="5907">
          <cell r="A5907" t="str">
            <v>M1</v>
          </cell>
          <cell r="B5907" t="str">
            <v>A5C</v>
          </cell>
          <cell r="C5907" t="str">
            <v>P</v>
          </cell>
          <cell r="D5907" t="str">
            <v>22130</v>
          </cell>
          <cell r="E5907" t="str">
            <v>E RED</v>
          </cell>
          <cell r="F5907">
            <v>2</v>
          </cell>
          <cell r="G5907" t="str">
            <v>CB300604080302</v>
          </cell>
          <cell r="H5907">
            <v>2</v>
          </cell>
          <cell r="I5907" t="str">
            <v>-</v>
          </cell>
          <cell r="J5907">
            <v>2</v>
          </cell>
          <cell r="K5907">
            <v>3</v>
          </cell>
        </row>
        <row r="5908">
          <cell r="A5908" t="str">
            <v>M1</v>
          </cell>
          <cell r="B5908" t="str">
            <v>A5C</v>
          </cell>
          <cell r="C5908" t="str">
            <v>P</v>
          </cell>
          <cell r="D5908" t="str">
            <v>22140</v>
          </cell>
          <cell r="E5908" t="str">
            <v>E RED</v>
          </cell>
          <cell r="F5908">
            <v>2</v>
          </cell>
          <cell r="G5908" t="str">
            <v>CB300604080302</v>
          </cell>
          <cell r="H5908">
            <v>2</v>
          </cell>
          <cell r="I5908" t="str">
            <v>-</v>
          </cell>
          <cell r="J5908">
            <v>2</v>
          </cell>
          <cell r="K5908">
            <v>3</v>
          </cell>
        </row>
        <row r="5909">
          <cell r="A5909" t="str">
            <v>M1</v>
          </cell>
          <cell r="B5909" t="str">
            <v>A5C</v>
          </cell>
          <cell r="C5909" t="str">
            <v>P</v>
          </cell>
          <cell r="D5909" t="str">
            <v>22081</v>
          </cell>
          <cell r="E5909" t="str">
            <v>E RED</v>
          </cell>
          <cell r="F5909">
            <v>2</v>
          </cell>
          <cell r="G5909" t="str">
            <v>CB300604080302</v>
          </cell>
          <cell r="H5909">
            <v>2</v>
          </cell>
          <cell r="I5909" t="str">
            <v>-</v>
          </cell>
          <cell r="J5909">
            <v>2</v>
          </cell>
          <cell r="K5909">
            <v>3</v>
          </cell>
        </row>
        <row r="5910">
          <cell r="A5910" t="str">
            <v>M1</v>
          </cell>
          <cell r="B5910" t="str">
            <v>A5C</v>
          </cell>
          <cell r="C5910" t="str">
            <v>P</v>
          </cell>
          <cell r="D5910" t="str">
            <v>22153</v>
          </cell>
          <cell r="E5910" t="str">
            <v>SOL</v>
          </cell>
          <cell r="F5910">
            <v>2</v>
          </cell>
          <cell r="G5910" t="str">
            <v>CB39020000030T</v>
          </cell>
          <cell r="H5910">
            <v>0.75</v>
          </cell>
          <cell r="I5910" t="str">
            <v>-</v>
          </cell>
          <cell r="J5910">
            <v>4</v>
          </cell>
          <cell r="K5910">
            <v>5</v>
          </cell>
        </row>
        <row r="5911">
          <cell r="A5911" t="str">
            <v>M1</v>
          </cell>
          <cell r="B5911" t="str">
            <v>A5C</v>
          </cell>
          <cell r="C5911" t="str">
            <v>TRIM</v>
          </cell>
          <cell r="D5911" t="str">
            <v>V-2211</v>
          </cell>
          <cell r="E5911" t="str">
            <v>SOL</v>
          </cell>
          <cell r="F5911">
            <v>2</v>
          </cell>
          <cell r="G5911" t="str">
            <v>CB39020000030T</v>
          </cell>
          <cell r="H5911">
            <v>0.75</v>
          </cell>
          <cell r="I5911" t="str">
            <v>-</v>
          </cell>
          <cell r="J5911">
            <v>5</v>
          </cell>
          <cell r="K5911">
            <v>6</v>
          </cell>
        </row>
        <row r="5912">
          <cell r="A5912" t="str">
            <v>M1</v>
          </cell>
          <cell r="B5912" t="str">
            <v>A5C</v>
          </cell>
          <cell r="C5912" t="str">
            <v>P</v>
          </cell>
          <cell r="D5912" t="str">
            <v>22081</v>
          </cell>
          <cell r="E5912" t="str">
            <v>SOL</v>
          </cell>
          <cell r="F5912">
            <v>2</v>
          </cell>
          <cell r="G5912" t="str">
            <v>CB39020000030T</v>
          </cell>
          <cell r="H5912">
            <v>0.75</v>
          </cell>
          <cell r="I5912" t="str">
            <v>-</v>
          </cell>
          <cell r="J5912">
            <v>3</v>
          </cell>
          <cell r="K5912">
            <v>4</v>
          </cell>
        </row>
        <row r="5913">
          <cell r="A5913" t="str">
            <v>M1</v>
          </cell>
          <cell r="B5913" t="str">
            <v>A5C</v>
          </cell>
          <cell r="C5913" t="str">
            <v>P</v>
          </cell>
          <cell r="D5913" t="str">
            <v>22094</v>
          </cell>
          <cell r="E5913" t="str">
            <v>C SWG</v>
          </cell>
          <cell r="F5913">
            <v>2</v>
          </cell>
          <cell r="G5913" t="str">
            <v>CB1614040803IH</v>
          </cell>
          <cell r="H5913">
            <v>1.5</v>
          </cell>
          <cell r="I5913" t="str">
            <v>-</v>
          </cell>
          <cell r="J5913">
            <v>2</v>
          </cell>
          <cell r="K5913">
            <v>3</v>
          </cell>
        </row>
        <row r="5914">
          <cell r="A5914" t="str">
            <v>M1</v>
          </cell>
          <cell r="B5914" t="str">
            <v>A5C</v>
          </cell>
          <cell r="C5914" t="str">
            <v>P</v>
          </cell>
          <cell r="D5914" t="str">
            <v>22095</v>
          </cell>
          <cell r="E5914" t="str">
            <v>C SWG</v>
          </cell>
          <cell r="F5914">
            <v>2</v>
          </cell>
          <cell r="G5914" t="str">
            <v>CB1614040803IH</v>
          </cell>
          <cell r="H5914">
            <v>1.5</v>
          </cell>
          <cell r="I5914" t="str">
            <v>-</v>
          </cell>
          <cell r="J5914">
            <v>2</v>
          </cell>
          <cell r="K5914">
            <v>3</v>
          </cell>
        </row>
        <row r="5915">
          <cell r="A5915" t="str">
            <v>M1</v>
          </cell>
          <cell r="B5915" t="str">
            <v>A5C</v>
          </cell>
          <cell r="C5915" t="str">
            <v>P</v>
          </cell>
          <cell r="D5915" t="str">
            <v>22073</v>
          </cell>
          <cell r="E5915" t="str">
            <v>SOL</v>
          </cell>
          <cell r="F5915">
            <v>2</v>
          </cell>
          <cell r="G5915" t="str">
            <v>CB390200001001</v>
          </cell>
          <cell r="H5915">
            <v>1</v>
          </cell>
          <cell r="I5915" t="str">
            <v>-</v>
          </cell>
          <cell r="J5915">
            <v>2</v>
          </cell>
          <cell r="K5915">
            <v>3</v>
          </cell>
        </row>
        <row r="5916">
          <cell r="A5916" t="str">
            <v>M1</v>
          </cell>
          <cell r="B5916" t="str">
            <v>A4C</v>
          </cell>
          <cell r="C5916" t="str">
            <v>P</v>
          </cell>
          <cell r="D5916" t="str">
            <v>22008</v>
          </cell>
          <cell r="E5916" t="str">
            <v>SOL</v>
          </cell>
          <cell r="F5916">
            <v>2</v>
          </cell>
          <cell r="G5916" t="str">
            <v>CB390200001001</v>
          </cell>
          <cell r="H5916">
            <v>1</v>
          </cell>
          <cell r="I5916" t="str">
            <v>-</v>
          </cell>
          <cell r="J5916">
            <v>2</v>
          </cell>
          <cell r="K5916">
            <v>3</v>
          </cell>
        </row>
        <row r="5917">
          <cell r="A5917" t="str">
            <v>M1</v>
          </cell>
          <cell r="B5917" t="str">
            <v>A4C</v>
          </cell>
          <cell r="C5917" t="str">
            <v>P</v>
          </cell>
          <cell r="D5917" t="str">
            <v>22008</v>
          </cell>
          <cell r="E5917" t="str">
            <v>SOL</v>
          </cell>
          <cell r="F5917">
            <v>2</v>
          </cell>
          <cell r="G5917" t="str">
            <v>CB390200001001</v>
          </cell>
          <cell r="H5917">
            <v>1</v>
          </cell>
          <cell r="I5917" t="str">
            <v>-</v>
          </cell>
          <cell r="J5917">
            <v>2</v>
          </cell>
          <cell r="K5917">
            <v>3</v>
          </cell>
        </row>
        <row r="5918">
          <cell r="A5918" t="str">
            <v>M1</v>
          </cell>
          <cell r="B5918" t="str">
            <v>A5C</v>
          </cell>
          <cell r="C5918" t="str">
            <v>P</v>
          </cell>
          <cell r="D5918" t="str">
            <v>22092</v>
          </cell>
          <cell r="E5918" t="str">
            <v>SOL</v>
          </cell>
          <cell r="F5918">
            <v>2</v>
          </cell>
          <cell r="G5918" t="str">
            <v>CB39020000030T</v>
          </cell>
          <cell r="H5918">
            <v>0.75</v>
          </cell>
          <cell r="I5918" t="str">
            <v>-</v>
          </cell>
          <cell r="J5918">
            <v>1</v>
          </cell>
          <cell r="K5918">
            <v>2</v>
          </cell>
        </row>
        <row r="5919">
          <cell r="A5919" t="str">
            <v>M1</v>
          </cell>
          <cell r="B5919" t="str">
            <v>A5C</v>
          </cell>
          <cell r="C5919" t="str">
            <v>P</v>
          </cell>
          <cell r="D5919" t="str">
            <v>22095</v>
          </cell>
          <cell r="E5919" t="str">
            <v>SOL</v>
          </cell>
          <cell r="F5919">
            <v>2</v>
          </cell>
          <cell r="G5919" t="str">
            <v>CB39020000030T</v>
          </cell>
          <cell r="H5919">
            <v>0.75</v>
          </cell>
          <cell r="I5919" t="str">
            <v>-</v>
          </cell>
          <cell r="J5919">
            <v>5</v>
          </cell>
          <cell r="K5919">
            <v>6</v>
          </cell>
        </row>
        <row r="5920">
          <cell r="A5920" t="str">
            <v>M1</v>
          </cell>
          <cell r="B5920" t="str">
            <v>A5C</v>
          </cell>
          <cell r="C5920" t="str">
            <v>P</v>
          </cell>
          <cell r="D5920" t="str">
            <v>22090</v>
          </cell>
          <cell r="E5920" t="str">
            <v>SOL</v>
          </cell>
          <cell r="F5920">
            <v>2</v>
          </cell>
          <cell r="G5920" t="str">
            <v>CB39020000030T</v>
          </cell>
          <cell r="H5920">
            <v>0.75</v>
          </cell>
          <cell r="I5920" t="str">
            <v>-</v>
          </cell>
          <cell r="J5920">
            <v>1</v>
          </cell>
          <cell r="K5920">
            <v>2</v>
          </cell>
        </row>
        <row r="5921">
          <cell r="A5921" t="str">
            <v>M1</v>
          </cell>
          <cell r="B5921" t="str">
            <v>A5C</v>
          </cell>
          <cell r="C5921" t="str">
            <v>P</v>
          </cell>
          <cell r="D5921" t="str">
            <v>22093</v>
          </cell>
          <cell r="E5921" t="str">
            <v>SOL</v>
          </cell>
          <cell r="F5921">
            <v>2</v>
          </cell>
          <cell r="G5921" t="str">
            <v>CB39020000030T</v>
          </cell>
          <cell r="H5921">
            <v>0.75</v>
          </cell>
          <cell r="I5921" t="str">
            <v>-</v>
          </cell>
          <cell r="J5921">
            <v>1</v>
          </cell>
          <cell r="K5921">
            <v>2</v>
          </cell>
        </row>
        <row r="5922">
          <cell r="A5922" t="str">
            <v>M1</v>
          </cell>
          <cell r="B5922" t="str">
            <v>A5C</v>
          </cell>
          <cell r="C5922" t="str">
            <v>P</v>
          </cell>
          <cell r="D5922" t="str">
            <v>22001</v>
          </cell>
          <cell r="E5922" t="str">
            <v>NPL</v>
          </cell>
          <cell r="F5922">
            <v>2</v>
          </cell>
          <cell r="G5922" t="str">
            <v>CB1321080001VR</v>
          </cell>
          <cell r="H5922">
            <v>1</v>
          </cell>
          <cell r="I5922" t="str">
            <v>75mm</v>
          </cell>
          <cell r="J5922">
            <v>2</v>
          </cell>
          <cell r="K5922">
            <v>2</v>
          </cell>
        </row>
        <row r="5923">
          <cell r="A5923" t="str">
            <v>M1</v>
          </cell>
          <cell r="B5923" t="str">
            <v>A5C</v>
          </cell>
          <cell r="C5923" t="str">
            <v>P</v>
          </cell>
          <cell r="D5923" t="str">
            <v>22094</v>
          </cell>
          <cell r="E5923" t="str">
            <v>SOL</v>
          </cell>
          <cell r="F5923">
            <v>2</v>
          </cell>
          <cell r="G5923" t="str">
            <v>CB39020000030T</v>
          </cell>
          <cell r="H5923">
            <v>0.75</v>
          </cell>
          <cell r="I5923" t="str">
            <v>-</v>
          </cell>
          <cell r="J5923">
            <v>5</v>
          </cell>
          <cell r="K5923">
            <v>6</v>
          </cell>
        </row>
        <row r="5924">
          <cell r="A5924" t="str">
            <v>M1</v>
          </cell>
          <cell r="B5924" t="str">
            <v>A5C</v>
          </cell>
          <cell r="C5924" t="str">
            <v>P</v>
          </cell>
          <cell r="D5924" t="str">
            <v>22004</v>
          </cell>
          <cell r="E5924" t="str">
            <v>C RED</v>
          </cell>
          <cell r="F5924">
            <v>2</v>
          </cell>
          <cell r="G5924" t="str">
            <v>CB300504080302</v>
          </cell>
          <cell r="H5924">
            <v>2</v>
          </cell>
          <cell r="I5924" t="str">
            <v>-</v>
          </cell>
          <cell r="J5924">
            <v>1</v>
          </cell>
          <cell r="K5924">
            <v>2</v>
          </cell>
        </row>
        <row r="5925">
          <cell r="A5925" t="str">
            <v>M1</v>
          </cell>
          <cell r="B5925" t="str">
            <v>A5C</v>
          </cell>
          <cell r="C5925" t="str">
            <v>P</v>
          </cell>
          <cell r="D5925" t="str">
            <v>22004</v>
          </cell>
          <cell r="E5925" t="str">
            <v>C RED</v>
          </cell>
          <cell r="F5925">
            <v>2</v>
          </cell>
          <cell r="G5925" t="str">
            <v>CB300504080302</v>
          </cell>
          <cell r="H5925">
            <v>2</v>
          </cell>
          <cell r="I5925" t="str">
            <v>-</v>
          </cell>
          <cell r="J5925">
            <v>1</v>
          </cell>
          <cell r="K5925">
            <v>2</v>
          </cell>
        </row>
        <row r="5926">
          <cell r="A5926" t="str">
            <v>M1</v>
          </cell>
          <cell r="B5926" t="str">
            <v>A5C</v>
          </cell>
          <cell r="C5926" t="str">
            <v>P</v>
          </cell>
          <cell r="D5926" t="str">
            <v>22003</v>
          </cell>
          <cell r="E5926" t="str">
            <v>SOL</v>
          </cell>
          <cell r="F5926">
            <v>2</v>
          </cell>
          <cell r="G5926" t="str">
            <v>CB39020000030T</v>
          </cell>
          <cell r="H5926">
            <v>0.75</v>
          </cell>
          <cell r="I5926" t="str">
            <v>-</v>
          </cell>
          <cell r="J5926">
            <v>2</v>
          </cell>
          <cell r="K5926">
            <v>3</v>
          </cell>
        </row>
        <row r="5927">
          <cell r="A5927" t="str">
            <v>M1</v>
          </cell>
          <cell r="B5927" t="str">
            <v>A5C</v>
          </cell>
          <cell r="C5927" t="str">
            <v>P</v>
          </cell>
          <cell r="D5927" t="str">
            <v>22096</v>
          </cell>
          <cell r="E5927" t="str">
            <v>SOL</v>
          </cell>
          <cell r="F5927">
            <v>2</v>
          </cell>
          <cell r="G5927" t="str">
            <v>CB390200000201</v>
          </cell>
          <cell r="H5927">
            <v>1</v>
          </cell>
          <cell r="I5927" t="str">
            <v>-</v>
          </cell>
          <cell r="J5927">
            <v>1</v>
          </cell>
          <cell r="K5927">
            <v>2</v>
          </cell>
        </row>
        <row r="5928">
          <cell r="A5928" t="str">
            <v>M1</v>
          </cell>
          <cell r="B5928" t="str">
            <v>A5C</v>
          </cell>
          <cell r="C5928" t="str">
            <v>P</v>
          </cell>
          <cell r="D5928" t="str">
            <v>22004</v>
          </cell>
          <cell r="E5928" t="str">
            <v>SOL</v>
          </cell>
          <cell r="F5928">
            <v>2</v>
          </cell>
          <cell r="G5928" t="str">
            <v>CB39020000030T</v>
          </cell>
          <cell r="H5928">
            <v>0.75</v>
          </cell>
          <cell r="I5928" t="str">
            <v>-</v>
          </cell>
          <cell r="J5928">
            <v>1</v>
          </cell>
          <cell r="K5928">
            <v>2</v>
          </cell>
        </row>
        <row r="5929">
          <cell r="A5929" t="str">
            <v>M1</v>
          </cell>
          <cell r="B5929" t="str">
            <v>A5C</v>
          </cell>
          <cell r="C5929" t="str">
            <v>P</v>
          </cell>
          <cell r="D5929" t="str">
            <v>22004</v>
          </cell>
          <cell r="E5929" t="str">
            <v>SOL</v>
          </cell>
          <cell r="F5929">
            <v>2</v>
          </cell>
          <cell r="G5929" t="str">
            <v>CB3902000003IH</v>
          </cell>
          <cell r="H5929">
            <v>1.5</v>
          </cell>
          <cell r="I5929" t="str">
            <v>-</v>
          </cell>
          <cell r="J5929">
            <v>1</v>
          </cell>
          <cell r="K5929">
            <v>2</v>
          </cell>
        </row>
        <row r="5930">
          <cell r="A5930" t="str">
            <v>M1</v>
          </cell>
          <cell r="B5930" t="str">
            <v>A5C</v>
          </cell>
          <cell r="C5930" t="str">
            <v>P</v>
          </cell>
          <cell r="D5930" t="str">
            <v>22005</v>
          </cell>
          <cell r="E5930" t="str">
            <v>SOL</v>
          </cell>
          <cell r="F5930">
            <v>2</v>
          </cell>
          <cell r="G5930" t="str">
            <v>CB39020000030T</v>
          </cell>
          <cell r="H5930">
            <v>0.75</v>
          </cell>
          <cell r="I5930" t="str">
            <v>-</v>
          </cell>
          <cell r="J5930">
            <v>1</v>
          </cell>
          <cell r="K5930">
            <v>2</v>
          </cell>
        </row>
        <row r="5931">
          <cell r="A5931" t="str">
            <v>M1</v>
          </cell>
          <cell r="B5931" t="str">
            <v>A5C</v>
          </cell>
          <cell r="C5931" t="str">
            <v>P</v>
          </cell>
          <cell r="D5931" t="str">
            <v>22001</v>
          </cell>
          <cell r="E5931" t="str">
            <v>SOL</v>
          </cell>
          <cell r="F5931">
            <v>2</v>
          </cell>
          <cell r="G5931" t="str">
            <v>CB39020000030T</v>
          </cell>
          <cell r="H5931">
            <v>0.75</v>
          </cell>
          <cell r="I5931" t="str">
            <v>-</v>
          </cell>
          <cell r="J5931">
            <v>3</v>
          </cell>
          <cell r="K5931">
            <v>4</v>
          </cell>
        </row>
        <row r="5932">
          <cell r="A5932" t="str">
            <v>M1</v>
          </cell>
          <cell r="B5932" t="str">
            <v>A5C</v>
          </cell>
          <cell r="C5932" t="str">
            <v>N</v>
          </cell>
          <cell r="D5932" t="str">
            <v>22681</v>
          </cell>
          <cell r="E5932" t="str">
            <v>90 ELL</v>
          </cell>
          <cell r="F5932">
            <v>2</v>
          </cell>
          <cell r="G5932" t="str">
            <v>CB400100001000</v>
          </cell>
          <cell r="H5932">
            <v>1</v>
          </cell>
          <cell r="I5932" t="str">
            <v>--</v>
          </cell>
          <cell r="J5932">
            <v>1</v>
          </cell>
          <cell r="K5932">
            <v>1</v>
          </cell>
        </row>
        <row r="5933">
          <cell r="A5933" t="str">
            <v>M1</v>
          </cell>
          <cell r="B5933" t="str">
            <v>A5C</v>
          </cell>
          <cell r="C5933" t="str">
            <v>P</v>
          </cell>
          <cell r="D5933" t="str">
            <v>22001</v>
          </cell>
          <cell r="E5933" t="str">
            <v>SOL</v>
          </cell>
          <cell r="F5933">
            <v>2</v>
          </cell>
          <cell r="G5933" t="str">
            <v>CB3902000003IH</v>
          </cell>
          <cell r="H5933">
            <v>1.5</v>
          </cell>
          <cell r="I5933" t="str">
            <v>-</v>
          </cell>
          <cell r="J5933">
            <v>1</v>
          </cell>
          <cell r="K5933">
            <v>2</v>
          </cell>
        </row>
        <row r="5934">
          <cell r="A5934" t="str">
            <v>M1</v>
          </cell>
          <cell r="B5934" t="str">
            <v>A5C</v>
          </cell>
          <cell r="C5934" t="str">
            <v>TRIM</v>
          </cell>
          <cell r="D5934" t="str">
            <v>V-2213</v>
          </cell>
          <cell r="E5934" t="str">
            <v>SOL</v>
          </cell>
          <cell r="F5934">
            <v>2</v>
          </cell>
          <cell r="G5934" t="str">
            <v>CB39020000030T</v>
          </cell>
          <cell r="H5934">
            <v>0.75</v>
          </cell>
          <cell r="I5934" t="str">
            <v>-</v>
          </cell>
          <cell r="J5934">
            <v>1</v>
          </cell>
          <cell r="K5934">
            <v>2</v>
          </cell>
        </row>
        <row r="5935">
          <cell r="A5935" t="str">
            <v>M1</v>
          </cell>
          <cell r="B5935" t="str">
            <v>A4C</v>
          </cell>
          <cell r="C5935" t="str">
            <v>P</v>
          </cell>
          <cell r="D5935" t="str">
            <v>22031</v>
          </cell>
          <cell r="E5935" t="str">
            <v>C RED</v>
          </cell>
          <cell r="F5935">
            <v>2</v>
          </cell>
          <cell r="G5935" t="str">
            <v>CB300504080302</v>
          </cell>
          <cell r="H5935">
            <v>2</v>
          </cell>
          <cell r="I5935" t="str">
            <v>-</v>
          </cell>
          <cell r="J5935">
            <v>5</v>
          </cell>
          <cell r="K5935">
            <v>6</v>
          </cell>
        </row>
        <row r="5936">
          <cell r="A5936" t="str">
            <v>M1</v>
          </cell>
          <cell r="B5936" t="str">
            <v>A4C</v>
          </cell>
          <cell r="C5936" t="str">
            <v>P</v>
          </cell>
          <cell r="D5936" t="str">
            <v>22031</v>
          </cell>
          <cell r="E5936" t="str">
            <v>C RED</v>
          </cell>
          <cell r="F5936">
            <v>2</v>
          </cell>
          <cell r="G5936" t="str">
            <v>CB300504080302</v>
          </cell>
          <cell r="H5936">
            <v>2</v>
          </cell>
          <cell r="I5936" t="str">
            <v>-</v>
          </cell>
          <cell r="J5936">
            <v>1</v>
          </cell>
          <cell r="K5936">
            <v>2</v>
          </cell>
        </row>
        <row r="5937">
          <cell r="A5937" t="str">
            <v>M1</v>
          </cell>
          <cell r="B5937" t="str">
            <v>A5C</v>
          </cell>
          <cell r="C5937" t="str">
            <v>P</v>
          </cell>
          <cell r="D5937" t="str">
            <v>22096</v>
          </cell>
          <cell r="E5937" t="str">
            <v>E RED</v>
          </cell>
          <cell r="F5937">
            <v>2</v>
          </cell>
          <cell r="G5937" t="str">
            <v>CB300604080302</v>
          </cell>
          <cell r="H5937">
            <v>2</v>
          </cell>
          <cell r="I5937" t="str">
            <v>-</v>
          </cell>
          <cell r="J5937">
            <v>1</v>
          </cell>
          <cell r="K5937">
            <v>2</v>
          </cell>
        </row>
        <row r="5938">
          <cell r="A5938" t="str">
            <v>M1</v>
          </cell>
          <cell r="B5938" t="str">
            <v>A5C</v>
          </cell>
          <cell r="C5938" t="str">
            <v>TRIM</v>
          </cell>
          <cell r="D5938" t="str">
            <v>C-2201</v>
          </cell>
          <cell r="E5938" t="str">
            <v>SOL</v>
          </cell>
          <cell r="F5938">
            <v>2</v>
          </cell>
          <cell r="G5938" t="str">
            <v>CB39020000030T</v>
          </cell>
          <cell r="H5938">
            <v>0.75</v>
          </cell>
          <cell r="I5938" t="str">
            <v>-</v>
          </cell>
          <cell r="J5938">
            <v>4</v>
          </cell>
          <cell r="K5938">
            <v>5</v>
          </cell>
        </row>
        <row r="5939">
          <cell r="A5939" t="str">
            <v>M1</v>
          </cell>
          <cell r="B5939" t="str">
            <v>A6C</v>
          </cell>
          <cell r="C5939" t="str">
            <v>TRIM</v>
          </cell>
          <cell r="D5939" t="str">
            <v>V-6501</v>
          </cell>
          <cell r="E5939" t="str">
            <v>SOL</v>
          </cell>
          <cell r="F5939">
            <v>2</v>
          </cell>
          <cell r="G5939" t="str">
            <v>CB39020000030T</v>
          </cell>
          <cell r="H5939">
            <v>0.75</v>
          </cell>
          <cell r="I5939" t="str">
            <v>-</v>
          </cell>
          <cell r="J5939">
            <v>6</v>
          </cell>
          <cell r="K5939">
            <v>7</v>
          </cell>
        </row>
        <row r="5940">
          <cell r="A5940" t="str">
            <v>M1</v>
          </cell>
          <cell r="B5940" t="str">
            <v>A5C</v>
          </cell>
          <cell r="C5940" t="str">
            <v>P</v>
          </cell>
          <cell r="D5940" t="str">
            <v>22088</v>
          </cell>
          <cell r="E5940" t="str">
            <v>SOL</v>
          </cell>
          <cell r="F5940">
            <v>2</v>
          </cell>
          <cell r="G5940" t="str">
            <v>CB39020000030T</v>
          </cell>
          <cell r="H5940">
            <v>0.75</v>
          </cell>
          <cell r="I5940" t="str">
            <v>-</v>
          </cell>
          <cell r="J5940">
            <v>3</v>
          </cell>
          <cell r="K5940">
            <v>4</v>
          </cell>
        </row>
        <row r="5941">
          <cell r="A5941" t="str">
            <v>M1</v>
          </cell>
          <cell r="B5941" t="str">
            <v>A5C</v>
          </cell>
          <cell r="C5941" t="str">
            <v>P</v>
          </cell>
          <cell r="D5941" t="str">
            <v>22089</v>
          </cell>
          <cell r="E5941" t="str">
            <v>SOL</v>
          </cell>
          <cell r="F5941">
            <v>2</v>
          </cell>
          <cell r="G5941" t="str">
            <v>CB39020000030T</v>
          </cell>
          <cell r="H5941">
            <v>0.75</v>
          </cell>
          <cell r="I5941" t="str">
            <v>-</v>
          </cell>
          <cell r="J5941">
            <v>1</v>
          </cell>
          <cell r="K5941">
            <v>2</v>
          </cell>
        </row>
        <row r="5942">
          <cell r="A5942" t="str">
            <v>M1</v>
          </cell>
          <cell r="B5942" t="str">
            <v>A5C</v>
          </cell>
          <cell r="C5942" t="str">
            <v>P</v>
          </cell>
          <cell r="D5942" t="str">
            <v>22069</v>
          </cell>
          <cell r="E5942" t="str">
            <v>C RED</v>
          </cell>
          <cell r="F5942">
            <v>2</v>
          </cell>
          <cell r="G5942" t="str">
            <v>CB300504080402</v>
          </cell>
          <cell r="H5942">
            <v>2</v>
          </cell>
          <cell r="I5942" t="str">
            <v>-</v>
          </cell>
          <cell r="J5942">
            <v>1</v>
          </cell>
          <cell r="K5942">
            <v>2</v>
          </cell>
        </row>
        <row r="5943">
          <cell r="A5943" t="str">
            <v>M1</v>
          </cell>
          <cell r="B5943" t="str">
            <v>A5C</v>
          </cell>
          <cell r="C5943" t="str">
            <v>P</v>
          </cell>
          <cell r="D5943" t="str">
            <v>22118</v>
          </cell>
          <cell r="E5943" t="str">
            <v>C RED</v>
          </cell>
          <cell r="F5943">
            <v>2</v>
          </cell>
          <cell r="G5943" t="str">
            <v>CB300504040403</v>
          </cell>
          <cell r="H5943">
            <v>3</v>
          </cell>
          <cell r="I5943" t="str">
            <v>-</v>
          </cell>
          <cell r="J5943">
            <v>1</v>
          </cell>
          <cell r="K5943">
            <v>2</v>
          </cell>
        </row>
        <row r="5944">
          <cell r="A5944" t="str">
            <v>M1</v>
          </cell>
          <cell r="B5944" t="str">
            <v>A5C</v>
          </cell>
          <cell r="C5944" t="str">
            <v>TRIM</v>
          </cell>
          <cell r="D5944" t="str">
            <v>V-2211</v>
          </cell>
          <cell r="E5944" t="str">
            <v>C RED</v>
          </cell>
          <cell r="F5944">
            <v>2</v>
          </cell>
          <cell r="G5944" t="str">
            <v>CB300504040403</v>
          </cell>
          <cell r="H5944">
            <v>3</v>
          </cell>
          <cell r="I5944" t="str">
            <v>-</v>
          </cell>
          <cell r="J5944">
            <v>1</v>
          </cell>
          <cell r="K5944">
            <v>2</v>
          </cell>
        </row>
        <row r="5945">
          <cell r="A5945" t="str">
            <v>M1</v>
          </cell>
          <cell r="B5945" t="str">
            <v>A5C</v>
          </cell>
          <cell r="C5945" t="str">
            <v>COMP</v>
          </cell>
          <cell r="D5945" t="str">
            <v>005</v>
          </cell>
          <cell r="E5945" t="str">
            <v>E RED</v>
          </cell>
          <cell r="F5945">
            <v>2</v>
          </cell>
          <cell r="G5945" t="str">
            <v>CB300604080402</v>
          </cell>
          <cell r="H5945">
            <v>2</v>
          </cell>
          <cell r="I5945" t="str">
            <v>-</v>
          </cell>
          <cell r="J5945">
            <v>1</v>
          </cell>
          <cell r="K5945">
            <v>2</v>
          </cell>
        </row>
        <row r="5946">
          <cell r="A5946" t="str">
            <v>M1</v>
          </cell>
          <cell r="B5946" t="str">
            <v>A5C</v>
          </cell>
          <cell r="C5946" t="str">
            <v>P</v>
          </cell>
          <cell r="D5946" t="str">
            <v>22109</v>
          </cell>
          <cell r="E5946" t="str">
            <v>E RED</v>
          </cell>
          <cell r="F5946">
            <v>2</v>
          </cell>
          <cell r="G5946" t="str">
            <v>CB300604080402</v>
          </cell>
          <cell r="H5946">
            <v>2</v>
          </cell>
          <cell r="I5946" t="str">
            <v>-</v>
          </cell>
          <cell r="J5946">
            <v>2</v>
          </cell>
          <cell r="K5946">
            <v>3</v>
          </cell>
        </row>
        <row r="5947">
          <cell r="A5947" t="str">
            <v>M1</v>
          </cell>
          <cell r="B5947" t="str">
            <v>A5C</v>
          </cell>
          <cell r="C5947" t="str">
            <v>P</v>
          </cell>
          <cell r="D5947" t="str">
            <v>22021</v>
          </cell>
          <cell r="E5947" t="str">
            <v>SOL</v>
          </cell>
          <cell r="F5947">
            <v>2</v>
          </cell>
          <cell r="G5947" t="str">
            <v>CB39020000040T</v>
          </cell>
          <cell r="H5947">
            <v>0.75</v>
          </cell>
          <cell r="I5947" t="str">
            <v>-</v>
          </cell>
          <cell r="J5947">
            <v>1</v>
          </cell>
          <cell r="K5947">
            <v>2</v>
          </cell>
        </row>
        <row r="5948">
          <cell r="A5948" t="str">
            <v>M1</v>
          </cell>
          <cell r="B5948" t="str">
            <v>A5C</v>
          </cell>
          <cell r="C5948" t="str">
            <v>P</v>
          </cell>
          <cell r="D5948" t="str">
            <v>22024</v>
          </cell>
          <cell r="E5948" t="str">
            <v>SOL</v>
          </cell>
          <cell r="F5948">
            <v>2</v>
          </cell>
          <cell r="G5948" t="str">
            <v>CB39020000040T</v>
          </cell>
          <cell r="H5948">
            <v>0.75</v>
          </cell>
          <cell r="I5948" t="str">
            <v>-</v>
          </cell>
          <cell r="J5948">
            <v>1</v>
          </cell>
          <cell r="K5948">
            <v>2</v>
          </cell>
        </row>
        <row r="5949">
          <cell r="A5949" t="str">
            <v>M1</v>
          </cell>
          <cell r="B5949" t="str">
            <v>A5C</v>
          </cell>
          <cell r="C5949" t="str">
            <v>P</v>
          </cell>
          <cell r="D5949" t="str">
            <v>22069</v>
          </cell>
          <cell r="E5949" t="str">
            <v>SOL</v>
          </cell>
          <cell r="F5949">
            <v>2</v>
          </cell>
          <cell r="G5949" t="str">
            <v>CB39020000040T</v>
          </cell>
          <cell r="H5949">
            <v>0.75</v>
          </cell>
          <cell r="I5949" t="str">
            <v>-</v>
          </cell>
          <cell r="J5949">
            <v>4</v>
          </cell>
          <cell r="K5949">
            <v>5</v>
          </cell>
        </row>
        <row r="5950">
          <cell r="A5950" t="str">
            <v>M1</v>
          </cell>
          <cell r="B5950" t="str">
            <v>A5C</v>
          </cell>
          <cell r="C5950" t="str">
            <v>P</v>
          </cell>
          <cell r="D5950" t="str">
            <v>22069</v>
          </cell>
          <cell r="E5950" t="str">
            <v>SOL</v>
          </cell>
          <cell r="F5950">
            <v>2</v>
          </cell>
          <cell r="G5950" t="str">
            <v>CB3902000004IH</v>
          </cell>
          <cell r="H5950">
            <v>1.5</v>
          </cell>
          <cell r="I5950" t="str">
            <v>-</v>
          </cell>
          <cell r="J5950">
            <v>1</v>
          </cell>
          <cell r="K5950">
            <v>2</v>
          </cell>
        </row>
        <row r="5951">
          <cell r="A5951" t="str">
            <v>M1</v>
          </cell>
          <cell r="B5951" t="str">
            <v>A5C</v>
          </cell>
          <cell r="C5951" t="str">
            <v>TRIM</v>
          </cell>
          <cell r="D5951" t="str">
            <v>V-2202</v>
          </cell>
          <cell r="E5951" t="str">
            <v>90 ELL</v>
          </cell>
          <cell r="F5951">
            <v>2</v>
          </cell>
          <cell r="G5951" t="str">
            <v>CB400100001000</v>
          </cell>
          <cell r="H5951">
            <v>1</v>
          </cell>
          <cell r="I5951" t="str">
            <v>--</v>
          </cell>
          <cell r="J5951">
            <v>1</v>
          </cell>
          <cell r="K5951">
            <v>1</v>
          </cell>
        </row>
        <row r="5952">
          <cell r="A5952" t="str">
            <v>M1</v>
          </cell>
          <cell r="B5952" t="str">
            <v>A5C</v>
          </cell>
          <cell r="C5952" t="str">
            <v>P</v>
          </cell>
          <cell r="D5952" t="str">
            <v>22069</v>
          </cell>
          <cell r="E5952" t="str">
            <v>SOL</v>
          </cell>
          <cell r="F5952">
            <v>2</v>
          </cell>
          <cell r="G5952" t="str">
            <v>CB39020000040T</v>
          </cell>
          <cell r="H5952">
            <v>0.75</v>
          </cell>
          <cell r="I5952" t="str">
            <v>-</v>
          </cell>
          <cell r="J5952">
            <v>1</v>
          </cell>
          <cell r="K5952">
            <v>2</v>
          </cell>
        </row>
        <row r="5953">
          <cell r="A5953" t="str">
            <v>M1</v>
          </cell>
          <cell r="B5953" t="str">
            <v>A5C</v>
          </cell>
          <cell r="C5953" t="str">
            <v>P</v>
          </cell>
          <cell r="D5953" t="str">
            <v>22082</v>
          </cell>
          <cell r="E5953" t="str">
            <v>SOL</v>
          </cell>
          <cell r="F5953">
            <v>2</v>
          </cell>
          <cell r="G5953" t="str">
            <v>CB39020000040T</v>
          </cell>
          <cell r="H5953">
            <v>0.75</v>
          </cell>
          <cell r="I5953" t="str">
            <v>-</v>
          </cell>
          <cell r="J5953">
            <v>2</v>
          </cell>
          <cell r="K5953">
            <v>3</v>
          </cell>
        </row>
        <row r="5954">
          <cell r="A5954" t="str">
            <v>M1</v>
          </cell>
          <cell r="B5954" t="str">
            <v>A5C</v>
          </cell>
          <cell r="C5954" t="str">
            <v>P</v>
          </cell>
          <cell r="D5954" t="str">
            <v>22139</v>
          </cell>
          <cell r="E5954" t="str">
            <v>SOL</v>
          </cell>
          <cell r="F5954">
            <v>2</v>
          </cell>
          <cell r="G5954" t="str">
            <v>CB39020000040T</v>
          </cell>
          <cell r="H5954">
            <v>0.75</v>
          </cell>
          <cell r="I5954" t="str">
            <v>-</v>
          </cell>
          <cell r="J5954">
            <v>2</v>
          </cell>
          <cell r="K5954">
            <v>3</v>
          </cell>
        </row>
        <row r="5955">
          <cell r="A5955" t="str">
            <v>M1</v>
          </cell>
          <cell r="B5955" t="str">
            <v>A5C</v>
          </cell>
          <cell r="C5955" t="str">
            <v>TRIM</v>
          </cell>
          <cell r="D5955" t="str">
            <v>V-2211</v>
          </cell>
          <cell r="E5955" t="str">
            <v>SOL</v>
          </cell>
          <cell r="F5955">
            <v>2</v>
          </cell>
          <cell r="G5955" t="str">
            <v>CB39020000040T</v>
          </cell>
          <cell r="H5955">
            <v>0.75</v>
          </cell>
          <cell r="I5955" t="str">
            <v>-</v>
          </cell>
          <cell r="J5955">
            <v>1</v>
          </cell>
          <cell r="K5955">
            <v>2</v>
          </cell>
        </row>
        <row r="5956">
          <cell r="A5956" t="str">
            <v>M1</v>
          </cell>
          <cell r="B5956" t="str">
            <v>A5C</v>
          </cell>
          <cell r="C5956" t="str">
            <v>P</v>
          </cell>
          <cell r="D5956" t="str">
            <v>22102</v>
          </cell>
          <cell r="E5956" t="str">
            <v>SOL</v>
          </cell>
          <cell r="F5956">
            <v>2</v>
          </cell>
          <cell r="G5956" t="str">
            <v>CB3902000004IH</v>
          </cell>
          <cell r="H5956">
            <v>1.5</v>
          </cell>
          <cell r="I5956" t="str">
            <v>-</v>
          </cell>
          <cell r="J5956">
            <v>2</v>
          </cell>
          <cell r="K5956">
            <v>3</v>
          </cell>
        </row>
        <row r="5957">
          <cell r="A5957" t="str">
            <v>M1</v>
          </cell>
          <cell r="B5957" t="str">
            <v>A5C</v>
          </cell>
          <cell r="C5957" t="str">
            <v>P</v>
          </cell>
          <cell r="D5957" t="str">
            <v>22094</v>
          </cell>
          <cell r="E5957" t="str">
            <v>E RED</v>
          </cell>
          <cell r="F5957">
            <v>2</v>
          </cell>
          <cell r="G5957" t="str">
            <v>CB300604040403</v>
          </cell>
          <cell r="H5957">
            <v>3</v>
          </cell>
          <cell r="I5957" t="str">
            <v>-</v>
          </cell>
          <cell r="J5957">
            <v>2</v>
          </cell>
          <cell r="K5957">
            <v>3</v>
          </cell>
        </row>
        <row r="5958">
          <cell r="A5958" t="str">
            <v>M1</v>
          </cell>
          <cell r="B5958" t="str">
            <v>A5C</v>
          </cell>
          <cell r="C5958" t="str">
            <v>P</v>
          </cell>
          <cell r="D5958" t="str">
            <v>22095</v>
          </cell>
          <cell r="E5958" t="str">
            <v>E RED</v>
          </cell>
          <cell r="F5958">
            <v>2</v>
          </cell>
          <cell r="G5958" t="str">
            <v>CB300604040403</v>
          </cell>
          <cell r="H5958">
            <v>3</v>
          </cell>
          <cell r="I5958" t="str">
            <v>-</v>
          </cell>
          <cell r="J5958">
            <v>2</v>
          </cell>
          <cell r="K5958">
            <v>3</v>
          </cell>
        </row>
        <row r="5959">
          <cell r="A5959" t="str">
            <v>M1</v>
          </cell>
          <cell r="B5959" t="str">
            <v>A5C</v>
          </cell>
          <cell r="C5959" t="str">
            <v>P</v>
          </cell>
          <cell r="D5959" t="str">
            <v>22099</v>
          </cell>
          <cell r="E5959" t="str">
            <v>SOL</v>
          </cell>
          <cell r="F5959">
            <v>2</v>
          </cell>
          <cell r="G5959" t="str">
            <v>CB39020000040T</v>
          </cell>
          <cell r="H5959">
            <v>0.75</v>
          </cell>
          <cell r="I5959" t="str">
            <v>-</v>
          </cell>
          <cell r="J5959">
            <v>2</v>
          </cell>
          <cell r="K5959">
            <v>3</v>
          </cell>
        </row>
        <row r="5960">
          <cell r="A5960" t="str">
            <v>M1</v>
          </cell>
          <cell r="B5960" t="str">
            <v>A5C</v>
          </cell>
          <cell r="C5960" t="str">
            <v>P</v>
          </cell>
          <cell r="D5960" t="str">
            <v>22099</v>
          </cell>
          <cell r="E5960" t="str">
            <v>SOL</v>
          </cell>
          <cell r="F5960">
            <v>2</v>
          </cell>
          <cell r="G5960" t="str">
            <v>CB3902000004IH</v>
          </cell>
          <cell r="H5960">
            <v>1.5</v>
          </cell>
          <cell r="I5960" t="str">
            <v>-</v>
          </cell>
          <cell r="J5960">
            <v>1</v>
          </cell>
          <cell r="K5960">
            <v>2</v>
          </cell>
        </row>
        <row r="5961">
          <cell r="A5961" t="str">
            <v>M1</v>
          </cell>
          <cell r="B5961" t="str">
            <v>A5C</v>
          </cell>
          <cell r="C5961" t="str">
            <v>P</v>
          </cell>
          <cell r="D5961" t="str">
            <v>22003</v>
          </cell>
          <cell r="E5961" t="str">
            <v>E RED</v>
          </cell>
          <cell r="F5961">
            <v>2</v>
          </cell>
          <cell r="G5961" t="str">
            <v>CB300604040403</v>
          </cell>
          <cell r="H5961">
            <v>3</v>
          </cell>
          <cell r="I5961" t="str">
            <v>-</v>
          </cell>
          <cell r="J5961">
            <v>2</v>
          </cell>
          <cell r="K5961">
            <v>3</v>
          </cell>
        </row>
        <row r="5962">
          <cell r="A5962" t="str">
            <v>M1</v>
          </cell>
          <cell r="B5962" t="str">
            <v>A5C</v>
          </cell>
          <cell r="C5962" t="str">
            <v>WW</v>
          </cell>
          <cell r="D5962" t="str">
            <v>22601</v>
          </cell>
          <cell r="E5962" t="str">
            <v>E RED</v>
          </cell>
          <cell r="F5962">
            <v>2</v>
          </cell>
          <cell r="G5962" t="str">
            <v>CB300604040403</v>
          </cell>
          <cell r="H5962">
            <v>3</v>
          </cell>
          <cell r="I5962" t="str">
            <v>-</v>
          </cell>
          <cell r="J5962">
            <v>2</v>
          </cell>
          <cell r="K5962">
            <v>3</v>
          </cell>
        </row>
        <row r="5963">
          <cell r="A5963" t="str">
            <v>M1</v>
          </cell>
          <cell r="B5963" t="str">
            <v>A5C</v>
          </cell>
          <cell r="C5963" t="str">
            <v>WW</v>
          </cell>
          <cell r="D5963" t="str">
            <v>22601</v>
          </cell>
          <cell r="E5963" t="str">
            <v>SOL</v>
          </cell>
          <cell r="F5963">
            <v>2</v>
          </cell>
          <cell r="G5963" t="str">
            <v>CB39020000040T</v>
          </cell>
          <cell r="H5963">
            <v>0.75</v>
          </cell>
          <cell r="I5963" t="str">
            <v>-</v>
          </cell>
          <cell r="J5963">
            <v>4</v>
          </cell>
          <cell r="K5963">
            <v>5</v>
          </cell>
        </row>
        <row r="5964">
          <cell r="A5964" t="str">
            <v>M1</v>
          </cell>
          <cell r="B5964" t="str">
            <v>A5C</v>
          </cell>
          <cell r="C5964" t="str">
            <v>TRIM</v>
          </cell>
          <cell r="D5964" t="str">
            <v>V-2216A</v>
          </cell>
          <cell r="E5964" t="str">
            <v>C RED</v>
          </cell>
          <cell r="F5964">
            <v>2</v>
          </cell>
          <cell r="G5964" t="str">
            <v>CB300504040403</v>
          </cell>
          <cell r="H5964">
            <v>3</v>
          </cell>
          <cell r="I5964" t="str">
            <v>-</v>
          </cell>
          <cell r="J5964">
            <v>1</v>
          </cell>
          <cell r="K5964">
            <v>2</v>
          </cell>
        </row>
        <row r="5965">
          <cell r="A5965" t="str">
            <v>M1</v>
          </cell>
          <cell r="B5965" t="str">
            <v>A5C</v>
          </cell>
          <cell r="C5965" t="str">
            <v>TRIM</v>
          </cell>
          <cell r="D5965" t="str">
            <v>V-2216B</v>
          </cell>
          <cell r="E5965" t="str">
            <v>C RED</v>
          </cell>
          <cell r="F5965">
            <v>2</v>
          </cell>
          <cell r="G5965" t="str">
            <v>CB300504040403</v>
          </cell>
          <cell r="H5965">
            <v>3</v>
          </cell>
          <cell r="I5965" t="str">
            <v>-</v>
          </cell>
          <cell r="J5965">
            <v>1</v>
          </cell>
          <cell r="K5965">
            <v>2</v>
          </cell>
        </row>
        <row r="5966">
          <cell r="A5966" t="str">
            <v>M1</v>
          </cell>
          <cell r="B5966" t="str">
            <v>A6C</v>
          </cell>
          <cell r="C5966" t="str">
            <v>HOR</v>
          </cell>
          <cell r="D5966" t="str">
            <v>65619</v>
          </cell>
          <cell r="E5966" t="str">
            <v>E RED</v>
          </cell>
          <cell r="F5966">
            <v>2</v>
          </cell>
          <cell r="G5966" t="str">
            <v>CB300604040403</v>
          </cell>
          <cell r="H5966">
            <v>3</v>
          </cell>
          <cell r="I5966" t="str">
            <v>-</v>
          </cell>
          <cell r="J5966">
            <v>1</v>
          </cell>
          <cell r="K5966">
            <v>2</v>
          </cell>
        </row>
        <row r="5967">
          <cell r="A5967" t="str">
            <v>M1</v>
          </cell>
          <cell r="B5967" t="str">
            <v>A6C</v>
          </cell>
          <cell r="C5967" t="str">
            <v>HOS</v>
          </cell>
          <cell r="D5967" t="str">
            <v>65634</v>
          </cell>
          <cell r="E5967" t="str">
            <v>SOL</v>
          </cell>
          <cell r="F5967">
            <v>2</v>
          </cell>
          <cell r="G5967" t="str">
            <v>CB39020000040T</v>
          </cell>
          <cell r="H5967">
            <v>0.75</v>
          </cell>
          <cell r="I5967" t="str">
            <v>-</v>
          </cell>
          <cell r="J5967">
            <v>1</v>
          </cell>
          <cell r="K5967">
            <v>2</v>
          </cell>
        </row>
        <row r="5968">
          <cell r="A5968" t="str">
            <v>M1</v>
          </cell>
          <cell r="B5968" t="str">
            <v>A4C</v>
          </cell>
          <cell r="C5968" t="str">
            <v>P</v>
          </cell>
          <cell r="D5968" t="str">
            <v>22009</v>
          </cell>
          <cell r="E5968" t="str">
            <v>SOL</v>
          </cell>
          <cell r="F5968">
            <v>2</v>
          </cell>
          <cell r="G5968" t="str">
            <v>CB39020000040T</v>
          </cell>
          <cell r="H5968">
            <v>0.75</v>
          </cell>
          <cell r="I5968" t="str">
            <v>-</v>
          </cell>
          <cell r="J5968">
            <v>2</v>
          </cell>
          <cell r="K5968">
            <v>3</v>
          </cell>
        </row>
        <row r="5969">
          <cell r="A5969" t="str">
            <v>M1</v>
          </cell>
          <cell r="B5969" t="str">
            <v>A5C</v>
          </cell>
          <cell r="C5969" t="str">
            <v>P</v>
          </cell>
          <cell r="D5969" t="str">
            <v>22098</v>
          </cell>
          <cell r="E5969" t="str">
            <v>SOL</v>
          </cell>
          <cell r="F5969">
            <v>2</v>
          </cell>
          <cell r="G5969" t="str">
            <v>CB39020000040T</v>
          </cell>
          <cell r="H5969">
            <v>0.75</v>
          </cell>
          <cell r="I5969" t="str">
            <v>-</v>
          </cell>
          <cell r="J5969">
            <v>1</v>
          </cell>
          <cell r="K5969">
            <v>2</v>
          </cell>
        </row>
        <row r="5970">
          <cell r="A5970" t="str">
            <v>M1</v>
          </cell>
          <cell r="B5970" t="str">
            <v>A6C</v>
          </cell>
          <cell r="C5970" t="str">
            <v>HOR</v>
          </cell>
          <cell r="D5970" t="str">
            <v>65813</v>
          </cell>
          <cell r="E5970" t="str">
            <v>SOL</v>
          </cell>
          <cell r="F5970">
            <v>2</v>
          </cell>
          <cell r="G5970" t="str">
            <v>CB39020000040T</v>
          </cell>
          <cell r="H5970">
            <v>0.75</v>
          </cell>
          <cell r="I5970" t="str">
            <v>-</v>
          </cell>
          <cell r="J5970">
            <v>1</v>
          </cell>
          <cell r="K5970">
            <v>2</v>
          </cell>
        </row>
        <row r="5971">
          <cell r="A5971" t="str">
            <v>M1</v>
          </cell>
          <cell r="B5971" t="str">
            <v>A6C</v>
          </cell>
          <cell r="C5971" t="str">
            <v>HOS</v>
          </cell>
          <cell r="D5971" t="str">
            <v>65628</v>
          </cell>
          <cell r="E5971" t="str">
            <v>SOL</v>
          </cell>
          <cell r="F5971">
            <v>2</v>
          </cell>
          <cell r="G5971" t="str">
            <v>CB39020000040T</v>
          </cell>
          <cell r="H5971">
            <v>0.75</v>
          </cell>
          <cell r="I5971" t="str">
            <v>-</v>
          </cell>
          <cell r="J5971">
            <v>1</v>
          </cell>
          <cell r="K5971">
            <v>2</v>
          </cell>
        </row>
        <row r="5972">
          <cell r="A5972" t="str">
            <v>M1</v>
          </cell>
          <cell r="B5972" t="str">
            <v>B1C</v>
          </cell>
          <cell r="C5972" t="str">
            <v>P</v>
          </cell>
          <cell r="D5972" t="str">
            <v>22029</v>
          </cell>
          <cell r="E5972" t="str">
            <v>SOL</v>
          </cell>
          <cell r="F5972">
            <v>2</v>
          </cell>
          <cell r="G5972" t="str">
            <v>CB39020000040T</v>
          </cell>
          <cell r="H5972">
            <v>0.75</v>
          </cell>
          <cell r="I5972" t="str">
            <v>-</v>
          </cell>
          <cell r="J5972">
            <v>5</v>
          </cell>
          <cell r="K5972">
            <v>6</v>
          </cell>
        </row>
        <row r="5973">
          <cell r="A5973" t="str">
            <v>M1</v>
          </cell>
          <cell r="B5973" t="str">
            <v>A5C</v>
          </cell>
          <cell r="C5973" t="str">
            <v>P</v>
          </cell>
          <cell r="D5973" t="str">
            <v>22065</v>
          </cell>
          <cell r="E5973" t="str">
            <v>E RED</v>
          </cell>
          <cell r="F5973">
            <v>2</v>
          </cell>
          <cell r="G5973" t="str">
            <v>CB300604040604</v>
          </cell>
          <cell r="H5973">
            <v>4</v>
          </cell>
          <cell r="I5973" t="str">
            <v>-</v>
          </cell>
          <cell r="J5973">
            <v>2</v>
          </cell>
          <cell r="K5973">
            <v>3</v>
          </cell>
        </row>
        <row r="5974">
          <cell r="A5974" t="str">
            <v>M1</v>
          </cell>
          <cell r="B5974" t="str">
            <v>A5C</v>
          </cell>
          <cell r="C5974" t="str">
            <v>P</v>
          </cell>
          <cell r="D5974" t="str">
            <v>22066</v>
          </cell>
          <cell r="E5974" t="str">
            <v>E RED</v>
          </cell>
          <cell r="F5974">
            <v>2</v>
          </cell>
          <cell r="G5974" t="str">
            <v>CB300604040603</v>
          </cell>
          <cell r="H5974">
            <v>3</v>
          </cell>
          <cell r="I5974" t="str">
            <v>-</v>
          </cell>
          <cell r="J5974">
            <v>1</v>
          </cell>
          <cell r="K5974">
            <v>2</v>
          </cell>
        </row>
        <row r="5975">
          <cell r="A5975" t="str">
            <v>M1</v>
          </cell>
          <cell r="B5975" t="str">
            <v>A5C</v>
          </cell>
          <cell r="C5975" t="str">
            <v>P</v>
          </cell>
          <cell r="D5975" t="str">
            <v>22028</v>
          </cell>
          <cell r="E5975" t="str">
            <v>SOL</v>
          </cell>
          <cell r="F5975">
            <v>2</v>
          </cell>
          <cell r="G5975" t="str">
            <v>CB39020000060T</v>
          </cell>
          <cell r="H5975">
            <v>0.75</v>
          </cell>
          <cell r="I5975" t="str">
            <v>-</v>
          </cell>
          <cell r="J5975">
            <v>1</v>
          </cell>
          <cell r="K5975">
            <v>2</v>
          </cell>
        </row>
        <row r="5976">
          <cell r="A5976" t="str">
            <v>M1</v>
          </cell>
          <cell r="B5976" t="str">
            <v>A5C</v>
          </cell>
          <cell r="C5976" t="str">
            <v>P</v>
          </cell>
          <cell r="D5976" t="str">
            <v>22022</v>
          </cell>
          <cell r="E5976" t="str">
            <v>SOL</v>
          </cell>
          <cell r="F5976">
            <v>2</v>
          </cell>
          <cell r="G5976" t="str">
            <v>CB39020000060H</v>
          </cell>
          <cell r="H5976">
            <v>0.5</v>
          </cell>
          <cell r="I5976" t="str">
            <v>-</v>
          </cell>
          <cell r="J5976">
            <v>1</v>
          </cell>
          <cell r="K5976">
            <v>2</v>
          </cell>
        </row>
        <row r="5977">
          <cell r="A5977" t="str">
            <v>M1</v>
          </cell>
          <cell r="B5977" t="str">
            <v>A5C</v>
          </cell>
          <cell r="C5977" t="str">
            <v>P</v>
          </cell>
          <cell r="D5977" t="str">
            <v>22065</v>
          </cell>
          <cell r="E5977" t="str">
            <v>SOL</v>
          </cell>
          <cell r="F5977">
            <v>2</v>
          </cell>
          <cell r="G5977" t="str">
            <v>CB39020000060T</v>
          </cell>
          <cell r="H5977">
            <v>0.75</v>
          </cell>
          <cell r="I5977" t="str">
            <v>-</v>
          </cell>
          <cell r="J5977">
            <v>1</v>
          </cell>
          <cell r="K5977">
            <v>2</v>
          </cell>
        </row>
        <row r="5978">
          <cell r="A5978" t="str">
            <v>M1</v>
          </cell>
          <cell r="B5978" t="str">
            <v>A5C</v>
          </cell>
          <cell r="C5978" t="str">
            <v>TRIM</v>
          </cell>
          <cell r="D5978" t="str">
            <v>V-2214</v>
          </cell>
          <cell r="E5978" t="str">
            <v>CPLG</v>
          </cell>
          <cell r="F5978">
            <v>2</v>
          </cell>
          <cell r="G5978" t="str">
            <v>CB400500000100</v>
          </cell>
          <cell r="H5978">
            <v>1</v>
          </cell>
          <cell r="I5978" t="str">
            <v>--</v>
          </cell>
          <cell r="J5978">
            <v>1</v>
          </cell>
          <cell r="K5978">
            <v>1</v>
          </cell>
        </row>
        <row r="5979">
          <cell r="A5979" t="str">
            <v>M1</v>
          </cell>
          <cell r="B5979" t="str">
            <v>A5C</v>
          </cell>
          <cell r="C5979" t="str">
            <v>WW</v>
          </cell>
          <cell r="D5979" t="str">
            <v>22601</v>
          </cell>
          <cell r="E5979" t="str">
            <v>E RED</v>
          </cell>
          <cell r="F5979">
            <v>2</v>
          </cell>
          <cell r="G5979" t="str">
            <v>CB300604040604</v>
          </cell>
          <cell r="H5979">
            <v>4</v>
          </cell>
          <cell r="I5979" t="str">
            <v>-</v>
          </cell>
          <cell r="J5979">
            <v>2</v>
          </cell>
          <cell r="K5979">
            <v>3</v>
          </cell>
        </row>
        <row r="5980">
          <cell r="A5980" t="str">
            <v>M1</v>
          </cell>
          <cell r="B5980" t="str">
            <v>A6C</v>
          </cell>
          <cell r="C5980" t="str">
            <v>HOS</v>
          </cell>
          <cell r="D5980" t="str">
            <v>65624</v>
          </cell>
          <cell r="E5980" t="str">
            <v>SOL</v>
          </cell>
          <cell r="F5980">
            <v>2</v>
          </cell>
          <cell r="G5980" t="str">
            <v>CB39020000060T</v>
          </cell>
          <cell r="H5980">
            <v>0.75</v>
          </cell>
          <cell r="I5980" t="str">
            <v>-</v>
          </cell>
          <cell r="J5980">
            <v>1</v>
          </cell>
          <cell r="K5980">
            <v>2</v>
          </cell>
        </row>
        <row r="5981">
          <cell r="A5981" t="str">
            <v>M1</v>
          </cell>
          <cell r="B5981" t="str">
            <v>A6C</v>
          </cell>
          <cell r="C5981" t="str">
            <v>HOS</v>
          </cell>
          <cell r="D5981" t="str">
            <v>65624</v>
          </cell>
          <cell r="E5981" t="str">
            <v>SOL</v>
          </cell>
          <cell r="F5981">
            <v>2</v>
          </cell>
          <cell r="G5981" t="str">
            <v>CB39020000060T</v>
          </cell>
          <cell r="H5981">
            <v>0.75</v>
          </cell>
          <cell r="I5981" t="str">
            <v>-</v>
          </cell>
          <cell r="J5981">
            <v>1</v>
          </cell>
          <cell r="K5981">
            <v>2</v>
          </cell>
        </row>
        <row r="5982">
          <cell r="A5982" t="str">
            <v>M1</v>
          </cell>
          <cell r="B5982" t="str">
            <v>A6C</v>
          </cell>
          <cell r="C5982" t="str">
            <v>HOR</v>
          </cell>
          <cell r="D5982" t="str">
            <v>65611</v>
          </cell>
          <cell r="E5982" t="str">
            <v>SOL</v>
          </cell>
          <cell r="F5982">
            <v>2</v>
          </cell>
          <cell r="G5982" t="str">
            <v>CB39020000060T</v>
          </cell>
          <cell r="H5982">
            <v>0.75</v>
          </cell>
          <cell r="I5982" t="str">
            <v>-</v>
          </cell>
          <cell r="J5982">
            <v>1</v>
          </cell>
          <cell r="K5982">
            <v>2</v>
          </cell>
        </row>
        <row r="5983">
          <cell r="A5983" t="str">
            <v>M1</v>
          </cell>
          <cell r="B5983" t="str">
            <v>A6C</v>
          </cell>
          <cell r="C5983" t="str">
            <v>HOR</v>
          </cell>
          <cell r="D5983" t="str">
            <v>65611</v>
          </cell>
          <cell r="E5983" t="str">
            <v>SOL</v>
          </cell>
          <cell r="F5983">
            <v>2</v>
          </cell>
          <cell r="G5983" t="str">
            <v>CB39020000060T</v>
          </cell>
          <cell r="H5983">
            <v>0.75</v>
          </cell>
          <cell r="I5983" t="str">
            <v>-</v>
          </cell>
          <cell r="J5983">
            <v>1</v>
          </cell>
          <cell r="K5983">
            <v>2</v>
          </cell>
        </row>
        <row r="5984">
          <cell r="A5984" t="str">
            <v>M1</v>
          </cell>
          <cell r="B5984" t="str">
            <v>A5C</v>
          </cell>
          <cell r="C5984" t="str">
            <v>P</v>
          </cell>
          <cell r="D5984" t="str">
            <v>22118</v>
          </cell>
          <cell r="E5984" t="str">
            <v>C RED</v>
          </cell>
          <cell r="F5984">
            <v>2</v>
          </cell>
          <cell r="G5984" t="str">
            <v>CB300504040804</v>
          </cell>
          <cell r="H5984">
            <v>4</v>
          </cell>
          <cell r="I5984" t="str">
            <v>-</v>
          </cell>
          <cell r="J5984">
            <v>1</v>
          </cell>
          <cell r="K5984">
            <v>2</v>
          </cell>
        </row>
        <row r="5985">
          <cell r="A5985" t="str">
            <v>M1</v>
          </cell>
          <cell r="B5985" t="str">
            <v>A5C</v>
          </cell>
          <cell r="C5985" t="str">
            <v>P</v>
          </cell>
          <cell r="D5985" t="str">
            <v>22011</v>
          </cell>
          <cell r="E5985" t="str">
            <v>SOL</v>
          </cell>
          <cell r="F5985">
            <v>2</v>
          </cell>
          <cell r="G5985" t="str">
            <v>CB39020000080T</v>
          </cell>
          <cell r="H5985">
            <v>0.75</v>
          </cell>
          <cell r="I5985" t="str">
            <v>-</v>
          </cell>
          <cell r="J5985">
            <v>1</v>
          </cell>
          <cell r="K5985">
            <v>2</v>
          </cell>
        </row>
        <row r="5986">
          <cell r="A5986" t="str">
            <v>M1</v>
          </cell>
          <cell r="B5986" t="str">
            <v>A5C</v>
          </cell>
          <cell r="C5986" t="str">
            <v>P</v>
          </cell>
          <cell r="D5986" t="str">
            <v>22074</v>
          </cell>
          <cell r="E5986" t="str">
            <v>SOL</v>
          </cell>
          <cell r="F5986">
            <v>2</v>
          </cell>
          <cell r="G5986" t="str">
            <v>CB39020000080T</v>
          </cell>
          <cell r="H5986">
            <v>0.75</v>
          </cell>
          <cell r="I5986" t="str">
            <v>-</v>
          </cell>
          <cell r="J5986">
            <v>3</v>
          </cell>
          <cell r="K5986">
            <v>4</v>
          </cell>
        </row>
        <row r="5987">
          <cell r="A5987" t="str">
            <v>M1</v>
          </cell>
          <cell r="B5987" t="str">
            <v>A6C</v>
          </cell>
          <cell r="C5987" t="str">
            <v>HOS</v>
          </cell>
          <cell r="D5987" t="str">
            <v>65613</v>
          </cell>
          <cell r="E5987" t="str">
            <v>C RED</v>
          </cell>
          <cell r="F5987">
            <v>2</v>
          </cell>
          <cell r="G5987" t="str">
            <v>CB300504040806</v>
          </cell>
          <cell r="H5987">
            <v>6</v>
          </cell>
          <cell r="I5987" t="str">
            <v>-</v>
          </cell>
          <cell r="J5987">
            <v>2</v>
          </cell>
          <cell r="K5987">
            <v>3</v>
          </cell>
        </row>
        <row r="5988">
          <cell r="A5988" t="str">
            <v>M1</v>
          </cell>
          <cell r="B5988" t="str">
            <v>A6C</v>
          </cell>
          <cell r="C5988" t="str">
            <v>HOS</v>
          </cell>
          <cell r="D5988" t="str">
            <v>65624</v>
          </cell>
          <cell r="E5988" t="str">
            <v>C RED</v>
          </cell>
          <cell r="F5988">
            <v>2</v>
          </cell>
          <cell r="G5988" t="str">
            <v>CB300504040804</v>
          </cell>
          <cell r="H5988">
            <v>4</v>
          </cell>
          <cell r="I5988" t="str">
            <v>-</v>
          </cell>
          <cell r="J5988">
            <v>1</v>
          </cell>
          <cell r="K5988">
            <v>2</v>
          </cell>
        </row>
        <row r="5989">
          <cell r="A5989" t="str">
            <v>M1</v>
          </cell>
          <cell r="B5989" t="str">
            <v>A6C</v>
          </cell>
          <cell r="C5989" t="str">
            <v>HOS</v>
          </cell>
          <cell r="D5989" t="str">
            <v>65624</v>
          </cell>
          <cell r="E5989" t="str">
            <v>C RED</v>
          </cell>
          <cell r="F5989">
            <v>2</v>
          </cell>
          <cell r="G5989" t="str">
            <v>CB300504040806</v>
          </cell>
          <cell r="H5989">
            <v>6</v>
          </cell>
          <cell r="I5989" t="str">
            <v>-</v>
          </cell>
          <cell r="J5989">
            <v>1</v>
          </cell>
          <cell r="K5989">
            <v>2</v>
          </cell>
        </row>
        <row r="5990">
          <cell r="A5990" t="str">
            <v>M1</v>
          </cell>
          <cell r="B5990" t="str">
            <v>A6C</v>
          </cell>
          <cell r="C5990" t="str">
            <v>HOS</v>
          </cell>
          <cell r="D5990" t="str">
            <v>65624</v>
          </cell>
          <cell r="E5990" t="str">
            <v>C RED</v>
          </cell>
          <cell r="F5990">
            <v>2</v>
          </cell>
          <cell r="G5990" t="str">
            <v>CB300504040806</v>
          </cell>
          <cell r="H5990">
            <v>6</v>
          </cell>
          <cell r="I5990" t="str">
            <v>-</v>
          </cell>
          <cell r="J5990">
            <v>1</v>
          </cell>
          <cell r="K5990">
            <v>2</v>
          </cell>
        </row>
        <row r="5991">
          <cell r="A5991" t="str">
            <v>M1</v>
          </cell>
          <cell r="B5991" t="str">
            <v>A6C</v>
          </cell>
          <cell r="C5991" t="str">
            <v>HOR</v>
          </cell>
          <cell r="D5991" t="str">
            <v>65611</v>
          </cell>
          <cell r="E5991" t="str">
            <v>C RED</v>
          </cell>
          <cell r="F5991">
            <v>2</v>
          </cell>
          <cell r="G5991" t="str">
            <v>CB300504040806</v>
          </cell>
          <cell r="H5991">
            <v>6</v>
          </cell>
          <cell r="I5991" t="str">
            <v>-</v>
          </cell>
          <cell r="J5991">
            <v>1</v>
          </cell>
          <cell r="K5991">
            <v>2</v>
          </cell>
        </row>
        <row r="5992">
          <cell r="A5992" t="str">
            <v>M1</v>
          </cell>
          <cell r="B5992" t="str">
            <v>A6C</v>
          </cell>
          <cell r="C5992" t="str">
            <v>HOR</v>
          </cell>
          <cell r="D5992" t="str">
            <v>65611</v>
          </cell>
          <cell r="E5992" t="str">
            <v>C RED</v>
          </cell>
          <cell r="F5992">
            <v>2</v>
          </cell>
          <cell r="G5992" t="str">
            <v>CB300504040806</v>
          </cell>
          <cell r="H5992">
            <v>6</v>
          </cell>
          <cell r="I5992" t="str">
            <v>-</v>
          </cell>
          <cell r="J5992">
            <v>1</v>
          </cell>
          <cell r="K5992">
            <v>2</v>
          </cell>
        </row>
        <row r="5993">
          <cell r="A5993" t="str">
            <v>M1</v>
          </cell>
          <cell r="B5993" t="str">
            <v>A6C</v>
          </cell>
          <cell r="C5993" t="str">
            <v>HOR</v>
          </cell>
          <cell r="D5993" t="str">
            <v>65619</v>
          </cell>
          <cell r="E5993" t="str">
            <v>E RED</v>
          </cell>
          <cell r="F5993">
            <v>2</v>
          </cell>
          <cell r="G5993" t="str">
            <v>CB300604040806</v>
          </cell>
          <cell r="H5993">
            <v>6</v>
          </cell>
          <cell r="I5993" t="str">
            <v>-</v>
          </cell>
          <cell r="J5993">
            <v>2</v>
          </cell>
          <cell r="K5993">
            <v>3</v>
          </cell>
        </row>
        <row r="5994">
          <cell r="A5994" t="str">
            <v>M1</v>
          </cell>
          <cell r="B5994" t="str">
            <v>A6C</v>
          </cell>
          <cell r="C5994" t="str">
            <v>HOR</v>
          </cell>
          <cell r="D5994" t="str">
            <v>65619</v>
          </cell>
          <cell r="E5994" t="str">
            <v>E RED</v>
          </cell>
          <cell r="F5994">
            <v>2</v>
          </cell>
          <cell r="G5994" t="str">
            <v>CB300604040804</v>
          </cell>
          <cell r="H5994">
            <v>4</v>
          </cell>
          <cell r="I5994" t="str">
            <v>-</v>
          </cell>
          <cell r="J5994">
            <v>1</v>
          </cell>
          <cell r="K5994">
            <v>2</v>
          </cell>
        </row>
        <row r="5995">
          <cell r="A5995" t="str">
            <v>M1</v>
          </cell>
          <cell r="B5995" t="str">
            <v>A6C</v>
          </cell>
          <cell r="C5995" t="str">
            <v>HOS</v>
          </cell>
          <cell r="D5995" t="str">
            <v>65613</v>
          </cell>
          <cell r="E5995" t="str">
            <v>SOL</v>
          </cell>
          <cell r="F5995">
            <v>2</v>
          </cell>
          <cell r="G5995" t="str">
            <v>CB39020000080T</v>
          </cell>
          <cell r="H5995">
            <v>0.75</v>
          </cell>
          <cell r="I5995" t="str">
            <v>-</v>
          </cell>
          <cell r="J5995">
            <v>3</v>
          </cell>
          <cell r="K5995">
            <v>4</v>
          </cell>
        </row>
        <row r="5996">
          <cell r="A5996" t="str">
            <v>M1</v>
          </cell>
          <cell r="B5996" t="str">
            <v>A6C</v>
          </cell>
          <cell r="C5996" t="str">
            <v>HOS</v>
          </cell>
          <cell r="D5996" t="str">
            <v>65613</v>
          </cell>
          <cell r="E5996" t="str">
            <v>SOL</v>
          </cell>
          <cell r="F5996">
            <v>2</v>
          </cell>
          <cell r="G5996" t="str">
            <v>CB3902000008IH</v>
          </cell>
          <cell r="H5996">
            <v>1.5</v>
          </cell>
          <cell r="I5996" t="str">
            <v>-</v>
          </cell>
          <cell r="J5996">
            <v>1</v>
          </cell>
          <cell r="K5996">
            <v>2</v>
          </cell>
        </row>
        <row r="5997">
          <cell r="A5997" t="str">
            <v>M1</v>
          </cell>
          <cell r="B5997" t="str">
            <v>A6C</v>
          </cell>
          <cell r="C5997" t="str">
            <v>HOS</v>
          </cell>
          <cell r="D5997" t="str">
            <v>65619</v>
          </cell>
          <cell r="E5997" t="str">
            <v>SOL</v>
          </cell>
          <cell r="F5997">
            <v>2</v>
          </cell>
          <cell r="G5997" t="str">
            <v>CB39020000080T</v>
          </cell>
          <cell r="H5997">
            <v>0.75</v>
          </cell>
          <cell r="I5997" t="str">
            <v>-</v>
          </cell>
          <cell r="J5997">
            <v>1</v>
          </cell>
          <cell r="K5997">
            <v>2</v>
          </cell>
        </row>
        <row r="5998">
          <cell r="A5998" t="str">
            <v>M1</v>
          </cell>
          <cell r="B5998" t="str">
            <v>A6C</v>
          </cell>
          <cell r="C5998" t="str">
            <v>HOS</v>
          </cell>
          <cell r="D5998" t="str">
            <v>65627</v>
          </cell>
          <cell r="E5998" t="str">
            <v>SOL</v>
          </cell>
          <cell r="F5998">
            <v>2</v>
          </cell>
          <cell r="G5998" t="str">
            <v>CB39020000080T</v>
          </cell>
          <cell r="H5998">
            <v>0.75</v>
          </cell>
          <cell r="I5998" t="str">
            <v>-</v>
          </cell>
          <cell r="J5998">
            <v>1</v>
          </cell>
          <cell r="K5998">
            <v>2</v>
          </cell>
        </row>
        <row r="5999">
          <cell r="A5999" t="str">
            <v>M1</v>
          </cell>
          <cell r="B5999" t="str">
            <v>A5C</v>
          </cell>
          <cell r="C5999" t="str">
            <v>TRIM</v>
          </cell>
          <cell r="D5999" t="str">
            <v>V-2209</v>
          </cell>
          <cell r="E5999" t="str">
            <v>CPLG</v>
          </cell>
          <cell r="F5999">
            <v>2</v>
          </cell>
          <cell r="G5999" t="str">
            <v>CB400500000100</v>
          </cell>
          <cell r="H5999">
            <v>1</v>
          </cell>
          <cell r="I5999" t="str">
            <v>--</v>
          </cell>
          <cell r="J5999">
            <v>1</v>
          </cell>
          <cell r="K5999">
            <v>1</v>
          </cell>
        </row>
        <row r="6000">
          <cell r="A6000" t="str">
            <v>M1</v>
          </cell>
          <cell r="B6000" t="str">
            <v>A6C</v>
          </cell>
          <cell r="C6000" t="str">
            <v>HOS</v>
          </cell>
          <cell r="D6000" t="str">
            <v>65624</v>
          </cell>
          <cell r="E6000" t="str">
            <v>SOL</v>
          </cell>
          <cell r="F6000">
            <v>2</v>
          </cell>
          <cell r="G6000" t="str">
            <v>CB39020000080T</v>
          </cell>
          <cell r="H6000">
            <v>0.75</v>
          </cell>
          <cell r="I6000" t="str">
            <v>-</v>
          </cell>
          <cell r="J6000">
            <v>4</v>
          </cell>
          <cell r="K6000">
            <v>5</v>
          </cell>
        </row>
        <row r="6001">
          <cell r="A6001" t="str">
            <v>M1</v>
          </cell>
          <cell r="B6001" t="str">
            <v>A5C</v>
          </cell>
          <cell r="C6001" t="str">
            <v>P</v>
          </cell>
          <cell r="D6001" t="str">
            <v>22106</v>
          </cell>
          <cell r="E6001" t="str">
            <v>TEE</v>
          </cell>
          <cell r="F6001">
            <v>2</v>
          </cell>
          <cell r="G6001" t="str">
            <v>CB400300000100</v>
          </cell>
          <cell r="H6001">
            <v>1</v>
          </cell>
          <cell r="I6001" t="str">
            <v>--</v>
          </cell>
          <cell r="J6001">
            <v>1</v>
          </cell>
          <cell r="K6001">
            <v>1</v>
          </cell>
        </row>
        <row r="6002">
          <cell r="A6002" t="str">
            <v>M1</v>
          </cell>
          <cell r="B6002" t="str">
            <v>A6C</v>
          </cell>
          <cell r="C6002" t="str">
            <v>HOR</v>
          </cell>
          <cell r="D6002" t="str">
            <v>65611</v>
          </cell>
          <cell r="E6002" t="str">
            <v>SOL</v>
          </cell>
          <cell r="F6002">
            <v>2</v>
          </cell>
          <cell r="G6002" t="str">
            <v>CB39020000080T</v>
          </cell>
          <cell r="H6002">
            <v>0.75</v>
          </cell>
          <cell r="I6002" t="str">
            <v>-</v>
          </cell>
          <cell r="J6002">
            <v>1</v>
          </cell>
          <cell r="K6002">
            <v>2</v>
          </cell>
        </row>
        <row r="6003">
          <cell r="A6003" t="str">
            <v>M1</v>
          </cell>
          <cell r="B6003" t="str">
            <v>A5C</v>
          </cell>
          <cell r="C6003" t="str">
            <v>N</v>
          </cell>
          <cell r="D6003" t="str">
            <v>22630</v>
          </cell>
          <cell r="E6003" t="str">
            <v>90 ELL</v>
          </cell>
          <cell r="F6003">
            <v>2</v>
          </cell>
          <cell r="G6003" t="str">
            <v>CB400100000100</v>
          </cell>
          <cell r="H6003">
            <v>1</v>
          </cell>
          <cell r="I6003" t="str">
            <v>--</v>
          </cell>
          <cell r="J6003">
            <v>1</v>
          </cell>
          <cell r="K6003">
            <v>1</v>
          </cell>
        </row>
        <row r="6004">
          <cell r="A6004" t="str">
            <v>M1</v>
          </cell>
          <cell r="B6004" t="str">
            <v>A6C</v>
          </cell>
          <cell r="C6004" t="str">
            <v>HOS</v>
          </cell>
          <cell r="D6004" t="str">
            <v>65613</v>
          </cell>
          <cell r="E6004" t="str">
            <v>SOL</v>
          </cell>
          <cell r="F6004">
            <v>2</v>
          </cell>
          <cell r="G6004" t="str">
            <v>CB3902000008IH</v>
          </cell>
          <cell r="H6004">
            <v>1.5</v>
          </cell>
          <cell r="I6004" t="str">
            <v>-</v>
          </cell>
          <cell r="J6004">
            <v>1</v>
          </cell>
          <cell r="K6004">
            <v>2</v>
          </cell>
        </row>
        <row r="6005">
          <cell r="A6005" t="str">
            <v>M1</v>
          </cell>
          <cell r="B6005" t="str">
            <v>A5C</v>
          </cell>
          <cell r="C6005" t="str">
            <v>P</v>
          </cell>
          <cell r="D6005" t="str">
            <v>22041</v>
          </cell>
          <cell r="E6005" t="str">
            <v>90 ELL</v>
          </cell>
          <cell r="F6005">
            <v>2</v>
          </cell>
          <cell r="G6005" t="str">
            <v>CB400100001000</v>
          </cell>
          <cell r="H6005">
            <v>1</v>
          </cell>
          <cell r="I6005" t="str">
            <v>--</v>
          </cell>
          <cell r="J6005">
            <v>1</v>
          </cell>
          <cell r="K6005">
            <v>1</v>
          </cell>
        </row>
        <row r="6006">
          <cell r="A6006" t="str">
            <v>M1</v>
          </cell>
          <cell r="B6006" t="str">
            <v>A6C</v>
          </cell>
          <cell r="C6006" t="str">
            <v>HOR</v>
          </cell>
          <cell r="D6006" t="str">
            <v>65619</v>
          </cell>
          <cell r="E6006" t="str">
            <v>SOL</v>
          </cell>
          <cell r="F6006">
            <v>2</v>
          </cell>
          <cell r="G6006" t="str">
            <v>CB39020000080T</v>
          </cell>
          <cell r="H6006">
            <v>0.75</v>
          </cell>
          <cell r="I6006" t="str">
            <v>-</v>
          </cell>
          <cell r="J6006">
            <v>1</v>
          </cell>
          <cell r="K6006">
            <v>2</v>
          </cell>
        </row>
        <row r="6007">
          <cell r="A6007" t="str">
            <v>M1</v>
          </cell>
          <cell r="B6007" t="str">
            <v>A6C</v>
          </cell>
          <cell r="C6007" t="str">
            <v>HOR</v>
          </cell>
          <cell r="D6007" t="str">
            <v>65619</v>
          </cell>
          <cell r="E6007" t="str">
            <v>SOL</v>
          </cell>
          <cell r="F6007">
            <v>2</v>
          </cell>
          <cell r="G6007" t="str">
            <v>CB39020000080T</v>
          </cell>
          <cell r="H6007">
            <v>0.75</v>
          </cell>
          <cell r="I6007" t="str">
            <v>-</v>
          </cell>
          <cell r="J6007">
            <v>2</v>
          </cell>
          <cell r="K6007">
            <v>3</v>
          </cell>
        </row>
        <row r="6008">
          <cell r="A6008" t="str">
            <v>M1</v>
          </cell>
          <cell r="B6008" t="str">
            <v>A5C</v>
          </cell>
          <cell r="C6008" t="str">
            <v>P</v>
          </cell>
          <cell r="D6008" t="str">
            <v>22040</v>
          </cell>
          <cell r="E6008" t="str">
            <v>CPLG</v>
          </cell>
          <cell r="F6008">
            <v>2</v>
          </cell>
          <cell r="G6008" t="str">
            <v>CB400500000100</v>
          </cell>
          <cell r="H6008">
            <v>1</v>
          </cell>
          <cell r="I6008" t="str">
            <v>--</v>
          </cell>
          <cell r="J6008">
            <v>1</v>
          </cell>
          <cell r="K6008">
            <v>1</v>
          </cell>
        </row>
        <row r="6009">
          <cell r="A6009" t="str">
            <v>M1</v>
          </cell>
          <cell r="B6009" t="str">
            <v>A5C</v>
          </cell>
          <cell r="C6009" t="str">
            <v>P</v>
          </cell>
          <cell r="D6009" t="str">
            <v>22078</v>
          </cell>
          <cell r="E6009" t="str">
            <v>SOL</v>
          </cell>
          <cell r="F6009">
            <v>2</v>
          </cell>
          <cell r="G6009" t="str">
            <v>CB3902000010IH</v>
          </cell>
          <cell r="H6009">
            <v>1.5</v>
          </cell>
          <cell r="I6009" t="str">
            <v>-</v>
          </cell>
          <cell r="J6009">
            <v>1</v>
          </cell>
          <cell r="K6009">
            <v>2</v>
          </cell>
        </row>
        <row r="6010">
          <cell r="A6010" t="str">
            <v>M1</v>
          </cell>
          <cell r="B6010" t="str">
            <v>A5C</v>
          </cell>
          <cell r="C6010" t="str">
            <v>P</v>
          </cell>
          <cell r="D6010" t="str">
            <v>22062</v>
          </cell>
          <cell r="E6010" t="str">
            <v>C RED</v>
          </cell>
          <cell r="F6010">
            <v>2</v>
          </cell>
          <cell r="G6010" t="str">
            <v>CB300504041004</v>
          </cell>
          <cell r="H6010">
            <v>4</v>
          </cell>
          <cell r="I6010" t="str">
            <v>-</v>
          </cell>
          <cell r="J6010">
            <v>1</v>
          </cell>
          <cell r="K6010">
            <v>2</v>
          </cell>
        </row>
        <row r="6011">
          <cell r="A6011" t="str">
            <v>M1</v>
          </cell>
          <cell r="B6011" t="str">
            <v>A5C</v>
          </cell>
          <cell r="C6011" t="str">
            <v>P</v>
          </cell>
          <cell r="D6011" t="str">
            <v>22077</v>
          </cell>
          <cell r="E6011" t="str">
            <v>E RED</v>
          </cell>
          <cell r="F6011">
            <v>2</v>
          </cell>
          <cell r="G6011" t="str">
            <v>CB300604041008</v>
          </cell>
          <cell r="H6011">
            <v>8</v>
          </cell>
          <cell r="I6011" t="str">
            <v>-</v>
          </cell>
          <cell r="J6011">
            <v>2</v>
          </cell>
          <cell r="K6011">
            <v>3</v>
          </cell>
        </row>
        <row r="6012">
          <cell r="A6012" t="str">
            <v>M1</v>
          </cell>
          <cell r="B6012" t="str">
            <v>A5C</v>
          </cell>
          <cell r="C6012" t="str">
            <v>P</v>
          </cell>
          <cell r="D6012" t="str">
            <v>22060</v>
          </cell>
          <cell r="E6012" t="str">
            <v>SOL</v>
          </cell>
          <cell r="F6012">
            <v>2</v>
          </cell>
          <cell r="G6012" t="str">
            <v>CB39020000100T</v>
          </cell>
          <cell r="H6012">
            <v>0.75</v>
          </cell>
          <cell r="I6012" t="str">
            <v>-</v>
          </cell>
          <cell r="J6012">
            <v>1</v>
          </cell>
          <cell r="K6012">
            <v>2</v>
          </cell>
        </row>
        <row r="6013">
          <cell r="A6013" t="str">
            <v>M1</v>
          </cell>
          <cell r="B6013" t="str">
            <v>A5C</v>
          </cell>
          <cell r="C6013" t="str">
            <v>P</v>
          </cell>
          <cell r="D6013" t="str">
            <v>22062</v>
          </cell>
          <cell r="E6013" t="str">
            <v>SOL</v>
          </cell>
          <cell r="F6013">
            <v>2</v>
          </cell>
          <cell r="G6013" t="str">
            <v>CB39020000100T</v>
          </cell>
          <cell r="H6013">
            <v>0.75</v>
          </cell>
          <cell r="I6013" t="str">
            <v>-</v>
          </cell>
          <cell r="J6013">
            <v>2</v>
          </cell>
          <cell r="K6013">
            <v>3</v>
          </cell>
        </row>
        <row r="6014">
          <cell r="A6014" t="str">
            <v>M1</v>
          </cell>
          <cell r="B6014" t="str">
            <v>A5C</v>
          </cell>
          <cell r="C6014" t="str">
            <v>P</v>
          </cell>
          <cell r="D6014" t="str">
            <v>22071</v>
          </cell>
          <cell r="E6014" t="str">
            <v>R TEE</v>
          </cell>
          <cell r="F6014">
            <v>2</v>
          </cell>
          <cell r="G6014" t="str">
            <v>CB400400001H01</v>
          </cell>
          <cell r="H6014">
            <v>1</v>
          </cell>
          <cell r="I6014" t="str">
            <v>-</v>
          </cell>
          <cell r="J6014">
            <v>1</v>
          </cell>
          <cell r="K6014">
            <v>1</v>
          </cell>
        </row>
        <row r="6015">
          <cell r="A6015" t="str">
            <v>M1</v>
          </cell>
          <cell r="B6015" t="str">
            <v>A5C</v>
          </cell>
          <cell r="C6015" t="str">
            <v>P</v>
          </cell>
          <cell r="D6015" t="str">
            <v>22062</v>
          </cell>
          <cell r="E6015" t="str">
            <v>SOL</v>
          </cell>
          <cell r="F6015">
            <v>2</v>
          </cell>
          <cell r="G6015" t="str">
            <v>CB39020000100T</v>
          </cell>
          <cell r="H6015">
            <v>0.75</v>
          </cell>
          <cell r="I6015" t="str">
            <v>-</v>
          </cell>
          <cell r="J6015">
            <v>1</v>
          </cell>
          <cell r="K6015">
            <v>2</v>
          </cell>
        </row>
        <row r="6016">
          <cell r="A6016" t="str">
            <v>M1</v>
          </cell>
          <cell r="B6016" t="str">
            <v>A5C</v>
          </cell>
          <cell r="C6016" t="str">
            <v>P</v>
          </cell>
          <cell r="D6016" t="str">
            <v>22077</v>
          </cell>
          <cell r="E6016" t="str">
            <v>SOL</v>
          </cell>
          <cell r="F6016">
            <v>2</v>
          </cell>
          <cell r="G6016" t="str">
            <v>CB39020000100T</v>
          </cell>
          <cell r="H6016">
            <v>0.75</v>
          </cell>
          <cell r="I6016" t="str">
            <v>-</v>
          </cell>
          <cell r="J6016">
            <v>1</v>
          </cell>
          <cell r="K6016">
            <v>2</v>
          </cell>
        </row>
        <row r="6017">
          <cell r="A6017" t="str">
            <v>M1</v>
          </cell>
          <cell r="B6017" t="str">
            <v>A5C</v>
          </cell>
          <cell r="C6017" t="str">
            <v>P</v>
          </cell>
          <cell r="D6017" t="str">
            <v>22109</v>
          </cell>
          <cell r="E6017" t="str">
            <v>CAP</v>
          </cell>
          <cell r="F6017">
            <v>2</v>
          </cell>
          <cell r="G6017" t="str">
            <v>CB520700000100</v>
          </cell>
          <cell r="H6017">
            <v>1</v>
          </cell>
          <cell r="I6017" t="str">
            <v>--</v>
          </cell>
          <cell r="J6017">
            <v>1</v>
          </cell>
          <cell r="K6017">
            <v>1</v>
          </cell>
        </row>
        <row r="6018">
          <cell r="A6018" t="str">
            <v>M1</v>
          </cell>
          <cell r="B6018" t="str">
            <v>A5C</v>
          </cell>
          <cell r="C6018" t="str">
            <v>P</v>
          </cell>
          <cell r="D6018" t="str">
            <v>22077</v>
          </cell>
          <cell r="E6018" t="str">
            <v>SOL</v>
          </cell>
          <cell r="F6018">
            <v>2</v>
          </cell>
          <cell r="G6018" t="str">
            <v>CB39020000100T</v>
          </cell>
          <cell r="H6018">
            <v>0.75</v>
          </cell>
          <cell r="I6018" t="str">
            <v>-</v>
          </cell>
          <cell r="J6018">
            <v>1</v>
          </cell>
          <cell r="K6018">
            <v>2</v>
          </cell>
        </row>
        <row r="6019">
          <cell r="A6019" t="str">
            <v>M1</v>
          </cell>
          <cell r="B6019" t="str">
            <v>A5C</v>
          </cell>
          <cell r="C6019" t="str">
            <v>P</v>
          </cell>
          <cell r="D6019" t="str">
            <v>22077</v>
          </cell>
          <cell r="E6019" t="str">
            <v>SOL</v>
          </cell>
          <cell r="F6019">
            <v>2</v>
          </cell>
          <cell r="G6019" t="str">
            <v>CB3902000010IH</v>
          </cell>
          <cell r="H6019">
            <v>1.5</v>
          </cell>
          <cell r="I6019" t="str">
            <v>-</v>
          </cell>
          <cell r="J6019">
            <v>1</v>
          </cell>
          <cell r="K6019">
            <v>2</v>
          </cell>
        </row>
        <row r="6020">
          <cell r="A6020" t="str">
            <v>M1</v>
          </cell>
          <cell r="B6020" t="str">
            <v>A5C</v>
          </cell>
          <cell r="C6020" t="str">
            <v>P</v>
          </cell>
          <cell r="D6020" t="str">
            <v>22073</v>
          </cell>
          <cell r="E6020" t="str">
            <v>SOL</v>
          </cell>
          <cell r="F6020">
            <v>2</v>
          </cell>
          <cell r="G6020" t="str">
            <v>CB39020000100T</v>
          </cell>
          <cell r="H6020">
            <v>0.75</v>
          </cell>
          <cell r="I6020" t="str">
            <v>-</v>
          </cell>
          <cell r="J6020">
            <v>2</v>
          </cell>
          <cell r="K6020">
            <v>3</v>
          </cell>
        </row>
        <row r="6021">
          <cell r="A6021" t="str">
            <v>M1</v>
          </cell>
          <cell r="B6021" t="str">
            <v>A4C</v>
          </cell>
          <cell r="C6021" t="str">
            <v>P</v>
          </cell>
          <cell r="D6021" t="str">
            <v>22008</v>
          </cell>
          <cell r="E6021" t="str">
            <v>SOL</v>
          </cell>
          <cell r="F6021">
            <v>2</v>
          </cell>
          <cell r="G6021" t="str">
            <v>CB39020000100T</v>
          </cell>
          <cell r="H6021">
            <v>0.75</v>
          </cell>
          <cell r="I6021" t="str">
            <v>-</v>
          </cell>
          <cell r="J6021">
            <v>1</v>
          </cell>
          <cell r="K6021">
            <v>2</v>
          </cell>
        </row>
        <row r="6022">
          <cell r="A6022" t="str">
            <v>M1</v>
          </cell>
          <cell r="B6022" t="str">
            <v>A5C</v>
          </cell>
          <cell r="C6022" t="str">
            <v>P</v>
          </cell>
          <cell r="D6022" t="str">
            <v>22102</v>
          </cell>
          <cell r="E6022" t="str">
            <v>R TEE</v>
          </cell>
          <cell r="F6022">
            <v>2</v>
          </cell>
          <cell r="G6022" t="str">
            <v>CB400400001H01</v>
          </cell>
          <cell r="H6022">
            <v>1</v>
          </cell>
          <cell r="I6022" t="str">
            <v>-</v>
          </cell>
          <cell r="J6022">
            <v>1</v>
          </cell>
          <cell r="K6022">
            <v>1</v>
          </cell>
        </row>
        <row r="6023">
          <cell r="A6023" t="str">
            <v>M1</v>
          </cell>
          <cell r="B6023" t="str">
            <v>A4C</v>
          </cell>
          <cell r="C6023" t="str">
            <v>P</v>
          </cell>
          <cell r="D6023" t="str">
            <v>22008</v>
          </cell>
          <cell r="E6023" t="str">
            <v>SOL</v>
          </cell>
          <cell r="F6023">
            <v>2</v>
          </cell>
          <cell r="G6023" t="str">
            <v>CB39020000100T</v>
          </cell>
          <cell r="H6023">
            <v>0.75</v>
          </cell>
          <cell r="I6023" t="str">
            <v>-</v>
          </cell>
          <cell r="J6023">
            <v>1</v>
          </cell>
          <cell r="K6023">
            <v>2</v>
          </cell>
        </row>
        <row r="6024">
          <cell r="A6024" t="str">
            <v>M1</v>
          </cell>
          <cell r="B6024" t="str">
            <v>A4C</v>
          </cell>
          <cell r="C6024" t="str">
            <v>P</v>
          </cell>
          <cell r="D6024" t="str">
            <v>22008</v>
          </cell>
          <cell r="E6024" t="str">
            <v>SOL</v>
          </cell>
          <cell r="F6024">
            <v>2</v>
          </cell>
          <cell r="G6024" t="str">
            <v>CB3902000010IH</v>
          </cell>
          <cell r="H6024">
            <v>1.5</v>
          </cell>
          <cell r="I6024" t="str">
            <v>-</v>
          </cell>
          <cell r="J6024">
            <v>2</v>
          </cell>
          <cell r="K6024">
            <v>3</v>
          </cell>
        </row>
        <row r="6025">
          <cell r="A6025" t="str">
            <v>M1</v>
          </cell>
          <cell r="B6025" t="str">
            <v>A4C</v>
          </cell>
          <cell r="C6025" t="str">
            <v>P</v>
          </cell>
          <cell r="D6025" t="str">
            <v>22008</v>
          </cell>
          <cell r="E6025" t="str">
            <v>SOL</v>
          </cell>
          <cell r="F6025">
            <v>2</v>
          </cell>
          <cell r="G6025" t="str">
            <v>CB39020000100T</v>
          </cell>
          <cell r="H6025">
            <v>0.75</v>
          </cell>
          <cell r="I6025" t="str">
            <v>-</v>
          </cell>
          <cell r="J6025">
            <v>2</v>
          </cell>
          <cell r="K6025">
            <v>3</v>
          </cell>
        </row>
        <row r="6026">
          <cell r="A6026" t="str">
            <v>M1</v>
          </cell>
          <cell r="B6026" t="str">
            <v>A5C</v>
          </cell>
          <cell r="C6026" t="str">
            <v>P</v>
          </cell>
          <cell r="D6026" t="str">
            <v>22111</v>
          </cell>
          <cell r="E6026" t="str">
            <v>C SWG</v>
          </cell>
          <cell r="F6026">
            <v>2</v>
          </cell>
          <cell r="G6026" t="str">
            <v>CB161108081H01</v>
          </cell>
          <cell r="H6026">
            <v>1</v>
          </cell>
          <cell r="I6026" t="str">
            <v>-</v>
          </cell>
          <cell r="J6026">
            <v>1</v>
          </cell>
          <cell r="K6026">
            <v>1</v>
          </cell>
        </row>
        <row r="6027">
          <cell r="A6027" t="str">
            <v>M1</v>
          </cell>
          <cell r="B6027" t="str">
            <v>B1X</v>
          </cell>
          <cell r="C6027" t="str">
            <v>P</v>
          </cell>
          <cell r="D6027" t="str">
            <v>22042</v>
          </cell>
          <cell r="E6027" t="str">
            <v>SOL</v>
          </cell>
          <cell r="F6027">
            <v>2</v>
          </cell>
          <cell r="G6027" t="str">
            <v>CB39020000120T</v>
          </cell>
          <cell r="H6027">
            <v>0.75</v>
          </cell>
          <cell r="I6027" t="str">
            <v>-</v>
          </cell>
          <cell r="J6027">
            <v>2</v>
          </cell>
          <cell r="K6027">
            <v>3</v>
          </cell>
        </row>
        <row r="6028">
          <cell r="A6028" t="str">
            <v>M1</v>
          </cell>
          <cell r="B6028" t="str">
            <v>A5C</v>
          </cell>
          <cell r="C6028" t="str">
            <v>P</v>
          </cell>
          <cell r="D6028" t="str">
            <v>22058</v>
          </cell>
          <cell r="E6028" t="str">
            <v>SOL</v>
          </cell>
          <cell r="F6028">
            <v>2</v>
          </cell>
          <cell r="G6028" t="str">
            <v>CB39020000140T</v>
          </cell>
          <cell r="H6028">
            <v>0.75</v>
          </cell>
          <cell r="I6028" t="str">
            <v>-</v>
          </cell>
          <cell r="J6028">
            <v>1</v>
          </cell>
          <cell r="K6028">
            <v>1</v>
          </cell>
        </row>
        <row r="6029">
          <cell r="A6029" t="str">
            <v>M1</v>
          </cell>
          <cell r="B6029" t="str">
            <v>B1C</v>
          </cell>
          <cell r="C6029" t="str">
            <v>P</v>
          </cell>
          <cell r="D6029" t="str">
            <v>22027</v>
          </cell>
          <cell r="E6029" t="str">
            <v>SOL</v>
          </cell>
          <cell r="F6029">
            <v>2</v>
          </cell>
          <cell r="G6029" t="str">
            <v>CB39020000140T</v>
          </cell>
          <cell r="H6029">
            <v>0.75</v>
          </cell>
          <cell r="I6029" t="str">
            <v>-</v>
          </cell>
          <cell r="J6029">
            <v>1</v>
          </cell>
          <cell r="K6029">
            <v>1</v>
          </cell>
        </row>
        <row r="6030">
          <cell r="A6030" t="str">
            <v>M2</v>
          </cell>
          <cell r="B6030" t="str">
            <v>A5C</v>
          </cell>
          <cell r="C6030" t="str">
            <v>P</v>
          </cell>
          <cell r="D6030" t="str">
            <v>23063</v>
          </cell>
          <cell r="E6030" t="str">
            <v>E SWG</v>
          </cell>
          <cell r="F6030">
            <v>2</v>
          </cell>
          <cell r="G6030" t="str">
            <v>CB162108080T0H</v>
          </cell>
          <cell r="H6030">
            <v>0.5</v>
          </cell>
          <cell r="I6030" t="str">
            <v>-</v>
          </cell>
          <cell r="J6030">
            <v>2</v>
          </cell>
          <cell r="K6030">
            <v>2</v>
          </cell>
        </row>
        <row r="6031">
          <cell r="A6031" t="str">
            <v>M2</v>
          </cell>
          <cell r="B6031" t="str">
            <v>A5C</v>
          </cell>
          <cell r="C6031" t="str">
            <v>P</v>
          </cell>
          <cell r="D6031" t="str">
            <v>23078</v>
          </cell>
          <cell r="E6031" t="str">
            <v>E SWG</v>
          </cell>
          <cell r="F6031">
            <v>2</v>
          </cell>
          <cell r="G6031" t="str">
            <v>CB162108080T0H</v>
          </cell>
          <cell r="H6031">
            <v>0.5</v>
          </cell>
          <cell r="I6031" t="str">
            <v>-</v>
          </cell>
          <cell r="J6031">
            <v>2</v>
          </cell>
          <cell r="K6031">
            <v>2</v>
          </cell>
        </row>
        <row r="6032">
          <cell r="A6032" t="str">
            <v>M2</v>
          </cell>
          <cell r="B6032" t="str">
            <v>A5C</v>
          </cell>
          <cell r="C6032" t="str">
            <v>P</v>
          </cell>
          <cell r="D6032" t="str">
            <v>23094</v>
          </cell>
          <cell r="E6032" t="str">
            <v>E SWG</v>
          </cell>
          <cell r="F6032">
            <v>2</v>
          </cell>
          <cell r="G6032" t="str">
            <v>CB162108080T0H</v>
          </cell>
          <cell r="H6032">
            <v>0.5</v>
          </cell>
          <cell r="I6032" t="str">
            <v>-</v>
          </cell>
          <cell r="J6032">
            <v>2</v>
          </cell>
          <cell r="K6032">
            <v>2</v>
          </cell>
        </row>
        <row r="6033">
          <cell r="A6033" t="str">
            <v>M2</v>
          </cell>
          <cell r="B6033" t="str">
            <v>A5C</v>
          </cell>
          <cell r="C6033" t="str">
            <v>P</v>
          </cell>
          <cell r="D6033" t="str">
            <v>23113</v>
          </cell>
          <cell r="E6033" t="str">
            <v>E SWG</v>
          </cell>
          <cell r="F6033">
            <v>2</v>
          </cell>
          <cell r="G6033" t="str">
            <v>CB162108080T0H</v>
          </cell>
          <cell r="H6033">
            <v>0.5</v>
          </cell>
          <cell r="I6033" t="str">
            <v>-</v>
          </cell>
          <cell r="J6033">
            <v>2</v>
          </cell>
          <cell r="K6033">
            <v>2</v>
          </cell>
        </row>
        <row r="6034">
          <cell r="A6034" t="str">
            <v>M2</v>
          </cell>
          <cell r="B6034" t="str">
            <v>A5C</v>
          </cell>
          <cell r="C6034" t="str">
            <v>P</v>
          </cell>
          <cell r="D6034" t="str">
            <v>23188</v>
          </cell>
          <cell r="E6034" t="str">
            <v>E SWG</v>
          </cell>
          <cell r="F6034">
            <v>2</v>
          </cell>
          <cell r="G6034" t="str">
            <v>CB162108080T0H</v>
          </cell>
          <cell r="H6034">
            <v>0.5</v>
          </cell>
          <cell r="I6034" t="str">
            <v>-</v>
          </cell>
          <cell r="J6034">
            <v>1</v>
          </cell>
          <cell r="K6034">
            <v>1</v>
          </cell>
        </row>
        <row r="6035">
          <cell r="A6035" t="str">
            <v>M2</v>
          </cell>
          <cell r="B6035" t="str">
            <v>A5C</v>
          </cell>
          <cell r="C6035" t="str">
            <v>P</v>
          </cell>
          <cell r="D6035" t="str">
            <v>23094</v>
          </cell>
          <cell r="E6035" t="str">
            <v>R TEE</v>
          </cell>
          <cell r="F6035">
            <v>2</v>
          </cell>
          <cell r="G6035" t="str">
            <v>CB400400000T0H</v>
          </cell>
          <cell r="H6035">
            <v>0.5</v>
          </cell>
          <cell r="I6035" t="str">
            <v>-</v>
          </cell>
          <cell r="J6035">
            <v>2</v>
          </cell>
          <cell r="K6035">
            <v>2</v>
          </cell>
        </row>
        <row r="6036">
          <cell r="A6036" t="str">
            <v>M2</v>
          </cell>
          <cell r="B6036" t="str">
            <v>A5C</v>
          </cell>
          <cell r="C6036" t="str">
            <v>P</v>
          </cell>
          <cell r="D6036" t="str">
            <v>23113</v>
          </cell>
          <cell r="E6036" t="str">
            <v>R TEE</v>
          </cell>
          <cell r="F6036">
            <v>2</v>
          </cell>
          <cell r="G6036" t="str">
            <v>CB400400000T0H</v>
          </cell>
          <cell r="H6036">
            <v>0.5</v>
          </cell>
          <cell r="I6036" t="str">
            <v>-</v>
          </cell>
          <cell r="J6036">
            <v>2</v>
          </cell>
          <cell r="K6036">
            <v>2</v>
          </cell>
        </row>
        <row r="6037">
          <cell r="A6037" t="str">
            <v>M2</v>
          </cell>
          <cell r="B6037" t="str">
            <v>B2C</v>
          </cell>
          <cell r="C6037" t="str">
            <v>SH</v>
          </cell>
          <cell r="D6037" t="str">
            <v>24612</v>
          </cell>
          <cell r="E6037" t="str">
            <v>C SWG</v>
          </cell>
          <cell r="F6037">
            <v>2</v>
          </cell>
          <cell r="G6037" t="str">
            <v>CB16110808010T</v>
          </cell>
          <cell r="H6037">
            <v>0.75</v>
          </cell>
          <cell r="I6037" t="str">
            <v>-</v>
          </cell>
          <cell r="J6037">
            <v>1</v>
          </cell>
          <cell r="K6037">
            <v>1</v>
          </cell>
        </row>
        <row r="6038">
          <cell r="A6038" t="str">
            <v>M2</v>
          </cell>
          <cell r="B6038" t="str">
            <v>A5C</v>
          </cell>
          <cell r="C6038" t="str">
            <v>P</v>
          </cell>
          <cell r="D6038" t="str">
            <v>23081</v>
          </cell>
          <cell r="E6038" t="str">
            <v>C SWG</v>
          </cell>
          <cell r="F6038">
            <v>2</v>
          </cell>
          <cell r="G6038" t="str">
            <v>CB16110808010T</v>
          </cell>
          <cell r="H6038">
            <v>0.75</v>
          </cell>
          <cell r="I6038" t="str">
            <v>-</v>
          </cell>
          <cell r="J6038">
            <v>1</v>
          </cell>
          <cell r="K6038">
            <v>1</v>
          </cell>
        </row>
        <row r="6039">
          <cell r="A6039" t="str">
            <v>M2</v>
          </cell>
          <cell r="B6039" t="str">
            <v>A5C</v>
          </cell>
          <cell r="C6039" t="str">
            <v>P</v>
          </cell>
          <cell r="D6039" t="str">
            <v>23101</v>
          </cell>
          <cell r="E6039" t="str">
            <v>C SWG</v>
          </cell>
          <cell r="F6039">
            <v>2</v>
          </cell>
          <cell r="G6039" t="str">
            <v>CB16110808010T</v>
          </cell>
          <cell r="H6039">
            <v>0.75</v>
          </cell>
          <cell r="I6039" t="str">
            <v>-</v>
          </cell>
          <cell r="J6039">
            <v>1</v>
          </cell>
          <cell r="K6039">
            <v>1</v>
          </cell>
        </row>
        <row r="6040">
          <cell r="A6040" t="str">
            <v>M2</v>
          </cell>
          <cell r="B6040" t="str">
            <v>A5C</v>
          </cell>
          <cell r="C6040" t="str">
            <v>P</v>
          </cell>
          <cell r="D6040" t="str">
            <v>23104</v>
          </cell>
          <cell r="E6040" t="str">
            <v>C SWG</v>
          </cell>
          <cell r="F6040">
            <v>2</v>
          </cell>
          <cell r="G6040" t="str">
            <v>CB16110808010T</v>
          </cell>
          <cell r="H6040">
            <v>0.75</v>
          </cell>
          <cell r="I6040" t="str">
            <v>-</v>
          </cell>
          <cell r="J6040">
            <v>3</v>
          </cell>
          <cell r="K6040">
            <v>3</v>
          </cell>
        </row>
        <row r="6041">
          <cell r="A6041" t="str">
            <v>M2</v>
          </cell>
          <cell r="B6041" t="str">
            <v>A5C</v>
          </cell>
          <cell r="C6041" t="str">
            <v>P</v>
          </cell>
          <cell r="D6041" t="str">
            <v>23104</v>
          </cell>
          <cell r="E6041" t="str">
            <v>C SWG</v>
          </cell>
          <cell r="F6041">
            <v>2</v>
          </cell>
          <cell r="G6041" t="str">
            <v>CB16110808010T</v>
          </cell>
          <cell r="H6041">
            <v>0.75</v>
          </cell>
          <cell r="I6041" t="str">
            <v>-</v>
          </cell>
          <cell r="J6041">
            <v>3</v>
          </cell>
          <cell r="K6041">
            <v>3</v>
          </cell>
        </row>
        <row r="6042">
          <cell r="A6042" t="str">
            <v>M2</v>
          </cell>
          <cell r="B6042" t="str">
            <v>A5C</v>
          </cell>
          <cell r="C6042" t="str">
            <v>P</v>
          </cell>
          <cell r="D6042" t="str">
            <v>23105</v>
          </cell>
          <cell r="E6042" t="str">
            <v>C SWG</v>
          </cell>
          <cell r="F6042">
            <v>2</v>
          </cell>
          <cell r="G6042" t="str">
            <v>CB16110808010T</v>
          </cell>
          <cell r="H6042">
            <v>0.75</v>
          </cell>
          <cell r="I6042" t="str">
            <v>-</v>
          </cell>
          <cell r="J6042">
            <v>1</v>
          </cell>
          <cell r="K6042">
            <v>1</v>
          </cell>
        </row>
        <row r="6043">
          <cell r="A6043" t="str">
            <v>M2</v>
          </cell>
          <cell r="B6043" t="str">
            <v>A5C</v>
          </cell>
          <cell r="C6043" t="str">
            <v>P</v>
          </cell>
          <cell r="D6043" t="str">
            <v>23112</v>
          </cell>
          <cell r="E6043" t="str">
            <v>C SWG</v>
          </cell>
          <cell r="F6043">
            <v>2</v>
          </cell>
          <cell r="G6043" t="str">
            <v>CB16110808010T</v>
          </cell>
          <cell r="H6043">
            <v>0.75</v>
          </cell>
          <cell r="I6043" t="str">
            <v>-</v>
          </cell>
          <cell r="J6043">
            <v>3</v>
          </cell>
          <cell r="K6043">
            <v>3</v>
          </cell>
        </row>
        <row r="6044">
          <cell r="A6044" t="str">
            <v>M2</v>
          </cell>
          <cell r="B6044" t="str">
            <v>A5C</v>
          </cell>
          <cell r="C6044" t="str">
            <v>P</v>
          </cell>
          <cell r="D6044" t="str">
            <v>23113</v>
          </cell>
          <cell r="E6044" t="str">
            <v>C SWG</v>
          </cell>
          <cell r="F6044">
            <v>2</v>
          </cell>
          <cell r="G6044" t="str">
            <v>CB16110808010T</v>
          </cell>
          <cell r="H6044">
            <v>0.75</v>
          </cell>
          <cell r="I6044" t="str">
            <v>-</v>
          </cell>
          <cell r="J6044">
            <v>1</v>
          </cell>
          <cell r="K6044">
            <v>1</v>
          </cell>
        </row>
        <row r="6045">
          <cell r="A6045" t="str">
            <v>M2</v>
          </cell>
          <cell r="B6045" t="str">
            <v>A5C</v>
          </cell>
          <cell r="C6045" t="str">
            <v>P</v>
          </cell>
          <cell r="D6045" t="str">
            <v>23144</v>
          </cell>
          <cell r="E6045" t="str">
            <v>C SWG</v>
          </cell>
          <cell r="F6045">
            <v>2</v>
          </cell>
          <cell r="G6045" t="str">
            <v>CB16110808010T</v>
          </cell>
          <cell r="H6045">
            <v>0.75</v>
          </cell>
          <cell r="I6045" t="str">
            <v>-</v>
          </cell>
          <cell r="J6045">
            <v>2</v>
          </cell>
          <cell r="K6045">
            <v>2</v>
          </cell>
        </row>
        <row r="6046">
          <cell r="A6046" t="str">
            <v>M2</v>
          </cell>
          <cell r="B6046" t="str">
            <v>A5C</v>
          </cell>
          <cell r="C6046" t="str">
            <v>P</v>
          </cell>
          <cell r="D6046" t="str">
            <v>23145</v>
          </cell>
          <cell r="E6046" t="str">
            <v>C SWG</v>
          </cell>
          <cell r="F6046">
            <v>2</v>
          </cell>
          <cell r="G6046" t="str">
            <v>CB16110808010T</v>
          </cell>
          <cell r="H6046">
            <v>0.75</v>
          </cell>
          <cell r="I6046" t="str">
            <v>-</v>
          </cell>
          <cell r="J6046">
            <v>1</v>
          </cell>
          <cell r="K6046">
            <v>1</v>
          </cell>
        </row>
        <row r="6047">
          <cell r="A6047" t="str">
            <v>M2</v>
          </cell>
          <cell r="B6047" t="str">
            <v>A5C</v>
          </cell>
          <cell r="C6047" t="str">
            <v>P</v>
          </cell>
          <cell r="D6047" t="str">
            <v>23164</v>
          </cell>
          <cell r="E6047" t="str">
            <v>C SWG</v>
          </cell>
          <cell r="F6047">
            <v>2</v>
          </cell>
          <cell r="G6047" t="str">
            <v>CB16110808010T</v>
          </cell>
          <cell r="H6047">
            <v>0.75</v>
          </cell>
          <cell r="I6047" t="str">
            <v>-</v>
          </cell>
          <cell r="J6047">
            <v>2</v>
          </cell>
          <cell r="K6047">
            <v>2</v>
          </cell>
        </row>
        <row r="6048">
          <cell r="A6048" t="str">
            <v>M2</v>
          </cell>
          <cell r="B6048" t="str">
            <v>A5C</v>
          </cell>
          <cell r="C6048" t="str">
            <v>P</v>
          </cell>
          <cell r="D6048" t="str">
            <v>23225</v>
          </cell>
          <cell r="E6048" t="str">
            <v>C SWG</v>
          </cell>
          <cell r="F6048">
            <v>2</v>
          </cell>
          <cell r="G6048" t="str">
            <v>CB16110808010T</v>
          </cell>
          <cell r="H6048">
            <v>0.75</v>
          </cell>
          <cell r="I6048" t="str">
            <v>-</v>
          </cell>
          <cell r="J6048">
            <v>1</v>
          </cell>
          <cell r="K6048">
            <v>1</v>
          </cell>
        </row>
        <row r="6049">
          <cell r="A6049" t="str">
            <v>M2</v>
          </cell>
          <cell r="B6049" t="str">
            <v>A5C</v>
          </cell>
          <cell r="C6049" t="str">
            <v>P</v>
          </cell>
          <cell r="D6049" t="str">
            <v>23234</v>
          </cell>
          <cell r="E6049" t="str">
            <v>C SWG</v>
          </cell>
          <cell r="F6049">
            <v>2</v>
          </cell>
          <cell r="G6049" t="str">
            <v>CB16110808010T</v>
          </cell>
          <cell r="H6049">
            <v>0.75</v>
          </cell>
          <cell r="I6049" t="str">
            <v>-</v>
          </cell>
          <cell r="J6049">
            <v>1</v>
          </cell>
          <cell r="K6049">
            <v>1</v>
          </cell>
        </row>
        <row r="6050">
          <cell r="A6050" t="str">
            <v>M2</v>
          </cell>
          <cell r="B6050" t="str">
            <v>A5C</v>
          </cell>
          <cell r="C6050" t="str">
            <v>P</v>
          </cell>
          <cell r="D6050" t="str">
            <v>23238</v>
          </cell>
          <cell r="E6050" t="str">
            <v>C SWG</v>
          </cell>
          <cell r="F6050">
            <v>2</v>
          </cell>
          <cell r="G6050" t="str">
            <v>CB16110808010T</v>
          </cell>
          <cell r="H6050">
            <v>0.75</v>
          </cell>
          <cell r="I6050" t="str">
            <v>-</v>
          </cell>
          <cell r="J6050">
            <v>1</v>
          </cell>
          <cell r="K6050">
            <v>1</v>
          </cell>
        </row>
        <row r="6051">
          <cell r="A6051" t="str">
            <v>M2</v>
          </cell>
          <cell r="B6051" t="str">
            <v>A5C</v>
          </cell>
          <cell r="C6051" t="str">
            <v>P</v>
          </cell>
          <cell r="D6051" t="str">
            <v>23247</v>
          </cell>
          <cell r="E6051" t="str">
            <v>C SWG</v>
          </cell>
          <cell r="F6051">
            <v>2</v>
          </cell>
          <cell r="G6051" t="str">
            <v>CB16110808010T</v>
          </cell>
          <cell r="H6051">
            <v>0.75</v>
          </cell>
          <cell r="I6051" t="str">
            <v>-</v>
          </cell>
          <cell r="J6051">
            <v>1</v>
          </cell>
          <cell r="K6051">
            <v>1</v>
          </cell>
        </row>
        <row r="6052">
          <cell r="A6052" t="str">
            <v>M2</v>
          </cell>
          <cell r="B6052" t="str">
            <v>A5C</v>
          </cell>
          <cell r="C6052" t="str">
            <v>P</v>
          </cell>
          <cell r="D6052" t="str">
            <v>24024</v>
          </cell>
          <cell r="E6052" t="str">
            <v>C SWG</v>
          </cell>
          <cell r="F6052">
            <v>2</v>
          </cell>
          <cell r="G6052" t="str">
            <v>CB16110808010T</v>
          </cell>
          <cell r="H6052">
            <v>0.75</v>
          </cell>
          <cell r="I6052" t="str">
            <v>-</v>
          </cell>
          <cell r="J6052">
            <v>1</v>
          </cell>
          <cell r="K6052">
            <v>1</v>
          </cell>
        </row>
        <row r="6053">
          <cell r="A6053" t="str">
            <v>M2</v>
          </cell>
          <cell r="B6053" t="str">
            <v>A5C</v>
          </cell>
          <cell r="C6053" t="str">
            <v>TRIM</v>
          </cell>
          <cell r="D6053" t="str">
            <v>V-2316</v>
          </cell>
          <cell r="E6053" t="str">
            <v>C SWG</v>
          </cell>
          <cell r="F6053">
            <v>2</v>
          </cell>
          <cell r="G6053" t="str">
            <v>CB16110808010T</v>
          </cell>
          <cell r="H6053">
            <v>0.75</v>
          </cell>
          <cell r="I6053" t="str">
            <v>-</v>
          </cell>
          <cell r="J6053">
            <v>1</v>
          </cell>
          <cell r="K6053">
            <v>1</v>
          </cell>
        </row>
        <row r="6054">
          <cell r="A6054" t="str">
            <v>M2</v>
          </cell>
          <cell r="B6054" t="str">
            <v>A5C</v>
          </cell>
          <cell r="C6054" t="str">
            <v>P</v>
          </cell>
          <cell r="D6054" t="str">
            <v>23094</v>
          </cell>
          <cell r="E6054" t="str">
            <v>C SWG</v>
          </cell>
          <cell r="F6054">
            <v>2</v>
          </cell>
          <cell r="G6054" t="str">
            <v>CB16110808010T</v>
          </cell>
          <cell r="H6054">
            <v>0.75</v>
          </cell>
          <cell r="I6054" t="str">
            <v>-</v>
          </cell>
          <cell r="J6054">
            <v>1</v>
          </cell>
          <cell r="K6054">
            <v>1</v>
          </cell>
        </row>
        <row r="6055">
          <cell r="A6055" t="str">
            <v>M2</v>
          </cell>
          <cell r="B6055" t="str">
            <v>A5C</v>
          </cell>
          <cell r="C6055" t="str">
            <v>P</v>
          </cell>
          <cell r="D6055" t="str">
            <v>23108</v>
          </cell>
          <cell r="E6055" t="str">
            <v>C SWG</v>
          </cell>
          <cell r="F6055">
            <v>2</v>
          </cell>
          <cell r="G6055" t="str">
            <v>CB16110808010T</v>
          </cell>
          <cell r="H6055">
            <v>0.75</v>
          </cell>
          <cell r="I6055" t="str">
            <v>-</v>
          </cell>
          <cell r="J6055">
            <v>3</v>
          </cell>
          <cell r="K6055">
            <v>3</v>
          </cell>
        </row>
        <row r="6056">
          <cell r="A6056" t="str">
            <v>M2</v>
          </cell>
          <cell r="B6056" t="str">
            <v>A5C</v>
          </cell>
          <cell r="C6056" t="str">
            <v>P</v>
          </cell>
          <cell r="D6056" t="str">
            <v>23108</v>
          </cell>
          <cell r="E6056" t="str">
            <v>C SWG</v>
          </cell>
          <cell r="F6056">
            <v>2</v>
          </cell>
          <cell r="G6056" t="str">
            <v>CB16110808010T</v>
          </cell>
          <cell r="H6056">
            <v>0.75</v>
          </cell>
          <cell r="I6056" t="str">
            <v>-</v>
          </cell>
          <cell r="J6056">
            <v>3</v>
          </cell>
          <cell r="K6056">
            <v>3</v>
          </cell>
        </row>
        <row r="6057">
          <cell r="A6057" t="str">
            <v>M2</v>
          </cell>
          <cell r="B6057" t="str">
            <v>A5C</v>
          </cell>
          <cell r="C6057" t="str">
            <v>P</v>
          </cell>
          <cell r="D6057" t="str">
            <v>23109</v>
          </cell>
          <cell r="E6057" t="str">
            <v>C SWG</v>
          </cell>
          <cell r="F6057">
            <v>2</v>
          </cell>
          <cell r="G6057" t="str">
            <v>CB16110808010T</v>
          </cell>
          <cell r="H6057">
            <v>0.75</v>
          </cell>
          <cell r="I6057" t="str">
            <v>-</v>
          </cell>
          <cell r="J6057">
            <v>1</v>
          </cell>
          <cell r="K6057">
            <v>1</v>
          </cell>
        </row>
        <row r="6058">
          <cell r="A6058" t="str">
            <v>M2</v>
          </cell>
          <cell r="B6058" t="str">
            <v>A5C</v>
          </cell>
          <cell r="C6058" t="str">
            <v>P</v>
          </cell>
          <cell r="D6058" t="str">
            <v>23112</v>
          </cell>
          <cell r="E6058" t="str">
            <v>C SWG</v>
          </cell>
          <cell r="F6058">
            <v>2</v>
          </cell>
          <cell r="G6058" t="str">
            <v>CB16110808010T</v>
          </cell>
          <cell r="H6058">
            <v>0.75</v>
          </cell>
          <cell r="I6058" t="str">
            <v>-</v>
          </cell>
          <cell r="J6058">
            <v>3</v>
          </cell>
          <cell r="K6058">
            <v>3</v>
          </cell>
        </row>
        <row r="6059">
          <cell r="A6059" t="str">
            <v>M2</v>
          </cell>
          <cell r="B6059" t="str">
            <v>A5C</v>
          </cell>
          <cell r="C6059" t="str">
            <v>P</v>
          </cell>
          <cell r="D6059" t="str">
            <v>23133</v>
          </cell>
          <cell r="E6059" t="str">
            <v>C SWG</v>
          </cell>
          <cell r="F6059">
            <v>2</v>
          </cell>
          <cell r="G6059" t="str">
            <v>CB16110808010T</v>
          </cell>
          <cell r="H6059">
            <v>0.75</v>
          </cell>
          <cell r="I6059" t="str">
            <v>-</v>
          </cell>
          <cell r="J6059">
            <v>1</v>
          </cell>
          <cell r="K6059">
            <v>1</v>
          </cell>
        </row>
        <row r="6060">
          <cell r="A6060" t="str">
            <v>M2</v>
          </cell>
          <cell r="B6060" t="str">
            <v>A5C</v>
          </cell>
          <cell r="C6060" t="str">
            <v>P</v>
          </cell>
          <cell r="D6060" t="str">
            <v>23141</v>
          </cell>
          <cell r="E6060" t="str">
            <v>C SWG</v>
          </cell>
          <cell r="F6060">
            <v>2</v>
          </cell>
          <cell r="G6060" t="str">
            <v>CB16110808010T</v>
          </cell>
          <cell r="H6060">
            <v>0.75</v>
          </cell>
          <cell r="I6060" t="str">
            <v>-</v>
          </cell>
          <cell r="J6060">
            <v>1</v>
          </cell>
          <cell r="K6060">
            <v>1</v>
          </cell>
        </row>
        <row r="6061">
          <cell r="A6061" t="str">
            <v>M2</v>
          </cell>
          <cell r="B6061" t="str">
            <v>A5C</v>
          </cell>
          <cell r="C6061" t="str">
            <v>P</v>
          </cell>
          <cell r="D6061" t="str">
            <v>23148</v>
          </cell>
          <cell r="E6061" t="str">
            <v>C SWG</v>
          </cell>
          <cell r="F6061">
            <v>2</v>
          </cell>
          <cell r="G6061" t="str">
            <v>CB16110808010T</v>
          </cell>
          <cell r="H6061">
            <v>0.75</v>
          </cell>
          <cell r="I6061" t="str">
            <v>-</v>
          </cell>
          <cell r="J6061">
            <v>2</v>
          </cell>
          <cell r="K6061">
            <v>2</v>
          </cell>
        </row>
        <row r="6062">
          <cell r="A6062" t="str">
            <v>M2</v>
          </cell>
          <cell r="B6062" t="str">
            <v>A5C</v>
          </cell>
          <cell r="C6062" t="str">
            <v>N</v>
          </cell>
          <cell r="D6062" t="str">
            <v>23613</v>
          </cell>
          <cell r="E6062" t="str">
            <v>E SWG</v>
          </cell>
          <cell r="F6062">
            <v>2</v>
          </cell>
          <cell r="G6062" t="str">
            <v>CB16210808010T</v>
          </cell>
          <cell r="H6062">
            <v>0.75</v>
          </cell>
          <cell r="I6062" t="str">
            <v>-</v>
          </cell>
          <cell r="J6062">
            <v>1</v>
          </cell>
          <cell r="K6062">
            <v>1</v>
          </cell>
        </row>
        <row r="6063">
          <cell r="A6063" t="str">
            <v>M2</v>
          </cell>
          <cell r="B6063" t="str">
            <v>A5C</v>
          </cell>
          <cell r="C6063" t="str">
            <v>P</v>
          </cell>
          <cell r="D6063" t="str">
            <v>23052</v>
          </cell>
          <cell r="E6063" t="str">
            <v>E SWG</v>
          </cell>
          <cell r="F6063">
            <v>2</v>
          </cell>
          <cell r="G6063" t="str">
            <v>CB16210808010T</v>
          </cell>
          <cell r="H6063">
            <v>0.75</v>
          </cell>
          <cell r="I6063" t="str">
            <v>-</v>
          </cell>
          <cell r="J6063">
            <v>2</v>
          </cell>
          <cell r="K6063">
            <v>2</v>
          </cell>
        </row>
        <row r="6064">
          <cell r="A6064" t="str">
            <v>M2</v>
          </cell>
          <cell r="B6064" t="str">
            <v>A5C</v>
          </cell>
          <cell r="C6064" t="str">
            <v>P</v>
          </cell>
          <cell r="D6064" t="str">
            <v>23037</v>
          </cell>
          <cell r="E6064" t="str">
            <v>E SWG</v>
          </cell>
          <cell r="F6064">
            <v>2</v>
          </cell>
          <cell r="G6064" t="str">
            <v>CB16210808010T</v>
          </cell>
          <cell r="H6064">
            <v>0.75</v>
          </cell>
          <cell r="I6064" t="str">
            <v>-</v>
          </cell>
          <cell r="J6064">
            <v>2</v>
          </cell>
          <cell r="K6064">
            <v>2</v>
          </cell>
        </row>
        <row r="6065">
          <cell r="A6065" t="str">
            <v>M2</v>
          </cell>
          <cell r="B6065" t="str">
            <v>A5C</v>
          </cell>
          <cell r="C6065" t="str">
            <v>P</v>
          </cell>
          <cell r="D6065" t="str">
            <v>23149</v>
          </cell>
          <cell r="E6065" t="str">
            <v>E SWG</v>
          </cell>
          <cell r="F6065">
            <v>2</v>
          </cell>
          <cell r="G6065" t="str">
            <v>CB16210808010T</v>
          </cell>
          <cell r="H6065">
            <v>0.75</v>
          </cell>
          <cell r="I6065" t="str">
            <v>-</v>
          </cell>
          <cell r="J6065">
            <v>2</v>
          </cell>
          <cell r="K6065">
            <v>2</v>
          </cell>
        </row>
        <row r="6066">
          <cell r="A6066" t="str">
            <v>M2</v>
          </cell>
          <cell r="B6066" t="str">
            <v>A5C</v>
          </cell>
          <cell r="C6066" t="str">
            <v>N</v>
          </cell>
          <cell r="D6066" t="str">
            <v>23632</v>
          </cell>
          <cell r="E6066" t="str">
            <v>R TEE</v>
          </cell>
          <cell r="F6066">
            <v>2</v>
          </cell>
          <cell r="G6066" t="str">
            <v>CB40040000010T</v>
          </cell>
          <cell r="H6066">
            <v>0.75</v>
          </cell>
          <cell r="I6066" t="str">
            <v>-</v>
          </cell>
          <cell r="J6066">
            <v>1</v>
          </cell>
          <cell r="K6066">
            <v>1</v>
          </cell>
        </row>
        <row r="6067">
          <cell r="A6067" t="str">
            <v>M2</v>
          </cell>
          <cell r="B6067" t="str">
            <v>A5C</v>
          </cell>
          <cell r="C6067" t="str">
            <v>N</v>
          </cell>
          <cell r="D6067" t="str">
            <v>23634</v>
          </cell>
          <cell r="E6067" t="str">
            <v>R TEE</v>
          </cell>
          <cell r="F6067">
            <v>2</v>
          </cell>
          <cell r="G6067" t="str">
            <v>CB40040000010T</v>
          </cell>
          <cell r="H6067">
            <v>0.75</v>
          </cell>
          <cell r="I6067" t="str">
            <v>-</v>
          </cell>
          <cell r="J6067">
            <v>1</v>
          </cell>
          <cell r="K6067">
            <v>1</v>
          </cell>
        </row>
        <row r="6068">
          <cell r="A6068" t="str">
            <v>M2</v>
          </cell>
          <cell r="B6068" t="str">
            <v>A5C</v>
          </cell>
          <cell r="C6068" t="str">
            <v>N</v>
          </cell>
          <cell r="D6068" t="str">
            <v>23638</v>
          </cell>
          <cell r="E6068" t="str">
            <v>R TEE</v>
          </cell>
          <cell r="F6068">
            <v>2</v>
          </cell>
          <cell r="G6068" t="str">
            <v>CB40040000010T</v>
          </cell>
          <cell r="H6068">
            <v>0.75</v>
          </cell>
          <cell r="I6068" t="str">
            <v>-</v>
          </cell>
          <cell r="J6068">
            <v>1</v>
          </cell>
          <cell r="K6068">
            <v>1</v>
          </cell>
        </row>
        <row r="6069">
          <cell r="A6069" t="str">
            <v>M2</v>
          </cell>
          <cell r="B6069" t="str">
            <v>A5C</v>
          </cell>
          <cell r="C6069" t="str">
            <v>N</v>
          </cell>
          <cell r="D6069" t="str">
            <v>23640</v>
          </cell>
          <cell r="E6069" t="str">
            <v>R TEE</v>
          </cell>
          <cell r="F6069">
            <v>2</v>
          </cell>
          <cell r="G6069" t="str">
            <v>CB40040000010T</v>
          </cell>
          <cell r="H6069">
            <v>0.75</v>
          </cell>
          <cell r="I6069" t="str">
            <v>-</v>
          </cell>
          <cell r="J6069">
            <v>1</v>
          </cell>
          <cell r="K6069">
            <v>1</v>
          </cell>
        </row>
        <row r="6070">
          <cell r="A6070" t="str">
            <v>M2</v>
          </cell>
          <cell r="B6070" t="str">
            <v>A5C</v>
          </cell>
          <cell r="C6070" t="str">
            <v>P</v>
          </cell>
          <cell r="D6070" t="str">
            <v>23052</v>
          </cell>
          <cell r="E6070" t="str">
            <v>R TEE</v>
          </cell>
          <cell r="F6070">
            <v>2</v>
          </cell>
          <cell r="G6070" t="str">
            <v>CB40040000010T</v>
          </cell>
          <cell r="H6070">
            <v>0.75</v>
          </cell>
          <cell r="I6070" t="str">
            <v>-</v>
          </cell>
          <cell r="J6070">
            <v>4</v>
          </cell>
          <cell r="K6070">
            <v>4</v>
          </cell>
        </row>
        <row r="6071">
          <cell r="A6071" t="str">
            <v>M2</v>
          </cell>
          <cell r="B6071" t="str">
            <v>A5C</v>
          </cell>
          <cell r="C6071" t="str">
            <v>P</v>
          </cell>
          <cell r="D6071" t="str">
            <v>23063</v>
          </cell>
          <cell r="E6071" t="str">
            <v>R TEE</v>
          </cell>
          <cell r="F6071">
            <v>2</v>
          </cell>
          <cell r="G6071" t="str">
            <v>CB40040000010T</v>
          </cell>
          <cell r="H6071">
            <v>0.75</v>
          </cell>
          <cell r="I6071" t="str">
            <v>-</v>
          </cell>
          <cell r="J6071">
            <v>2</v>
          </cell>
          <cell r="K6071">
            <v>2</v>
          </cell>
        </row>
        <row r="6072">
          <cell r="A6072" t="str">
            <v>M2</v>
          </cell>
          <cell r="B6072" t="str">
            <v>A5C</v>
          </cell>
          <cell r="C6072" t="str">
            <v>P</v>
          </cell>
          <cell r="D6072" t="str">
            <v>23078</v>
          </cell>
          <cell r="E6072" t="str">
            <v>R TEE</v>
          </cell>
          <cell r="F6072">
            <v>2</v>
          </cell>
          <cell r="G6072" t="str">
            <v>CB40040000010T</v>
          </cell>
          <cell r="H6072">
            <v>0.75</v>
          </cell>
          <cell r="I6072" t="str">
            <v>-</v>
          </cell>
          <cell r="J6072">
            <v>2</v>
          </cell>
          <cell r="K6072">
            <v>2</v>
          </cell>
        </row>
        <row r="6073">
          <cell r="A6073" t="str">
            <v>M2</v>
          </cell>
          <cell r="B6073" t="str">
            <v>A5C</v>
          </cell>
          <cell r="C6073" t="str">
            <v>P</v>
          </cell>
          <cell r="D6073" t="str">
            <v>23083</v>
          </cell>
          <cell r="E6073" t="str">
            <v>R TEE</v>
          </cell>
          <cell r="F6073">
            <v>2</v>
          </cell>
          <cell r="G6073" t="str">
            <v>CB40040000010T</v>
          </cell>
          <cell r="H6073">
            <v>0.75</v>
          </cell>
          <cell r="I6073" t="str">
            <v>-</v>
          </cell>
          <cell r="J6073">
            <v>2</v>
          </cell>
          <cell r="K6073">
            <v>2</v>
          </cell>
        </row>
        <row r="6074">
          <cell r="A6074" t="str">
            <v>M2</v>
          </cell>
          <cell r="B6074" t="str">
            <v>A5C</v>
          </cell>
          <cell r="C6074" t="str">
            <v>P</v>
          </cell>
          <cell r="D6074" t="str">
            <v>23122</v>
          </cell>
          <cell r="E6074" t="str">
            <v>R TEE</v>
          </cell>
          <cell r="F6074">
            <v>2</v>
          </cell>
          <cell r="G6074" t="str">
            <v>CB40040000010T</v>
          </cell>
          <cell r="H6074">
            <v>0.75</v>
          </cell>
          <cell r="I6074" t="str">
            <v>-</v>
          </cell>
          <cell r="J6074">
            <v>2</v>
          </cell>
          <cell r="K6074">
            <v>2</v>
          </cell>
        </row>
        <row r="6075">
          <cell r="A6075" t="str">
            <v>M2</v>
          </cell>
          <cell r="B6075" t="str">
            <v>A5C</v>
          </cell>
          <cell r="C6075" t="str">
            <v>P</v>
          </cell>
          <cell r="D6075" t="str">
            <v>23144</v>
          </cell>
          <cell r="E6075" t="str">
            <v>R TEE</v>
          </cell>
          <cell r="F6075">
            <v>2</v>
          </cell>
          <cell r="G6075" t="str">
            <v>CB40040000010T</v>
          </cell>
          <cell r="H6075">
            <v>0.75</v>
          </cell>
          <cell r="I6075" t="str">
            <v>-</v>
          </cell>
          <cell r="J6075">
            <v>4</v>
          </cell>
          <cell r="K6075">
            <v>4</v>
          </cell>
        </row>
        <row r="6076">
          <cell r="A6076" t="str">
            <v>M2</v>
          </cell>
          <cell r="B6076" t="str">
            <v>A5C</v>
          </cell>
          <cell r="C6076" t="str">
            <v>P</v>
          </cell>
          <cell r="D6076" t="str">
            <v>23148</v>
          </cell>
          <cell r="E6076" t="str">
            <v>R TEE</v>
          </cell>
          <cell r="F6076">
            <v>2</v>
          </cell>
          <cell r="G6076" t="str">
            <v>CB40040000010T</v>
          </cell>
          <cell r="H6076">
            <v>0.75</v>
          </cell>
          <cell r="I6076" t="str">
            <v>-</v>
          </cell>
          <cell r="J6076">
            <v>4</v>
          </cell>
          <cell r="K6076">
            <v>4</v>
          </cell>
        </row>
        <row r="6077">
          <cell r="A6077" t="str">
            <v>M2</v>
          </cell>
          <cell r="B6077" t="str">
            <v>A5C</v>
          </cell>
          <cell r="C6077" t="str">
            <v>P</v>
          </cell>
          <cell r="D6077" t="str">
            <v>23149</v>
          </cell>
          <cell r="E6077" t="str">
            <v>R TEE</v>
          </cell>
          <cell r="F6077">
            <v>2</v>
          </cell>
          <cell r="G6077" t="str">
            <v>CB40040000010T</v>
          </cell>
          <cell r="H6077">
            <v>0.75</v>
          </cell>
          <cell r="I6077" t="str">
            <v>-</v>
          </cell>
          <cell r="J6077">
            <v>5</v>
          </cell>
          <cell r="K6077">
            <v>5</v>
          </cell>
        </row>
        <row r="6078">
          <cell r="A6078" t="str">
            <v>M2</v>
          </cell>
          <cell r="B6078" t="str">
            <v>A5C</v>
          </cell>
          <cell r="C6078" t="str">
            <v>P</v>
          </cell>
          <cell r="D6078" t="str">
            <v>23164</v>
          </cell>
          <cell r="E6078" t="str">
            <v>R TEE</v>
          </cell>
          <cell r="F6078">
            <v>2</v>
          </cell>
          <cell r="G6078" t="str">
            <v>CB40040000010T</v>
          </cell>
          <cell r="H6078">
            <v>0.75</v>
          </cell>
          <cell r="I6078" t="str">
            <v>-</v>
          </cell>
          <cell r="J6078">
            <v>2</v>
          </cell>
          <cell r="K6078">
            <v>2</v>
          </cell>
        </row>
        <row r="6079">
          <cell r="A6079" t="str">
            <v>M2</v>
          </cell>
          <cell r="B6079" t="str">
            <v>A5C</v>
          </cell>
          <cell r="C6079" t="str">
            <v>P</v>
          </cell>
          <cell r="D6079" t="str">
            <v>23205</v>
          </cell>
          <cell r="E6079" t="str">
            <v>R TEE</v>
          </cell>
          <cell r="F6079">
            <v>2</v>
          </cell>
          <cell r="G6079" t="str">
            <v>CB40040000010T</v>
          </cell>
          <cell r="H6079">
            <v>0.75</v>
          </cell>
          <cell r="I6079" t="str">
            <v>-</v>
          </cell>
          <cell r="J6079">
            <v>2</v>
          </cell>
          <cell r="K6079">
            <v>2</v>
          </cell>
        </row>
        <row r="6080">
          <cell r="A6080" t="str">
            <v>M2</v>
          </cell>
          <cell r="B6080" t="str">
            <v>A5C</v>
          </cell>
          <cell r="C6080" t="str">
            <v>P</v>
          </cell>
          <cell r="D6080" t="str">
            <v>23214</v>
          </cell>
          <cell r="E6080" t="str">
            <v>R TEE</v>
          </cell>
          <cell r="F6080">
            <v>2</v>
          </cell>
          <cell r="G6080" t="str">
            <v>CB40040000010T</v>
          </cell>
          <cell r="H6080">
            <v>0.75</v>
          </cell>
          <cell r="I6080" t="str">
            <v>-</v>
          </cell>
          <cell r="J6080">
            <v>3</v>
          </cell>
          <cell r="K6080">
            <v>3</v>
          </cell>
        </row>
        <row r="6081">
          <cell r="A6081" t="str">
            <v>M2</v>
          </cell>
          <cell r="B6081" t="str">
            <v>A5C</v>
          </cell>
          <cell r="C6081" t="str">
            <v>P</v>
          </cell>
          <cell r="D6081" t="str">
            <v>23207</v>
          </cell>
          <cell r="E6081" t="str">
            <v>R TEE</v>
          </cell>
          <cell r="F6081">
            <v>2</v>
          </cell>
          <cell r="G6081" t="str">
            <v>CB40040000010T</v>
          </cell>
          <cell r="H6081">
            <v>0.75</v>
          </cell>
          <cell r="I6081" t="str">
            <v>-</v>
          </cell>
          <cell r="J6081">
            <v>2</v>
          </cell>
          <cell r="K6081">
            <v>2</v>
          </cell>
        </row>
        <row r="6082">
          <cell r="A6082" t="str">
            <v>M2</v>
          </cell>
          <cell r="B6082" t="str">
            <v>A5C</v>
          </cell>
          <cell r="C6082" t="str">
            <v>P</v>
          </cell>
          <cell r="D6082" t="str">
            <v>23208</v>
          </cell>
          <cell r="E6082" t="str">
            <v>R TEE</v>
          </cell>
          <cell r="F6082">
            <v>2</v>
          </cell>
          <cell r="G6082" t="str">
            <v>CB40040000010T</v>
          </cell>
          <cell r="H6082">
            <v>0.75</v>
          </cell>
          <cell r="I6082" t="str">
            <v>-</v>
          </cell>
          <cell r="J6082">
            <v>2</v>
          </cell>
          <cell r="K6082">
            <v>2</v>
          </cell>
        </row>
        <row r="6083">
          <cell r="A6083" t="str">
            <v>M2</v>
          </cell>
          <cell r="B6083" t="str">
            <v>A5C</v>
          </cell>
          <cell r="C6083" t="str">
            <v>P</v>
          </cell>
          <cell r="D6083" t="str">
            <v>23212</v>
          </cell>
          <cell r="E6083" t="str">
            <v>R TEE</v>
          </cell>
          <cell r="F6083">
            <v>2</v>
          </cell>
          <cell r="G6083" t="str">
            <v>CB40040000010T</v>
          </cell>
          <cell r="H6083">
            <v>0.75</v>
          </cell>
          <cell r="I6083" t="str">
            <v>-</v>
          </cell>
          <cell r="J6083">
            <v>3</v>
          </cell>
          <cell r="K6083">
            <v>3</v>
          </cell>
        </row>
        <row r="6084">
          <cell r="A6084" t="str">
            <v>M2</v>
          </cell>
          <cell r="B6084" t="str">
            <v>A5C</v>
          </cell>
          <cell r="C6084" t="str">
            <v>P</v>
          </cell>
          <cell r="D6084" t="str">
            <v>23213</v>
          </cell>
          <cell r="E6084" t="str">
            <v>R TEE</v>
          </cell>
          <cell r="F6084">
            <v>2</v>
          </cell>
          <cell r="G6084" t="str">
            <v>CB40040000010T</v>
          </cell>
          <cell r="H6084">
            <v>0.75</v>
          </cell>
          <cell r="I6084" t="str">
            <v>-</v>
          </cell>
          <cell r="J6084">
            <v>3</v>
          </cell>
          <cell r="K6084">
            <v>3</v>
          </cell>
        </row>
        <row r="6085">
          <cell r="A6085" t="str">
            <v>M2</v>
          </cell>
          <cell r="B6085" t="str">
            <v>A5C</v>
          </cell>
          <cell r="C6085" t="str">
            <v>P</v>
          </cell>
          <cell r="D6085" t="str">
            <v>23230</v>
          </cell>
          <cell r="E6085" t="str">
            <v>R TEE</v>
          </cell>
          <cell r="F6085">
            <v>2</v>
          </cell>
          <cell r="G6085" t="str">
            <v>CB40040000010T</v>
          </cell>
          <cell r="H6085">
            <v>0.75</v>
          </cell>
          <cell r="I6085" t="str">
            <v>-</v>
          </cell>
          <cell r="J6085">
            <v>3</v>
          </cell>
          <cell r="K6085">
            <v>3</v>
          </cell>
        </row>
        <row r="6086">
          <cell r="A6086" t="str">
            <v>M2</v>
          </cell>
          <cell r="B6086" t="str">
            <v>A5C</v>
          </cell>
          <cell r="C6086" t="str">
            <v>P</v>
          </cell>
          <cell r="D6086" t="str">
            <v>23239</v>
          </cell>
          <cell r="E6086" t="str">
            <v>R TEE</v>
          </cell>
          <cell r="F6086">
            <v>2</v>
          </cell>
          <cell r="G6086" t="str">
            <v>CB40040000010T</v>
          </cell>
          <cell r="H6086">
            <v>0.75</v>
          </cell>
          <cell r="I6086" t="str">
            <v>-</v>
          </cell>
          <cell r="J6086">
            <v>2</v>
          </cell>
          <cell r="K6086">
            <v>2</v>
          </cell>
        </row>
        <row r="6087">
          <cell r="A6087" t="str">
            <v>M2</v>
          </cell>
          <cell r="B6087" t="str">
            <v>A5C</v>
          </cell>
          <cell r="C6087" t="str">
            <v>P</v>
          </cell>
          <cell r="D6087" t="str">
            <v>23252</v>
          </cell>
          <cell r="E6087" t="str">
            <v>R TEE</v>
          </cell>
          <cell r="F6087">
            <v>2</v>
          </cell>
          <cell r="G6087" t="str">
            <v>CB40040000010T</v>
          </cell>
          <cell r="H6087">
            <v>0.75</v>
          </cell>
          <cell r="I6087" t="str">
            <v>-</v>
          </cell>
          <cell r="J6087">
            <v>3</v>
          </cell>
          <cell r="K6087">
            <v>3</v>
          </cell>
        </row>
        <row r="6088">
          <cell r="A6088" t="str">
            <v>M2</v>
          </cell>
          <cell r="B6088" t="str">
            <v>A5C</v>
          </cell>
          <cell r="C6088" t="str">
            <v>P</v>
          </cell>
          <cell r="D6088" t="str">
            <v>24007</v>
          </cell>
          <cell r="E6088" t="str">
            <v>R TEE</v>
          </cell>
          <cell r="F6088">
            <v>2</v>
          </cell>
          <cell r="G6088" t="str">
            <v>CB40040000010T</v>
          </cell>
          <cell r="H6088">
            <v>0.75</v>
          </cell>
          <cell r="I6088" t="str">
            <v>-</v>
          </cell>
          <cell r="J6088">
            <v>1</v>
          </cell>
          <cell r="K6088">
            <v>1</v>
          </cell>
        </row>
        <row r="6089">
          <cell r="A6089" t="str">
            <v>M2</v>
          </cell>
          <cell r="B6089" t="str">
            <v>A5C</v>
          </cell>
          <cell r="C6089" t="str">
            <v>P</v>
          </cell>
          <cell r="D6089" t="str">
            <v>24008</v>
          </cell>
          <cell r="E6089" t="str">
            <v>R TEE</v>
          </cell>
          <cell r="F6089">
            <v>2</v>
          </cell>
          <cell r="G6089" t="str">
            <v>CB40040000010T</v>
          </cell>
          <cell r="H6089">
            <v>0.75</v>
          </cell>
          <cell r="I6089" t="str">
            <v>-</v>
          </cell>
          <cell r="J6089">
            <v>3</v>
          </cell>
          <cell r="K6089">
            <v>3</v>
          </cell>
        </row>
        <row r="6090">
          <cell r="A6090" t="str">
            <v>M2</v>
          </cell>
          <cell r="B6090" t="str">
            <v>A5C</v>
          </cell>
          <cell r="C6090" t="str">
            <v>P</v>
          </cell>
          <cell r="D6090" t="str">
            <v>24020</v>
          </cell>
          <cell r="E6090" t="str">
            <v>R TEE</v>
          </cell>
          <cell r="F6090">
            <v>2</v>
          </cell>
          <cell r="G6090" t="str">
            <v>CB40040000010T</v>
          </cell>
          <cell r="H6090">
            <v>0.75</v>
          </cell>
          <cell r="I6090" t="str">
            <v>-</v>
          </cell>
          <cell r="J6090">
            <v>2</v>
          </cell>
          <cell r="K6090">
            <v>2</v>
          </cell>
        </row>
        <row r="6091">
          <cell r="A6091" t="str">
            <v>M2</v>
          </cell>
          <cell r="B6091" t="str">
            <v>A5C</v>
          </cell>
          <cell r="C6091" t="str">
            <v>N</v>
          </cell>
          <cell r="D6091" t="str">
            <v>23636</v>
          </cell>
          <cell r="E6091" t="str">
            <v>R TEE</v>
          </cell>
          <cell r="F6091">
            <v>2</v>
          </cell>
          <cell r="G6091" t="str">
            <v>CB40040000010T</v>
          </cell>
          <cell r="H6091">
            <v>0.75</v>
          </cell>
          <cell r="I6091" t="str">
            <v>-</v>
          </cell>
          <cell r="J6091">
            <v>1</v>
          </cell>
          <cell r="K6091">
            <v>1</v>
          </cell>
        </row>
        <row r="6092">
          <cell r="A6092" t="str">
            <v>M2</v>
          </cell>
          <cell r="B6092" t="str">
            <v>A5C</v>
          </cell>
          <cell r="C6092" t="str">
            <v>N</v>
          </cell>
          <cell r="D6092" t="str">
            <v>23637</v>
          </cell>
          <cell r="E6092" t="str">
            <v>R TEE</v>
          </cell>
          <cell r="F6092">
            <v>2</v>
          </cell>
          <cell r="G6092" t="str">
            <v>CB40040000010T</v>
          </cell>
          <cell r="H6092">
            <v>0.75</v>
          </cell>
          <cell r="I6092" t="str">
            <v>-</v>
          </cell>
          <cell r="J6092">
            <v>1</v>
          </cell>
          <cell r="K6092">
            <v>1</v>
          </cell>
        </row>
        <row r="6093">
          <cell r="A6093" t="str">
            <v>M2</v>
          </cell>
          <cell r="B6093" t="str">
            <v>A5C</v>
          </cell>
          <cell r="C6093" t="str">
            <v>N</v>
          </cell>
          <cell r="D6093" t="str">
            <v>23639</v>
          </cell>
          <cell r="E6093" t="str">
            <v>R TEE</v>
          </cell>
          <cell r="F6093">
            <v>2</v>
          </cell>
          <cell r="G6093" t="str">
            <v>CB40040000010T</v>
          </cell>
          <cell r="H6093">
            <v>0.75</v>
          </cell>
          <cell r="I6093" t="str">
            <v>-</v>
          </cell>
          <cell r="J6093">
            <v>1</v>
          </cell>
          <cell r="K6093">
            <v>1</v>
          </cell>
        </row>
        <row r="6094">
          <cell r="A6094" t="str">
            <v>M2</v>
          </cell>
          <cell r="B6094" t="str">
            <v>A5C</v>
          </cell>
          <cell r="C6094" t="str">
            <v>P</v>
          </cell>
          <cell r="D6094" t="str">
            <v>23037</v>
          </cell>
          <cell r="E6094" t="str">
            <v>R TEE</v>
          </cell>
          <cell r="F6094">
            <v>2</v>
          </cell>
          <cell r="G6094" t="str">
            <v>CB40040000010T</v>
          </cell>
          <cell r="H6094">
            <v>0.75</v>
          </cell>
          <cell r="I6094" t="str">
            <v>-</v>
          </cell>
          <cell r="J6094">
            <v>5</v>
          </cell>
          <cell r="K6094">
            <v>5</v>
          </cell>
        </row>
        <row r="6095">
          <cell r="A6095" t="str">
            <v>M2</v>
          </cell>
          <cell r="B6095" t="str">
            <v>A5C</v>
          </cell>
          <cell r="C6095" t="str">
            <v>P</v>
          </cell>
          <cell r="D6095" t="str">
            <v>23204</v>
          </cell>
          <cell r="E6095" t="str">
            <v>R TEE</v>
          </cell>
          <cell r="F6095">
            <v>2</v>
          </cell>
          <cell r="G6095" t="str">
            <v>CB40040000010T</v>
          </cell>
          <cell r="H6095">
            <v>0.75</v>
          </cell>
          <cell r="I6095" t="str">
            <v>-</v>
          </cell>
          <cell r="J6095">
            <v>2</v>
          </cell>
          <cell r="K6095">
            <v>2</v>
          </cell>
        </row>
        <row r="6096">
          <cell r="A6096" t="str">
            <v>M2</v>
          </cell>
          <cell r="B6096" t="str">
            <v>A5C</v>
          </cell>
          <cell r="C6096" t="str">
            <v>P</v>
          </cell>
          <cell r="D6096" t="str">
            <v>23206</v>
          </cell>
          <cell r="E6096" t="str">
            <v>R TEE</v>
          </cell>
          <cell r="F6096">
            <v>2</v>
          </cell>
          <cell r="G6096" t="str">
            <v>CB40040000010T</v>
          </cell>
          <cell r="H6096">
            <v>0.75</v>
          </cell>
          <cell r="I6096" t="str">
            <v>-</v>
          </cell>
          <cell r="J6096">
            <v>2</v>
          </cell>
          <cell r="K6096">
            <v>2</v>
          </cell>
        </row>
        <row r="6097">
          <cell r="A6097" t="str">
            <v>M2</v>
          </cell>
          <cell r="B6097" t="str">
            <v>A5C</v>
          </cell>
          <cell r="C6097" t="str">
            <v>P</v>
          </cell>
          <cell r="D6097" t="str">
            <v>23235</v>
          </cell>
          <cell r="E6097" t="str">
            <v>R TEE</v>
          </cell>
          <cell r="F6097">
            <v>2</v>
          </cell>
          <cell r="G6097" t="str">
            <v>CB40040000010T</v>
          </cell>
          <cell r="H6097">
            <v>0.75</v>
          </cell>
          <cell r="I6097" t="str">
            <v>-</v>
          </cell>
          <cell r="J6097">
            <v>2</v>
          </cell>
          <cell r="K6097">
            <v>2</v>
          </cell>
        </row>
        <row r="6098">
          <cell r="A6098" t="str">
            <v>M2</v>
          </cell>
          <cell r="B6098" t="str">
            <v>A5C</v>
          </cell>
          <cell r="C6098" t="str">
            <v>P</v>
          </cell>
          <cell r="D6098" t="str">
            <v>23245</v>
          </cell>
          <cell r="E6098" t="str">
            <v>R TEE</v>
          </cell>
          <cell r="F6098">
            <v>2</v>
          </cell>
          <cell r="G6098" t="str">
            <v>CB40040000010T</v>
          </cell>
          <cell r="H6098">
            <v>0.75</v>
          </cell>
          <cell r="I6098" t="str">
            <v>-</v>
          </cell>
          <cell r="J6098">
            <v>3</v>
          </cell>
          <cell r="K6098">
            <v>3</v>
          </cell>
        </row>
        <row r="6099">
          <cell r="A6099" t="str">
            <v>M2</v>
          </cell>
          <cell r="B6099" t="str">
            <v>A5C</v>
          </cell>
          <cell r="C6099" t="str">
            <v>P</v>
          </cell>
          <cell r="D6099" t="str">
            <v>24013</v>
          </cell>
          <cell r="E6099" t="str">
            <v>R TEE</v>
          </cell>
          <cell r="F6099">
            <v>2</v>
          </cell>
          <cell r="G6099" t="str">
            <v>CB40040000010T</v>
          </cell>
          <cell r="H6099">
            <v>0.75</v>
          </cell>
          <cell r="I6099" t="str">
            <v>-</v>
          </cell>
          <cell r="J6099">
            <v>3</v>
          </cell>
          <cell r="K6099">
            <v>3</v>
          </cell>
        </row>
        <row r="6100">
          <cell r="A6100" t="str">
            <v>M2</v>
          </cell>
          <cell r="B6100" t="str">
            <v>A5C</v>
          </cell>
          <cell r="C6100" t="str">
            <v>P</v>
          </cell>
          <cell r="D6100" t="str">
            <v>23059</v>
          </cell>
          <cell r="E6100" t="str">
            <v>C SWG</v>
          </cell>
          <cell r="F6100">
            <v>2</v>
          </cell>
          <cell r="G6100" t="str">
            <v>CB16110808010T</v>
          </cell>
          <cell r="H6100">
            <v>0.75</v>
          </cell>
          <cell r="I6100" t="str">
            <v>-</v>
          </cell>
          <cell r="J6100">
            <v>2</v>
          </cell>
          <cell r="K6100">
            <v>2</v>
          </cell>
        </row>
        <row r="6101">
          <cell r="A6101" t="str">
            <v>M2</v>
          </cell>
          <cell r="B6101" t="str">
            <v>A5C</v>
          </cell>
          <cell r="C6101" t="str">
            <v>P</v>
          </cell>
          <cell r="D6101" t="str">
            <v>23059</v>
          </cell>
          <cell r="E6101" t="str">
            <v>C SWG</v>
          </cell>
          <cell r="F6101">
            <v>2</v>
          </cell>
          <cell r="G6101" t="str">
            <v>CB16110808010T</v>
          </cell>
          <cell r="H6101">
            <v>0.75</v>
          </cell>
          <cell r="I6101" t="str">
            <v>-</v>
          </cell>
          <cell r="J6101">
            <v>1</v>
          </cell>
          <cell r="K6101">
            <v>1</v>
          </cell>
        </row>
        <row r="6102">
          <cell r="A6102" t="str">
            <v>M2</v>
          </cell>
          <cell r="B6102" t="str">
            <v>A5C</v>
          </cell>
          <cell r="C6102" t="str">
            <v>P</v>
          </cell>
          <cell r="D6102" t="str">
            <v>23183</v>
          </cell>
          <cell r="E6102" t="str">
            <v>C SWG</v>
          </cell>
          <cell r="F6102">
            <v>2</v>
          </cell>
          <cell r="G6102" t="str">
            <v>CB16110808010T</v>
          </cell>
          <cell r="H6102">
            <v>0.75</v>
          </cell>
          <cell r="I6102" t="str">
            <v>-</v>
          </cell>
          <cell r="J6102">
            <v>1</v>
          </cell>
          <cell r="K6102">
            <v>1</v>
          </cell>
        </row>
        <row r="6103">
          <cell r="A6103" t="str">
            <v>M2</v>
          </cell>
          <cell r="B6103" t="str">
            <v>A5C</v>
          </cell>
          <cell r="C6103" t="str">
            <v>TRIM</v>
          </cell>
          <cell r="D6103" t="str">
            <v>V-2352</v>
          </cell>
          <cell r="E6103" t="str">
            <v>C SWG</v>
          </cell>
          <cell r="F6103">
            <v>2</v>
          </cell>
          <cell r="G6103" t="str">
            <v>CB16110808010T</v>
          </cell>
          <cell r="H6103">
            <v>0.75</v>
          </cell>
          <cell r="I6103" t="str">
            <v>-</v>
          </cell>
          <cell r="J6103">
            <v>1</v>
          </cell>
          <cell r="K6103">
            <v>1</v>
          </cell>
        </row>
        <row r="6104">
          <cell r="A6104" t="str">
            <v>M2</v>
          </cell>
          <cell r="B6104" t="str">
            <v>A5C</v>
          </cell>
          <cell r="C6104" t="str">
            <v>P</v>
          </cell>
          <cell r="D6104" t="str">
            <v>23059</v>
          </cell>
          <cell r="E6104" t="str">
            <v>R TEE</v>
          </cell>
          <cell r="F6104">
            <v>2</v>
          </cell>
          <cell r="G6104" t="str">
            <v>CB40040000010T</v>
          </cell>
          <cell r="H6104">
            <v>0.75</v>
          </cell>
          <cell r="I6104" t="str">
            <v>-</v>
          </cell>
          <cell r="J6104">
            <v>3</v>
          </cell>
          <cell r="K6104">
            <v>3</v>
          </cell>
        </row>
        <row r="6105">
          <cell r="A6105" t="str">
            <v>M2</v>
          </cell>
          <cell r="B6105" t="str">
            <v>A5C</v>
          </cell>
          <cell r="C6105" t="str">
            <v>P</v>
          </cell>
          <cell r="D6105" t="str">
            <v>23048</v>
          </cell>
          <cell r="E6105" t="str">
            <v>C SWG</v>
          </cell>
          <cell r="F6105">
            <v>2</v>
          </cell>
          <cell r="G6105" t="str">
            <v>CB16110808010T</v>
          </cell>
          <cell r="H6105">
            <v>0.75</v>
          </cell>
          <cell r="I6105" t="str">
            <v>-</v>
          </cell>
          <cell r="J6105">
            <v>2</v>
          </cell>
          <cell r="K6105">
            <v>2</v>
          </cell>
        </row>
        <row r="6106">
          <cell r="A6106" t="str">
            <v>M2</v>
          </cell>
          <cell r="B6106" t="str">
            <v>A5C</v>
          </cell>
          <cell r="C6106" t="str">
            <v>P</v>
          </cell>
          <cell r="D6106" t="str">
            <v>23074</v>
          </cell>
          <cell r="E6106" t="str">
            <v>C SWG</v>
          </cell>
          <cell r="F6106">
            <v>2</v>
          </cell>
          <cell r="G6106" t="str">
            <v>CB16110808010T</v>
          </cell>
          <cell r="H6106">
            <v>0.75</v>
          </cell>
          <cell r="I6106" t="str">
            <v>-</v>
          </cell>
          <cell r="J6106">
            <v>2</v>
          </cell>
          <cell r="K6106">
            <v>2</v>
          </cell>
        </row>
        <row r="6107">
          <cell r="A6107" t="str">
            <v>M2</v>
          </cell>
          <cell r="B6107" t="str">
            <v>A5C</v>
          </cell>
          <cell r="C6107" t="str">
            <v>P</v>
          </cell>
          <cell r="D6107" t="str">
            <v>23079</v>
          </cell>
          <cell r="E6107" t="str">
            <v>C SWG</v>
          </cell>
          <cell r="F6107">
            <v>2</v>
          </cell>
          <cell r="G6107" t="str">
            <v>CB16110808010T</v>
          </cell>
          <cell r="H6107">
            <v>0.75</v>
          </cell>
          <cell r="I6107" t="str">
            <v>-</v>
          </cell>
          <cell r="J6107">
            <v>2</v>
          </cell>
          <cell r="K6107">
            <v>2</v>
          </cell>
        </row>
        <row r="6108">
          <cell r="A6108" t="str">
            <v>M2</v>
          </cell>
          <cell r="B6108" t="str">
            <v>A5C</v>
          </cell>
          <cell r="C6108" t="str">
            <v>P</v>
          </cell>
          <cell r="D6108" t="str">
            <v>23219</v>
          </cell>
          <cell r="E6108" t="str">
            <v>C SWG</v>
          </cell>
          <cell r="F6108">
            <v>2</v>
          </cell>
          <cell r="G6108" t="str">
            <v>CB16110808010T</v>
          </cell>
          <cell r="H6108">
            <v>0.75</v>
          </cell>
          <cell r="I6108" t="str">
            <v>-</v>
          </cell>
          <cell r="J6108">
            <v>1</v>
          </cell>
          <cell r="K6108">
            <v>1</v>
          </cell>
        </row>
        <row r="6109">
          <cell r="A6109" t="str">
            <v>M2</v>
          </cell>
          <cell r="B6109" t="str">
            <v>A5C</v>
          </cell>
          <cell r="C6109" t="str">
            <v>P</v>
          </cell>
          <cell r="D6109" t="str">
            <v>24016</v>
          </cell>
          <cell r="E6109" t="str">
            <v>C SWG</v>
          </cell>
          <cell r="F6109">
            <v>2</v>
          </cell>
          <cell r="G6109" t="str">
            <v>CB16110808010T</v>
          </cell>
          <cell r="H6109">
            <v>0.75</v>
          </cell>
          <cell r="I6109" t="str">
            <v>-</v>
          </cell>
          <cell r="J6109">
            <v>2</v>
          </cell>
          <cell r="K6109">
            <v>2</v>
          </cell>
        </row>
        <row r="6110">
          <cell r="A6110" t="str">
            <v>M2</v>
          </cell>
          <cell r="B6110" t="str">
            <v>A5C</v>
          </cell>
          <cell r="C6110" t="str">
            <v>P</v>
          </cell>
          <cell r="D6110" t="str">
            <v>24017</v>
          </cell>
          <cell r="E6110" t="str">
            <v>C SWG</v>
          </cell>
          <cell r="F6110">
            <v>2</v>
          </cell>
          <cell r="G6110" t="str">
            <v>CB16110808010T</v>
          </cell>
          <cell r="H6110">
            <v>0.75</v>
          </cell>
          <cell r="I6110" t="str">
            <v>-</v>
          </cell>
          <cell r="J6110">
            <v>1</v>
          </cell>
          <cell r="K6110">
            <v>1</v>
          </cell>
        </row>
        <row r="6111">
          <cell r="A6111" t="str">
            <v>M2</v>
          </cell>
          <cell r="B6111" t="str">
            <v>A5C</v>
          </cell>
          <cell r="C6111" t="str">
            <v>P</v>
          </cell>
          <cell r="D6111" t="str">
            <v>24018</v>
          </cell>
          <cell r="E6111" t="str">
            <v>C SWG</v>
          </cell>
          <cell r="F6111">
            <v>2</v>
          </cell>
          <cell r="G6111" t="str">
            <v>CB16110808010T</v>
          </cell>
          <cell r="H6111">
            <v>0.75</v>
          </cell>
          <cell r="I6111" t="str">
            <v>-</v>
          </cell>
          <cell r="J6111">
            <v>1</v>
          </cell>
          <cell r="K6111">
            <v>1</v>
          </cell>
        </row>
        <row r="6112">
          <cell r="A6112" t="str">
            <v>M2</v>
          </cell>
          <cell r="B6112" t="str">
            <v>A5C</v>
          </cell>
          <cell r="C6112" t="str">
            <v>TRIM</v>
          </cell>
          <cell r="D6112" t="str">
            <v>C-2302</v>
          </cell>
          <cell r="E6112" t="str">
            <v>C SWG</v>
          </cell>
          <cell r="F6112">
            <v>2</v>
          </cell>
          <cell r="G6112" t="str">
            <v>CB16110808010T</v>
          </cell>
          <cell r="H6112">
            <v>0.75</v>
          </cell>
          <cell r="I6112" t="str">
            <v>-</v>
          </cell>
          <cell r="J6112">
            <v>1</v>
          </cell>
          <cell r="K6112">
            <v>1</v>
          </cell>
        </row>
        <row r="6113">
          <cell r="A6113" t="str">
            <v>M2</v>
          </cell>
          <cell r="B6113" t="str">
            <v>A5C</v>
          </cell>
          <cell r="C6113" t="str">
            <v>TRIM</v>
          </cell>
          <cell r="D6113" t="str">
            <v>C-2303</v>
          </cell>
          <cell r="E6113" t="str">
            <v>C SWG</v>
          </cell>
          <cell r="F6113">
            <v>2</v>
          </cell>
          <cell r="G6113" t="str">
            <v>CB16110808010T</v>
          </cell>
          <cell r="H6113">
            <v>0.75</v>
          </cell>
          <cell r="I6113" t="str">
            <v>-</v>
          </cell>
          <cell r="J6113">
            <v>1</v>
          </cell>
          <cell r="K6113">
            <v>1</v>
          </cell>
        </row>
        <row r="6114">
          <cell r="A6114" t="str">
            <v>M2</v>
          </cell>
          <cell r="B6114" t="str">
            <v>A5C</v>
          </cell>
          <cell r="C6114" t="str">
            <v>TRIM</v>
          </cell>
          <cell r="D6114" t="str">
            <v>C-2304</v>
          </cell>
          <cell r="E6114" t="str">
            <v>C SWG</v>
          </cell>
          <cell r="F6114">
            <v>2</v>
          </cell>
          <cell r="G6114" t="str">
            <v>CB16110808010T</v>
          </cell>
          <cell r="H6114">
            <v>0.75</v>
          </cell>
          <cell r="I6114" t="str">
            <v>-</v>
          </cell>
          <cell r="J6114">
            <v>1</v>
          </cell>
          <cell r="K6114">
            <v>1</v>
          </cell>
        </row>
        <row r="6115">
          <cell r="A6115" t="str">
            <v>M2</v>
          </cell>
          <cell r="B6115" t="str">
            <v>A5C</v>
          </cell>
          <cell r="C6115" t="str">
            <v>TRIM</v>
          </cell>
          <cell r="D6115" t="str">
            <v>C-2305</v>
          </cell>
          <cell r="E6115" t="str">
            <v>C SWG</v>
          </cell>
          <cell r="F6115">
            <v>2</v>
          </cell>
          <cell r="G6115" t="str">
            <v>CB16110808010T</v>
          </cell>
          <cell r="H6115">
            <v>0.75</v>
          </cell>
          <cell r="I6115" t="str">
            <v>-</v>
          </cell>
          <cell r="J6115">
            <v>1</v>
          </cell>
          <cell r="K6115">
            <v>1</v>
          </cell>
        </row>
        <row r="6116">
          <cell r="A6116" t="str">
            <v>M2</v>
          </cell>
          <cell r="B6116" t="str">
            <v>A5C</v>
          </cell>
          <cell r="C6116" t="str">
            <v>TRIM</v>
          </cell>
          <cell r="D6116" t="str">
            <v>C-2306</v>
          </cell>
          <cell r="E6116" t="str">
            <v>C SWG</v>
          </cell>
          <cell r="F6116">
            <v>2</v>
          </cell>
          <cell r="G6116" t="str">
            <v>CB16110808010T</v>
          </cell>
          <cell r="H6116">
            <v>0.75</v>
          </cell>
          <cell r="I6116" t="str">
            <v>-</v>
          </cell>
          <cell r="J6116">
            <v>1</v>
          </cell>
          <cell r="K6116">
            <v>1</v>
          </cell>
        </row>
        <row r="6117">
          <cell r="A6117" t="str">
            <v>M2</v>
          </cell>
          <cell r="B6117" t="str">
            <v>A5C</v>
          </cell>
          <cell r="C6117" t="str">
            <v>TRIM</v>
          </cell>
          <cell r="D6117" t="str">
            <v>V-2325</v>
          </cell>
          <cell r="E6117" t="str">
            <v>C SWG</v>
          </cell>
          <cell r="F6117">
            <v>2</v>
          </cell>
          <cell r="G6117" t="str">
            <v>CB16110808010T</v>
          </cell>
          <cell r="H6117">
            <v>0.75</v>
          </cell>
          <cell r="I6117" t="str">
            <v>-</v>
          </cell>
          <cell r="J6117">
            <v>1</v>
          </cell>
          <cell r="K6117">
            <v>1</v>
          </cell>
        </row>
        <row r="6118">
          <cell r="A6118" t="str">
            <v>M2</v>
          </cell>
          <cell r="B6118" t="str">
            <v>A5C</v>
          </cell>
          <cell r="C6118" t="str">
            <v>P</v>
          </cell>
          <cell r="D6118" t="str">
            <v>23079</v>
          </cell>
          <cell r="E6118" t="str">
            <v>C SWG</v>
          </cell>
          <cell r="F6118">
            <v>2</v>
          </cell>
          <cell r="G6118" t="str">
            <v>CB16110808010T</v>
          </cell>
          <cell r="H6118">
            <v>0.75</v>
          </cell>
          <cell r="I6118" t="str">
            <v>-</v>
          </cell>
          <cell r="J6118">
            <v>1</v>
          </cell>
          <cell r="K6118">
            <v>1</v>
          </cell>
        </row>
        <row r="6119">
          <cell r="A6119" t="str">
            <v>M2</v>
          </cell>
          <cell r="B6119" t="str">
            <v>A5C</v>
          </cell>
          <cell r="C6119" t="str">
            <v>P</v>
          </cell>
          <cell r="D6119" t="str">
            <v>23018</v>
          </cell>
          <cell r="E6119" t="str">
            <v>E SWG</v>
          </cell>
          <cell r="F6119">
            <v>2</v>
          </cell>
          <cell r="G6119" t="str">
            <v>CB16210808010T</v>
          </cell>
          <cell r="H6119">
            <v>0.75</v>
          </cell>
          <cell r="I6119" t="str">
            <v>-</v>
          </cell>
          <cell r="J6119">
            <v>2</v>
          </cell>
          <cell r="K6119">
            <v>2</v>
          </cell>
        </row>
        <row r="6120">
          <cell r="A6120" t="str">
            <v>M2</v>
          </cell>
          <cell r="B6120" t="str">
            <v>A5C</v>
          </cell>
          <cell r="C6120" t="str">
            <v>P</v>
          </cell>
          <cell r="D6120" t="str">
            <v>23027</v>
          </cell>
          <cell r="E6120" t="str">
            <v>E SWG</v>
          </cell>
          <cell r="F6120">
            <v>2</v>
          </cell>
          <cell r="G6120" t="str">
            <v>CB16210808010T</v>
          </cell>
          <cell r="H6120">
            <v>0.75</v>
          </cell>
          <cell r="I6120" t="str">
            <v>-</v>
          </cell>
          <cell r="J6120">
            <v>2</v>
          </cell>
          <cell r="K6120">
            <v>2</v>
          </cell>
        </row>
        <row r="6121">
          <cell r="A6121" t="str">
            <v>M2</v>
          </cell>
          <cell r="B6121" t="str">
            <v>A5C</v>
          </cell>
          <cell r="C6121" t="str">
            <v>P</v>
          </cell>
          <cell r="D6121" t="str">
            <v>23018</v>
          </cell>
          <cell r="E6121" t="str">
            <v>R TEE</v>
          </cell>
          <cell r="F6121">
            <v>2</v>
          </cell>
          <cell r="G6121" t="str">
            <v>CB40040000010T</v>
          </cell>
          <cell r="H6121">
            <v>0.75</v>
          </cell>
          <cell r="I6121" t="str">
            <v>-</v>
          </cell>
          <cell r="J6121">
            <v>2</v>
          </cell>
          <cell r="K6121">
            <v>2</v>
          </cell>
        </row>
        <row r="6122">
          <cell r="A6122" t="str">
            <v>M2</v>
          </cell>
          <cell r="B6122" t="str">
            <v>A5C</v>
          </cell>
          <cell r="C6122" t="str">
            <v>P</v>
          </cell>
          <cell r="D6122" t="str">
            <v>23018</v>
          </cell>
          <cell r="E6122" t="str">
            <v>R TEE</v>
          </cell>
          <cell r="F6122">
            <v>2</v>
          </cell>
          <cell r="G6122" t="str">
            <v>CB40040000010T</v>
          </cell>
          <cell r="H6122">
            <v>0.75</v>
          </cell>
          <cell r="I6122" t="str">
            <v>-</v>
          </cell>
          <cell r="J6122">
            <v>3</v>
          </cell>
          <cell r="K6122">
            <v>3</v>
          </cell>
        </row>
        <row r="6123">
          <cell r="A6123" t="str">
            <v>M2</v>
          </cell>
          <cell r="B6123" t="str">
            <v>A5C</v>
          </cell>
          <cell r="C6123" t="str">
            <v>P</v>
          </cell>
          <cell r="D6123" t="str">
            <v>23027</v>
          </cell>
          <cell r="E6123" t="str">
            <v>R TEE</v>
          </cell>
          <cell r="F6123">
            <v>2</v>
          </cell>
          <cell r="G6123" t="str">
            <v>CB40040000010T</v>
          </cell>
          <cell r="H6123">
            <v>0.75</v>
          </cell>
          <cell r="I6123" t="str">
            <v>-</v>
          </cell>
          <cell r="J6123">
            <v>2</v>
          </cell>
          <cell r="K6123">
            <v>2</v>
          </cell>
        </row>
        <row r="6124">
          <cell r="A6124" t="str">
            <v>M2</v>
          </cell>
          <cell r="B6124" t="str">
            <v>A5C</v>
          </cell>
          <cell r="C6124" t="str">
            <v>P</v>
          </cell>
          <cell r="D6124" t="str">
            <v>23048</v>
          </cell>
          <cell r="E6124" t="str">
            <v>R TEE</v>
          </cell>
          <cell r="F6124">
            <v>2</v>
          </cell>
          <cell r="G6124" t="str">
            <v>CB40040000010T</v>
          </cell>
          <cell r="H6124">
            <v>0.75</v>
          </cell>
          <cell r="I6124" t="str">
            <v>-</v>
          </cell>
          <cell r="J6124">
            <v>6</v>
          </cell>
          <cell r="K6124">
            <v>6</v>
          </cell>
        </row>
        <row r="6125">
          <cell r="A6125" t="str">
            <v>M2</v>
          </cell>
          <cell r="B6125" t="str">
            <v>A5C</v>
          </cell>
          <cell r="C6125" t="str">
            <v>P</v>
          </cell>
          <cell r="D6125" t="str">
            <v>23074</v>
          </cell>
          <cell r="E6125" t="str">
            <v>R TEE</v>
          </cell>
          <cell r="F6125">
            <v>2</v>
          </cell>
          <cell r="G6125" t="str">
            <v>CB40040000010T</v>
          </cell>
          <cell r="H6125">
            <v>0.75</v>
          </cell>
          <cell r="I6125" t="str">
            <v>-</v>
          </cell>
          <cell r="J6125">
            <v>2</v>
          </cell>
          <cell r="K6125">
            <v>2</v>
          </cell>
        </row>
        <row r="6126">
          <cell r="A6126" t="str">
            <v>M2</v>
          </cell>
          <cell r="B6126" t="str">
            <v>A5C</v>
          </cell>
          <cell r="C6126" t="str">
            <v>P</v>
          </cell>
          <cell r="D6126" t="str">
            <v>23223</v>
          </cell>
          <cell r="E6126" t="str">
            <v>R TEE</v>
          </cell>
          <cell r="F6126">
            <v>2</v>
          </cell>
          <cell r="G6126" t="str">
            <v>CB40040000010T</v>
          </cell>
          <cell r="H6126">
            <v>0.75</v>
          </cell>
          <cell r="I6126" t="str">
            <v>-</v>
          </cell>
          <cell r="J6126">
            <v>3</v>
          </cell>
          <cell r="K6126">
            <v>3</v>
          </cell>
        </row>
        <row r="6127">
          <cell r="A6127" t="str">
            <v>M2</v>
          </cell>
          <cell r="B6127" t="str">
            <v>A5C</v>
          </cell>
          <cell r="C6127" t="str">
            <v>P</v>
          </cell>
          <cell r="D6127" t="str">
            <v>23079</v>
          </cell>
          <cell r="E6127" t="str">
            <v>R TEE</v>
          </cell>
          <cell r="F6127">
            <v>2</v>
          </cell>
          <cell r="G6127" t="str">
            <v>CB40040000010T</v>
          </cell>
          <cell r="H6127">
            <v>0.75</v>
          </cell>
          <cell r="I6127" t="str">
            <v>-</v>
          </cell>
          <cell r="J6127">
            <v>2</v>
          </cell>
          <cell r="K6127">
            <v>2</v>
          </cell>
        </row>
        <row r="6128">
          <cell r="A6128" t="str">
            <v>M2</v>
          </cell>
          <cell r="B6128" t="str">
            <v>A5C</v>
          </cell>
          <cell r="C6128" t="str">
            <v>P</v>
          </cell>
          <cell r="D6128" t="str">
            <v>23013</v>
          </cell>
          <cell r="E6128" t="str">
            <v>C SWG</v>
          </cell>
          <cell r="F6128">
            <v>2</v>
          </cell>
          <cell r="G6128" t="str">
            <v>CB16110808010T</v>
          </cell>
          <cell r="H6128">
            <v>0.75</v>
          </cell>
          <cell r="I6128" t="str">
            <v>-</v>
          </cell>
          <cell r="J6128">
            <v>3</v>
          </cell>
          <cell r="K6128">
            <v>3</v>
          </cell>
        </row>
        <row r="6129">
          <cell r="A6129" t="str">
            <v>M2</v>
          </cell>
          <cell r="B6129" t="str">
            <v>A5C</v>
          </cell>
          <cell r="C6129" t="str">
            <v>P</v>
          </cell>
          <cell r="D6129" t="str">
            <v>23156</v>
          </cell>
          <cell r="E6129" t="str">
            <v>C SWG</v>
          </cell>
          <cell r="F6129">
            <v>2</v>
          </cell>
          <cell r="G6129" t="str">
            <v>CB16110808010T</v>
          </cell>
          <cell r="H6129">
            <v>0.75</v>
          </cell>
          <cell r="I6129" t="str">
            <v>-</v>
          </cell>
          <cell r="J6129">
            <v>1</v>
          </cell>
          <cell r="K6129">
            <v>1</v>
          </cell>
        </row>
        <row r="6130">
          <cell r="A6130" t="str">
            <v>M2</v>
          </cell>
          <cell r="B6130" t="str">
            <v>A5C</v>
          </cell>
          <cell r="C6130" t="str">
            <v>P</v>
          </cell>
          <cell r="D6130" t="str">
            <v>24004</v>
          </cell>
          <cell r="E6130" t="str">
            <v>C SWG</v>
          </cell>
          <cell r="F6130">
            <v>2</v>
          </cell>
          <cell r="G6130" t="str">
            <v>CB16110808010T</v>
          </cell>
          <cell r="H6130">
            <v>0.75</v>
          </cell>
          <cell r="I6130" t="str">
            <v>-</v>
          </cell>
          <cell r="J6130">
            <v>2</v>
          </cell>
          <cell r="K6130">
            <v>2</v>
          </cell>
        </row>
        <row r="6131">
          <cell r="A6131" t="str">
            <v>M2</v>
          </cell>
          <cell r="B6131" t="str">
            <v>A5C</v>
          </cell>
          <cell r="C6131" t="str">
            <v>P</v>
          </cell>
          <cell r="D6131" t="str">
            <v>24029</v>
          </cell>
          <cell r="E6131" t="str">
            <v>C SWG</v>
          </cell>
          <cell r="F6131">
            <v>2</v>
          </cell>
          <cell r="G6131" t="str">
            <v>CB16110808010T</v>
          </cell>
          <cell r="H6131">
            <v>0.75</v>
          </cell>
          <cell r="I6131" t="str">
            <v>-</v>
          </cell>
          <cell r="J6131">
            <v>1</v>
          </cell>
          <cell r="K6131">
            <v>1</v>
          </cell>
        </row>
        <row r="6132">
          <cell r="A6132" t="str">
            <v>M2</v>
          </cell>
          <cell r="B6132" t="str">
            <v>A5C</v>
          </cell>
          <cell r="C6132" t="str">
            <v>P</v>
          </cell>
          <cell r="D6132" t="str">
            <v>24031</v>
          </cell>
          <cell r="E6132" t="str">
            <v>C SWG</v>
          </cell>
          <cell r="F6132">
            <v>2</v>
          </cell>
          <cell r="G6132" t="str">
            <v>CB16110808010T</v>
          </cell>
          <cell r="H6132">
            <v>0.75</v>
          </cell>
          <cell r="I6132" t="str">
            <v>-</v>
          </cell>
          <cell r="J6132">
            <v>1</v>
          </cell>
          <cell r="K6132">
            <v>1</v>
          </cell>
        </row>
        <row r="6133">
          <cell r="A6133" t="str">
            <v>M2</v>
          </cell>
          <cell r="B6133" t="str">
            <v>A5C</v>
          </cell>
          <cell r="C6133" t="str">
            <v>P</v>
          </cell>
          <cell r="D6133" t="str">
            <v>24033</v>
          </cell>
          <cell r="E6133" t="str">
            <v>C SWG</v>
          </cell>
          <cell r="F6133">
            <v>2</v>
          </cell>
          <cell r="G6133" t="str">
            <v>CB16110808010T</v>
          </cell>
          <cell r="H6133">
            <v>0.75</v>
          </cell>
          <cell r="I6133" t="str">
            <v>-</v>
          </cell>
          <cell r="J6133">
            <v>1</v>
          </cell>
          <cell r="K6133">
            <v>1</v>
          </cell>
        </row>
        <row r="6134">
          <cell r="A6134" t="str">
            <v>M2</v>
          </cell>
          <cell r="B6134" t="str">
            <v>A5C</v>
          </cell>
          <cell r="C6134" t="str">
            <v>TRIM</v>
          </cell>
          <cell r="D6134" t="str">
            <v>C-2301</v>
          </cell>
          <cell r="E6134" t="str">
            <v>C SWG</v>
          </cell>
          <cell r="F6134">
            <v>2</v>
          </cell>
          <cell r="G6134" t="str">
            <v>CB16110808010T</v>
          </cell>
          <cell r="H6134">
            <v>0.75</v>
          </cell>
          <cell r="I6134" t="str">
            <v>-</v>
          </cell>
          <cell r="J6134">
            <v>1</v>
          </cell>
          <cell r="K6134">
            <v>1</v>
          </cell>
        </row>
        <row r="6135">
          <cell r="A6135" t="str">
            <v>M2</v>
          </cell>
          <cell r="B6135" t="str">
            <v>A5C</v>
          </cell>
          <cell r="C6135" t="str">
            <v>TRIM</v>
          </cell>
          <cell r="D6135" t="str">
            <v>R-2401</v>
          </cell>
          <cell r="E6135" t="str">
            <v>C SWG</v>
          </cell>
          <cell r="F6135">
            <v>2</v>
          </cell>
          <cell r="G6135" t="str">
            <v>CB16110808010T</v>
          </cell>
          <cell r="H6135">
            <v>0.75</v>
          </cell>
          <cell r="I6135" t="str">
            <v>-</v>
          </cell>
          <cell r="J6135">
            <v>1</v>
          </cell>
          <cell r="K6135">
            <v>1</v>
          </cell>
        </row>
        <row r="6136">
          <cell r="A6136" t="str">
            <v>M2</v>
          </cell>
          <cell r="B6136" t="str">
            <v>A5C</v>
          </cell>
          <cell r="C6136" t="str">
            <v>P</v>
          </cell>
          <cell r="D6136" t="str">
            <v>99004</v>
          </cell>
          <cell r="E6136" t="str">
            <v>E SWG</v>
          </cell>
          <cell r="F6136">
            <v>2</v>
          </cell>
          <cell r="G6136" t="str">
            <v>CB16210808010T</v>
          </cell>
          <cell r="H6136">
            <v>0.75</v>
          </cell>
          <cell r="I6136" t="str">
            <v>-</v>
          </cell>
          <cell r="J6136">
            <v>1</v>
          </cell>
          <cell r="K6136">
            <v>1</v>
          </cell>
        </row>
        <row r="6137">
          <cell r="A6137" t="str">
            <v>M2</v>
          </cell>
          <cell r="B6137" t="str">
            <v>A5C</v>
          </cell>
          <cell r="C6137" t="str">
            <v>P</v>
          </cell>
          <cell r="D6137" t="str">
            <v>23013</v>
          </cell>
          <cell r="E6137" t="str">
            <v>R TEE</v>
          </cell>
          <cell r="F6137">
            <v>2</v>
          </cell>
          <cell r="G6137" t="str">
            <v>CB40040000010T</v>
          </cell>
          <cell r="H6137">
            <v>0.75</v>
          </cell>
          <cell r="I6137" t="str">
            <v>-</v>
          </cell>
          <cell r="J6137">
            <v>4</v>
          </cell>
          <cell r="K6137">
            <v>4</v>
          </cell>
        </row>
        <row r="6138">
          <cell r="A6138" t="str">
            <v>M2</v>
          </cell>
          <cell r="B6138" t="str">
            <v>A5C</v>
          </cell>
          <cell r="C6138" t="str">
            <v>P</v>
          </cell>
          <cell r="D6138" t="str">
            <v>24004</v>
          </cell>
          <cell r="E6138" t="str">
            <v>R TEE</v>
          </cell>
          <cell r="F6138">
            <v>2</v>
          </cell>
          <cell r="G6138" t="str">
            <v>CB40040000010T</v>
          </cell>
          <cell r="H6138">
            <v>0.75</v>
          </cell>
          <cell r="I6138" t="str">
            <v>-</v>
          </cell>
          <cell r="J6138">
            <v>5</v>
          </cell>
          <cell r="K6138">
            <v>5</v>
          </cell>
        </row>
        <row r="6139">
          <cell r="A6139" t="str">
            <v>M2</v>
          </cell>
          <cell r="B6139" t="str">
            <v>A5C</v>
          </cell>
          <cell r="C6139" t="str">
            <v>P</v>
          </cell>
          <cell r="D6139" t="str">
            <v>24025</v>
          </cell>
          <cell r="E6139" t="str">
            <v>R TEE</v>
          </cell>
          <cell r="F6139">
            <v>2</v>
          </cell>
          <cell r="G6139" t="str">
            <v>CB40040000010T</v>
          </cell>
          <cell r="H6139">
            <v>0.75</v>
          </cell>
          <cell r="I6139" t="str">
            <v>-</v>
          </cell>
          <cell r="J6139">
            <v>2</v>
          </cell>
          <cell r="K6139">
            <v>2</v>
          </cell>
        </row>
        <row r="6140">
          <cell r="A6140" t="str">
            <v>M2</v>
          </cell>
          <cell r="B6140" t="str">
            <v>A5C</v>
          </cell>
          <cell r="C6140" t="str">
            <v>P</v>
          </cell>
          <cell r="D6140" t="str">
            <v>24026</v>
          </cell>
          <cell r="E6140" t="str">
            <v>R TEE</v>
          </cell>
          <cell r="F6140">
            <v>2</v>
          </cell>
          <cell r="G6140" t="str">
            <v>CB40040000010T</v>
          </cell>
          <cell r="H6140">
            <v>0.75</v>
          </cell>
          <cell r="I6140" t="str">
            <v>-</v>
          </cell>
          <cell r="J6140">
            <v>2</v>
          </cell>
          <cell r="K6140">
            <v>2</v>
          </cell>
        </row>
        <row r="6141">
          <cell r="A6141" t="str">
            <v>M2</v>
          </cell>
          <cell r="B6141" t="str">
            <v>A5C</v>
          </cell>
          <cell r="C6141" t="str">
            <v>P</v>
          </cell>
          <cell r="D6141" t="str">
            <v>24002</v>
          </cell>
          <cell r="E6141" t="str">
            <v>R TEE</v>
          </cell>
          <cell r="F6141">
            <v>2</v>
          </cell>
          <cell r="G6141" t="str">
            <v>CB40040000010T</v>
          </cell>
          <cell r="H6141">
            <v>0.75</v>
          </cell>
          <cell r="I6141" t="str">
            <v>-</v>
          </cell>
          <cell r="J6141">
            <v>2</v>
          </cell>
          <cell r="K6141">
            <v>2</v>
          </cell>
        </row>
        <row r="6142">
          <cell r="A6142" t="str">
            <v>M2</v>
          </cell>
          <cell r="B6142" t="str">
            <v>A5C</v>
          </cell>
          <cell r="C6142" t="str">
            <v>P</v>
          </cell>
          <cell r="D6142" t="str">
            <v>23006</v>
          </cell>
          <cell r="E6142" t="str">
            <v>C SWG</v>
          </cell>
          <cell r="F6142">
            <v>2</v>
          </cell>
          <cell r="G6142" t="str">
            <v>CB161108081H01</v>
          </cell>
          <cell r="H6142">
            <v>1</v>
          </cell>
          <cell r="I6142" t="str">
            <v>-</v>
          </cell>
          <cell r="J6142">
            <v>2</v>
          </cell>
          <cell r="K6142">
            <v>2</v>
          </cell>
        </row>
        <row r="6143">
          <cell r="A6143" t="str">
            <v>M2</v>
          </cell>
          <cell r="B6143" t="str">
            <v>A5C</v>
          </cell>
          <cell r="C6143" t="str">
            <v>P</v>
          </cell>
          <cell r="D6143" t="str">
            <v>23038</v>
          </cell>
          <cell r="E6143" t="str">
            <v>C SWG</v>
          </cell>
          <cell r="F6143">
            <v>2</v>
          </cell>
          <cell r="G6143" t="str">
            <v>CB161108081H01</v>
          </cell>
          <cell r="H6143">
            <v>1</v>
          </cell>
          <cell r="I6143" t="str">
            <v>-</v>
          </cell>
          <cell r="J6143">
            <v>2</v>
          </cell>
          <cell r="K6143">
            <v>2</v>
          </cell>
        </row>
        <row r="6144">
          <cell r="A6144" t="str">
            <v>M2</v>
          </cell>
          <cell r="B6144" t="str">
            <v>A5C</v>
          </cell>
          <cell r="C6144" t="str">
            <v>P</v>
          </cell>
          <cell r="D6144" t="str">
            <v>23116</v>
          </cell>
          <cell r="E6144" t="str">
            <v>C SWG</v>
          </cell>
          <cell r="F6144">
            <v>2</v>
          </cell>
          <cell r="G6144" t="str">
            <v>CB161108081H01</v>
          </cell>
          <cell r="H6144">
            <v>1</v>
          </cell>
          <cell r="I6144" t="str">
            <v>-</v>
          </cell>
          <cell r="J6144">
            <v>2</v>
          </cell>
          <cell r="K6144">
            <v>2</v>
          </cell>
        </row>
        <row r="6145">
          <cell r="A6145" t="str">
            <v>M2</v>
          </cell>
          <cell r="B6145" t="str">
            <v>A5C</v>
          </cell>
          <cell r="C6145" t="str">
            <v>P</v>
          </cell>
          <cell r="D6145" t="str">
            <v>23116</v>
          </cell>
          <cell r="E6145" t="str">
            <v>C SWG</v>
          </cell>
          <cell r="F6145">
            <v>2</v>
          </cell>
          <cell r="G6145" t="str">
            <v>CB161108081H0T</v>
          </cell>
          <cell r="H6145">
            <v>0.75</v>
          </cell>
          <cell r="I6145" t="str">
            <v>-</v>
          </cell>
          <cell r="J6145">
            <v>4</v>
          </cell>
          <cell r="K6145">
            <v>4</v>
          </cell>
        </row>
        <row r="6146">
          <cell r="A6146" t="str">
            <v>M2</v>
          </cell>
          <cell r="B6146" t="str">
            <v>A5C</v>
          </cell>
          <cell r="C6146" t="str">
            <v>P</v>
          </cell>
          <cell r="D6146" t="str">
            <v>23117</v>
          </cell>
          <cell r="E6146" t="str">
            <v>C SWG</v>
          </cell>
          <cell r="F6146">
            <v>2</v>
          </cell>
          <cell r="G6146" t="str">
            <v>CB161108081H01</v>
          </cell>
          <cell r="H6146">
            <v>1</v>
          </cell>
          <cell r="I6146" t="str">
            <v>-</v>
          </cell>
          <cell r="J6146">
            <v>2</v>
          </cell>
          <cell r="K6146">
            <v>2</v>
          </cell>
        </row>
        <row r="6147">
          <cell r="A6147" t="str">
            <v>M2</v>
          </cell>
          <cell r="B6147" t="str">
            <v>A5C</v>
          </cell>
          <cell r="C6147" t="str">
            <v>P</v>
          </cell>
          <cell r="D6147" t="str">
            <v>23185</v>
          </cell>
          <cell r="E6147" t="str">
            <v>C SWG</v>
          </cell>
          <cell r="F6147">
            <v>2</v>
          </cell>
          <cell r="G6147" t="str">
            <v>CB161108081H01</v>
          </cell>
          <cell r="H6147">
            <v>1</v>
          </cell>
          <cell r="I6147" t="str">
            <v>-</v>
          </cell>
          <cell r="J6147">
            <v>2</v>
          </cell>
          <cell r="K6147">
            <v>2</v>
          </cell>
        </row>
        <row r="6148">
          <cell r="A6148" t="str">
            <v>M2</v>
          </cell>
          <cell r="B6148" t="str">
            <v>A5C</v>
          </cell>
          <cell r="C6148" t="str">
            <v>P</v>
          </cell>
          <cell r="D6148" t="str">
            <v>23196</v>
          </cell>
          <cell r="E6148" t="str">
            <v>C SWG</v>
          </cell>
          <cell r="F6148">
            <v>2</v>
          </cell>
          <cell r="G6148" t="str">
            <v>CB161108081H01</v>
          </cell>
          <cell r="H6148">
            <v>1</v>
          </cell>
          <cell r="I6148" t="str">
            <v>-</v>
          </cell>
          <cell r="J6148">
            <v>2</v>
          </cell>
          <cell r="K6148">
            <v>2</v>
          </cell>
        </row>
        <row r="6149">
          <cell r="A6149" t="str">
            <v>M2</v>
          </cell>
          <cell r="B6149" t="str">
            <v>A5C</v>
          </cell>
          <cell r="C6149" t="str">
            <v>P</v>
          </cell>
          <cell r="D6149" t="str">
            <v>23157</v>
          </cell>
          <cell r="E6149" t="str">
            <v>C SWG</v>
          </cell>
          <cell r="F6149">
            <v>2</v>
          </cell>
          <cell r="G6149" t="str">
            <v>CB161108081H01</v>
          </cell>
          <cell r="H6149">
            <v>1</v>
          </cell>
          <cell r="I6149" t="str">
            <v>-</v>
          </cell>
          <cell r="J6149">
            <v>2</v>
          </cell>
          <cell r="K6149">
            <v>2</v>
          </cell>
        </row>
        <row r="6150">
          <cell r="A6150" t="str">
            <v>M2</v>
          </cell>
          <cell r="B6150" t="str">
            <v>A5C</v>
          </cell>
          <cell r="C6150" t="str">
            <v>P</v>
          </cell>
          <cell r="D6150" t="str">
            <v>23006</v>
          </cell>
          <cell r="E6150" t="str">
            <v>E SWG</v>
          </cell>
          <cell r="F6150">
            <v>2</v>
          </cell>
          <cell r="G6150" t="str">
            <v>CB162108081H01</v>
          </cell>
          <cell r="H6150">
            <v>1</v>
          </cell>
          <cell r="I6150" t="str">
            <v>-</v>
          </cell>
          <cell r="J6150">
            <v>2</v>
          </cell>
          <cell r="K6150">
            <v>2</v>
          </cell>
        </row>
        <row r="6151">
          <cell r="A6151" t="str">
            <v>M2</v>
          </cell>
          <cell r="B6151" t="str">
            <v>A5C</v>
          </cell>
          <cell r="C6151" t="str">
            <v>P</v>
          </cell>
          <cell r="D6151" t="str">
            <v>23052</v>
          </cell>
          <cell r="E6151" t="str">
            <v>E SWG</v>
          </cell>
          <cell r="F6151">
            <v>2</v>
          </cell>
          <cell r="G6151" t="str">
            <v>CB162108081H01</v>
          </cell>
          <cell r="H6151">
            <v>1</v>
          </cell>
          <cell r="I6151" t="str">
            <v>-</v>
          </cell>
          <cell r="J6151">
            <v>1</v>
          </cell>
          <cell r="K6151">
            <v>1</v>
          </cell>
        </row>
        <row r="6152">
          <cell r="A6152" t="str">
            <v>M2</v>
          </cell>
          <cell r="B6152" t="str">
            <v>A5C</v>
          </cell>
          <cell r="C6152" t="str">
            <v>P</v>
          </cell>
          <cell r="D6152" t="str">
            <v>23063</v>
          </cell>
          <cell r="E6152" t="str">
            <v>E SWG</v>
          </cell>
          <cell r="F6152">
            <v>2</v>
          </cell>
          <cell r="G6152" t="str">
            <v>CB162108081H01</v>
          </cell>
          <cell r="H6152">
            <v>1</v>
          </cell>
          <cell r="I6152" t="str">
            <v>-</v>
          </cell>
          <cell r="J6152">
            <v>1</v>
          </cell>
          <cell r="K6152">
            <v>1</v>
          </cell>
        </row>
        <row r="6153">
          <cell r="A6153" t="str">
            <v>M2</v>
          </cell>
          <cell r="B6153" t="str">
            <v>A5C</v>
          </cell>
          <cell r="C6153" t="str">
            <v>P</v>
          </cell>
          <cell r="D6153" t="str">
            <v>23070</v>
          </cell>
          <cell r="E6153" t="str">
            <v>E SWG</v>
          </cell>
          <cell r="F6153">
            <v>2</v>
          </cell>
          <cell r="G6153" t="str">
            <v>CB162108081H01</v>
          </cell>
          <cell r="H6153">
            <v>1</v>
          </cell>
          <cell r="I6153" t="str">
            <v>-</v>
          </cell>
          <cell r="J6153">
            <v>2</v>
          </cell>
          <cell r="K6153">
            <v>2</v>
          </cell>
        </row>
        <row r="6154">
          <cell r="A6154" t="str">
            <v>M2</v>
          </cell>
          <cell r="B6154" t="str">
            <v>A5C</v>
          </cell>
          <cell r="C6154" t="str">
            <v>P</v>
          </cell>
          <cell r="D6154" t="str">
            <v>23078</v>
          </cell>
          <cell r="E6154" t="str">
            <v>E SWG</v>
          </cell>
          <cell r="F6154">
            <v>2</v>
          </cell>
          <cell r="G6154" t="str">
            <v>CB162108081H01</v>
          </cell>
          <cell r="H6154">
            <v>1</v>
          </cell>
          <cell r="I6154" t="str">
            <v>-</v>
          </cell>
          <cell r="J6154">
            <v>1</v>
          </cell>
          <cell r="K6154">
            <v>1</v>
          </cell>
        </row>
        <row r="6155">
          <cell r="A6155" t="str">
            <v>M2</v>
          </cell>
          <cell r="B6155" t="str">
            <v>A5C</v>
          </cell>
          <cell r="C6155" t="str">
            <v>P</v>
          </cell>
          <cell r="D6155" t="str">
            <v>23103</v>
          </cell>
          <cell r="E6155" t="str">
            <v>E SWG</v>
          </cell>
          <cell r="F6155">
            <v>2</v>
          </cell>
          <cell r="G6155" t="str">
            <v>CB162108081H01</v>
          </cell>
          <cell r="H6155">
            <v>1</v>
          </cell>
          <cell r="I6155" t="str">
            <v>-</v>
          </cell>
          <cell r="J6155">
            <v>2</v>
          </cell>
          <cell r="K6155">
            <v>2</v>
          </cell>
        </row>
        <row r="6156">
          <cell r="A6156" t="str">
            <v>M2</v>
          </cell>
          <cell r="B6156" t="str">
            <v>A5C</v>
          </cell>
          <cell r="C6156" t="str">
            <v>P</v>
          </cell>
          <cell r="D6156" t="str">
            <v>23111</v>
          </cell>
          <cell r="E6156" t="str">
            <v>E SWG</v>
          </cell>
          <cell r="F6156">
            <v>2</v>
          </cell>
          <cell r="G6156" t="str">
            <v>CB162108081H01</v>
          </cell>
          <cell r="H6156">
            <v>1</v>
          </cell>
          <cell r="I6156" t="str">
            <v>-</v>
          </cell>
          <cell r="J6156">
            <v>2</v>
          </cell>
          <cell r="K6156">
            <v>2</v>
          </cell>
        </row>
        <row r="6157">
          <cell r="A6157" t="str">
            <v>M2</v>
          </cell>
          <cell r="B6157" t="str">
            <v>A5C</v>
          </cell>
          <cell r="C6157" t="str">
            <v>P</v>
          </cell>
          <cell r="D6157" t="str">
            <v>23143</v>
          </cell>
          <cell r="E6157" t="str">
            <v>E SWG</v>
          </cell>
          <cell r="F6157">
            <v>2</v>
          </cell>
          <cell r="G6157" t="str">
            <v>CB162108081H01</v>
          </cell>
          <cell r="H6157">
            <v>1</v>
          </cell>
          <cell r="I6157" t="str">
            <v>-</v>
          </cell>
          <cell r="J6157">
            <v>2</v>
          </cell>
          <cell r="K6157">
            <v>2</v>
          </cell>
        </row>
        <row r="6158">
          <cell r="A6158" t="str">
            <v>M2</v>
          </cell>
          <cell r="B6158" t="str">
            <v>A5C</v>
          </cell>
          <cell r="C6158" t="str">
            <v>P</v>
          </cell>
          <cell r="D6158" t="str">
            <v>23147</v>
          </cell>
          <cell r="E6158" t="str">
            <v>E SWG</v>
          </cell>
          <cell r="F6158">
            <v>2</v>
          </cell>
          <cell r="G6158" t="str">
            <v>CB162108081H01</v>
          </cell>
          <cell r="H6158">
            <v>1</v>
          </cell>
          <cell r="I6158" t="str">
            <v>-</v>
          </cell>
          <cell r="J6158">
            <v>2</v>
          </cell>
          <cell r="K6158">
            <v>2</v>
          </cell>
        </row>
        <row r="6159">
          <cell r="A6159" t="str">
            <v>M2</v>
          </cell>
          <cell r="B6159" t="str">
            <v>A5C</v>
          </cell>
          <cell r="C6159" t="str">
            <v>P</v>
          </cell>
          <cell r="D6159" t="str">
            <v>23164</v>
          </cell>
          <cell r="E6159" t="str">
            <v>E SWG</v>
          </cell>
          <cell r="F6159">
            <v>2</v>
          </cell>
          <cell r="G6159" t="str">
            <v>CB162108081H01</v>
          </cell>
          <cell r="H6159">
            <v>1</v>
          </cell>
          <cell r="I6159" t="str">
            <v>-</v>
          </cell>
          <cell r="J6159">
            <v>2</v>
          </cell>
          <cell r="K6159">
            <v>2</v>
          </cell>
        </row>
        <row r="6160">
          <cell r="A6160" t="str">
            <v>M2</v>
          </cell>
          <cell r="B6160" t="str">
            <v>A5C</v>
          </cell>
          <cell r="C6160" t="str">
            <v>P</v>
          </cell>
          <cell r="D6160" t="str">
            <v>99003</v>
          </cell>
          <cell r="E6160" t="str">
            <v>E SWG</v>
          </cell>
          <cell r="F6160">
            <v>2</v>
          </cell>
          <cell r="G6160" t="str">
            <v>CB162108081H01</v>
          </cell>
          <cell r="H6160">
            <v>1</v>
          </cell>
          <cell r="I6160" t="str">
            <v>-</v>
          </cell>
          <cell r="J6160">
            <v>2</v>
          </cell>
          <cell r="K6160">
            <v>2</v>
          </cell>
        </row>
        <row r="6161">
          <cell r="A6161" t="str">
            <v>M2</v>
          </cell>
          <cell r="B6161" t="str">
            <v>A5C</v>
          </cell>
          <cell r="C6161" t="str">
            <v>P</v>
          </cell>
          <cell r="D6161" t="str">
            <v>23035</v>
          </cell>
          <cell r="E6161" t="str">
            <v>E SWG</v>
          </cell>
          <cell r="F6161">
            <v>2</v>
          </cell>
          <cell r="G6161" t="str">
            <v>CB162108081H01</v>
          </cell>
          <cell r="H6161">
            <v>1</v>
          </cell>
          <cell r="I6161" t="str">
            <v>-</v>
          </cell>
          <cell r="J6161">
            <v>2</v>
          </cell>
          <cell r="K6161">
            <v>2</v>
          </cell>
        </row>
        <row r="6162">
          <cell r="A6162" t="str">
            <v>M2</v>
          </cell>
          <cell r="B6162" t="str">
            <v>A5C</v>
          </cell>
          <cell r="C6162" t="str">
            <v>P</v>
          </cell>
          <cell r="D6162" t="str">
            <v>23037</v>
          </cell>
          <cell r="E6162" t="str">
            <v>E SWG</v>
          </cell>
          <cell r="F6162">
            <v>2</v>
          </cell>
          <cell r="G6162" t="str">
            <v>CB162108081H01</v>
          </cell>
          <cell r="H6162">
            <v>1</v>
          </cell>
          <cell r="I6162" t="str">
            <v>-</v>
          </cell>
          <cell r="J6162">
            <v>1</v>
          </cell>
          <cell r="K6162">
            <v>1</v>
          </cell>
        </row>
        <row r="6163">
          <cell r="A6163" t="str">
            <v>M2</v>
          </cell>
          <cell r="B6163" t="str">
            <v>A5C</v>
          </cell>
          <cell r="C6163" t="str">
            <v>P</v>
          </cell>
          <cell r="D6163" t="str">
            <v>23107</v>
          </cell>
          <cell r="E6163" t="str">
            <v>E SWG</v>
          </cell>
          <cell r="F6163">
            <v>2</v>
          </cell>
          <cell r="G6163" t="str">
            <v>CB162108081H01</v>
          </cell>
          <cell r="H6163">
            <v>1</v>
          </cell>
          <cell r="I6163" t="str">
            <v>-</v>
          </cell>
          <cell r="J6163">
            <v>2</v>
          </cell>
          <cell r="K6163">
            <v>2</v>
          </cell>
        </row>
        <row r="6164">
          <cell r="A6164" t="str">
            <v>M2</v>
          </cell>
          <cell r="B6164" t="str">
            <v>A5C</v>
          </cell>
          <cell r="C6164" t="str">
            <v>P</v>
          </cell>
          <cell r="D6164" t="str">
            <v>23006</v>
          </cell>
          <cell r="E6164" t="str">
            <v>R TEE</v>
          </cell>
          <cell r="F6164">
            <v>2</v>
          </cell>
          <cell r="G6164" t="str">
            <v>CB400400001H0T</v>
          </cell>
          <cell r="H6164">
            <v>0.75</v>
          </cell>
          <cell r="I6164" t="str">
            <v>-</v>
          </cell>
          <cell r="J6164">
            <v>4</v>
          </cell>
          <cell r="K6164">
            <v>4</v>
          </cell>
        </row>
        <row r="6165">
          <cell r="A6165" t="str">
            <v>M2</v>
          </cell>
          <cell r="B6165" t="str">
            <v>A5C</v>
          </cell>
          <cell r="C6165" t="str">
            <v>P</v>
          </cell>
          <cell r="D6165" t="str">
            <v>23006</v>
          </cell>
          <cell r="E6165" t="str">
            <v>R TEE</v>
          </cell>
          <cell r="F6165">
            <v>2</v>
          </cell>
          <cell r="G6165" t="str">
            <v>CB400400001H01</v>
          </cell>
          <cell r="H6165">
            <v>1</v>
          </cell>
          <cell r="I6165" t="str">
            <v>-</v>
          </cell>
          <cell r="J6165">
            <v>2</v>
          </cell>
          <cell r="K6165">
            <v>2</v>
          </cell>
        </row>
        <row r="6166">
          <cell r="A6166" t="str">
            <v>M2</v>
          </cell>
          <cell r="B6166" t="str">
            <v>A5C</v>
          </cell>
          <cell r="C6166" t="str">
            <v>P</v>
          </cell>
          <cell r="D6166" t="str">
            <v>23006</v>
          </cell>
          <cell r="E6166" t="str">
            <v>R TEE</v>
          </cell>
          <cell r="F6166">
            <v>2</v>
          </cell>
          <cell r="G6166" t="str">
            <v>CB400400001H0T</v>
          </cell>
          <cell r="H6166">
            <v>0.75</v>
          </cell>
          <cell r="I6166" t="str">
            <v>-</v>
          </cell>
          <cell r="J6166">
            <v>2</v>
          </cell>
          <cell r="K6166">
            <v>2</v>
          </cell>
        </row>
        <row r="6167">
          <cell r="A6167" t="str">
            <v>M2</v>
          </cell>
          <cell r="B6167" t="str">
            <v>A5C</v>
          </cell>
          <cell r="C6167" t="str">
            <v>P</v>
          </cell>
          <cell r="D6167" t="str">
            <v>23035</v>
          </cell>
          <cell r="E6167" t="str">
            <v>R TEE</v>
          </cell>
          <cell r="F6167">
            <v>2</v>
          </cell>
          <cell r="G6167" t="str">
            <v>CB400400001H0T</v>
          </cell>
          <cell r="H6167">
            <v>0.75</v>
          </cell>
          <cell r="I6167" t="str">
            <v>-</v>
          </cell>
          <cell r="J6167">
            <v>3</v>
          </cell>
          <cell r="K6167">
            <v>3</v>
          </cell>
        </row>
        <row r="6168">
          <cell r="A6168" t="str">
            <v>M2</v>
          </cell>
          <cell r="B6168" t="str">
            <v>A5C</v>
          </cell>
          <cell r="C6168" t="str">
            <v>P</v>
          </cell>
          <cell r="D6168" t="str">
            <v>23035</v>
          </cell>
          <cell r="E6168" t="str">
            <v>R TEE</v>
          </cell>
          <cell r="F6168">
            <v>2</v>
          </cell>
          <cell r="G6168" t="str">
            <v>CB400400001H01</v>
          </cell>
          <cell r="H6168">
            <v>1</v>
          </cell>
          <cell r="I6168" t="str">
            <v>-</v>
          </cell>
          <cell r="J6168">
            <v>2</v>
          </cell>
          <cell r="K6168">
            <v>2</v>
          </cell>
        </row>
        <row r="6169">
          <cell r="A6169" t="str">
            <v>M2</v>
          </cell>
          <cell r="B6169" t="str">
            <v>A5C</v>
          </cell>
          <cell r="C6169" t="str">
            <v>P</v>
          </cell>
          <cell r="D6169" t="str">
            <v>23035</v>
          </cell>
          <cell r="E6169" t="str">
            <v>R TEE</v>
          </cell>
          <cell r="F6169">
            <v>2</v>
          </cell>
          <cell r="G6169" t="str">
            <v>CB400400001H0T</v>
          </cell>
          <cell r="H6169">
            <v>0.75</v>
          </cell>
          <cell r="I6169" t="str">
            <v>-</v>
          </cell>
          <cell r="J6169">
            <v>1</v>
          </cell>
          <cell r="K6169">
            <v>1</v>
          </cell>
        </row>
        <row r="6170">
          <cell r="A6170" t="str">
            <v>M2</v>
          </cell>
          <cell r="B6170" t="str">
            <v>A5C</v>
          </cell>
          <cell r="C6170" t="str">
            <v>P</v>
          </cell>
          <cell r="D6170" t="str">
            <v>23038</v>
          </cell>
          <cell r="E6170" t="str">
            <v>R TEE</v>
          </cell>
          <cell r="F6170">
            <v>2</v>
          </cell>
          <cell r="G6170" t="str">
            <v>CB400400001H0T</v>
          </cell>
          <cell r="H6170">
            <v>0.75</v>
          </cell>
          <cell r="I6170" t="str">
            <v>-</v>
          </cell>
          <cell r="J6170">
            <v>2</v>
          </cell>
          <cell r="K6170">
            <v>2</v>
          </cell>
        </row>
        <row r="6171">
          <cell r="A6171" t="str">
            <v>M2</v>
          </cell>
          <cell r="B6171" t="str">
            <v>A5C</v>
          </cell>
          <cell r="C6171" t="str">
            <v>P</v>
          </cell>
          <cell r="D6171" t="str">
            <v>23052</v>
          </cell>
          <cell r="E6171" t="str">
            <v>R TEE</v>
          </cell>
          <cell r="F6171">
            <v>2</v>
          </cell>
          <cell r="G6171" t="str">
            <v>CB400400001H01</v>
          </cell>
          <cell r="H6171">
            <v>1</v>
          </cell>
          <cell r="I6171" t="str">
            <v>-</v>
          </cell>
          <cell r="J6171">
            <v>1</v>
          </cell>
          <cell r="K6171">
            <v>1</v>
          </cell>
        </row>
        <row r="6172">
          <cell r="A6172" t="str">
            <v>M2</v>
          </cell>
          <cell r="B6172" t="str">
            <v>A5C</v>
          </cell>
          <cell r="C6172" t="str">
            <v>P</v>
          </cell>
          <cell r="D6172" t="str">
            <v>23052</v>
          </cell>
          <cell r="E6172" t="str">
            <v>R TEE</v>
          </cell>
          <cell r="F6172">
            <v>2</v>
          </cell>
          <cell r="G6172" t="str">
            <v>CB400400001H0T</v>
          </cell>
          <cell r="H6172">
            <v>0.75</v>
          </cell>
          <cell r="I6172" t="str">
            <v>-</v>
          </cell>
          <cell r="J6172">
            <v>1</v>
          </cell>
          <cell r="K6172">
            <v>1</v>
          </cell>
        </row>
        <row r="6173">
          <cell r="A6173" t="str">
            <v>M2</v>
          </cell>
          <cell r="B6173" t="str">
            <v>A5C</v>
          </cell>
          <cell r="C6173" t="str">
            <v>P</v>
          </cell>
          <cell r="D6173" t="str">
            <v>23063</v>
          </cell>
          <cell r="E6173" t="str">
            <v>R TEE</v>
          </cell>
          <cell r="F6173">
            <v>2</v>
          </cell>
          <cell r="G6173" t="str">
            <v>CB400400001H0T</v>
          </cell>
          <cell r="H6173">
            <v>0.75</v>
          </cell>
          <cell r="I6173" t="str">
            <v>-</v>
          </cell>
          <cell r="J6173">
            <v>1</v>
          </cell>
          <cell r="K6173">
            <v>1</v>
          </cell>
        </row>
        <row r="6174">
          <cell r="A6174" t="str">
            <v>M2</v>
          </cell>
          <cell r="B6174" t="str">
            <v>A5C</v>
          </cell>
          <cell r="C6174" t="str">
            <v>P</v>
          </cell>
          <cell r="D6174" t="str">
            <v>23063</v>
          </cell>
          <cell r="E6174" t="str">
            <v>R TEE</v>
          </cell>
          <cell r="F6174">
            <v>2</v>
          </cell>
          <cell r="G6174" t="str">
            <v>CB400400001H01</v>
          </cell>
          <cell r="H6174">
            <v>1</v>
          </cell>
          <cell r="I6174" t="str">
            <v>-</v>
          </cell>
          <cell r="J6174">
            <v>1</v>
          </cell>
          <cell r="K6174">
            <v>1</v>
          </cell>
        </row>
        <row r="6175">
          <cell r="A6175" t="str">
            <v>M2</v>
          </cell>
          <cell r="B6175" t="str">
            <v>A5C</v>
          </cell>
          <cell r="C6175" t="str">
            <v>P</v>
          </cell>
          <cell r="D6175" t="str">
            <v>23078</v>
          </cell>
          <cell r="E6175" t="str">
            <v>R TEE</v>
          </cell>
          <cell r="F6175">
            <v>2</v>
          </cell>
          <cell r="G6175" t="str">
            <v>CB400400001H0T</v>
          </cell>
          <cell r="H6175">
            <v>0.75</v>
          </cell>
          <cell r="I6175" t="str">
            <v>-</v>
          </cell>
          <cell r="J6175">
            <v>1</v>
          </cell>
          <cell r="K6175">
            <v>1</v>
          </cell>
        </row>
        <row r="6176">
          <cell r="A6176" t="str">
            <v>M2</v>
          </cell>
          <cell r="B6176" t="str">
            <v>A5C</v>
          </cell>
          <cell r="C6176" t="str">
            <v>P</v>
          </cell>
          <cell r="D6176" t="str">
            <v>23078</v>
          </cell>
          <cell r="E6176" t="str">
            <v>R TEE</v>
          </cell>
          <cell r="F6176">
            <v>2</v>
          </cell>
          <cell r="G6176" t="str">
            <v>CB400400001H01</v>
          </cell>
          <cell r="H6176">
            <v>1</v>
          </cell>
          <cell r="I6176" t="str">
            <v>-</v>
          </cell>
          <cell r="J6176">
            <v>1</v>
          </cell>
          <cell r="K6176">
            <v>1</v>
          </cell>
        </row>
        <row r="6177">
          <cell r="A6177" t="str">
            <v>M2</v>
          </cell>
          <cell r="B6177" t="str">
            <v>A5C</v>
          </cell>
          <cell r="C6177" t="str">
            <v>P</v>
          </cell>
          <cell r="D6177" t="str">
            <v>23107</v>
          </cell>
          <cell r="E6177" t="str">
            <v>R TEE</v>
          </cell>
          <cell r="F6177">
            <v>2</v>
          </cell>
          <cell r="G6177" t="str">
            <v>CB400400001H0T</v>
          </cell>
          <cell r="H6177">
            <v>0.75</v>
          </cell>
          <cell r="I6177" t="str">
            <v>-</v>
          </cell>
          <cell r="J6177">
            <v>2</v>
          </cell>
          <cell r="K6177">
            <v>2</v>
          </cell>
        </row>
        <row r="6178">
          <cell r="A6178" t="str">
            <v>M2</v>
          </cell>
          <cell r="B6178" t="str">
            <v>A5C</v>
          </cell>
          <cell r="C6178" t="str">
            <v>P</v>
          </cell>
          <cell r="D6178" t="str">
            <v>23111</v>
          </cell>
          <cell r="E6178" t="str">
            <v>R TEE</v>
          </cell>
          <cell r="F6178">
            <v>2</v>
          </cell>
          <cell r="G6178" t="str">
            <v>CB400400001H0T</v>
          </cell>
          <cell r="H6178">
            <v>0.75</v>
          </cell>
          <cell r="I6178" t="str">
            <v>-</v>
          </cell>
          <cell r="J6178">
            <v>2</v>
          </cell>
          <cell r="K6178">
            <v>2</v>
          </cell>
        </row>
        <row r="6179">
          <cell r="A6179" t="str">
            <v>M2</v>
          </cell>
          <cell r="B6179" t="str">
            <v>A5C</v>
          </cell>
          <cell r="C6179" t="str">
            <v>P</v>
          </cell>
          <cell r="D6179" t="str">
            <v>23117</v>
          </cell>
          <cell r="E6179" t="str">
            <v>R TEE</v>
          </cell>
          <cell r="F6179">
            <v>2</v>
          </cell>
          <cell r="G6179" t="str">
            <v>CB400400001H0T</v>
          </cell>
          <cell r="H6179">
            <v>0.75</v>
          </cell>
          <cell r="I6179" t="str">
            <v>-</v>
          </cell>
          <cell r="J6179">
            <v>2</v>
          </cell>
          <cell r="K6179">
            <v>2</v>
          </cell>
        </row>
        <row r="6180">
          <cell r="A6180" t="str">
            <v>M2</v>
          </cell>
          <cell r="B6180" t="str">
            <v>A5C</v>
          </cell>
          <cell r="C6180" t="str">
            <v>P</v>
          </cell>
          <cell r="D6180" t="str">
            <v>23143</v>
          </cell>
          <cell r="E6180" t="str">
            <v>R TEE</v>
          </cell>
          <cell r="F6180">
            <v>2</v>
          </cell>
          <cell r="G6180" t="str">
            <v>CB400400001H0T</v>
          </cell>
          <cell r="H6180">
            <v>0.75</v>
          </cell>
          <cell r="I6180" t="str">
            <v>-</v>
          </cell>
          <cell r="J6180">
            <v>2</v>
          </cell>
          <cell r="K6180">
            <v>2</v>
          </cell>
        </row>
        <row r="6181">
          <cell r="A6181" t="str">
            <v>M2</v>
          </cell>
          <cell r="B6181" t="str">
            <v>A5C</v>
          </cell>
          <cell r="C6181" t="str">
            <v>P</v>
          </cell>
          <cell r="D6181" t="str">
            <v>23147</v>
          </cell>
          <cell r="E6181" t="str">
            <v>R TEE</v>
          </cell>
          <cell r="F6181">
            <v>2</v>
          </cell>
          <cell r="G6181" t="str">
            <v>CB400400001H0T</v>
          </cell>
          <cell r="H6181">
            <v>0.75</v>
          </cell>
          <cell r="I6181" t="str">
            <v>-</v>
          </cell>
          <cell r="J6181">
            <v>2</v>
          </cell>
          <cell r="K6181">
            <v>2</v>
          </cell>
        </row>
        <row r="6182">
          <cell r="A6182" t="str">
            <v>M2</v>
          </cell>
          <cell r="B6182" t="str">
            <v>A5C</v>
          </cell>
          <cell r="C6182" t="str">
            <v>P</v>
          </cell>
          <cell r="D6182" t="str">
            <v>23157</v>
          </cell>
          <cell r="E6182" t="str">
            <v>R TEE</v>
          </cell>
          <cell r="F6182">
            <v>2</v>
          </cell>
          <cell r="G6182" t="str">
            <v>CB400400001H0T</v>
          </cell>
          <cell r="H6182">
            <v>0.75</v>
          </cell>
          <cell r="I6182" t="str">
            <v>-</v>
          </cell>
          <cell r="J6182">
            <v>2</v>
          </cell>
          <cell r="K6182">
            <v>2</v>
          </cell>
        </row>
        <row r="6183">
          <cell r="A6183" t="str">
            <v>M2</v>
          </cell>
          <cell r="B6183" t="str">
            <v>A5C</v>
          </cell>
          <cell r="C6183" t="str">
            <v>P</v>
          </cell>
          <cell r="D6183" t="str">
            <v>23196</v>
          </cell>
          <cell r="E6183" t="str">
            <v>R TEE</v>
          </cell>
          <cell r="F6183">
            <v>2</v>
          </cell>
          <cell r="G6183" t="str">
            <v>CB400400001H0T</v>
          </cell>
          <cell r="H6183">
            <v>0.75</v>
          </cell>
          <cell r="I6183" t="str">
            <v>-</v>
          </cell>
          <cell r="J6183">
            <v>2</v>
          </cell>
          <cell r="K6183">
            <v>2</v>
          </cell>
        </row>
        <row r="6184">
          <cell r="A6184" t="str">
            <v>M2</v>
          </cell>
          <cell r="B6184" t="str">
            <v>A5C</v>
          </cell>
          <cell r="C6184" t="str">
            <v>P</v>
          </cell>
          <cell r="D6184" t="str">
            <v>23231</v>
          </cell>
          <cell r="E6184" t="str">
            <v>R TEE</v>
          </cell>
          <cell r="F6184">
            <v>2</v>
          </cell>
          <cell r="G6184" t="str">
            <v>CB400400001H0T</v>
          </cell>
          <cell r="H6184">
            <v>0.75</v>
          </cell>
          <cell r="I6184" t="str">
            <v>-</v>
          </cell>
          <cell r="J6184">
            <v>1</v>
          </cell>
          <cell r="K6184">
            <v>1</v>
          </cell>
        </row>
        <row r="6185">
          <cell r="A6185" t="str">
            <v>M2</v>
          </cell>
          <cell r="B6185" t="str">
            <v>A5C</v>
          </cell>
          <cell r="C6185" t="str">
            <v>P</v>
          </cell>
          <cell r="D6185" t="str">
            <v>23226</v>
          </cell>
          <cell r="E6185" t="str">
            <v>R TEE</v>
          </cell>
          <cell r="F6185">
            <v>2</v>
          </cell>
          <cell r="G6185" t="str">
            <v>CB400400001H0T</v>
          </cell>
          <cell r="H6185">
            <v>0.75</v>
          </cell>
          <cell r="I6185" t="str">
            <v>-</v>
          </cell>
          <cell r="J6185">
            <v>1</v>
          </cell>
          <cell r="K6185">
            <v>1</v>
          </cell>
        </row>
        <row r="6186">
          <cell r="A6186" t="str">
            <v>M2</v>
          </cell>
          <cell r="B6186" t="str">
            <v>A5C</v>
          </cell>
          <cell r="C6186" t="str">
            <v>P</v>
          </cell>
          <cell r="D6186" t="str">
            <v>23248</v>
          </cell>
          <cell r="E6186" t="str">
            <v>R TEE</v>
          </cell>
          <cell r="F6186">
            <v>2</v>
          </cell>
          <cell r="G6186" t="str">
            <v>CB400400001H0T</v>
          </cell>
          <cell r="H6186">
            <v>0.75</v>
          </cell>
          <cell r="I6186" t="str">
            <v>-</v>
          </cell>
          <cell r="J6186">
            <v>1</v>
          </cell>
          <cell r="K6186">
            <v>1</v>
          </cell>
        </row>
        <row r="6187">
          <cell r="A6187" t="str">
            <v>M2</v>
          </cell>
          <cell r="B6187" t="str">
            <v>A5C</v>
          </cell>
          <cell r="C6187" t="str">
            <v>P</v>
          </cell>
          <cell r="D6187" t="str">
            <v>23259</v>
          </cell>
          <cell r="E6187" t="str">
            <v>R TEE</v>
          </cell>
          <cell r="F6187">
            <v>2</v>
          </cell>
          <cell r="G6187" t="str">
            <v>CB400400001H0T</v>
          </cell>
          <cell r="H6187">
            <v>0.75</v>
          </cell>
          <cell r="I6187" t="str">
            <v>-</v>
          </cell>
          <cell r="J6187">
            <v>2</v>
          </cell>
          <cell r="K6187">
            <v>2</v>
          </cell>
        </row>
        <row r="6188">
          <cell r="A6188" t="str">
            <v>M2</v>
          </cell>
          <cell r="B6188" t="str">
            <v>A5C</v>
          </cell>
          <cell r="C6188" t="str">
            <v>P</v>
          </cell>
          <cell r="D6188" t="str">
            <v>99003</v>
          </cell>
          <cell r="E6188" t="str">
            <v>R TEE</v>
          </cell>
          <cell r="F6188">
            <v>2</v>
          </cell>
          <cell r="G6188" t="str">
            <v>CB400400001H0T</v>
          </cell>
          <cell r="H6188">
            <v>0.75</v>
          </cell>
          <cell r="I6188" t="str">
            <v>-</v>
          </cell>
          <cell r="J6188">
            <v>2</v>
          </cell>
          <cell r="K6188">
            <v>2</v>
          </cell>
        </row>
        <row r="6189">
          <cell r="A6189" t="str">
            <v>M2</v>
          </cell>
          <cell r="B6189" t="str">
            <v>A5C</v>
          </cell>
          <cell r="C6189" t="str">
            <v>P</v>
          </cell>
          <cell r="D6189" t="str">
            <v>99003</v>
          </cell>
          <cell r="E6189" t="str">
            <v>R TEE</v>
          </cell>
          <cell r="F6189">
            <v>2</v>
          </cell>
          <cell r="G6189" t="str">
            <v>CB400400001H0T</v>
          </cell>
          <cell r="H6189">
            <v>0.75</v>
          </cell>
          <cell r="I6189" t="str">
            <v>-</v>
          </cell>
          <cell r="J6189">
            <v>1</v>
          </cell>
          <cell r="K6189">
            <v>1</v>
          </cell>
        </row>
        <row r="6190">
          <cell r="A6190" t="str">
            <v>M2</v>
          </cell>
          <cell r="B6190" t="str">
            <v>A5C</v>
          </cell>
          <cell r="C6190" t="str">
            <v>P</v>
          </cell>
          <cell r="D6190" t="str">
            <v>99003</v>
          </cell>
          <cell r="E6190" t="str">
            <v>R TEE</v>
          </cell>
          <cell r="F6190">
            <v>2</v>
          </cell>
          <cell r="G6190" t="str">
            <v>CB400400001H01</v>
          </cell>
          <cell r="H6190">
            <v>1</v>
          </cell>
          <cell r="I6190" t="str">
            <v>-</v>
          </cell>
          <cell r="J6190">
            <v>2</v>
          </cell>
          <cell r="K6190">
            <v>2</v>
          </cell>
        </row>
        <row r="6191">
          <cell r="A6191" t="str">
            <v>M2</v>
          </cell>
          <cell r="B6191" t="str">
            <v>A5C</v>
          </cell>
          <cell r="C6191" t="str">
            <v>P</v>
          </cell>
          <cell r="D6191" t="str">
            <v>23103</v>
          </cell>
          <cell r="E6191" t="str">
            <v>R TEE</v>
          </cell>
          <cell r="F6191">
            <v>2</v>
          </cell>
          <cell r="G6191" t="str">
            <v>CB400400001H0T</v>
          </cell>
          <cell r="H6191">
            <v>0.75</v>
          </cell>
          <cell r="I6191" t="str">
            <v>-</v>
          </cell>
          <cell r="J6191">
            <v>2</v>
          </cell>
          <cell r="K6191">
            <v>2</v>
          </cell>
        </row>
        <row r="6192">
          <cell r="A6192" t="str">
            <v>M2</v>
          </cell>
          <cell r="B6192" t="str">
            <v>A5C</v>
          </cell>
          <cell r="C6192" t="str">
            <v>P</v>
          </cell>
          <cell r="D6192" t="str">
            <v>23185</v>
          </cell>
          <cell r="E6192" t="str">
            <v>R TEE</v>
          </cell>
          <cell r="F6192">
            <v>2</v>
          </cell>
          <cell r="G6192" t="str">
            <v>CB400400001H0T</v>
          </cell>
          <cell r="H6192">
            <v>0.75</v>
          </cell>
          <cell r="I6192" t="str">
            <v>-</v>
          </cell>
          <cell r="J6192">
            <v>2</v>
          </cell>
          <cell r="K6192">
            <v>2</v>
          </cell>
        </row>
        <row r="6193">
          <cell r="A6193" t="str">
            <v>M2</v>
          </cell>
          <cell r="B6193" t="str">
            <v>A5C</v>
          </cell>
          <cell r="C6193" t="str">
            <v>P</v>
          </cell>
          <cell r="D6193" t="str">
            <v>23253</v>
          </cell>
          <cell r="E6193" t="str">
            <v>R TEE</v>
          </cell>
          <cell r="F6193">
            <v>2</v>
          </cell>
          <cell r="G6193" t="str">
            <v>CB400400001H0T</v>
          </cell>
          <cell r="H6193">
            <v>0.75</v>
          </cell>
          <cell r="I6193" t="str">
            <v>-</v>
          </cell>
          <cell r="J6193">
            <v>1</v>
          </cell>
          <cell r="K6193">
            <v>1</v>
          </cell>
        </row>
        <row r="6194">
          <cell r="A6194" t="str">
            <v>M2</v>
          </cell>
          <cell r="B6194" t="str">
            <v>A5C</v>
          </cell>
          <cell r="C6194" t="str">
            <v>P</v>
          </cell>
          <cell r="D6194" t="str">
            <v>23055</v>
          </cell>
          <cell r="E6194" t="str">
            <v>E SWG</v>
          </cell>
          <cell r="F6194">
            <v>2</v>
          </cell>
          <cell r="G6194" t="str">
            <v>CB162108081H01</v>
          </cell>
          <cell r="H6194">
            <v>1</v>
          </cell>
          <cell r="I6194" t="str">
            <v>-</v>
          </cell>
          <cell r="J6194">
            <v>2</v>
          </cell>
          <cell r="K6194">
            <v>2</v>
          </cell>
        </row>
        <row r="6195">
          <cell r="A6195" t="str">
            <v>M2</v>
          </cell>
          <cell r="B6195" t="str">
            <v>A5C</v>
          </cell>
          <cell r="C6195" t="str">
            <v>P</v>
          </cell>
          <cell r="D6195" t="str">
            <v>23019</v>
          </cell>
          <cell r="E6195" t="str">
            <v>C SWG</v>
          </cell>
          <cell r="F6195">
            <v>2</v>
          </cell>
          <cell r="G6195" t="str">
            <v>CB161108081H01</v>
          </cell>
          <cell r="H6195">
            <v>1</v>
          </cell>
          <cell r="I6195" t="str">
            <v>-</v>
          </cell>
          <cell r="J6195">
            <v>1</v>
          </cell>
          <cell r="K6195">
            <v>1</v>
          </cell>
        </row>
        <row r="6196">
          <cell r="A6196" t="str">
            <v>M2</v>
          </cell>
          <cell r="B6196" t="str">
            <v>A5C</v>
          </cell>
          <cell r="C6196" t="str">
            <v>P</v>
          </cell>
          <cell r="D6196" t="str">
            <v>23039</v>
          </cell>
          <cell r="E6196" t="str">
            <v>C SWG</v>
          </cell>
          <cell r="F6196">
            <v>2</v>
          </cell>
          <cell r="G6196" t="str">
            <v>CB161108081H01</v>
          </cell>
          <cell r="H6196">
            <v>1</v>
          </cell>
          <cell r="I6196" t="str">
            <v>-</v>
          </cell>
          <cell r="J6196">
            <v>2</v>
          </cell>
          <cell r="K6196">
            <v>2</v>
          </cell>
        </row>
        <row r="6197">
          <cell r="A6197" t="str">
            <v>M2</v>
          </cell>
          <cell r="B6197" t="str">
            <v>A5C</v>
          </cell>
          <cell r="C6197" t="str">
            <v>P</v>
          </cell>
          <cell r="D6197" t="str">
            <v>23044</v>
          </cell>
          <cell r="E6197" t="str">
            <v>C SWG</v>
          </cell>
          <cell r="F6197">
            <v>2</v>
          </cell>
          <cell r="G6197" t="str">
            <v>CB161108081H01</v>
          </cell>
          <cell r="H6197">
            <v>1</v>
          </cell>
          <cell r="I6197" t="str">
            <v>-</v>
          </cell>
          <cell r="J6197">
            <v>2</v>
          </cell>
          <cell r="K6197">
            <v>2</v>
          </cell>
        </row>
        <row r="6198">
          <cell r="A6198" t="str">
            <v>M2</v>
          </cell>
          <cell r="B6198" t="str">
            <v>A5C</v>
          </cell>
          <cell r="C6198" t="str">
            <v>P</v>
          </cell>
          <cell r="D6198" t="str">
            <v>23033</v>
          </cell>
          <cell r="E6198" t="str">
            <v>C SWG</v>
          </cell>
          <cell r="F6198">
            <v>2</v>
          </cell>
          <cell r="G6198" t="str">
            <v>CB161108081H01</v>
          </cell>
          <cell r="H6198">
            <v>1</v>
          </cell>
          <cell r="I6198" t="str">
            <v>-</v>
          </cell>
          <cell r="J6198">
            <v>2</v>
          </cell>
          <cell r="K6198">
            <v>2</v>
          </cell>
        </row>
        <row r="6199">
          <cell r="A6199" t="str">
            <v>M2</v>
          </cell>
          <cell r="B6199" t="str">
            <v>A5C</v>
          </cell>
          <cell r="C6199" t="str">
            <v>P</v>
          </cell>
          <cell r="D6199" t="str">
            <v>23019</v>
          </cell>
          <cell r="E6199" t="str">
            <v>E SWG</v>
          </cell>
          <cell r="F6199">
            <v>2</v>
          </cell>
          <cell r="G6199" t="str">
            <v>CB162108081H01</v>
          </cell>
          <cell r="H6199">
            <v>1</v>
          </cell>
          <cell r="I6199" t="str">
            <v>-</v>
          </cell>
          <cell r="J6199">
            <v>2</v>
          </cell>
          <cell r="K6199">
            <v>2</v>
          </cell>
        </row>
        <row r="6200">
          <cell r="A6200" t="str">
            <v>M2</v>
          </cell>
          <cell r="B6200" t="str">
            <v>A5C</v>
          </cell>
          <cell r="C6200" t="str">
            <v>P</v>
          </cell>
          <cell r="D6200" t="str">
            <v>23039</v>
          </cell>
          <cell r="E6200" t="str">
            <v>E SWG</v>
          </cell>
          <cell r="F6200">
            <v>2</v>
          </cell>
          <cell r="G6200" t="str">
            <v>CB162108081H01</v>
          </cell>
          <cell r="H6200">
            <v>1</v>
          </cell>
          <cell r="I6200" t="str">
            <v>-</v>
          </cell>
          <cell r="J6200">
            <v>2</v>
          </cell>
          <cell r="K6200">
            <v>2</v>
          </cell>
        </row>
        <row r="6201">
          <cell r="A6201" t="str">
            <v>M2</v>
          </cell>
          <cell r="B6201" t="str">
            <v>A5C</v>
          </cell>
          <cell r="C6201" t="str">
            <v>P</v>
          </cell>
          <cell r="D6201" t="str">
            <v>23027</v>
          </cell>
          <cell r="E6201" t="str">
            <v>E SWG</v>
          </cell>
          <cell r="F6201">
            <v>2</v>
          </cell>
          <cell r="G6201" t="str">
            <v>CB162108081H01</v>
          </cell>
          <cell r="H6201">
            <v>1</v>
          </cell>
          <cell r="I6201" t="str">
            <v>-</v>
          </cell>
          <cell r="J6201">
            <v>1</v>
          </cell>
          <cell r="K6201">
            <v>1</v>
          </cell>
        </row>
        <row r="6202">
          <cell r="A6202" t="str">
            <v>M2</v>
          </cell>
          <cell r="B6202" t="str">
            <v>A5C</v>
          </cell>
          <cell r="C6202" t="str">
            <v>P</v>
          </cell>
          <cell r="D6202" t="str">
            <v>23077</v>
          </cell>
          <cell r="E6202" t="str">
            <v>E SWG</v>
          </cell>
          <cell r="F6202">
            <v>2</v>
          </cell>
          <cell r="G6202" t="str">
            <v>CB162108081H01</v>
          </cell>
          <cell r="H6202">
            <v>1</v>
          </cell>
          <cell r="I6202" t="str">
            <v>-</v>
          </cell>
          <cell r="J6202">
            <v>2</v>
          </cell>
          <cell r="K6202">
            <v>2</v>
          </cell>
        </row>
        <row r="6203">
          <cell r="A6203" t="str">
            <v>M2</v>
          </cell>
          <cell r="B6203" t="str">
            <v>A5C</v>
          </cell>
          <cell r="C6203" t="str">
            <v>P</v>
          </cell>
          <cell r="D6203" t="str">
            <v>23019</v>
          </cell>
          <cell r="E6203" t="str">
            <v>R TEE</v>
          </cell>
          <cell r="F6203">
            <v>2</v>
          </cell>
          <cell r="G6203" t="str">
            <v>CB400400001H01</v>
          </cell>
          <cell r="H6203">
            <v>1</v>
          </cell>
          <cell r="I6203" t="str">
            <v>-</v>
          </cell>
          <cell r="J6203">
            <v>1</v>
          </cell>
          <cell r="K6203">
            <v>1</v>
          </cell>
        </row>
        <row r="6204">
          <cell r="A6204" t="str">
            <v>M2</v>
          </cell>
          <cell r="B6204" t="str">
            <v>A5C</v>
          </cell>
          <cell r="C6204" t="str">
            <v>P</v>
          </cell>
          <cell r="D6204" t="str">
            <v>23019</v>
          </cell>
          <cell r="E6204" t="str">
            <v>R TEE</v>
          </cell>
          <cell r="F6204">
            <v>2</v>
          </cell>
          <cell r="G6204" t="str">
            <v>CB400400001H0T</v>
          </cell>
          <cell r="H6204">
            <v>0.75</v>
          </cell>
          <cell r="I6204" t="str">
            <v>-</v>
          </cell>
          <cell r="J6204">
            <v>1</v>
          </cell>
          <cell r="K6204">
            <v>1</v>
          </cell>
        </row>
        <row r="6205">
          <cell r="A6205" t="str">
            <v>M2</v>
          </cell>
          <cell r="B6205" t="str">
            <v>A5C</v>
          </cell>
          <cell r="C6205" t="str">
            <v>P</v>
          </cell>
          <cell r="D6205" t="str">
            <v>23027</v>
          </cell>
          <cell r="E6205" t="str">
            <v>R TEE</v>
          </cell>
          <cell r="F6205">
            <v>2</v>
          </cell>
          <cell r="G6205" t="str">
            <v>CB400400001H01</v>
          </cell>
          <cell r="H6205">
            <v>1</v>
          </cell>
          <cell r="I6205" t="str">
            <v>-</v>
          </cell>
          <cell r="J6205">
            <v>1</v>
          </cell>
          <cell r="K6205">
            <v>1</v>
          </cell>
        </row>
        <row r="6206">
          <cell r="A6206" t="str">
            <v>M2</v>
          </cell>
          <cell r="B6206" t="str">
            <v>A5C</v>
          </cell>
          <cell r="C6206" t="str">
            <v>P</v>
          </cell>
          <cell r="D6206" t="str">
            <v>23027</v>
          </cell>
          <cell r="E6206" t="str">
            <v>R TEE</v>
          </cell>
          <cell r="F6206">
            <v>2</v>
          </cell>
          <cell r="G6206" t="str">
            <v>CB400400001H0T</v>
          </cell>
          <cell r="H6206">
            <v>0.75</v>
          </cell>
          <cell r="I6206" t="str">
            <v>-</v>
          </cell>
          <cell r="J6206">
            <v>1</v>
          </cell>
          <cell r="K6206">
            <v>1</v>
          </cell>
        </row>
        <row r="6207">
          <cell r="A6207" t="str">
            <v>M2</v>
          </cell>
          <cell r="B6207" t="str">
            <v>A5C</v>
          </cell>
          <cell r="C6207" t="str">
            <v>P</v>
          </cell>
          <cell r="D6207" t="str">
            <v>23033</v>
          </cell>
          <cell r="E6207" t="str">
            <v>R TEE</v>
          </cell>
          <cell r="F6207">
            <v>2</v>
          </cell>
          <cell r="G6207" t="str">
            <v>CB400400001H0T</v>
          </cell>
          <cell r="H6207">
            <v>0.75</v>
          </cell>
          <cell r="I6207" t="str">
            <v>-</v>
          </cell>
          <cell r="J6207">
            <v>4</v>
          </cell>
          <cell r="K6207">
            <v>4</v>
          </cell>
        </row>
        <row r="6208">
          <cell r="A6208" t="str">
            <v>M2</v>
          </cell>
          <cell r="B6208" t="str">
            <v>A5C</v>
          </cell>
          <cell r="C6208" t="str">
            <v>P</v>
          </cell>
          <cell r="D6208" t="str">
            <v>23039</v>
          </cell>
          <cell r="E6208" t="str">
            <v>R TEE</v>
          </cell>
          <cell r="F6208">
            <v>2</v>
          </cell>
          <cell r="G6208" t="str">
            <v>CB400400001H0T</v>
          </cell>
          <cell r="H6208">
            <v>0.75</v>
          </cell>
          <cell r="I6208" t="str">
            <v>-</v>
          </cell>
          <cell r="J6208">
            <v>4</v>
          </cell>
          <cell r="K6208">
            <v>4</v>
          </cell>
        </row>
        <row r="6209">
          <cell r="A6209" t="str">
            <v>M2</v>
          </cell>
          <cell r="B6209" t="str">
            <v>A5C</v>
          </cell>
          <cell r="C6209" t="str">
            <v>P</v>
          </cell>
          <cell r="D6209" t="str">
            <v>23039</v>
          </cell>
          <cell r="E6209" t="str">
            <v>R TEE</v>
          </cell>
          <cell r="F6209">
            <v>2</v>
          </cell>
          <cell r="G6209" t="str">
            <v>CB400400001H0T</v>
          </cell>
          <cell r="H6209">
            <v>0.75</v>
          </cell>
          <cell r="I6209" t="str">
            <v>-</v>
          </cell>
          <cell r="J6209">
            <v>1</v>
          </cell>
          <cell r="K6209">
            <v>1</v>
          </cell>
        </row>
        <row r="6210">
          <cell r="A6210" t="str">
            <v>M2</v>
          </cell>
          <cell r="B6210" t="str">
            <v>A5C</v>
          </cell>
          <cell r="C6210" t="str">
            <v>P</v>
          </cell>
          <cell r="D6210" t="str">
            <v>23039</v>
          </cell>
          <cell r="E6210" t="str">
            <v>R TEE</v>
          </cell>
          <cell r="F6210">
            <v>2</v>
          </cell>
          <cell r="G6210" t="str">
            <v>CB400400001H01</v>
          </cell>
          <cell r="H6210">
            <v>1</v>
          </cell>
          <cell r="I6210" t="str">
            <v>-</v>
          </cell>
          <cell r="J6210">
            <v>2</v>
          </cell>
          <cell r="K6210">
            <v>2</v>
          </cell>
        </row>
        <row r="6211">
          <cell r="A6211" t="str">
            <v>M2</v>
          </cell>
          <cell r="B6211" t="str">
            <v>A5C</v>
          </cell>
          <cell r="C6211" t="str">
            <v>P</v>
          </cell>
          <cell r="D6211" t="str">
            <v>24001</v>
          </cell>
          <cell r="E6211" t="str">
            <v>C SWG</v>
          </cell>
          <cell r="F6211">
            <v>2</v>
          </cell>
          <cell r="G6211" t="str">
            <v>CB161108081H01</v>
          </cell>
          <cell r="H6211">
            <v>1</v>
          </cell>
          <cell r="I6211" t="str">
            <v>-</v>
          </cell>
          <cell r="J6211">
            <v>2</v>
          </cell>
          <cell r="K6211">
            <v>2</v>
          </cell>
        </row>
        <row r="6212">
          <cell r="A6212" t="str">
            <v>M2</v>
          </cell>
          <cell r="B6212" t="str">
            <v>A5C</v>
          </cell>
          <cell r="C6212" t="str">
            <v>P</v>
          </cell>
          <cell r="D6212" t="str">
            <v>23009</v>
          </cell>
          <cell r="E6212" t="str">
            <v>E SWG</v>
          </cell>
          <cell r="F6212">
            <v>2</v>
          </cell>
          <cell r="G6212" t="str">
            <v>CB162108081H01</v>
          </cell>
          <cell r="H6212">
            <v>1</v>
          </cell>
          <cell r="I6212" t="str">
            <v>-</v>
          </cell>
          <cell r="J6212">
            <v>2</v>
          </cell>
          <cell r="K6212">
            <v>2</v>
          </cell>
        </row>
        <row r="6213">
          <cell r="A6213" t="str">
            <v>M2</v>
          </cell>
          <cell r="B6213" t="str">
            <v>A5C</v>
          </cell>
          <cell r="C6213" t="str">
            <v>P</v>
          </cell>
          <cell r="D6213" t="str">
            <v>24001</v>
          </cell>
          <cell r="E6213" t="str">
            <v>R TEE</v>
          </cell>
          <cell r="F6213">
            <v>2</v>
          </cell>
          <cell r="G6213" t="str">
            <v>CB400400001H0T</v>
          </cell>
          <cell r="H6213">
            <v>0.75</v>
          </cell>
          <cell r="I6213" t="str">
            <v>-</v>
          </cell>
          <cell r="J6213">
            <v>2</v>
          </cell>
          <cell r="K6213">
            <v>2</v>
          </cell>
        </row>
        <row r="6214">
          <cell r="A6214" t="str">
            <v>M2</v>
          </cell>
          <cell r="B6214" t="str">
            <v>A5C</v>
          </cell>
          <cell r="C6214" t="str">
            <v>P</v>
          </cell>
          <cell r="D6214" t="str">
            <v>23073</v>
          </cell>
          <cell r="E6214" t="str">
            <v>C SWG</v>
          </cell>
          <cell r="F6214">
            <v>2</v>
          </cell>
          <cell r="G6214" t="str">
            <v>CB1614080802IH</v>
          </cell>
          <cell r="H6214">
            <v>1.5</v>
          </cell>
          <cell r="I6214" t="str">
            <v>-</v>
          </cell>
          <cell r="J6214">
            <v>2</v>
          </cell>
          <cell r="K6214">
            <v>3</v>
          </cell>
        </row>
        <row r="6215">
          <cell r="A6215" t="str">
            <v>M2</v>
          </cell>
          <cell r="B6215" t="str">
            <v>A5C</v>
          </cell>
          <cell r="C6215" t="str">
            <v>P</v>
          </cell>
          <cell r="D6215" t="str">
            <v>23085</v>
          </cell>
          <cell r="E6215" t="str">
            <v>C SWG</v>
          </cell>
          <cell r="F6215">
            <v>2</v>
          </cell>
          <cell r="G6215" t="str">
            <v>CB1614080802IH</v>
          </cell>
          <cell r="H6215">
            <v>1.5</v>
          </cell>
          <cell r="I6215" t="str">
            <v>-</v>
          </cell>
          <cell r="J6215">
            <v>2</v>
          </cell>
          <cell r="K6215">
            <v>3</v>
          </cell>
        </row>
        <row r="6216">
          <cell r="A6216" t="str">
            <v>M2</v>
          </cell>
          <cell r="B6216" t="str">
            <v>A5C</v>
          </cell>
          <cell r="C6216" t="str">
            <v>P</v>
          </cell>
          <cell r="D6216" t="str">
            <v>23096</v>
          </cell>
          <cell r="E6216" t="str">
            <v>C SWG</v>
          </cell>
          <cell r="F6216">
            <v>2</v>
          </cell>
          <cell r="G6216" t="str">
            <v>CB1614080802IH</v>
          </cell>
          <cell r="H6216">
            <v>1.5</v>
          </cell>
          <cell r="I6216" t="str">
            <v>-</v>
          </cell>
          <cell r="J6216">
            <v>2</v>
          </cell>
          <cell r="K6216">
            <v>3</v>
          </cell>
        </row>
        <row r="6217">
          <cell r="A6217" t="str">
            <v>M2</v>
          </cell>
          <cell r="B6217" t="str">
            <v>A5C</v>
          </cell>
          <cell r="C6217" t="str">
            <v>P</v>
          </cell>
          <cell r="D6217" t="str">
            <v>23135</v>
          </cell>
          <cell r="E6217" t="str">
            <v>C SWG</v>
          </cell>
          <cell r="F6217">
            <v>2</v>
          </cell>
          <cell r="G6217" t="str">
            <v>CB1614080802IH</v>
          </cell>
          <cell r="H6217">
            <v>1.5</v>
          </cell>
          <cell r="I6217" t="str">
            <v>-</v>
          </cell>
          <cell r="J6217">
            <v>2</v>
          </cell>
          <cell r="K6217">
            <v>3</v>
          </cell>
        </row>
        <row r="6218">
          <cell r="A6218" t="str">
            <v>M2</v>
          </cell>
          <cell r="B6218" t="str">
            <v>A5C</v>
          </cell>
          <cell r="C6218" t="str">
            <v>P</v>
          </cell>
          <cell r="D6218" t="str">
            <v>23230</v>
          </cell>
          <cell r="E6218" t="str">
            <v>C SWG</v>
          </cell>
          <cell r="F6218">
            <v>2</v>
          </cell>
          <cell r="G6218" t="str">
            <v>CB161408080201</v>
          </cell>
          <cell r="H6218">
            <v>1</v>
          </cell>
          <cell r="I6218" t="str">
            <v>-</v>
          </cell>
          <cell r="J6218">
            <v>2</v>
          </cell>
          <cell r="K6218">
            <v>3</v>
          </cell>
        </row>
        <row r="6219">
          <cell r="A6219" t="str">
            <v>M2</v>
          </cell>
          <cell r="B6219" t="str">
            <v>A5C</v>
          </cell>
          <cell r="C6219" t="str">
            <v>P</v>
          </cell>
          <cell r="D6219" t="str">
            <v>23252</v>
          </cell>
          <cell r="E6219" t="str">
            <v>C SWG</v>
          </cell>
          <cell r="F6219">
            <v>2</v>
          </cell>
          <cell r="G6219" t="str">
            <v>CB161408080201</v>
          </cell>
          <cell r="H6219">
            <v>1</v>
          </cell>
          <cell r="I6219" t="str">
            <v>-</v>
          </cell>
          <cell r="J6219">
            <v>2</v>
          </cell>
          <cell r="K6219">
            <v>3</v>
          </cell>
        </row>
        <row r="6220">
          <cell r="A6220" t="str">
            <v>M2</v>
          </cell>
          <cell r="B6220" t="str">
            <v>A5C</v>
          </cell>
          <cell r="C6220" t="str">
            <v>P</v>
          </cell>
          <cell r="D6220" t="str">
            <v>23261</v>
          </cell>
          <cell r="E6220" t="str">
            <v>C SWG</v>
          </cell>
          <cell r="F6220">
            <v>2</v>
          </cell>
          <cell r="G6220" t="str">
            <v>CB161408080201</v>
          </cell>
          <cell r="H6220">
            <v>1</v>
          </cell>
          <cell r="I6220" t="str">
            <v>-</v>
          </cell>
          <cell r="J6220">
            <v>1</v>
          </cell>
          <cell r="K6220">
            <v>2</v>
          </cell>
        </row>
        <row r="6221">
          <cell r="A6221" t="str">
            <v>M2</v>
          </cell>
          <cell r="B6221" t="str">
            <v>A5C</v>
          </cell>
          <cell r="C6221" t="str">
            <v>P</v>
          </cell>
          <cell r="D6221" t="str">
            <v>24021</v>
          </cell>
          <cell r="E6221" t="str">
            <v>C SWG</v>
          </cell>
          <cell r="F6221">
            <v>2</v>
          </cell>
          <cell r="G6221" t="str">
            <v>CB1614080802IH</v>
          </cell>
          <cell r="H6221">
            <v>1.5</v>
          </cell>
          <cell r="I6221" t="str">
            <v>-</v>
          </cell>
          <cell r="J6221">
            <v>2</v>
          </cell>
          <cell r="K6221">
            <v>3</v>
          </cell>
        </row>
        <row r="6222">
          <cell r="A6222" t="str">
            <v>M2</v>
          </cell>
          <cell r="B6222" t="str">
            <v>A5C</v>
          </cell>
          <cell r="C6222" t="str">
            <v>P</v>
          </cell>
          <cell r="D6222" t="str">
            <v>23102</v>
          </cell>
          <cell r="E6222" t="str">
            <v>C SWG</v>
          </cell>
          <cell r="F6222">
            <v>2</v>
          </cell>
          <cell r="G6222" t="str">
            <v>CB1614080802IH</v>
          </cell>
          <cell r="H6222">
            <v>1.5</v>
          </cell>
          <cell r="I6222" t="str">
            <v>-</v>
          </cell>
          <cell r="J6222">
            <v>2</v>
          </cell>
          <cell r="K6222">
            <v>3</v>
          </cell>
        </row>
        <row r="6223">
          <cell r="A6223" t="str">
            <v>M2</v>
          </cell>
          <cell r="B6223" t="str">
            <v>A5C</v>
          </cell>
          <cell r="C6223" t="str">
            <v>P</v>
          </cell>
          <cell r="D6223" t="str">
            <v>24007</v>
          </cell>
          <cell r="E6223" t="str">
            <v>C SWG</v>
          </cell>
          <cell r="F6223">
            <v>2</v>
          </cell>
          <cell r="G6223" t="str">
            <v>CB161408080201</v>
          </cell>
          <cell r="H6223">
            <v>1</v>
          </cell>
          <cell r="I6223" t="str">
            <v>-</v>
          </cell>
          <cell r="J6223">
            <v>1</v>
          </cell>
          <cell r="K6223">
            <v>2</v>
          </cell>
        </row>
        <row r="6224">
          <cell r="A6224" t="str">
            <v>M2</v>
          </cell>
          <cell r="B6224" t="str">
            <v>A5C</v>
          </cell>
          <cell r="C6224" t="str">
            <v>P</v>
          </cell>
          <cell r="D6224" t="str">
            <v>24013</v>
          </cell>
          <cell r="E6224" t="str">
            <v>C SWG</v>
          </cell>
          <cell r="F6224">
            <v>2</v>
          </cell>
          <cell r="G6224" t="str">
            <v>CB161408080201</v>
          </cell>
          <cell r="H6224">
            <v>1</v>
          </cell>
          <cell r="I6224" t="str">
            <v>-</v>
          </cell>
          <cell r="J6224">
            <v>2</v>
          </cell>
          <cell r="K6224">
            <v>3</v>
          </cell>
        </row>
        <row r="6225">
          <cell r="A6225" t="str">
            <v>M2</v>
          </cell>
          <cell r="B6225" t="str">
            <v>A5C</v>
          </cell>
          <cell r="C6225" t="str">
            <v>P</v>
          </cell>
          <cell r="D6225" t="str">
            <v>23115</v>
          </cell>
          <cell r="E6225" t="str">
            <v>E SWG</v>
          </cell>
          <cell r="F6225">
            <v>2</v>
          </cell>
          <cell r="G6225" t="str">
            <v>CB1624080802IH</v>
          </cell>
          <cell r="H6225">
            <v>1.5</v>
          </cell>
          <cell r="I6225" t="str">
            <v>-</v>
          </cell>
          <cell r="J6225">
            <v>2</v>
          </cell>
          <cell r="K6225">
            <v>3</v>
          </cell>
        </row>
        <row r="6226">
          <cell r="A6226" t="str">
            <v>M2</v>
          </cell>
          <cell r="B6226" t="str">
            <v>A5C</v>
          </cell>
          <cell r="C6226" t="str">
            <v>P</v>
          </cell>
          <cell r="D6226" t="str">
            <v>23188</v>
          </cell>
          <cell r="E6226" t="str">
            <v>E SWG</v>
          </cell>
          <cell r="F6226">
            <v>2</v>
          </cell>
          <cell r="G6226" t="str">
            <v>CB16240808020T</v>
          </cell>
          <cell r="H6226">
            <v>0.75</v>
          </cell>
          <cell r="I6226" t="str">
            <v>-</v>
          </cell>
          <cell r="J6226">
            <v>2</v>
          </cell>
          <cell r="K6226">
            <v>3</v>
          </cell>
        </row>
        <row r="6227">
          <cell r="A6227" t="str">
            <v>M2</v>
          </cell>
          <cell r="B6227" t="str">
            <v>A5C</v>
          </cell>
          <cell r="C6227" t="str">
            <v>P</v>
          </cell>
          <cell r="D6227" t="str">
            <v>23192</v>
          </cell>
          <cell r="E6227" t="str">
            <v>E SWG</v>
          </cell>
          <cell r="F6227">
            <v>2</v>
          </cell>
          <cell r="G6227" t="str">
            <v>CB1624080802IH</v>
          </cell>
          <cell r="H6227">
            <v>1.5</v>
          </cell>
          <cell r="I6227" t="str">
            <v>-</v>
          </cell>
          <cell r="J6227">
            <v>2</v>
          </cell>
          <cell r="K6227">
            <v>3</v>
          </cell>
        </row>
        <row r="6228">
          <cell r="A6228" t="str">
            <v>M2</v>
          </cell>
          <cell r="B6228" t="str">
            <v>A5C</v>
          </cell>
          <cell r="C6228" t="str">
            <v>P</v>
          </cell>
          <cell r="D6228" t="str">
            <v>23001</v>
          </cell>
          <cell r="E6228" t="str">
            <v>E SWG</v>
          </cell>
          <cell r="F6228">
            <v>2</v>
          </cell>
          <cell r="G6228" t="str">
            <v>CB1624080802IH</v>
          </cell>
          <cell r="H6228">
            <v>1.5</v>
          </cell>
          <cell r="I6228" t="str">
            <v>-</v>
          </cell>
          <cell r="J6228">
            <v>2</v>
          </cell>
          <cell r="K6228">
            <v>3</v>
          </cell>
        </row>
        <row r="6229">
          <cell r="A6229" t="str">
            <v>M2</v>
          </cell>
          <cell r="B6229" t="str">
            <v>A5C</v>
          </cell>
          <cell r="C6229" t="str">
            <v>P</v>
          </cell>
          <cell r="D6229" t="str">
            <v>23035</v>
          </cell>
          <cell r="E6229" t="str">
            <v>E SWG</v>
          </cell>
          <cell r="F6229">
            <v>2</v>
          </cell>
          <cell r="G6229" t="str">
            <v>CB1624080802IH</v>
          </cell>
          <cell r="H6229">
            <v>1.5</v>
          </cell>
          <cell r="I6229" t="str">
            <v>-</v>
          </cell>
          <cell r="J6229">
            <v>2</v>
          </cell>
          <cell r="K6229">
            <v>3</v>
          </cell>
        </row>
        <row r="6230">
          <cell r="A6230" t="str">
            <v>M2</v>
          </cell>
          <cell r="B6230" t="str">
            <v>A5C</v>
          </cell>
          <cell r="C6230" t="str">
            <v>P</v>
          </cell>
          <cell r="D6230" t="str">
            <v>23073</v>
          </cell>
          <cell r="E6230" t="str">
            <v>SOL</v>
          </cell>
          <cell r="F6230">
            <v>2</v>
          </cell>
          <cell r="G6230" t="str">
            <v>CB39020000020T</v>
          </cell>
          <cell r="H6230">
            <v>0.75</v>
          </cell>
          <cell r="I6230" t="str">
            <v>-</v>
          </cell>
          <cell r="J6230">
            <v>2</v>
          </cell>
          <cell r="K6230">
            <v>3</v>
          </cell>
        </row>
        <row r="6231">
          <cell r="A6231" t="str">
            <v>M2</v>
          </cell>
          <cell r="B6231" t="str">
            <v>A5C</v>
          </cell>
          <cell r="C6231" t="str">
            <v>P</v>
          </cell>
          <cell r="D6231" t="str">
            <v>23085</v>
          </cell>
          <cell r="E6231" t="str">
            <v>SOL</v>
          </cell>
          <cell r="F6231">
            <v>2</v>
          </cell>
          <cell r="G6231" t="str">
            <v>CB39020000020T</v>
          </cell>
          <cell r="H6231">
            <v>0.75</v>
          </cell>
          <cell r="I6231" t="str">
            <v>-</v>
          </cell>
          <cell r="J6231">
            <v>3</v>
          </cell>
          <cell r="K6231">
            <v>4</v>
          </cell>
        </row>
        <row r="6232">
          <cell r="A6232" t="str">
            <v>M2</v>
          </cell>
          <cell r="B6232" t="str">
            <v>A5C</v>
          </cell>
          <cell r="C6232" t="str">
            <v>P</v>
          </cell>
          <cell r="D6232" t="str">
            <v>23102</v>
          </cell>
          <cell r="E6232" t="str">
            <v>SOL</v>
          </cell>
          <cell r="F6232">
            <v>2</v>
          </cell>
          <cell r="G6232" t="str">
            <v>CB390200000201</v>
          </cell>
          <cell r="H6232">
            <v>1</v>
          </cell>
          <cell r="I6232" t="str">
            <v>-</v>
          </cell>
          <cell r="J6232">
            <v>1</v>
          </cell>
          <cell r="K6232">
            <v>2</v>
          </cell>
        </row>
        <row r="6233">
          <cell r="A6233" t="str">
            <v>M2</v>
          </cell>
          <cell r="B6233" t="str">
            <v>A5C</v>
          </cell>
          <cell r="C6233" t="str">
            <v>P</v>
          </cell>
          <cell r="D6233" t="str">
            <v>23192</v>
          </cell>
          <cell r="E6233" t="str">
            <v>SOL</v>
          </cell>
          <cell r="F6233">
            <v>2</v>
          </cell>
          <cell r="G6233" t="str">
            <v>CB39020000020T</v>
          </cell>
          <cell r="H6233">
            <v>0.75</v>
          </cell>
          <cell r="I6233" t="str">
            <v>-</v>
          </cell>
          <cell r="J6233">
            <v>3</v>
          </cell>
          <cell r="K6233">
            <v>4</v>
          </cell>
        </row>
        <row r="6234">
          <cell r="A6234" t="str">
            <v>M2</v>
          </cell>
          <cell r="B6234" t="str">
            <v>A5C</v>
          </cell>
          <cell r="C6234" t="str">
            <v>P</v>
          </cell>
          <cell r="D6234" t="str">
            <v>23192</v>
          </cell>
          <cell r="E6234" t="str">
            <v>SOL</v>
          </cell>
          <cell r="F6234">
            <v>2</v>
          </cell>
          <cell r="G6234" t="str">
            <v>CB3902000002IH</v>
          </cell>
          <cell r="H6234">
            <v>1.5</v>
          </cell>
          <cell r="I6234" t="str">
            <v>-</v>
          </cell>
          <cell r="J6234">
            <v>2</v>
          </cell>
          <cell r="K6234">
            <v>3</v>
          </cell>
        </row>
        <row r="6235">
          <cell r="A6235" t="str">
            <v>M2</v>
          </cell>
          <cell r="B6235" t="str">
            <v>A5C</v>
          </cell>
          <cell r="C6235" t="str">
            <v>P</v>
          </cell>
          <cell r="D6235" t="str">
            <v>23229</v>
          </cell>
          <cell r="E6235" t="str">
            <v>SOL</v>
          </cell>
          <cell r="F6235">
            <v>2</v>
          </cell>
          <cell r="G6235" t="str">
            <v>CB39020000020T</v>
          </cell>
          <cell r="H6235">
            <v>0.75</v>
          </cell>
          <cell r="I6235" t="str">
            <v>-</v>
          </cell>
          <cell r="J6235">
            <v>1</v>
          </cell>
          <cell r="K6235">
            <v>2</v>
          </cell>
        </row>
        <row r="6236">
          <cell r="A6236" t="str">
            <v>M2</v>
          </cell>
          <cell r="B6236" t="str">
            <v>A5C</v>
          </cell>
          <cell r="C6236" t="str">
            <v>P</v>
          </cell>
          <cell r="D6236" t="str">
            <v>23251</v>
          </cell>
          <cell r="E6236" t="str">
            <v>SOL</v>
          </cell>
          <cell r="F6236">
            <v>2</v>
          </cell>
          <cell r="G6236" t="str">
            <v>CB39020000020T</v>
          </cell>
          <cell r="H6236">
            <v>0.75</v>
          </cell>
          <cell r="I6236" t="str">
            <v>-</v>
          </cell>
          <cell r="J6236">
            <v>1</v>
          </cell>
          <cell r="K6236">
            <v>2</v>
          </cell>
        </row>
        <row r="6237">
          <cell r="A6237" t="str">
            <v>M2</v>
          </cell>
          <cell r="B6237" t="str">
            <v>A5C</v>
          </cell>
          <cell r="C6237" t="str">
            <v>P</v>
          </cell>
          <cell r="D6237" t="str">
            <v>23253</v>
          </cell>
          <cell r="E6237" t="str">
            <v>SOL</v>
          </cell>
          <cell r="F6237">
            <v>2</v>
          </cell>
          <cell r="G6237" t="str">
            <v>CB3902000002IH</v>
          </cell>
          <cell r="H6237">
            <v>1.5</v>
          </cell>
          <cell r="I6237" t="str">
            <v>-</v>
          </cell>
          <cell r="J6237">
            <v>1</v>
          </cell>
          <cell r="K6237">
            <v>2</v>
          </cell>
        </row>
        <row r="6238">
          <cell r="A6238" t="str">
            <v>M2</v>
          </cell>
          <cell r="B6238" t="str">
            <v>A5C</v>
          </cell>
          <cell r="C6238" t="str">
            <v>P</v>
          </cell>
          <cell r="D6238" t="str">
            <v>23261</v>
          </cell>
          <cell r="E6238" t="str">
            <v>SOL</v>
          </cell>
          <cell r="F6238">
            <v>2</v>
          </cell>
          <cell r="G6238" t="str">
            <v>CB390200000201</v>
          </cell>
          <cell r="H6238">
            <v>1</v>
          </cell>
          <cell r="I6238" t="str">
            <v>-</v>
          </cell>
          <cell r="J6238">
            <v>1</v>
          </cell>
          <cell r="K6238">
            <v>2</v>
          </cell>
        </row>
        <row r="6239">
          <cell r="A6239" t="str">
            <v>M2</v>
          </cell>
          <cell r="B6239" t="str">
            <v>A5C</v>
          </cell>
          <cell r="C6239" t="str">
            <v>P</v>
          </cell>
          <cell r="D6239" t="str">
            <v>24006</v>
          </cell>
          <cell r="E6239" t="str">
            <v>SOL</v>
          </cell>
          <cell r="F6239">
            <v>2</v>
          </cell>
          <cell r="G6239" t="str">
            <v>CB39020000020T</v>
          </cell>
          <cell r="H6239">
            <v>0.75</v>
          </cell>
          <cell r="I6239" t="str">
            <v>-</v>
          </cell>
          <cell r="J6239">
            <v>1</v>
          </cell>
          <cell r="K6239">
            <v>2</v>
          </cell>
        </row>
        <row r="6240">
          <cell r="A6240" t="str">
            <v>M2</v>
          </cell>
          <cell r="B6240" t="str">
            <v>A5C</v>
          </cell>
          <cell r="C6240" t="str">
            <v>P</v>
          </cell>
          <cell r="D6240" t="str">
            <v>24021</v>
          </cell>
          <cell r="E6240" t="str">
            <v>SOL</v>
          </cell>
          <cell r="F6240">
            <v>2</v>
          </cell>
          <cell r="G6240" t="str">
            <v>CB39020000020T</v>
          </cell>
          <cell r="H6240">
            <v>0.75</v>
          </cell>
          <cell r="I6240" t="str">
            <v>-</v>
          </cell>
          <cell r="J6240">
            <v>2</v>
          </cell>
          <cell r="K6240">
            <v>3</v>
          </cell>
        </row>
        <row r="6241">
          <cell r="A6241" t="str">
            <v>M2</v>
          </cell>
          <cell r="B6241" t="str">
            <v>A5C</v>
          </cell>
          <cell r="C6241" t="str">
            <v>P</v>
          </cell>
          <cell r="D6241" t="str">
            <v>24020</v>
          </cell>
          <cell r="E6241" t="str">
            <v>SOL</v>
          </cell>
          <cell r="F6241">
            <v>2</v>
          </cell>
          <cell r="G6241" t="str">
            <v>CB390200000201</v>
          </cell>
          <cell r="H6241">
            <v>1</v>
          </cell>
          <cell r="I6241" t="str">
            <v>-</v>
          </cell>
          <cell r="J6241">
            <v>1</v>
          </cell>
          <cell r="K6241">
            <v>2</v>
          </cell>
        </row>
        <row r="6242">
          <cell r="A6242" t="str">
            <v>M2</v>
          </cell>
          <cell r="B6242" t="str">
            <v>A5C</v>
          </cell>
          <cell r="C6242" t="str">
            <v>P</v>
          </cell>
          <cell r="D6242" t="str">
            <v>23096</v>
          </cell>
          <cell r="E6242" t="str">
            <v>SOL</v>
          </cell>
          <cell r="F6242">
            <v>2</v>
          </cell>
          <cell r="G6242" t="str">
            <v>CB39020000020T</v>
          </cell>
          <cell r="H6242">
            <v>0.75</v>
          </cell>
          <cell r="I6242" t="str">
            <v>-</v>
          </cell>
          <cell r="J6242">
            <v>4</v>
          </cell>
          <cell r="K6242">
            <v>5</v>
          </cell>
        </row>
        <row r="6243">
          <cell r="A6243" t="str">
            <v>M2</v>
          </cell>
          <cell r="B6243" t="str">
            <v>A5C</v>
          </cell>
          <cell r="C6243" t="str">
            <v>P</v>
          </cell>
          <cell r="D6243" t="str">
            <v>23102</v>
          </cell>
          <cell r="E6243" t="str">
            <v>SOL</v>
          </cell>
          <cell r="F6243">
            <v>2</v>
          </cell>
          <cell r="G6243" t="str">
            <v>CB39020000020T</v>
          </cell>
          <cell r="H6243">
            <v>0.75</v>
          </cell>
          <cell r="I6243" t="str">
            <v>-</v>
          </cell>
          <cell r="J6243">
            <v>2</v>
          </cell>
          <cell r="K6243">
            <v>3</v>
          </cell>
        </row>
        <row r="6244">
          <cell r="A6244" t="str">
            <v>M2</v>
          </cell>
          <cell r="B6244" t="str">
            <v>A5C</v>
          </cell>
          <cell r="C6244" t="str">
            <v>P</v>
          </cell>
          <cell r="D6244" t="str">
            <v>23135</v>
          </cell>
          <cell r="E6244" t="str">
            <v>SOL</v>
          </cell>
          <cell r="F6244">
            <v>2</v>
          </cell>
          <cell r="G6244" t="str">
            <v>CB39020000020T</v>
          </cell>
          <cell r="H6244">
            <v>0.75</v>
          </cell>
          <cell r="I6244" t="str">
            <v>-</v>
          </cell>
          <cell r="J6244">
            <v>4</v>
          </cell>
          <cell r="K6244">
            <v>5</v>
          </cell>
        </row>
        <row r="6245">
          <cell r="A6245" t="str">
            <v>M2</v>
          </cell>
          <cell r="B6245" t="str">
            <v>A5C</v>
          </cell>
          <cell r="C6245" t="str">
            <v>P</v>
          </cell>
          <cell r="D6245" t="str">
            <v>23192</v>
          </cell>
          <cell r="E6245" t="str">
            <v>SOL</v>
          </cell>
          <cell r="F6245">
            <v>2</v>
          </cell>
          <cell r="G6245" t="str">
            <v>CB39020000020T</v>
          </cell>
          <cell r="H6245">
            <v>0.75</v>
          </cell>
          <cell r="I6245" t="str">
            <v>-</v>
          </cell>
          <cell r="J6245">
            <v>1</v>
          </cell>
          <cell r="K6245">
            <v>2</v>
          </cell>
        </row>
        <row r="6246">
          <cell r="A6246" t="str">
            <v>M2</v>
          </cell>
          <cell r="B6246" t="str">
            <v>A5C</v>
          </cell>
          <cell r="C6246" t="str">
            <v>P</v>
          </cell>
          <cell r="D6246" t="str">
            <v>23231</v>
          </cell>
          <cell r="E6246" t="str">
            <v>SOL</v>
          </cell>
          <cell r="F6246">
            <v>2</v>
          </cell>
          <cell r="G6246" t="str">
            <v>CB3902000002IH</v>
          </cell>
          <cell r="H6246">
            <v>1.5</v>
          </cell>
          <cell r="I6246" t="str">
            <v>-</v>
          </cell>
          <cell r="J6246">
            <v>1</v>
          </cell>
          <cell r="K6246">
            <v>2</v>
          </cell>
        </row>
        <row r="6247">
          <cell r="A6247" t="str">
            <v>M2</v>
          </cell>
          <cell r="B6247" t="str">
            <v>A5C</v>
          </cell>
          <cell r="C6247" t="str">
            <v>P</v>
          </cell>
          <cell r="D6247" t="str">
            <v>23264</v>
          </cell>
          <cell r="E6247" t="str">
            <v>SOL</v>
          </cell>
          <cell r="F6247">
            <v>2</v>
          </cell>
          <cell r="G6247" t="str">
            <v>CB39020000020T</v>
          </cell>
          <cell r="H6247">
            <v>0.75</v>
          </cell>
          <cell r="I6247" t="str">
            <v>-</v>
          </cell>
          <cell r="J6247">
            <v>2</v>
          </cell>
          <cell r="K6247">
            <v>3</v>
          </cell>
        </row>
        <row r="6248">
          <cell r="A6248" t="str">
            <v>M2</v>
          </cell>
          <cell r="B6248" t="str">
            <v>A5C</v>
          </cell>
          <cell r="C6248" t="str">
            <v>TRIM</v>
          </cell>
          <cell r="D6248" t="str">
            <v>V-2352</v>
          </cell>
          <cell r="E6248" t="str">
            <v>SOL</v>
          </cell>
          <cell r="F6248">
            <v>2</v>
          </cell>
          <cell r="G6248" t="str">
            <v>CB39020000020T</v>
          </cell>
          <cell r="H6248">
            <v>0.75</v>
          </cell>
          <cell r="I6248" t="str">
            <v>-</v>
          </cell>
          <cell r="J6248">
            <v>5</v>
          </cell>
          <cell r="K6248">
            <v>6</v>
          </cell>
        </row>
        <row r="6249">
          <cell r="A6249" t="str">
            <v>M2</v>
          </cell>
          <cell r="B6249" t="str">
            <v>A5C</v>
          </cell>
          <cell r="C6249" t="str">
            <v>P</v>
          </cell>
          <cell r="D6249" t="str">
            <v>23019</v>
          </cell>
          <cell r="E6249" t="str">
            <v>C SWG</v>
          </cell>
          <cell r="F6249">
            <v>2</v>
          </cell>
          <cell r="G6249" t="str">
            <v>CB1614080802IH</v>
          </cell>
          <cell r="H6249">
            <v>1.5</v>
          </cell>
          <cell r="I6249" t="str">
            <v>-</v>
          </cell>
          <cell r="J6249">
            <v>2</v>
          </cell>
          <cell r="K6249">
            <v>3</v>
          </cell>
        </row>
        <row r="6250">
          <cell r="A6250" t="str">
            <v>M2</v>
          </cell>
          <cell r="B6250" t="str">
            <v>A5C</v>
          </cell>
          <cell r="C6250" t="str">
            <v>P</v>
          </cell>
          <cell r="D6250" t="str">
            <v>23053</v>
          </cell>
          <cell r="E6250" t="str">
            <v>C SWG</v>
          </cell>
          <cell r="F6250">
            <v>2</v>
          </cell>
          <cell r="G6250" t="str">
            <v>CB1614080802IH</v>
          </cell>
          <cell r="H6250">
            <v>1.5</v>
          </cell>
          <cell r="I6250" t="str">
            <v>-</v>
          </cell>
          <cell r="J6250">
            <v>2</v>
          </cell>
          <cell r="K6250">
            <v>3</v>
          </cell>
        </row>
        <row r="6251">
          <cell r="A6251" t="str">
            <v>M2</v>
          </cell>
          <cell r="B6251" t="str">
            <v>A5C</v>
          </cell>
          <cell r="C6251" t="str">
            <v>P</v>
          </cell>
          <cell r="D6251" t="str">
            <v>23224</v>
          </cell>
          <cell r="E6251" t="str">
            <v>C SWG</v>
          </cell>
          <cell r="F6251">
            <v>2</v>
          </cell>
          <cell r="G6251" t="str">
            <v>CB1614080802IH</v>
          </cell>
          <cell r="H6251">
            <v>1.5</v>
          </cell>
          <cell r="I6251" t="str">
            <v>-</v>
          </cell>
          <cell r="J6251">
            <v>2</v>
          </cell>
          <cell r="K6251">
            <v>3</v>
          </cell>
        </row>
        <row r="6252">
          <cell r="A6252" t="str">
            <v>M2</v>
          </cell>
          <cell r="B6252" t="str">
            <v>A5C</v>
          </cell>
          <cell r="C6252" t="str">
            <v>P</v>
          </cell>
          <cell r="D6252" t="str">
            <v>24016</v>
          </cell>
          <cell r="E6252" t="str">
            <v>C SWG</v>
          </cell>
          <cell r="F6252">
            <v>2</v>
          </cell>
          <cell r="G6252" t="str">
            <v>CB16140808020T</v>
          </cell>
          <cell r="H6252">
            <v>0.75</v>
          </cell>
          <cell r="I6252" t="str">
            <v>-</v>
          </cell>
          <cell r="J6252">
            <v>2</v>
          </cell>
          <cell r="K6252">
            <v>3</v>
          </cell>
        </row>
        <row r="6253">
          <cell r="A6253" t="str">
            <v>M2</v>
          </cell>
          <cell r="B6253" t="str">
            <v>A5C</v>
          </cell>
          <cell r="C6253" t="str">
            <v>P</v>
          </cell>
          <cell r="D6253" t="str">
            <v>23020</v>
          </cell>
          <cell r="E6253" t="str">
            <v>E SWG</v>
          </cell>
          <cell r="F6253">
            <v>2</v>
          </cell>
          <cell r="G6253" t="str">
            <v>CB1624080802IH</v>
          </cell>
          <cell r="H6253">
            <v>1.5</v>
          </cell>
          <cell r="I6253" t="str">
            <v>-</v>
          </cell>
          <cell r="J6253">
            <v>2</v>
          </cell>
          <cell r="K6253">
            <v>3</v>
          </cell>
        </row>
        <row r="6254">
          <cell r="A6254" t="str">
            <v>M2</v>
          </cell>
          <cell r="B6254" t="str">
            <v>A5C</v>
          </cell>
          <cell r="C6254" t="str">
            <v>P</v>
          </cell>
          <cell r="D6254" t="str">
            <v>23030</v>
          </cell>
          <cell r="E6254" t="str">
            <v>E SWG</v>
          </cell>
          <cell r="F6254">
            <v>2</v>
          </cell>
          <cell r="G6254" t="str">
            <v>CB1624080802IH</v>
          </cell>
          <cell r="H6254">
            <v>1.5</v>
          </cell>
          <cell r="I6254" t="str">
            <v>-</v>
          </cell>
          <cell r="J6254">
            <v>2</v>
          </cell>
          <cell r="K6254">
            <v>3</v>
          </cell>
        </row>
        <row r="6255">
          <cell r="A6255" t="str">
            <v>M2</v>
          </cell>
          <cell r="B6255" t="str">
            <v>A5C</v>
          </cell>
          <cell r="C6255" t="str">
            <v>P</v>
          </cell>
          <cell r="D6255" t="str">
            <v>23054</v>
          </cell>
          <cell r="E6255" t="str">
            <v>E SWG</v>
          </cell>
          <cell r="F6255">
            <v>2</v>
          </cell>
          <cell r="G6255" t="str">
            <v>CB1624080802IH</v>
          </cell>
          <cell r="H6255">
            <v>1.5</v>
          </cell>
          <cell r="I6255" t="str">
            <v>-</v>
          </cell>
          <cell r="J6255">
            <v>2</v>
          </cell>
          <cell r="K6255">
            <v>3</v>
          </cell>
        </row>
        <row r="6256">
          <cell r="A6256" t="str">
            <v>M2</v>
          </cell>
          <cell r="B6256" t="str">
            <v>A5C</v>
          </cell>
          <cell r="C6256" t="str">
            <v>P</v>
          </cell>
          <cell r="D6256" t="str">
            <v>24018</v>
          </cell>
          <cell r="E6256" t="str">
            <v>E SWG</v>
          </cell>
          <cell r="F6256">
            <v>2</v>
          </cell>
          <cell r="G6256" t="str">
            <v>CB16240808020T</v>
          </cell>
          <cell r="H6256">
            <v>0.75</v>
          </cell>
          <cell r="I6256" t="str">
            <v>-</v>
          </cell>
          <cell r="J6256">
            <v>2</v>
          </cell>
          <cell r="K6256">
            <v>3</v>
          </cell>
        </row>
        <row r="6257">
          <cell r="A6257" t="str">
            <v>M2</v>
          </cell>
          <cell r="B6257" t="str">
            <v>A5C</v>
          </cell>
          <cell r="C6257" t="str">
            <v>P</v>
          </cell>
          <cell r="D6257" t="str">
            <v>23036</v>
          </cell>
          <cell r="E6257" t="str">
            <v>E SWG</v>
          </cell>
          <cell r="F6257">
            <v>2</v>
          </cell>
          <cell r="G6257" t="str">
            <v>CB1624080802IH</v>
          </cell>
          <cell r="H6257">
            <v>1.5</v>
          </cell>
          <cell r="I6257" t="str">
            <v>-</v>
          </cell>
          <cell r="J6257">
            <v>2</v>
          </cell>
          <cell r="K6257">
            <v>3</v>
          </cell>
        </row>
        <row r="6258">
          <cell r="A6258" t="str">
            <v>M2</v>
          </cell>
          <cell r="B6258" t="str">
            <v>A5C</v>
          </cell>
          <cell r="C6258" t="str">
            <v>P</v>
          </cell>
          <cell r="D6258" t="str">
            <v>23020</v>
          </cell>
          <cell r="E6258" t="str">
            <v>SOL</v>
          </cell>
          <cell r="F6258">
            <v>2</v>
          </cell>
          <cell r="G6258" t="str">
            <v>CB39020000020T</v>
          </cell>
          <cell r="H6258">
            <v>0.75</v>
          </cell>
          <cell r="I6258" t="str">
            <v>-</v>
          </cell>
          <cell r="J6258">
            <v>1</v>
          </cell>
          <cell r="K6258">
            <v>2</v>
          </cell>
        </row>
        <row r="6259">
          <cell r="A6259" t="str">
            <v>M2</v>
          </cell>
          <cell r="B6259" t="str">
            <v>A5C</v>
          </cell>
          <cell r="C6259" t="str">
            <v>P</v>
          </cell>
          <cell r="D6259" t="str">
            <v>23020</v>
          </cell>
          <cell r="E6259" t="str">
            <v>SOL</v>
          </cell>
          <cell r="F6259">
            <v>2</v>
          </cell>
          <cell r="G6259" t="str">
            <v>CB3902000002IH</v>
          </cell>
          <cell r="H6259">
            <v>1.5</v>
          </cell>
          <cell r="I6259" t="str">
            <v>-</v>
          </cell>
          <cell r="J6259">
            <v>2</v>
          </cell>
          <cell r="K6259">
            <v>3</v>
          </cell>
        </row>
        <row r="6260">
          <cell r="A6260" t="str">
            <v>M2</v>
          </cell>
          <cell r="B6260" t="str">
            <v>A5C</v>
          </cell>
          <cell r="C6260" t="str">
            <v>P</v>
          </cell>
          <cell r="D6260" t="str">
            <v>23054</v>
          </cell>
          <cell r="E6260" t="str">
            <v>SOL</v>
          </cell>
          <cell r="F6260">
            <v>2</v>
          </cell>
          <cell r="G6260" t="str">
            <v>CB39020000020T</v>
          </cell>
          <cell r="H6260">
            <v>0.75</v>
          </cell>
          <cell r="I6260" t="str">
            <v>-</v>
          </cell>
          <cell r="J6260">
            <v>1</v>
          </cell>
          <cell r="K6260">
            <v>2</v>
          </cell>
        </row>
        <row r="6261">
          <cell r="A6261" t="str">
            <v>M2</v>
          </cell>
          <cell r="B6261" t="str">
            <v>A5C</v>
          </cell>
          <cell r="C6261" t="str">
            <v>P</v>
          </cell>
          <cell r="D6261" t="str">
            <v>23054</v>
          </cell>
          <cell r="E6261" t="str">
            <v>SOL</v>
          </cell>
          <cell r="F6261">
            <v>2</v>
          </cell>
          <cell r="G6261" t="str">
            <v>CB3902000002IH</v>
          </cell>
          <cell r="H6261">
            <v>1.5</v>
          </cell>
          <cell r="I6261" t="str">
            <v>-</v>
          </cell>
          <cell r="J6261">
            <v>2</v>
          </cell>
          <cell r="K6261">
            <v>3</v>
          </cell>
        </row>
        <row r="6262">
          <cell r="A6262" t="str">
            <v>M2</v>
          </cell>
          <cell r="B6262" t="str">
            <v>A5C</v>
          </cell>
          <cell r="C6262" t="str">
            <v>P</v>
          </cell>
          <cell r="D6262" t="str">
            <v>23053</v>
          </cell>
          <cell r="E6262" t="str">
            <v>SOL</v>
          </cell>
          <cell r="F6262">
            <v>2</v>
          </cell>
          <cell r="G6262" t="str">
            <v>CB39020000020T</v>
          </cell>
          <cell r="H6262">
            <v>0.75</v>
          </cell>
          <cell r="I6262" t="str">
            <v>-</v>
          </cell>
          <cell r="J6262">
            <v>5</v>
          </cell>
          <cell r="K6262">
            <v>6</v>
          </cell>
        </row>
        <row r="6263">
          <cell r="A6263" t="str">
            <v>M2</v>
          </cell>
          <cell r="B6263" t="str">
            <v>A5C</v>
          </cell>
          <cell r="C6263" t="str">
            <v>P</v>
          </cell>
          <cell r="D6263" t="str">
            <v>23019</v>
          </cell>
          <cell r="E6263" t="str">
            <v>SOL</v>
          </cell>
          <cell r="F6263">
            <v>2</v>
          </cell>
          <cell r="G6263" t="str">
            <v>CB3902000002IH</v>
          </cell>
          <cell r="H6263">
            <v>1.5</v>
          </cell>
          <cell r="I6263" t="str">
            <v>-</v>
          </cell>
          <cell r="J6263">
            <v>1</v>
          </cell>
          <cell r="K6263">
            <v>2</v>
          </cell>
        </row>
        <row r="6264">
          <cell r="A6264" t="str">
            <v>M2</v>
          </cell>
          <cell r="B6264" t="str">
            <v>A5C</v>
          </cell>
          <cell r="C6264" t="str">
            <v>P</v>
          </cell>
          <cell r="D6264" t="str">
            <v>23019</v>
          </cell>
          <cell r="E6264" t="str">
            <v>SOL</v>
          </cell>
          <cell r="F6264">
            <v>2</v>
          </cell>
          <cell r="G6264" t="str">
            <v>CB39020000020T</v>
          </cell>
          <cell r="H6264">
            <v>0.75</v>
          </cell>
          <cell r="I6264" t="str">
            <v>-</v>
          </cell>
          <cell r="J6264">
            <v>4</v>
          </cell>
          <cell r="K6264">
            <v>5</v>
          </cell>
        </row>
        <row r="6265">
          <cell r="A6265" t="str">
            <v>M2</v>
          </cell>
          <cell r="B6265" t="str">
            <v>A5C</v>
          </cell>
          <cell r="C6265" t="str">
            <v>P</v>
          </cell>
          <cell r="D6265" t="str">
            <v>23224</v>
          </cell>
          <cell r="E6265" t="str">
            <v>SOL</v>
          </cell>
          <cell r="F6265">
            <v>2</v>
          </cell>
          <cell r="G6265" t="str">
            <v>CB39020000020T</v>
          </cell>
          <cell r="H6265">
            <v>0.75</v>
          </cell>
          <cell r="I6265" t="str">
            <v>-</v>
          </cell>
          <cell r="J6265">
            <v>2</v>
          </cell>
          <cell r="K6265">
            <v>3</v>
          </cell>
        </row>
        <row r="6266">
          <cell r="A6266" t="str">
            <v>M2</v>
          </cell>
          <cell r="B6266" t="str">
            <v>A5C</v>
          </cell>
          <cell r="C6266" t="str">
            <v>P</v>
          </cell>
          <cell r="D6266" t="str">
            <v>23224</v>
          </cell>
          <cell r="E6266" t="str">
            <v>SOL</v>
          </cell>
          <cell r="F6266">
            <v>2</v>
          </cell>
          <cell r="G6266" t="str">
            <v>CB390200000201</v>
          </cell>
          <cell r="H6266">
            <v>1</v>
          </cell>
          <cell r="I6266" t="str">
            <v>-</v>
          </cell>
          <cell r="J6266">
            <v>1</v>
          </cell>
          <cell r="K6266">
            <v>2</v>
          </cell>
        </row>
        <row r="6267">
          <cell r="A6267" t="str">
            <v>M2</v>
          </cell>
          <cell r="B6267" t="str">
            <v>B2C</v>
          </cell>
          <cell r="C6267" t="str">
            <v>SH</v>
          </cell>
          <cell r="D6267" t="str">
            <v>23612</v>
          </cell>
          <cell r="E6267" t="str">
            <v>E RED</v>
          </cell>
          <cell r="F6267">
            <v>2</v>
          </cell>
          <cell r="G6267" t="str">
            <v>CB300604080302</v>
          </cell>
          <cell r="H6267">
            <v>2</v>
          </cell>
          <cell r="I6267" t="str">
            <v>-</v>
          </cell>
          <cell r="J6267">
            <v>2</v>
          </cell>
          <cell r="K6267">
            <v>3</v>
          </cell>
        </row>
        <row r="6268">
          <cell r="A6268" t="str">
            <v>M2</v>
          </cell>
          <cell r="B6268" t="str">
            <v>B2C</v>
          </cell>
          <cell r="C6268" t="str">
            <v>SH</v>
          </cell>
          <cell r="D6268" t="str">
            <v>23601</v>
          </cell>
          <cell r="E6268" t="str">
            <v>SOL</v>
          </cell>
          <cell r="F6268">
            <v>2</v>
          </cell>
          <cell r="G6268" t="str">
            <v>CB390200000301</v>
          </cell>
          <cell r="H6268">
            <v>1</v>
          </cell>
          <cell r="I6268" t="str">
            <v>-</v>
          </cell>
          <cell r="J6268">
            <v>1</v>
          </cell>
          <cell r="K6268">
            <v>2</v>
          </cell>
        </row>
        <row r="6269">
          <cell r="A6269" t="str">
            <v>M2</v>
          </cell>
          <cell r="B6269" t="str">
            <v>B2C</v>
          </cell>
          <cell r="C6269" t="str">
            <v>SH</v>
          </cell>
          <cell r="D6269" t="str">
            <v>23601</v>
          </cell>
          <cell r="E6269" t="str">
            <v>SOL</v>
          </cell>
          <cell r="F6269">
            <v>2</v>
          </cell>
          <cell r="G6269" t="str">
            <v>CB39020000030T</v>
          </cell>
          <cell r="H6269">
            <v>0.75</v>
          </cell>
          <cell r="I6269" t="str">
            <v>-</v>
          </cell>
          <cell r="J6269">
            <v>5</v>
          </cell>
          <cell r="K6269">
            <v>6</v>
          </cell>
        </row>
        <row r="6270">
          <cell r="A6270" t="str">
            <v>M2</v>
          </cell>
          <cell r="B6270" t="str">
            <v>B2C</v>
          </cell>
          <cell r="C6270" t="str">
            <v>SH</v>
          </cell>
          <cell r="D6270" t="str">
            <v>23612</v>
          </cell>
          <cell r="E6270" t="str">
            <v>SOL</v>
          </cell>
          <cell r="F6270">
            <v>2</v>
          </cell>
          <cell r="G6270" t="str">
            <v>CB390200000301</v>
          </cell>
          <cell r="H6270">
            <v>1</v>
          </cell>
          <cell r="I6270" t="str">
            <v>-</v>
          </cell>
          <cell r="J6270">
            <v>1</v>
          </cell>
          <cell r="K6270">
            <v>2</v>
          </cell>
        </row>
        <row r="6271">
          <cell r="A6271" t="str">
            <v>M2</v>
          </cell>
          <cell r="B6271" t="str">
            <v>B2C</v>
          </cell>
          <cell r="C6271" t="str">
            <v>SH</v>
          </cell>
          <cell r="D6271" t="str">
            <v>23612</v>
          </cell>
          <cell r="E6271" t="str">
            <v>SOL</v>
          </cell>
          <cell r="F6271">
            <v>2</v>
          </cell>
          <cell r="G6271" t="str">
            <v>CB39020000030T</v>
          </cell>
          <cell r="H6271">
            <v>0.75</v>
          </cell>
          <cell r="I6271" t="str">
            <v>-</v>
          </cell>
          <cell r="J6271">
            <v>2</v>
          </cell>
          <cell r="K6271">
            <v>3</v>
          </cell>
        </row>
        <row r="6272">
          <cell r="A6272" t="str">
            <v>M2</v>
          </cell>
          <cell r="B6272" t="str">
            <v>A5C</v>
          </cell>
          <cell r="C6272" t="str">
            <v>P</v>
          </cell>
          <cell r="D6272" t="str">
            <v>23047</v>
          </cell>
          <cell r="E6272" t="str">
            <v>C RED</v>
          </cell>
          <cell r="F6272">
            <v>2</v>
          </cell>
          <cell r="G6272" t="str">
            <v>CB300504080302</v>
          </cell>
          <cell r="H6272">
            <v>2</v>
          </cell>
          <cell r="I6272" t="str">
            <v>-</v>
          </cell>
          <cell r="J6272">
            <v>2</v>
          </cell>
          <cell r="K6272">
            <v>3</v>
          </cell>
        </row>
        <row r="6273">
          <cell r="A6273" t="str">
            <v>M2</v>
          </cell>
          <cell r="B6273" t="str">
            <v>A5C</v>
          </cell>
          <cell r="C6273" t="str">
            <v>P</v>
          </cell>
          <cell r="D6273" t="str">
            <v>23142</v>
          </cell>
          <cell r="E6273" t="str">
            <v>C RED</v>
          </cell>
          <cell r="F6273">
            <v>2</v>
          </cell>
          <cell r="G6273" t="str">
            <v>CB300504080302</v>
          </cell>
          <cell r="H6273">
            <v>2</v>
          </cell>
          <cell r="I6273" t="str">
            <v>-</v>
          </cell>
          <cell r="J6273">
            <v>2</v>
          </cell>
          <cell r="K6273">
            <v>3</v>
          </cell>
        </row>
        <row r="6274">
          <cell r="A6274" t="str">
            <v>M2</v>
          </cell>
          <cell r="B6274" t="str">
            <v>A5C</v>
          </cell>
          <cell r="C6274" t="str">
            <v>P</v>
          </cell>
          <cell r="D6274" t="str">
            <v>23236</v>
          </cell>
          <cell r="E6274" t="str">
            <v>C RED</v>
          </cell>
          <cell r="F6274">
            <v>2</v>
          </cell>
          <cell r="G6274" t="str">
            <v>CB300504080302</v>
          </cell>
          <cell r="H6274">
            <v>2</v>
          </cell>
          <cell r="I6274" t="str">
            <v>-</v>
          </cell>
          <cell r="J6274">
            <v>2</v>
          </cell>
          <cell r="K6274">
            <v>3</v>
          </cell>
        </row>
        <row r="6275">
          <cell r="A6275" t="str">
            <v>M2</v>
          </cell>
          <cell r="B6275" t="str">
            <v>A5C</v>
          </cell>
          <cell r="C6275" t="str">
            <v>P</v>
          </cell>
          <cell r="D6275" t="str">
            <v>23240</v>
          </cell>
          <cell r="E6275" t="str">
            <v>C RED</v>
          </cell>
          <cell r="F6275">
            <v>2</v>
          </cell>
          <cell r="G6275" t="str">
            <v>CB300504080302</v>
          </cell>
          <cell r="H6275">
            <v>2</v>
          </cell>
          <cell r="I6275" t="str">
            <v>-</v>
          </cell>
          <cell r="J6275">
            <v>2</v>
          </cell>
          <cell r="K6275">
            <v>3</v>
          </cell>
        </row>
        <row r="6276">
          <cell r="A6276" t="str">
            <v>M2</v>
          </cell>
          <cell r="B6276" t="str">
            <v>A5C</v>
          </cell>
          <cell r="C6276" t="str">
            <v>P</v>
          </cell>
          <cell r="D6276" t="str">
            <v>23124</v>
          </cell>
          <cell r="E6276" t="str">
            <v>C RED</v>
          </cell>
          <cell r="F6276">
            <v>2</v>
          </cell>
          <cell r="G6276" t="str">
            <v>CB300504080302</v>
          </cell>
          <cell r="H6276">
            <v>2</v>
          </cell>
          <cell r="I6276" t="str">
            <v>-</v>
          </cell>
          <cell r="J6276">
            <v>2</v>
          </cell>
          <cell r="K6276">
            <v>3</v>
          </cell>
        </row>
        <row r="6277">
          <cell r="A6277" t="str">
            <v>M2</v>
          </cell>
          <cell r="B6277" t="str">
            <v>A5C</v>
          </cell>
          <cell r="C6277" t="str">
            <v>P</v>
          </cell>
          <cell r="D6277" t="str">
            <v>23106</v>
          </cell>
          <cell r="E6277" t="str">
            <v>C SWG</v>
          </cell>
          <cell r="F6277">
            <v>2</v>
          </cell>
          <cell r="G6277" t="str">
            <v>CB1614040803IH</v>
          </cell>
          <cell r="H6277">
            <v>1.5</v>
          </cell>
          <cell r="I6277" t="str">
            <v>-</v>
          </cell>
          <cell r="J6277">
            <v>2</v>
          </cell>
          <cell r="K6277">
            <v>3</v>
          </cell>
        </row>
        <row r="6278">
          <cell r="A6278" t="str">
            <v>M2</v>
          </cell>
          <cell r="B6278" t="str">
            <v>A5C</v>
          </cell>
          <cell r="C6278" t="str">
            <v>P</v>
          </cell>
          <cell r="D6278" t="str">
            <v>23005</v>
          </cell>
          <cell r="E6278" t="str">
            <v>C SWG</v>
          </cell>
          <cell r="F6278">
            <v>2</v>
          </cell>
          <cell r="G6278" t="str">
            <v>CB1614040803IH</v>
          </cell>
          <cell r="H6278">
            <v>1.5</v>
          </cell>
          <cell r="I6278" t="str">
            <v>-</v>
          </cell>
          <cell r="J6278">
            <v>2</v>
          </cell>
          <cell r="K6278">
            <v>3</v>
          </cell>
        </row>
        <row r="6279">
          <cell r="A6279" t="str">
            <v>M2</v>
          </cell>
          <cell r="B6279" t="str">
            <v>A5C</v>
          </cell>
          <cell r="C6279" t="str">
            <v>P</v>
          </cell>
          <cell r="D6279" t="str">
            <v>23246</v>
          </cell>
          <cell r="E6279" t="str">
            <v>C SWG</v>
          </cell>
          <cell r="F6279">
            <v>2</v>
          </cell>
          <cell r="G6279" t="str">
            <v>CB1614040803IH</v>
          </cell>
          <cell r="H6279">
            <v>1.5</v>
          </cell>
          <cell r="I6279" t="str">
            <v>-</v>
          </cell>
          <cell r="J6279">
            <v>2</v>
          </cell>
          <cell r="K6279">
            <v>3</v>
          </cell>
        </row>
        <row r="6280">
          <cell r="A6280" t="str">
            <v>M2</v>
          </cell>
          <cell r="B6280" t="str">
            <v>A5C</v>
          </cell>
          <cell r="C6280" t="str">
            <v>P</v>
          </cell>
          <cell r="D6280" t="str">
            <v>23082</v>
          </cell>
          <cell r="E6280" t="str">
            <v>E RED</v>
          </cell>
          <cell r="F6280">
            <v>2</v>
          </cell>
          <cell r="G6280" t="str">
            <v>CB300604080302</v>
          </cell>
          <cell r="H6280">
            <v>2</v>
          </cell>
          <cell r="I6280" t="str">
            <v>-</v>
          </cell>
          <cell r="J6280">
            <v>2</v>
          </cell>
          <cell r="K6280">
            <v>3</v>
          </cell>
        </row>
        <row r="6281">
          <cell r="A6281" t="str">
            <v>M2</v>
          </cell>
          <cell r="B6281" t="str">
            <v>A5C</v>
          </cell>
          <cell r="C6281" t="str">
            <v>P</v>
          </cell>
          <cell r="D6281" t="str">
            <v>23232</v>
          </cell>
          <cell r="E6281" t="str">
            <v>E RED</v>
          </cell>
          <cell r="F6281">
            <v>2</v>
          </cell>
          <cell r="G6281" t="str">
            <v>CB300604080302</v>
          </cell>
          <cell r="H6281">
            <v>2</v>
          </cell>
          <cell r="I6281" t="str">
            <v>-</v>
          </cell>
          <cell r="J6281">
            <v>2</v>
          </cell>
          <cell r="K6281">
            <v>3</v>
          </cell>
        </row>
        <row r="6282">
          <cell r="A6282" t="str">
            <v>M2</v>
          </cell>
          <cell r="B6282" t="str">
            <v>A5C</v>
          </cell>
          <cell r="C6282" t="str">
            <v>P</v>
          </cell>
          <cell r="D6282" t="str">
            <v>23254</v>
          </cell>
          <cell r="E6282" t="str">
            <v>E RED</v>
          </cell>
          <cell r="F6282">
            <v>2</v>
          </cell>
          <cell r="G6282" t="str">
            <v>CB300604080302</v>
          </cell>
          <cell r="H6282">
            <v>2</v>
          </cell>
          <cell r="I6282" t="str">
            <v>-</v>
          </cell>
          <cell r="J6282">
            <v>2</v>
          </cell>
          <cell r="K6282">
            <v>3</v>
          </cell>
        </row>
        <row r="6283">
          <cell r="A6283" t="str">
            <v>M2</v>
          </cell>
          <cell r="B6283" t="str">
            <v>A5C</v>
          </cell>
          <cell r="C6283" t="str">
            <v>P</v>
          </cell>
          <cell r="D6283" t="str">
            <v>23005</v>
          </cell>
          <cell r="E6283" t="str">
            <v>SOL</v>
          </cell>
          <cell r="F6283">
            <v>2</v>
          </cell>
          <cell r="G6283" t="str">
            <v>CB39020000030H</v>
          </cell>
          <cell r="H6283">
            <v>0.5</v>
          </cell>
          <cell r="I6283" t="str">
            <v>-</v>
          </cell>
          <cell r="J6283">
            <v>2</v>
          </cell>
          <cell r="K6283">
            <v>3</v>
          </cell>
        </row>
        <row r="6284">
          <cell r="A6284" t="str">
            <v>M2</v>
          </cell>
          <cell r="B6284" t="str">
            <v>A5C</v>
          </cell>
          <cell r="C6284" t="str">
            <v>P</v>
          </cell>
          <cell r="D6284" t="str">
            <v>23005</v>
          </cell>
          <cell r="E6284" t="str">
            <v>SOL</v>
          </cell>
          <cell r="F6284">
            <v>2</v>
          </cell>
          <cell r="G6284" t="str">
            <v>CB390200000301</v>
          </cell>
          <cell r="H6284">
            <v>1</v>
          </cell>
          <cell r="I6284" t="str">
            <v>-</v>
          </cell>
          <cell r="J6284">
            <v>1</v>
          </cell>
          <cell r="K6284">
            <v>2</v>
          </cell>
        </row>
        <row r="6285">
          <cell r="A6285" t="str">
            <v>M2</v>
          </cell>
          <cell r="B6285" t="str">
            <v>A5C</v>
          </cell>
          <cell r="C6285" t="str">
            <v>P</v>
          </cell>
          <cell r="D6285" t="str">
            <v>23047</v>
          </cell>
          <cell r="E6285" t="str">
            <v>SOL</v>
          </cell>
          <cell r="F6285">
            <v>2</v>
          </cell>
          <cell r="G6285" t="str">
            <v>CB39020000030T</v>
          </cell>
          <cell r="H6285">
            <v>0.75</v>
          </cell>
          <cell r="I6285" t="str">
            <v>-</v>
          </cell>
          <cell r="J6285">
            <v>2</v>
          </cell>
          <cell r="K6285">
            <v>3</v>
          </cell>
        </row>
        <row r="6286">
          <cell r="A6286" t="str">
            <v>M2</v>
          </cell>
          <cell r="B6286" t="str">
            <v>A5C</v>
          </cell>
          <cell r="C6286" t="str">
            <v>P</v>
          </cell>
          <cell r="D6286" t="str">
            <v>23083</v>
          </cell>
          <cell r="E6286" t="str">
            <v>SOL</v>
          </cell>
          <cell r="F6286">
            <v>2</v>
          </cell>
          <cell r="G6286" t="str">
            <v>CB390200000301</v>
          </cell>
          <cell r="H6286">
            <v>1</v>
          </cell>
          <cell r="I6286" t="str">
            <v>-</v>
          </cell>
          <cell r="J6286">
            <v>1</v>
          </cell>
          <cell r="K6286">
            <v>2</v>
          </cell>
        </row>
        <row r="6287">
          <cell r="A6287" t="str">
            <v>M2</v>
          </cell>
          <cell r="B6287" t="str">
            <v>A5C</v>
          </cell>
          <cell r="C6287" t="str">
            <v>P</v>
          </cell>
          <cell r="D6287" t="str">
            <v>23094</v>
          </cell>
          <cell r="E6287" t="str">
            <v>SOL</v>
          </cell>
          <cell r="F6287">
            <v>2</v>
          </cell>
          <cell r="G6287" t="str">
            <v>CB39020000030T</v>
          </cell>
          <cell r="H6287">
            <v>0.75</v>
          </cell>
          <cell r="I6287" t="str">
            <v>-</v>
          </cell>
          <cell r="J6287">
            <v>4</v>
          </cell>
          <cell r="K6287">
            <v>5</v>
          </cell>
        </row>
        <row r="6288">
          <cell r="A6288" t="str">
            <v>M2</v>
          </cell>
          <cell r="B6288" t="str">
            <v>A5C</v>
          </cell>
          <cell r="C6288" t="str">
            <v>P</v>
          </cell>
          <cell r="D6288" t="str">
            <v>23101</v>
          </cell>
          <cell r="E6288" t="str">
            <v>SOL</v>
          </cell>
          <cell r="F6288">
            <v>2</v>
          </cell>
          <cell r="G6288" t="str">
            <v>CB39020000030T</v>
          </cell>
          <cell r="H6288">
            <v>0.75</v>
          </cell>
          <cell r="I6288" t="str">
            <v>-</v>
          </cell>
          <cell r="J6288">
            <v>4</v>
          </cell>
          <cell r="K6288">
            <v>5</v>
          </cell>
        </row>
        <row r="6289">
          <cell r="A6289" t="str">
            <v>M2</v>
          </cell>
          <cell r="B6289" t="str">
            <v>A5C</v>
          </cell>
          <cell r="C6289" t="str">
            <v>P</v>
          </cell>
          <cell r="D6289" t="str">
            <v>23106</v>
          </cell>
          <cell r="E6289" t="str">
            <v>SOL</v>
          </cell>
          <cell r="F6289">
            <v>2</v>
          </cell>
          <cell r="G6289" t="str">
            <v>CB390200000301</v>
          </cell>
          <cell r="H6289">
            <v>1</v>
          </cell>
          <cell r="I6289" t="str">
            <v>-</v>
          </cell>
          <cell r="J6289">
            <v>1</v>
          </cell>
          <cell r="K6289">
            <v>2</v>
          </cell>
        </row>
        <row r="6290">
          <cell r="A6290" t="str">
            <v>M2</v>
          </cell>
          <cell r="B6290" t="str">
            <v>A5C</v>
          </cell>
          <cell r="C6290" t="str">
            <v>P</v>
          </cell>
          <cell r="D6290" t="str">
            <v>23106</v>
          </cell>
          <cell r="E6290" t="str">
            <v>SOL</v>
          </cell>
          <cell r="F6290">
            <v>2</v>
          </cell>
          <cell r="G6290" t="str">
            <v>CB39020000030T</v>
          </cell>
          <cell r="H6290">
            <v>0.75</v>
          </cell>
          <cell r="I6290" t="str">
            <v>-</v>
          </cell>
          <cell r="J6290">
            <v>2</v>
          </cell>
          <cell r="K6290">
            <v>3</v>
          </cell>
        </row>
        <row r="6291">
          <cell r="A6291" t="str">
            <v>M2</v>
          </cell>
          <cell r="B6291" t="str">
            <v>A5C</v>
          </cell>
          <cell r="C6291" t="str">
            <v>P</v>
          </cell>
          <cell r="D6291" t="str">
            <v>23109</v>
          </cell>
          <cell r="E6291" t="str">
            <v>SOL</v>
          </cell>
          <cell r="F6291">
            <v>2</v>
          </cell>
          <cell r="G6291" t="str">
            <v>CB39020000030T</v>
          </cell>
          <cell r="H6291">
            <v>0.75</v>
          </cell>
          <cell r="I6291" t="str">
            <v>-</v>
          </cell>
          <cell r="J6291">
            <v>4</v>
          </cell>
          <cell r="K6291">
            <v>5</v>
          </cell>
        </row>
        <row r="6292">
          <cell r="A6292" t="str">
            <v>M2</v>
          </cell>
          <cell r="B6292" t="str">
            <v>A5C</v>
          </cell>
          <cell r="C6292" t="str">
            <v>P</v>
          </cell>
          <cell r="D6292" t="str">
            <v>23142</v>
          </cell>
          <cell r="E6292" t="str">
            <v>SOL</v>
          </cell>
          <cell r="F6292">
            <v>2</v>
          </cell>
          <cell r="G6292" t="str">
            <v>CB390200000301</v>
          </cell>
          <cell r="H6292">
            <v>1</v>
          </cell>
          <cell r="I6292" t="str">
            <v>-</v>
          </cell>
          <cell r="J6292">
            <v>1</v>
          </cell>
          <cell r="K6292">
            <v>2</v>
          </cell>
        </row>
        <row r="6293">
          <cell r="A6293" t="str">
            <v>M2</v>
          </cell>
          <cell r="B6293" t="str">
            <v>A5C</v>
          </cell>
          <cell r="C6293" t="str">
            <v>P</v>
          </cell>
          <cell r="D6293" t="str">
            <v>23142</v>
          </cell>
          <cell r="E6293" t="str">
            <v>SOL</v>
          </cell>
          <cell r="F6293">
            <v>2</v>
          </cell>
          <cell r="G6293" t="str">
            <v>CB39020000030T</v>
          </cell>
          <cell r="H6293">
            <v>0.75</v>
          </cell>
          <cell r="I6293" t="str">
            <v>-</v>
          </cell>
          <cell r="J6293">
            <v>2</v>
          </cell>
          <cell r="K6293">
            <v>3</v>
          </cell>
        </row>
        <row r="6294">
          <cell r="A6294" t="str">
            <v>M2</v>
          </cell>
          <cell r="B6294" t="str">
            <v>A5C</v>
          </cell>
          <cell r="C6294" t="str">
            <v>P</v>
          </cell>
          <cell r="D6294" t="str">
            <v>23230</v>
          </cell>
          <cell r="E6294" t="str">
            <v>SOL</v>
          </cell>
          <cell r="F6294">
            <v>2</v>
          </cell>
          <cell r="G6294" t="str">
            <v>CB390200000301</v>
          </cell>
          <cell r="H6294">
            <v>1</v>
          </cell>
          <cell r="I6294" t="str">
            <v>-</v>
          </cell>
          <cell r="J6294">
            <v>1</v>
          </cell>
          <cell r="K6294">
            <v>2</v>
          </cell>
        </row>
        <row r="6295">
          <cell r="A6295" t="str">
            <v>M2</v>
          </cell>
          <cell r="B6295" t="str">
            <v>A5C</v>
          </cell>
          <cell r="C6295" t="str">
            <v>P</v>
          </cell>
          <cell r="D6295" t="str">
            <v>23236</v>
          </cell>
          <cell r="E6295" t="str">
            <v>SOL</v>
          </cell>
          <cell r="F6295">
            <v>2</v>
          </cell>
          <cell r="G6295" t="str">
            <v>CB39020000030T</v>
          </cell>
          <cell r="H6295">
            <v>0.75</v>
          </cell>
          <cell r="I6295" t="str">
            <v>-</v>
          </cell>
          <cell r="J6295">
            <v>2</v>
          </cell>
          <cell r="K6295">
            <v>3</v>
          </cell>
        </row>
      </sheetData>
      <sheetData sheetId="1">
        <row r="1">
          <cell r="A1" t="str">
            <v>AREA</v>
          </cell>
        </row>
      </sheetData>
      <sheetData sheetId="2">
        <row r="1">
          <cell r="A1" t="str">
            <v>AREA</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Summary(EPC별)"/>
      <sheetName val="품의서"/>
      <sheetName val="입찰내역서"/>
      <sheetName val="엔센 확인"/>
      <sheetName val="Engineering"/>
      <sheetName val="Procurement"/>
      <sheetName val="Construction"/>
      <sheetName val="목차"/>
      <sheetName val="1."/>
      <sheetName val="1.1"/>
      <sheetName val="1.2.1"/>
      <sheetName val="1.2.2"/>
      <sheetName val="2 설계비"/>
      <sheetName val="2.1"/>
      <sheetName val="2.2"/>
      <sheetName val="3 자재비"/>
      <sheetName val="CBE "/>
      <sheetName val="4 시공비"/>
      <sheetName val="4.1 시공비 내역"/>
      <sheetName val="4.2 부대공사비 "/>
      <sheetName val="5 간접원가"/>
      <sheetName val="5.1 본사경상비"/>
      <sheetName val="5.1.1"/>
      <sheetName val="5.1.2"/>
      <sheetName val="5.2 현장경상비(Site)"/>
      <sheetName val="5.2.1"/>
      <sheetName val="5.3 현장경상비(기타지역)"/>
      <sheetName val="5.4 공통부대"/>
      <sheetName val="6"/>
      <sheetName val="7"/>
      <sheetName val="첨1 인력동원"/>
      <sheetName val="첨2.1"/>
      <sheetName val="첨2.2"/>
      <sheetName val="첨3"/>
      <sheetName val="첨4.1"/>
      <sheetName val="첨4.2"/>
      <sheetName val="첨5"/>
      <sheetName val="첨7"/>
      <sheetName val="첨 7.1"/>
      <sheetName val="첨8"/>
      <sheetName val="계약고별 차등단가(계약고입력필수)"/>
      <sheetName val="이후 출력 불필요"/>
      <sheetName val="첨6"/>
      <sheetName val="경상비산출참고자료"/>
      <sheetName val="MH 단가"/>
      <sheetName val="월별"/>
      <sheetName val="T&amp;C"/>
      <sheetName val="P_monthly"/>
      <sheetName val="Total"/>
      <sheetName val="항공"/>
    </sheetNames>
    <sheetDataSet>
      <sheetData sheetId="0"/>
      <sheetData sheetId="1"/>
      <sheetData sheetId="2"/>
      <sheetData sheetId="3">
        <row r="11">
          <cell r="R11">
            <v>1100</v>
          </cell>
        </row>
        <row r="51">
          <cell r="T51" t="str">
            <v>UAE</v>
          </cell>
        </row>
      </sheetData>
      <sheetData sheetId="4"/>
      <sheetData sheetId="5"/>
      <sheetData sheetId="6"/>
      <sheetData sheetId="7"/>
      <sheetData sheetId="8"/>
      <sheetData sheetId="9"/>
      <sheetData sheetId="10"/>
      <sheetData sheetId="11"/>
      <sheetData sheetId="12"/>
      <sheetData sheetId="13">
        <row r="4">
          <cell r="J4">
            <v>173.5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ow r="4">
          <cell r="D4">
            <v>2018</v>
          </cell>
        </row>
      </sheetData>
      <sheetData sheetId="46"/>
      <sheetData sheetId="47"/>
      <sheetData sheetId="48"/>
      <sheetData sheetId="49"/>
      <sheetData sheetId="50"/>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입"/>
      <sheetName val="공사비_NDE"/>
      <sheetName val="매각(6)"/>
      <sheetName val="INSTR"/>
      <sheetName val="97 사업추정(WEKI)"/>
      <sheetName val="Sheet1"/>
      <sheetName val="상반기손익차2총괄"/>
      <sheetName val="세금자료"/>
      <sheetName val="요약"/>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사업부배부A"/>
      <sheetName val="영업소실적"/>
      <sheetName val="사업부배부B"/>
      <sheetName val="사업부별실적A"/>
      <sheetName val="사업부별실적B"/>
      <sheetName val="계정별실적"/>
      <sheetName val="분기별계획"/>
      <sheetName val="임대원가"/>
      <sheetName val="관리비 추정"/>
      <sheetName val="예산초과내역"/>
      <sheetName val="해외인원추이"/>
      <sheetName val="배부비교"/>
      <sheetName val="상반기손익차2총괄"/>
      <sheetName val="BEND LOSS"/>
      <sheetName val="부표"/>
      <sheetName val="장비종합부표"/>
      <sheetName val="도급양식"/>
      <sheetName val="접대비명세서"/>
      <sheetName val="C급보 "/>
      <sheetName val="환율"/>
      <sheetName val="Sheet1"/>
      <sheetName val="N賃率-職"/>
      <sheetName val="6호기"/>
      <sheetName val="간접비 총괄표"/>
      <sheetName val="할증 "/>
      <sheetName val="배부961"/>
      <sheetName val="b_balju-단가단가단가"/>
      <sheetName val="노임단가"/>
      <sheetName val="공사비_NDE"/>
      <sheetName val="패널"/>
      <sheetName val="수입"/>
      <sheetName val="공사내역"/>
      <sheetName val="설계명세서"/>
      <sheetName val="품셈표"/>
      <sheetName val="주관사업"/>
      <sheetName val="물가대비표"/>
      <sheetName val="단가산출"/>
      <sheetName val="7단가"/>
      <sheetName val="노무비"/>
      <sheetName val="세금자료"/>
      <sheetName val="70%"/>
      <sheetName val="일위대가(건축)"/>
      <sheetName val="실행예산SHEET도장재검토"/>
      <sheetName val="일위목록"/>
      <sheetName val="요율"/>
      <sheetName val="SIMULATION"/>
      <sheetName val="#REF"/>
      <sheetName val="DATE"/>
      <sheetName val="2.1.1"/>
      <sheetName val="첨1.4"/>
      <sheetName val="첨1.5"/>
      <sheetName val="첨1.3"/>
      <sheetName val="2공구산출내역"/>
      <sheetName val="내역서"/>
      <sheetName val="Cover"/>
      <sheetName val="견적서을"/>
      <sheetName val="C3"/>
      <sheetName val="예산내역"/>
      <sheetName val="총괄수지표"/>
      <sheetName val="매각(6)"/>
      <sheetName val="도장시공집계"/>
      <sheetName val="가로등내역서"/>
      <sheetName val="NPC500"/>
      <sheetName val="잡설비내역"/>
      <sheetName val="Sheet2"/>
      <sheetName val="부표총괄"/>
      <sheetName val="경제지표"/>
      <sheetName val="PI"/>
      <sheetName val="Back up"/>
      <sheetName val="LOOKUP"/>
      <sheetName val="수주추정"/>
      <sheetName val="코드목록(시스템담당용)"/>
      <sheetName val="1호인버트수량"/>
      <sheetName val="외화"/>
      <sheetName val="품셈"/>
      <sheetName val="노임단가산출근거"/>
      <sheetName val="h-013211-2"/>
      <sheetName val="정산표2"/>
      <sheetName val="Bond Fee"/>
      <sheetName val="9-1차이내역"/>
      <sheetName val="eq_data"/>
      <sheetName val="산근"/>
      <sheetName val="97 사업추정(WEKI)"/>
      <sheetName val="DAN"/>
      <sheetName val="백호우계수"/>
      <sheetName val="PumpSpec"/>
      <sheetName val="손익차9월2"/>
      <sheetName val="입력"/>
      <sheetName val="연돌일위집계"/>
      <sheetName val="RENUN"/>
      <sheetName val="당초"/>
      <sheetName val="95삼성급(본사)"/>
      <sheetName val="CAT_5"/>
      <sheetName val="자재표"/>
      <sheetName val="견적서"/>
      <sheetName val="집계표"/>
      <sheetName val="노임9월"/>
      <sheetName val="가도공"/>
      <sheetName val="도기류"/>
      <sheetName val="전선 및 전선관"/>
      <sheetName val="INSTR"/>
      <sheetName val="Piping(Methanol)"/>
      <sheetName val="인건비"/>
      <sheetName val="공사비 내역 (가)"/>
      <sheetName val="ANALYSER"/>
      <sheetName val="3.건축(현장안)"/>
      <sheetName val="관리비_추정"/>
      <sheetName val="BM"/>
      <sheetName val="투입실적"/>
      <sheetName val="CBE-VSL"/>
      <sheetName val="member design"/>
      <sheetName val="working load at the btm ft."/>
      <sheetName val="soil bearing check"/>
      <sheetName val="육상토목 견적대비표-Rev.0(13.07.03).xlsx"/>
      <sheetName val="P.M 별"/>
      <sheetName val="골조시행"/>
      <sheetName val="옥외 전력간선공사"/>
      <sheetName val="단가조사"/>
      <sheetName val="공사자료입력"/>
      <sheetName val="BEND_LOSS"/>
      <sheetName val="C급보_"/>
      <sheetName val="간접비_총괄표"/>
      <sheetName val="할증_"/>
      <sheetName val="2_1_1"/>
      <sheetName val="첨1_4"/>
      <sheetName val="첨1_5"/>
      <sheetName val="첨1_3"/>
      <sheetName val="Back_up"/>
      <sheetName val="Bond_Fee"/>
      <sheetName val="97_사업추정(WEKI)"/>
      <sheetName val="자재단가"/>
      <sheetName val="전선_및_전선관"/>
      <sheetName val="ELEC_DCI"/>
      <sheetName val="INST_DCI"/>
      <sheetName val="인원현황"/>
      <sheetName val="수목데이타 "/>
      <sheetName val="1-11조직표"/>
      <sheetName val="세부내역"/>
      <sheetName val="차량운영비"/>
      <sheetName val="ISBL"/>
      <sheetName val="OSBL"/>
      <sheetName val="재료비"/>
      <sheetName val="매출vl"/>
      <sheetName val="1.설계기준"/>
      <sheetName val="사업계획"/>
      <sheetName val="현장업무"/>
      <sheetName val="일위대가 "/>
      <sheetName val="★도급내역"/>
      <sheetName val="SS2"/>
      <sheetName val="기타경비"/>
      <sheetName val="분개"/>
      <sheetName val="자재"/>
      <sheetName val="장산"/>
      <sheetName val="인산"/>
      <sheetName val="HDEC"/>
      <sheetName val="Mech CIF"/>
      <sheetName val="인원동원계획"/>
      <sheetName val="SE-611"/>
      <sheetName val="간접비총괄"/>
      <sheetName val="Instru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사업부배부"/>
      <sheetName val="요약배부"/>
      <sheetName val="요약배부 (보고)"/>
      <sheetName val="요약배부 (보고) (2)"/>
      <sheetName val="배부부별"/>
      <sheetName val="배부비목"/>
      <sheetName val="배부기준체계"/>
      <sheetName val="배부기준설명"/>
      <sheetName val="예실차이"/>
      <sheetName val="예실차이 (2)"/>
      <sheetName val="내용분석(비율)"/>
      <sheetName val="임대원가"/>
      <sheetName val="기타매출"/>
      <sheetName val="기타매출1"/>
      <sheetName val="영업소실적"/>
      <sheetName val="새마을금고"/>
      <sheetName val="Module1"/>
      <sheetName val="참고인원"/>
      <sheetName val="인원대비표"/>
      <sheetName val="사업부배부A"/>
      <sheetName val="97 사업추정(WEKI)"/>
      <sheetName val="총괄표"/>
      <sheetName val="노임"/>
      <sheetName val="단가"/>
      <sheetName val="MOKDONG(1)"/>
      <sheetName val="Sheet5"/>
      <sheetName val="Option"/>
      <sheetName val="N賃率-職"/>
      <sheetName val="노임단가"/>
      <sheetName val="SIMULATION"/>
      <sheetName val="수입"/>
      <sheetName val="I一般比"/>
      <sheetName val="공사비_NDE"/>
      <sheetName val="지급자재"/>
      <sheetName val="단가조사"/>
      <sheetName val="단가산출"/>
      <sheetName val="일위목차"/>
      <sheetName val="97 사업추정_WEKI_"/>
      <sheetName val="BQ_Utl_Off"/>
      <sheetName val="당초"/>
      <sheetName val="공통"/>
      <sheetName val="공사내역"/>
      <sheetName val="설계명세서"/>
      <sheetName val="품셈표"/>
      <sheetName val="예산"/>
      <sheetName val="수량A"/>
      <sheetName val="분당임차변경"/>
      <sheetName val="단위수량"/>
      <sheetName val="집계표"/>
      <sheetName val="unit 4"/>
      <sheetName val="지우기"/>
      <sheetName val="일위대가"/>
      <sheetName val="배부97121"/>
      <sheetName val="RENUN"/>
      <sheetName val="SubCon"/>
      <sheetName val="정산표"/>
      <sheetName val="년말집계"/>
      <sheetName val="Sheet1"/>
      <sheetName val="PI"/>
      <sheetName val="단가일람"/>
      <sheetName val="단위량당중기"/>
      <sheetName val="간접비 총괄표"/>
      <sheetName val="Cover"/>
      <sheetName val="Sheet2"/>
      <sheetName val="eq_data"/>
      <sheetName val="세금자료"/>
      <sheetName val="경제지표"/>
      <sheetName val="상반기손익차2총괄"/>
      <sheetName val="b_balju-단가단가단가"/>
      <sheetName val="휴일check"/>
      <sheetName val=" FURNACE현설"/>
      <sheetName val="갑지"/>
      <sheetName val="NPC500"/>
      <sheetName val="급여관련자료"/>
      <sheetName val="h-013211-2"/>
      <sheetName val="6호기"/>
      <sheetName val="RCF CLAIMED"/>
      <sheetName val="노점수분"/>
      <sheetName val="Bond Fee"/>
      <sheetName val="내역"/>
      <sheetName val="PumpSpec"/>
      <sheetName val="매설배관"/>
      <sheetName val="A LINE"/>
      <sheetName val="인원계획"/>
      <sheetName val="Units"/>
      <sheetName val="Instructions"/>
      <sheetName val="BLDG_DCI"/>
      <sheetName val="BLDG_MCI"/>
      <sheetName val="DATA1"/>
      <sheetName val="순공사비"/>
      <sheetName val="별표1"/>
      <sheetName val="예산내역"/>
      <sheetName val="총괄수지표"/>
      <sheetName val="요약배부_(보고)"/>
      <sheetName val="요약배부_(보고)_(2)"/>
      <sheetName val="예실차이_(2)"/>
      <sheetName val="POL6차-PIPING"/>
      <sheetName val="97_사업추정(WEKI)"/>
      <sheetName val="_FURNACE현설"/>
      <sheetName val="97_사업추정_WEKI_"/>
      <sheetName val="unit_4"/>
      <sheetName val="간접비_총괄표"/>
      <sheetName val="RCF_CLAIMED"/>
      <sheetName val="Bond_Fee"/>
      <sheetName val="C3"/>
      <sheetName val="자재단가비교표"/>
      <sheetName val="2.대외공문"/>
      <sheetName val="95하U$가격"/>
      <sheetName val="노임9월"/>
      <sheetName val="DATE"/>
      <sheetName val="미지급금"/>
      <sheetName val="주관사업"/>
      <sheetName val="일위대가표"/>
      <sheetName val="공사비_내역_(가)"/>
      <sheetName val="요약배부_(보고)1"/>
      <sheetName val="요약배부_(보고)_(2)1"/>
      <sheetName val="예실차이_(2)1"/>
      <sheetName val="97_사업추정(WEKI)1"/>
      <sheetName val="TOTAL"/>
      <sheetName val="CAT_5"/>
      <sheetName val="ISBL"/>
      <sheetName val="OSBL"/>
      <sheetName val="적용기준"/>
      <sheetName val="공사비 내역 (가)"/>
      <sheetName val="잡설비내역"/>
      <sheetName val="Tipo Terzi"/>
      <sheetName val="95삼성급(본사)"/>
      <sheetName val="부표총괄"/>
      <sheetName val="Spec1"/>
      <sheetName val="CondPol"/>
      <sheetName val="w't table"/>
      <sheetName val="96노임기준"/>
      <sheetName val="BM"/>
      <sheetName val="BEND LOSS"/>
      <sheetName val="소야공정계획표"/>
      <sheetName val="Sheet1 (2)"/>
      <sheetName val="자재총괄"/>
      <sheetName val="공통가설"/>
      <sheetName val="산근"/>
      <sheetName val="Mech CIF"/>
      <sheetName val="인원동원계획"/>
      <sheetName val="SE-611"/>
      <sheetName val="간접비총괄"/>
      <sheetName val="기초"/>
      <sheetName val="다곡2교"/>
      <sheetName val="적현로"/>
      <sheetName val="JIG"/>
      <sheetName val="出力画面"/>
      <sheetName val="제작비 집계"/>
      <sheetName val="자재비"/>
      <sheetName val="단가DB"/>
      <sheetName val="인건비"/>
      <sheetName val="노무비"/>
      <sheetName val="제작비추산총괄표"/>
      <sheetName val="SS2"/>
      <sheetName val="대차대조표"/>
      <sheetName val="내역표지"/>
      <sheetName val="작성방법"/>
      <sheetName val="2선재"/>
      <sheetName val="97_사업추정_WEKI_1"/>
      <sheetName val="unit_41"/>
      <sheetName val="간접비_총괄표1"/>
      <sheetName val="_FURNACE현설1"/>
      <sheetName val="RCF_CLAIMED1"/>
      <sheetName val="Bond_Fee1"/>
      <sheetName val="A_LINE"/>
      <sheetName val="2_대외공문"/>
      <sheetName val="투찰가"/>
      <sheetName val="박상무"/>
      <sheetName val="곽병갑"/>
      <sheetName val="김석천"/>
      <sheetName val="오이균"/>
      <sheetName val="이명례"/>
      <sheetName val="수주추정"/>
      <sheetName val="도급양식"/>
      <sheetName val="70%"/>
      <sheetName val="예산작성기준(전기)"/>
      <sheetName val="10.master schedule rev 1(LSIS)"/>
      <sheetName val="원가계산서"/>
      <sheetName val="기간등록"/>
      <sheetName val="PipWT"/>
      <sheetName val="96.12"/>
      <sheetName val="견적"/>
      <sheetName val="#REF"/>
      <sheetName val="BM DATA SHEET"/>
      <sheetName val="노임이"/>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입"/>
      <sheetName val="사업부배부A"/>
    </sheetNames>
    <sheetDataSet>
      <sheetData sheetId="0" refreshError="1"/>
      <sheetData sheetId="1"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사업부배부"/>
      <sheetName val="요약배부"/>
      <sheetName val="요약배부 (보고)"/>
      <sheetName val="요약배부 (보고) (2)"/>
      <sheetName val="배부부별"/>
      <sheetName val="배부비목"/>
      <sheetName val="배부기준체계"/>
      <sheetName val="배부기준설명"/>
      <sheetName val="예실차이"/>
      <sheetName val="예실차이 (2)"/>
      <sheetName val="내용분석(비율)"/>
      <sheetName val="임대원가"/>
      <sheetName val="기타매출"/>
      <sheetName val="기타매출1"/>
      <sheetName val="영업소실적"/>
      <sheetName val="새마을금고"/>
      <sheetName val="Module1"/>
      <sheetName val="참고인원"/>
      <sheetName val="인원대비표"/>
      <sheetName val="사업부배부A"/>
      <sheetName val="97 사업추정(WEKI)"/>
      <sheetName val="총괄표"/>
      <sheetName val="단가"/>
      <sheetName val="노임"/>
      <sheetName val="Sheet5"/>
      <sheetName val="MOKDONG(1)"/>
      <sheetName val="Option"/>
      <sheetName val="N賃率-職"/>
      <sheetName val="노임단가"/>
      <sheetName val="SIMULATION"/>
      <sheetName val="I一般比"/>
      <sheetName val="공사비_NDE"/>
      <sheetName val="수입"/>
      <sheetName val="공사내역"/>
      <sheetName val="일위목차"/>
      <sheetName val="설계명세서"/>
      <sheetName val="품셈표"/>
      <sheetName val="단가조사"/>
      <sheetName val="단가산출"/>
      <sheetName val="97 사업추정_WEKI_"/>
      <sheetName val="지급자재"/>
      <sheetName val="집계표"/>
      <sheetName val="BQ_Utl_Off"/>
      <sheetName val="당초"/>
      <sheetName val="공통"/>
      <sheetName val="지우기"/>
      <sheetName val="수량A"/>
      <sheetName val="예산"/>
      <sheetName val="분당임차변경"/>
      <sheetName val="unit 4"/>
      <sheetName val="단위수량"/>
      <sheetName val="일위대가"/>
      <sheetName val="배부97121"/>
      <sheetName val="RENUN"/>
      <sheetName val="SubCon"/>
      <sheetName val="정산표"/>
      <sheetName val="년말집계"/>
      <sheetName val="Sheet1"/>
      <sheetName val="PI"/>
      <sheetName val="단가일람"/>
      <sheetName val="단위량당중기"/>
      <sheetName val="간접비 총괄표"/>
      <sheetName val="Cover"/>
      <sheetName val="휴일check"/>
      <sheetName val=" FURNACE현설"/>
      <sheetName val="급여관련자료"/>
      <sheetName val="h-013211-2"/>
      <sheetName val="b_balju-단가단가단가"/>
      <sheetName val="Sheet2"/>
      <sheetName val="eq_data"/>
      <sheetName val="세금자료"/>
      <sheetName val="경제지표"/>
      <sheetName val="상반기손익차2총괄"/>
      <sheetName val="NPC500"/>
      <sheetName val="노점수분"/>
      <sheetName val="갑지"/>
      <sheetName val="6호기"/>
      <sheetName val="RCF CLAIMED"/>
      <sheetName val="Bond Fee"/>
      <sheetName val="Units"/>
      <sheetName val="Instructions"/>
      <sheetName val="BLDG_DCI"/>
      <sheetName val="BLDG_MCI"/>
      <sheetName val="내역"/>
      <sheetName val="DATA1"/>
      <sheetName val="PumpSpec"/>
      <sheetName val="순공사비"/>
      <sheetName val="별표1"/>
      <sheetName val="예산내역"/>
      <sheetName val="총괄수지표"/>
      <sheetName val="C3"/>
      <sheetName val="매설배관"/>
      <sheetName val="A LINE"/>
      <sheetName val="인원계획"/>
      <sheetName val="요약배부_(보고)"/>
      <sheetName val="요약배부_(보고)_(2)"/>
      <sheetName val="예실차이_(2)"/>
      <sheetName val="POL6차-PIPING"/>
      <sheetName val="97_사업추정(WEKI)"/>
      <sheetName val="_FURNACE현설"/>
      <sheetName val="97_사업추정_WEKI_"/>
      <sheetName val="unit_4"/>
      <sheetName val="간접비_총괄표"/>
      <sheetName val="RCF_CLAIMED"/>
      <sheetName val="Bond_Fee"/>
      <sheetName val="자재단가비교표"/>
      <sheetName val="2.대외공문"/>
      <sheetName val="95하U$가격"/>
      <sheetName val="미지급금"/>
      <sheetName val="노임9월"/>
      <sheetName val="DATE"/>
      <sheetName val="주관사업"/>
      <sheetName val="일위대가표"/>
      <sheetName val="적용기준"/>
      <sheetName val="공사비 내역 (가)"/>
      <sheetName val="공사비_내역_(가)"/>
      <sheetName val="요약배부_(보고)1"/>
      <sheetName val="요약배부_(보고)_(2)1"/>
      <sheetName val="예실차이_(2)1"/>
      <sheetName val="97_사업추정(WEKI)1"/>
      <sheetName val="TOTAL"/>
      <sheetName val="CAT_5"/>
      <sheetName val="Tipo Terzi"/>
      <sheetName val="Spec1"/>
      <sheetName val="CondPol"/>
      <sheetName val="w't table"/>
      <sheetName val="ISBL"/>
      <sheetName val="OSBL"/>
      <sheetName val="잡설비내역"/>
      <sheetName val="부표총괄"/>
      <sheetName val="96노임기준"/>
      <sheetName val="95삼성급(본사)"/>
      <sheetName val="BM"/>
      <sheetName val="소야공정계획표"/>
      <sheetName val="BEND LOSS"/>
      <sheetName val="자재총괄"/>
      <sheetName val="공통가설"/>
      <sheetName val="산근"/>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계획"/>
      <sheetName val="인원계획 (2)"/>
      <sheetName val="인원계획 (3)"/>
      <sheetName val="인원차이"/>
      <sheetName val="인원차이 (2)"/>
      <sheetName val="9-1차이내역"/>
      <sheetName val="정부노임단가"/>
      <sheetName val="효율표"/>
      <sheetName val="소화실적"/>
      <sheetName val=" 갑지"/>
      <sheetName val="갑지"/>
      <sheetName val="영업소실적"/>
      <sheetName val="IT-BAT"/>
      <sheetName val="인원"/>
      <sheetName val="기본설계기준"/>
      <sheetName val="할증 "/>
      <sheetName val="사업부배부A"/>
      <sheetName val="DATE"/>
      <sheetName val="집계표"/>
      <sheetName val="BQ"/>
      <sheetName val="수입"/>
      <sheetName val="손익차9월2"/>
      <sheetName val="주관사업"/>
      <sheetName val="일위대가"/>
      <sheetName val="국내"/>
      <sheetName val="일일"/>
      <sheetName val="사업관리"/>
      <sheetName val="투찰가"/>
      <sheetName val="함수"/>
      <sheetName val="DANGA"/>
      <sheetName val="HVAC집계"/>
      <sheetName val="실행철강하도"/>
      <sheetName val="연습"/>
      <sheetName val="97 사업추정(WEKI)"/>
      <sheetName val="내역서"/>
      <sheetName val="세금자료"/>
      <sheetName val="수주현황2월"/>
      <sheetName val="Cover"/>
      <sheetName val="전체"/>
      <sheetName val="1,2공구원가계산서"/>
      <sheetName val="2공구산출내역"/>
      <sheetName val="1공구산출내역서"/>
      <sheetName val="맨홀수량산출"/>
      <sheetName val="summ"/>
      <sheetName val="120"/>
      <sheetName val="130"/>
      <sheetName val="100"/>
      <sheetName val="101"/>
      <sheetName val="102"/>
      <sheetName val="103"/>
      <sheetName val="106"/>
      <sheetName val="108"/>
      <sheetName val="109"/>
      <sheetName val="131"/>
      <sheetName val="110"/>
      <sheetName val="111"/>
      <sheetName val="114"/>
      <sheetName val="116"/>
      <sheetName val="132"/>
      <sheetName val="140"/>
      <sheetName val="141"/>
      <sheetName val="142"/>
      <sheetName val="143"/>
      <sheetName val="144"/>
      <sheetName val="145"/>
      <sheetName val="146"/>
      <sheetName val="121"/>
      <sheetName val="147"/>
      <sheetName val="148"/>
      <sheetName val="160"/>
      <sheetName val="164"/>
      <sheetName val="Flaer Area"/>
      <sheetName val="123"/>
      <sheetName val="124"/>
      <sheetName val="125"/>
      <sheetName val="126"/>
      <sheetName val="127"/>
      <sheetName val="128"/>
      <sheetName val="129"/>
      <sheetName val="예산"/>
      <sheetName val="2005년 표준인건비"/>
      <sheetName val="노임이"/>
      <sheetName val="자재단가"/>
      <sheetName val="b_balju-단가단가단가"/>
      <sheetName val="업체별단가"/>
      <sheetName val="sheet1"/>
      <sheetName val="RENUN"/>
      <sheetName val="간접비 총괄표"/>
      <sheetName val="요약배부"/>
      <sheetName val="조명율표"/>
      <sheetName val="약품공급2"/>
      <sheetName val="산출근거#2-3"/>
      <sheetName val="7.3.2.D(BASE)_Sorting"/>
      <sheetName val="7.3.2.E(OPTION)_Sorting"/>
      <sheetName val="VA_code"/>
      <sheetName val="SubCon"/>
      <sheetName val="h-013211-2"/>
      <sheetName val="입찰"/>
      <sheetName val="현경"/>
      <sheetName val="터널조도"/>
      <sheetName val="대치판정"/>
      <sheetName val="OUT"/>
      <sheetName val="공사비_NDE"/>
      <sheetName val="단가"/>
      <sheetName val="배수내역"/>
      <sheetName val="청산공사"/>
      <sheetName val="유림골조"/>
      <sheetName val="인부신상자료"/>
      <sheetName val="투찰내역"/>
      <sheetName val="MSS 2"/>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1차이내역"/>
      <sheetName val="공문1"/>
      <sheetName val="결산대책 "/>
      <sheetName val="표지"/>
      <sheetName val="1총괄(上)"/>
      <sheetName val="1총괄(下)"/>
      <sheetName val="2손익"/>
      <sheetName val="3대차"/>
      <sheetName val="4법인세(上)"/>
      <sheetName val="4법인세(下)"/>
      <sheetName val="5잉여금"/>
      <sheetName val="6준비금"/>
      <sheetName val="7여신"/>
      <sheetName val="8주평"/>
      <sheetName val="8-1순자산액계산서"/>
      <sheetName val="8-2평가차액계산명세서"/>
      <sheetName val="8-3순손익액계산서"/>
      <sheetName val="8-4영업권평가조서"/>
      <sheetName val="9확정실적"/>
      <sheetName val="상반기손익차2총괄"/>
      <sheetName val="간접비(1)"/>
      <sheetName val="P.M 별"/>
      <sheetName val="새공통(96임금인상기준)"/>
      <sheetName val="Sheet6"/>
      <sheetName val="영업소실적"/>
      <sheetName val="주관사업"/>
      <sheetName val="STAND2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주현황2월"/>
      <sheetName val="9-1차이내역"/>
    </sheetNames>
    <sheetDataSet>
      <sheetData sheetId="0" refreshError="1"/>
      <sheetData sheetId="1"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총괄표"/>
      <sheetName val="집계표(전기공사)"/>
      <sheetName val="예산작성기준(전기)"/>
      <sheetName val="자재비(전기)"/>
      <sheetName val="노무비(전기)"/>
      <sheetName val="경비"/>
      <sheetName val="일위대가(전기)"/>
      <sheetName val="주요물량"/>
      <sheetName val="SUPPORT산출(new)"/>
      <sheetName val="SUPPORT산출(re)"/>
      <sheetName val="Sheet1"/>
      <sheetName val="s"/>
    </sheetNames>
    <sheetDataSet>
      <sheetData sheetId="0" refreshError="1"/>
      <sheetData sheetId="1" refreshError="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소화실적"/>
      <sheetName val="소화추정"/>
      <sheetName val="인건비"/>
      <sheetName val="장비비"/>
      <sheetName val="외주비 (참조)"/>
      <sheetName val="자재비"/>
      <sheetName val="Sum-126.9 대비"/>
      <sheetName val="3-2.직접공사비"/>
      <sheetName val="3-3 장비비"/>
      <sheetName val="3-4.공통"/>
      <sheetName val="3-5.가설"/>
      <sheetName val="3-6.기타비용"/>
      <sheetName val="9-1차이내역"/>
      <sheetName val="7. 매출 투입 취하"/>
      <sheetName val="현금흐름표"/>
      <sheetName val="95WBS"/>
      <sheetName val="공통"/>
      <sheetName val="상반기손익차2총괄"/>
      <sheetName val="수주현황2월"/>
      <sheetName val="인원계획"/>
      <sheetName val="Sheet1"/>
      <sheetName val="선정요령"/>
      <sheetName val=" 갑지"/>
      <sheetName val="손익차9월2"/>
      <sheetName val="본지점중"/>
      <sheetName val="고자현황"/>
      <sheetName val="개시전표"/>
      <sheetName val="공사집계"/>
      <sheetName val="영업소실적"/>
      <sheetName val="수입"/>
      <sheetName val="MEED"/>
      <sheetName val="자재단가"/>
      <sheetName val="자재(원원+원대)"/>
      <sheetName val="관계주식"/>
      <sheetName val="DATE"/>
      <sheetName val="Xunit (단위환산)"/>
      <sheetName val="2.대외공문"/>
      <sheetName val="08사장단"/>
      <sheetName val="시화점실행"/>
      <sheetName val="납부내역"/>
      <sheetName val="STAND20"/>
      <sheetName val="마산월령동골조물량변경"/>
      <sheetName val="건축"/>
      <sheetName val="배수관공"/>
      <sheetName val="대치판정"/>
      <sheetName val="연체리스료"/>
      <sheetName val="연구인원내역"/>
      <sheetName val="노임단가"/>
      <sheetName val="일반수량총괄집계"/>
      <sheetName val="집 계 표"/>
      <sheetName val="1단계"/>
      <sheetName val="배관배선 단가조사"/>
      <sheetName val="일위대가"/>
      <sheetName val="일위대가집계"/>
      <sheetName val="할증 "/>
      <sheetName val="달력"/>
      <sheetName val="원데이타"/>
      <sheetName val="실행철강하도"/>
      <sheetName val="8.수량산출 (2)"/>
      <sheetName val="집계표(option)"/>
      <sheetName val="손익차총괄2"/>
      <sheetName val="무전표"/>
      <sheetName val="TEMP1"/>
      <sheetName val="TEMP2"/>
      <sheetName val="PL"/>
      <sheetName val="DATA"/>
      <sheetName val="#REF"/>
      <sheetName val="내역서(당초변경)"/>
      <sheetName val="유림총괄"/>
      <sheetName val="집계표"/>
      <sheetName val="개시대사 (2)"/>
      <sheetName val="관계주식명세"/>
      <sheetName val="공사비집계"/>
      <sheetName val="CAUDI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5년 기술개발과제 인력투입현황"/>
      <sheetName val="2005년기술개발투입 상세현황"/>
      <sheetName val="2005년 표준인건비"/>
      <sheetName val="Sheet3"/>
      <sheetName val="소화실적"/>
    </sheetNames>
    <sheetDataSet>
      <sheetData sheetId="0"/>
      <sheetData sheetId="1"/>
      <sheetData sheetId="2">
        <row r="9">
          <cell r="B9" t="str">
            <v>부장</v>
          </cell>
          <cell r="C9">
            <v>73854</v>
          </cell>
          <cell r="D9">
            <v>6154.5</v>
          </cell>
        </row>
        <row r="10">
          <cell r="B10" t="str">
            <v>부대</v>
          </cell>
          <cell r="C10">
            <v>68242</v>
          </cell>
          <cell r="D10">
            <v>5686.833333333333</v>
          </cell>
        </row>
        <row r="11">
          <cell r="B11" t="str">
            <v>차장</v>
          </cell>
          <cell r="C11">
            <v>61407.571428571428</v>
          </cell>
          <cell r="D11">
            <v>5117.2976190476193</v>
          </cell>
        </row>
        <row r="12">
          <cell r="B12" t="str">
            <v>과장</v>
          </cell>
          <cell r="C12">
            <v>54996.142857142855</v>
          </cell>
          <cell r="D12">
            <v>4583.0119047619046</v>
          </cell>
        </row>
        <row r="13">
          <cell r="B13" t="str">
            <v>대리</v>
          </cell>
          <cell r="C13">
            <v>48772.333333333336</v>
          </cell>
          <cell r="D13">
            <v>4064.3611111111113</v>
          </cell>
        </row>
        <row r="14">
          <cell r="B14" t="str">
            <v>4사</v>
          </cell>
          <cell r="C14">
            <v>39612.666666666664</v>
          </cell>
          <cell r="D14">
            <v>3301.0555555555552</v>
          </cell>
        </row>
        <row r="15">
          <cell r="B15" t="str">
            <v>5사</v>
          </cell>
          <cell r="C15">
            <v>25054.666666666668</v>
          </cell>
          <cell r="D15">
            <v>2087.8888888888891</v>
          </cell>
        </row>
        <row r="35">
          <cell r="C35" t="str">
            <v>01.한명수</v>
          </cell>
          <cell r="D35" t="str">
            <v>부대</v>
          </cell>
        </row>
        <row r="36">
          <cell r="C36" t="str">
            <v>02.박상기</v>
          </cell>
          <cell r="D36" t="str">
            <v>차장</v>
          </cell>
        </row>
        <row r="37">
          <cell r="C37" t="str">
            <v>03.김학진</v>
          </cell>
          <cell r="D37" t="str">
            <v>차장</v>
          </cell>
        </row>
        <row r="38">
          <cell r="C38" t="str">
            <v>04.선찬기</v>
          </cell>
          <cell r="D38" t="str">
            <v>차장</v>
          </cell>
        </row>
        <row r="39">
          <cell r="C39" t="str">
            <v>05.한승용</v>
          </cell>
          <cell r="D39" t="str">
            <v>차장</v>
          </cell>
        </row>
        <row r="40">
          <cell r="C40" t="str">
            <v>06.강미경</v>
          </cell>
          <cell r="D40" t="str">
            <v>과장</v>
          </cell>
        </row>
        <row r="41">
          <cell r="C41" t="str">
            <v>07.장경선</v>
          </cell>
          <cell r="D41" t="str">
            <v>과장</v>
          </cell>
        </row>
        <row r="42">
          <cell r="C42" t="str">
            <v>08.임정호</v>
          </cell>
          <cell r="D42" t="str">
            <v>과장</v>
          </cell>
        </row>
        <row r="43">
          <cell r="C43" t="str">
            <v>09.최재득</v>
          </cell>
          <cell r="D43" t="str">
            <v>과장</v>
          </cell>
        </row>
        <row r="44">
          <cell r="C44" t="str">
            <v>10.안기호</v>
          </cell>
          <cell r="D44" t="str">
            <v>과장</v>
          </cell>
        </row>
        <row r="45">
          <cell r="C45" t="str">
            <v>11.고영길</v>
          </cell>
          <cell r="D45" t="str">
            <v>과장</v>
          </cell>
        </row>
        <row r="46">
          <cell r="C46" t="str">
            <v>12.한시학</v>
          </cell>
          <cell r="D46" t="str">
            <v>대리</v>
          </cell>
        </row>
        <row r="47">
          <cell r="C47" t="str">
            <v>13.황영선</v>
          </cell>
          <cell r="D47" t="str">
            <v>4사</v>
          </cell>
        </row>
        <row r="48">
          <cell r="C48" t="str">
            <v>14.유소라</v>
          </cell>
          <cell r="D48" t="str">
            <v>5사</v>
          </cell>
        </row>
        <row r="49">
          <cell r="C49" t="str">
            <v>15.이미옥</v>
          </cell>
          <cell r="D49" t="str">
            <v>5사</v>
          </cell>
        </row>
        <row r="50">
          <cell r="C50" t="str">
            <v>16.파견자</v>
          </cell>
          <cell r="D50" t="str">
            <v>5사</v>
          </cell>
        </row>
        <row r="51">
          <cell r="C51" t="str">
            <v>17.외   주</v>
          </cell>
          <cell r="D51" t="str">
            <v>5사</v>
          </cell>
        </row>
      </sheetData>
      <sheetData sheetId="3"/>
      <sheetData sheetId="4"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계획"/>
      <sheetName val="인원계획 (2)"/>
      <sheetName val="인원계획 (3)"/>
      <sheetName val="인원차이"/>
      <sheetName val="인원차이 (2)"/>
      <sheetName val="9-1차이내역"/>
      <sheetName val="정부노임단가"/>
      <sheetName val="효율표"/>
      <sheetName val="소화실적"/>
      <sheetName val=" 갑지"/>
      <sheetName val="갑지"/>
      <sheetName val="영업소실적"/>
      <sheetName val="IT-BAT"/>
      <sheetName val="인원"/>
      <sheetName val="기본설계기준"/>
      <sheetName val="할증 "/>
      <sheetName val="사업부배부A"/>
      <sheetName val="DATE"/>
      <sheetName val="집계표"/>
      <sheetName val="BQ"/>
      <sheetName val="수입"/>
      <sheetName val="손익차9월2"/>
      <sheetName val="주관사업"/>
      <sheetName val="일위대가"/>
      <sheetName val="국내"/>
      <sheetName val="일일"/>
      <sheetName val="사업관리"/>
      <sheetName val="투찰가"/>
      <sheetName val="함수"/>
      <sheetName val="DANGA"/>
      <sheetName val="HVAC집계"/>
      <sheetName val="실행철강하도"/>
      <sheetName val="연습"/>
      <sheetName val="97 사업추정(WEKI)"/>
      <sheetName val="내역서"/>
      <sheetName val="세금자료"/>
      <sheetName val="수주현황2월"/>
      <sheetName val="Cover"/>
      <sheetName val="전체"/>
      <sheetName val="1,2공구원가계산서"/>
      <sheetName val="2공구산출내역"/>
      <sheetName val="1공구산출내역서"/>
      <sheetName val="맨홀수량산출"/>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계획"/>
      <sheetName val="인원계획 (2)"/>
      <sheetName val="인원계획 (3)"/>
      <sheetName val="인원차이"/>
      <sheetName val="인원차이 (2)"/>
      <sheetName val="9-1차이내역"/>
      <sheetName val="정부노임단가"/>
      <sheetName val="효율표"/>
      <sheetName val="소화실적"/>
      <sheetName val=" 갑지"/>
      <sheetName val="갑지"/>
      <sheetName val="영업소실적"/>
      <sheetName val="IT-BAT"/>
      <sheetName val="인원"/>
      <sheetName val="기본설계기준"/>
      <sheetName val="할증 "/>
      <sheetName val="사업부배부A"/>
      <sheetName val="DATE"/>
      <sheetName val="집계표"/>
      <sheetName val="BQ"/>
      <sheetName val="수입"/>
      <sheetName val="손익차9월2"/>
      <sheetName val="주관사업"/>
      <sheetName val="일위대가"/>
      <sheetName val="국내"/>
      <sheetName val="일일"/>
      <sheetName val="사업관리"/>
      <sheetName val="투찰가"/>
      <sheetName val="함수"/>
      <sheetName val="DANGA"/>
      <sheetName val="HVAC집계"/>
      <sheetName val="실행철강하도"/>
      <sheetName val="연습"/>
      <sheetName val="97 사업추정(WEKI)"/>
      <sheetName val="내역서"/>
      <sheetName val="세금자료"/>
      <sheetName val="수주현황2월"/>
      <sheetName val="Cover"/>
      <sheetName val="전체"/>
      <sheetName val="1,2공구원가계산서"/>
      <sheetName val="2공구산출내역"/>
      <sheetName val="1공구산출내역서"/>
      <sheetName val="맨홀수량산출"/>
      <sheetName val="120"/>
      <sheetName val="130"/>
      <sheetName val="100"/>
      <sheetName val="101"/>
      <sheetName val="102"/>
      <sheetName val="103"/>
      <sheetName val="106"/>
      <sheetName val="108"/>
      <sheetName val="109"/>
      <sheetName val="131"/>
      <sheetName val="110"/>
      <sheetName val="111"/>
      <sheetName val="114"/>
      <sheetName val="116"/>
      <sheetName val="132"/>
      <sheetName val="140"/>
      <sheetName val="141"/>
      <sheetName val="142"/>
      <sheetName val="143"/>
      <sheetName val="144"/>
      <sheetName val="145"/>
      <sheetName val="146"/>
      <sheetName val="121"/>
      <sheetName val="147"/>
      <sheetName val="148"/>
      <sheetName val="160"/>
      <sheetName val="164"/>
      <sheetName val="Flaer Area"/>
      <sheetName val="123"/>
      <sheetName val="124"/>
      <sheetName val="125"/>
      <sheetName val="126"/>
      <sheetName val="127"/>
      <sheetName val="128"/>
      <sheetName val="129"/>
      <sheetName val="예산"/>
      <sheetName val="Sheet1"/>
      <sheetName val="7.3.2.D(BASE)_Sorting"/>
      <sheetName val="7.3.2.E(OPTION)_Sorting"/>
      <sheetName val="RENUN"/>
      <sheetName val="VA_code"/>
      <sheetName val="산출근거#2-3"/>
      <sheetName val="summ"/>
      <sheetName val="2005년 표준인건비"/>
      <sheetName val="노임이"/>
      <sheetName val="자재단가"/>
      <sheetName val="b_balju-단가단가단가"/>
      <sheetName val="업체별단가"/>
      <sheetName val="간접비 총괄표"/>
      <sheetName val="요약배부"/>
      <sheetName val="조명율표"/>
      <sheetName val="약품공급2"/>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BLDG"/>
      <sheetName val="Substation"/>
      <sheetName val="Ref Capa."/>
      <sheetName val="Sheet3"/>
      <sheetName val="경제지표"/>
      <sheetName val="Cover"/>
      <sheetName val="인원계획"/>
    </sheetNames>
    <sheetDataSet>
      <sheetData sheetId="0"/>
      <sheetData sheetId="1"/>
      <sheetData sheetId="2"/>
      <sheetData sheetId="3"/>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Summary"/>
      <sheetName val="입찰품의서"/>
      <sheetName val="산출조건"/>
      <sheetName val="작성요령"/>
      <sheetName val="목차"/>
      <sheetName val="사업개요"/>
      <sheetName val="1.1"/>
      <sheetName val="1.2"/>
      <sheetName val="1.직접원가"/>
      <sheetName val="2.설계소요MH"/>
      <sheetName val="3.인력동원계획"/>
      <sheetName val="3.1서울사무소 직급별 인력동원 상세내역"/>
      <sheetName val="3.2UAE Office 직급별 인력동원 상세내역"/>
      <sheetName val="3.3현장 직급별 인력동원 상세내역"/>
      <sheetName val="4.전문외주"/>
      <sheetName val="5.Software"/>
      <sheetName val="5.경비내역"/>
      <sheetName val="5.1.출장비 "/>
      <sheetName val="5.3.발주처지원"/>
      <sheetName val="5.4.사업개발비"/>
      <sheetName val="첨부1.직급별 급여 단가 기준"/>
      <sheetName val="첨부2.직급별 직접 인건비 내역"/>
      <sheetName val="첨부3.직급별 간접비 내역"/>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11">
          <cell r="T11">
            <v>1100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X"/>
      <sheetName val="VXXXX"/>
      <sheetName val="3 (2)"/>
      <sheetName val="0"/>
      <sheetName val="1"/>
      <sheetName val="2"/>
      <sheetName val="3"/>
      <sheetName val="4"/>
      <sheetName val="5"/>
      <sheetName val="6"/>
      <sheetName val="7"/>
      <sheetName val="8"/>
      <sheetName val="9"/>
      <sheetName val="간접비 총괄표"/>
      <sheetName val="DCS"/>
      <sheetName val="ANALYSER"/>
      <sheetName val="설계명세서"/>
      <sheetName val="품셈표"/>
      <sheetName val="FWBS7000,8000"/>
      <sheetName val="환율"/>
      <sheetName val="예산내역"/>
      <sheetName val="총괄수지표"/>
      <sheetName val="KH-Q1,Q2,01"/>
      <sheetName val="jobhist"/>
      <sheetName val="10현장조직"/>
      <sheetName val="산근"/>
      <sheetName val="공통가설"/>
      <sheetName val="공사비_NDE"/>
      <sheetName val="세금자료"/>
      <sheetName val="상반기손익차2총괄"/>
      <sheetName val="3_(2)"/>
      <sheetName val="간접비_총괄표"/>
      <sheetName val="공정회의자료(월요일 10시까지)"/>
      <sheetName val="CAL"/>
      <sheetName val="Joints"/>
      <sheetName val="당초"/>
      <sheetName val="K값산출표"/>
      <sheetName val="단가(기계)"/>
      <sheetName val="단가(기계) (2)"/>
      <sheetName val="일위대가목록(기계)"/>
      <sheetName val=" 일위대가(기계)"/>
      <sheetName val="자재비(전기)"/>
      <sheetName val="노무비(전기)"/>
      <sheetName val="일위대가목록"/>
      <sheetName val="공사비 내역서(전기)"/>
      <sheetName val="집계내역서"/>
      <sheetName val="전기-DR"/>
      <sheetName val="계장-DR"/>
      <sheetName val="인원동원계획표"/>
      <sheetName val="In &amp; Out"/>
      <sheetName val="영업소실적"/>
      <sheetName val="함수"/>
      <sheetName val="1-11조직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
      <sheetName val="비교"/>
      <sheetName val="인원"/>
      <sheetName val="간접비 총괄표"/>
      <sheetName val="간접비 내역"/>
      <sheetName val="세금자료"/>
      <sheetName val="인원계획"/>
      <sheetName val="inter"/>
      <sheetName val="base"/>
      <sheetName val="매각(6)"/>
      <sheetName val="소화실적"/>
      <sheetName val="1100-1200-1300-1910-2140-LEV 2"/>
      <sheetName val="갑지"/>
      <sheetName val="당진1,2호기전선관설치및접지4차공사내역서-을지"/>
      <sheetName val="B급보"/>
      <sheetName val="B급지보"/>
      <sheetName val="D급보"/>
      <sheetName val="#REF"/>
      <sheetName val="간접비_REV1"/>
      <sheetName val="평균급여+간접"/>
      <sheetName val="지점A "/>
      <sheetName val="A급지보 "/>
      <sheetName val="S중A"/>
      <sheetName val="A급보"/>
      <sheetName val="C급지보 "/>
      <sheetName val="S급보"/>
      <sheetName val="C급보 "/>
      <sheetName val="IT-BAT"/>
      <sheetName val="단가산출"/>
      <sheetName val="h-013211-2"/>
      <sheetName val="을지"/>
      <sheetName val="STAND20"/>
      <sheetName val="산근"/>
      <sheetName val="Sheet1"/>
      <sheetName val="Sheet2"/>
      <sheetName val="공사비 내역 (가)"/>
      <sheetName val="1-11조직표"/>
      <sheetName val="10현장조직"/>
      <sheetName val="General Data"/>
      <sheetName val="당초"/>
      <sheetName val="eq_data"/>
      <sheetName val="공사설계서"/>
      <sheetName val="Indirect Cost"/>
      <sheetName val="97 사업추정(WEKI)"/>
      <sheetName val="NYS"/>
      <sheetName val="SHL"/>
      <sheetName val="내역"/>
      <sheetName val="상반기손익차2총괄"/>
      <sheetName val="120"/>
      <sheetName val="130"/>
      <sheetName val="100"/>
      <sheetName val="101"/>
      <sheetName val="102"/>
      <sheetName val="103"/>
      <sheetName val="106"/>
      <sheetName val="108"/>
      <sheetName val="109"/>
      <sheetName val="131"/>
      <sheetName val="110"/>
      <sheetName val="111"/>
      <sheetName val="114"/>
      <sheetName val="116"/>
      <sheetName val="132"/>
      <sheetName val="140"/>
      <sheetName val="141"/>
      <sheetName val="142"/>
      <sheetName val="143"/>
      <sheetName val="144"/>
      <sheetName val="145"/>
      <sheetName val="146"/>
      <sheetName val="121"/>
      <sheetName val="147"/>
      <sheetName val="148"/>
      <sheetName val="160"/>
      <sheetName val="164"/>
      <sheetName val="Flaer Area"/>
      <sheetName val="123"/>
      <sheetName val="124"/>
      <sheetName val="125"/>
      <sheetName val="126"/>
      <sheetName val="127"/>
      <sheetName val="128"/>
      <sheetName val="129"/>
      <sheetName val="영업소실적"/>
      <sheetName val="RCF CLAIMED"/>
      <sheetName val="손익차9월2"/>
      <sheetName val="사업부배부A"/>
      <sheetName val="입찰"/>
      <sheetName val="현경"/>
      <sheetName val="99년하반기"/>
      <sheetName val="토목"/>
    </sheetNames>
    <sheetDataSet>
      <sheetData sheetId="0" refreshError="1"/>
      <sheetData sheetId="1" refreshError="1"/>
      <sheetData sheetId="2" refreshError="1"/>
      <sheetData sheetId="3">
        <row r="1">
          <cell r="B1" t="str">
            <v>간 접 비 I (총 괄 표)</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R TTL"/>
      <sheetName val="TRADE"/>
      <sheetName val="SECTION"/>
      <sheetName val="WORKER"/>
      <sheetName val="STAFF "/>
      <sheetName val="한맥"/>
      <sheetName val="노원"/>
      <sheetName val="Sheet3"/>
      <sheetName val="귀국"/>
      <sheetName val="결근자"/>
      <sheetName val="99년하반기"/>
      <sheetName val="간접비(1)"/>
      <sheetName val="보증수수료산출"/>
      <sheetName val="10현장조직"/>
      <sheetName val="재료"/>
      <sheetName val="#REF"/>
      <sheetName val="Eq. Mobilization"/>
      <sheetName val="현금"/>
      <sheetName val="간접비 총괄표"/>
      <sheetName val="SHL"/>
      <sheetName val="인원계획"/>
      <sheetName val="교각1"/>
      <sheetName val="FM"/>
      <sheetName val="1,2공구원가계산서"/>
      <sheetName val="2공구산출내역"/>
      <sheetName val="1공구산출내역서"/>
      <sheetName val="#3_일위대가목록"/>
      <sheetName val="Sheet4"/>
      <sheetName val="eq_data"/>
      <sheetName val="조명율표"/>
      <sheetName val="DATE"/>
    </sheetNames>
    <sheetDataSet>
      <sheetData sheetId="0"/>
      <sheetData sheetId="1"/>
      <sheetData sheetId="2"/>
      <sheetData sheetId="3" refreshError="1">
        <row r="3">
          <cell r="B3" t="str">
            <v>JOB NO.</v>
          </cell>
          <cell r="C3" t="str">
            <v>TRADE</v>
          </cell>
          <cell r="D3" t="str">
            <v>CODE</v>
          </cell>
          <cell r="E3" t="str">
            <v>NAME</v>
          </cell>
          <cell r="G3" t="str">
            <v>WAGE</v>
          </cell>
          <cell r="H3" t="str">
            <v>WAGE</v>
          </cell>
          <cell r="I3" t="str">
            <v>DOA</v>
          </cell>
          <cell r="J3" t="str">
            <v>SECTION</v>
          </cell>
          <cell r="K3" t="str">
            <v>CAMP</v>
          </cell>
        </row>
        <row r="4">
          <cell r="B4" t="str">
            <v>B-0008</v>
          </cell>
          <cell r="C4" t="str">
            <v>F/CARP</v>
          </cell>
          <cell r="D4">
            <v>4542</v>
          </cell>
          <cell r="E4" t="str">
            <v>ISMAIL JABIULLAH</v>
          </cell>
          <cell r="G4">
            <v>0.95</v>
          </cell>
          <cell r="I4">
            <v>36869</v>
          </cell>
          <cell r="J4" t="str">
            <v>CIVIL</v>
          </cell>
          <cell r="K4" t="str">
            <v>CANA</v>
          </cell>
        </row>
        <row r="5">
          <cell r="B5" t="str">
            <v>B-0013</v>
          </cell>
          <cell r="C5" t="str">
            <v>REBAR</v>
          </cell>
          <cell r="D5">
            <v>4451</v>
          </cell>
          <cell r="E5" t="str">
            <v>ALAM MOHAMMED</v>
          </cell>
          <cell r="G5">
            <v>0.79</v>
          </cell>
          <cell r="I5">
            <v>36969</v>
          </cell>
          <cell r="J5" t="str">
            <v>CIVIL</v>
          </cell>
          <cell r="K5" t="str">
            <v>CANA</v>
          </cell>
        </row>
        <row r="6">
          <cell r="B6" t="str">
            <v>B-0017</v>
          </cell>
          <cell r="C6" t="str">
            <v>REBAR</v>
          </cell>
          <cell r="D6">
            <v>4451</v>
          </cell>
          <cell r="E6" t="str">
            <v>HABIBUR RAHMAN</v>
          </cell>
          <cell r="G6">
            <v>0.79</v>
          </cell>
          <cell r="I6">
            <v>37065</v>
          </cell>
          <cell r="J6" t="str">
            <v>CIVIL</v>
          </cell>
          <cell r="K6" t="str">
            <v>CANA</v>
          </cell>
        </row>
        <row r="7">
          <cell r="B7" t="str">
            <v>B-0020</v>
          </cell>
          <cell r="C7" t="str">
            <v>REBAR</v>
          </cell>
          <cell r="D7">
            <v>4451</v>
          </cell>
          <cell r="E7" t="str">
            <v>BABLUL HOQUE</v>
          </cell>
          <cell r="G7">
            <v>0.79</v>
          </cell>
          <cell r="I7">
            <v>37094</v>
          </cell>
          <cell r="J7" t="str">
            <v>CIVIL</v>
          </cell>
          <cell r="K7" t="str">
            <v>CANA</v>
          </cell>
        </row>
        <row r="8">
          <cell r="B8" t="str">
            <v>B-0021</v>
          </cell>
          <cell r="C8" t="str">
            <v>F/CARP</v>
          </cell>
          <cell r="D8">
            <v>4542</v>
          </cell>
          <cell r="E8" t="str">
            <v>GOURANGA BOIDDYA</v>
          </cell>
          <cell r="G8">
            <v>0.79</v>
          </cell>
          <cell r="I8">
            <v>37101</v>
          </cell>
          <cell r="J8" t="str">
            <v>CIVIL</v>
          </cell>
          <cell r="K8" t="str">
            <v>CANA</v>
          </cell>
        </row>
        <row r="9">
          <cell r="B9" t="str">
            <v>B-0022</v>
          </cell>
          <cell r="C9" t="str">
            <v>C/LABOR</v>
          </cell>
          <cell r="D9">
            <v>4432</v>
          </cell>
          <cell r="E9" t="str">
            <v>HAIDER</v>
          </cell>
          <cell r="G9">
            <v>0.56999999999999995</v>
          </cell>
          <cell r="I9">
            <v>37118</v>
          </cell>
          <cell r="J9" t="str">
            <v>LAB</v>
          </cell>
          <cell r="K9" t="str">
            <v>CANA</v>
          </cell>
        </row>
        <row r="10">
          <cell r="B10" t="str">
            <v>B-0023</v>
          </cell>
          <cell r="C10" t="str">
            <v>CAPTAIN</v>
          </cell>
          <cell r="D10">
            <v>6853</v>
          </cell>
          <cell r="E10" t="str">
            <v>MORSHED ABUBAKKER</v>
          </cell>
          <cell r="G10">
            <v>750</v>
          </cell>
          <cell r="I10">
            <v>37125</v>
          </cell>
          <cell r="J10" t="str">
            <v>CIVIL</v>
          </cell>
          <cell r="K10" t="str">
            <v>CANA</v>
          </cell>
        </row>
        <row r="11">
          <cell r="B11" t="str">
            <v>B-0024</v>
          </cell>
          <cell r="C11" t="str">
            <v>CAPTAIN</v>
          </cell>
          <cell r="D11">
            <v>6853</v>
          </cell>
          <cell r="E11" t="str">
            <v>ABDUR RAHIM</v>
          </cell>
          <cell r="G11">
            <v>750</v>
          </cell>
          <cell r="I11">
            <v>37125</v>
          </cell>
          <cell r="J11" t="str">
            <v>CIVIL</v>
          </cell>
          <cell r="K11" t="str">
            <v>CANA</v>
          </cell>
        </row>
        <row r="12">
          <cell r="B12" t="str">
            <v>B-0025</v>
          </cell>
          <cell r="C12" t="str">
            <v>DECK HAND</v>
          </cell>
          <cell r="D12">
            <v>6867</v>
          </cell>
          <cell r="E12" t="str">
            <v>ABUL KASHEM</v>
          </cell>
          <cell r="G12">
            <v>300</v>
          </cell>
          <cell r="I12">
            <v>37125</v>
          </cell>
          <cell r="J12" t="str">
            <v>CIVIL</v>
          </cell>
          <cell r="K12" t="str">
            <v>CANA</v>
          </cell>
        </row>
        <row r="13">
          <cell r="B13" t="str">
            <v>B-0026</v>
          </cell>
          <cell r="C13" t="str">
            <v>DECK HAND</v>
          </cell>
          <cell r="D13">
            <v>6867</v>
          </cell>
          <cell r="E13" t="str">
            <v>MD. KHALILUR R.</v>
          </cell>
          <cell r="G13">
            <v>300</v>
          </cell>
          <cell r="I13">
            <v>37125</v>
          </cell>
          <cell r="J13" t="str">
            <v>CIVIL</v>
          </cell>
          <cell r="K13" t="str">
            <v>CANA</v>
          </cell>
        </row>
        <row r="14">
          <cell r="B14" t="str">
            <v>B-0027</v>
          </cell>
          <cell r="C14" t="str">
            <v>CAPTAIN</v>
          </cell>
          <cell r="D14">
            <v>6853</v>
          </cell>
          <cell r="E14" t="str">
            <v>MD.ALAMGIR MIZI</v>
          </cell>
          <cell r="G14">
            <v>750</v>
          </cell>
          <cell r="I14">
            <v>37133</v>
          </cell>
          <cell r="J14" t="str">
            <v>CIVIL</v>
          </cell>
          <cell r="K14" t="str">
            <v>CANA</v>
          </cell>
        </row>
        <row r="15">
          <cell r="B15" t="str">
            <v>B-0028</v>
          </cell>
          <cell r="C15" t="str">
            <v>CAPTAIN</v>
          </cell>
          <cell r="D15">
            <v>6853</v>
          </cell>
          <cell r="E15" t="str">
            <v>AZAD RAHMAN</v>
          </cell>
          <cell r="G15">
            <v>750</v>
          </cell>
          <cell r="I15">
            <v>37140</v>
          </cell>
          <cell r="J15" t="str">
            <v>CIVIL</v>
          </cell>
          <cell r="K15" t="str">
            <v>CANA</v>
          </cell>
        </row>
        <row r="16">
          <cell r="B16" t="str">
            <v>B-0029</v>
          </cell>
          <cell r="C16" t="str">
            <v>QUARTER MASTER</v>
          </cell>
          <cell r="D16">
            <v>6866</v>
          </cell>
          <cell r="E16" t="str">
            <v>ABDUS SALAM</v>
          </cell>
          <cell r="G16">
            <v>450</v>
          </cell>
          <cell r="I16">
            <v>37140</v>
          </cell>
          <cell r="J16" t="str">
            <v>CIVIL</v>
          </cell>
          <cell r="K16" t="str">
            <v>CANA</v>
          </cell>
        </row>
        <row r="17">
          <cell r="B17" t="str">
            <v>B-0030</v>
          </cell>
          <cell r="C17" t="str">
            <v>DECK HAND</v>
          </cell>
          <cell r="D17">
            <v>6867</v>
          </cell>
          <cell r="E17" t="str">
            <v>ABDUR R.MOLLAH</v>
          </cell>
          <cell r="G17">
            <v>300</v>
          </cell>
          <cell r="I17">
            <v>37140</v>
          </cell>
          <cell r="J17" t="str">
            <v>CIVIL</v>
          </cell>
          <cell r="K17" t="str">
            <v>CANA</v>
          </cell>
        </row>
        <row r="18">
          <cell r="B18" t="str">
            <v>B-0032</v>
          </cell>
          <cell r="C18" t="str">
            <v>ENGINE CREW</v>
          </cell>
          <cell r="D18">
            <v>6872</v>
          </cell>
          <cell r="E18" t="str">
            <v>MAMUNAR ROSHID MD.</v>
          </cell>
          <cell r="G18">
            <v>350</v>
          </cell>
          <cell r="I18">
            <v>37140</v>
          </cell>
          <cell r="J18" t="str">
            <v>CIVIL</v>
          </cell>
          <cell r="K18" t="str">
            <v>CANA</v>
          </cell>
        </row>
        <row r="19">
          <cell r="B19" t="str">
            <v>B-0033</v>
          </cell>
          <cell r="C19" t="str">
            <v>GENE</v>
          </cell>
          <cell r="D19">
            <v>1031</v>
          </cell>
          <cell r="E19" t="str">
            <v>MD.ARSHAD H.SAGOR</v>
          </cell>
          <cell r="G19">
            <v>0.86</v>
          </cell>
          <cell r="H19">
            <v>1.1499999999999999</v>
          </cell>
          <cell r="I19">
            <v>37147</v>
          </cell>
          <cell r="J19" t="str">
            <v>W/SHOP</v>
          </cell>
          <cell r="K19" t="str">
            <v>HANA</v>
          </cell>
        </row>
        <row r="20">
          <cell r="B20" t="str">
            <v>B-0034</v>
          </cell>
          <cell r="C20" t="str">
            <v>T/R</v>
          </cell>
          <cell r="D20">
            <v>1042</v>
          </cell>
          <cell r="E20" t="str">
            <v>NAZRUL ISLAM</v>
          </cell>
          <cell r="G20">
            <v>0.95</v>
          </cell>
          <cell r="I20">
            <v>37147</v>
          </cell>
          <cell r="J20" t="str">
            <v>NO-WON</v>
          </cell>
          <cell r="K20" t="str">
            <v>CANA</v>
          </cell>
        </row>
        <row r="21">
          <cell r="B21" t="str">
            <v>B-0036</v>
          </cell>
          <cell r="C21" t="str">
            <v>H/E U/C</v>
          </cell>
          <cell r="D21">
            <v>2063</v>
          </cell>
          <cell r="E21" t="str">
            <v>SHAHJAHAN MIAH</v>
          </cell>
          <cell r="G21">
            <v>1.07</v>
          </cell>
          <cell r="I21">
            <v>37147</v>
          </cell>
          <cell r="J21" t="str">
            <v>W/SHOP</v>
          </cell>
          <cell r="K21" t="str">
            <v>CANA</v>
          </cell>
        </row>
        <row r="22">
          <cell r="B22" t="str">
            <v>B-0037</v>
          </cell>
          <cell r="C22" t="str">
            <v>H/E U/C</v>
          </cell>
          <cell r="D22">
            <v>2063</v>
          </cell>
          <cell r="E22" t="str">
            <v>MOAZZAM HOSSAIN</v>
          </cell>
          <cell r="G22">
            <v>1.07</v>
          </cell>
          <cell r="H22">
            <v>1.1499999999999999</v>
          </cell>
          <cell r="I22">
            <v>37147</v>
          </cell>
          <cell r="J22" t="str">
            <v>W/SHOP</v>
          </cell>
          <cell r="K22" t="str">
            <v>CANA</v>
          </cell>
        </row>
        <row r="23">
          <cell r="B23" t="str">
            <v>B-0039</v>
          </cell>
          <cell r="C23" t="str">
            <v>H/E WELDER</v>
          </cell>
          <cell r="D23">
            <v>2137</v>
          </cell>
          <cell r="E23" t="str">
            <v>MD.ABDUL MALIK</v>
          </cell>
          <cell r="G23">
            <v>0.85</v>
          </cell>
          <cell r="I23">
            <v>37147</v>
          </cell>
          <cell r="J23" t="str">
            <v>W/SHOP</v>
          </cell>
          <cell r="K23" t="str">
            <v>CANA</v>
          </cell>
        </row>
        <row r="24">
          <cell r="B24" t="str">
            <v>B-0040</v>
          </cell>
          <cell r="C24" t="str">
            <v>H/E WELDER</v>
          </cell>
          <cell r="D24">
            <v>2137</v>
          </cell>
          <cell r="E24" t="str">
            <v>JAHANGIR ALAM</v>
          </cell>
          <cell r="G24">
            <v>0.85</v>
          </cell>
          <cell r="I24">
            <v>37147</v>
          </cell>
          <cell r="J24" t="str">
            <v>W/SHOP</v>
          </cell>
          <cell r="K24" t="str">
            <v>HANA</v>
          </cell>
        </row>
        <row r="25">
          <cell r="B25" t="str">
            <v>B-0041</v>
          </cell>
          <cell r="C25" t="str">
            <v>H/E WELDER</v>
          </cell>
          <cell r="D25">
            <v>2137</v>
          </cell>
          <cell r="E25" t="str">
            <v>ABDUL BARI</v>
          </cell>
          <cell r="G25">
            <v>0.85</v>
          </cell>
          <cell r="I25">
            <v>37147</v>
          </cell>
          <cell r="J25" t="str">
            <v>W/SHOP</v>
          </cell>
          <cell r="K25" t="str">
            <v>CANA</v>
          </cell>
        </row>
        <row r="26">
          <cell r="B26" t="str">
            <v>B-0042</v>
          </cell>
          <cell r="C26" t="str">
            <v>ENGIN REPAIR</v>
          </cell>
          <cell r="D26">
            <v>6831</v>
          </cell>
          <cell r="E26" t="str">
            <v>RIPON BHUIYAN</v>
          </cell>
          <cell r="G26">
            <v>1.07</v>
          </cell>
          <cell r="I26">
            <v>37147</v>
          </cell>
          <cell r="J26" t="str">
            <v>W/SHOP</v>
          </cell>
          <cell r="K26" t="str">
            <v>CANA</v>
          </cell>
        </row>
        <row r="27">
          <cell r="B27" t="str">
            <v>B-0043</v>
          </cell>
          <cell r="C27" t="str">
            <v>CAPTAIN</v>
          </cell>
          <cell r="D27">
            <v>6853</v>
          </cell>
          <cell r="E27" t="str">
            <v>RAHAMAT ALI MIAH</v>
          </cell>
          <cell r="G27">
            <v>750</v>
          </cell>
          <cell r="I27">
            <v>37147</v>
          </cell>
          <cell r="J27" t="str">
            <v>SURVEY</v>
          </cell>
          <cell r="K27" t="str">
            <v>CANA</v>
          </cell>
        </row>
        <row r="28">
          <cell r="B28" t="str">
            <v>B-0044</v>
          </cell>
          <cell r="C28" t="str">
            <v>CAPTAIN</v>
          </cell>
          <cell r="D28">
            <v>6853</v>
          </cell>
          <cell r="E28" t="str">
            <v>MD.HARUNUR RASHID</v>
          </cell>
          <cell r="G28">
            <v>750</v>
          </cell>
          <cell r="I28">
            <v>37147</v>
          </cell>
          <cell r="J28" t="str">
            <v>CIVIL</v>
          </cell>
          <cell r="K28" t="str">
            <v>CANA</v>
          </cell>
        </row>
        <row r="29">
          <cell r="B29" t="str">
            <v>B-0045</v>
          </cell>
          <cell r="C29" t="str">
            <v>CAPTAIN</v>
          </cell>
          <cell r="D29">
            <v>6853</v>
          </cell>
          <cell r="E29" t="str">
            <v>MD.RAFIQUL ISLAM</v>
          </cell>
          <cell r="G29">
            <v>750</v>
          </cell>
          <cell r="I29">
            <v>37147</v>
          </cell>
          <cell r="J29" t="str">
            <v>CIVIL</v>
          </cell>
          <cell r="K29" t="str">
            <v>CANA</v>
          </cell>
        </row>
        <row r="30">
          <cell r="B30" t="str">
            <v>B-0046</v>
          </cell>
          <cell r="C30" t="str">
            <v>CAPTAIN</v>
          </cell>
          <cell r="D30">
            <v>6853</v>
          </cell>
          <cell r="E30" t="str">
            <v>GAZI MD.AMGAD</v>
          </cell>
          <cell r="G30">
            <v>750</v>
          </cell>
          <cell r="I30">
            <v>37147</v>
          </cell>
          <cell r="J30" t="str">
            <v>CIVIL</v>
          </cell>
          <cell r="K30" t="str">
            <v>CANA</v>
          </cell>
        </row>
        <row r="31">
          <cell r="B31" t="str">
            <v>B-0047</v>
          </cell>
          <cell r="C31" t="str">
            <v>CHIEF ENGINE</v>
          </cell>
          <cell r="D31">
            <v>6858</v>
          </cell>
          <cell r="E31" t="str">
            <v>ABU SIDDIQUE</v>
          </cell>
          <cell r="G31">
            <v>700</v>
          </cell>
          <cell r="I31">
            <v>37147</v>
          </cell>
          <cell r="J31" t="str">
            <v>CIVIL</v>
          </cell>
          <cell r="K31" t="str">
            <v>CANA</v>
          </cell>
        </row>
        <row r="32">
          <cell r="B32" t="str">
            <v>B-0048</v>
          </cell>
          <cell r="C32" t="str">
            <v>CHIEF ENGINE</v>
          </cell>
          <cell r="D32">
            <v>6858</v>
          </cell>
          <cell r="E32" t="str">
            <v>MD.MUSA MIAH</v>
          </cell>
          <cell r="G32">
            <v>700</v>
          </cell>
          <cell r="I32">
            <v>37147</v>
          </cell>
          <cell r="J32" t="str">
            <v>CIVIL</v>
          </cell>
          <cell r="K32" t="str">
            <v>CANA</v>
          </cell>
        </row>
        <row r="33">
          <cell r="B33" t="str">
            <v>B-0049</v>
          </cell>
          <cell r="C33" t="str">
            <v>CHIEF ENGINE</v>
          </cell>
          <cell r="D33">
            <v>6858</v>
          </cell>
          <cell r="E33" t="str">
            <v>MD.REDWEN ULLAH</v>
          </cell>
          <cell r="G33">
            <v>700</v>
          </cell>
          <cell r="I33">
            <v>37147</v>
          </cell>
          <cell r="J33" t="str">
            <v>CIVIL</v>
          </cell>
          <cell r="K33" t="str">
            <v>CANA</v>
          </cell>
        </row>
        <row r="34">
          <cell r="B34" t="str">
            <v>B-0050</v>
          </cell>
          <cell r="C34" t="str">
            <v>DECK HAND</v>
          </cell>
          <cell r="D34">
            <v>6867</v>
          </cell>
          <cell r="E34" t="str">
            <v>MD.SULTAN</v>
          </cell>
          <cell r="G34">
            <v>300</v>
          </cell>
          <cell r="I34">
            <v>37147</v>
          </cell>
          <cell r="J34" t="str">
            <v>CIVIL</v>
          </cell>
          <cell r="K34" t="str">
            <v>CANA</v>
          </cell>
        </row>
        <row r="35">
          <cell r="B35" t="str">
            <v>B-0051</v>
          </cell>
          <cell r="C35" t="str">
            <v>DECK HAND</v>
          </cell>
          <cell r="D35">
            <v>6867</v>
          </cell>
          <cell r="E35" t="str">
            <v>JAHANGIR MOLLAH</v>
          </cell>
          <cell r="G35">
            <v>300</v>
          </cell>
          <cell r="I35">
            <v>37147</v>
          </cell>
          <cell r="J35" t="str">
            <v>CIVIL</v>
          </cell>
          <cell r="K35" t="str">
            <v>CANA</v>
          </cell>
        </row>
        <row r="36">
          <cell r="B36" t="str">
            <v>B-0052</v>
          </cell>
          <cell r="C36" t="str">
            <v>DECK HAND</v>
          </cell>
          <cell r="D36">
            <v>6867</v>
          </cell>
          <cell r="E36" t="str">
            <v>MD.SAZZAD</v>
          </cell>
          <cell r="G36">
            <v>300</v>
          </cell>
          <cell r="I36">
            <v>37147</v>
          </cell>
          <cell r="J36" t="str">
            <v>CIVIL</v>
          </cell>
          <cell r="K36" t="str">
            <v>CANA</v>
          </cell>
        </row>
        <row r="37">
          <cell r="B37" t="str">
            <v>B-0053</v>
          </cell>
          <cell r="C37" t="str">
            <v>DECK HAND</v>
          </cell>
          <cell r="D37">
            <v>6867</v>
          </cell>
          <cell r="E37" t="str">
            <v>MD.JAHANGIR HOSSAIN</v>
          </cell>
          <cell r="G37">
            <v>300</v>
          </cell>
          <cell r="I37">
            <v>37150</v>
          </cell>
          <cell r="J37" t="str">
            <v>CIVIL</v>
          </cell>
          <cell r="K37" t="str">
            <v>CANA</v>
          </cell>
        </row>
        <row r="38">
          <cell r="B38" t="str">
            <v>B-0054</v>
          </cell>
          <cell r="C38" t="str">
            <v>DECK HAND</v>
          </cell>
          <cell r="D38">
            <v>6867</v>
          </cell>
          <cell r="E38" t="str">
            <v>MD.LUTFOR RAHMAN</v>
          </cell>
          <cell r="G38">
            <v>300</v>
          </cell>
          <cell r="I38">
            <v>37150</v>
          </cell>
          <cell r="J38" t="str">
            <v>CIVIL</v>
          </cell>
          <cell r="K38" t="str">
            <v>CANA</v>
          </cell>
        </row>
        <row r="39">
          <cell r="B39" t="str">
            <v>B-0055</v>
          </cell>
          <cell r="C39" t="str">
            <v>DECK HAND</v>
          </cell>
          <cell r="D39">
            <v>6867</v>
          </cell>
          <cell r="E39" t="str">
            <v>ALMAS DEWAN</v>
          </cell>
          <cell r="G39">
            <v>300</v>
          </cell>
          <cell r="I39">
            <v>37150</v>
          </cell>
          <cell r="J39" t="str">
            <v>CIVIL</v>
          </cell>
          <cell r="K39" t="str">
            <v>CANA</v>
          </cell>
        </row>
        <row r="40">
          <cell r="B40" t="str">
            <v>B-0057</v>
          </cell>
          <cell r="C40" t="str">
            <v>CHIEF ENGINE</v>
          </cell>
          <cell r="D40">
            <v>6858</v>
          </cell>
          <cell r="E40" t="str">
            <v>MD.NURUDDIN</v>
          </cell>
          <cell r="G40">
            <v>700</v>
          </cell>
          <cell r="I40">
            <v>37154</v>
          </cell>
          <cell r="J40" t="str">
            <v>CIVIL</v>
          </cell>
          <cell r="K40" t="str">
            <v>CANA</v>
          </cell>
        </row>
        <row r="41">
          <cell r="B41" t="str">
            <v>B-0058</v>
          </cell>
          <cell r="C41" t="str">
            <v>H/E WELDER</v>
          </cell>
          <cell r="D41">
            <v>2137</v>
          </cell>
          <cell r="E41" t="str">
            <v>RAFIQUL ISLAM</v>
          </cell>
          <cell r="G41">
            <v>0.85</v>
          </cell>
          <cell r="H41">
            <v>1</v>
          </cell>
          <cell r="I41">
            <v>37161</v>
          </cell>
          <cell r="J41" t="str">
            <v>W/SHOP</v>
          </cell>
          <cell r="K41" t="str">
            <v>HANA</v>
          </cell>
        </row>
        <row r="42">
          <cell r="B42" t="str">
            <v>B-0059</v>
          </cell>
          <cell r="C42" t="str">
            <v>DECK HAND</v>
          </cell>
          <cell r="D42">
            <v>6858</v>
          </cell>
          <cell r="E42" t="str">
            <v>DIDARUL ALAM</v>
          </cell>
          <cell r="G42">
            <v>300</v>
          </cell>
          <cell r="I42">
            <v>37161</v>
          </cell>
          <cell r="J42" t="str">
            <v>CIVIL</v>
          </cell>
          <cell r="K42" t="str">
            <v>CANA</v>
          </cell>
        </row>
        <row r="43">
          <cell r="B43" t="str">
            <v>B-0061</v>
          </cell>
          <cell r="C43" t="str">
            <v>F/CARP</v>
          </cell>
          <cell r="D43">
            <v>4542</v>
          </cell>
          <cell r="E43" t="str">
            <v>ABUL HOSSAIN</v>
          </cell>
          <cell r="G43">
            <v>0.79</v>
          </cell>
          <cell r="H43">
            <v>0.9</v>
          </cell>
          <cell r="I43">
            <v>37165</v>
          </cell>
          <cell r="J43" t="str">
            <v>CIVIL</v>
          </cell>
          <cell r="K43" t="str">
            <v>CANA</v>
          </cell>
        </row>
        <row r="44">
          <cell r="B44" t="str">
            <v>B-0062</v>
          </cell>
          <cell r="C44" t="str">
            <v>F/CARP</v>
          </cell>
          <cell r="D44">
            <v>4542</v>
          </cell>
          <cell r="E44" t="str">
            <v>MOJIBUR RAHMAN</v>
          </cell>
          <cell r="G44">
            <v>0.79</v>
          </cell>
          <cell r="H44">
            <v>1</v>
          </cell>
          <cell r="I44">
            <v>37168</v>
          </cell>
          <cell r="J44" t="str">
            <v>CIVIL</v>
          </cell>
          <cell r="K44" t="str">
            <v>CANA</v>
          </cell>
        </row>
        <row r="45">
          <cell r="B45" t="str">
            <v>B-0063</v>
          </cell>
          <cell r="C45" t="str">
            <v>C/LABOR</v>
          </cell>
          <cell r="D45">
            <v>4432</v>
          </cell>
          <cell r="E45" t="str">
            <v>MD.LUTFAR RAHMAN</v>
          </cell>
          <cell r="G45">
            <v>0.53</v>
          </cell>
          <cell r="I45">
            <v>37180</v>
          </cell>
          <cell r="J45" t="str">
            <v>PLAN(M)</v>
          </cell>
          <cell r="K45" t="str">
            <v>CANA</v>
          </cell>
        </row>
        <row r="46">
          <cell r="B46" t="str">
            <v>B-0065</v>
          </cell>
          <cell r="C46" t="str">
            <v>C/LABOR</v>
          </cell>
          <cell r="D46">
            <v>4432</v>
          </cell>
          <cell r="E46" t="str">
            <v>ABDUL MONOB</v>
          </cell>
          <cell r="G46">
            <v>0.53</v>
          </cell>
          <cell r="I46">
            <v>37180</v>
          </cell>
          <cell r="J46" t="str">
            <v>CIVIL</v>
          </cell>
          <cell r="K46" t="str">
            <v>CANA</v>
          </cell>
        </row>
        <row r="47">
          <cell r="B47" t="str">
            <v>B-0066</v>
          </cell>
          <cell r="C47" t="str">
            <v>MARINE RIGGER</v>
          </cell>
          <cell r="D47">
            <v>6472</v>
          </cell>
          <cell r="E47" t="str">
            <v>MD.ALAMGIR HOSSAIN</v>
          </cell>
          <cell r="G47">
            <v>0.82</v>
          </cell>
          <cell r="H47">
            <v>0.9</v>
          </cell>
          <cell r="I47">
            <v>37180</v>
          </cell>
          <cell r="J47" t="str">
            <v>CIVIL</v>
          </cell>
          <cell r="K47" t="str">
            <v>CANA</v>
          </cell>
        </row>
        <row r="48">
          <cell r="B48" t="str">
            <v>B-0067</v>
          </cell>
          <cell r="C48" t="str">
            <v>MARINE RIGGER</v>
          </cell>
          <cell r="D48">
            <v>6472</v>
          </cell>
          <cell r="E48" t="str">
            <v>LABU MIAH</v>
          </cell>
          <cell r="G48">
            <v>0.82</v>
          </cell>
          <cell r="H48">
            <v>1</v>
          </cell>
          <cell r="I48">
            <v>37180</v>
          </cell>
          <cell r="J48" t="str">
            <v>CIVIL</v>
          </cell>
          <cell r="K48" t="str">
            <v>CANA</v>
          </cell>
        </row>
        <row r="49">
          <cell r="B49" t="str">
            <v>B-0068</v>
          </cell>
          <cell r="C49" t="str">
            <v>MARINE RIGGER</v>
          </cell>
          <cell r="D49">
            <v>6472</v>
          </cell>
          <cell r="E49" t="str">
            <v>MOSLIM UDDIN</v>
          </cell>
          <cell r="G49">
            <v>0.82</v>
          </cell>
          <cell r="I49">
            <v>37180</v>
          </cell>
          <cell r="J49" t="str">
            <v>CIVIL</v>
          </cell>
          <cell r="K49" t="str">
            <v>CANA</v>
          </cell>
        </row>
        <row r="50">
          <cell r="B50" t="str">
            <v>B-0069</v>
          </cell>
          <cell r="C50" t="str">
            <v>MARINE RIGGER</v>
          </cell>
          <cell r="D50">
            <v>6472</v>
          </cell>
          <cell r="E50" t="str">
            <v>MD.SHAH ALAM</v>
          </cell>
          <cell r="G50">
            <v>0.82</v>
          </cell>
          <cell r="I50">
            <v>37180</v>
          </cell>
          <cell r="J50" t="str">
            <v>CIVIL</v>
          </cell>
          <cell r="K50" t="str">
            <v>CANA</v>
          </cell>
        </row>
        <row r="51">
          <cell r="B51" t="str">
            <v>B-0070</v>
          </cell>
          <cell r="C51" t="str">
            <v>MARINE RIGGER</v>
          </cell>
          <cell r="D51">
            <v>6472</v>
          </cell>
          <cell r="E51" t="str">
            <v>MD.MONOWAR HOSSAIN</v>
          </cell>
          <cell r="G51">
            <v>0.82</v>
          </cell>
          <cell r="I51">
            <v>37180</v>
          </cell>
          <cell r="J51" t="str">
            <v>ARCH(S)</v>
          </cell>
          <cell r="K51" t="str">
            <v>CANA</v>
          </cell>
        </row>
        <row r="52">
          <cell r="B52" t="str">
            <v>B-0071</v>
          </cell>
          <cell r="C52" t="str">
            <v>MARINE RIGGER</v>
          </cell>
          <cell r="D52">
            <v>6472</v>
          </cell>
          <cell r="E52" t="str">
            <v>MD.FARID</v>
          </cell>
          <cell r="G52">
            <v>0.82</v>
          </cell>
          <cell r="I52">
            <v>37180</v>
          </cell>
          <cell r="J52" t="str">
            <v>CIVIL</v>
          </cell>
          <cell r="K52" t="str">
            <v>CANA</v>
          </cell>
        </row>
        <row r="53">
          <cell r="B53" t="str">
            <v>B-0072</v>
          </cell>
          <cell r="C53" t="str">
            <v>MARINE RIGGER</v>
          </cell>
          <cell r="D53">
            <v>6472</v>
          </cell>
          <cell r="E53" t="str">
            <v>MD.JAHANGIR ALAM</v>
          </cell>
          <cell r="G53">
            <v>0.82</v>
          </cell>
          <cell r="I53">
            <v>37180</v>
          </cell>
          <cell r="J53" t="str">
            <v>CIVIL</v>
          </cell>
          <cell r="K53" t="str">
            <v>CANA</v>
          </cell>
        </row>
        <row r="54">
          <cell r="B54" t="str">
            <v>B-0073</v>
          </cell>
          <cell r="C54" t="str">
            <v>MARINE RIGGER</v>
          </cell>
          <cell r="D54">
            <v>6472</v>
          </cell>
          <cell r="E54" t="str">
            <v>OLIULLAH</v>
          </cell>
          <cell r="G54">
            <v>0.82</v>
          </cell>
          <cell r="I54">
            <v>37180</v>
          </cell>
          <cell r="J54" t="str">
            <v>CIVIL</v>
          </cell>
          <cell r="K54" t="str">
            <v>CANA</v>
          </cell>
        </row>
        <row r="55">
          <cell r="B55" t="str">
            <v>B-0074</v>
          </cell>
          <cell r="C55" t="str">
            <v>DECK HAND</v>
          </cell>
          <cell r="D55">
            <v>6867</v>
          </cell>
          <cell r="E55" t="str">
            <v>IKRAMUL HUQ</v>
          </cell>
          <cell r="G55">
            <v>300</v>
          </cell>
          <cell r="I55">
            <v>37180</v>
          </cell>
          <cell r="J55" t="str">
            <v>CIVIL</v>
          </cell>
          <cell r="K55" t="str">
            <v>CANA</v>
          </cell>
        </row>
        <row r="56">
          <cell r="B56" t="str">
            <v>B-0075</v>
          </cell>
          <cell r="C56" t="str">
            <v>PIPE FITTER</v>
          </cell>
          <cell r="D56">
            <v>7121</v>
          </cell>
          <cell r="E56" t="str">
            <v>ELIAS HOSSAIN</v>
          </cell>
          <cell r="G56">
            <v>1.1000000000000001</v>
          </cell>
          <cell r="I56">
            <v>37180</v>
          </cell>
          <cell r="J56" t="str">
            <v>MECH</v>
          </cell>
          <cell r="K56" t="str">
            <v>AMG</v>
          </cell>
        </row>
        <row r="57">
          <cell r="B57" t="str">
            <v>B-0076</v>
          </cell>
          <cell r="C57" t="str">
            <v>PIPE WELDER</v>
          </cell>
          <cell r="D57">
            <v>7131</v>
          </cell>
          <cell r="E57" t="str">
            <v>TARAZ UDDIN</v>
          </cell>
          <cell r="G57">
            <v>0.85</v>
          </cell>
          <cell r="I57">
            <v>37180</v>
          </cell>
          <cell r="J57" t="str">
            <v>MECH</v>
          </cell>
          <cell r="K57" t="str">
            <v>AMG</v>
          </cell>
        </row>
        <row r="58">
          <cell r="B58" t="str">
            <v>B-0078</v>
          </cell>
          <cell r="C58" t="str">
            <v>TIG WELDER</v>
          </cell>
          <cell r="D58">
            <v>7133</v>
          </cell>
          <cell r="E58" t="str">
            <v>SAHDAT ALI</v>
          </cell>
          <cell r="G58">
            <v>1.1000000000000001</v>
          </cell>
          <cell r="H58">
            <v>1</v>
          </cell>
          <cell r="I58">
            <v>37180</v>
          </cell>
          <cell r="J58" t="str">
            <v>W/SHOP</v>
          </cell>
          <cell r="K58" t="str">
            <v>AMG</v>
          </cell>
        </row>
        <row r="59">
          <cell r="B59" t="str">
            <v>B-0079</v>
          </cell>
          <cell r="C59" t="str">
            <v>REBAR</v>
          </cell>
          <cell r="D59">
            <v>4451</v>
          </cell>
          <cell r="E59" t="str">
            <v>ABDUL KALAM AZAD</v>
          </cell>
          <cell r="G59">
            <v>0.79</v>
          </cell>
          <cell r="I59">
            <v>37182</v>
          </cell>
          <cell r="J59" t="str">
            <v>CIVIL</v>
          </cell>
          <cell r="K59" t="str">
            <v>CANA</v>
          </cell>
        </row>
        <row r="60">
          <cell r="B60" t="str">
            <v>B-0080</v>
          </cell>
          <cell r="C60" t="str">
            <v>MARINE RIGGER</v>
          </cell>
          <cell r="D60">
            <v>6472</v>
          </cell>
          <cell r="E60" t="str">
            <v>KARTICK DAS</v>
          </cell>
          <cell r="G60">
            <v>0.82</v>
          </cell>
          <cell r="I60">
            <v>37182</v>
          </cell>
          <cell r="J60" t="str">
            <v>CIVIL</v>
          </cell>
          <cell r="K60" t="str">
            <v>CANA</v>
          </cell>
        </row>
        <row r="61">
          <cell r="B61" t="str">
            <v>B-0082</v>
          </cell>
          <cell r="C61" t="str">
            <v>PIPE FITTER</v>
          </cell>
          <cell r="D61">
            <v>7121</v>
          </cell>
          <cell r="E61" t="str">
            <v>MD.AYUB ALI</v>
          </cell>
          <cell r="G61">
            <v>1.03</v>
          </cell>
          <cell r="I61">
            <v>37182</v>
          </cell>
          <cell r="J61" t="str">
            <v>MECH</v>
          </cell>
          <cell r="K61" t="str">
            <v>AMG</v>
          </cell>
        </row>
        <row r="62">
          <cell r="B62" t="str">
            <v>B-0083</v>
          </cell>
          <cell r="C62" t="str">
            <v>PIPE FITTER</v>
          </cell>
          <cell r="D62">
            <v>7121</v>
          </cell>
          <cell r="E62" t="str">
            <v>HAMIDUR RAHMAN</v>
          </cell>
          <cell r="G62">
            <v>1.03</v>
          </cell>
          <cell r="I62">
            <v>37182</v>
          </cell>
          <cell r="J62" t="str">
            <v>MECH</v>
          </cell>
          <cell r="K62" t="str">
            <v>AMG</v>
          </cell>
        </row>
        <row r="63">
          <cell r="B63" t="str">
            <v>B-0084</v>
          </cell>
          <cell r="C63" t="str">
            <v>G/WELDER</v>
          </cell>
          <cell r="D63">
            <v>7131</v>
          </cell>
          <cell r="E63" t="str">
            <v>MD.ALI</v>
          </cell>
          <cell r="G63">
            <v>0.85</v>
          </cell>
          <cell r="I63">
            <v>37182</v>
          </cell>
          <cell r="J63" t="str">
            <v>CIVIL</v>
          </cell>
          <cell r="K63" t="str">
            <v>CANA</v>
          </cell>
        </row>
        <row r="64">
          <cell r="B64" t="str">
            <v>B-0085</v>
          </cell>
          <cell r="C64" t="str">
            <v>GENE</v>
          </cell>
          <cell r="D64">
            <v>1031</v>
          </cell>
          <cell r="E64" t="str">
            <v>AZHARUL ISLAM</v>
          </cell>
          <cell r="G64">
            <v>0.86</v>
          </cell>
          <cell r="H64">
            <v>1</v>
          </cell>
          <cell r="I64">
            <v>37183</v>
          </cell>
          <cell r="J64" t="str">
            <v>CIVIL</v>
          </cell>
          <cell r="K64" t="str">
            <v>CANA</v>
          </cell>
        </row>
        <row r="65">
          <cell r="B65" t="str">
            <v>B-0086</v>
          </cell>
          <cell r="C65" t="str">
            <v>H/E ELECT</v>
          </cell>
          <cell r="D65">
            <v>2135</v>
          </cell>
          <cell r="E65" t="str">
            <v>MD.SAIFUL ISLAM</v>
          </cell>
          <cell r="G65">
            <v>1</v>
          </cell>
          <cell r="I65">
            <v>37183</v>
          </cell>
          <cell r="J65" t="str">
            <v>W/SHOP</v>
          </cell>
          <cell r="K65" t="str">
            <v>CANA</v>
          </cell>
        </row>
        <row r="66">
          <cell r="B66" t="str">
            <v>B-0087</v>
          </cell>
          <cell r="C66" t="str">
            <v>H/E WELDER</v>
          </cell>
          <cell r="D66">
            <v>2137</v>
          </cell>
          <cell r="E66" t="str">
            <v>ABDUL JALIL</v>
          </cell>
          <cell r="G66">
            <v>0.85</v>
          </cell>
          <cell r="H66">
            <v>0.95</v>
          </cell>
          <cell r="I66">
            <v>37183</v>
          </cell>
          <cell r="J66" t="str">
            <v>W/SHOP</v>
          </cell>
          <cell r="K66" t="str">
            <v>CANA</v>
          </cell>
        </row>
        <row r="67">
          <cell r="B67" t="str">
            <v>B-0088</v>
          </cell>
          <cell r="C67" t="str">
            <v>C/LABOR</v>
          </cell>
          <cell r="D67">
            <v>4432</v>
          </cell>
          <cell r="E67" t="str">
            <v>MAKON MIAH</v>
          </cell>
          <cell r="G67">
            <v>0.53</v>
          </cell>
          <cell r="I67">
            <v>37183</v>
          </cell>
          <cell r="J67" t="str">
            <v>SURVEY</v>
          </cell>
          <cell r="K67" t="str">
            <v>CANA</v>
          </cell>
        </row>
        <row r="68">
          <cell r="B68" t="str">
            <v>B-0089</v>
          </cell>
          <cell r="C68" t="str">
            <v>REBAR</v>
          </cell>
          <cell r="D68">
            <v>4451</v>
          </cell>
          <cell r="E68" t="str">
            <v>DELOWAR HOSSAIN</v>
          </cell>
          <cell r="G68">
            <v>0.79</v>
          </cell>
          <cell r="I68">
            <v>37183</v>
          </cell>
          <cell r="J68" t="str">
            <v>CIVIL</v>
          </cell>
          <cell r="K68" t="str">
            <v>CANA</v>
          </cell>
        </row>
        <row r="69">
          <cell r="B69" t="str">
            <v>B-0090</v>
          </cell>
          <cell r="C69" t="str">
            <v>REBAR</v>
          </cell>
          <cell r="D69">
            <v>4451</v>
          </cell>
          <cell r="E69" t="str">
            <v>KABIR</v>
          </cell>
          <cell r="G69">
            <v>0.79</v>
          </cell>
          <cell r="I69">
            <v>37183</v>
          </cell>
          <cell r="J69" t="str">
            <v>CIVIL</v>
          </cell>
          <cell r="K69" t="str">
            <v>CANA</v>
          </cell>
        </row>
        <row r="70">
          <cell r="B70" t="str">
            <v>B-0091</v>
          </cell>
          <cell r="C70" t="str">
            <v>REBAR</v>
          </cell>
          <cell r="D70">
            <v>4451</v>
          </cell>
          <cell r="E70" t="str">
            <v>MD.ZAHIR</v>
          </cell>
          <cell r="G70">
            <v>0.79</v>
          </cell>
          <cell r="I70">
            <v>37183</v>
          </cell>
          <cell r="J70" t="str">
            <v>CIVIL</v>
          </cell>
          <cell r="K70" t="str">
            <v>CANA</v>
          </cell>
        </row>
        <row r="71">
          <cell r="B71" t="str">
            <v>B-0092</v>
          </cell>
          <cell r="C71" t="str">
            <v>REBAR</v>
          </cell>
          <cell r="D71">
            <v>4451</v>
          </cell>
          <cell r="E71" t="str">
            <v>MINTU MIAH</v>
          </cell>
          <cell r="G71">
            <v>0.79</v>
          </cell>
          <cell r="I71">
            <v>37183</v>
          </cell>
          <cell r="J71" t="str">
            <v>ARCH(S)</v>
          </cell>
          <cell r="K71" t="str">
            <v>CANA</v>
          </cell>
        </row>
        <row r="72">
          <cell r="B72" t="str">
            <v>B-0093</v>
          </cell>
          <cell r="C72" t="str">
            <v>REBAR</v>
          </cell>
          <cell r="D72">
            <v>4451</v>
          </cell>
          <cell r="E72" t="str">
            <v>SHAHAB UDDIN</v>
          </cell>
          <cell r="G72">
            <v>0.79</v>
          </cell>
          <cell r="I72">
            <v>37183</v>
          </cell>
          <cell r="J72" t="str">
            <v>CIVIL</v>
          </cell>
          <cell r="K72" t="str">
            <v>CANA</v>
          </cell>
        </row>
        <row r="73">
          <cell r="B73" t="str">
            <v>B-0095</v>
          </cell>
          <cell r="C73" t="str">
            <v>F/CARP</v>
          </cell>
          <cell r="D73">
            <v>4542</v>
          </cell>
          <cell r="E73" t="str">
            <v>LABU MIAH</v>
          </cell>
          <cell r="G73">
            <v>0.79</v>
          </cell>
          <cell r="H73">
            <v>0.95</v>
          </cell>
          <cell r="I73">
            <v>37183</v>
          </cell>
          <cell r="J73" t="str">
            <v>CIVIL</v>
          </cell>
          <cell r="K73" t="str">
            <v>CANA</v>
          </cell>
        </row>
        <row r="74">
          <cell r="B74" t="str">
            <v>B-0096</v>
          </cell>
          <cell r="C74" t="str">
            <v>DECK HAND</v>
          </cell>
          <cell r="D74">
            <v>6867</v>
          </cell>
          <cell r="E74" t="str">
            <v>MAHTAB HOSSAIN D.</v>
          </cell>
          <cell r="G74">
            <v>300</v>
          </cell>
          <cell r="I74">
            <v>37183</v>
          </cell>
          <cell r="J74" t="str">
            <v>CIVIL</v>
          </cell>
          <cell r="K74" t="str">
            <v>CANA</v>
          </cell>
        </row>
        <row r="75">
          <cell r="B75" t="str">
            <v>B-0097</v>
          </cell>
          <cell r="C75" t="str">
            <v>G/WELDER</v>
          </cell>
          <cell r="D75">
            <v>7131</v>
          </cell>
          <cell r="E75" t="str">
            <v>KAZI SELIM</v>
          </cell>
          <cell r="G75">
            <v>0.85</v>
          </cell>
          <cell r="I75">
            <v>37183</v>
          </cell>
          <cell r="J75" t="str">
            <v>CIVIL</v>
          </cell>
          <cell r="K75" t="str">
            <v>CANA</v>
          </cell>
        </row>
        <row r="76">
          <cell r="B76" t="str">
            <v>B-0098</v>
          </cell>
          <cell r="C76" t="str">
            <v>REBAR</v>
          </cell>
          <cell r="D76">
            <v>4451</v>
          </cell>
          <cell r="E76" t="str">
            <v>MD.HARUN OR RASHID</v>
          </cell>
          <cell r="G76">
            <v>0.79</v>
          </cell>
          <cell r="I76">
            <v>37185</v>
          </cell>
          <cell r="J76" t="str">
            <v>CIVIL</v>
          </cell>
          <cell r="K76" t="str">
            <v>CANA</v>
          </cell>
        </row>
        <row r="77">
          <cell r="B77" t="str">
            <v>B-0099</v>
          </cell>
          <cell r="C77" t="str">
            <v>REBAR</v>
          </cell>
          <cell r="D77">
            <v>4451</v>
          </cell>
          <cell r="E77" t="str">
            <v>SHAHAB UDDIN</v>
          </cell>
          <cell r="G77">
            <v>0.79</v>
          </cell>
          <cell r="I77">
            <v>37185</v>
          </cell>
          <cell r="J77" t="str">
            <v>CIVIL</v>
          </cell>
          <cell r="K77" t="str">
            <v>CANA</v>
          </cell>
        </row>
        <row r="78">
          <cell r="B78" t="str">
            <v>B-0100</v>
          </cell>
          <cell r="C78" t="str">
            <v>REBAR</v>
          </cell>
          <cell r="D78">
            <v>4451</v>
          </cell>
          <cell r="E78" t="str">
            <v>FARUQUE AHMED</v>
          </cell>
          <cell r="G78">
            <v>0.79</v>
          </cell>
          <cell r="I78">
            <v>37185</v>
          </cell>
          <cell r="J78" t="str">
            <v>CIVIL</v>
          </cell>
          <cell r="K78" t="str">
            <v>CANA</v>
          </cell>
        </row>
        <row r="79">
          <cell r="B79" t="str">
            <v>B-0101</v>
          </cell>
          <cell r="C79" t="str">
            <v>F/CARP</v>
          </cell>
          <cell r="D79">
            <v>4542</v>
          </cell>
          <cell r="E79" t="str">
            <v>NAZRUL ISLAM</v>
          </cell>
          <cell r="G79">
            <v>0.79</v>
          </cell>
          <cell r="I79">
            <v>37185</v>
          </cell>
          <cell r="J79" t="str">
            <v>ARCH(S)</v>
          </cell>
          <cell r="K79" t="str">
            <v>CANA</v>
          </cell>
        </row>
        <row r="80">
          <cell r="B80" t="str">
            <v>B-0102</v>
          </cell>
          <cell r="C80" t="str">
            <v>MARINE RIGGER</v>
          </cell>
          <cell r="D80">
            <v>6472</v>
          </cell>
          <cell r="E80" t="str">
            <v>DANA MIAH</v>
          </cell>
          <cell r="G80">
            <v>0.82</v>
          </cell>
          <cell r="I80">
            <v>37185</v>
          </cell>
          <cell r="J80" t="str">
            <v>CIVIL</v>
          </cell>
          <cell r="K80" t="str">
            <v>CANA</v>
          </cell>
        </row>
        <row r="81">
          <cell r="B81" t="str">
            <v>B-0103</v>
          </cell>
          <cell r="C81" t="str">
            <v>MARINE RIGGER</v>
          </cell>
          <cell r="D81">
            <v>6472</v>
          </cell>
          <cell r="E81" t="str">
            <v>MD.JOYNAL ABDIN</v>
          </cell>
          <cell r="G81">
            <v>0.82</v>
          </cell>
          <cell r="I81">
            <v>37185</v>
          </cell>
          <cell r="J81" t="str">
            <v>CIVIL</v>
          </cell>
          <cell r="K81" t="str">
            <v>CANA</v>
          </cell>
        </row>
        <row r="82">
          <cell r="B82" t="str">
            <v>B-0104</v>
          </cell>
          <cell r="C82" t="str">
            <v>TIG WELDER</v>
          </cell>
          <cell r="D82">
            <v>7133</v>
          </cell>
          <cell r="E82" t="str">
            <v>SHAMIM KHAN</v>
          </cell>
          <cell r="G82">
            <v>1.25</v>
          </cell>
          <cell r="I82">
            <v>37185</v>
          </cell>
          <cell r="J82" t="str">
            <v>MECH</v>
          </cell>
          <cell r="K82" t="str">
            <v>AMG</v>
          </cell>
        </row>
        <row r="83">
          <cell r="B83" t="str">
            <v>B-0105</v>
          </cell>
          <cell r="C83" t="str">
            <v>PIPE WELDER</v>
          </cell>
          <cell r="D83">
            <v>7132</v>
          </cell>
          <cell r="E83" t="str">
            <v>MOSTAFA HOWLADER</v>
          </cell>
          <cell r="G83">
            <v>1.1000000000000001</v>
          </cell>
          <cell r="I83">
            <v>37185</v>
          </cell>
          <cell r="J83" t="str">
            <v>MECH</v>
          </cell>
          <cell r="K83" t="str">
            <v>AMG</v>
          </cell>
        </row>
        <row r="84">
          <cell r="B84" t="str">
            <v>B-0106</v>
          </cell>
          <cell r="C84" t="str">
            <v>D/T(면허소지)</v>
          </cell>
          <cell r="D84">
            <v>1041</v>
          </cell>
          <cell r="E84" t="str">
            <v>ARIFUR RAHMAN</v>
          </cell>
          <cell r="G84">
            <v>0.88</v>
          </cell>
          <cell r="I84">
            <v>37185</v>
          </cell>
          <cell r="J84" t="str">
            <v>W/SHOP</v>
          </cell>
          <cell r="K84" t="str">
            <v>HANA</v>
          </cell>
        </row>
        <row r="85">
          <cell r="B85" t="str">
            <v>B-0107</v>
          </cell>
          <cell r="C85" t="str">
            <v>REBAR</v>
          </cell>
          <cell r="D85">
            <v>4451</v>
          </cell>
          <cell r="E85" t="str">
            <v>MD.DUDU MIAH</v>
          </cell>
          <cell r="G85">
            <v>0.79</v>
          </cell>
          <cell r="I85">
            <v>37187</v>
          </cell>
          <cell r="J85" t="str">
            <v>CIVIL</v>
          </cell>
          <cell r="K85" t="str">
            <v>CANA</v>
          </cell>
        </row>
        <row r="86">
          <cell r="B86" t="str">
            <v>B-0108</v>
          </cell>
          <cell r="C86" t="str">
            <v>REBAR</v>
          </cell>
          <cell r="D86">
            <v>4451</v>
          </cell>
          <cell r="E86" t="str">
            <v>YOUSUB ALI</v>
          </cell>
          <cell r="G86">
            <v>0.79</v>
          </cell>
          <cell r="H86">
            <v>1</v>
          </cell>
          <cell r="I86">
            <v>37187</v>
          </cell>
          <cell r="J86" t="str">
            <v>CIVIL</v>
          </cell>
          <cell r="K86" t="str">
            <v>CANA</v>
          </cell>
        </row>
        <row r="87">
          <cell r="B87" t="str">
            <v>B-0109</v>
          </cell>
          <cell r="C87" t="str">
            <v>F/CARP</v>
          </cell>
          <cell r="D87">
            <v>4542</v>
          </cell>
          <cell r="E87" t="str">
            <v>MD.FARUK</v>
          </cell>
          <cell r="G87">
            <v>0.79</v>
          </cell>
          <cell r="I87">
            <v>37187</v>
          </cell>
          <cell r="J87" t="str">
            <v>CIVIL</v>
          </cell>
          <cell r="K87" t="str">
            <v>CANA</v>
          </cell>
        </row>
        <row r="88">
          <cell r="B88" t="str">
            <v>B-0110</v>
          </cell>
          <cell r="C88" t="str">
            <v>CIVIL FM</v>
          </cell>
          <cell r="D88">
            <v>3392</v>
          </cell>
          <cell r="E88" t="str">
            <v>HABIB UDDIN KHAN</v>
          </cell>
          <cell r="G88">
            <v>1</v>
          </cell>
          <cell r="H88">
            <v>1.1100000000000001</v>
          </cell>
          <cell r="I88">
            <v>37190</v>
          </cell>
          <cell r="J88" t="str">
            <v>CIVIL</v>
          </cell>
          <cell r="K88" t="str">
            <v>CANA</v>
          </cell>
        </row>
        <row r="89">
          <cell r="B89" t="str">
            <v>B-0111</v>
          </cell>
          <cell r="C89" t="str">
            <v>REBAR</v>
          </cell>
          <cell r="D89">
            <v>4451</v>
          </cell>
          <cell r="E89" t="str">
            <v>BALLAL HOSSAIN</v>
          </cell>
          <cell r="G89">
            <v>0.79</v>
          </cell>
          <cell r="I89">
            <v>37190</v>
          </cell>
          <cell r="J89" t="str">
            <v>CIVIL</v>
          </cell>
          <cell r="K89" t="str">
            <v>CANA</v>
          </cell>
        </row>
        <row r="90">
          <cell r="B90" t="str">
            <v>B-0112</v>
          </cell>
          <cell r="C90" t="str">
            <v>REBAR</v>
          </cell>
          <cell r="D90">
            <v>4451</v>
          </cell>
          <cell r="E90" t="str">
            <v>HUMAYUN KABIR</v>
          </cell>
          <cell r="G90">
            <v>0.79</v>
          </cell>
          <cell r="I90">
            <v>37190</v>
          </cell>
          <cell r="J90" t="str">
            <v>CIVIL</v>
          </cell>
          <cell r="K90" t="str">
            <v>CANA</v>
          </cell>
        </row>
        <row r="91">
          <cell r="B91" t="str">
            <v>B-0113</v>
          </cell>
          <cell r="C91" t="str">
            <v>REBAR</v>
          </cell>
          <cell r="D91">
            <v>4451</v>
          </cell>
          <cell r="E91" t="str">
            <v>ABDUR RAHIM</v>
          </cell>
          <cell r="G91">
            <v>0.79</v>
          </cell>
          <cell r="I91">
            <v>37190</v>
          </cell>
          <cell r="J91" t="str">
            <v>CIVIL</v>
          </cell>
          <cell r="K91" t="str">
            <v>CANA</v>
          </cell>
        </row>
        <row r="92">
          <cell r="B92" t="str">
            <v>B-0114</v>
          </cell>
          <cell r="C92" t="str">
            <v>REBAR</v>
          </cell>
          <cell r="D92">
            <v>4451</v>
          </cell>
          <cell r="E92" t="str">
            <v>WHAB ALI</v>
          </cell>
          <cell r="G92">
            <v>0.79</v>
          </cell>
          <cell r="I92">
            <v>37190</v>
          </cell>
          <cell r="J92" t="str">
            <v>CIVIL</v>
          </cell>
          <cell r="K92" t="str">
            <v>CANA</v>
          </cell>
        </row>
        <row r="93">
          <cell r="B93" t="str">
            <v>B-0115</v>
          </cell>
          <cell r="C93" t="str">
            <v>PIPE FITTER</v>
          </cell>
          <cell r="D93">
            <v>7121</v>
          </cell>
          <cell r="E93" t="str">
            <v>FARUQUE TALUKDER</v>
          </cell>
          <cell r="G93">
            <v>1.03</v>
          </cell>
          <cell r="I93">
            <v>37190</v>
          </cell>
          <cell r="J93" t="str">
            <v>CIVIL</v>
          </cell>
          <cell r="K93" t="str">
            <v>CANA</v>
          </cell>
        </row>
        <row r="94">
          <cell r="B94" t="str">
            <v>B-0116</v>
          </cell>
          <cell r="C94" t="str">
            <v>H/E WELDER</v>
          </cell>
          <cell r="D94">
            <v>2137</v>
          </cell>
          <cell r="E94" t="str">
            <v>MD.ALI HOSSAIN</v>
          </cell>
          <cell r="G94">
            <v>0.85</v>
          </cell>
          <cell r="H94">
            <v>1</v>
          </cell>
          <cell r="I94">
            <v>37194</v>
          </cell>
          <cell r="J94" t="str">
            <v>W/SHOP</v>
          </cell>
          <cell r="K94" t="str">
            <v>HANA</v>
          </cell>
        </row>
        <row r="95">
          <cell r="B95" t="str">
            <v>B-0117</v>
          </cell>
          <cell r="C95" t="str">
            <v>REBAR</v>
          </cell>
          <cell r="D95">
            <v>4451</v>
          </cell>
          <cell r="E95" t="str">
            <v>ABDUL AZIZ</v>
          </cell>
          <cell r="G95">
            <v>0.79</v>
          </cell>
          <cell r="I95">
            <v>37194</v>
          </cell>
          <cell r="J95" t="str">
            <v>CIVIL</v>
          </cell>
          <cell r="K95" t="str">
            <v>CANA</v>
          </cell>
        </row>
        <row r="96">
          <cell r="B96" t="str">
            <v>B-0118</v>
          </cell>
          <cell r="C96" t="str">
            <v>F/CARP</v>
          </cell>
          <cell r="D96">
            <v>4542</v>
          </cell>
          <cell r="E96" t="str">
            <v>MD.HANIF</v>
          </cell>
          <cell r="G96">
            <v>0.79</v>
          </cell>
          <cell r="H96">
            <v>1.1100000000000001</v>
          </cell>
          <cell r="I96">
            <v>37194</v>
          </cell>
          <cell r="J96" t="str">
            <v>CIVIL</v>
          </cell>
          <cell r="K96" t="str">
            <v>HANA</v>
          </cell>
        </row>
        <row r="97">
          <cell r="B97" t="str">
            <v>B-0119</v>
          </cell>
          <cell r="C97" t="str">
            <v>M/RIGGER FM</v>
          </cell>
          <cell r="D97">
            <v>6472</v>
          </cell>
          <cell r="E97" t="str">
            <v>ABDUR RAHIM</v>
          </cell>
          <cell r="G97">
            <v>1.1000000000000001</v>
          </cell>
          <cell r="I97">
            <v>37194</v>
          </cell>
          <cell r="J97" t="str">
            <v>CIVIL</v>
          </cell>
          <cell r="K97" t="str">
            <v>CANA</v>
          </cell>
        </row>
        <row r="98">
          <cell r="B98" t="str">
            <v>B-0120</v>
          </cell>
          <cell r="C98" t="str">
            <v>M/RIGGER FM</v>
          </cell>
          <cell r="D98">
            <v>6472</v>
          </cell>
          <cell r="E98" t="str">
            <v>SABDAR ALI</v>
          </cell>
          <cell r="G98">
            <v>1.1000000000000001</v>
          </cell>
          <cell r="I98">
            <v>37194</v>
          </cell>
          <cell r="J98" t="str">
            <v>CIVIL</v>
          </cell>
          <cell r="K98" t="str">
            <v>CANA</v>
          </cell>
        </row>
        <row r="99">
          <cell r="B99" t="str">
            <v>B-0121</v>
          </cell>
          <cell r="C99" t="str">
            <v>M/RIGGER FM</v>
          </cell>
          <cell r="D99">
            <v>6472</v>
          </cell>
          <cell r="E99" t="str">
            <v>JAHER ALI</v>
          </cell>
          <cell r="G99">
            <v>1.1000000000000001</v>
          </cell>
          <cell r="I99">
            <v>37194</v>
          </cell>
          <cell r="J99" t="str">
            <v>CIVIL</v>
          </cell>
          <cell r="K99" t="str">
            <v>CANA</v>
          </cell>
        </row>
        <row r="100">
          <cell r="B100" t="str">
            <v>B-0122</v>
          </cell>
          <cell r="C100" t="str">
            <v>M/RIGGER FM</v>
          </cell>
          <cell r="D100">
            <v>6472</v>
          </cell>
          <cell r="E100" t="str">
            <v>MAHBUBUR RAHMAN</v>
          </cell>
          <cell r="G100">
            <v>1.1000000000000001</v>
          </cell>
          <cell r="I100">
            <v>37194</v>
          </cell>
          <cell r="J100" t="str">
            <v>CIVIL</v>
          </cell>
          <cell r="K100" t="str">
            <v>CANA</v>
          </cell>
        </row>
        <row r="101">
          <cell r="B101" t="str">
            <v>B-0123</v>
          </cell>
          <cell r="C101" t="str">
            <v>M/RIGGER FM</v>
          </cell>
          <cell r="D101">
            <v>6472</v>
          </cell>
          <cell r="E101" t="str">
            <v>DELOWAR HOSSAIN</v>
          </cell>
          <cell r="G101">
            <v>1</v>
          </cell>
          <cell r="I101">
            <v>37194</v>
          </cell>
          <cell r="J101" t="str">
            <v>CIVIL</v>
          </cell>
          <cell r="K101" t="str">
            <v>CANA</v>
          </cell>
        </row>
        <row r="102">
          <cell r="B102" t="str">
            <v>B-0124</v>
          </cell>
          <cell r="C102" t="str">
            <v>MARINE RIGGER</v>
          </cell>
          <cell r="D102">
            <v>6472</v>
          </cell>
          <cell r="E102" t="str">
            <v>MD.JAWEL</v>
          </cell>
          <cell r="G102">
            <v>0.82</v>
          </cell>
          <cell r="I102">
            <v>37194</v>
          </cell>
          <cell r="J102" t="str">
            <v>CIVIL</v>
          </cell>
          <cell r="K102" t="str">
            <v>CANA</v>
          </cell>
        </row>
        <row r="103">
          <cell r="B103" t="str">
            <v>B-0125</v>
          </cell>
          <cell r="C103" t="str">
            <v>MARINE RIGGER</v>
          </cell>
          <cell r="D103">
            <v>6472</v>
          </cell>
          <cell r="E103" t="str">
            <v>SANOWAR HOSSAIN</v>
          </cell>
          <cell r="G103">
            <v>0.82</v>
          </cell>
          <cell r="I103">
            <v>37194</v>
          </cell>
          <cell r="J103" t="str">
            <v>CIVIL</v>
          </cell>
          <cell r="K103" t="str">
            <v>CANA</v>
          </cell>
        </row>
        <row r="104">
          <cell r="B104" t="str">
            <v>B-0126</v>
          </cell>
          <cell r="C104" t="str">
            <v>MARINE RIGGER</v>
          </cell>
          <cell r="D104">
            <v>6472</v>
          </cell>
          <cell r="E104" t="str">
            <v>SAYED ANOWAR</v>
          </cell>
          <cell r="G104">
            <v>0.82</v>
          </cell>
          <cell r="I104">
            <v>37194</v>
          </cell>
          <cell r="J104" t="str">
            <v>CIVIL</v>
          </cell>
          <cell r="K104" t="str">
            <v>CANA</v>
          </cell>
        </row>
        <row r="105">
          <cell r="B105" t="str">
            <v>B-0127</v>
          </cell>
          <cell r="C105" t="str">
            <v>MARINE RIGGER</v>
          </cell>
          <cell r="D105">
            <v>6472</v>
          </cell>
          <cell r="E105" t="str">
            <v>GOLAM MOSTAFA</v>
          </cell>
          <cell r="G105">
            <v>0.82</v>
          </cell>
          <cell r="I105">
            <v>37194</v>
          </cell>
          <cell r="J105" t="str">
            <v>CIVIL</v>
          </cell>
          <cell r="K105" t="str">
            <v>CANA</v>
          </cell>
        </row>
        <row r="106">
          <cell r="B106" t="str">
            <v>B-0128</v>
          </cell>
          <cell r="C106" t="str">
            <v>MARINE RIGGER</v>
          </cell>
          <cell r="D106">
            <v>6472</v>
          </cell>
          <cell r="E106" t="str">
            <v>MD.RAFIQUL ISLAM</v>
          </cell>
          <cell r="G106">
            <v>0.82</v>
          </cell>
          <cell r="I106">
            <v>37194</v>
          </cell>
          <cell r="J106" t="str">
            <v>CIVIL</v>
          </cell>
          <cell r="K106" t="str">
            <v>CANA</v>
          </cell>
        </row>
        <row r="107">
          <cell r="B107" t="str">
            <v>B-0129</v>
          </cell>
          <cell r="C107" t="str">
            <v>MARINE RIGGER</v>
          </cell>
          <cell r="D107">
            <v>6472</v>
          </cell>
          <cell r="E107" t="str">
            <v>ABDUL HAMID</v>
          </cell>
          <cell r="G107">
            <v>0.82</v>
          </cell>
          <cell r="I107">
            <v>37194</v>
          </cell>
          <cell r="J107" t="str">
            <v>CIVIL</v>
          </cell>
          <cell r="K107" t="str">
            <v>CANA</v>
          </cell>
        </row>
        <row r="108">
          <cell r="B108" t="str">
            <v>B-0130</v>
          </cell>
          <cell r="C108" t="str">
            <v>MARINE RIGGER</v>
          </cell>
          <cell r="D108">
            <v>6472</v>
          </cell>
          <cell r="E108" t="str">
            <v>ASHRAFUL ALAM</v>
          </cell>
          <cell r="G108">
            <v>0.82</v>
          </cell>
          <cell r="I108">
            <v>37194</v>
          </cell>
          <cell r="J108" t="str">
            <v>CIVIL</v>
          </cell>
          <cell r="K108" t="str">
            <v>CANA</v>
          </cell>
        </row>
        <row r="109">
          <cell r="B109" t="str">
            <v>B-0131</v>
          </cell>
          <cell r="C109" t="str">
            <v>MARINE RIGGER</v>
          </cell>
          <cell r="D109">
            <v>6472</v>
          </cell>
          <cell r="E109" t="str">
            <v>NUR HOSSAIN</v>
          </cell>
          <cell r="G109">
            <v>0.82</v>
          </cell>
          <cell r="I109">
            <v>37194</v>
          </cell>
          <cell r="J109" t="str">
            <v>CIVIL</v>
          </cell>
          <cell r="K109" t="str">
            <v>CANA</v>
          </cell>
        </row>
        <row r="110">
          <cell r="B110" t="str">
            <v>B-0132</v>
          </cell>
          <cell r="C110" t="str">
            <v>MARINE RIGGER</v>
          </cell>
          <cell r="D110">
            <v>6472</v>
          </cell>
          <cell r="E110" t="str">
            <v>ABDUL JALIL</v>
          </cell>
          <cell r="G110">
            <v>0.82</v>
          </cell>
          <cell r="I110">
            <v>37194</v>
          </cell>
          <cell r="J110" t="str">
            <v>CIVIL</v>
          </cell>
          <cell r="K110" t="str">
            <v>CANA</v>
          </cell>
        </row>
        <row r="111">
          <cell r="B111" t="str">
            <v>B-0133</v>
          </cell>
          <cell r="C111" t="str">
            <v>MARINE RIGGER</v>
          </cell>
          <cell r="D111">
            <v>6472</v>
          </cell>
          <cell r="E111" t="str">
            <v>FORHAD TALUKDER</v>
          </cell>
          <cell r="G111">
            <v>0.82</v>
          </cell>
          <cell r="I111">
            <v>37194</v>
          </cell>
          <cell r="J111" t="str">
            <v>CIVIL</v>
          </cell>
          <cell r="K111" t="str">
            <v>CANA</v>
          </cell>
        </row>
        <row r="112">
          <cell r="B112" t="str">
            <v>B-0134</v>
          </cell>
          <cell r="C112" t="str">
            <v>MARINE RIGGER</v>
          </cell>
          <cell r="D112">
            <v>6472</v>
          </cell>
          <cell r="E112" t="str">
            <v>ALI AKBAR</v>
          </cell>
          <cell r="G112">
            <v>0.82</v>
          </cell>
          <cell r="I112">
            <v>37194</v>
          </cell>
          <cell r="J112" t="str">
            <v>CIVIL</v>
          </cell>
          <cell r="K112" t="str">
            <v>CANA</v>
          </cell>
        </row>
        <row r="113">
          <cell r="B113" t="str">
            <v>B-0135</v>
          </cell>
          <cell r="C113" t="str">
            <v>MARINE RIGGER</v>
          </cell>
          <cell r="D113">
            <v>6472</v>
          </cell>
          <cell r="E113" t="str">
            <v>MD.ALAUDDIN</v>
          </cell>
          <cell r="G113">
            <v>0.82</v>
          </cell>
          <cell r="I113">
            <v>37194</v>
          </cell>
          <cell r="J113" t="str">
            <v>CIVIL</v>
          </cell>
          <cell r="K113" t="str">
            <v>CANA</v>
          </cell>
        </row>
        <row r="114">
          <cell r="B114" t="str">
            <v>B-0136</v>
          </cell>
          <cell r="C114" t="str">
            <v>MARINE RIGGER</v>
          </cell>
          <cell r="D114">
            <v>6472</v>
          </cell>
          <cell r="E114" t="str">
            <v>MD.HABIBUR RAHMAN</v>
          </cell>
          <cell r="G114">
            <v>0.82</v>
          </cell>
          <cell r="I114">
            <v>37194</v>
          </cell>
          <cell r="J114" t="str">
            <v>CIVIL</v>
          </cell>
          <cell r="K114" t="str">
            <v>CANA</v>
          </cell>
        </row>
        <row r="115">
          <cell r="B115" t="str">
            <v>B-0137</v>
          </cell>
          <cell r="C115" t="str">
            <v>MARINE RIGGER</v>
          </cell>
          <cell r="D115">
            <v>6472</v>
          </cell>
          <cell r="E115" t="str">
            <v>ABDUR ROUF</v>
          </cell>
          <cell r="G115">
            <v>0.82</v>
          </cell>
          <cell r="I115">
            <v>37194</v>
          </cell>
          <cell r="J115" t="str">
            <v>CIVIL</v>
          </cell>
          <cell r="K115" t="str">
            <v>CANA</v>
          </cell>
        </row>
        <row r="116">
          <cell r="B116" t="str">
            <v>B-0138</v>
          </cell>
          <cell r="C116" t="str">
            <v>MARINE RIGGER</v>
          </cell>
          <cell r="D116">
            <v>6472</v>
          </cell>
          <cell r="E116" t="str">
            <v>AMIRUL ISLAM</v>
          </cell>
          <cell r="G116">
            <v>0.82</v>
          </cell>
          <cell r="I116">
            <v>37194</v>
          </cell>
          <cell r="J116" t="str">
            <v>CIVIL</v>
          </cell>
          <cell r="K116" t="str">
            <v>CANA</v>
          </cell>
        </row>
        <row r="117">
          <cell r="B117" t="str">
            <v>B-0139</v>
          </cell>
          <cell r="C117" t="str">
            <v>MARINE RIGGER</v>
          </cell>
          <cell r="D117">
            <v>6472</v>
          </cell>
          <cell r="E117" t="str">
            <v>SOLAIMAN MIAH</v>
          </cell>
          <cell r="G117">
            <v>0.82</v>
          </cell>
          <cell r="I117">
            <v>37194</v>
          </cell>
          <cell r="J117" t="str">
            <v>CIVIL</v>
          </cell>
          <cell r="K117" t="str">
            <v>CANA</v>
          </cell>
        </row>
        <row r="118">
          <cell r="B118" t="str">
            <v>B-0140</v>
          </cell>
          <cell r="C118" t="str">
            <v>MARINE RIGGER</v>
          </cell>
          <cell r="D118">
            <v>6472</v>
          </cell>
          <cell r="E118" t="str">
            <v>MONIR HOSSAIN</v>
          </cell>
          <cell r="G118">
            <v>0.82</v>
          </cell>
          <cell r="I118">
            <v>37194</v>
          </cell>
          <cell r="J118" t="str">
            <v>MECH</v>
          </cell>
          <cell r="K118" t="str">
            <v>CANA</v>
          </cell>
        </row>
        <row r="119">
          <cell r="B119" t="str">
            <v>B-0141</v>
          </cell>
          <cell r="C119" t="str">
            <v>MARINE RIGGER</v>
          </cell>
          <cell r="D119">
            <v>6472</v>
          </cell>
          <cell r="E119" t="str">
            <v>MD.BABUL MIAH</v>
          </cell>
          <cell r="G119">
            <v>0.82</v>
          </cell>
          <cell r="I119">
            <v>37194</v>
          </cell>
          <cell r="J119" t="str">
            <v>MECH</v>
          </cell>
          <cell r="K119" t="str">
            <v>CANA</v>
          </cell>
        </row>
        <row r="120">
          <cell r="B120" t="str">
            <v>B-0142</v>
          </cell>
          <cell r="C120" t="str">
            <v>MARINE RIGGER</v>
          </cell>
          <cell r="D120">
            <v>6472</v>
          </cell>
          <cell r="E120" t="str">
            <v>MD.SHAKER ALI</v>
          </cell>
          <cell r="G120">
            <v>0.82</v>
          </cell>
          <cell r="I120">
            <v>37194</v>
          </cell>
          <cell r="J120" t="str">
            <v>CIVIL</v>
          </cell>
          <cell r="K120" t="str">
            <v>CANA</v>
          </cell>
        </row>
        <row r="121">
          <cell r="B121" t="str">
            <v>B-0143</v>
          </cell>
          <cell r="C121" t="str">
            <v>MARINE RIGGER</v>
          </cell>
          <cell r="D121">
            <v>6472</v>
          </cell>
          <cell r="E121" t="str">
            <v>ABDUL JALIL</v>
          </cell>
          <cell r="G121">
            <v>0.82</v>
          </cell>
          <cell r="I121">
            <v>37194</v>
          </cell>
          <cell r="J121" t="str">
            <v>CIVIL</v>
          </cell>
          <cell r="K121" t="str">
            <v>CANA</v>
          </cell>
        </row>
        <row r="122">
          <cell r="B122" t="str">
            <v>B-0145</v>
          </cell>
          <cell r="C122" t="str">
            <v>CHIEF ENGINE</v>
          </cell>
          <cell r="D122">
            <v>6858</v>
          </cell>
          <cell r="E122" t="str">
            <v>MD.JALAL UDDIN</v>
          </cell>
          <cell r="G122">
            <v>700</v>
          </cell>
          <cell r="I122">
            <v>37194</v>
          </cell>
          <cell r="J122" t="str">
            <v>CIVIL</v>
          </cell>
          <cell r="K122" t="str">
            <v>CANA</v>
          </cell>
        </row>
        <row r="123">
          <cell r="B123" t="str">
            <v>B-0146</v>
          </cell>
          <cell r="C123" t="str">
            <v>G/WELDER</v>
          </cell>
          <cell r="D123">
            <v>7131</v>
          </cell>
          <cell r="E123" t="str">
            <v>DIPAK</v>
          </cell>
          <cell r="G123">
            <v>0.85</v>
          </cell>
          <cell r="I123">
            <v>37194</v>
          </cell>
          <cell r="J123" t="str">
            <v>CIVIL</v>
          </cell>
          <cell r="K123" t="str">
            <v>CANA</v>
          </cell>
        </row>
        <row r="124">
          <cell r="B124" t="str">
            <v>B-0147</v>
          </cell>
          <cell r="C124" t="str">
            <v>G/WELDER</v>
          </cell>
          <cell r="D124">
            <v>7131</v>
          </cell>
          <cell r="E124" t="str">
            <v>MD.ABDUL HAI SARKAR</v>
          </cell>
          <cell r="G124">
            <v>0.85</v>
          </cell>
          <cell r="I124">
            <v>37194</v>
          </cell>
          <cell r="J124" t="str">
            <v>CIVIL</v>
          </cell>
          <cell r="K124" t="str">
            <v>CANA</v>
          </cell>
        </row>
        <row r="125">
          <cell r="B125" t="str">
            <v>B-0148</v>
          </cell>
          <cell r="C125" t="str">
            <v>G/WELDER</v>
          </cell>
          <cell r="D125">
            <v>7131</v>
          </cell>
          <cell r="E125" t="str">
            <v>ISHA KHA</v>
          </cell>
          <cell r="G125">
            <v>0.85</v>
          </cell>
          <cell r="I125">
            <v>37194</v>
          </cell>
          <cell r="J125" t="str">
            <v>CIVIL</v>
          </cell>
          <cell r="K125" t="str">
            <v>CANA</v>
          </cell>
        </row>
        <row r="126">
          <cell r="B126" t="str">
            <v>B-0149</v>
          </cell>
          <cell r="C126" t="str">
            <v>PIPE WELDER</v>
          </cell>
          <cell r="D126">
            <v>7132</v>
          </cell>
          <cell r="E126" t="str">
            <v>SIRAJUL HAQUE B.</v>
          </cell>
          <cell r="G126">
            <v>1.1000000000000001</v>
          </cell>
          <cell r="I126">
            <v>37194</v>
          </cell>
          <cell r="J126" t="str">
            <v>W/SHOP</v>
          </cell>
          <cell r="K126" t="str">
            <v>HANA</v>
          </cell>
        </row>
        <row r="127">
          <cell r="B127" t="str">
            <v>B-0150</v>
          </cell>
          <cell r="C127" t="str">
            <v>C/LABOR</v>
          </cell>
          <cell r="D127">
            <v>4432</v>
          </cell>
          <cell r="E127" t="str">
            <v>ABDUL SALAM</v>
          </cell>
          <cell r="G127">
            <v>0.53</v>
          </cell>
          <cell r="I127">
            <v>37196</v>
          </cell>
          <cell r="J127" t="str">
            <v>W/SHOP</v>
          </cell>
          <cell r="K127" t="str">
            <v>CANA</v>
          </cell>
        </row>
        <row r="128">
          <cell r="B128" t="str">
            <v>B-0151</v>
          </cell>
          <cell r="C128" t="str">
            <v>C/LABOR</v>
          </cell>
          <cell r="D128">
            <v>4432</v>
          </cell>
          <cell r="E128" t="str">
            <v>SHAJAHAN MIAH</v>
          </cell>
          <cell r="G128">
            <v>0.53</v>
          </cell>
          <cell r="I128">
            <v>37196</v>
          </cell>
          <cell r="J128" t="str">
            <v>CIVIL</v>
          </cell>
          <cell r="K128" t="str">
            <v>CANA</v>
          </cell>
        </row>
        <row r="129">
          <cell r="B129" t="str">
            <v>B-0152</v>
          </cell>
          <cell r="C129" t="str">
            <v>MARINE RIGGER</v>
          </cell>
          <cell r="D129">
            <v>6472</v>
          </cell>
          <cell r="E129" t="str">
            <v>SANOWAR HOSSAIN</v>
          </cell>
          <cell r="G129">
            <v>0.82</v>
          </cell>
          <cell r="I129">
            <v>37196</v>
          </cell>
          <cell r="J129" t="str">
            <v>CIVIL</v>
          </cell>
          <cell r="K129" t="str">
            <v>CANA</v>
          </cell>
        </row>
        <row r="130">
          <cell r="B130" t="str">
            <v>B-0153</v>
          </cell>
          <cell r="C130" t="str">
            <v>G/WELDER</v>
          </cell>
          <cell r="D130">
            <v>7131</v>
          </cell>
          <cell r="E130" t="str">
            <v>SHAFIQUL ISLAM</v>
          </cell>
          <cell r="G130">
            <v>0.85</v>
          </cell>
          <cell r="I130">
            <v>37196</v>
          </cell>
          <cell r="J130" t="str">
            <v>W/SHOP</v>
          </cell>
          <cell r="K130" t="str">
            <v>HANA</v>
          </cell>
        </row>
        <row r="131">
          <cell r="B131" t="str">
            <v>B-0154</v>
          </cell>
          <cell r="C131" t="str">
            <v>G/WELDER</v>
          </cell>
          <cell r="D131">
            <v>7131</v>
          </cell>
          <cell r="E131" t="str">
            <v>MD.BAKUL HOSSAIN</v>
          </cell>
          <cell r="G131">
            <v>0.85</v>
          </cell>
          <cell r="I131">
            <v>37196</v>
          </cell>
          <cell r="J131" t="str">
            <v>W/SHOP</v>
          </cell>
          <cell r="K131" t="str">
            <v>HANA</v>
          </cell>
        </row>
        <row r="132">
          <cell r="B132" t="str">
            <v>B-0155</v>
          </cell>
          <cell r="C132" t="str">
            <v>PIPE WELDER</v>
          </cell>
          <cell r="D132">
            <v>7132</v>
          </cell>
          <cell r="E132" t="str">
            <v>SHAFIQUL ISLAM</v>
          </cell>
          <cell r="G132">
            <v>0.93</v>
          </cell>
          <cell r="I132">
            <v>37196</v>
          </cell>
          <cell r="J132" t="str">
            <v>NO-WON</v>
          </cell>
          <cell r="K132" t="str">
            <v>AMG</v>
          </cell>
        </row>
        <row r="133">
          <cell r="B133" t="str">
            <v>B-0156</v>
          </cell>
          <cell r="C133" t="str">
            <v>PIPE WELDER</v>
          </cell>
          <cell r="D133">
            <v>7132</v>
          </cell>
          <cell r="E133" t="str">
            <v>MD.RAFIQU ZAMMAN K.</v>
          </cell>
          <cell r="G133">
            <v>0.93</v>
          </cell>
          <cell r="I133">
            <v>37196</v>
          </cell>
          <cell r="J133" t="str">
            <v>NO-WON</v>
          </cell>
          <cell r="K133" t="str">
            <v>AMG</v>
          </cell>
        </row>
        <row r="134">
          <cell r="B134" t="str">
            <v>B-0157</v>
          </cell>
          <cell r="C134" t="str">
            <v>PIPE WELDER</v>
          </cell>
          <cell r="D134">
            <v>7132</v>
          </cell>
          <cell r="E134" t="str">
            <v>MD.YOUSUF MOZAMMEL</v>
          </cell>
          <cell r="G134">
            <v>1.1000000000000001</v>
          </cell>
          <cell r="I134">
            <v>37196</v>
          </cell>
          <cell r="J134" t="str">
            <v>W/SHOP</v>
          </cell>
          <cell r="K134" t="str">
            <v>HANA</v>
          </cell>
        </row>
        <row r="135">
          <cell r="B135" t="str">
            <v>B-0158</v>
          </cell>
          <cell r="C135" t="str">
            <v>PIPE WELDER</v>
          </cell>
          <cell r="D135">
            <v>7132</v>
          </cell>
          <cell r="E135" t="str">
            <v>MD.AYUB KHAN</v>
          </cell>
          <cell r="G135">
            <v>1.1000000000000001</v>
          </cell>
          <cell r="I135">
            <v>37196</v>
          </cell>
          <cell r="J135" t="str">
            <v>MECH</v>
          </cell>
          <cell r="K135" t="str">
            <v>CANA</v>
          </cell>
        </row>
        <row r="136">
          <cell r="B136" t="str">
            <v>B-0159</v>
          </cell>
          <cell r="C136" t="str">
            <v>C/LABOR</v>
          </cell>
          <cell r="D136">
            <v>4432</v>
          </cell>
          <cell r="E136" t="str">
            <v>MD.YOUSUF</v>
          </cell>
          <cell r="G136">
            <v>0.53</v>
          </cell>
          <cell r="I136">
            <v>37199</v>
          </cell>
          <cell r="J136" t="str">
            <v>CIVIL</v>
          </cell>
          <cell r="K136" t="str">
            <v>CANA</v>
          </cell>
        </row>
        <row r="137">
          <cell r="B137" t="str">
            <v>B-0160</v>
          </cell>
          <cell r="C137" t="str">
            <v>REBAR</v>
          </cell>
          <cell r="D137">
            <v>4451</v>
          </cell>
          <cell r="E137" t="str">
            <v>THANDU MIAH</v>
          </cell>
          <cell r="G137">
            <v>0.79</v>
          </cell>
          <cell r="I137">
            <v>37199</v>
          </cell>
          <cell r="J137" t="str">
            <v>CIVIL</v>
          </cell>
          <cell r="K137" t="str">
            <v>CANA</v>
          </cell>
        </row>
        <row r="138">
          <cell r="B138" t="str">
            <v>B-0161</v>
          </cell>
          <cell r="C138" t="str">
            <v>MARINE RIGGER</v>
          </cell>
          <cell r="D138">
            <v>6472</v>
          </cell>
          <cell r="E138" t="str">
            <v>FUL MIAH</v>
          </cell>
          <cell r="G138">
            <v>0.82</v>
          </cell>
          <cell r="I138">
            <v>37199</v>
          </cell>
          <cell r="J138" t="str">
            <v>CIVIL</v>
          </cell>
          <cell r="K138" t="str">
            <v>CANA</v>
          </cell>
        </row>
        <row r="139">
          <cell r="B139" t="str">
            <v>B-0162</v>
          </cell>
          <cell r="C139" t="str">
            <v>DECK HAND</v>
          </cell>
          <cell r="D139">
            <v>6867</v>
          </cell>
          <cell r="E139" t="str">
            <v>SHAHAJALAL</v>
          </cell>
          <cell r="G139">
            <v>300</v>
          </cell>
          <cell r="I139">
            <v>37199</v>
          </cell>
          <cell r="J139" t="str">
            <v>CIVIL</v>
          </cell>
          <cell r="K139" t="str">
            <v>CANA</v>
          </cell>
        </row>
        <row r="140">
          <cell r="B140" t="str">
            <v>B-0163</v>
          </cell>
          <cell r="C140" t="str">
            <v>CON'C</v>
          </cell>
          <cell r="D140">
            <v>4431</v>
          </cell>
          <cell r="E140" t="str">
            <v xml:space="preserve">MD.ABDAL </v>
          </cell>
          <cell r="G140">
            <v>0.52</v>
          </cell>
          <cell r="I140">
            <v>37201</v>
          </cell>
          <cell r="J140" t="str">
            <v>MECH</v>
          </cell>
          <cell r="K140" t="str">
            <v>CANA</v>
          </cell>
        </row>
        <row r="141">
          <cell r="B141" t="str">
            <v>B-0164</v>
          </cell>
          <cell r="C141" t="str">
            <v>F/CARP</v>
          </cell>
          <cell r="D141">
            <v>4542</v>
          </cell>
          <cell r="E141" t="str">
            <v>ABDUS SAMAD</v>
          </cell>
          <cell r="G141">
            <v>0.79</v>
          </cell>
          <cell r="I141">
            <v>37201</v>
          </cell>
          <cell r="J141" t="str">
            <v>ARCH(S)</v>
          </cell>
          <cell r="K141" t="str">
            <v>CANA</v>
          </cell>
        </row>
        <row r="142">
          <cell r="B142" t="str">
            <v>B-0165</v>
          </cell>
          <cell r="C142" t="str">
            <v>TIG WELDER</v>
          </cell>
          <cell r="D142">
            <v>7133</v>
          </cell>
          <cell r="E142" t="str">
            <v>SHAFIQUL ISLAM</v>
          </cell>
          <cell r="G142">
            <v>1.1000000000000001</v>
          </cell>
          <cell r="H142">
            <v>1</v>
          </cell>
          <cell r="I142">
            <v>37206</v>
          </cell>
          <cell r="J142" t="str">
            <v>W/SHOP</v>
          </cell>
          <cell r="K142" t="str">
            <v>AMG</v>
          </cell>
        </row>
        <row r="143">
          <cell r="B143" t="str">
            <v>B-0166</v>
          </cell>
          <cell r="C143" t="str">
            <v>F/CARP</v>
          </cell>
          <cell r="D143">
            <v>4542</v>
          </cell>
          <cell r="E143" t="str">
            <v>FARAJ ALI</v>
          </cell>
          <cell r="G143">
            <v>0.79</v>
          </cell>
          <cell r="I143">
            <v>37210</v>
          </cell>
          <cell r="J143" t="str">
            <v>CIVIL</v>
          </cell>
          <cell r="K143" t="str">
            <v>CANA</v>
          </cell>
        </row>
        <row r="144">
          <cell r="B144" t="str">
            <v>B-0167</v>
          </cell>
          <cell r="C144" t="str">
            <v>G/WELDER</v>
          </cell>
          <cell r="D144">
            <v>7131</v>
          </cell>
          <cell r="E144" t="str">
            <v>JELLUR RAHMAN</v>
          </cell>
          <cell r="G144">
            <v>0.85</v>
          </cell>
          <cell r="I144">
            <v>37210</v>
          </cell>
          <cell r="J144" t="str">
            <v>CIVIL</v>
          </cell>
          <cell r="K144" t="str">
            <v>CANA</v>
          </cell>
        </row>
        <row r="145">
          <cell r="B145" t="str">
            <v>B-0168</v>
          </cell>
          <cell r="C145" t="str">
            <v>H/E WELDER</v>
          </cell>
          <cell r="D145">
            <v>2137</v>
          </cell>
          <cell r="E145" t="str">
            <v>MD. FARUK</v>
          </cell>
          <cell r="G145">
            <v>0.85</v>
          </cell>
          <cell r="I145">
            <v>37210</v>
          </cell>
          <cell r="J145" t="str">
            <v>W/SHOP</v>
          </cell>
          <cell r="K145" t="str">
            <v>HANA</v>
          </cell>
        </row>
        <row r="146">
          <cell r="B146" t="str">
            <v>B-0169</v>
          </cell>
          <cell r="C146" t="str">
            <v>S/P CLERK</v>
          </cell>
          <cell r="D146">
            <v>9937</v>
          </cell>
          <cell r="E146" t="str">
            <v>ABDUL LATIF</v>
          </cell>
          <cell r="G146">
            <v>400</v>
          </cell>
          <cell r="I146">
            <v>37222</v>
          </cell>
          <cell r="J146" t="str">
            <v>W/SHOP</v>
          </cell>
          <cell r="K146" t="str">
            <v>HANA</v>
          </cell>
        </row>
        <row r="147">
          <cell r="B147" t="str">
            <v>B-0170</v>
          </cell>
          <cell r="C147" t="str">
            <v>CON'C</v>
          </cell>
          <cell r="D147">
            <v>4431</v>
          </cell>
          <cell r="E147" t="str">
            <v>JAMAL UDDIN</v>
          </cell>
          <cell r="G147">
            <v>0.52</v>
          </cell>
          <cell r="I147">
            <v>37224</v>
          </cell>
          <cell r="J147" t="str">
            <v>SAFETY</v>
          </cell>
          <cell r="K147" t="str">
            <v>CANA</v>
          </cell>
        </row>
        <row r="148">
          <cell r="B148" t="str">
            <v>B-0171</v>
          </cell>
          <cell r="C148" t="str">
            <v>CON'C</v>
          </cell>
          <cell r="D148">
            <v>4431</v>
          </cell>
          <cell r="E148" t="str">
            <v>MD BORHAN</v>
          </cell>
          <cell r="G148">
            <v>0.52</v>
          </cell>
          <cell r="I148">
            <v>37224</v>
          </cell>
          <cell r="J148" t="str">
            <v>CIVIL</v>
          </cell>
          <cell r="K148" t="str">
            <v>CANA</v>
          </cell>
        </row>
        <row r="149">
          <cell r="B149" t="str">
            <v>B-0172</v>
          </cell>
          <cell r="C149" t="str">
            <v>CON'C</v>
          </cell>
          <cell r="D149">
            <v>4431</v>
          </cell>
          <cell r="E149" t="str">
            <v>ARIFUR RAHMAN</v>
          </cell>
          <cell r="G149">
            <v>0.52</v>
          </cell>
          <cell r="I149">
            <v>37224</v>
          </cell>
          <cell r="J149" t="str">
            <v>SAFETY</v>
          </cell>
          <cell r="K149" t="str">
            <v>CANA</v>
          </cell>
        </row>
        <row r="150">
          <cell r="B150" t="str">
            <v>B-0173</v>
          </cell>
          <cell r="C150" t="str">
            <v>CON'C</v>
          </cell>
          <cell r="D150">
            <v>4431</v>
          </cell>
          <cell r="E150" t="str">
            <v>ABDUL ALIM MOLLAH</v>
          </cell>
          <cell r="G150">
            <v>0.52</v>
          </cell>
          <cell r="H150">
            <v>1</v>
          </cell>
          <cell r="I150">
            <v>37224</v>
          </cell>
          <cell r="J150" t="str">
            <v>CIVIL</v>
          </cell>
          <cell r="K150" t="str">
            <v>CANA</v>
          </cell>
        </row>
        <row r="151">
          <cell r="B151" t="str">
            <v>B-0174</v>
          </cell>
          <cell r="C151" t="str">
            <v>CON'C</v>
          </cell>
          <cell r="D151">
            <v>4431</v>
          </cell>
          <cell r="E151" t="str">
            <v>LEBU MIAH</v>
          </cell>
          <cell r="G151">
            <v>0.52</v>
          </cell>
          <cell r="I151">
            <v>37224</v>
          </cell>
          <cell r="J151" t="str">
            <v>CIVIL</v>
          </cell>
          <cell r="K151" t="str">
            <v>CANA</v>
          </cell>
        </row>
        <row r="152">
          <cell r="B152" t="str">
            <v>B-0175</v>
          </cell>
          <cell r="C152" t="str">
            <v>CON'C</v>
          </cell>
          <cell r="D152">
            <v>4431</v>
          </cell>
          <cell r="E152" t="str">
            <v>MOSTAKIN</v>
          </cell>
          <cell r="G152">
            <v>0.52</v>
          </cell>
          <cell r="I152">
            <v>37224</v>
          </cell>
          <cell r="J152" t="str">
            <v>CIVIL</v>
          </cell>
          <cell r="K152" t="str">
            <v>CANA</v>
          </cell>
        </row>
        <row r="153">
          <cell r="B153" t="str">
            <v>B-0176</v>
          </cell>
          <cell r="C153" t="str">
            <v>CON'C</v>
          </cell>
          <cell r="D153">
            <v>4431</v>
          </cell>
          <cell r="E153" t="str">
            <v>MIZANUR RAHMAN</v>
          </cell>
          <cell r="G153">
            <v>0.52</v>
          </cell>
          <cell r="I153">
            <v>37224</v>
          </cell>
          <cell r="J153" t="str">
            <v>CIVIL</v>
          </cell>
          <cell r="K153" t="str">
            <v>CANA</v>
          </cell>
        </row>
        <row r="154">
          <cell r="B154" t="str">
            <v>B-0178</v>
          </cell>
          <cell r="C154" t="str">
            <v>CON'C</v>
          </cell>
          <cell r="D154">
            <v>4431</v>
          </cell>
          <cell r="E154" t="str">
            <v>MD KORBAL ALI</v>
          </cell>
          <cell r="G154">
            <v>0.52</v>
          </cell>
          <cell r="I154">
            <v>37224</v>
          </cell>
          <cell r="J154" t="str">
            <v>CIVIL</v>
          </cell>
          <cell r="K154" t="str">
            <v>CANA</v>
          </cell>
        </row>
        <row r="155">
          <cell r="B155" t="str">
            <v>B-0179</v>
          </cell>
          <cell r="C155" t="str">
            <v>CON'C</v>
          </cell>
          <cell r="D155">
            <v>4431</v>
          </cell>
          <cell r="E155" t="str">
            <v>AMZAD HOSSAIN</v>
          </cell>
          <cell r="G155">
            <v>0.52</v>
          </cell>
          <cell r="I155">
            <v>37224</v>
          </cell>
          <cell r="J155" t="str">
            <v>CIVIL</v>
          </cell>
          <cell r="K155" t="str">
            <v>CANA</v>
          </cell>
        </row>
        <row r="156">
          <cell r="B156" t="str">
            <v>B-0180</v>
          </cell>
          <cell r="C156" t="str">
            <v>CON'C</v>
          </cell>
          <cell r="D156">
            <v>4431</v>
          </cell>
          <cell r="E156" t="str">
            <v>ANOWAR HOSSAIN</v>
          </cell>
          <cell r="G156">
            <v>0.52</v>
          </cell>
          <cell r="I156">
            <v>37224</v>
          </cell>
          <cell r="J156" t="str">
            <v>CIVIL</v>
          </cell>
          <cell r="K156" t="str">
            <v>CANA</v>
          </cell>
        </row>
        <row r="157">
          <cell r="B157" t="str">
            <v>B-0181</v>
          </cell>
          <cell r="C157" t="str">
            <v>CON'C</v>
          </cell>
          <cell r="D157">
            <v>4431</v>
          </cell>
          <cell r="E157" t="str">
            <v>MD ATIAR</v>
          </cell>
          <cell r="G157">
            <v>0.52</v>
          </cell>
          <cell r="I157">
            <v>37224</v>
          </cell>
          <cell r="J157" t="str">
            <v>CIVIL</v>
          </cell>
          <cell r="K157" t="str">
            <v>CANA</v>
          </cell>
        </row>
        <row r="158">
          <cell r="B158" t="str">
            <v>B-0182</v>
          </cell>
          <cell r="C158" t="str">
            <v>CON'C</v>
          </cell>
          <cell r="D158">
            <v>4431</v>
          </cell>
          <cell r="E158" t="str">
            <v>MOKTAR MIAH</v>
          </cell>
          <cell r="G158">
            <v>0.52</v>
          </cell>
          <cell r="I158">
            <v>37224</v>
          </cell>
          <cell r="J158" t="str">
            <v>CIVIL</v>
          </cell>
          <cell r="K158" t="str">
            <v>CANA</v>
          </cell>
        </row>
        <row r="159">
          <cell r="B159" t="str">
            <v>B-0183</v>
          </cell>
          <cell r="C159" t="str">
            <v>CON'C</v>
          </cell>
          <cell r="D159">
            <v>4431</v>
          </cell>
          <cell r="E159" t="str">
            <v>MD MOHAR</v>
          </cell>
          <cell r="G159">
            <v>0.52</v>
          </cell>
          <cell r="I159">
            <v>37224</v>
          </cell>
          <cell r="J159" t="str">
            <v>CIVIL</v>
          </cell>
          <cell r="K159" t="str">
            <v>CANA</v>
          </cell>
        </row>
        <row r="160">
          <cell r="B160" t="str">
            <v>B-0184</v>
          </cell>
          <cell r="C160" t="str">
            <v>CON'C</v>
          </cell>
          <cell r="D160">
            <v>4431</v>
          </cell>
          <cell r="E160" t="str">
            <v>IBRAHIM</v>
          </cell>
          <cell r="G160">
            <v>0.52</v>
          </cell>
          <cell r="I160">
            <v>37224</v>
          </cell>
          <cell r="J160" t="str">
            <v>CIVIL</v>
          </cell>
          <cell r="K160" t="str">
            <v>CANA</v>
          </cell>
        </row>
        <row r="161">
          <cell r="B161" t="str">
            <v>B-0185</v>
          </cell>
          <cell r="C161" t="str">
            <v>CON'C</v>
          </cell>
          <cell r="D161">
            <v>4431</v>
          </cell>
          <cell r="E161" t="str">
            <v>AJGOR ALI</v>
          </cell>
          <cell r="G161">
            <v>0.52</v>
          </cell>
          <cell r="I161">
            <v>37224</v>
          </cell>
          <cell r="J161" t="str">
            <v>MECH</v>
          </cell>
          <cell r="K161" t="str">
            <v>CANA</v>
          </cell>
        </row>
        <row r="162">
          <cell r="B162" t="str">
            <v>B-0186</v>
          </cell>
          <cell r="C162" t="str">
            <v>C/LABOR</v>
          </cell>
          <cell r="D162">
            <v>4432</v>
          </cell>
          <cell r="E162" t="str">
            <v>ABDOS SAMAD</v>
          </cell>
          <cell r="G162">
            <v>0.53</v>
          </cell>
          <cell r="I162">
            <v>37224</v>
          </cell>
          <cell r="J162" t="str">
            <v>CIVIL</v>
          </cell>
          <cell r="K162" t="str">
            <v>CANA</v>
          </cell>
        </row>
        <row r="163">
          <cell r="B163" t="str">
            <v>B-0187</v>
          </cell>
          <cell r="C163" t="str">
            <v>C/LABOR</v>
          </cell>
          <cell r="D163">
            <v>4432</v>
          </cell>
          <cell r="E163" t="str">
            <v>ABDUL NOOR</v>
          </cell>
          <cell r="G163">
            <v>0.53</v>
          </cell>
          <cell r="I163">
            <v>37224</v>
          </cell>
          <cell r="J163" t="str">
            <v>MECH</v>
          </cell>
          <cell r="K163" t="str">
            <v>CANA</v>
          </cell>
        </row>
        <row r="164">
          <cell r="B164" t="str">
            <v>B-0188</v>
          </cell>
          <cell r="C164" t="str">
            <v>C/LABOR</v>
          </cell>
          <cell r="D164">
            <v>4432</v>
          </cell>
          <cell r="E164" t="str">
            <v>ABDUL KEDAR MIAH</v>
          </cell>
          <cell r="G164">
            <v>0.53</v>
          </cell>
          <cell r="I164">
            <v>37224</v>
          </cell>
          <cell r="J164" t="str">
            <v>Q/C</v>
          </cell>
          <cell r="K164" t="str">
            <v>AMG</v>
          </cell>
        </row>
        <row r="165">
          <cell r="B165" t="str">
            <v>B-0189</v>
          </cell>
          <cell r="C165" t="str">
            <v>REBAR</v>
          </cell>
          <cell r="D165">
            <v>4451</v>
          </cell>
          <cell r="E165" t="str">
            <v>SHAJAHAN ALI</v>
          </cell>
          <cell r="G165">
            <v>0.79</v>
          </cell>
          <cell r="I165">
            <v>37224</v>
          </cell>
          <cell r="J165" t="str">
            <v>CIVIL</v>
          </cell>
          <cell r="K165" t="str">
            <v>CANA</v>
          </cell>
        </row>
        <row r="166">
          <cell r="B166" t="str">
            <v>B-0190</v>
          </cell>
          <cell r="C166" t="str">
            <v>REBAR</v>
          </cell>
          <cell r="D166">
            <v>4451</v>
          </cell>
          <cell r="E166" t="str">
            <v>SIRAJUL ISLAM</v>
          </cell>
          <cell r="G166">
            <v>0.79</v>
          </cell>
          <cell r="I166">
            <v>37224</v>
          </cell>
          <cell r="J166" t="str">
            <v>CIVIL</v>
          </cell>
          <cell r="K166" t="str">
            <v>CANA</v>
          </cell>
        </row>
        <row r="167">
          <cell r="B167" t="str">
            <v>B-0191</v>
          </cell>
          <cell r="C167" t="str">
            <v>REBAR</v>
          </cell>
          <cell r="D167">
            <v>4451</v>
          </cell>
          <cell r="E167" t="str">
            <v>SHOHEDUL ISLAM</v>
          </cell>
          <cell r="G167">
            <v>0.79</v>
          </cell>
          <cell r="I167">
            <v>37224</v>
          </cell>
          <cell r="J167" t="str">
            <v>CIVIL</v>
          </cell>
          <cell r="K167" t="str">
            <v>CANA</v>
          </cell>
        </row>
        <row r="168">
          <cell r="B168" t="str">
            <v>B-0192</v>
          </cell>
          <cell r="C168" t="str">
            <v>REBAR</v>
          </cell>
          <cell r="D168">
            <v>4451</v>
          </cell>
          <cell r="E168" t="str">
            <v>MD SIDDIQUE ALAM</v>
          </cell>
          <cell r="G168">
            <v>0.79</v>
          </cell>
          <cell r="I168">
            <v>37224</v>
          </cell>
          <cell r="J168" t="str">
            <v>CIVIL</v>
          </cell>
          <cell r="K168" t="str">
            <v>CANA</v>
          </cell>
        </row>
        <row r="169">
          <cell r="B169" t="str">
            <v>B-0193</v>
          </cell>
          <cell r="C169" t="str">
            <v>REBAR</v>
          </cell>
          <cell r="D169">
            <v>4451</v>
          </cell>
          <cell r="E169" t="str">
            <v>MD SALIM</v>
          </cell>
          <cell r="G169">
            <v>0.79</v>
          </cell>
          <cell r="I169">
            <v>37224</v>
          </cell>
          <cell r="J169" t="str">
            <v>CIVIL</v>
          </cell>
          <cell r="K169" t="str">
            <v>CANA</v>
          </cell>
        </row>
        <row r="170">
          <cell r="B170" t="str">
            <v>B-0194</v>
          </cell>
          <cell r="C170" t="str">
            <v>REBAR</v>
          </cell>
          <cell r="D170">
            <v>4451</v>
          </cell>
          <cell r="E170" t="str">
            <v>YEAKUB</v>
          </cell>
          <cell r="G170">
            <v>0.79</v>
          </cell>
          <cell r="I170">
            <v>37224</v>
          </cell>
          <cell r="J170" t="str">
            <v>CIVIL</v>
          </cell>
          <cell r="K170" t="str">
            <v>CANA</v>
          </cell>
        </row>
        <row r="171">
          <cell r="B171" t="str">
            <v>B-0195</v>
          </cell>
          <cell r="C171" t="str">
            <v>REBAR</v>
          </cell>
          <cell r="D171">
            <v>4451</v>
          </cell>
          <cell r="E171" t="str">
            <v>RAMIZ UDDIN</v>
          </cell>
          <cell r="G171">
            <v>0.79</v>
          </cell>
          <cell r="I171">
            <v>37224</v>
          </cell>
          <cell r="J171" t="str">
            <v>CIVIL</v>
          </cell>
          <cell r="K171" t="str">
            <v>CANA</v>
          </cell>
        </row>
        <row r="172">
          <cell r="B172" t="str">
            <v>B-0196</v>
          </cell>
          <cell r="C172" t="str">
            <v>REBAR</v>
          </cell>
          <cell r="D172">
            <v>4451</v>
          </cell>
          <cell r="E172" t="str">
            <v>ISMAIL</v>
          </cell>
          <cell r="G172">
            <v>0.79</v>
          </cell>
          <cell r="I172">
            <v>37224</v>
          </cell>
          <cell r="J172" t="str">
            <v>CIVIL</v>
          </cell>
          <cell r="K172" t="str">
            <v>CANA</v>
          </cell>
        </row>
        <row r="173">
          <cell r="B173" t="str">
            <v>B-0197</v>
          </cell>
          <cell r="C173" t="str">
            <v>F/CARP</v>
          </cell>
          <cell r="D173">
            <v>4542</v>
          </cell>
          <cell r="E173" t="str">
            <v>MD ALI ARSHAD</v>
          </cell>
          <cell r="G173">
            <v>0.79</v>
          </cell>
          <cell r="I173">
            <v>37224</v>
          </cell>
          <cell r="J173" t="str">
            <v>CIVIL</v>
          </cell>
          <cell r="K173" t="str">
            <v>CANA</v>
          </cell>
        </row>
        <row r="174">
          <cell r="B174" t="str">
            <v>B-0198</v>
          </cell>
          <cell r="C174" t="str">
            <v>F/CARP</v>
          </cell>
          <cell r="D174">
            <v>4542</v>
          </cell>
          <cell r="E174" t="str">
            <v>ABDUL AHI</v>
          </cell>
          <cell r="G174">
            <v>0.79</v>
          </cell>
          <cell r="I174">
            <v>37224</v>
          </cell>
          <cell r="J174" t="str">
            <v>CIVIL</v>
          </cell>
          <cell r="K174" t="str">
            <v>CANA</v>
          </cell>
        </row>
        <row r="175">
          <cell r="B175" t="str">
            <v>B-0199</v>
          </cell>
          <cell r="C175" t="str">
            <v>PLASTER</v>
          </cell>
          <cell r="D175">
            <v>4571</v>
          </cell>
          <cell r="E175" t="str">
            <v>MOSHRAF HOSSAIN</v>
          </cell>
          <cell r="G175">
            <v>0.75</v>
          </cell>
          <cell r="I175">
            <v>37224</v>
          </cell>
          <cell r="J175" t="str">
            <v>CIVIL</v>
          </cell>
          <cell r="K175" t="str">
            <v>CANA</v>
          </cell>
        </row>
        <row r="176">
          <cell r="B176" t="str">
            <v>B-0200</v>
          </cell>
          <cell r="C176" t="str">
            <v>MARINE RIGGER</v>
          </cell>
          <cell r="D176">
            <v>6472</v>
          </cell>
          <cell r="E176" t="str">
            <v xml:space="preserve">ABDUL ALIM  </v>
          </cell>
          <cell r="G176">
            <v>0.82</v>
          </cell>
          <cell r="I176">
            <v>37224</v>
          </cell>
          <cell r="J176" t="str">
            <v>MECH</v>
          </cell>
          <cell r="K176" t="str">
            <v>CANA</v>
          </cell>
        </row>
        <row r="177">
          <cell r="B177" t="str">
            <v>B-0202</v>
          </cell>
          <cell r="C177" t="str">
            <v>REBAR</v>
          </cell>
          <cell r="D177">
            <v>4451</v>
          </cell>
          <cell r="E177" t="str">
            <v>ABU KASHEM</v>
          </cell>
          <cell r="G177">
            <v>0.79</v>
          </cell>
          <cell r="I177">
            <v>37227</v>
          </cell>
          <cell r="J177" t="str">
            <v>CIVIL</v>
          </cell>
          <cell r="K177" t="str">
            <v>CANA</v>
          </cell>
        </row>
        <row r="178">
          <cell r="B178" t="str">
            <v>B-0203</v>
          </cell>
          <cell r="C178" t="str">
            <v>REBAR</v>
          </cell>
          <cell r="D178">
            <v>4451</v>
          </cell>
          <cell r="E178" t="str">
            <v>JOAD</v>
          </cell>
          <cell r="G178">
            <v>0.79</v>
          </cell>
          <cell r="I178">
            <v>37227</v>
          </cell>
          <cell r="J178" t="str">
            <v>CIVIL</v>
          </cell>
          <cell r="K178" t="str">
            <v>CANA</v>
          </cell>
        </row>
        <row r="179">
          <cell r="B179" t="str">
            <v>B-0204</v>
          </cell>
          <cell r="C179" t="str">
            <v>F/CARP</v>
          </cell>
          <cell r="D179">
            <v>4542</v>
          </cell>
          <cell r="E179" t="str">
            <v>NUR MOHD</v>
          </cell>
          <cell r="G179">
            <v>0.79</v>
          </cell>
          <cell r="I179">
            <v>37227</v>
          </cell>
          <cell r="J179" t="str">
            <v>CIVIL</v>
          </cell>
          <cell r="K179" t="str">
            <v>CANA</v>
          </cell>
        </row>
        <row r="180">
          <cell r="B180" t="str">
            <v>B-0206</v>
          </cell>
          <cell r="C180" t="str">
            <v>CON'C</v>
          </cell>
          <cell r="D180">
            <v>4431</v>
          </cell>
          <cell r="E180" t="str">
            <v>KERAMAT ALI</v>
          </cell>
          <cell r="G180">
            <v>0.52</v>
          </cell>
          <cell r="I180">
            <v>37229</v>
          </cell>
          <cell r="J180" t="str">
            <v>CIVIL</v>
          </cell>
          <cell r="K180" t="str">
            <v>CANA</v>
          </cell>
        </row>
        <row r="181">
          <cell r="B181" t="str">
            <v>B-0207</v>
          </cell>
          <cell r="C181" t="str">
            <v>CON'C</v>
          </cell>
          <cell r="D181">
            <v>4431</v>
          </cell>
          <cell r="E181" t="str">
            <v>BODIUL ALOM</v>
          </cell>
          <cell r="G181">
            <v>0.52</v>
          </cell>
          <cell r="I181">
            <v>37229</v>
          </cell>
          <cell r="J181" t="str">
            <v>LAB</v>
          </cell>
          <cell r="K181" t="str">
            <v>CANA</v>
          </cell>
        </row>
        <row r="182">
          <cell r="B182" t="str">
            <v>B-0208</v>
          </cell>
          <cell r="C182" t="str">
            <v>CON'C</v>
          </cell>
          <cell r="D182">
            <v>4431</v>
          </cell>
          <cell r="E182" t="str">
            <v>MD ASAD MIAH</v>
          </cell>
          <cell r="G182">
            <v>0.52</v>
          </cell>
          <cell r="I182">
            <v>37229</v>
          </cell>
          <cell r="J182" t="str">
            <v>CIVIL</v>
          </cell>
          <cell r="K182" t="str">
            <v>CANA</v>
          </cell>
        </row>
        <row r="183">
          <cell r="B183" t="str">
            <v>B-0209</v>
          </cell>
          <cell r="C183" t="str">
            <v>CON'C</v>
          </cell>
          <cell r="D183">
            <v>4431</v>
          </cell>
          <cell r="E183" t="str">
            <v>MD ALTAF HOSSAIN</v>
          </cell>
          <cell r="G183">
            <v>0.52</v>
          </cell>
          <cell r="I183">
            <v>37229</v>
          </cell>
          <cell r="J183" t="str">
            <v>CIVIL</v>
          </cell>
          <cell r="K183" t="str">
            <v>CANA</v>
          </cell>
        </row>
        <row r="184">
          <cell r="B184" t="str">
            <v>B-0210</v>
          </cell>
          <cell r="C184" t="str">
            <v>CON'C</v>
          </cell>
          <cell r="D184">
            <v>4431</v>
          </cell>
          <cell r="E184" t="str">
            <v>LITON MIAH</v>
          </cell>
          <cell r="G184">
            <v>0.52</v>
          </cell>
          <cell r="I184">
            <v>37229</v>
          </cell>
          <cell r="J184" t="str">
            <v>CIVIL</v>
          </cell>
          <cell r="K184" t="str">
            <v>CANA</v>
          </cell>
        </row>
        <row r="185">
          <cell r="B185" t="str">
            <v>B-0211</v>
          </cell>
          <cell r="C185" t="str">
            <v>CON'C</v>
          </cell>
          <cell r="D185">
            <v>4431</v>
          </cell>
          <cell r="E185" t="str">
            <v>SHAHAJALAL MIAH</v>
          </cell>
          <cell r="G185">
            <v>0.52</v>
          </cell>
          <cell r="I185">
            <v>37229</v>
          </cell>
          <cell r="J185" t="str">
            <v>MECH</v>
          </cell>
          <cell r="K185" t="str">
            <v>CANA</v>
          </cell>
        </row>
        <row r="186">
          <cell r="B186" t="str">
            <v>B-0212</v>
          </cell>
          <cell r="C186" t="str">
            <v>C/LABOR</v>
          </cell>
          <cell r="D186">
            <v>4432</v>
          </cell>
          <cell r="E186" t="str">
            <v>ASKIR</v>
          </cell>
          <cell r="G186">
            <v>0.52</v>
          </cell>
          <cell r="I186">
            <v>37229</v>
          </cell>
          <cell r="J186" t="str">
            <v>LAB</v>
          </cell>
          <cell r="K186" t="str">
            <v>CANA</v>
          </cell>
        </row>
        <row r="187">
          <cell r="B187" t="str">
            <v>B-0213</v>
          </cell>
          <cell r="C187" t="str">
            <v>F/CARP</v>
          </cell>
          <cell r="D187">
            <v>4542</v>
          </cell>
          <cell r="E187" t="str">
            <v>DULAL</v>
          </cell>
          <cell r="G187">
            <v>0.79</v>
          </cell>
          <cell r="I187">
            <v>37229</v>
          </cell>
          <cell r="J187" t="str">
            <v>ARCH(S)</v>
          </cell>
          <cell r="K187" t="str">
            <v>CANA</v>
          </cell>
        </row>
        <row r="188">
          <cell r="B188" t="str">
            <v>B-0214</v>
          </cell>
          <cell r="C188" t="str">
            <v>MARINE RIGGER</v>
          </cell>
          <cell r="D188">
            <v>6472</v>
          </cell>
          <cell r="E188" t="str">
            <v>MD IQBAL H. KHAN</v>
          </cell>
          <cell r="G188">
            <v>0.82</v>
          </cell>
          <cell r="I188">
            <v>37229</v>
          </cell>
          <cell r="J188" t="str">
            <v>Q/C</v>
          </cell>
          <cell r="K188" t="str">
            <v>CANA</v>
          </cell>
        </row>
        <row r="189">
          <cell r="B189" t="str">
            <v>B-0215</v>
          </cell>
          <cell r="C189" t="str">
            <v>MARINE RIGGER</v>
          </cell>
          <cell r="D189">
            <v>6472</v>
          </cell>
          <cell r="E189" t="str">
            <v>JOYNAL MIAH</v>
          </cell>
          <cell r="G189">
            <v>0.82</v>
          </cell>
          <cell r="I189">
            <v>37229</v>
          </cell>
          <cell r="J189" t="str">
            <v>CIVIL</v>
          </cell>
          <cell r="K189" t="str">
            <v>CANA</v>
          </cell>
        </row>
        <row r="190">
          <cell r="B190" t="str">
            <v>B-0216</v>
          </cell>
          <cell r="C190" t="str">
            <v>MARINE RIGGER</v>
          </cell>
          <cell r="D190">
            <v>6472</v>
          </cell>
          <cell r="E190" t="str">
            <v>MD MASUM ALI</v>
          </cell>
          <cell r="G190">
            <v>0.82</v>
          </cell>
          <cell r="I190">
            <v>37229</v>
          </cell>
          <cell r="J190" t="str">
            <v>CIVIL</v>
          </cell>
          <cell r="K190" t="str">
            <v>CANA</v>
          </cell>
        </row>
        <row r="191">
          <cell r="B191" t="str">
            <v>B-0217</v>
          </cell>
          <cell r="C191" t="str">
            <v>MARINE RIGGER</v>
          </cell>
          <cell r="D191">
            <v>6472</v>
          </cell>
          <cell r="E191" t="str">
            <v>HABIB MIAH</v>
          </cell>
          <cell r="G191">
            <v>0.82</v>
          </cell>
          <cell r="I191">
            <v>37229</v>
          </cell>
          <cell r="J191" t="str">
            <v>CIVIL</v>
          </cell>
          <cell r="K191" t="str">
            <v>CANA</v>
          </cell>
        </row>
        <row r="192">
          <cell r="B192" t="str">
            <v>B-0218</v>
          </cell>
          <cell r="C192" t="str">
            <v>MARINE RIGGER</v>
          </cell>
          <cell r="D192">
            <v>6472</v>
          </cell>
          <cell r="E192" t="str">
            <v>SWAPON MIAH</v>
          </cell>
          <cell r="G192">
            <v>0.82</v>
          </cell>
          <cell r="I192">
            <v>37229</v>
          </cell>
          <cell r="J192" t="str">
            <v>CIVIL</v>
          </cell>
          <cell r="K192" t="str">
            <v>CANA</v>
          </cell>
        </row>
        <row r="193">
          <cell r="B193" t="str">
            <v>B-0219</v>
          </cell>
          <cell r="C193" t="str">
            <v>MARINE RIGGER</v>
          </cell>
          <cell r="D193">
            <v>6472</v>
          </cell>
          <cell r="E193" t="str">
            <v>ABDUL HAKIM</v>
          </cell>
          <cell r="G193">
            <v>0.82</v>
          </cell>
          <cell r="I193">
            <v>37229</v>
          </cell>
          <cell r="J193" t="str">
            <v>CIVIL</v>
          </cell>
          <cell r="K193" t="str">
            <v>CANA</v>
          </cell>
        </row>
        <row r="194">
          <cell r="B194" t="str">
            <v>B-0220</v>
          </cell>
          <cell r="C194" t="str">
            <v>MARINE RIGGER</v>
          </cell>
          <cell r="D194">
            <v>6472</v>
          </cell>
          <cell r="E194" t="str">
            <v>YEAKUB ALI</v>
          </cell>
          <cell r="G194">
            <v>0.82</v>
          </cell>
          <cell r="I194">
            <v>37229</v>
          </cell>
          <cell r="J194" t="str">
            <v>CIVIL</v>
          </cell>
          <cell r="K194" t="str">
            <v>CANA</v>
          </cell>
        </row>
        <row r="195">
          <cell r="B195" t="str">
            <v>B-0221</v>
          </cell>
          <cell r="C195" t="str">
            <v>MARINE RIGGER</v>
          </cell>
          <cell r="D195">
            <v>6472</v>
          </cell>
          <cell r="E195" t="str">
            <v>NIRAN</v>
          </cell>
          <cell r="G195">
            <v>0.82</v>
          </cell>
          <cell r="I195">
            <v>37229</v>
          </cell>
          <cell r="J195" t="str">
            <v>CIVIL</v>
          </cell>
          <cell r="K195" t="str">
            <v>CANA</v>
          </cell>
        </row>
        <row r="196">
          <cell r="B196" t="str">
            <v>B-0222</v>
          </cell>
          <cell r="C196" t="str">
            <v>MARINE RIGGER</v>
          </cell>
          <cell r="D196">
            <v>6472</v>
          </cell>
          <cell r="E196" t="str">
            <v>MD AIUB ALI</v>
          </cell>
          <cell r="G196">
            <v>0.82</v>
          </cell>
          <cell r="I196">
            <v>37229</v>
          </cell>
          <cell r="J196" t="str">
            <v>CIVIL</v>
          </cell>
          <cell r="K196" t="str">
            <v>CANA</v>
          </cell>
        </row>
        <row r="197">
          <cell r="B197" t="str">
            <v>B-0224</v>
          </cell>
          <cell r="C197" t="str">
            <v>IN/ELECT</v>
          </cell>
          <cell r="D197">
            <v>8301</v>
          </cell>
          <cell r="E197" t="str">
            <v>YUSUF ALI</v>
          </cell>
          <cell r="G197">
            <v>0.75</v>
          </cell>
          <cell r="I197">
            <v>37229</v>
          </cell>
          <cell r="J197" t="str">
            <v>ELECT</v>
          </cell>
          <cell r="K197" t="str">
            <v>CANA</v>
          </cell>
        </row>
        <row r="198">
          <cell r="B198" t="str">
            <v>B-0225</v>
          </cell>
          <cell r="C198" t="str">
            <v>IN/ELECT</v>
          </cell>
          <cell r="D198">
            <v>8301</v>
          </cell>
          <cell r="E198" t="str">
            <v>MD FARUK HOSSAIN</v>
          </cell>
          <cell r="G198">
            <v>0.75</v>
          </cell>
          <cell r="I198">
            <v>37229</v>
          </cell>
          <cell r="J198" t="str">
            <v>CIVIL</v>
          </cell>
          <cell r="K198" t="str">
            <v>CANA</v>
          </cell>
        </row>
        <row r="199">
          <cell r="B199" t="str">
            <v>B-0226</v>
          </cell>
          <cell r="C199" t="str">
            <v>IN/ELECT</v>
          </cell>
          <cell r="D199">
            <v>8301</v>
          </cell>
          <cell r="E199" t="str">
            <v>MD KABIL HOSSAIN</v>
          </cell>
          <cell r="G199">
            <v>0.75</v>
          </cell>
          <cell r="I199">
            <v>37229</v>
          </cell>
          <cell r="J199" t="str">
            <v>ELECT</v>
          </cell>
          <cell r="K199" t="str">
            <v>CANA</v>
          </cell>
        </row>
        <row r="200">
          <cell r="B200" t="str">
            <v>B-0227</v>
          </cell>
          <cell r="C200" t="str">
            <v>H/E WELDER</v>
          </cell>
          <cell r="D200">
            <v>2137</v>
          </cell>
          <cell r="E200" t="str">
            <v>MD FARHAD</v>
          </cell>
          <cell r="G200">
            <v>0.85</v>
          </cell>
          <cell r="I200">
            <v>37232</v>
          </cell>
          <cell r="J200" t="str">
            <v>W/SHOP</v>
          </cell>
          <cell r="K200" t="str">
            <v>HANA</v>
          </cell>
        </row>
        <row r="201">
          <cell r="B201" t="str">
            <v>B-0228</v>
          </cell>
          <cell r="C201" t="str">
            <v>CON'C</v>
          </cell>
          <cell r="D201">
            <v>4431</v>
          </cell>
          <cell r="E201" t="str">
            <v>SANUAR HOSSAIN</v>
          </cell>
          <cell r="G201">
            <v>0.52</v>
          </cell>
          <cell r="I201">
            <v>37232</v>
          </cell>
          <cell r="J201" t="str">
            <v>CIVIL</v>
          </cell>
          <cell r="K201" t="str">
            <v>CANA</v>
          </cell>
        </row>
        <row r="202">
          <cell r="B202" t="str">
            <v>B-0229</v>
          </cell>
          <cell r="C202" t="str">
            <v>CON'C</v>
          </cell>
          <cell r="D202">
            <v>4431</v>
          </cell>
          <cell r="E202" t="str">
            <v>SHAHADUJ</v>
          </cell>
          <cell r="G202">
            <v>0.52</v>
          </cell>
          <cell r="I202">
            <v>37232</v>
          </cell>
          <cell r="J202" t="str">
            <v>CIVIL</v>
          </cell>
          <cell r="K202" t="str">
            <v>CANA</v>
          </cell>
        </row>
        <row r="203">
          <cell r="B203" t="str">
            <v>B-0230</v>
          </cell>
          <cell r="C203" t="str">
            <v>CON'C</v>
          </cell>
          <cell r="D203">
            <v>4431</v>
          </cell>
          <cell r="E203" t="str">
            <v>HASMAT ALI</v>
          </cell>
          <cell r="G203">
            <v>0.52</v>
          </cell>
          <cell r="I203">
            <v>37232</v>
          </cell>
          <cell r="J203" t="str">
            <v>PLAN</v>
          </cell>
          <cell r="K203" t="str">
            <v>CANA</v>
          </cell>
        </row>
        <row r="204">
          <cell r="B204" t="str">
            <v>B-0231</v>
          </cell>
          <cell r="C204" t="str">
            <v>F/CARP</v>
          </cell>
          <cell r="D204">
            <v>4542</v>
          </cell>
          <cell r="E204" t="str">
            <v>HARAN</v>
          </cell>
          <cell r="G204">
            <v>0.79</v>
          </cell>
          <cell r="I204">
            <v>37232</v>
          </cell>
          <cell r="J204" t="str">
            <v>ARCH(S)</v>
          </cell>
          <cell r="K204" t="str">
            <v>CANA</v>
          </cell>
        </row>
        <row r="205">
          <cell r="B205" t="str">
            <v>B-0232</v>
          </cell>
          <cell r="C205" t="str">
            <v>MARINE RIGGER</v>
          </cell>
          <cell r="D205">
            <v>6472</v>
          </cell>
          <cell r="E205" t="str">
            <v>HAFAJ AHMED</v>
          </cell>
          <cell r="G205">
            <v>0.82</v>
          </cell>
          <cell r="I205">
            <v>37232</v>
          </cell>
          <cell r="J205" t="str">
            <v>Q/C</v>
          </cell>
          <cell r="K205" t="str">
            <v>CANA</v>
          </cell>
        </row>
        <row r="206">
          <cell r="B206" t="str">
            <v>B-0233</v>
          </cell>
          <cell r="C206" t="str">
            <v>MARINE RIGGER</v>
          </cell>
          <cell r="D206">
            <v>6472</v>
          </cell>
          <cell r="E206" t="str">
            <v>ABDUL BAREK</v>
          </cell>
          <cell r="G206">
            <v>0.82</v>
          </cell>
          <cell r="I206">
            <v>37232</v>
          </cell>
          <cell r="J206" t="str">
            <v>CIVIL</v>
          </cell>
          <cell r="K206" t="str">
            <v>CANA</v>
          </cell>
        </row>
        <row r="207">
          <cell r="B207" t="str">
            <v>B-0234</v>
          </cell>
          <cell r="C207" t="str">
            <v>MARINE RIGGER</v>
          </cell>
          <cell r="D207">
            <v>6472</v>
          </cell>
          <cell r="E207" t="str">
            <v>MD ANAYAT HOSSAIN</v>
          </cell>
          <cell r="G207">
            <v>0.82</v>
          </cell>
          <cell r="I207">
            <v>37232</v>
          </cell>
          <cell r="J207" t="str">
            <v>CIVIL</v>
          </cell>
          <cell r="K207" t="str">
            <v>CANA</v>
          </cell>
        </row>
        <row r="208">
          <cell r="B208" t="str">
            <v>B-0235</v>
          </cell>
          <cell r="C208" t="str">
            <v>MARINE RIGGER</v>
          </cell>
          <cell r="D208">
            <v>6472</v>
          </cell>
          <cell r="E208" t="str">
            <v>MD SHAHIN</v>
          </cell>
          <cell r="G208">
            <v>0.82</v>
          </cell>
          <cell r="I208">
            <v>37232</v>
          </cell>
          <cell r="J208" t="str">
            <v>CIVIL</v>
          </cell>
          <cell r="K208" t="str">
            <v>CANA</v>
          </cell>
        </row>
        <row r="209">
          <cell r="B209" t="str">
            <v>B-0236</v>
          </cell>
          <cell r="C209" t="str">
            <v>MARINE RIGGER</v>
          </cell>
          <cell r="D209">
            <v>6472</v>
          </cell>
          <cell r="E209" t="str">
            <v>MD KYUM FAKIR</v>
          </cell>
          <cell r="G209">
            <v>0.82</v>
          </cell>
          <cell r="I209">
            <v>37232</v>
          </cell>
          <cell r="J209" t="str">
            <v>CIVIL</v>
          </cell>
          <cell r="K209" t="str">
            <v>CANA</v>
          </cell>
        </row>
        <row r="210">
          <cell r="B210" t="str">
            <v>B-0237</v>
          </cell>
          <cell r="C210" t="str">
            <v>PIPE FITTER</v>
          </cell>
          <cell r="D210">
            <v>7121</v>
          </cell>
          <cell r="E210" t="str">
            <v>JAHANGIR ALAM</v>
          </cell>
          <cell r="G210">
            <v>1.03</v>
          </cell>
          <cell r="I210">
            <v>37232</v>
          </cell>
          <cell r="J210" t="str">
            <v>MECH</v>
          </cell>
          <cell r="K210" t="str">
            <v>CANA</v>
          </cell>
        </row>
        <row r="211">
          <cell r="B211" t="str">
            <v>B-0238</v>
          </cell>
          <cell r="C211" t="str">
            <v>C/LABOR</v>
          </cell>
          <cell r="D211">
            <v>4432</v>
          </cell>
          <cell r="E211" t="str">
            <v>ABDUL KARIM</v>
          </cell>
          <cell r="G211">
            <v>0.53</v>
          </cell>
          <cell r="I211">
            <v>37234</v>
          </cell>
          <cell r="J211" t="str">
            <v>CIVIL</v>
          </cell>
          <cell r="K211" t="str">
            <v>CANA</v>
          </cell>
        </row>
        <row r="212">
          <cell r="B212" t="str">
            <v>B-0239</v>
          </cell>
          <cell r="C212" t="str">
            <v>MARINE RIGGER</v>
          </cell>
          <cell r="D212">
            <v>6472</v>
          </cell>
          <cell r="E212" t="str">
            <v>AMZAD HOSSAIN</v>
          </cell>
          <cell r="G212">
            <v>0.82</v>
          </cell>
          <cell r="I212">
            <v>37234</v>
          </cell>
          <cell r="J212" t="str">
            <v>CIVIL</v>
          </cell>
          <cell r="K212" t="str">
            <v>CANA</v>
          </cell>
        </row>
        <row r="213">
          <cell r="B213" t="str">
            <v>B-0240</v>
          </cell>
          <cell r="C213" t="str">
            <v>MARINE RIGGER</v>
          </cell>
          <cell r="D213">
            <v>6472</v>
          </cell>
          <cell r="E213" t="str">
            <v>MD SOUKAT</v>
          </cell>
          <cell r="G213">
            <v>0.82</v>
          </cell>
          <cell r="I213">
            <v>37234</v>
          </cell>
          <cell r="J213" t="str">
            <v>CIVIL</v>
          </cell>
          <cell r="K213" t="str">
            <v>CANA</v>
          </cell>
        </row>
        <row r="214">
          <cell r="B214" t="str">
            <v>B-0241</v>
          </cell>
          <cell r="C214" t="str">
            <v>PIPE FITTER</v>
          </cell>
          <cell r="D214">
            <v>7121</v>
          </cell>
          <cell r="E214" t="str">
            <v>ALAMGIR HOSSAIN</v>
          </cell>
          <cell r="G214">
            <v>1.03</v>
          </cell>
          <cell r="I214">
            <v>37234</v>
          </cell>
          <cell r="J214" t="str">
            <v>MECH</v>
          </cell>
          <cell r="K214" t="str">
            <v>AMG</v>
          </cell>
        </row>
        <row r="215">
          <cell r="B215" t="str">
            <v>B-0242</v>
          </cell>
          <cell r="C215" t="str">
            <v>CON'C</v>
          </cell>
          <cell r="D215">
            <v>4431</v>
          </cell>
          <cell r="E215" t="str">
            <v>KAMRUZZAMAN</v>
          </cell>
          <cell r="G215">
            <v>0.52</v>
          </cell>
          <cell r="I215">
            <v>37236</v>
          </cell>
          <cell r="J215" t="str">
            <v>LAB</v>
          </cell>
          <cell r="K215" t="str">
            <v>CANA</v>
          </cell>
        </row>
        <row r="216">
          <cell r="B216" t="str">
            <v>B-0244</v>
          </cell>
          <cell r="C216" t="str">
            <v>CON'C</v>
          </cell>
          <cell r="D216">
            <v>4431</v>
          </cell>
          <cell r="E216" t="str">
            <v>SIRAJUL ISLAM</v>
          </cell>
          <cell r="G216">
            <v>0.52</v>
          </cell>
          <cell r="I216">
            <v>37236</v>
          </cell>
          <cell r="J216" t="str">
            <v>CIVIL</v>
          </cell>
          <cell r="K216" t="str">
            <v>CANA</v>
          </cell>
        </row>
        <row r="217">
          <cell r="B217" t="str">
            <v>B-0245</v>
          </cell>
          <cell r="C217" t="str">
            <v>REBAR</v>
          </cell>
          <cell r="D217">
            <v>4451</v>
          </cell>
          <cell r="E217" t="str">
            <v>ESHAQUE ALI</v>
          </cell>
          <cell r="G217">
            <v>0.79</v>
          </cell>
          <cell r="I217">
            <v>37236</v>
          </cell>
          <cell r="J217" t="str">
            <v>CIVIL</v>
          </cell>
          <cell r="K217" t="str">
            <v>CANA</v>
          </cell>
        </row>
        <row r="218">
          <cell r="B218" t="str">
            <v>B-0246</v>
          </cell>
          <cell r="C218" t="str">
            <v>REBAR</v>
          </cell>
          <cell r="D218">
            <v>4451</v>
          </cell>
          <cell r="E218" t="str">
            <v>MD MORSHID</v>
          </cell>
          <cell r="G218">
            <v>0.79</v>
          </cell>
          <cell r="I218">
            <v>37236</v>
          </cell>
          <cell r="J218" t="str">
            <v>CIVIL</v>
          </cell>
          <cell r="K218" t="str">
            <v>CANA</v>
          </cell>
        </row>
        <row r="219">
          <cell r="B219" t="str">
            <v>B-0247</v>
          </cell>
          <cell r="C219" t="str">
            <v>REBAR</v>
          </cell>
          <cell r="D219">
            <v>4451</v>
          </cell>
          <cell r="E219" t="str">
            <v>AZIZUR RAHMAN</v>
          </cell>
          <cell r="G219">
            <v>0.79</v>
          </cell>
          <cell r="I219">
            <v>37236</v>
          </cell>
          <cell r="J219" t="str">
            <v>CIVIL</v>
          </cell>
          <cell r="K219" t="str">
            <v>CANA</v>
          </cell>
        </row>
        <row r="220">
          <cell r="B220" t="str">
            <v>B-0248</v>
          </cell>
          <cell r="C220" t="str">
            <v>REBAR</v>
          </cell>
          <cell r="D220">
            <v>4451</v>
          </cell>
          <cell r="E220" t="str">
            <v>MONIR HOSSAIN</v>
          </cell>
          <cell r="G220">
            <v>0.79</v>
          </cell>
          <cell r="I220">
            <v>37236</v>
          </cell>
          <cell r="J220" t="str">
            <v>CIVIL</v>
          </cell>
          <cell r="K220" t="str">
            <v>CANA</v>
          </cell>
        </row>
        <row r="221">
          <cell r="B221" t="str">
            <v>B-0249</v>
          </cell>
          <cell r="C221" t="str">
            <v>F/CARP</v>
          </cell>
          <cell r="D221">
            <v>4542</v>
          </cell>
          <cell r="E221" t="str">
            <v>AYUB ALI</v>
          </cell>
          <cell r="G221">
            <v>0.79</v>
          </cell>
          <cell r="I221">
            <v>37236</v>
          </cell>
          <cell r="J221" t="str">
            <v>CIVIL</v>
          </cell>
          <cell r="K221" t="str">
            <v>CANA</v>
          </cell>
        </row>
        <row r="222">
          <cell r="B222" t="str">
            <v>B-0250</v>
          </cell>
          <cell r="C222" t="str">
            <v>CAPTAIN</v>
          </cell>
          <cell r="D222">
            <v>6853</v>
          </cell>
          <cell r="E222" t="str">
            <v>MD SOLAIMAN</v>
          </cell>
          <cell r="G222">
            <v>750</v>
          </cell>
          <cell r="I222">
            <v>37236</v>
          </cell>
          <cell r="J222" t="str">
            <v>W/SHOP</v>
          </cell>
          <cell r="K222" t="str">
            <v>CANA</v>
          </cell>
        </row>
        <row r="223">
          <cell r="B223" t="str">
            <v>B-0251</v>
          </cell>
          <cell r="C223" t="str">
            <v>IN/ELECT</v>
          </cell>
          <cell r="D223">
            <v>8301</v>
          </cell>
          <cell r="E223" t="str">
            <v>MD ANSAR AHMAD</v>
          </cell>
          <cell r="G223">
            <v>0.79</v>
          </cell>
          <cell r="I223">
            <v>37236</v>
          </cell>
          <cell r="J223" t="str">
            <v>ELECT</v>
          </cell>
          <cell r="K223" t="str">
            <v>CANA</v>
          </cell>
        </row>
        <row r="224">
          <cell r="B224" t="str">
            <v>B-0253</v>
          </cell>
          <cell r="C224" t="str">
            <v>REBAR</v>
          </cell>
          <cell r="D224">
            <v>4451</v>
          </cell>
          <cell r="E224" t="str">
            <v>NAZRUL</v>
          </cell>
          <cell r="G224">
            <v>0.79</v>
          </cell>
          <cell r="I224">
            <v>37604</v>
          </cell>
          <cell r="J224" t="str">
            <v>ARCH(S)</v>
          </cell>
          <cell r="K224" t="str">
            <v>CANA</v>
          </cell>
        </row>
        <row r="225">
          <cell r="B225" t="str">
            <v>B-0254</v>
          </cell>
          <cell r="C225" t="str">
            <v>REBAR</v>
          </cell>
          <cell r="D225">
            <v>4451</v>
          </cell>
          <cell r="E225" t="str">
            <v>RAHIM</v>
          </cell>
          <cell r="G225">
            <v>0.79</v>
          </cell>
          <cell r="I225">
            <v>37604</v>
          </cell>
          <cell r="J225" t="str">
            <v>CIVIL</v>
          </cell>
          <cell r="K225" t="str">
            <v>CANA</v>
          </cell>
        </row>
        <row r="226">
          <cell r="B226" t="str">
            <v>B-0255</v>
          </cell>
          <cell r="C226" t="str">
            <v>REBAR</v>
          </cell>
          <cell r="D226">
            <v>4451</v>
          </cell>
          <cell r="E226" t="str">
            <v>MUSLIM MOLLAH</v>
          </cell>
          <cell r="G226">
            <v>0.79</v>
          </cell>
          <cell r="I226">
            <v>37604</v>
          </cell>
          <cell r="J226" t="str">
            <v>CIVIL</v>
          </cell>
          <cell r="K226" t="str">
            <v>CANA</v>
          </cell>
        </row>
        <row r="227">
          <cell r="B227" t="str">
            <v>B-0256</v>
          </cell>
          <cell r="C227" t="str">
            <v>PLASTER</v>
          </cell>
          <cell r="D227">
            <v>4571</v>
          </cell>
          <cell r="E227" t="str">
            <v>YERUL</v>
          </cell>
          <cell r="G227">
            <v>0.79</v>
          </cell>
          <cell r="I227">
            <v>37604</v>
          </cell>
          <cell r="J227" t="str">
            <v>CIVIL</v>
          </cell>
          <cell r="K227" t="str">
            <v>CANA</v>
          </cell>
        </row>
        <row r="228">
          <cell r="B228" t="str">
            <v>B-0258</v>
          </cell>
          <cell r="C228" t="str">
            <v>G/WELDER</v>
          </cell>
          <cell r="D228">
            <v>7131</v>
          </cell>
          <cell r="E228" t="str">
            <v>ALAMGIR HOSSAIN</v>
          </cell>
          <cell r="G228">
            <v>0.93</v>
          </cell>
          <cell r="I228">
            <v>37604</v>
          </cell>
          <cell r="J228" t="str">
            <v>CIVIL</v>
          </cell>
          <cell r="K228" t="str">
            <v>CANA</v>
          </cell>
        </row>
        <row r="229">
          <cell r="B229" t="str">
            <v>B-0259</v>
          </cell>
          <cell r="C229" t="str">
            <v>REBAR F/M</v>
          </cell>
          <cell r="D229">
            <v>4451</v>
          </cell>
          <cell r="E229" t="str">
            <v>MD ANOWAR ULLAH</v>
          </cell>
          <cell r="G229">
            <v>1.07</v>
          </cell>
          <cell r="I229">
            <v>37248</v>
          </cell>
          <cell r="J229" t="str">
            <v>CIVIL</v>
          </cell>
          <cell r="K229" t="str">
            <v>CANA</v>
          </cell>
        </row>
        <row r="230">
          <cell r="B230" t="str">
            <v>B-0260</v>
          </cell>
          <cell r="C230" t="str">
            <v>STRUCTURE FM</v>
          </cell>
          <cell r="D230">
            <v>3391</v>
          </cell>
          <cell r="E230" t="str">
            <v>OSMAN MIAH</v>
          </cell>
          <cell r="G230">
            <v>1.05</v>
          </cell>
          <cell r="I230">
            <v>37251</v>
          </cell>
          <cell r="J230" t="str">
            <v>SURVEY</v>
          </cell>
          <cell r="K230" t="str">
            <v>CANA</v>
          </cell>
        </row>
        <row r="231">
          <cell r="B231" t="str">
            <v>B-0261</v>
          </cell>
          <cell r="C231" t="str">
            <v>CRANE(면허소지)</v>
          </cell>
          <cell r="D231">
            <v>1011</v>
          </cell>
          <cell r="E231" t="str">
            <v>EBADAT HOSSAIN</v>
          </cell>
          <cell r="G231">
            <v>0.98</v>
          </cell>
          <cell r="I231">
            <v>37252</v>
          </cell>
          <cell r="J231" t="str">
            <v>CIVIL</v>
          </cell>
          <cell r="K231" t="str">
            <v>CANA</v>
          </cell>
        </row>
        <row r="232">
          <cell r="B232" t="str">
            <v>B-0262</v>
          </cell>
          <cell r="C232" t="str">
            <v>CRANE(면허소지)</v>
          </cell>
          <cell r="D232">
            <v>1011</v>
          </cell>
          <cell r="E232" t="str">
            <v>HENA MIAH</v>
          </cell>
          <cell r="G232">
            <v>0.98</v>
          </cell>
          <cell r="I232">
            <v>37252</v>
          </cell>
          <cell r="J232" t="str">
            <v>CIVIL</v>
          </cell>
          <cell r="K232" t="str">
            <v>CANA</v>
          </cell>
        </row>
        <row r="233">
          <cell r="B233" t="str">
            <v>B-0264</v>
          </cell>
          <cell r="C233" t="str">
            <v>HE WELDER</v>
          </cell>
          <cell r="D233">
            <v>2137</v>
          </cell>
          <cell r="E233" t="str">
            <v>MAH ALAM</v>
          </cell>
          <cell r="G233">
            <v>0.85</v>
          </cell>
          <cell r="I233">
            <v>37252</v>
          </cell>
          <cell r="J233" t="str">
            <v>W/SHOP</v>
          </cell>
          <cell r="K233" t="str">
            <v>HANA</v>
          </cell>
        </row>
        <row r="234">
          <cell r="B234" t="str">
            <v>B-0265</v>
          </cell>
          <cell r="C234" t="str">
            <v>HE WELDER</v>
          </cell>
          <cell r="D234">
            <v>2137</v>
          </cell>
          <cell r="E234" t="str">
            <v>HOSSAIN</v>
          </cell>
          <cell r="G234">
            <v>0.85</v>
          </cell>
          <cell r="I234">
            <v>37252</v>
          </cell>
          <cell r="J234" t="str">
            <v>CIVIL</v>
          </cell>
          <cell r="K234" t="str">
            <v>CANA</v>
          </cell>
        </row>
        <row r="235">
          <cell r="B235" t="str">
            <v>B-0266</v>
          </cell>
          <cell r="C235" t="str">
            <v>HE WELDER</v>
          </cell>
          <cell r="D235">
            <v>2137</v>
          </cell>
          <cell r="E235" t="str">
            <v>SIRAJ</v>
          </cell>
          <cell r="G235">
            <v>0.85</v>
          </cell>
          <cell r="I235">
            <v>37252</v>
          </cell>
          <cell r="J235" t="str">
            <v>W/SHOP</v>
          </cell>
          <cell r="K235" t="str">
            <v>HANA</v>
          </cell>
        </row>
        <row r="236">
          <cell r="B236" t="str">
            <v>B-0268</v>
          </cell>
          <cell r="C236" t="str">
            <v>CON'C</v>
          </cell>
          <cell r="D236">
            <v>4431</v>
          </cell>
          <cell r="E236" t="str">
            <v>HEDAYETUL ISLAM</v>
          </cell>
          <cell r="G236">
            <v>0.52</v>
          </cell>
          <cell r="I236">
            <v>37252</v>
          </cell>
          <cell r="J236" t="str">
            <v>ARCH(S)</v>
          </cell>
          <cell r="K236" t="str">
            <v>CANA</v>
          </cell>
        </row>
        <row r="237">
          <cell r="B237" t="str">
            <v>B-0269</v>
          </cell>
          <cell r="C237" t="str">
            <v>CON'C</v>
          </cell>
          <cell r="D237">
            <v>4431</v>
          </cell>
          <cell r="E237" t="str">
            <v>MOMIN MIAH</v>
          </cell>
          <cell r="G237">
            <v>0.52</v>
          </cell>
          <cell r="I237">
            <v>37252</v>
          </cell>
          <cell r="J237" t="str">
            <v>CIVIL</v>
          </cell>
          <cell r="K237" t="str">
            <v>CANA</v>
          </cell>
        </row>
        <row r="238">
          <cell r="B238" t="str">
            <v>B-0270</v>
          </cell>
          <cell r="C238" t="str">
            <v>REBAR</v>
          </cell>
          <cell r="D238">
            <v>4451</v>
          </cell>
          <cell r="E238" t="str">
            <v>RUBEL MIAH</v>
          </cell>
          <cell r="G238">
            <v>0.79</v>
          </cell>
          <cell r="I238">
            <v>37252</v>
          </cell>
          <cell r="J238" t="str">
            <v>CIVIL</v>
          </cell>
          <cell r="K238" t="str">
            <v>CANA</v>
          </cell>
        </row>
        <row r="239">
          <cell r="B239" t="str">
            <v>B-0271</v>
          </cell>
          <cell r="C239" t="str">
            <v>F/CARP</v>
          </cell>
          <cell r="D239">
            <v>4542</v>
          </cell>
          <cell r="E239" t="str">
            <v>NARAYAN</v>
          </cell>
          <cell r="G239">
            <v>0.79</v>
          </cell>
          <cell r="I239">
            <v>37252</v>
          </cell>
          <cell r="J239" t="str">
            <v>CIVIL</v>
          </cell>
          <cell r="K239" t="str">
            <v>CANA</v>
          </cell>
        </row>
        <row r="240">
          <cell r="B240" t="str">
            <v>B-0272</v>
          </cell>
          <cell r="C240" t="str">
            <v>PLASTER</v>
          </cell>
          <cell r="D240">
            <v>4571</v>
          </cell>
          <cell r="E240" t="str">
            <v>ARAB ALI</v>
          </cell>
          <cell r="G240">
            <v>0.75</v>
          </cell>
          <cell r="I240">
            <v>37252</v>
          </cell>
          <cell r="J240" t="str">
            <v>CIVIL</v>
          </cell>
          <cell r="K240" t="str">
            <v>CANA</v>
          </cell>
        </row>
        <row r="241">
          <cell r="B241" t="str">
            <v>B-0273</v>
          </cell>
          <cell r="C241" t="str">
            <v>MARINE RIGGER</v>
          </cell>
          <cell r="D241">
            <v>6472</v>
          </cell>
          <cell r="E241" t="str">
            <v>AL AMIN</v>
          </cell>
          <cell r="G241">
            <v>0.82</v>
          </cell>
          <cell r="I241">
            <v>37252</v>
          </cell>
          <cell r="J241" t="str">
            <v>CIVIL</v>
          </cell>
          <cell r="K241" t="str">
            <v>CANA</v>
          </cell>
        </row>
        <row r="242">
          <cell r="B242" t="str">
            <v>B-0274</v>
          </cell>
          <cell r="C242" t="str">
            <v>MARINE RIGGER</v>
          </cell>
          <cell r="D242">
            <v>6472</v>
          </cell>
          <cell r="E242" t="str">
            <v>TOFAZZAL HOSSAIN</v>
          </cell>
          <cell r="G242">
            <v>0.82</v>
          </cell>
          <cell r="I242">
            <v>37252</v>
          </cell>
          <cell r="J242" t="str">
            <v>CIVIL</v>
          </cell>
          <cell r="K242" t="str">
            <v>CANA</v>
          </cell>
        </row>
        <row r="243">
          <cell r="B243" t="str">
            <v>B-0275</v>
          </cell>
          <cell r="C243" t="str">
            <v>DECK HAND</v>
          </cell>
          <cell r="D243">
            <v>6867</v>
          </cell>
          <cell r="E243" t="str">
            <v>SADEKUR RAHMAN</v>
          </cell>
          <cell r="G243">
            <v>300</v>
          </cell>
          <cell r="I243">
            <v>37252</v>
          </cell>
          <cell r="J243" t="str">
            <v>CIVIL</v>
          </cell>
          <cell r="K243" t="str">
            <v>CANA</v>
          </cell>
        </row>
        <row r="244">
          <cell r="B244" t="str">
            <v>B-0276</v>
          </cell>
          <cell r="C244" t="str">
            <v>DECK HAND</v>
          </cell>
          <cell r="D244">
            <v>6867</v>
          </cell>
          <cell r="E244" t="str">
            <v>MALEK FAKIR</v>
          </cell>
          <cell r="G244">
            <v>300</v>
          </cell>
          <cell r="I244">
            <v>37252</v>
          </cell>
          <cell r="J244" t="str">
            <v>CIVIL</v>
          </cell>
          <cell r="K244" t="str">
            <v>CANA</v>
          </cell>
        </row>
        <row r="245">
          <cell r="B245" t="str">
            <v>B-0277</v>
          </cell>
          <cell r="C245" t="str">
            <v>PIPE FITTER</v>
          </cell>
          <cell r="D245">
            <v>7121</v>
          </cell>
          <cell r="E245" t="str">
            <v>JAHANGIR HOSSAIN</v>
          </cell>
          <cell r="G245">
            <v>1.03</v>
          </cell>
          <cell r="I245">
            <v>37252</v>
          </cell>
          <cell r="J245" t="str">
            <v>MECH</v>
          </cell>
          <cell r="K245" t="str">
            <v>AMG</v>
          </cell>
        </row>
        <row r="246">
          <cell r="B246" t="str">
            <v>B-0278</v>
          </cell>
          <cell r="C246" t="str">
            <v>IN/ELECT</v>
          </cell>
          <cell r="D246">
            <v>8301</v>
          </cell>
          <cell r="E246" t="str">
            <v>MD ABDUL LATIF</v>
          </cell>
          <cell r="G246">
            <v>0.75</v>
          </cell>
          <cell r="I246">
            <v>37252</v>
          </cell>
          <cell r="J246" t="str">
            <v>CIVIL</v>
          </cell>
          <cell r="K246" t="str">
            <v>CANA</v>
          </cell>
        </row>
        <row r="247">
          <cell r="B247" t="str">
            <v>B-0279</v>
          </cell>
          <cell r="C247" t="str">
            <v>DECK HAND</v>
          </cell>
          <cell r="D247">
            <v>6867</v>
          </cell>
          <cell r="E247" t="str">
            <v>SANJIT KUMAR BHARATI</v>
          </cell>
          <cell r="G247">
            <v>300</v>
          </cell>
          <cell r="I247">
            <v>37252</v>
          </cell>
          <cell r="J247" t="str">
            <v>CIVIL</v>
          </cell>
          <cell r="K247" t="str">
            <v>CANA</v>
          </cell>
        </row>
        <row r="248">
          <cell r="B248" t="str">
            <v>B-0280</v>
          </cell>
          <cell r="C248" t="str">
            <v>CON'C</v>
          </cell>
          <cell r="D248">
            <v>4431</v>
          </cell>
          <cell r="E248" t="str">
            <v>NASIRUDDIN</v>
          </cell>
          <cell r="G248">
            <v>0.52</v>
          </cell>
          <cell r="I248">
            <v>37257</v>
          </cell>
          <cell r="J248" t="str">
            <v>CIVIL</v>
          </cell>
          <cell r="K248" t="str">
            <v>CANA</v>
          </cell>
        </row>
        <row r="249">
          <cell r="B249" t="str">
            <v>B-0281</v>
          </cell>
          <cell r="C249" t="str">
            <v>CON'C</v>
          </cell>
          <cell r="D249">
            <v>4431</v>
          </cell>
          <cell r="E249" t="str">
            <v>MAYANAN MIAH</v>
          </cell>
          <cell r="G249">
            <v>0.52</v>
          </cell>
          <cell r="I249">
            <v>37257</v>
          </cell>
          <cell r="J249" t="str">
            <v>CIVIL</v>
          </cell>
          <cell r="K249" t="str">
            <v>CANA</v>
          </cell>
        </row>
        <row r="250">
          <cell r="B250" t="str">
            <v>B-0282</v>
          </cell>
          <cell r="C250" t="str">
            <v>F/CARP</v>
          </cell>
          <cell r="D250">
            <v>4542</v>
          </cell>
          <cell r="E250" t="str">
            <v>ALI ASGAR</v>
          </cell>
          <cell r="G250">
            <v>0.79</v>
          </cell>
          <cell r="I250">
            <v>37257</v>
          </cell>
          <cell r="J250" t="str">
            <v>CIVIL</v>
          </cell>
          <cell r="K250" t="str">
            <v>CANA</v>
          </cell>
        </row>
        <row r="251">
          <cell r="B251" t="str">
            <v>B-0283</v>
          </cell>
          <cell r="C251" t="str">
            <v>O/BOY</v>
          </cell>
          <cell r="D251">
            <v>9987</v>
          </cell>
          <cell r="E251" t="str">
            <v>KHIRUL ISLAM</v>
          </cell>
          <cell r="G251">
            <v>0.6</v>
          </cell>
          <cell r="H251">
            <v>0.65</v>
          </cell>
          <cell r="I251">
            <v>37269</v>
          </cell>
          <cell r="J251" t="str">
            <v>CIVIL</v>
          </cell>
          <cell r="K251" t="str">
            <v>CANA</v>
          </cell>
        </row>
        <row r="252">
          <cell r="B252" t="str">
            <v>B-0284</v>
          </cell>
          <cell r="C252" t="str">
            <v>PLASTER</v>
          </cell>
          <cell r="D252">
            <v>4571</v>
          </cell>
          <cell r="E252" t="str">
            <v>ABDUL BATEN</v>
          </cell>
          <cell r="G252">
            <v>0.79</v>
          </cell>
          <cell r="I252">
            <v>37300</v>
          </cell>
          <cell r="J252" t="str">
            <v>CIVIL</v>
          </cell>
          <cell r="K252" t="str">
            <v>CANA</v>
          </cell>
        </row>
        <row r="253">
          <cell r="B253" t="str">
            <v>B-0285</v>
          </cell>
          <cell r="C253" t="str">
            <v>CRANE(면허소지)</v>
          </cell>
          <cell r="D253">
            <v>1011</v>
          </cell>
          <cell r="E253" t="str">
            <v>MONIR HOSSAIN</v>
          </cell>
          <cell r="G253">
            <v>0.98</v>
          </cell>
          <cell r="I253">
            <v>37278</v>
          </cell>
          <cell r="J253" t="str">
            <v>CIVIL</v>
          </cell>
          <cell r="K253" t="str">
            <v>CANA</v>
          </cell>
        </row>
        <row r="254">
          <cell r="B254" t="str">
            <v>B-0286</v>
          </cell>
          <cell r="C254" t="str">
            <v>CRANE(면허소지)</v>
          </cell>
          <cell r="D254">
            <v>1011</v>
          </cell>
          <cell r="E254" t="str">
            <v>KHORSHED ALAM</v>
          </cell>
          <cell r="G254">
            <v>0.98</v>
          </cell>
          <cell r="I254">
            <v>37278</v>
          </cell>
          <cell r="J254" t="str">
            <v>CIVIL</v>
          </cell>
          <cell r="K254" t="str">
            <v>CANA</v>
          </cell>
        </row>
        <row r="255">
          <cell r="B255" t="str">
            <v>B-0287</v>
          </cell>
          <cell r="C255" t="str">
            <v>CRANE(면허소지)</v>
          </cell>
          <cell r="D255">
            <v>1011</v>
          </cell>
          <cell r="E255" t="str">
            <v>MD.SIDDIQUR RAHMAN</v>
          </cell>
          <cell r="G255">
            <v>0.98</v>
          </cell>
          <cell r="I255">
            <v>37278</v>
          </cell>
          <cell r="J255" t="str">
            <v>CIVIL</v>
          </cell>
          <cell r="K255" t="str">
            <v>CANA</v>
          </cell>
        </row>
        <row r="256">
          <cell r="B256" t="str">
            <v>B-0288</v>
          </cell>
          <cell r="C256" t="str">
            <v>CRANE(면허소지)</v>
          </cell>
          <cell r="D256">
            <v>1011</v>
          </cell>
          <cell r="E256" t="str">
            <v>MINTU MIAH</v>
          </cell>
          <cell r="G256">
            <v>0.98</v>
          </cell>
          <cell r="I256">
            <v>37278</v>
          </cell>
          <cell r="J256" t="str">
            <v>CIVIL</v>
          </cell>
          <cell r="K256" t="str">
            <v>CANA</v>
          </cell>
        </row>
        <row r="257">
          <cell r="B257" t="str">
            <v>B-0289</v>
          </cell>
          <cell r="C257" t="str">
            <v>CRANE(면허소지)</v>
          </cell>
          <cell r="D257">
            <v>1011</v>
          </cell>
          <cell r="E257" t="str">
            <v>TARA MIAH</v>
          </cell>
          <cell r="G257">
            <v>0.98</v>
          </cell>
          <cell r="I257">
            <v>37278</v>
          </cell>
          <cell r="J257" t="str">
            <v>MECH</v>
          </cell>
          <cell r="K257" t="str">
            <v>CANA</v>
          </cell>
        </row>
        <row r="258">
          <cell r="B258" t="str">
            <v>B-0290</v>
          </cell>
          <cell r="C258" t="str">
            <v>REBAR</v>
          </cell>
          <cell r="D258">
            <v>4451</v>
          </cell>
          <cell r="E258" t="str">
            <v>MUSTAFIZUR RAHMAN</v>
          </cell>
          <cell r="G258">
            <v>0.75</v>
          </cell>
          <cell r="I258">
            <v>37283</v>
          </cell>
          <cell r="J258" t="str">
            <v>CIVIL</v>
          </cell>
          <cell r="K258" t="str">
            <v>CANA</v>
          </cell>
        </row>
        <row r="259">
          <cell r="B259" t="str">
            <v>B-0291</v>
          </cell>
          <cell r="C259" t="str">
            <v>T/R(면허소지)</v>
          </cell>
          <cell r="D259">
            <v>1042</v>
          </cell>
          <cell r="E259" t="str">
            <v>ABU HANIF</v>
          </cell>
          <cell r="G259">
            <v>0.95</v>
          </cell>
          <cell r="I259">
            <v>37285</v>
          </cell>
          <cell r="J259" t="str">
            <v>MECH</v>
          </cell>
          <cell r="K259" t="str">
            <v>CANA</v>
          </cell>
        </row>
        <row r="260">
          <cell r="B260" t="str">
            <v>B-0292</v>
          </cell>
          <cell r="C260" t="str">
            <v>CRANE(면허소지)</v>
          </cell>
          <cell r="D260">
            <v>1011</v>
          </cell>
          <cell r="E260" t="str">
            <v>KH.SHAFIQUL ISLAM</v>
          </cell>
          <cell r="G260">
            <v>1.07</v>
          </cell>
          <cell r="I260">
            <v>37292</v>
          </cell>
          <cell r="J260" t="str">
            <v>NO-WON</v>
          </cell>
          <cell r="K260" t="str">
            <v>AMG</v>
          </cell>
        </row>
        <row r="261">
          <cell r="B261" t="str">
            <v>B-0293</v>
          </cell>
          <cell r="C261" t="str">
            <v>CRANE(면허소지)</v>
          </cell>
          <cell r="D261">
            <v>1011</v>
          </cell>
          <cell r="E261" t="str">
            <v>NAZRUL ISLAM</v>
          </cell>
          <cell r="G261">
            <v>1.07</v>
          </cell>
          <cell r="H261">
            <v>1.42</v>
          </cell>
          <cell r="I261">
            <v>37292</v>
          </cell>
          <cell r="J261" t="str">
            <v>CIVIL</v>
          </cell>
          <cell r="K261" t="str">
            <v>CANA</v>
          </cell>
        </row>
        <row r="262">
          <cell r="B262" t="str">
            <v>B-0294</v>
          </cell>
          <cell r="C262" t="str">
            <v>H/E ENG</v>
          </cell>
          <cell r="D262">
            <v>2061</v>
          </cell>
          <cell r="E262" t="str">
            <v>RAFIQUL ISLAM</v>
          </cell>
          <cell r="G262">
            <v>1.07</v>
          </cell>
          <cell r="H262">
            <v>0.65</v>
          </cell>
          <cell r="I262">
            <v>37292</v>
          </cell>
          <cell r="J262" t="str">
            <v>W/SHOP</v>
          </cell>
          <cell r="K262" t="str">
            <v>CANA</v>
          </cell>
        </row>
        <row r="263">
          <cell r="B263" t="str">
            <v>B-0295</v>
          </cell>
          <cell r="C263" t="str">
            <v>MARINE RIGGER</v>
          </cell>
          <cell r="D263">
            <v>6472</v>
          </cell>
          <cell r="E263" t="str">
            <v>MD.A.BAREK</v>
          </cell>
          <cell r="G263">
            <v>0.82</v>
          </cell>
          <cell r="I263">
            <v>37292</v>
          </cell>
          <cell r="J263" t="str">
            <v>CIVIL</v>
          </cell>
          <cell r="K263" t="str">
            <v>CANA</v>
          </cell>
        </row>
        <row r="264">
          <cell r="B264" t="str">
            <v>B-0296</v>
          </cell>
          <cell r="C264" t="str">
            <v>MARINE RIGGER</v>
          </cell>
          <cell r="D264">
            <v>6472</v>
          </cell>
          <cell r="E264" t="str">
            <v>MD.RIDAY TALUKDAR</v>
          </cell>
          <cell r="G264">
            <v>0.82</v>
          </cell>
          <cell r="I264">
            <v>37292</v>
          </cell>
          <cell r="J264" t="str">
            <v>CIVIL</v>
          </cell>
          <cell r="K264" t="str">
            <v>CANA</v>
          </cell>
        </row>
        <row r="265">
          <cell r="B265" t="str">
            <v>B-0297</v>
          </cell>
          <cell r="C265" t="str">
            <v>CRANE(면허소지)</v>
          </cell>
          <cell r="D265">
            <v>1011</v>
          </cell>
          <cell r="E265" t="str">
            <v>MD. JAHANGIR ALAM</v>
          </cell>
          <cell r="G265">
            <v>0.98</v>
          </cell>
          <cell r="H265">
            <v>1.1000000000000001</v>
          </cell>
          <cell r="I265">
            <v>37294</v>
          </cell>
          <cell r="J265" t="str">
            <v>MECH</v>
          </cell>
          <cell r="K265" t="str">
            <v>CANA</v>
          </cell>
        </row>
        <row r="266">
          <cell r="B266" t="str">
            <v>B-0298</v>
          </cell>
          <cell r="C266" t="str">
            <v>REBAR</v>
          </cell>
          <cell r="D266">
            <v>4451</v>
          </cell>
          <cell r="E266" t="str">
            <v>NUR ALAM</v>
          </cell>
          <cell r="G266">
            <v>0.79</v>
          </cell>
          <cell r="I266">
            <v>37294</v>
          </cell>
          <cell r="J266" t="str">
            <v>CIVIL</v>
          </cell>
          <cell r="K266" t="str">
            <v>CANA</v>
          </cell>
        </row>
        <row r="267">
          <cell r="B267" t="str">
            <v>B-0299</v>
          </cell>
          <cell r="C267" t="str">
            <v>F/CARP</v>
          </cell>
          <cell r="D267">
            <v>4542</v>
          </cell>
          <cell r="E267" t="str">
            <v>HARIPADA MONDAL</v>
          </cell>
          <cell r="G267">
            <v>0.79</v>
          </cell>
          <cell r="I267">
            <v>37294</v>
          </cell>
          <cell r="J267" t="str">
            <v>CIVIL</v>
          </cell>
          <cell r="K267" t="str">
            <v>CANA</v>
          </cell>
        </row>
        <row r="268">
          <cell r="B268" t="str">
            <v>B-0300</v>
          </cell>
          <cell r="C268" t="str">
            <v>F/CARP</v>
          </cell>
          <cell r="D268">
            <v>4542</v>
          </cell>
          <cell r="E268" t="str">
            <v>ABDUL JALIL</v>
          </cell>
          <cell r="G268">
            <v>0.79</v>
          </cell>
          <cell r="I268">
            <v>37294</v>
          </cell>
          <cell r="J268" t="str">
            <v>CIVIL</v>
          </cell>
          <cell r="K268" t="str">
            <v>CANA</v>
          </cell>
        </row>
        <row r="269">
          <cell r="B269" t="str">
            <v>B-0301</v>
          </cell>
          <cell r="C269" t="str">
            <v>MARINE RIGGER</v>
          </cell>
          <cell r="D269">
            <v>6472</v>
          </cell>
          <cell r="E269" t="str">
            <v>HASMAT ALI</v>
          </cell>
          <cell r="G269">
            <v>0.82</v>
          </cell>
          <cell r="I269">
            <v>37294</v>
          </cell>
          <cell r="J269" t="str">
            <v>CIVIL</v>
          </cell>
          <cell r="K269" t="str">
            <v>CANA</v>
          </cell>
        </row>
        <row r="270">
          <cell r="B270" t="str">
            <v>B-0302</v>
          </cell>
          <cell r="C270" t="str">
            <v>MARINE RIGGER</v>
          </cell>
          <cell r="D270">
            <v>6472</v>
          </cell>
          <cell r="E270" t="str">
            <v>AQBDUL HAMID</v>
          </cell>
          <cell r="G270">
            <v>0.82</v>
          </cell>
          <cell r="I270">
            <v>37294</v>
          </cell>
          <cell r="J270" t="str">
            <v>CIVIL</v>
          </cell>
          <cell r="K270" t="str">
            <v>CANA</v>
          </cell>
        </row>
        <row r="271">
          <cell r="B271" t="str">
            <v>B-0304</v>
          </cell>
          <cell r="C271" t="str">
            <v>H/E WELDER</v>
          </cell>
          <cell r="D271">
            <v>2137</v>
          </cell>
          <cell r="E271" t="str">
            <v>S.K OSMAN</v>
          </cell>
          <cell r="G271">
            <v>0.85</v>
          </cell>
          <cell r="I271">
            <v>37295</v>
          </cell>
          <cell r="J271" t="str">
            <v>CIVIL</v>
          </cell>
          <cell r="K271" t="str">
            <v>CANA</v>
          </cell>
        </row>
        <row r="272">
          <cell r="B272" t="str">
            <v>B-0305</v>
          </cell>
          <cell r="C272" t="str">
            <v>H/E WELDER</v>
          </cell>
          <cell r="D272">
            <v>2137</v>
          </cell>
          <cell r="E272" t="str">
            <v>MD.HEMAYED ALI</v>
          </cell>
          <cell r="G272">
            <v>0.85</v>
          </cell>
          <cell r="H272">
            <v>1.42</v>
          </cell>
          <cell r="I272">
            <v>37295</v>
          </cell>
          <cell r="J272" t="str">
            <v>CIVIL</v>
          </cell>
          <cell r="K272" t="str">
            <v>CANA</v>
          </cell>
        </row>
        <row r="273">
          <cell r="B273" t="str">
            <v>B-0306</v>
          </cell>
          <cell r="C273" t="str">
            <v>MARINE RIGGER</v>
          </cell>
          <cell r="D273">
            <v>6472</v>
          </cell>
          <cell r="E273" t="str">
            <v>MD. ALI</v>
          </cell>
          <cell r="G273">
            <v>0.82</v>
          </cell>
          <cell r="I273">
            <v>37295</v>
          </cell>
          <cell r="J273" t="str">
            <v>CIVIL</v>
          </cell>
          <cell r="K273" t="str">
            <v>CANA</v>
          </cell>
        </row>
        <row r="274">
          <cell r="B274" t="str">
            <v>B-0307</v>
          </cell>
          <cell r="C274" t="str">
            <v>MARINE RIGGER</v>
          </cell>
          <cell r="D274">
            <v>6472</v>
          </cell>
          <cell r="E274" t="str">
            <v>SIRAJ MIAH</v>
          </cell>
          <cell r="G274">
            <v>0.82</v>
          </cell>
          <cell r="I274">
            <v>37295</v>
          </cell>
          <cell r="J274" t="str">
            <v>CIVIL</v>
          </cell>
          <cell r="K274" t="str">
            <v>CANA</v>
          </cell>
        </row>
        <row r="275">
          <cell r="B275" t="str">
            <v>B-0308</v>
          </cell>
          <cell r="C275" t="str">
            <v>MARINE RIGGER</v>
          </cell>
          <cell r="D275">
            <v>6472</v>
          </cell>
          <cell r="E275" t="str">
            <v>MD.SAMSUL HOQUE</v>
          </cell>
          <cell r="G275">
            <v>0.82</v>
          </cell>
          <cell r="I275">
            <v>37295</v>
          </cell>
          <cell r="J275" t="str">
            <v>CIVIL</v>
          </cell>
          <cell r="K275" t="str">
            <v>CANA</v>
          </cell>
        </row>
        <row r="276">
          <cell r="B276" t="str">
            <v>B-0309</v>
          </cell>
          <cell r="C276" t="str">
            <v>H/E WELDER</v>
          </cell>
          <cell r="D276">
            <v>2137</v>
          </cell>
          <cell r="E276" t="str">
            <v>APU NANDI</v>
          </cell>
          <cell r="G276">
            <v>0.85</v>
          </cell>
          <cell r="I276">
            <v>37297</v>
          </cell>
          <cell r="J276" t="str">
            <v>CIVIL</v>
          </cell>
          <cell r="K276" t="str">
            <v>CANA</v>
          </cell>
        </row>
        <row r="277">
          <cell r="B277" t="str">
            <v>B-0310</v>
          </cell>
          <cell r="C277" t="str">
            <v>H/E WELDER</v>
          </cell>
          <cell r="D277">
            <v>2137</v>
          </cell>
          <cell r="E277" t="str">
            <v>KAWSAR</v>
          </cell>
          <cell r="G277">
            <v>0.85</v>
          </cell>
          <cell r="I277">
            <v>37297</v>
          </cell>
          <cell r="J277" t="str">
            <v>CIVIL</v>
          </cell>
          <cell r="K277" t="str">
            <v>CANA</v>
          </cell>
        </row>
        <row r="278">
          <cell r="B278" t="str">
            <v>B-0311</v>
          </cell>
          <cell r="C278" t="str">
            <v>REBAR</v>
          </cell>
          <cell r="D278">
            <v>4451</v>
          </cell>
          <cell r="E278" t="str">
            <v>MINTO</v>
          </cell>
          <cell r="G278">
            <v>0.79</v>
          </cell>
          <cell r="I278">
            <v>37297</v>
          </cell>
          <cell r="J278" t="str">
            <v>CIVIL</v>
          </cell>
          <cell r="K278" t="str">
            <v>CANA</v>
          </cell>
        </row>
        <row r="279">
          <cell r="B279" t="str">
            <v>B-0312</v>
          </cell>
          <cell r="C279" t="str">
            <v>REBAR</v>
          </cell>
          <cell r="D279">
            <v>4451</v>
          </cell>
          <cell r="E279" t="str">
            <v>JOYNAL ABDIN</v>
          </cell>
          <cell r="G279">
            <v>0.79</v>
          </cell>
          <cell r="I279">
            <v>37297</v>
          </cell>
          <cell r="J279" t="str">
            <v>CIVIL</v>
          </cell>
          <cell r="K279" t="str">
            <v>CANA</v>
          </cell>
        </row>
        <row r="280">
          <cell r="B280" t="str">
            <v>B-0313</v>
          </cell>
          <cell r="C280" t="str">
            <v>REBAR</v>
          </cell>
          <cell r="D280">
            <v>4451</v>
          </cell>
          <cell r="E280" t="str">
            <v>MOHIR</v>
          </cell>
          <cell r="G280">
            <v>0.79</v>
          </cell>
          <cell r="I280">
            <v>37297</v>
          </cell>
          <cell r="J280" t="str">
            <v>CIVIL</v>
          </cell>
          <cell r="K280" t="str">
            <v>CANA</v>
          </cell>
        </row>
        <row r="281">
          <cell r="B281" t="str">
            <v>B-0314</v>
          </cell>
          <cell r="C281" t="str">
            <v>MARINE RIGGER</v>
          </cell>
          <cell r="D281">
            <v>6472</v>
          </cell>
          <cell r="E281" t="str">
            <v>SHAHINOUR ISLAM K.</v>
          </cell>
          <cell r="G281">
            <v>0.82</v>
          </cell>
          <cell r="I281">
            <v>37297</v>
          </cell>
          <cell r="J281" t="str">
            <v>CIVIL</v>
          </cell>
          <cell r="K281" t="str">
            <v>CANA</v>
          </cell>
        </row>
        <row r="282">
          <cell r="B282" t="str">
            <v>B-0315</v>
          </cell>
          <cell r="C282" t="str">
            <v>MARINE RIGGER</v>
          </cell>
          <cell r="D282">
            <v>6472</v>
          </cell>
          <cell r="E282" t="str">
            <v>MD. ALI</v>
          </cell>
          <cell r="G282">
            <v>0.82</v>
          </cell>
          <cell r="I282">
            <v>37297</v>
          </cell>
          <cell r="J282" t="str">
            <v>CIVIL</v>
          </cell>
          <cell r="K282" t="str">
            <v>CANA</v>
          </cell>
        </row>
        <row r="283">
          <cell r="B283" t="str">
            <v>B-0316</v>
          </cell>
          <cell r="C283" t="str">
            <v>MARINE RIGGER</v>
          </cell>
          <cell r="D283">
            <v>6472</v>
          </cell>
          <cell r="E283" t="str">
            <v>ABDUL MANNAN</v>
          </cell>
          <cell r="G283">
            <v>0.82</v>
          </cell>
          <cell r="I283">
            <v>37297</v>
          </cell>
          <cell r="J283" t="str">
            <v>MECH</v>
          </cell>
          <cell r="K283" t="str">
            <v>CANA</v>
          </cell>
        </row>
        <row r="284">
          <cell r="B284" t="str">
            <v>B-0317</v>
          </cell>
          <cell r="C284" t="str">
            <v>MARINE RIGGER</v>
          </cell>
          <cell r="D284">
            <v>6472</v>
          </cell>
          <cell r="E284" t="str">
            <v>BAHAR UDDIN</v>
          </cell>
          <cell r="G284">
            <v>0.82</v>
          </cell>
          <cell r="I284">
            <v>37297</v>
          </cell>
          <cell r="J284" t="str">
            <v>MECH</v>
          </cell>
          <cell r="K284" t="str">
            <v>CANA</v>
          </cell>
        </row>
        <row r="285">
          <cell r="B285" t="str">
            <v>B-0318</v>
          </cell>
          <cell r="C285" t="str">
            <v>MARINE RIGGER</v>
          </cell>
          <cell r="D285">
            <v>6472</v>
          </cell>
          <cell r="E285" t="str">
            <v>ABDUL QUDDUS</v>
          </cell>
          <cell r="G285">
            <v>0.82</v>
          </cell>
          <cell r="I285">
            <v>37297</v>
          </cell>
          <cell r="J285" t="str">
            <v>CIVIL</v>
          </cell>
          <cell r="K285" t="str">
            <v>CANA</v>
          </cell>
        </row>
        <row r="286">
          <cell r="B286" t="str">
            <v>B-0319</v>
          </cell>
          <cell r="C286" t="str">
            <v>DECK HAND</v>
          </cell>
          <cell r="D286">
            <v>6867</v>
          </cell>
          <cell r="E286" t="str">
            <v>MD.NASIR UDDIN</v>
          </cell>
          <cell r="G286">
            <v>300</v>
          </cell>
          <cell r="I286">
            <v>37297</v>
          </cell>
          <cell r="J286" t="str">
            <v>CIVIL</v>
          </cell>
          <cell r="K286" t="str">
            <v>CANA</v>
          </cell>
        </row>
        <row r="287">
          <cell r="B287" t="str">
            <v>B-0320</v>
          </cell>
          <cell r="C287" t="str">
            <v>PLASTER</v>
          </cell>
          <cell r="D287">
            <v>4571</v>
          </cell>
          <cell r="E287" t="str">
            <v>INNAS ALI</v>
          </cell>
          <cell r="G287">
            <v>0.75</v>
          </cell>
          <cell r="I287">
            <v>37299</v>
          </cell>
          <cell r="J287" t="str">
            <v>ARCH(S)</v>
          </cell>
          <cell r="K287" t="str">
            <v>CANA</v>
          </cell>
        </row>
        <row r="288">
          <cell r="B288" t="str">
            <v>B-0321</v>
          </cell>
          <cell r="C288" t="str">
            <v>MARINE RIGGER</v>
          </cell>
          <cell r="D288">
            <v>6472</v>
          </cell>
          <cell r="E288" t="str">
            <v>ABDUR RAHIM</v>
          </cell>
          <cell r="G288">
            <v>0.82</v>
          </cell>
          <cell r="I288">
            <v>37299</v>
          </cell>
          <cell r="J288" t="str">
            <v>SURVEY</v>
          </cell>
          <cell r="K288" t="str">
            <v>CANA</v>
          </cell>
        </row>
        <row r="289">
          <cell r="B289" t="str">
            <v>B-0322</v>
          </cell>
          <cell r="C289" t="str">
            <v>MARINE RIGGER</v>
          </cell>
          <cell r="D289">
            <v>6472</v>
          </cell>
          <cell r="E289" t="str">
            <v>SHAHIDUL ISLAM</v>
          </cell>
          <cell r="G289">
            <v>0.82</v>
          </cell>
          <cell r="I289">
            <v>37299</v>
          </cell>
          <cell r="J289" t="str">
            <v>SURVEY</v>
          </cell>
          <cell r="K289" t="str">
            <v>CANA</v>
          </cell>
        </row>
        <row r="290">
          <cell r="B290" t="str">
            <v>B-0323</v>
          </cell>
          <cell r="C290" t="str">
            <v>MARINE RIGGER</v>
          </cell>
          <cell r="D290">
            <v>6472</v>
          </cell>
          <cell r="E290" t="str">
            <v>MD.ZIAUR RAHMAN</v>
          </cell>
          <cell r="G290">
            <v>0.82</v>
          </cell>
          <cell r="I290">
            <v>37299</v>
          </cell>
          <cell r="J290" t="str">
            <v>SURVEY</v>
          </cell>
          <cell r="K290" t="str">
            <v>CANA</v>
          </cell>
        </row>
        <row r="291">
          <cell r="B291" t="str">
            <v>B-0324</v>
          </cell>
          <cell r="C291" t="str">
            <v>DECK HAND</v>
          </cell>
          <cell r="D291">
            <v>6867</v>
          </cell>
          <cell r="E291" t="str">
            <v>SARDER BAZLUL</v>
          </cell>
          <cell r="G291">
            <v>300</v>
          </cell>
          <cell r="I291">
            <v>37299</v>
          </cell>
          <cell r="J291" t="str">
            <v>CIVIL</v>
          </cell>
          <cell r="K291" t="str">
            <v>CANA</v>
          </cell>
        </row>
        <row r="292">
          <cell r="B292" t="str">
            <v>B-0325</v>
          </cell>
          <cell r="C292" t="str">
            <v>DECK HAND</v>
          </cell>
          <cell r="D292">
            <v>6867</v>
          </cell>
          <cell r="E292" t="str">
            <v>M.A.QUDDUS</v>
          </cell>
          <cell r="G292">
            <v>300</v>
          </cell>
          <cell r="I292">
            <v>37299</v>
          </cell>
          <cell r="J292" t="str">
            <v>CIVIL</v>
          </cell>
          <cell r="K292" t="str">
            <v>CANA</v>
          </cell>
        </row>
        <row r="293">
          <cell r="B293" t="str">
            <v>B-0326</v>
          </cell>
          <cell r="C293" t="str">
            <v>REBAR</v>
          </cell>
          <cell r="D293">
            <v>4451</v>
          </cell>
          <cell r="E293" t="str">
            <v>MD. BABLU MIAH</v>
          </cell>
          <cell r="G293">
            <v>0.79</v>
          </cell>
          <cell r="I293">
            <v>37302</v>
          </cell>
          <cell r="J293" t="str">
            <v>CIVIL</v>
          </cell>
          <cell r="K293" t="str">
            <v>CANA</v>
          </cell>
        </row>
        <row r="294">
          <cell r="B294" t="str">
            <v>B-0327</v>
          </cell>
          <cell r="C294" t="str">
            <v>PLASTER</v>
          </cell>
          <cell r="D294">
            <v>4571</v>
          </cell>
          <cell r="E294" t="str">
            <v>JASHIM UDDIN</v>
          </cell>
          <cell r="G294">
            <v>0.79</v>
          </cell>
          <cell r="I294">
            <v>37302</v>
          </cell>
          <cell r="J294" t="str">
            <v>CIVIL</v>
          </cell>
          <cell r="K294" t="str">
            <v>CANA</v>
          </cell>
        </row>
        <row r="295">
          <cell r="B295" t="str">
            <v>B-0328</v>
          </cell>
          <cell r="C295" t="str">
            <v>MARINE RIGGER</v>
          </cell>
          <cell r="D295">
            <v>6472</v>
          </cell>
          <cell r="E295" t="str">
            <v>SHAMSUL ISLAM</v>
          </cell>
          <cell r="G295">
            <v>0.82</v>
          </cell>
          <cell r="I295">
            <v>37304</v>
          </cell>
          <cell r="J295" t="str">
            <v>MECH</v>
          </cell>
          <cell r="K295" t="str">
            <v>CANA</v>
          </cell>
        </row>
        <row r="296">
          <cell r="B296" t="str">
            <v>B-0329</v>
          </cell>
          <cell r="C296" t="str">
            <v>MARINE RIGGER</v>
          </cell>
          <cell r="D296">
            <v>6472</v>
          </cell>
          <cell r="E296" t="str">
            <v>MD.MIZANUR RAHMAN</v>
          </cell>
          <cell r="G296">
            <v>0.82</v>
          </cell>
          <cell r="I296">
            <v>37304</v>
          </cell>
          <cell r="J296" t="str">
            <v>MECH</v>
          </cell>
          <cell r="K296" t="str">
            <v>CANA</v>
          </cell>
        </row>
        <row r="297">
          <cell r="B297" t="str">
            <v>B-0330</v>
          </cell>
          <cell r="C297" t="str">
            <v>MARINE RIGGER</v>
          </cell>
          <cell r="D297">
            <v>6472</v>
          </cell>
          <cell r="E297" t="str">
            <v>SHETUL KUMAR GOSH</v>
          </cell>
          <cell r="G297">
            <v>0.82</v>
          </cell>
          <cell r="I297">
            <v>37304</v>
          </cell>
          <cell r="J297" t="str">
            <v>CIVIL</v>
          </cell>
          <cell r="K297" t="str">
            <v>CANA</v>
          </cell>
        </row>
        <row r="298">
          <cell r="B298" t="str">
            <v>B-0331</v>
          </cell>
          <cell r="C298" t="str">
            <v>H/E WELDER</v>
          </cell>
          <cell r="D298">
            <v>2137</v>
          </cell>
          <cell r="E298" t="str">
            <v>RASEL KHAN</v>
          </cell>
          <cell r="G298">
            <v>0.85</v>
          </cell>
          <cell r="I298">
            <v>37306</v>
          </cell>
          <cell r="J298" t="str">
            <v>W/SHOP</v>
          </cell>
          <cell r="K298" t="str">
            <v>AMG</v>
          </cell>
        </row>
        <row r="299">
          <cell r="B299" t="str">
            <v>B-0332</v>
          </cell>
          <cell r="C299" t="str">
            <v>C/LABOUR</v>
          </cell>
          <cell r="D299">
            <v>4432</v>
          </cell>
          <cell r="E299" t="str">
            <v>MAMUN BHUIYAN</v>
          </cell>
          <cell r="G299">
            <v>0.53</v>
          </cell>
          <cell r="I299">
            <v>37306</v>
          </cell>
          <cell r="J299" t="str">
            <v>GEN</v>
          </cell>
          <cell r="K299" t="str">
            <v>MANGAF</v>
          </cell>
        </row>
        <row r="300">
          <cell r="B300" t="str">
            <v>B-0333</v>
          </cell>
          <cell r="C300" t="str">
            <v>C/LABOUR</v>
          </cell>
          <cell r="D300">
            <v>4432</v>
          </cell>
          <cell r="E300" t="str">
            <v>MD.HABIBUR RAHMAN</v>
          </cell>
          <cell r="G300">
            <v>0.53</v>
          </cell>
          <cell r="I300">
            <v>37306</v>
          </cell>
          <cell r="J300" t="str">
            <v>MECH</v>
          </cell>
          <cell r="K300" t="str">
            <v>CANA</v>
          </cell>
        </row>
        <row r="301">
          <cell r="B301" t="str">
            <v>B-0334</v>
          </cell>
          <cell r="C301" t="str">
            <v>C/LABOUR</v>
          </cell>
          <cell r="D301">
            <v>4432</v>
          </cell>
          <cell r="E301" t="str">
            <v>IBRAHIM MIAH</v>
          </cell>
          <cell r="G301">
            <v>0.53</v>
          </cell>
          <cell r="I301">
            <v>37306</v>
          </cell>
          <cell r="J301" t="str">
            <v>MECH</v>
          </cell>
          <cell r="K301" t="str">
            <v>CANA</v>
          </cell>
        </row>
        <row r="302">
          <cell r="B302" t="str">
            <v>B-0335</v>
          </cell>
          <cell r="C302" t="str">
            <v>MARINE RIGGER</v>
          </cell>
          <cell r="D302">
            <v>6472</v>
          </cell>
          <cell r="E302" t="str">
            <v>ALI AHAMMAD</v>
          </cell>
          <cell r="G302">
            <v>0.82</v>
          </cell>
          <cell r="I302">
            <v>37306</v>
          </cell>
          <cell r="J302" t="str">
            <v>MECH</v>
          </cell>
          <cell r="K302" t="str">
            <v>AMG</v>
          </cell>
        </row>
        <row r="303">
          <cell r="B303" t="str">
            <v>B-0336</v>
          </cell>
          <cell r="C303" t="str">
            <v>ENGINE REPAIR</v>
          </cell>
          <cell r="D303">
            <v>6831</v>
          </cell>
          <cell r="E303" t="str">
            <v>MD.ABU SUFIAN</v>
          </cell>
          <cell r="G303">
            <v>1</v>
          </cell>
          <cell r="I303">
            <v>37306</v>
          </cell>
          <cell r="J303" t="str">
            <v>W/SHOP</v>
          </cell>
          <cell r="K303" t="str">
            <v>CANA</v>
          </cell>
        </row>
        <row r="304">
          <cell r="B304" t="str">
            <v>B-0337</v>
          </cell>
          <cell r="C304" t="str">
            <v>DECK HAND</v>
          </cell>
          <cell r="D304">
            <v>6867</v>
          </cell>
          <cell r="E304" t="str">
            <v>SAIFUL IALAM</v>
          </cell>
          <cell r="G304">
            <v>300</v>
          </cell>
          <cell r="I304">
            <v>37306</v>
          </cell>
          <cell r="J304" t="str">
            <v>CIVIL</v>
          </cell>
          <cell r="K304" t="str">
            <v>CANA</v>
          </cell>
        </row>
        <row r="305">
          <cell r="B305" t="str">
            <v>B-0338</v>
          </cell>
          <cell r="C305" t="str">
            <v>MARINE RIGGER</v>
          </cell>
          <cell r="D305">
            <v>6472</v>
          </cell>
          <cell r="E305" t="str">
            <v>ILYAS HOSSAIN</v>
          </cell>
          <cell r="G305">
            <v>0.82</v>
          </cell>
          <cell r="I305">
            <v>37306</v>
          </cell>
          <cell r="J305" t="str">
            <v>MECH</v>
          </cell>
          <cell r="K305" t="str">
            <v>AMG</v>
          </cell>
        </row>
        <row r="306">
          <cell r="B306" t="str">
            <v>B-0339</v>
          </cell>
          <cell r="C306" t="str">
            <v>DECK HAND</v>
          </cell>
          <cell r="D306">
            <v>6867</v>
          </cell>
          <cell r="E306" t="str">
            <v>HABIBUR RAHMAN</v>
          </cell>
          <cell r="G306">
            <v>300</v>
          </cell>
          <cell r="I306">
            <v>37309</v>
          </cell>
          <cell r="J306" t="str">
            <v>CIVIL</v>
          </cell>
          <cell r="K306" t="str">
            <v>AMG</v>
          </cell>
        </row>
        <row r="307">
          <cell r="B307" t="str">
            <v>B-0340</v>
          </cell>
          <cell r="C307" t="str">
            <v>P.C OPTR</v>
          </cell>
          <cell r="D307">
            <v>9957</v>
          </cell>
          <cell r="E307" t="str">
            <v>MD.NURUL HUDA</v>
          </cell>
          <cell r="G307">
            <v>0.64</v>
          </cell>
          <cell r="H307">
            <v>0.7</v>
          </cell>
          <cell r="I307">
            <v>37318</v>
          </cell>
          <cell r="J307" t="str">
            <v>PLAN</v>
          </cell>
          <cell r="K307" t="str">
            <v>CANA</v>
          </cell>
        </row>
        <row r="308">
          <cell r="B308" t="str">
            <v>B-0341</v>
          </cell>
          <cell r="C308" t="str">
            <v>MECH RIGGER(crane)</v>
          </cell>
          <cell r="D308">
            <v>7477</v>
          </cell>
          <cell r="E308" t="str">
            <v>KOBBAD ALI</v>
          </cell>
          <cell r="G308">
            <v>0.82</v>
          </cell>
          <cell r="H308">
            <v>1.03</v>
          </cell>
          <cell r="I308">
            <v>37327</v>
          </cell>
          <cell r="J308" t="str">
            <v>W/SHOP</v>
          </cell>
          <cell r="K308" t="str">
            <v>AMG</v>
          </cell>
        </row>
        <row r="309">
          <cell r="B309" t="str">
            <v>B-0343</v>
          </cell>
          <cell r="C309" t="str">
            <v>MECH RIGGER(crane)</v>
          </cell>
          <cell r="D309">
            <v>7477</v>
          </cell>
          <cell r="E309" t="str">
            <v>KISMAT ALI</v>
          </cell>
          <cell r="G309">
            <v>0.82</v>
          </cell>
          <cell r="H309">
            <v>1.1000000000000001</v>
          </cell>
          <cell r="I309">
            <v>37327</v>
          </cell>
          <cell r="J309" t="str">
            <v>MECH</v>
          </cell>
          <cell r="K309" t="str">
            <v>CANA</v>
          </cell>
        </row>
        <row r="310">
          <cell r="B310" t="str">
            <v>B-0344</v>
          </cell>
          <cell r="C310" t="str">
            <v>CAPTAIN</v>
          </cell>
          <cell r="D310">
            <v>6853</v>
          </cell>
          <cell r="E310" t="str">
            <v>MD.AHIDUR RAHMAN</v>
          </cell>
          <cell r="G310">
            <v>750</v>
          </cell>
          <cell r="I310">
            <v>37339</v>
          </cell>
          <cell r="J310" t="str">
            <v>CIVIL</v>
          </cell>
          <cell r="K310" t="str">
            <v>CANA</v>
          </cell>
        </row>
        <row r="311">
          <cell r="B311" t="str">
            <v>B-0345</v>
          </cell>
          <cell r="C311" t="str">
            <v>CAPTAIN</v>
          </cell>
          <cell r="D311">
            <v>6853</v>
          </cell>
          <cell r="E311" t="str">
            <v>MD. ROUF</v>
          </cell>
          <cell r="G311">
            <v>750</v>
          </cell>
          <cell r="I311">
            <v>37339</v>
          </cell>
          <cell r="J311" t="str">
            <v>CIVIL</v>
          </cell>
          <cell r="K311" t="str">
            <v>CANA</v>
          </cell>
        </row>
        <row r="312">
          <cell r="B312" t="str">
            <v>B-0346</v>
          </cell>
          <cell r="C312" t="str">
            <v>CHIEF ENGINE</v>
          </cell>
          <cell r="D312">
            <v>6858</v>
          </cell>
          <cell r="E312" t="str">
            <v>MD.ATIAR RAHMAN</v>
          </cell>
          <cell r="G312">
            <v>650</v>
          </cell>
          <cell r="I312">
            <v>37339</v>
          </cell>
          <cell r="J312" t="str">
            <v>CIVIL</v>
          </cell>
          <cell r="K312" t="str">
            <v>CANA</v>
          </cell>
        </row>
        <row r="313">
          <cell r="B313" t="str">
            <v>B-0347</v>
          </cell>
          <cell r="C313" t="str">
            <v>CHIEF ENGINE</v>
          </cell>
          <cell r="D313">
            <v>6858</v>
          </cell>
          <cell r="E313" t="str">
            <v>ABDUL NMALEK</v>
          </cell>
          <cell r="G313">
            <v>650</v>
          </cell>
          <cell r="I313">
            <v>37339</v>
          </cell>
          <cell r="J313" t="str">
            <v>CIVIL</v>
          </cell>
          <cell r="K313" t="str">
            <v>CANA</v>
          </cell>
        </row>
        <row r="314">
          <cell r="B314" t="str">
            <v>B-0348</v>
          </cell>
          <cell r="C314" t="str">
            <v>CHIEF ENGINE</v>
          </cell>
          <cell r="D314">
            <v>6858</v>
          </cell>
          <cell r="E314" t="str">
            <v>MAHABUBUR RAHMAN</v>
          </cell>
          <cell r="G314">
            <v>650</v>
          </cell>
          <cell r="I314">
            <v>37339</v>
          </cell>
          <cell r="J314" t="str">
            <v>CIVIL</v>
          </cell>
          <cell r="K314" t="str">
            <v>CANA</v>
          </cell>
        </row>
        <row r="315">
          <cell r="B315" t="str">
            <v>B-0349</v>
          </cell>
          <cell r="C315" t="str">
            <v>QUARTER MASTER</v>
          </cell>
          <cell r="D315">
            <v>6866</v>
          </cell>
          <cell r="E315" t="str">
            <v>AZIZUL HOQUE</v>
          </cell>
          <cell r="G315">
            <v>450</v>
          </cell>
          <cell r="I315">
            <v>37339</v>
          </cell>
          <cell r="J315" t="str">
            <v>CIVIL</v>
          </cell>
          <cell r="K315" t="str">
            <v>CANA</v>
          </cell>
        </row>
        <row r="316">
          <cell r="B316" t="str">
            <v>B-0351</v>
          </cell>
          <cell r="C316" t="str">
            <v>CAPTAIN</v>
          </cell>
          <cell r="D316">
            <v>6853</v>
          </cell>
          <cell r="E316" t="str">
            <v>MD.ABU BAKKAR</v>
          </cell>
          <cell r="G316">
            <v>750</v>
          </cell>
          <cell r="I316">
            <v>37346</v>
          </cell>
          <cell r="J316" t="str">
            <v>CIVIL</v>
          </cell>
          <cell r="K316" t="str">
            <v>CANA</v>
          </cell>
        </row>
        <row r="317">
          <cell r="B317" t="str">
            <v>B-0352</v>
          </cell>
          <cell r="C317" t="str">
            <v>GUARD</v>
          </cell>
          <cell r="D317">
            <v>9988</v>
          </cell>
          <cell r="E317" t="str">
            <v>TAIMUS ALI</v>
          </cell>
          <cell r="G317">
            <v>0.6</v>
          </cell>
          <cell r="I317">
            <v>37350</v>
          </cell>
          <cell r="J317" t="str">
            <v>GEN</v>
          </cell>
          <cell r="K317" t="str">
            <v>CANA</v>
          </cell>
        </row>
        <row r="318">
          <cell r="B318" t="str">
            <v>B-0353</v>
          </cell>
          <cell r="C318" t="str">
            <v>REBAR</v>
          </cell>
          <cell r="D318">
            <v>4451</v>
          </cell>
          <cell r="E318" t="str">
            <v>SAHA ALAM</v>
          </cell>
          <cell r="G318">
            <v>0.79</v>
          </cell>
          <cell r="H318">
            <v>0.7</v>
          </cell>
          <cell r="I318">
            <v>37350</v>
          </cell>
          <cell r="J318" t="str">
            <v>CIVIL</v>
          </cell>
          <cell r="K318" t="str">
            <v>CANA</v>
          </cell>
        </row>
        <row r="319">
          <cell r="B319" t="str">
            <v>B-0354</v>
          </cell>
          <cell r="C319" t="str">
            <v>CHIEF ENGINE</v>
          </cell>
          <cell r="D319">
            <v>6858</v>
          </cell>
          <cell r="E319" t="str">
            <v>MD.MOSTAFA KAMAL</v>
          </cell>
          <cell r="G319">
            <v>650</v>
          </cell>
          <cell r="I319">
            <v>37355</v>
          </cell>
          <cell r="J319" t="str">
            <v>CIVIL</v>
          </cell>
          <cell r="K319" t="str">
            <v>CANA</v>
          </cell>
        </row>
        <row r="320">
          <cell r="B320" t="str">
            <v>B-0355</v>
          </cell>
          <cell r="C320" t="str">
            <v>QUARTER MASTER</v>
          </cell>
          <cell r="D320">
            <v>6866</v>
          </cell>
          <cell r="E320" t="str">
            <v>ALI AKTER</v>
          </cell>
          <cell r="G320">
            <v>450</v>
          </cell>
          <cell r="I320">
            <v>37364</v>
          </cell>
          <cell r="J320" t="str">
            <v>CIVIL</v>
          </cell>
          <cell r="K320" t="str">
            <v>CANA</v>
          </cell>
        </row>
        <row r="321">
          <cell r="B321" t="str">
            <v>B-0356</v>
          </cell>
          <cell r="C321" t="str">
            <v>C/LABOR</v>
          </cell>
          <cell r="D321">
            <v>4432</v>
          </cell>
          <cell r="E321" t="str">
            <v>AKTER HOSSAIN</v>
          </cell>
          <cell r="G321">
            <v>0.53</v>
          </cell>
          <cell r="I321">
            <v>37383</v>
          </cell>
          <cell r="J321" t="str">
            <v>MECH</v>
          </cell>
          <cell r="K321" t="str">
            <v>CANA</v>
          </cell>
        </row>
        <row r="322">
          <cell r="B322" t="str">
            <v>B-0357</v>
          </cell>
          <cell r="C322" t="str">
            <v>C/LABOR</v>
          </cell>
          <cell r="D322">
            <v>4432</v>
          </cell>
          <cell r="E322" t="str">
            <v>GIAS UDDIN</v>
          </cell>
          <cell r="G322">
            <v>0.53</v>
          </cell>
          <cell r="I322">
            <v>37383</v>
          </cell>
          <cell r="J322" t="str">
            <v>MECH</v>
          </cell>
          <cell r="K322" t="str">
            <v>CANA</v>
          </cell>
        </row>
        <row r="323">
          <cell r="B323" t="str">
            <v>B-0358</v>
          </cell>
          <cell r="C323" t="str">
            <v>C/LABOR</v>
          </cell>
          <cell r="D323">
            <v>4432</v>
          </cell>
          <cell r="E323" t="str">
            <v>SHARIFIN SHAH</v>
          </cell>
          <cell r="G323">
            <v>0.53</v>
          </cell>
          <cell r="I323">
            <v>37383</v>
          </cell>
          <cell r="J323" t="str">
            <v>MECH</v>
          </cell>
          <cell r="K323" t="str">
            <v>CANA</v>
          </cell>
        </row>
        <row r="324">
          <cell r="B324" t="str">
            <v>B-0359</v>
          </cell>
          <cell r="C324" t="str">
            <v>C/LABOR</v>
          </cell>
          <cell r="D324">
            <v>4432</v>
          </cell>
          <cell r="E324" t="str">
            <v>NOOR HOSSAIN</v>
          </cell>
          <cell r="G324">
            <v>0.53</v>
          </cell>
          <cell r="I324">
            <v>37383</v>
          </cell>
          <cell r="J324" t="str">
            <v>MECH</v>
          </cell>
          <cell r="K324" t="str">
            <v>CANA</v>
          </cell>
        </row>
        <row r="325">
          <cell r="B325" t="str">
            <v>B-0360</v>
          </cell>
          <cell r="C325" t="str">
            <v>C/LABOR</v>
          </cell>
          <cell r="D325">
            <v>4432</v>
          </cell>
          <cell r="E325" t="str">
            <v>MD.DANU MIAH</v>
          </cell>
          <cell r="G325">
            <v>0.53</v>
          </cell>
          <cell r="I325">
            <v>37383</v>
          </cell>
          <cell r="J325" t="str">
            <v>MECH</v>
          </cell>
          <cell r="K325" t="str">
            <v>CANA</v>
          </cell>
        </row>
        <row r="326">
          <cell r="B326" t="str">
            <v>B-0361</v>
          </cell>
          <cell r="C326" t="str">
            <v>C/LABOR</v>
          </cell>
          <cell r="D326">
            <v>4432</v>
          </cell>
          <cell r="E326" t="str">
            <v>MD.ABDUL ALI</v>
          </cell>
          <cell r="G326">
            <v>0.53</v>
          </cell>
          <cell r="I326">
            <v>37383</v>
          </cell>
          <cell r="J326" t="str">
            <v>MECH</v>
          </cell>
          <cell r="K326" t="str">
            <v>CANA</v>
          </cell>
        </row>
        <row r="327">
          <cell r="B327" t="str">
            <v>B-0362</v>
          </cell>
          <cell r="C327" t="str">
            <v>C/LABOR</v>
          </cell>
          <cell r="D327">
            <v>4432</v>
          </cell>
          <cell r="E327" t="str">
            <v>ABDUL KALAM</v>
          </cell>
          <cell r="G327">
            <v>0.53</v>
          </cell>
          <cell r="I327">
            <v>37383</v>
          </cell>
          <cell r="J327" t="str">
            <v>MECH</v>
          </cell>
          <cell r="K327" t="str">
            <v>CANA</v>
          </cell>
        </row>
        <row r="328">
          <cell r="B328" t="str">
            <v>B-0363</v>
          </cell>
          <cell r="C328" t="str">
            <v>MARINE RIGGER</v>
          </cell>
          <cell r="D328">
            <v>6472</v>
          </cell>
          <cell r="E328" t="str">
            <v>BULBUL MIAH</v>
          </cell>
          <cell r="G328">
            <v>0.82</v>
          </cell>
          <cell r="I328">
            <v>37383</v>
          </cell>
          <cell r="J328" t="str">
            <v>MECH</v>
          </cell>
          <cell r="K328" t="str">
            <v>CANA</v>
          </cell>
        </row>
        <row r="329">
          <cell r="B329" t="str">
            <v>B-0364</v>
          </cell>
          <cell r="C329" t="str">
            <v>MARINE RIGGER</v>
          </cell>
          <cell r="D329">
            <v>6472</v>
          </cell>
          <cell r="E329" t="str">
            <v>ISMAIL HOSSAIN</v>
          </cell>
          <cell r="G329">
            <v>0.82</v>
          </cell>
          <cell r="I329">
            <v>37383</v>
          </cell>
          <cell r="J329" t="str">
            <v>MECH</v>
          </cell>
          <cell r="K329" t="str">
            <v>CANA</v>
          </cell>
        </row>
        <row r="330">
          <cell r="B330" t="str">
            <v>B-0365</v>
          </cell>
          <cell r="C330" t="str">
            <v>MARINE RIGGER</v>
          </cell>
          <cell r="D330">
            <v>6472</v>
          </cell>
          <cell r="E330" t="str">
            <v>ABDUR RAZZAK</v>
          </cell>
          <cell r="G330">
            <v>0.82</v>
          </cell>
          <cell r="I330">
            <v>37383</v>
          </cell>
          <cell r="J330" t="str">
            <v>MECH</v>
          </cell>
          <cell r="K330" t="str">
            <v>CANA</v>
          </cell>
        </row>
        <row r="331">
          <cell r="B331" t="str">
            <v>B-0366</v>
          </cell>
          <cell r="C331" t="str">
            <v>MARINE RIGGER</v>
          </cell>
          <cell r="D331">
            <v>6472</v>
          </cell>
          <cell r="E331" t="str">
            <v>RANU</v>
          </cell>
          <cell r="G331">
            <v>0.82</v>
          </cell>
          <cell r="I331">
            <v>37383</v>
          </cell>
          <cell r="J331" t="str">
            <v>MECH</v>
          </cell>
          <cell r="K331" t="str">
            <v>CANA</v>
          </cell>
        </row>
        <row r="332">
          <cell r="B332" t="str">
            <v>B-0367</v>
          </cell>
          <cell r="C332" t="str">
            <v>MARINE RIGGER</v>
          </cell>
          <cell r="D332">
            <v>6472</v>
          </cell>
          <cell r="E332" t="str">
            <v>PARESH DAS</v>
          </cell>
          <cell r="G332">
            <v>0.82</v>
          </cell>
          <cell r="I332">
            <v>37385</v>
          </cell>
          <cell r="J332" t="str">
            <v>MECH</v>
          </cell>
          <cell r="K332" t="str">
            <v>CANA</v>
          </cell>
        </row>
        <row r="333">
          <cell r="B333" t="str">
            <v>B-0368</v>
          </cell>
          <cell r="C333" t="str">
            <v>C/LABOR</v>
          </cell>
          <cell r="D333">
            <v>4432</v>
          </cell>
          <cell r="E333" t="str">
            <v>ANWAR HOSSAIN</v>
          </cell>
          <cell r="G333">
            <v>0.53</v>
          </cell>
          <cell r="I333">
            <v>37386</v>
          </cell>
          <cell r="J333" t="str">
            <v>MECH</v>
          </cell>
          <cell r="K333" t="str">
            <v>CANA</v>
          </cell>
        </row>
        <row r="334">
          <cell r="B334" t="str">
            <v>B-0369</v>
          </cell>
          <cell r="C334" t="str">
            <v>C/LABOR</v>
          </cell>
          <cell r="D334">
            <v>4432</v>
          </cell>
          <cell r="E334" t="str">
            <v>HARES</v>
          </cell>
          <cell r="G334">
            <v>0.53</v>
          </cell>
          <cell r="I334">
            <v>37386</v>
          </cell>
          <cell r="J334" t="str">
            <v>MECH</v>
          </cell>
          <cell r="K334" t="str">
            <v>CANA</v>
          </cell>
        </row>
        <row r="335">
          <cell r="B335" t="str">
            <v>B-0370</v>
          </cell>
          <cell r="C335" t="str">
            <v>C/LABOR</v>
          </cell>
          <cell r="D335">
            <v>4432</v>
          </cell>
          <cell r="E335" t="str">
            <v>MD. KAMAL</v>
          </cell>
          <cell r="G335">
            <v>0.53</v>
          </cell>
          <cell r="I335">
            <v>37392</v>
          </cell>
          <cell r="J335" t="str">
            <v>MECH</v>
          </cell>
          <cell r="K335" t="str">
            <v>CANA</v>
          </cell>
        </row>
        <row r="336">
          <cell r="B336" t="str">
            <v>B-0371</v>
          </cell>
          <cell r="C336" t="str">
            <v>C/LABOR</v>
          </cell>
          <cell r="D336">
            <v>4432</v>
          </cell>
          <cell r="E336" t="str">
            <v>ABDUL HAKEM</v>
          </cell>
          <cell r="G336">
            <v>0.53</v>
          </cell>
          <cell r="I336">
            <v>37392</v>
          </cell>
          <cell r="J336" t="str">
            <v>MECH</v>
          </cell>
          <cell r="K336" t="str">
            <v>CANA</v>
          </cell>
        </row>
        <row r="337">
          <cell r="B337" t="str">
            <v>B-0372</v>
          </cell>
          <cell r="C337" t="str">
            <v>C/LABOR</v>
          </cell>
          <cell r="D337">
            <v>4432</v>
          </cell>
          <cell r="E337" t="str">
            <v>ALI AHMMED</v>
          </cell>
          <cell r="G337">
            <v>0.53</v>
          </cell>
          <cell r="I337">
            <v>37392</v>
          </cell>
          <cell r="J337" t="str">
            <v>MECH</v>
          </cell>
          <cell r="K337" t="str">
            <v>CANA</v>
          </cell>
        </row>
        <row r="338">
          <cell r="B338" t="str">
            <v>B-0373</v>
          </cell>
          <cell r="C338" t="str">
            <v>MARINE RIGGER</v>
          </cell>
          <cell r="D338">
            <v>6472</v>
          </cell>
          <cell r="E338" t="str">
            <v>ABU BAKAR</v>
          </cell>
          <cell r="G338">
            <v>0.82</v>
          </cell>
          <cell r="I338">
            <v>37392</v>
          </cell>
          <cell r="J338" t="str">
            <v>MECH</v>
          </cell>
          <cell r="K338" t="str">
            <v>CANA</v>
          </cell>
        </row>
        <row r="339">
          <cell r="B339" t="str">
            <v>B-0374</v>
          </cell>
          <cell r="C339" t="str">
            <v>C/LABOR</v>
          </cell>
          <cell r="D339">
            <v>4432</v>
          </cell>
          <cell r="E339" t="str">
            <v>BACHU MIA</v>
          </cell>
          <cell r="G339">
            <v>0.53</v>
          </cell>
          <cell r="I339">
            <v>37399</v>
          </cell>
          <cell r="J339" t="str">
            <v>MECH</v>
          </cell>
          <cell r="K339" t="str">
            <v>CANA</v>
          </cell>
        </row>
        <row r="340">
          <cell r="B340" t="str">
            <v>B-0375</v>
          </cell>
          <cell r="C340" t="str">
            <v>C/LABOR</v>
          </cell>
          <cell r="D340">
            <v>4432</v>
          </cell>
          <cell r="E340" t="str">
            <v>MOKSUD ALI</v>
          </cell>
          <cell r="G340">
            <v>0.53</v>
          </cell>
          <cell r="I340">
            <v>37406</v>
          </cell>
          <cell r="J340" t="str">
            <v>MECH</v>
          </cell>
          <cell r="K340" t="str">
            <v>CANA</v>
          </cell>
        </row>
        <row r="341">
          <cell r="B341" t="str">
            <v>B-0377</v>
          </cell>
          <cell r="C341" t="str">
            <v>IN/ELECT</v>
          </cell>
          <cell r="D341">
            <v>8301</v>
          </cell>
          <cell r="E341" t="str">
            <v>MD.RASEL HOSSAIN</v>
          </cell>
          <cell r="G341">
            <v>0.75</v>
          </cell>
          <cell r="I341">
            <v>37413</v>
          </cell>
          <cell r="J341" t="str">
            <v>MECH</v>
          </cell>
          <cell r="K341" t="str">
            <v>CANA</v>
          </cell>
        </row>
        <row r="342">
          <cell r="B342" t="str">
            <v>B-0378</v>
          </cell>
          <cell r="C342" t="str">
            <v>C/LABOR</v>
          </cell>
          <cell r="D342">
            <v>4432</v>
          </cell>
          <cell r="E342" t="str">
            <v>JAHANGIR ALAM</v>
          </cell>
          <cell r="G342">
            <v>0.52</v>
          </cell>
          <cell r="I342">
            <v>37430</v>
          </cell>
          <cell r="J342" t="str">
            <v>W/SHOP</v>
          </cell>
          <cell r="K342" t="str">
            <v>HANA</v>
          </cell>
        </row>
        <row r="343">
          <cell r="B343" t="str">
            <v>B-0379</v>
          </cell>
          <cell r="C343" t="str">
            <v>RIGGER</v>
          </cell>
          <cell r="D343">
            <v>4471</v>
          </cell>
          <cell r="E343" t="str">
            <v>MD.TAHER ALI</v>
          </cell>
          <cell r="G343">
            <v>0.75</v>
          </cell>
          <cell r="I343">
            <v>37430</v>
          </cell>
          <cell r="J343" t="str">
            <v>W/SHOP</v>
          </cell>
          <cell r="K343" t="str">
            <v>HANA</v>
          </cell>
        </row>
        <row r="344">
          <cell r="B344" t="str">
            <v>B-0380</v>
          </cell>
          <cell r="C344" t="str">
            <v>RIGGER</v>
          </cell>
          <cell r="D344">
            <v>4471</v>
          </cell>
          <cell r="E344" t="str">
            <v>BAZLU</v>
          </cell>
          <cell r="G344">
            <v>0.75</v>
          </cell>
          <cell r="I344">
            <v>37430</v>
          </cell>
          <cell r="J344" t="str">
            <v>MECH</v>
          </cell>
          <cell r="K344" t="str">
            <v>CANA</v>
          </cell>
        </row>
        <row r="345">
          <cell r="B345" t="str">
            <v>B-0381</v>
          </cell>
          <cell r="C345" t="str">
            <v>RIGGER</v>
          </cell>
          <cell r="D345">
            <v>4471</v>
          </cell>
          <cell r="E345" t="str">
            <v>JAHANGIR ALAM</v>
          </cell>
          <cell r="G345">
            <v>0.75</v>
          </cell>
          <cell r="I345">
            <v>37430</v>
          </cell>
          <cell r="J345" t="str">
            <v>MECH</v>
          </cell>
          <cell r="K345" t="str">
            <v>CANA</v>
          </cell>
        </row>
        <row r="346">
          <cell r="B346" t="str">
            <v>B-0382</v>
          </cell>
          <cell r="C346" t="str">
            <v>PIPE FITTER</v>
          </cell>
          <cell r="D346">
            <v>7121</v>
          </cell>
          <cell r="E346" t="str">
            <v>MD.RASAL MRIEDHA</v>
          </cell>
          <cell r="G346">
            <v>0.79</v>
          </cell>
          <cell r="I346">
            <v>37430</v>
          </cell>
          <cell r="J346" t="str">
            <v>MECH</v>
          </cell>
          <cell r="K346" t="str">
            <v>CANA</v>
          </cell>
        </row>
        <row r="347">
          <cell r="B347" t="str">
            <v>B-0383</v>
          </cell>
          <cell r="C347" t="str">
            <v>RIGGER</v>
          </cell>
          <cell r="D347">
            <v>4471</v>
          </cell>
          <cell r="E347" t="str">
            <v>HABIB ULLAH</v>
          </cell>
          <cell r="G347">
            <v>0.75</v>
          </cell>
          <cell r="I347">
            <v>37435</v>
          </cell>
          <cell r="J347" t="str">
            <v>MECH</v>
          </cell>
          <cell r="K347" t="str">
            <v>CANA</v>
          </cell>
        </row>
        <row r="348">
          <cell r="B348" t="str">
            <v>B-0384</v>
          </cell>
          <cell r="C348" t="str">
            <v>RIGGER</v>
          </cell>
          <cell r="D348">
            <v>4471</v>
          </cell>
          <cell r="E348" t="str">
            <v>MD.MONIR HASSAN</v>
          </cell>
          <cell r="G348">
            <v>0.75</v>
          </cell>
          <cell r="I348">
            <v>37435</v>
          </cell>
          <cell r="J348" t="str">
            <v>MECH</v>
          </cell>
          <cell r="K348" t="str">
            <v>CANA</v>
          </cell>
        </row>
        <row r="349">
          <cell r="B349" t="str">
            <v>B-0385</v>
          </cell>
          <cell r="C349" t="str">
            <v>RIGGER</v>
          </cell>
          <cell r="D349">
            <v>4471</v>
          </cell>
          <cell r="E349" t="str">
            <v>ABU KALAM</v>
          </cell>
          <cell r="G349">
            <v>0.75</v>
          </cell>
          <cell r="I349">
            <v>37435</v>
          </cell>
          <cell r="J349" t="str">
            <v>MECH</v>
          </cell>
          <cell r="K349" t="str">
            <v>CANA</v>
          </cell>
        </row>
        <row r="350">
          <cell r="B350" t="str">
            <v>B-0386</v>
          </cell>
          <cell r="C350" t="str">
            <v>MARINE RIGGER</v>
          </cell>
          <cell r="D350">
            <v>6472</v>
          </cell>
          <cell r="E350" t="str">
            <v>LABLU MIAH</v>
          </cell>
          <cell r="G350">
            <v>0.82</v>
          </cell>
          <cell r="I350">
            <v>37435</v>
          </cell>
          <cell r="J350" t="str">
            <v>MECH</v>
          </cell>
          <cell r="K350" t="str">
            <v>CANA</v>
          </cell>
        </row>
        <row r="351">
          <cell r="B351" t="str">
            <v>B-0387</v>
          </cell>
          <cell r="C351" t="str">
            <v>B/H(면허소지)</v>
          </cell>
          <cell r="D351">
            <v>1016</v>
          </cell>
          <cell r="E351" t="str">
            <v>OMAR ALI</v>
          </cell>
          <cell r="G351">
            <v>0.96</v>
          </cell>
          <cell r="I351">
            <v>37448</v>
          </cell>
          <cell r="J351" t="str">
            <v>CIVIL</v>
          </cell>
          <cell r="K351" t="str">
            <v>CANA</v>
          </cell>
        </row>
        <row r="352">
          <cell r="B352" t="str">
            <v>B-0388</v>
          </cell>
          <cell r="C352" t="str">
            <v>C/LABOR</v>
          </cell>
          <cell r="D352">
            <v>4432</v>
          </cell>
          <cell r="E352" t="str">
            <v>MANO RAJAN</v>
          </cell>
          <cell r="G352">
            <v>0.52</v>
          </cell>
          <cell r="I352">
            <v>37472</v>
          </cell>
          <cell r="J352" t="str">
            <v>ARCH(S)</v>
          </cell>
          <cell r="K352" t="str">
            <v>CANA</v>
          </cell>
        </row>
        <row r="353">
          <cell r="B353" t="str">
            <v>B-0389</v>
          </cell>
          <cell r="C353" t="str">
            <v>C/LABOR</v>
          </cell>
          <cell r="D353">
            <v>4432</v>
          </cell>
          <cell r="E353" t="str">
            <v>AYZUL HAQUE</v>
          </cell>
          <cell r="G353">
            <v>0.52</v>
          </cell>
          <cell r="I353">
            <v>37472</v>
          </cell>
          <cell r="J353" t="str">
            <v>ARCH(S)</v>
          </cell>
          <cell r="K353" t="str">
            <v>CANA</v>
          </cell>
        </row>
        <row r="354">
          <cell r="B354" t="str">
            <v>B-0390</v>
          </cell>
          <cell r="C354" t="str">
            <v>D/T(면허소지)</v>
          </cell>
          <cell r="D354">
            <v>1041</v>
          </cell>
          <cell r="E354" t="str">
            <v>ABDUL KARIM</v>
          </cell>
          <cell r="G354">
            <v>1.07</v>
          </cell>
          <cell r="I354">
            <v>37508</v>
          </cell>
          <cell r="J354" t="str">
            <v>GEN</v>
          </cell>
          <cell r="K354" t="str">
            <v>MANGAF</v>
          </cell>
        </row>
        <row r="355">
          <cell r="B355" t="str">
            <v>B-0391</v>
          </cell>
          <cell r="C355" t="str">
            <v>BATTERY</v>
          </cell>
          <cell r="D355">
            <v>2065</v>
          </cell>
          <cell r="E355" t="str">
            <v>ASAD</v>
          </cell>
          <cell r="G355">
            <v>1</v>
          </cell>
          <cell r="I355">
            <v>37535</v>
          </cell>
          <cell r="J355" t="str">
            <v>W/SHOP</v>
          </cell>
          <cell r="K355" t="str">
            <v>CANA</v>
          </cell>
        </row>
        <row r="356">
          <cell r="B356" t="str">
            <v>B-0392</v>
          </cell>
          <cell r="C356" t="str">
            <v>ACC CLERK</v>
          </cell>
          <cell r="D356">
            <v>9934</v>
          </cell>
          <cell r="E356" t="str">
            <v>SHAHJAD HOSSAIN</v>
          </cell>
          <cell r="G356">
            <v>507</v>
          </cell>
          <cell r="I356">
            <v>37617</v>
          </cell>
          <cell r="J356" t="str">
            <v>GEN</v>
          </cell>
          <cell r="K356" t="str">
            <v>MANGAF</v>
          </cell>
        </row>
        <row r="357">
          <cell r="B357" t="str">
            <v>B-0381</v>
          </cell>
          <cell r="C357" t="str">
            <v>RIGGER</v>
          </cell>
          <cell r="D357">
            <v>4471</v>
          </cell>
          <cell r="E357" t="str">
            <v>JAHANGIR ALAM</v>
          </cell>
          <cell r="G357">
            <v>0.75</v>
          </cell>
          <cell r="I357">
            <v>37430</v>
          </cell>
          <cell r="J357" t="str">
            <v>MECH</v>
          </cell>
          <cell r="K357" t="str">
            <v>CANA</v>
          </cell>
        </row>
        <row r="358">
          <cell r="B358" t="str">
            <v>I-0008</v>
          </cell>
          <cell r="C358" t="str">
            <v>B/LAYER</v>
          </cell>
          <cell r="D358">
            <v>4591</v>
          </cell>
          <cell r="E358" t="str">
            <v>NAND LAL SAH</v>
          </cell>
          <cell r="G358">
            <v>0.75</v>
          </cell>
          <cell r="I358">
            <v>36870</v>
          </cell>
          <cell r="J358" t="str">
            <v>ARCH(S)</v>
          </cell>
          <cell r="K358" t="str">
            <v>CANA</v>
          </cell>
        </row>
        <row r="359">
          <cell r="B359" t="str">
            <v>I-0010</v>
          </cell>
          <cell r="C359" t="str">
            <v>IN/ELECT</v>
          </cell>
          <cell r="D359">
            <v>8301</v>
          </cell>
          <cell r="E359" t="str">
            <v>MOHD. SAIFULLAH</v>
          </cell>
          <cell r="G359">
            <v>0.75</v>
          </cell>
          <cell r="I359">
            <v>36912</v>
          </cell>
          <cell r="J359" t="str">
            <v>ELECT</v>
          </cell>
          <cell r="K359" t="str">
            <v>CANA</v>
          </cell>
        </row>
        <row r="360">
          <cell r="B360" t="str">
            <v>I-0011</v>
          </cell>
          <cell r="C360" t="str">
            <v>D/T(면허소지)</v>
          </cell>
          <cell r="D360">
            <v>1041</v>
          </cell>
          <cell r="E360" t="str">
            <v>MOHD. ALAM KHAN</v>
          </cell>
          <cell r="G360">
            <v>0.93</v>
          </cell>
          <cell r="I360">
            <v>36909</v>
          </cell>
          <cell r="J360" t="str">
            <v>GEN</v>
          </cell>
          <cell r="K360" t="str">
            <v>MANGAF</v>
          </cell>
        </row>
        <row r="361">
          <cell r="B361" t="str">
            <v>I-0017</v>
          </cell>
          <cell r="C361" t="str">
            <v>PIPE WELDER</v>
          </cell>
          <cell r="D361">
            <v>7132</v>
          </cell>
          <cell r="E361" t="str">
            <v>BANSHI PRASAD</v>
          </cell>
          <cell r="G361">
            <v>0.96</v>
          </cell>
          <cell r="H361">
            <v>1.1499999999999999</v>
          </cell>
          <cell r="I361">
            <v>36925</v>
          </cell>
          <cell r="J361" t="str">
            <v>MECH</v>
          </cell>
          <cell r="K361" t="str">
            <v>CANA</v>
          </cell>
        </row>
        <row r="362">
          <cell r="B362" t="str">
            <v>I-0018</v>
          </cell>
          <cell r="C362" t="str">
            <v>PIPE FITTER</v>
          </cell>
          <cell r="D362">
            <v>7121</v>
          </cell>
          <cell r="E362" t="str">
            <v>AFAQ AHMED</v>
          </cell>
          <cell r="G362">
            <v>1</v>
          </cell>
          <cell r="I362">
            <v>36925</v>
          </cell>
          <cell r="J362" t="str">
            <v>MECH</v>
          </cell>
          <cell r="K362" t="str">
            <v>CANA</v>
          </cell>
        </row>
        <row r="363">
          <cell r="B363" t="str">
            <v>I-0026</v>
          </cell>
          <cell r="C363" t="str">
            <v>C/LABOUR</v>
          </cell>
          <cell r="D363">
            <v>4432</v>
          </cell>
          <cell r="E363" t="str">
            <v>TIKKA RAM</v>
          </cell>
          <cell r="G363">
            <v>0.48</v>
          </cell>
          <cell r="I363">
            <v>36925</v>
          </cell>
          <cell r="J363" t="str">
            <v>CIVIL</v>
          </cell>
          <cell r="K363" t="str">
            <v>CANA</v>
          </cell>
        </row>
        <row r="364">
          <cell r="B364" t="str">
            <v>I-0027</v>
          </cell>
          <cell r="C364" t="str">
            <v>C/LABOUR</v>
          </cell>
          <cell r="D364">
            <v>4432</v>
          </cell>
          <cell r="E364" t="str">
            <v>AKHTAR KHAN MOHD.</v>
          </cell>
          <cell r="G364">
            <v>0.48</v>
          </cell>
          <cell r="I364">
            <v>36925</v>
          </cell>
          <cell r="J364" t="str">
            <v>CIVIL</v>
          </cell>
          <cell r="K364" t="str">
            <v>CANA</v>
          </cell>
        </row>
        <row r="365">
          <cell r="B365" t="str">
            <v>I-0029</v>
          </cell>
          <cell r="C365" t="str">
            <v>C/LABOUR</v>
          </cell>
          <cell r="D365">
            <v>4432</v>
          </cell>
          <cell r="E365" t="str">
            <v>TIRATH RAM</v>
          </cell>
          <cell r="G365">
            <v>0.48</v>
          </cell>
          <cell r="I365">
            <v>36925</v>
          </cell>
          <cell r="J365" t="str">
            <v>ARCH(S)</v>
          </cell>
          <cell r="K365" t="str">
            <v>CANA</v>
          </cell>
        </row>
        <row r="366">
          <cell r="B366" t="str">
            <v>I-0038</v>
          </cell>
          <cell r="C366" t="str">
            <v>H/E WELDER</v>
          </cell>
          <cell r="D366">
            <v>2137</v>
          </cell>
          <cell r="E366" t="str">
            <v>KADIR AHMAD</v>
          </cell>
          <cell r="G366">
            <v>1</v>
          </cell>
          <cell r="I366">
            <v>36946</v>
          </cell>
          <cell r="J366" t="str">
            <v>W/SHOP</v>
          </cell>
          <cell r="K366" t="str">
            <v>HANA</v>
          </cell>
        </row>
        <row r="367">
          <cell r="B367" t="str">
            <v>I-0039</v>
          </cell>
          <cell r="C367" t="str">
            <v>CRANE(면허소지)</v>
          </cell>
          <cell r="D367">
            <v>1011</v>
          </cell>
          <cell r="E367" t="str">
            <v>RESHAM</v>
          </cell>
          <cell r="G367">
            <v>1.07</v>
          </cell>
          <cell r="I367">
            <v>36953</v>
          </cell>
          <cell r="J367" t="str">
            <v>CIVIL</v>
          </cell>
          <cell r="K367" t="str">
            <v>CANA</v>
          </cell>
        </row>
        <row r="368">
          <cell r="B368" t="str">
            <v>I-0040</v>
          </cell>
          <cell r="C368" t="str">
            <v>H/E WELDER</v>
          </cell>
          <cell r="D368">
            <v>2137</v>
          </cell>
          <cell r="E368" t="str">
            <v>RAM KUMAR</v>
          </cell>
          <cell r="G368">
            <v>1</v>
          </cell>
          <cell r="I368">
            <v>36953</v>
          </cell>
          <cell r="J368" t="str">
            <v>W/SHOP</v>
          </cell>
          <cell r="K368" t="str">
            <v>HANA</v>
          </cell>
        </row>
        <row r="369">
          <cell r="B369" t="str">
            <v>I-0042</v>
          </cell>
          <cell r="C369" t="str">
            <v>GENE</v>
          </cell>
          <cell r="D369">
            <v>1031</v>
          </cell>
          <cell r="E369" t="str">
            <v>HARIKUTTAN NAIR G.</v>
          </cell>
          <cell r="G369">
            <v>0.86</v>
          </cell>
          <cell r="I369">
            <v>36953</v>
          </cell>
          <cell r="J369" t="str">
            <v>W/SHOP</v>
          </cell>
          <cell r="K369" t="str">
            <v>CANA</v>
          </cell>
        </row>
        <row r="370">
          <cell r="B370" t="str">
            <v>I-0043</v>
          </cell>
          <cell r="C370" t="str">
            <v>H/ENG</v>
          </cell>
          <cell r="D370">
            <v>2061</v>
          </cell>
          <cell r="E370" t="str">
            <v>E. SUNDARA RAJAN</v>
          </cell>
          <cell r="G370">
            <v>1.19</v>
          </cell>
          <cell r="I370">
            <v>36953</v>
          </cell>
          <cell r="J370" t="str">
            <v>W/SHOP</v>
          </cell>
          <cell r="K370" t="str">
            <v>CANA</v>
          </cell>
        </row>
        <row r="371">
          <cell r="B371" t="str">
            <v>I-0044</v>
          </cell>
          <cell r="C371" t="str">
            <v>BATTERY</v>
          </cell>
          <cell r="D371">
            <v>2065</v>
          </cell>
          <cell r="E371" t="str">
            <v>HARJINDER SINGH</v>
          </cell>
          <cell r="G371">
            <v>1</v>
          </cell>
          <cell r="I371">
            <v>36967</v>
          </cell>
          <cell r="J371" t="str">
            <v>W/SHOP</v>
          </cell>
          <cell r="K371" t="str">
            <v>CANA</v>
          </cell>
        </row>
        <row r="372">
          <cell r="B372" t="str">
            <v>I-0045</v>
          </cell>
          <cell r="C372" t="str">
            <v>MECH RIGGER</v>
          </cell>
          <cell r="D372">
            <v>7477</v>
          </cell>
          <cell r="E372" t="str">
            <v>SHYAM LAL GADWAL</v>
          </cell>
          <cell r="G372">
            <v>0.8</v>
          </cell>
          <cell r="I372">
            <v>36967</v>
          </cell>
          <cell r="J372" t="str">
            <v>CIVIL</v>
          </cell>
          <cell r="K372" t="str">
            <v>CANA</v>
          </cell>
        </row>
        <row r="373">
          <cell r="B373" t="str">
            <v>I-0046</v>
          </cell>
          <cell r="C373" t="str">
            <v>H/E WELDER</v>
          </cell>
          <cell r="D373">
            <v>2137</v>
          </cell>
          <cell r="E373" t="str">
            <v>MD. SALAUDDIN AHMAD</v>
          </cell>
          <cell r="G373">
            <v>0.95</v>
          </cell>
          <cell r="H373">
            <v>1.1499999999999999</v>
          </cell>
          <cell r="I373">
            <v>36967</v>
          </cell>
          <cell r="J373" t="str">
            <v>W/SHOP</v>
          </cell>
          <cell r="K373" t="str">
            <v>HANA</v>
          </cell>
        </row>
        <row r="374">
          <cell r="B374" t="str">
            <v>I-0049</v>
          </cell>
          <cell r="C374" t="str">
            <v>CRANE(면허소지)</v>
          </cell>
          <cell r="D374">
            <v>1011</v>
          </cell>
          <cell r="E374" t="str">
            <v>GOPA KUMAR C.P.</v>
          </cell>
          <cell r="G374">
            <v>1.01</v>
          </cell>
          <cell r="I374">
            <v>36967</v>
          </cell>
          <cell r="J374" t="str">
            <v>W/SHOP</v>
          </cell>
          <cell r="K374" t="str">
            <v>CANA</v>
          </cell>
        </row>
        <row r="375">
          <cell r="B375" t="str">
            <v>I-0051</v>
          </cell>
          <cell r="C375" t="str">
            <v>H/ENG</v>
          </cell>
          <cell r="D375">
            <v>2061</v>
          </cell>
          <cell r="E375" t="str">
            <v>RISHI DEO MISHRA</v>
          </cell>
          <cell r="G375">
            <v>1.19</v>
          </cell>
          <cell r="I375">
            <v>36973</v>
          </cell>
          <cell r="J375" t="str">
            <v>W/SHOP</v>
          </cell>
          <cell r="K375" t="str">
            <v>CANA</v>
          </cell>
        </row>
        <row r="376">
          <cell r="B376" t="str">
            <v>I-0055</v>
          </cell>
          <cell r="C376" t="str">
            <v>LATHE</v>
          </cell>
          <cell r="D376">
            <v>2069</v>
          </cell>
          <cell r="E376" t="str">
            <v>LAIQ AHMAD</v>
          </cell>
          <cell r="G376">
            <v>1</v>
          </cell>
          <cell r="I376">
            <v>36974</v>
          </cell>
          <cell r="J376" t="str">
            <v>W/SHOP</v>
          </cell>
          <cell r="K376" t="str">
            <v>CANA</v>
          </cell>
        </row>
        <row r="377">
          <cell r="B377" t="str">
            <v>I-0056</v>
          </cell>
          <cell r="C377" t="str">
            <v>CRANE(면허소지)</v>
          </cell>
          <cell r="D377">
            <v>1011</v>
          </cell>
          <cell r="E377" t="str">
            <v>RAGURAM RENGASAMY</v>
          </cell>
          <cell r="G377">
            <v>1.01</v>
          </cell>
          <cell r="I377">
            <v>36978</v>
          </cell>
          <cell r="J377" t="str">
            <v>CIVIL</v>
          </cell>
          <cell r="K377" t="str">
            <v>CANA</v>
          </cell>
        </row>
        <row r="378">
          <cell r="B378" t="str">
            <v>I-0060</v>
          </cell>
          <cell r="C378" t="str">
            <v>L/E U/C</v>
          </cell>
          <cell r="D378">
            <v>2064</v>
          </cell>
          <cell r="E378" t="str">
            <v>HARIDAS P.</v>
          </cell>
          <cell r="G378">
            <v>1.08</v>
          </cell>
          <cell r="I378">
            <v>36981</v>
          </cell>
          <cell r="J378" t="str">
            <v>W/SHOP</v>
          </cell>
          <cell r="K378" t="str">
            <v>CANA</v>
          </cell>
        </row>
        <row r="379">
          <cell r="B379" t="str">
            <v>I-0061</v>
          </cell>
          <cell r="C379" t="str">
            <v>V/PLATE</v>
          </cell>
          <cell r="D379">
            <v>2067</v>
          </cell>
          <cell r="E379" t="str">
            <v>CHAND MOHAMMAD</v>
          </cell>
          <cell r="G379">
            <v>1</v>
          </cell>
          <cell r="I379">
            <v>36981</v>
          </cell>
          <cell r="J379" t="str">
            <v>W/SHOP</v>
          </cell>
          <cell r="K379" t="str">
            <v>CANA</v>
          </cell>
        </row>
        <row r="380">
          <cell r="B380" t="str">
            <v>I-0063</v>
          </cell>
          <cell r="C380" t="str">
            <v>CRANE(HEAVY)</v>
          </cell>
          <cell r="D380">
            <v>1011</v>
          </cell>
          <cell r="E380" t="str">
            <v>SARDOOL CHAND</v>
          </cell>
          <cell r="G380">
            <v>1.01</v>
          </cell>
          <cell r="H380">
            <v>1.1499999999999999</v>
          </cell>
          <cell r="I380">
            <v>36982</v>
          </cell>
          <cell r="J380" t="str">
            <v>MECH</v>
          </cell>
          <cell r="K380" t="str">
            <v>CANA</v>
          </cell>
        </row>
        <row r="381">
          <cell r="B381" t="str">
            <v>I-0070</v>
          </cell>
          <cell r="C381" t="str">
            <v>H/E U/C</v>
          </cell>
          <cell r="D381">
            <v>2063</v>
          </cell>
          <cell r="E381" t="str">
            <v>BALJINDER SINGH</v>
          </cell>
          <cell r="G381">
            <v>1.1299999999999999</v>
          </cell>
          <cell r="I381">
            <v>36982</v>
          </cell>
          <cell r="J381" t="str">
            <v>W/SHOP</v>
          </cell>
          <cell r="K381" t="str">
            <v>CANA</v>
          </cell>
        </row>
        <row r="382">
          <cell r="B382" t="str">
            <v>I-0078</v>
          </cell>
          <cell r="C382" t="str">
            <v>H/E WELDER</v>
          </cell>
          <cell r="D382">
            <v>2137</v>
          </cell>
          <cell r="E382" t="str">
            <v>SHABUDDIN KHAN</v>
          </cell>
          <cell r="G382">
            <v>0.95</v>
          </cell>
          <cell r="I382">
            <v>36986</v>
          </cell>
          <cell r="J382" t="str">
            <v>CIVIL</v>
          </cell>
          <cell r="K382" t="str">
            <v>CANA</v>
          </cell>
        </row>
        <row r="383">
          <cell r="B383" t="str">
            <v>I-0079</v>
          </cell>
          <cell r="C383" t="str">
            <v>H/E ENG</v>
          </cell>
          <cell r="D383">
            <v>2061</v>
          </cell>
          <cell r="E383" t="str">
            <v>ARJUNAN ASOKAN</v>
          </cell>
          <cell r="G383">
            <v>1.19</v>
          </cell>
          <cell r="I383">
            <v>36988</v>
          </cell>
          <cell r="J383" t="str">
            <v>W/SHOP</v>
          </cell>
          <cell r="K383" t="str">
            <v>CANA</v>
          </cell>
        </row>
        <row r="384">
          <cell r="B384" t="str">
            <v>I-0080</v>
          </cell>
          <cell r="C384" t="str">
            <v>H/E ENG</v>
          </cell>
          <cell r="D384">
            <v>2061</v>
          </cell>
          <cell r="E384" t="str">
            <v>SHEKH MAHMOOD ALAM</v>
          </cell>
          <cell r="G384">
            <v>1.1299999999999999</v>
          </cell>
          <cell r="I384">
            <v>36988</v>
          </cell>
          <cell r="J384" t="str">
            <v>W/SHOP</v>
          </cell>
          <cell r="K384" t="str">
            <v>HANA</v>
          </cell>
        </row>
        <row r="385">
          <cell r="B385" t="str">
            <v>I-0081</v>
          </cell>
          <cell r="C385" t="str">
            <v>H/E WELDER</v>
          </cell>
          <cell r="D385">
            <v>2137</v>
          </cell>
          <cell r="E385" t="str">
            <v>IMAAM AHMAD</v>
          </cell>
          <cell r="G385">
            <v>1</v>
          </cell>
          <cell r="I385">
            <v>36988</v>
          </cell>
          <cell r="J385" t="str">
            <v>W/SHOP</v>
          </cell>
          <cell r="K385" t="str">
            <v>HANA</v>
          </cell>
        </row>
        <row r="386">
          <cell r="B386" t="str">
            <v>I-0082</v>
          </cell>
          <cell r="C386" t="str">
            <v>H/E WELDER</v>
          </cell>
          <cell r="D386">
            <v>2137</v>
          </cell>
          <cell r="E386" t="str">
            <v>AMAR NATH SAH</v>
          </cell>
          <cell r="G386">
            <v>1</v>
          </cell>
          <cell r="I386">
            <v>36988</v>
          </cell>
          <cell r="J386" t="str">
            <v>CIVIL</v>
          </cell>
          <cell r="K386" t="str">
            <v>CANA</v>
          </cell>
        </row>
        <row r="387">
          <cell r="B387" t="str">
            <v>I-0083</v>
          </cell>
          <cell r="C387" t="str">
            <v>H/E ELECT</v>
          </cell>
          <cell r="D387">
            <v>2315</v>
          </cell>
          <cell r="E387" t="str">
            <v>KUTUBUDDIN ANSARI</v>
          </cell>
          <cell r="G387">
            <v>0.95</v>
          </cell>
          <cell r="I387">
            <v>36988</v>
          </cell>
          <cell r="J387" t="str">
            <v>W/SHOP</v>
          </cell>
          <cell r="K387" t="str">
            <v>CANA</v>
          </cell>
        </row>
        <row r="388">
          <cell r="B388" t="str">
            <v>I-0084</v>
          </cell>
          <cell r="C388" t="str">
            <v>LATHE</v>
          </cell>
          <cell r="D388">
            <v>2069</v>
          </cell>
          <cell r="E388" t="str">
            <v>SOM DUTT</v>
          </cell>
          <cell r="G388">
            <v>0.95</v>
          </cell>
          <cell r="I388">
            <v>36988</v>
          </cell>
          <cell r="J388" t="str">
            <v>W/SHOP</v>
          </cell>
          <cell r="K388" t="str">
            <v>HANA</v>
          </cell>
        </row>
        <row r="389">
          <cell r="B389" t="str">
            <v>I-0085</v>
          </cell>
          <cell r="C389" t="str">
            <v>GENE</v>
          </cell>
          <cell r="D389">
            <v>1031</v>
          </cell>
          <cell r="E389" t="str">
            <v>IKBAL SINGH</v>
          </cell>
          <cell r="G389">
            <v>0.82</v>
          </cell>
          <cell r="I389">
            <v>36993</v>
          </cell>
          <cell r="J389" t="str">
            <v>W/SHOP</v>
          </cell>
          <cell r="K389" t="str">
            <v>CANA</v>
          </cell>
        </row>
        <row r="390">
          <cell r="B390" t="str">
            <v>I-0086</v>
          </cell>
          <cell r="C390" t="str">
            <v>H/E ENG</v>
          </cell>
          <cell r="D390">
            <v>2061</v>
          </cell>
          <cell r="E390" t="str">
            <v>MANOHARAN VADIVEL</v>
          </cell>
          <cell r="G390">
            <v>1.1299999999999999</v>
          </cell>
          <cell r="H390">
            <v>1.19</v>
          </cell>
          <cell r="I390">
            <v>36993</v>
          </cell>
          <cell r="J390" t="str">
            <v>W/SHOP</v>
          </cell>
          <cell r="K390" t="str">
            <v>HANA</v>
          </cell>
        </row>
        <row r="391">
          <cell r="B391" t="str">
            <v>I-0088</v>
          </cell>
          <cell r="C391" t="str">
            <v>MARINE RIGGER</v>
          </cell>
          <cell r="D391">
            <v>6472</v>
          </cell>
          <cell r="E391" t="str">
            <v>MUNNA YADAV</v>
          </cell>
          <cell r="G391">
            <v>0.9</v>
          </cell>
          <cell r="I391">
            <v>36993</v>
          </cell>
          <cell r="J391" t="str">
            <v>CIVIL</v>
          </cell>
          <cell r="K391" t="str">
            <v>CANA</v>
          </cell>
        </row>
        <row r="392">
          <cell r="B392" t="str">
            <v>I-0089</v>
          </cell>
          <cell r="C392" t="str">
            <v>MARINE RIGGER</v>
          </cell>
          <cell r="D392">
            <v>6472</v>
          </cell>
          <cell r="E392" t="str">
            <v>VINO KUMAR</v>
          </cell>
          <cell r="G392">
            <v>0.9</v>
          </cell>
          <cell r="I392">
            <v>36993</v>
          </cell>
          <cell r="J392" t="str">
            <v>CIVIL</v>
          </cell>
          <cell r="K392" t="str">
            <v>CANA</v>
          </cell>
        </row>
        <row r="393">
          <cell r="B393" t="str">
            <v>I-0090</v>
          </cell>
          <cell r="C393" t="str">
            <v>MARINE RIGGER</v>
          </cell>
          <cell r="D393">
            <v>6472</v>
          </cell>
          <cell r="E393" t="str">
            <v>PRASAD KANHAIYA</v>
          </cell>
          <cell r="G393">
            <v>0.9</v>
          </cell>
          <cell r="H393">
            <v>0.99</v>
          </cell>
          <cell r="I393">
            <v>36993</v>
          </cell>
          <cell r="J393" t="str">
            <v>CIVIL</v>
          </cell>
          <cell r="K393" t="str">
            <v>CANA</v>
          </cell>
        </row>
        <row r="394">
          <cell r="B394" t="str">
            <v>I-0092</v>
          </cell>
          <cell r="C394" t="str">
            <v>MARINE RIGGER</v>
          </cell>
          <cell r="D394">
            <v>6472</v>
          </cell>
          <cell r="E394" t="str">
            <v>DES RAJ SINGH</v>
          </cell>
          <cell r="G394">
            <v>0.9</v>
          </cell>
          <cell r="H394">
            <v>1.02</v>
          </cell>
          <cell r="I394">
            <v>36994</v>
          </cell>
          <cell r="J394" t="str">
            <v>CIVIL</v>
          </cell>
          <cell r="K394" t="str">
            <v>CANA</v>
          </cell>
        </row>
        <row r="395">
          <cell r="B395" t="str">
            <v>I-0093</v>
          </cell>
          <cell r="C395" t="str">
            <v>P/L(LABOR)</v>
          </cell>
          <cell r="D395">
            <v>1018</v>
          </cell>
          <cell r="E395" t="str">
            <v>MD. KUNJU AHMED H.</v>
          </cell>
          <cell r="G395">
            <v>1.02</v>
          </cell>
          <cell r="I395">
            <v>36995</v>
          </cell>
          <cell r="J395" t="str">
            <v>CIVIL</v>
          </cell>
          <cell r="K395" t="str">
            <v>CANA</v>
          </cell>
        </row>
        <row r="396">
          <cell r="B396" t="str">
            <v>I-0094</v>
          </cell>
          <cell r="C396" t="str">
            <v>D/T(면허소지)</v>
          </cell>
          <cell r="D396">
            <v>1041</v>
          </cell>
          <cell r="E396" t="str">
            <v>RAFIQ CHUNI</v>
          </cell>
          <cell r="G396">
            <v>0.93</v>
          </cell>
          <cell r="H396">
            <v>1.02</v>
          </cell>
          <cell r="I396">
            <v>36995</v>
          </cell>
          <cell r="J396" t="str">
            <v>CIVIL</v>
          </cell>
          <cell r="K396" t="str">
            <v>CANA</v>
          </cell>
        </row>
        <row r="397">
          <cell r="B397" t="str">
            <v>I-0097</v>
          </cell>
          <cell r="C397" t="str">
            <v>T/R</v>
          </cell>
          <cell r="D397">
            <v>1042</v>
          </cell>
          <cell r="E397" t="str">
            <v>MOHAMMAD UMAR</v>
          </cell>
          <cell r="G397">
            <v>0.97</v>
          </cell>
          <cell r="I397">
            <v>36995</v>
          </cell>
          <cell r="J397" t="str">
            <v>W/SHOP</v>
          </cell>
          <cell r="K397" t="str">
            <v>HANA</v>
          </cell>
        </row>
        <row r="398">
          <cell r="B398" t="str">
            <v>I-0098</v>
          </cell>
          <cell r="C398" t="str">
            <v>L/E ENG</v>
          </cell>
          <cell r="D398">
            <v>2062</v>
          </cell>
          <cell r="E398" t="str">
            <v>PAWAN KUMAR</v>
          </cell>
          <cell r="G398">
            <v>1.02</v>
          </cell>
          <cell r="I398">
            <v>36995</v>
          </cell>
          <cell r="J398" t="str">
            <v>W/SHOP</v>
          </cell>
          <cell r="K398" t="str">
            <v>CANA</v>
          </cell>
        </row>
        <row r="399">
          <cell r="B399" t="str">
            <v>I-0099</v>
          </cell>
          <cell r="C399" t="str">
            <v>MARINE RIGGER</v>
          </cell>
          <cell r="D399">
            <v>6472</v>
          </cell>
          <cell r="E399" t="str">
            <v>MOHAMMAD FIROZ KHAN</v>
          </cell>
          <cell r="G399">
            <v>0.9</v>
          </cell>
          <cell r="I399">
            <v>36995</v>
          </cell>
          <cell r="J399" t="str">
            <v>CIVIL</v>
          </cell>
          <cell r="K399" t="str">
            <v>CANA</v>
          </cell>
        </row>
        <row r="400">
          <cell r="B400" t="str">
            <v>I-0102</v>
          </cell>
          <cell r="C400" t="str">
            <v>CRANE(HEAVY)</v>
          </cell>
          <cell r="D400">
            <v>1011</v>
          </cell>
          <cell r="E400" t="str">
            <v>HARBHEJ SINGH</v>
          </cell>
          <cell r="G400">
            <v>1.07</v>
          </cell>
          <cell r="I400">
            <v>36999</v>
          </cell>
          <cell r="J400" t="str">
            <v>CIVIL</v>
          </cell>
          <cell r="K400" t="str">
            <v>CANA</v>
          </cell>
        </row>
        <row r="401">
          <cell r="B401" t="str">
            <v>I-0103</v>
          </cell>
          <cell r="C401" t="str">
            <v>H/ENG</v>
          </cell>
          <cell r="D401">
            <v>2062</v>
          </cell>
          <cell r="E401" t="str">
            <v>RAJARAM KAILASAM</v>
          </cell>
          <cell r="G401">
            <v>1.19</v>
          </cell>
          <cell r="I401">
            <v>36999</v>
          </cell>
          <cell r="J401" t="str">
            <v>W/SHOP</v>
          </cell>
          <cell r="K401" t="str">
            <v>CANA</v>
          </cell>
        </row>
        <row r="402">
          <cell r="B402" t="str">
            <v>I-0104</v>
          </cell>
          <cell r="C402" t="str">
            <v>BATTERY</v>
          </cell>
          <cell r="D402">
            <v>2065</v>
          </cell>
          <cell r="E402" t="str">
            <v>SWAMINATHAN GANESH</v>
          </cell>
          <cell r="G402">
            <v>1</v>
          </cell>
          <cell r="I402">
            <v>36999</v>
          </cell>
          <cell r="J402" t="str">
            <v>CIVIL</v>
          </cell>
          <cell r="K402" t="str">
            <v>CANA</v>
          </cell>
        </row>
        <row r="403">
          <cell r="B403" t="str">
            <v>I-0108</v>
          </cell>
          <cell r="C403" t="str">
            <v>G/WELDER</v>
          </cell>
          <cell r="D403">
            <v>7131</v>
          </cell>
          <cell r="E403" t="str">
            <v>MAGFOOR SAJID</v>
          </cell>
          <cell r="G403">
            <v>0.82</v>
          </cell>
          <cell r="H403">
            <v>1</v>
          </cell>
          <cell r="I403">
            <v>37005</v>
          </cell>
          <cell r="J403" t="str">
            <v>W/SHOP</v>
          </cell>
          <cell r="K403" t="str">
            <v>CANA</v>
          </cell>
        </row>
        <row r="404">
          <cell r="B404" t="str">
            <v>I-0109</v>
          </cell>
          <cell r="C404" t="str">
            <v>P/L(면허소지)</v>
          </cell>
          <cell r="D404">
            <v>1018</v>
          </cell>
          <cell r="E404" t="str">
            <v>DAVINDER KUMAR</v>
          </cell>
          <cell r="G404">
            <v>1.02</v>
          </cell>
          <cell r="I404">
            <v>37008</v>
          </cell>
          <cell r="J404" t="str">
            <v>CIVIL</v>
          </cell>
          <cell r="K404" t="str">
            <v>CANA</v>
          </cell>
        </row>
        <row r="405">
          <cell r="B405" t="str">
            <v>I-0110</v>
          </cell>
          <cell r="C405" t="str">
            <v>D/T(면허소지)</v>
          </cell>
          <cell r="D405">
            <v>1041</v>
          </cell>
          <cell r="E405" t="str">
            <v>SHADI RAM CHARAN</v>
          </cell>
          <cell r="G405">
            <v>0.93</v>
          </cell>
          <cell r="I405">
            <v>37008</v>
          </cell>
          <cell r="J405" t="str">
            <v>CIVIL</v>
          </cell>
          <cell r="K405" t="str">
            <v>CANA</v>
          </cell>
        </row>
        <row r="406">
          <cell r="B406" t="str">
            <v>I-0111</v>
          </cell>
          <cell r="C406" t="str">
            <v>D/T(면허소지)</v>
          </cell>
          <cell r="D406">
            <v>1041</v>
          </cell>
          <cell r="E406" t="str">
            <v>SATYA PRAKASH GOTAM</v>
          </cell>
          <cell r="G406">
            <v>0.98</v>
          </cell>
          <cell r="I406">
            <v>37008</v>
          </cell>
          <cell r="J406" t="str">
            <v>W/SHOP</v>
          </cell>
          <cell r="K406" t="str">
            <v>CANA</v>
          </cell>
        </row>
        <row r="407">
          <cell r="B407" t="str">
            <v>I-0114</v>
          </cell>
          <cell r="C407" t="str">
            <v>H/E PAINTER</v>
          </cell>
          <cell r="D407">
            <v>2642</v>
          </cell>
          <cell r="E407" t="str">
            <v>SHISH RAM</v>
          </cell>
          <cell r="G407">
            <v>1</v>
          </cell>
          <cell r="I407">
            <v>37008</v>
          </cell>
          <cell r="J407" t="str">
            <v>W/SHOP</v>
          </cell>
          <cell r="K407" t="str">
            <v>HANA</v>
          </cell>
        </row>
        <row r="408">
          <cell r="B408" t="str">
            <v>I-0115</v>
          </cell>
          <cell r="C408" t="str">
            <v>MARINE RIGGER</v>
          </cell>
          <cell r="D408">
            <v>6472</v>
          </cell>
          <cell r="E408" t="str">
            <v>RAMCHANDRA DUBEY</v>
          </cell>
          <cell r="G408">
            <v>0.9</v>
          </cell>
          <cell r="I408">
            <v>37008</v>
          </cell>
          <cell r="J408" t="str">
            <v>CIVIL</v>
          </cell>
          <cell r="K408" t="str">
            <v>CANA</v>
          </cell>
        </row>
        <row r="409">
          <cell r="B409" t="str">
            <v>I-0118</v>
          </cell>
          <cell r="C409" t="str">
            <v>CRANE(면허소지)</v>
          </cell>
          <cell r="D409">
            <v>1011</v>
          </cell>
          <cell r="E409" t="str">
            <v>VAITHILINGAM MUTHIYA PILLAI</v>
          </cell>
          <cell r="G409">
            <v>1.07</v>
          </cell>
          <cell r="I409">
            <v>37009</v>
          </cell>
          <cell r="J409" t="str">
            <v>CIVIL</v>
          </cell>
          <cell r="K409" t="str">
            <v>CANA</v>
          </cell>
        </row>
        <row r="410">
          <cell r="B410" t="str">
            <v>I-0119</v>
          </cell>
          <cell r="C410" t="str">
            <v>F/LIFT</v>
          </cell>
          <cell r="D410">
            <v>1027</v>
          </cell>
          <cell r="E410" t="str">
            <v>T. CHANDRAN UNNI</v>
          </cell>
          <cell r="G410">
            <v>0.86</v>
          </cell>
          <cell r="I410">
            <v>37009</v>
          </cell>
          <cell r="J410" t="str">
            <v>NO-WON</v>
          </cell>
          <cell r="K410" t="str">
            <v>AMG</v>
          </cell>
        </row>
        <row r="411">
          <cell r="B411" t="str">
            <v>I-0120</v>
          </cell>
          <cell r="C411" t="str">
            <v>H/ENG</v>
          </cell>
          <cell r="D411">
            <v>2061</v>
          </cell>
          <cell r="E411" t="str">
            <v>DURAIRAJ RAJA</v>
          </cell>
          <cell r="G411">
            <v>1.1299999999999999</v>
          </cell>
          <cell r="I411">
            <v>37009</v>
          </cell>
          <cell r="J411" t="str">
            <v>W/SHOP</v>
          </cell>
          <cell r="K411" t="str">
            <v>HANA</v>
          </cell>
        </row>
        <row r="412">
          <cell r="B412" t="str">
            <v>I-0121</v>
          </cell>
          <cell r="C412" t="str">
            <v>SUR HELPER</v>
          </cell>
          <cell r="D412">
            <v>3702</v>
          </cell>
          <cell r="E412" t="str">
            <v>HANS RAJ</v>
          </cell>
          <cell r="G412">
            <v>0.52</v>
          </cell>
          <cell r="H412">
            <v>1.19</v>
          </cell>
          <cell r="I412">
            <v>37009</v>
          </cell>
          <cell r="J412" t="str">
            <v>SURVEY</v>
          </cell>
          <cell r="K412" t="str">
            <v>CANA</v>
          </cell>
        </row>
        <row r="413">
          <cell r="B413" t="str">
            <v>I-0122</v>
          </cell>
          <cell r="C413" t="str">
            <v>SUR HELPER</v>
          </cell>
          <cell r="D413">
            <v>3702</v>
          </cell>
          <cell r="E413" t="str">
            <v>MOHAMMAD TANVEER</v>
          </cell>
          <cell r="G413">
            <v>0.52</v>
          </cell>
          <cell r="I413">
            <v>37009</v>
          </cell>
          <cell r="J413" t="str">
            <v>SURVEY</v>
          </cell>
          <cell r="K413" t="str">
            <v>CANA</v>
          </cell>
        </row>
        <row r="414">
          <cell r="B414" t="str">
            <v>I-0123</v>
          </cell>
          <cell r="C414" t="str">
            <v>SUR HELPER</v>
          </cell>
          <cell r="D414">
            <v>3702</v>
          </cell>
          <cell r="E414" t="str">
            <v>SHAKEEL AHMAD</v>
          </cell>
          <cell r="G414">
            <v>0.52</v>
          </cell>
          <cell r="I414">
            <v>37009</v>
          </cell>
          <cell r="J414" t="str">
            <v>SURVEY</v>
          </cell>
          <cell r="K414" t="str">
            <v>CANA</v>
          </cell>
        </row>
        <row r="415">
          <cell r="B415" t="str">
            <v>I-0124</v>
          </cell>
          <cell r="C415" t="str">
            <v>MARINE RIGGER</v>
          </cell>
          <cell r="D415">
            <v>6472</v>
          </cell>
          <cell r="E415" t="str">
            <v>MOHAMMAD SEYRAJUDDIN</v>
          </cell>
          <cell r="G415">
            <v>0.9</v>
          </cell>
          <cell r="I415">
            <v>37009</v>
          </cell>
          <cell r="J415" t="str">
            <v>CIVIL</v>
          </cell>
          <cell r="K415" t="str">
            <v>CANA</v>
          </cell>
        </row>
        <row r="416">
          <cell r="B416" t="str">
            <v>I-0125</v>
          </cell>
          <cell r="C416" t="str">
            <v>G/WELDER</v>
          </cell>
          <cell r="D416">
            <v>7131</v>
          </cell>
          <cell r="E416" t="str">
            <v>MOHAMMED TABREZ KHAN</v>
          </cell>
          <cell r="G416">
            <v>0.78</v>
          </cell>
          <cell r="H416">
            <v>0.99</v>
          </cell>
          <cell r="I416">
            <v>37009</v>
          </cell>
          <cell r="J416" t="str">
            <v>CIVIL</v>
          </cell>
          <cell r="K416" t="str">
            <v>CANA</v>
          </cell>
        </row>
        <row r="417">
          <cell r="B417" t="str">
            <v>I-0129</v>
          </cell>
          <cell r="C417" t="str">
            <v>CRANE(면허소지)</v>
          </cell>
          <cell r="D417">
            <v>1011</v>
          </cell>
          <cell r="E417" t="str">
            <v>PASHUPATI NATH GUPTA</v>
          </cell>
          <cell r="G417">
            <v>1.07</v>
          </cell>
          <cell r="H417">
            <v>1.02</v>
          </cell>
          <cell r="I417">
            <v>37014</v>
          </cell>
          <cell r="J417" t="str">
            <v>W/SHOP</v>
          </cell>
          <cell r="K417" t="str">
            <v>CANA</v>
          </cell>
        </row>
        <row r="418">
          <cell r="B418" t="str">
            <v>I-0131</v>
          </cell>
          <cell r="C418" t="str">
            <v>SUR HELPER</v>
          </cell>
          <cell r="D418">
            <v>3702</v>
          </cell>
          <cell r="E418" t="str">
            <v>AGYAPAL SINGH</v>
          </cell>
          <cell r="G418">
            <v>0.52</v>
          </cell>
          <cell r="I418">
            <v>37014</v>
          </cell>
          <cell r="J418" t="str">
            <v>SURVEY</v>
          </cell>
          <cell r="K418" t="str">
            <v>CANA</v>
          </cell>
        </row>
        <row r="419">
          <cell r="B419" t="str">
            <v>I-0132</v>
          </cell>
          <cell r="C419" t="str">
            <v>SUR HELPER</v>
          </cell>
          <cell r="D419">
            <v>3702</v>
          </cell>
          <cell r="E419" t="str">
            <v>MD. KHAN MARGOOB</v>
          </cell>
          <cell r="G419">
            <v>0.52</v>
          </cell>
          <cell r="H419">
            <v>1.02</v>
          </cell>
          <cell r="I419">
            <v>37014</v>
          </cell>
          <cell r="J419" t="str">
            <v>CIVIL</v>
          </cell>
          <cell r="K419" t="str">
            <v>CANA</v>
          </cell>
        </row>
        <row r="420">
          <cell r="B420" t="str">
            <v>I-0133</v>
          </cell>
          <cell r="C420" t="str">
            <v>CIVIL LAB. TECH</v>
          </cell>
          <cell r="D420">
            <v>3721</v>
          </cell>
          <cell r="E420" t="str">
            <v>AMITABH CHOWDHURY</v>
          </cell>
          <cell r="G420">
            <v>420</v>
          </cell>
          <cell r="I420">
            <v>37014</v>
          </cell>
          <cell r="J420" t="str">
            <v>LAB</v>
          </cell>
          <cell r="K420" t="str">
            <v>CANA</v>
          </cell>
        </row>
        <row r="421">
          <cell r="B421" t="str">
            <v>I-0135</v>
          </cell>
          <cell r="C421" t="str">
            <v>MARINE RIGGER</v>
          </cell>
          <cell r="D421">
            <v>6472</v>
          </cell>
          <cell r="E421" t="str">
            <v>ANTONY ISAC A.I.</v>
          </cell>
          <cell r="G421">
            <v>0.9</v>
          </cell>
          <cell r="I421">
            <v>37014</v>
          </cell>
          <cell r="J421" t="str">
            <v>CIVIL</v>
          </cell>
          <cell r="K421" t="str">
            <v>CANA</v>
          </cell>
        </row>
        <row r="422">
          <cell r="B422" t="str">
            <v>I-0136</v>
          </cell>
          <cell r="C422" t="str">
            <v>MARINE RIGGER</v>
          </cell>
          <cell r="D422">
            <v>6472</v>
          </cell>
          <cell r="E422" t="str">
            <v>HARI SINGH</v>
          </cell>
          <cell r="G422">
            <v>0.86</v>
          </cell>
          <cell r="I422">
            <v>37014</v>
          </cell>
          <cell r="J422" t="str">
            <v>CIVIL</v>
          </cell>
          <cell r="K422" t="str">
            <v>CANA</v>
          </cell>
        </row>
        <row r="423">
          <cell r="B423" t="str">
            <v>I-0142</v>
          </cell>
          <cell r="C423" t="str">
            <v>MARINE RIGGER</v>
          </cell>
          <cell r="D423">
            <v>6472</v>
          </cell>
          <cell r="E423" t="str">
            <v>HARJIT SINGH</v>
          </cell>
          <cell r="G423">
            <v>0.9</v>
          </cell>
          <cell r="I423">
            <v>37016</v>
          </cell>
          <cell r="J423" t="str">
            <v>CIVIL</v>
          </cell>
          <cell r="K423" t="str">
            <v>CANA</v>
          </cell>
        </row>
        <row r="424">
          <cell r="B424" t="str">
            <v>I-0144</v>
          </cell>
          <cell r="C424" t="str">
            <v>MARINE RIGGER</v>
          </cell>
          <cell r="D424">
            <v>6472</v>
          </cell>
          <cell r="E424" t="str">
            <v>MOHD. JABBAR SARFU</v>
          </cell>
          <cell r="G424">
            <v>0.86</v>
          </cell>
          <cell r="I424">
            <v>37016</v>
          </cell>
          <cell r="J424" t="str">
            <v>CIVIL</v>
          </cell>
          <cell r="K424" t="str">
            <v>CANA</v>
          </cell>
        </row>
        <row r="425">
          <cell r="B425" t="str">
            <v>I-0145</v>
          </cell>
          <cell r="C425" t="str">
            <v>MARINE RIGGER</v>
          </cell>
          <cell r="D425">
            <v>6472</v>
          </cell>
          <cell r="E425" t="str">
            <v>MAHTAB ALAM</v>
          </cell>
          <cell r="G425">
            <v>0.86</v>
          </cell>
          <cell r="I425">
            <v>37016</v>
          </cell>
          <cell r="J425" t="str">
            <v>ARCH(S)</v>
          </cell>
          <cell r="K425" t="str">
            <v>CANA</v>
          </cell>
        </row>
        <row r="426">
          <cell r="B426" t="str">
            <v>I-0146</v>
          </cell>
          <cell r="C426" t="str">
            <v>MARINE RIGGER</v>
          </cell>
          <cell r="D426">
            <v>6472</v>
          </cell>
          <cell r="E426" t="str">
            <v>BAIDH NATH BAITHA</v>
          </cell>
          <cell r="G426">
            <v>0.86</v>
          </cell>
          <cell r="I426">
            <v>37016</v>
          </cell>
          <cell r="J426" t="str">
            <v>ARCH(S)</v>
          </cell>
          <cell r="K426" t="str">
            <v>CANA</v>
          </cell>
        </row>
        <row r="427">
          <cell r="B427" t="str">
            <v>I-0148</v>
          </cell>
          <cell r="C427" t="str">
            <v>MARINE RIGGER</v>
          </cell>
          <cell r="D427">
            <v>6472</v>
          </cell>
          <cell r="E427" t="str">
            <v>MUNNESHWAR PRASAD</v>
          </cell>
          <cell r="G427">
            <v>0.9</v>
          </cell>
          <cell r="I427">
            <v>37016</v>
          </cell>
          <cell r="J427" t="str">
            <v>CIVIL</v>
          </cell>
          <cell r="K427" t="str">
            <v>CANA</v>
          </cell>
        </row>
        <row r="428">
          <cell r="B428" t="str">
            <v>I-0149</v>
          </cell>
          <cell r="C428" t="str">
            <v>G/WELDER</v>
          </cell>
          <cell r="D428">
            <v>7131</v>
          </cell>
          <cell r="E428" t="str">
            <v>BIJAYA KUMAR DAS</v>
          </cell>
          <cell r="G428">
            <v>0.78</v>
          </cell>
          <cell r="H428">
            <v>1</v>
          </cell>
          <cell r="I428">
            <v>37016</v>
          </cell>
          <cell r="J428" t="str">
            <v>ARCH(S)</v>
          </cell>
          <cell r="K428" t="str">
            <v>CANA</v>
          </cell>
        </row>
        <row r="429">
          <cell r="B429" t="str">
            <v>I-0150</v>
          </cell>
          <cell r="C429" t="str">
            <v>G/WELDER</v>
          </cell>
          <cell r="D429">
            <v>7131</v>
          </cell>
          <cell r="E429" t="str">
            <v>NAEEM AHMAD</v>
          </cell>
          <cell r="G429">
            <v>0.74</v>
          </cell>
          <cell r="I429">
            <v>37016</v>
          </cell>
          <cell r="J429" t="str">
            <v>CIVIL</v>
          </cell>
          <cell r="K429" t="str">
            <v>CANA</v>
          </cell>
        </row>
        <row r="430">
          <cell r="B430" t="str">
            <v>I-0155</v>
          </cell>
          <cell r="C430" t="str">
            <v>B/PLANT</v>
          </cell>
          <cell r="D430">
            <v>1052</v>
          </cell>
          <cell r="E430" t="str">
            <v>P.I. JACOB</v>
          </cell>
          <cell r="G430">
            <v>1.07</v>
          </cell>
          <cell r="H430">
            <v>1.18</v>
          </cell>
          <cell r="I430">
            <v>37021</v>
          </cell>
          <cell r="J430" t="str">
            <v>LAB</v>
          </cell>
          <cell r="K430" t="str">
            <v>CANA</v>
          </cell>
        </row>
        <row r="431">
          <cell r="B431" t="str">
            <v>I-0156</v>
          </cell>
          <cell r="C431" t="str">
            <v>H/E ENG</v>
          </cell>
          <cell r="D431">
            <v>2061</v>
          </cell>
          <cell r="E431" t="str">
            <v>RAJASEKARAN NAIR K.K.</v>
          </cell>
          <cell r="G431">
            <v>1.1299999999999999</v>
          </cell>
          <cell r="I431">
            <v>37021</v>
          </cell>
          <cell r="J431" t="str">
            <v>WSHOP</v>
          </cell>
          <cell r="K431" t="str">
            <v>CANA</v>
          </cell>
        </row>
        <row r="432">
          <cell r="B432" t="str">
            <v>I-0157</v>
          </cell>
          <cell r="C432" t="str">
            <v>TIRE</v>
          </cell>
          <cell r="D432">
            <v>2066</v>
          </cell>
          <cell r="E432" t="str">
            <v>VENUGOPALAN NAMBIAR</v>
          </cell>
          <cell r="G432">
            <v>0.84</v>
          </cell>
          <cell r="I432">
            <v>37021</v>
          </cell>
          <cell r="J432" t="str">
            <v>WSHOP</v>
          </cell>
          <cell r="K432" t="str">
            <v>CANA</v>
          </cell>
        </row>
        <row r="433">
          <cell r="B433" t="str">
            <v>I-0158</v>
          </cell>
          <cell r="C433" t="str">
            <v>SUR HELPER</v>
          </cell>
          <cell r="D433">
            <v>3702</v>
          </cell>
          <cell r="E433" t="str">
            <v>INDARAJ</v>
          </cell>
          <cell r="G433">
            <v>0.52</v>
          </cell>
          <cell r="I433">
            <v>37021</v>
          </cell>
          <cell r="J433" t="str">
            <v>SURVEY</v>
          </cell>
          <cell r="K433" t="str">
            <v>CANA</v>
          </cell>
        </row>
        <row r="434">
          <cell r="B434" t="str">
            <v>I-0159</v>
          </cell>
          <cell r="C434" t="str">
            <v>MARINE RIGGER</v>
          </cell>
          <cell r="D434">
            <v>6472</v>
          </cell>
          <cell r="E434" t="str">
            <v>NAGENDRA KUMAR</v>
          </cell>
          <cell r="G434">
            <v>0.9</v>
          </cell>
          <cell r="I434">
            <v>37021</v>
          </cell>
          <cell r="J434" t="str">
            <v>CIVIL</v>
          </cell>
          <cell r="K434" t="str">
            <v>CANA</v>
          </cell>
        </row>
        <row r="435">
          <cell r="B435" t="str">
            <v>I-0160</v>
          </cell>
          <cell r="C435" t="str">
            <v>MARINE RIGGER</v>
          </cell>
          <cell r="D435">
            <v>6472</v>
          </cell>
          <cell r="E435" t="str">
            <v>DEWENDRA CHAUDHARY</v>
          </cell>
          <cell r="G435">
            <v>0.82</v>
          </cell>
          <cell r="I435">
            <v>37021</v>
          </cell>
          <cell r="J435" t="str">
            <v>CIVIL</v>
          </cell>
          <cell r="K435" t="str">
            <v>CANA</v>
          </cell>
        </row>
        <row r="436">
          <cell r="B436" t="str">
            <v>I-0161</v>
          </cell>
          <cell r="C436" t="str">
            <v>G/WELDER</v>
          </cell>
          <cell r="D436">
            <v>7131</v>
          </cell>
          <cell r="E436" t="str">
            <v>BANKELAL YADAV</v>
          </cell>
          <cell r="G436">
            <v>0.78</v>
          </cell>
          <cell r="I436">
            <v>37021</v>
          </cell>
          <cell r="J436" t="str">
            <v>CIVIL</v>
          </cell>
          <cell r="K436" t="str">
            <v>CANA</v>
          </cell>
        </row>
        <row r="437">
          <cell r="B437" t="str">
            <v>I-0162</v>
          </cell>
          <cell r="C437" t="str">
            <v>P.C OPTR</v>
          </cell>
          <cell r="D437">
            <v>9957</v>
          </cell>
          <cell r="E437" t="str">
            <v>GEORDY JACOB</v>
          </cell>
          <cell r="G437">
            <v>0.86</v>
          </cell>
          <cell r="I437">
            <v>37021</v>
          </cell>
          <cell r="J437" t="str">
            <v>LAB</v>
          </cell>
          <cell r="K437" t="str">
            <v>CANA</v>
          </cell>
        </row>
        <row r="438">
          <cell r="B438" t="str">
            <v>I-0163</v>
          </cell>
          <cell r="C438" t="str">
            <v>P.C OPTR</v>
          </cell>
          <cell r="D438">
            <v>9957</v>
          </cell>
          <cell r="E438" t="str">
            <v>JOHN MATHEW</v>
          </cell>
          <cell r="G438">
            <v>0.86</v>
          </cell>
          <cell r="I438">
            <v>37021</v>
          </cell>
          <cell r="J438" t="str">
            <v>MECH</v>
          </cell>
          <cell r="K438" t="str">
            <v>CANA</v>
          </cell>
        </row>
        <row r="439">
          <cell r="B439" t="str">
            <v>I-0165</v>
          </cell>
          <cell r="C439" t="str">
            <v>CRANE</v>
          </cell>
          <cell r="D439">
            <v>1011</v>
          </cell>
          <cell r="E439" t="str">
            <v>NOUSHAD ALAM</v>
          </cell>
          <cell r="G439">
            <v>1.01</v>
          </cell>
          <cell r="I439">
            <v>37023</v>
          </cell>
          <cell r="J439" t="str">
            <v>P/RACK</v>
          </cell>
          <cell r="K439" t="str">
            <v>AMG</v>
          </cell>
        </row>
        <row r="440">
          <cell r="B440" t="str">
            <v>I-0169</v>
          </cell>
          <cell r="C440" t="str">
            <v>BATTERY</v>
          </cell>
          <cell r="D440">
            <v>2065</v>
          </cell>
          <cell r="E440" t="str">
            <v>PRITPAL SINGH</v>
          </cell>
          <cell r="G440">
            <v>0.95</v>
          </cell>
          <cell r="I440">
            <v>37023</v>
          </cell>
          <cell r="J440" t="str">
            <v>W/SHOP</v>
          </cell>
          <cell r="K440" t="str">
            <v>CANA</v>
          </cell>
        </row>
        <row r="441">
          <cell r="B441" t="str">
            <v>I-0170</v>
          </cell>
          <cell r="C441" t="str">
            <v>BATTERY</v>
          </cell>
          <cell r="D441">
            <v>2065</v>
          </cell>
          <cell r="E441" t="str">
            <v>RAJESH K. VERMA</v>
          </cell>
          <cell r="G441">
            <v>1</v>
          </cell>
          <cell r="I441">
            <v>37023</v>
          </cell>
          <cell r="J441" t="str">
            <v>W/SHOP</v>
          </cell>
          <cell r="K441" t="str">
            <v>HANA</v>
          </cell>
        </row>
        <row r="442">
          <cell r="B442" t="str">
            <v>I-0171</v>
          </cell>
          <cell r="C442" t="str">
            <v>MARINE RIGGER</v>
          </cell>
          <cell r="D442">
            <v>6472</v>
          </cell>
          <cell r="E442" t="str">
            <v>MD. SALIM</v>
          </cell>
          <cell r="G442">
            <v>0.82</v>
          </cell>
          <cell r="I442">
            <v>37023</v>
          </cell>
          <cell r="J442" t="str">
            <v>W/SHOP</v>
          </cell>
          <cell r="K442" t="str">
            <v>CANA</v>
          </cell>
        </row>
        <row r="443">
          <cell r="B443" t="str">
            <v>I-0172</v>
          </cell>
          <cell r="C443" t="str">
            <v>EQUP CLERK</v>
          </cell>
          <cell r="D443">
            <v>9938</v>
          </cell>
          <cell r="E443" t="str">
            <v>MANIKUTTAN R.K.</v>
          </cell>
          <cell r="G443">
            <v>420</v>
          </cell>
          <cell r="H443">
            <v>440</v>
          </cell>
          <cell r="I443">
            <v>37023</v>
          </cell>
          <cell r="J443" t="str">
            <v>W/SHOP</v>
          </cell>
          <cell r="K443" t="str">
            <v>CANA</v>
          </cell>
        </row>
        <row r="444">
          <cell r="B444" t="str">
            <v>I-0174</v>
          </cell>
          <cell r="C444" t="str">
            <v>SUR HELPER</v>
          </cell>
          <cell r="D444">
            <v>3702</v>
          </cell>
          <cell r="E444" t="str">
            <v>MANOJ VARGHESE</v>
          </cell>
          <cell r="G444">
            <v>0.52</v>
          </cell>
          <cell r="I444">
            <v>37027</v>
          </cell>
          <cell r="J444" t="str">
            <v>SURVEY</v>
          </cell>
          <cell r="K444" t="str">
            <v>CANA</v>
          </cell>
        </row>
        <row r="445">
          <cell r="B445" t="str">
            <v>I-0178</v>
          </cell>
          <cell r="C445" t="str">
            <v>LATHE</v>
          </cell>
          <cell r="D445">
            <v>2069</v>
          </cell>
          <cell r="E445" t="str">
            <v>ISLAMUDDIN</v>
          </cell>
          <cell r="G445">
            <v>1</v>
          </cell>
          <cell r="I445">
            <v>37028</v>
          </cell>
          <cell r="J445" t="str">
            <v>W/SHOP</v>
          </cell>
          <cell r="K445" t="str">
            <v>CANA</v>
          </cell>
        </row>
        <row r="446">
          <cell r="B446" t="str">
            <v>I-0180</v>
          </cell>
          <cell r="C446" t="str">
            <v>MARINE RIGGER</v>
          </cell>
          <cell r="D446">
            <v>6472</v>
          </cell>
          <cell r="E446" t="str">
            <v>DINESH C. GUPTA</v>
          </cell>
          <cell r="G446">
            <v>0.82</v>
          </cell>
          <cell r="I446">
            <v>37028</v>
          </cell>
          <cell r="J446" t="str">
            <v>CIVIL</v>
          </cell>
          <cell r="K446" t="str">
            <v>CANA</v>
          </cell>
        </row>
        <row r="447">
          <cell r="B447" t="str">
            <v>I-0181</v>
          </cell>
          <cell r="C447" t="str">
            <v>H/E ELECT.</v>
          </cell>
          <cell r="D447">
            <v>2315</v>
          </cell>
          <cell r="E447" t="str">
            <v>VAKIL CHAUHAN</v>
          </cell>
          <cell r="G447">
            <v>0.95</v>
          </cell>
          <cell r="I447">
            <v>37030</v>
          </cell>
          <cell r="J447" t="str">
            <v>W/SHOP</v>
          </cell>
          <cell r="K447" t="str">
            <v>CANA</v>
          </cell>
        </row>
        <row r="448">
          <cell r="B448" t="str">
            <v>I-0182</v>
          </cell>
          <cell r="C448" t="str">
            <v>MARINE RIGGER</v>
          </cell>
          <cell r="D448">
            <v>6472</v>
          </cell>
          <cell r="E448" t="str">
            <v>AUGASTEEN</v>
          </cell>
          <cell r="G448">
            <v>0.9</v>
          </cell>
          <cell r="I448">
            <v>37030</v>
          </cell>
          <cell r="J448" t="str">
            <v>CIVIL</v>
          </cell>
          <cell r="K448" t="str">
            <v>CANA</v>
          </cell>
        </row>
        <row r="449">
          <cell r="B449" t="str">
            <v>I-0185</v>
          </cell>
          <cell r="C449" t="str">
            <v>P.C OPTR</v>
          </cell>
          <cell r="D449">
            <v>9957</v>
          </cell>
          <cell r="E449" t="str">
            <v>GOVIND SINGH</v>
          </cell>
          <cell r="G449">
            <v>450</v>
          </cell>
          <cell r="H449">
            <v>473</v>
          </cell>
          <cell r="I449">
            <v>37030</v>
          </cell>
          <cell r="J449" t="str">
            <v>CIVIL</v>
          </cell>
          <cell r="K449" t="str">
            <v>CANA</v>
          </cell>
        </row>
        <row r="450">
          <cell r="B450" t="str">
            <v>I-0186</v>
          </cell>
          <cell r="C450" t="str">
            <v>D/T(면허소지)</v>
          </cell>
          <cell r="D450">
            <v>1041</v>
          </cell>
          <cell r="E450" t="str">
            <v>OM PARKASH</v>
          </cell>
          <cell r="G450">
            <v>0.93</v>
          </cell>
          <cell r="I450">
            <v>37035</v>
          </cell>
          <cell r="J450" t="str">
            <v>CIVIL</v>
          </cell>
          <cell r="K450" t="str">
            <v>CANA</v>
          </cell>
        </row>
        <row r="451">
          <cell r="B451" t="str">
            <v>I-0189</v>
          </cell>
          <cell r="C451" t="str">
            <v>MARINE RIGGER</v>
          </cell>
          <cell r="D451">
            <v>6472</v>
          </cell>
          <cell r="E451" t="str">
            <v>MANJUR ANSARI</v>
          </cell>
          <cell r="G451">
            <v>0.82</v>
          </cell>
          <cell r="H451">
            <v>0.88</v>
          </cell>
          <cell r="I451">
            <v>37035</v>
          </cell>
          <cell r="J451" t="str">
            <v>CIVIL</v>
          </cell>
          <cell r="K451" t="str">
            <v>CANA</v>
          </cell>
        </row>
        <row r="452">
          <cell r="B452" t="str">
            <v>I-0190</v>
          </cell>
          <cell r="C452" t="str">
            <v>G/WELDER</v>
          </cell>
          <cell r="D452">
            <v>7131</v>
          </cell>
          <cell r="E452" t="str">
            <v>JAN MOHAMMAD</v>
          </cell>
          <cell r="G452">
            <v>0.78</v>
          </cell>
          <cell r="I452">
            <v>37035</v>
          </cell>
          <cell r="J452" t="str">
            <v>W/SHOP</v>
          </cell>
          <cell r="K452" t="str">
            <v>CANA</v>
          </cell>
        </row>
        <row r="453">
          <cell r="B453" t="str">
            <v>I-0191</v>
          </cell>
          <cell r="C453" t="str">
            <v>C.P.C(면허소지)</v>
          </cell>
          <cell r="D453">
            <v>1043</v>
          </cell>
          <cell r="E453" t="str">
            <v>BALWINDER RAM</v>
          </cell>
          <cell r="G453">
            <v>1.07</v>
          </cell>
          <cell r="I453">
            <v>37036</v>
          </cell>
          <cell r="J453" t="str">
            <v>CIVIL</v>
          </cell>
          <cell r="K453" t="str">
            <v>CANA</v>
          </cell>
        </row>
        <row r="454">
          <cell r="B454" t="str">
            <v>I-0192</v>
          </cell>
          <cell r="C454" t="str">
            <v>SUR HELPER</v>
          </cell>
          <cell r="D454">
            <v>3702</v>
          </cell>
          <cell r="E454" t="str">
            <v>SURINDER SINGH</v>
          </cell>
          <cell r="G454">
            <v>0.52</v>
          </cell>
          <cell r="I454">
            <v>37036</v>
          </cell>
          <cell r="J454" t="str">
            <v>MECH</v>
          </cell>
          <cell r="K454" t="str">
            <v>CANA</v>
          </cell>
        </row>
        <row r="455">
          <cell r="B455" t="str">
            <v>I-0193</v>
          </cell>
          <cell r="C455" t="str">
            <v>SUR HELPER</v>
          </cell>
          <cell r="D455">
            <v>3702</v>
          </cell>
          <cell r="E455" t="str">
            <v>SOHAN V. SINGH</v>
          </cell>
          <cell r="G455">
            <v>0.52</v>
          </cell>
          <cell r="I455">
            <v>37036</v>
          </cell>
          <cell r="J455" t="str">
            <v>SURVEY</v>
          </cell>
          <cell r="K455" t="str">
            <v>CANA</v>
          </cell>
        </row>
        <row r="456">
          <cell r="B456" t="str">
            <v>I-0197</v>
          </cell>
          <cell r="C456" t="str">
            <v>MARINE RIGGER</v>
          </cell>
          <cell r="D456">
            <v>6472</v>
          </cell>
          <cell r="E456" t="str">
            <v>MD. SHAMIM AKHTAR</v>
          </cell>
          <cell r="G456">
            <v>0.86</v>
          </cell>
          <cell r="I456">
            <v>37036</v>
          </cell>
          <cell r="J456" t="str">
            <v>CIVIL</v>
          </cell>
          <cell r="K456" t="str">
            <v>CANA</v>
          </cell>
        </row>
        <row r="457">
          <cell r="B457" t="str">
            <v>I-0200</v>
          </cell>
          <cell r="C457" t="str">
            <v>MARINE RIGGER</v>
          </cell>
          <cell r="D457">
            <v>6472</v>
          </cell>
          <cell r="E457" t="str">
            <v>BABUJAN SIDDIQUI</v>
          </cell>
          <cell r="G457">
            <v>0.86</v>
          </cell>
          <cell r="I457">
            <v>37036</v>
          </cell>
          <cell r="J457" t="str">
            <v>CIVIL</v>
          </cell>
          <cell r="K457" t="str">
            <v>CANA</v>
          </cell>
        </row>
        <row r="458">
          <cell r="B458" t="str">
            <v>I-0201</v>
          </cell>
          <cell r="C458" t="str">
            <v>MARINE RIGGER</v>
          </cell>
          <cell r="D458">
            <v>6472</v>
          </cell>
          <cell r="E458" t="str">
            <v>BIDYA SAGAR C.</v>
          </cell>
          <cell r="G458">
            <v>0.82</v>
          </cell>
          <cell r="I458">
            <v>37036</v>
          </cell>
          <cell r="J458" t="str">
            <v>CIVIL</v>
          </cell>
          <cell r="K458" t="str">
            <v>CANA</v>
          </cell>
        </row>
        <row r="459">
          <cell r="B459" t="str">
            <v>I-0202</v>
          </cell>
          <cell r="C459" t="str">
            <v>MARINE RIGGER</v>
          </cell>
          <cell r="D459">
            <v>6472</v>
          </cell>
          <cell r="E459" t="str">
            <v>LAKHBIR SINGH</v>
          </cell>
          <cell r="G459">
            <v>0.82</v>
          </cell>
          <cell r="I459">
            <v>37036</v>
          </cell>
          <cell r="J459" t="str">
            <v>W/SHOP</v>
          </cell>
          <cell r="K459" t="str">
            <v>CANA</v>
          </cell>
        </row>
        <row r="460">
          <cell r="B460" t="str">
            <v>I-0203</v>
          </cell>
          <cell r="C460" t="str">
            <v>MARINE RIGGER</v>
          </cell>
          <cell r="D460">
            <v>6472</v>
          </cell>
          <cell r="E460" t="str">
            <v>MANGAL SINGH</v>
          </cell>
          <cell r="G460">
            <v>0.82</v>
          </cell>
          <cell r="I460">
            <v>37036</v>
          </cell>
          <cell r="J460" t="str">
            <v>CIVIL</v>
          </cell>
          <cell r="K460" t="str">
            <v>CANA</v>
          </cell>
        </row>
        <row r="461">
          <cell r="B461" t="str">
            <v>I-0207</v>
          </cell>
          <cell r="C461" t="str">
            <v>F/LIFT</v>
          </cell>
          <cell r="D461">
            <v>1027</v>
          </cell>
          <cell r="E461" t="str">
            <v>BALBIR</v>
          </cell>
          <cell r="G461">
            <v>0.86</v>
          </cell>
          <cell r="I461">
            <v>37037</v>
          </cell>
          <cell r="J461" t="str">
            <v>W/SHOP</v>
          </cell>
          <cell r="K461" t="str">
            <v>HANA</v>
          </cell>
        </row>
        <row r="462">
          <cell r="B462" t="str">
            <v>I-0208</v>
          </cell>
          <cell r="C462" t="str">
            <v>D/T(면허소지)</v>
          </cell>
          <cell r="D462">
            <v>1041</v>
          </cell>
          <cell r="E462" t="str">
            <v>MADAN LAL</v>
          </cell>
          <cell r="G462">
            <v>1.03</v>
          </cell>
          <cell r="H462">
            <v>1.18</v>
          </cell>
          <cell r="I462">
            <v>37037</v>
          </cell>
          <cell r="J462" t="str">
            <v>CIVIL</v>
          </cell>
          <cell r="K462" t="str">
            <v>CANA</v>
          </cell>
        </row>
        <row r="463">
          <cell r="B463" t="str">
            <v>I-0209</v>
          </cell>
          <cell r="C463" t="str">
            <v>C.P.C.(ELECT)</v>
          </cell>
          <cell r="D463">
            <v>1043</v>
          </cell>
          <cell r="E463" t="str">
            <v>GURAQBAL SINGH</v>
          </cell>
          <cell r="G463">
            <v>1.07</v>
          </cell>
          <cell r="I463">
            <v>37037</v>
          </cell>
          <cell r="J463" t="str">
            <v>CIVIL</v>
          </cell>
          <cell r="K463" t="str">
            <v>CANA</v>
          </cell>
        </row>
        <row r="464">
          <cell r="B464" t="str">
            <v>I-0210</v>
          </cell>
          <cell r="C464" t="str">
            <v>F/CARP</v>
          </cell>
          <cell r="D464">
            <v>4542</v>
          </cell>
          <cell r="E464" t="str">
            <v>BALWINDER RAM</v>
          </cell>
          <cell r="G464">
            <v>0.75</v>
          </cell>
          <cell r="I464">
            <v>37037</v>
          </cell>
          <cell r="J464" t="str">
            <v>SAFETY</v>
          </cell>
          <cell r="K464" t="str">
            <v>CANA</v>
          </cell>
        </row>
        <row r="465">
          <cell r="B465" t="str">
            <v>I-0212</v>
          </cell>
          <cell r="C465" t="str">
            <v>MARINE RIGGER</v>
          </cell>
          <cell r="D465">
            <v>6472</v>
          </cell>
          <cell r="E465" t="str">
            <v>ALI ASGHAR KHAN</v>
          </cell>
          <cell r="G465">
            <v>0.9</v>
          </cell>
          <cell r="I465">
            <v>37037</v>
          </cell>
          <cell r="J465" t="str">
            <v>CIVIL</v>
          </cell>
          <cell r="K465" t="str">
            <v>CANA</v>
          </cell>
        </row>
        <row r="466">
          <cell r="B466" t="str">
            <v>I-0213</v>
          </cell>
          <cell r="C466" t="str">
            <v>MARINE RIGGER</v>
          </cell>
          <cell r="D466">
            <v>6472</v>
          </cell>
          <cell r="E466" t="str">
            <v>MANOJ KUMAR</v>
          </cell>
          <cell r="G466">
            <v>0.82</v>
          </cell>
          <cell r="I466">
            <v>37042</v>
          </cell>
          <cell r="J466" t="str">
            <v>CIVIL</v>
          </cell>
          <cell r="K466" t="str">
            <v>CANA</v>
          </cell>
        </row>
        <row r="467">
          <cell r="B467" t="str">
            <v>I-0214</v>
          </cell>
          <cell r="C467" t="str">
            <v>MARINE RIGGER</v>
          </cell>
          <cell r="D467">
            <v>6472</v>
          </cell>
          <cell r="E467" t="str">
            <v>SARBJIT SINGH</v>
          </cell>
          <cell r="G467">
            <v>0.82</v>
          </cell>
          <cell r="I467">
            <v>37042</v>
          </cell>
          <cell r="J467" t="str">
            <v>CIVIL</v>
          </cell>
          <cell r="K467" t="str">
            <v>CANA</v>
          </cell>
        </row>
        <row r="468">
          <cell r="B468" t="str">
            <v>I-0215</v>
          </cell>
          <cell r="C468" t="str">
            <v>MARINE RIGGER</v>
          </cell>
          <cell r="D468">
            <v>6472</v>
          </cell>
          <cell r="E468" t="str">
            <v>MD. AFTAB ALAM</v>
          </cell>
          <cell r="G468">
            <v>0.82</v>
          </cell>
          <cell r="I468">
            <v>37042</v>
          </cell>
          <cell r="J468" t="str">
            <v>CIVIL</v>
          </cell>
          <cell r="K468" t="str">
            <v>CANA</v>
          </cell>
        </row>
        <row r="469">
          <cell r="B469" t="str">
            <v>I-0216</v>
          </cell>
          <cell r="C469" t="str">
            <v>G/WELDER</v>
          </cell>
          <cell r="D469">
            <v>7131</v>
          </cell>
          <cell r="E469" t="str">
            <v>SALAUDDIN ALIAAS</v>
          </cell>
          <cell r="G469">
            <v>0.82</v>
          </cell>
          <cell r="I469">
            <v>37042</v>
          </cell>
          <cell r="J469" t="str">
            <v>CIVIL</v>
          </cell>
          <cell r="K469" t="str">
            <v>CANA</v>
          </cell>
        </row>
        <row r="470">
          <cell r="B470" t="str">
            <v>I-0218</v>
          </cell>
          <cell r="C470" t="str">
            <v>F/CARP</v>
          </cell>
          <cell r="D470">
            <v>4542</v>
          </cell>
          <cell r="E470" t="str">
            <v>RAM ASRA</v>
          </cell>
          <cell r="G470">
            <v>0.71</v>
          </cell>
          <cell r="I470">
            <v>37049</v>
          </cell>
          <cell r="J470" t="str">
            <v>CIVIL</v>
          </cell>
          <cell r="K470" t="str">
            <v>CANA</v>
          </cell>
        </row>
        <row r="471">
          <cell r="B471" t="str">
            <v>I-0219</v>
          </cell>
          <cell r="C471" t="str">
            <v>MARINE RIGGER</v>
          </cell>
          <cell r="D471">
            <v>6472</v>
          </cell>
          <cell r="E471" t="str">
            <v>BHUAR YADAV</v>
          </cell>
          <cell r="G471">
            <v>0.82</v>
          </cell>
          <cell r="I471">
            <v>37049</v>
          </cell>
          <cell r="J471" t="str">
            <v>CIVIL</v>
          </cell>
          <cell r="K471" t="str">
            <v>CANA</v>
          </cell>
        </row>
        <row r="472">
          <cell r="B472" t="str">
            <v>I-0220</v>
          </cell>
          <cell r="C472" t="str">
            <v>G/WELDER</v>
          </cell>
          <cell r="D472">
            <v>7131</v>
          </cell>
          <cell r="E472" t="str">
            <v>MD. SHOUKAT ALI</v>
          </cell>
          <cell r="G472">
            <v>0.82</v>
          </cell>
          <cell r="I472">
            <v>37049</v>
          </cell>
          <cell r="J472" t="str">
            <v>ARCH(S)</v>
          </cell>
          <cell r="K472" t="str">
            <v>CANA</v>
          </cell>
        </row>
        <row r="473">
          <cell r="B473" t="str">
            <v>I-0222</v>
          </cell>
          <cell r="C473" t="str">
            <v>C/LABOUR</v>
          </cell>
          <cell r="D473">
            <v>4432</v>
          </cell>
          <cell r="E473" t="str">
            <v>JUBY GEORGE</v>
          </cell>
          <cell r="G473">
            <v>0.52</v>
          </cell>
          <cell r="I473">
            <v>37050</v>
          </cell>
          <cell r="J473" t="str">
            <v>MECH</v>
          </cell>
          <cell r="K473" t="str">
            <v>CANA</v>
          </cell>
        </row>
        <row r="474">
          <cell r="B474" t="str">
            <v>I-0223</v>
          </cell>
          <cell r="C474" t="str">
            <v>C/LABOUR</v>
          </cell>
          <cell r="D474">
            <v>4432</v>
          </cell>
          <cell r="E474" t="str">
            <v>SAHJAD ANSARI</v>
          </cell>
          <cell r="G474">
            <v>0.52</v>
          </cell>
          <cell r="I474">
            <v>37050</v>
          </cell>
          <cell r="J474" t="str">
            <v>CIVIL</v>
          </cell>
          <cell r="K474" t="str">
            <v>CANA</v>
          </cell>
        </row>
        <row r="475">
          <cell r="B475" t="str">
            <v>I-0224</v>
          </cell>
          <cell r="C475" t="str">
            <v>C/LABOUR</v>
          </cell>
          <cell r="D475">
            <v>4432</v>
          </cell>
          <cell r="E475" t="str">
            <v>RANJIT SINGH</v>
          </cell>
          <cell r="G475">
            <v>0.59</v>
          </cell>
          <cell r="I475">
            <v>37050</v>
          </cell>
          <cell r="J475" t="str">
            <v>CIVIL</v>
          </cell>
          <cell r="K475" t="str">
            <v>CANA</v>
          </cell>
        </row>
        <row r="476">
          <cell r="B476" t="str">
            <v>I-0226</v>
          </cell>
          <cell r="C476" t="str">
            <v>C/LABOUR</v>
          </cell>
          <cell r="D476">
            <v>4432</v>
          </cell>
          <cell r="E476" t="str">
            <v>HARBHAJAN LAL</v>
          </cell>
          <cell r="G476">
            <v>0.59</v>
          </cell>
          <cell r="I476">
            <v>37050</v>
          </cell>
          <cell r="J476" t="str">
            <v>CIVIL</v>
          </cell>
          <cell r="K476" t="str">
            <v>CANA</v>
          </cell>
        </row>
        <row r="477">
          <cell r="B477" t="str">
            <v>I-0228</v>
          </cell>
          <cell r="C477" t="str">
            <v>C/LABOUR</v>
          </cell>
          <cell r="D477">
            <v>4432</v>
          </cell>
          <cell r="E477" t="str">
            <v>AMRIK SINGH</v>
          </cell>
          <cell r="G477">
            <v>0.59</v>
          </cell>
          <cell r="H477">
            <v>440</v>
          </cell>
          <cell r="I477">
            <v>37050</v>
          </cell>
          <cell r="J477" t="str">
            <v>CIVIL</v>
          </cell>
          <cell r="K477" t="str">
            <v>CANA</v>
          </cell>
        </row>
        <row r="478">
          <cell r="B478" t="str">
            <v>I-0229</v>
          </cell>
          <cell r="C478" t="str">
            <v>C/LABOUR</v>
          </cell>
          <cell r="D478">
            <v>4432</v>
          </cell>
          <cell r="E478" t="str">
            <v>BAHADUR SINGH</v>
          </cell>
          <cell r="G478">
            <v>0.59</v>
          </cell>
          <cell r="I478">
            <v>37050</v>
          </cell>
          <cell r="J478" t="str">
            <v>MECH</v>
          </cell>
          <cell r="K478" t="str">
            <v>CANA</v>
          </cell>
        </row>
        <row r="479">
          <cell r="B479" t="str">
            <v>I-0230</v>
          </cell>
          <cell r="C479" t="str">
            <v>C/LABOUR</v>
          </cell>
          <cell r="D479">
            <v>4432</v>
          </cell>
          <cell r="E479" t="str">
            <v>JASVIR CHAND</v>
          </cell>
          <cell r="G479">
            <v>0.59</v>
          </cell>
          <cell r="H479">
            <v>0.68</v>
          </cell>
          <cell r="I479">
            <v>37050</v>
          </cell>
          <cell r="J479" t="str">
            <v>CIVIL</v>
          </cell>
          <cell r="K479" t="str">
            <v>CANA</v>
          </cell>
        </row>
        <row r="480">
          <cell r="B480" t="str">
            <v>I-0233</v>
          </cell>
          <cell r="C480" t="str">
            <v>C/LABOUR</v>
          </cell>
          <cell r="D480">
            <v>4432</v>
          </cell>
          <cell r="E480" t="str">
            <v>BAHADER RAM</v>
          </cell>
          <cell r="G480">
            <v>0.59</v>
          </cell>
          <cell r="I480">
            <v>37050</v>
          </cell>
          <cell r="J480" t="str">
            <v>PLAN(M)</v>
          </cell>
          <cell r="K480" t="str">
            <v>CANA</v>
          </cell>
        </row>
        <row r="481">
          <cell r="B481" t="str">
            <v>I-0234</v>
          </cell>
          <cell r="C481" t="str">
            <v>REBAR</v>
          </cell>
          <cell r="D481">
            <v>4451</v>
          </cell>
          <cell r="E481" t="str">
            <v>SHAMSHAD ALAM</v>
          </cell>
          <cell r="G481">
            <v>0.75</v>
          </cell>
          <cell r="I481">
            <v>37050</v>
          </cell>
          <cell r="J481" t="str">
            <v>CIVIL</v>
          </cell>
          <cell r="K481" t="str">
            <v>CANA</v>
          </cell>
        </row>
        <row r="482">
          <cell r="B482" t="str">
            <v>I-0235</v>
          </cell>
          <cell r="C482" t="str">
            <v>F/CARP</v>
          </cell>
          <cell r="D482">
            <v>4542</v>
          </cell>
          <cell r="E482" t="str">
            <v>KISHAN LAL</v>
          </cell>
          <cell r="G482">
            <v>0.79</v>
          </cell>
          <cell r="H482">
            <v>0.95</v>
          </cell>
          <cell r="I482">
            <v>37050</v>
          </cell>
          <cell r="J482" t="str">
            <v>CIVIL</v>
          </cell>
          <cell r="K482" t="str">
            <v>CANA</v>
          </cell>
        </row>
        <row r="483">
          <cell r="B483" t="str">
            <v>I-0236</v>
          </cell>
          <cell r="C483" t="str">
            <v>F/CARP</v>
          </cell>
          <cell r="D483">
            <v>4542</v>
          </cell>
          <cell r="E483" t="str">
            <v>MUSLIM AHMED</v>
          </cell>
          <cell r="G483">
            <v>0.75</v>
          </cell>
          <cell r="I483">
            <v>37050</v>
          </cell>
          <cell r="J483" t="str">
            <v>CIVIL</v>
          </cell>
          <cell r="K483" t="str">
            <v>CANA</v>
          </cell>
        </row>
        <row r="484">
          <cell r="B484" t="str">
            <v>I-0237</v>
          </cell>
          <cell r="C484" t="str">
            <v>F/CARP</v>
          </cell>
          <cell r="D484">
            <v>4542</v>
          </cell>
          <cell r="E484" t="str">
            <v>MD. YUSUF</v>
          </cell>
          <cell r="G484">
            <v>0.75</v>
          </cell>
          <cell r="H484">
            <v>473</v>
          </cell>
          <cell r="I484">
            <v>37050</v>
          </cell>
          <cell r="J484" t="str">
            <v>CIVIL</v>
          </cell>
          <cell r="K484" t="str">
            <v>CANA</v>
          </cell>
        </row>
        <row r="485">
          <cell r="B485" t="str">
            <v>I-0238</v>
          </cell>
          <cell r="C485" t="str">
            <v>MARINE RIGGER</v>
          </cell>
          <cell r="D485">
            <v>6472</v>
          </cell>
          <cell r="E485" t="str">
            <v>RABINDRA KUMAR</v>
          </cell>
          <cell r="G485">
            <v>0.82</v>
          </cell>
          <cell r="I485">
            <v>37050</v>
          </cell>
          <cell r="J485" t="str">
            <v>CIVIL</v>
          </cell>
          <cell r="K485" t="str">
            <v>CANA</v>
          </cell>
        </row>
        <row r="486">
          <cell r="B486" t="str">
            <v>I-0239</v>
          </cell>
          <cell r="C486" t="str">
            <v>MARINE RIGGER</v>
          </cell>
          <cell r="D486">
            <v>6472</v>
          </cell>
          <cell r="E486" t="str">
            <v>GURBACHAN SINGH</v>
          </cell>
          <cell r="G486">
            <v>0.86</v>
          </cell>
          <cell r="H486">
            <v>0.88</v>
          </cell>
          <cell r="I486">
            <v>37050</v>
          </cell>
          <cell r="J486" t="str">
            <v>ARCH(S)</v>
          </cell>
          <cell r="K486" t="str">
            <v>CANA</v>
          </cell>
        </row>
        <row r="487">
          <cell r="B487" t="str">
            <v>I-0240</v>
          </cell>
          <cell r="C487" t="str">
            <v>P.C OPTR</v>
          </cell>
          <cell r="D487">
            <v>9957</v>
          </cell>
          <cell r="E487" t="str">
            <v>MATHEWS M. GEORGE</v>
          </cell>
          <cell r="G487">
            <v>0.86</v>
          </cell>
          <cell r="I487">
            <v>37050</v>
          </cell>
          <cell r="J487" t="str">
            <v>GEN</v>
          </cell>
          <cell r="K487" t="str">
            <v>CANA</v>
          </cell>
        </row>
        <row r="488">
          <cell r="B488" t="str">
            <v>I-0241</v>
          </cell>
          <cell r="C488" t="str">
            <v>REBAR</v>
          </cell>
          <cell r="D488">
            <v>4451</v>
          </cell>
          <cell r="E488" t="str">
            <v>BALDEV S. PAYAL</v>
          </cell>
          <cell r="G488">
            <v>0.75</v>
          </cell>
          <cell r="I488">
            <v>37051</v>
          </cell>
          <cell r="J488" t="str">
            <v>CIVIL</v>
          </cell>
          <cell r="K488" t="str">
            <v>CANA</v>
          </cell>
        </row>
        <row r="489">
          <cell r="B489" t="str">
            <v>I-0244</v>
          </cell>
          <cell r="C489" t="str">
            <v>MARINE RIGGER</v>
          </cell>
          <cell r="D489">
            <v>6472</v>
          </cell>
          <cell r="E489" t="str">
            <v>SANJOY RAM</v>
          </cell>
          <cell r="G489">
            <v>0.82</v>
          </cell>
          <cell r="I489">
            <v>37051</v>
          </cell>
          <cell r="J489" t="str">
            <v>CIVIL</v>
          </cell>
          <cell r="K489" t="str">
            <v>CANA</v>
          </cell>
        </row>
        <row r="490">
          <cell r="B490" t="str">
            <v>I-0246</v>
          </cell>
          <cell r="C490" t="str">
            <v>T/R(L/V)</v>
          </cell>
          <cell r="D490">
            <v>1042</v>
          </cell>
          <cell r="E490" t="str">
            <v>AHMED HUSSAIN T.</v>
          </cell>
          <cell r="G490">
            <v>1.02</v>
          </cell>
          <cell r="I490">
            <v>37056</v>
          </cell>
          <cell r="J490" t="str">
            <v>W/SHOP</v>
          </cell>
          <cell r="K490" t="str">
            <v>AMG</v>
          </cell>
        </row>
        <row r="491">
          <cell r="B491" t="str">
            <v>I-0247</v>
          </cell>
          <cell r="C491" t="str">
            <v>F/CARP</v>
          </cell>
          <cell r="D491">
            <v>4542</v>
          </cell>
          <cell r="E491" t="str">
            <v>SATNAM</v>
          </cell>
          <cell r="G491">
            <v>0.71</v>
          </cell>
          <cell r="I491">
            <v>37056</v>
          </cell>
          <cell r="J491" t="str">
            <v>CIVIL</v>
          </cell>
          <cell r="K491" t="str">
            <v>CANA</v>
          </cell>
        </row>
        <row r="492">
          <cell r="B492" t="str">
            <v>I-0248</v>
          </cell>
          <cell r="C492" t="str">
            <v>F/CARP</v>
          </cell>
          <cell r="D492">
            <v>4542</v>
          </cell>
          <cell r="E492" t="str">
            <v>YOGENDRA BHAKT</v>
          </cell>
          <cell r="G492">
            <v>0.71</v>
          </cell>
          <cell r="I492">
            <v>37056</v>
          </cell>
          <cell r="J492" t="str">
            <v>CIVIL</v>
          </cell>
          <cell r="K492" t="str">
            <v>CANA</v>
          </cell>
        </row>
        <row r="493">
          <cell r="B493" t="str">
            <v>I-0249</v>
          </cell>
          <cell r="C493" t="str">
            <v>MARINE RIGGER</v>
          </cell>
          <cell r="D493">
            <v>6472</v>
          </cell>
          <cell r="E493" t="str">
            <v>SHAJI T. PARAMBIL</v>
          </cell>
          <cell r="G493">
            <v>0.9</v>
          </cell>
          <cell r="I493">
            <v>37056</v>
          </cell>
          <cell r="J493" t="str">
            <v>CIVIL</v>
          </cell>
          <cell r="K493" t="str">
            <v>CANA</v>
          </cell>
        </row>
        <row r="494">
          <cell r="B494" t="str">
            <v>I-0250</v>
          </cell>
          <cell r="C494" t="str">
            <v>MARINE RIGGER</v>
          </cell>
          <cell r="D494">
            <v>6472</v>
          </cell>
          <cell r="E494" t="str">
            <v>V. NAICKER MAHADEVAN</v>
          </cell>
          <cell r="G494">
            <v>0.86</v>
          </cell>
          <cell r="I494">
            <v>37056</v>
          </cell>
          <cell r="J494" t="str">
            <v>CIVIL</v>
          </cell>
          <cell r="K494" t="str">
            <v>CANA</v>
          </cell>
        </row>
        <row r="495">
          <cell r="B495" t="str">
            <v>I-0251</v>
          </cell>
          <cell r="C495" t="str">
            <v>MARINE RIGGER</v>
          </cell>
          <cell r="D495">
            <v>6472</v>
          </cell>
          <cell r="E495" t="str">
            <v>KANNAPPAN MOHAN N.</v>
          </cell>
          <cell r="G495">
            <v>0.86</v>
          </cell>
          <cell r="I495">
            <v>37056</v>
          </cell>
          <cell r="J495" t="str">
            <v>CIVIL</v>
          </cell>
          <cell r="K495" t="str">
            <v>CANA</v>
          </cell>
        </row>
        <row r="496">
          <cell r="B496" t="str">
            <v>I-0252</v>
          </cell>
          <cell r="C496" t="str">
            <v>MARINE RIGGER</v>
          </cell>
          <cell r="D496">
            <v>6472</v>
          </cell>
          <cell r="E496" t="str">
            <v>ARUMUGAM PARTHEEBAN</v>
          </cell>
          <cell r="G496">
            <v>0.86</v>
          </cell>
          <cell r="I496">
            <v>37056</v>
          </cell>
          <cell r="J496" t="str">
            <v>CIVIL</v>
          </cell>
          <cell r="K496" t="str">
            <v>CANA</v>
          </cell>
        </row>
        <row r="497">
          <cell r="B497" t="str">
            <v>I-0253</v>
          </cell>
          <cell r="C497" t="str">
            <v>MARINE RIGGER</v>
          </cell>
          <cell r="D497">
            <v>6472</v>
          </cell>
          <cell r="E497" t="str">
            <v>SABAPATHY PARANTHAMA</v>
          </cell>
          <cell r="G497">
            <v>0.86</v>
          </cell>
          <cell r="I497">
            <v>37056</v>
          </cell>
          <cell r="J497" t="str">
            <v>CIVIL</v>
          </cell>
          <cell r="K497" t="str">
            <v>CANA</v>
          </cell>
        </row>
        <row r="498">
          <cell r="B498" t="str">
            <v>I-0255</v>
          </cell>
          <cell r="C498" t="str">
            <v>MARINE RIGGER</v>
          </cell>
          <cell r="D498">
            <v>6472</v>
          </cell>
          <cell r="E498" t="str">
            <v>T. GOPALAN UDAYAN</v>
          </cell>
          <cell r="G498">
            <v>0.86</v>
          </cell>
          <cell r="I498">
            <v>37056</v>
          </cell>
          <cell r="J498" t="str">
            <v>CIVIL</v>
          </cell>
          <cell r="K498" t="str">
            <v>CANA</v>
          </cell>
        </row>
        <row r="499">
          <cell r="B499" t="str">
            <v>I-0256</v>
          </cell>
          <cell r="C499" t="str">
            <v>MARINE RIGGER</v>
          </cell>
          <cell r="D499">
            <v>6472</v>
          </cell>
          <cell r="E499" t="str">
            <v>ACHUTHAN LALU</v>
          </cell>
          <cell r="G499">
            <v>0.86</v>
          </cell>
          <cell r="I499">
            <v>37056</v>
          </cell>
          <cell r="J499" t="str">
            <v>CIVIL</v>
          </cell>
          <cell r="K499" t="str">
            <v>CANA</v>
          </cell>
        </row>
        <row r="500">
          <cell r="B500" t="str">
            <v>I-0257</v>
          </cell>
          <cell r="C500" t="str">
            <v>MARINE RIGGER</v>
          </cell>
          <cell r="D500">
            <v>6472</v>
          </cell>
          <cell r="E500" t="str">
            <v>JOSEPH TOMINIC</v>
          </cell>
          <cell r="G500">
            <v>0.86</v>
          </cell>
          <cell r="I500">
            <v>37056</v>
          </cell>
          <cell r="J500" t="str">
            <v>CIVIL</v>
          </cell>
          <cell r="K500" t="str">
            <v>CANA</v>
          </cell>
        </row>
        <row r="501">
          <cell r="B501" t="str">
            <v>I-0258</v>
          </cell>
          <cell r="C501" t="str">
            <v>MARINE RIGGER</v>
          </cell>
          <cell r="D501">
            <v>6472</v>
          </cell>
          <cell r="E501" t="str">
            <v>MUNUSAMY N.</v>
          </cell>
          <cell r="G501">
            <v>0.86</v>
          </cell>
          <cell r="I501">
            <v>37056</v>
          </cell>
          <cell r="J501" t="str">
            <v>CIVIL</v>
          </cell>
          <cell r="K501" t="str">
            <v>CANA</v>
          </cell>
        </row>
        <row r="502">
          <cell r="B502" t="str">
            <v>I-0259</v>
          </cell>
          <cell r="C502" t="str">
            <v>MARINE RIGGER</v>
          </cell>
          <cell r="D502">
            <v>6472</v>
          </cell>
          <cell r="E502" t="str">
            <v>THANKANDAR JEYASEKAR</v>
          </cell>
          <cell r="G502">
            <v>0.86</v>
          </cell>
          <cell r="I502">
            <v>37056</v>
          </cell>
          <cell r="J502" t="str">
            <v>CIVIL</v>
          </cell>
          <cell r="K502" t="str">
            <v>CANA</v>
          </cell>
        </row>
        <row r="503">
          <cell r="B503" t="str">
            <v>I-0262</v>
          </cell>
          <cell r="C503" t="str">
            <v>C/LABOUR</v>
          </cell>
          <cell r="D503">
            <v>4432</v>
          </cell>
          <cell r="E503" t="str">
            <v>N.M. SAMUEL THANKACHEN</v>
          </cell>
          <cell r="G503">
            <v>0.52</v>
          </cell>
          <cell r="I503">
            <v>37058</v>
          </cell>
          <cell r="J503" t="str">
            <v>GEN</v>
          </cell>
          <cell r="K503" t="str">
            <v>MANGAF</v>
          </cell>
        </row>
        <row r="504">
          <cell r="B504" t="str">
            <v>I-0263</v>
          </cell>
          <cell r="C504" t="str">
            <v>C/LABOUR</v>
          </cell>
          <cell r="D504">
            <v>4432</v>
          </cell>
          <cell r="E504" t="str">
            <v>KULDIP</v>
          </cell>
          <cell r="G504">
            <v>0.52</v>
          </cell>
          <cell r="I504">
            <v>37058</v>
          </cell>
          <cell r="J504" t="str">
            <v>CIVIL</v>
          </cell>
          <cell r="K504" t="str">
            <v>CANA</v>
          </cell>
        </row>
        <row r="505">
          <cell r="B505" t="str">
            <v>I-0265</v>
          </cell>
          <cell r="C505" t="str">
            <v>C/LABOUR</v>
          </cell>
          <cell r="D505">
            <v>4432</v>
          </cell>
          <cell r="E505" t="str">
            <v>M. APPU SANTHOSH</v>
          </cell>
          <cell r="G505">
            <v>0.52</v>
          </cell>
          <cell r="I505">
            <v>37058</v>
          </cell>
          <cell r="J505" t="str">
            <v>CIVIL</v>
          </cell>
          <cell r="K505" t="str">
            <v>CANA</v>
          </cell>
        </row>
        <row r="506">
          <cell r="B506" t="str">
            <v>I-0267</v>
          </cell>
          <cell r="C506" t="str">
            <v>C/LABOUR</v>
          </cell>
          <cell r="D506">
            <v>4432</v>
          </cell>
          <cell r="E506" t="str">
            <v>MOHD. NASEEM</v>
          </cell>
          <cell r="G506">
            <v>0.52</v>
          </cell>
          <cell r="I506">
            <v>37058</v>
          </cell>
          <cell r="J506" t="str">
            <v>MECH</v>
          </cell>
          <cell r="K506" t="str">
            <v>CANA</v>
          </cell>
        </row>
        <row r="507">
          <cell r="B507" t="str">
            <v>I-0269</v>
          </cell>
          <cell r="C507" t="str">
            <v>C/LABOUR</v>
          </cell>
          <cell r="D507">
            <v>4432</v>
          </cell>
          <cell r="E507" t="str">
            <v>MOHD. JAMIL</v>
          </cell>
          <cell r="G507">
            <v>0.56999999999999995</v>
          </cell>
          <cell r="H507">
            <v>0.57999999999999996</v>
          </cell>
          <cell r="I507">
            <v>37058</v>
          </cell>
          <cell r="J507" t="str">
            <v>CIVIL</v>
          </cell>
          <cell r="K507" t="str">
            <v>CANA</v>
          </cell>
        </row>
        <row r="508">
          <cell r="B508" t="str">
            <v>I-0270</v>
          </cell>
          <cell r="C508" t="str">
            <v>C/LABOUR</v>
          </cell>
          <cell r="D508">
            <v>4432</v>
          </cell>
          <cell r="E508" t="str">
            <v>BALIHER RAM</v>
          </cell>
          <cell r="G508">
            <v>0.65</v>
          </cell>
          <cell r="H508">
            <v>0.62</v>
          </cell>
          <cell r="I508">
            <v>37058</v>
          </cell>
          <cell r="J508" t="str">
            <v>CIVIL</v>
          </cell>
          <cell r="K508" t="str">
            <v>CANA</v>
          </cell>
        </row>
        <row r="509">
          <cell r="B509" t="str">
            <v>I-0273</v>
          </cell>
          <cell r="C509" t="str">
            <v>F/CARP</v>
          </cell>
          <cell r="D509">
            <v>4542</v>
          </cell>
          <cell r="E509" t="str">
            <v>LAKHVIR SINGH</v>
          </cell>
          <cell r="G509">
            <v>0.75</v>
          </cell>
          <cell r="I509">
            <v>37058</v>
          </cell>
          <cell r="J509" t="str">
            <v>CIVIL</v>
          </cell>
          <cell r="K509" t="str">
            <v>CANA</v>
          </cell>
        </row>
        <row r="510">
          <cell r="B510" t="str">
            <v>I-0274</v>
          </cell>
          <cell r="C510" t="str">
            <v>F/CARP</v>
          </cell>
          <cell r="D510">
            <v>4542</v>
          </cell>
          <cell r="E510" t="str">
            <v>GULJEET SINGH</v>
          </cell>
          <cell r="G510">
            <v>0.71</v>
          </cell>
          <cell r="I510">
            <v>37058</v>
          </cell>
          <cell r="J510" t="str">
            <v>ARCH(S)</v>
          </cell>
          <cell r="K510" t="str">
            <v>CANA</v>
          </cell>
        </row>
        <row r="511">
          <cell r="B511" t="str">
            <v>I-0275</v>
          </cell>
          <cell r="C511" t="str">
            <v>M/RIGGER FM</v>
          </cell>
          <cell r="D511">
            <v>6472</v>
          </cell>
          <cell r="E511" t="str">
            <v>DURAI RAJ SRIKANTH</v>
          </cell>
          <cell r="G511">
            <v>1.1499999999999999</v>
          </cell>
          <cell r="I511">
            <v>37058</v>
          </cell>
          <cell r="J511" t="str">
            <v>CIVIL</v>
          </cell>
          <cell r="K511" t="str">
            <v>CANA</v>
          </cell>
        </row>
        <row r="512">
          <cell r="B512" t="str">
            <v>I-0276</v>
          </cell>
          <cell r="C512" t="str">
            <v>MARINE RIGGER</v>
          </cell>
          <cell r="D512">
            <v>6472</v>
          </cell>
          <cell r="E512" t="str">
            <v>BORA T. REDDY</v>
          </cell>
          <cell r="G512">
            <v>0.86</v>
          </cell>
          <cell r="I512">
            <v>37058</v>
          </cell>
          <cell r="J512" t="str">
            <v>CIVIL</v>
          </cell>
          <cell r="K512" t="str">
            <v>CANA</v>
          </cell>
        </row>
        <row r="513">
          <cell r="B513" t="str">
            <v>I-0277</v>
          </cell>
          <cell r="C513" t="str">
            <v>MARINE RIGGER</v>
          </cell>
          <cell r="D513">
            <v>6472</v>
          </cell>
          <cell r="E513" t="str">
            <v>ASIL N. REDDY</v>
          </cell>
          <cell r="G513">
            <v>0.86</v>
          </cell>
          <cell r="I513">
            <v>37058</v>
          </cell>
          <cell r="J513" t="str">
            <v>CIVIL</v>
          </cell>
          <cell r="K513" t="str">
            <v>CANA</v>
          </cell>
        </row>
        <row r="514">
          <cell r="B514" t="str">
            <v>I-0278</v>
          </cell>
          <cell r="C514" t="str">
            <v>MARINE RIGGER</v>
          </cell>
          <cell r="D514">
            <v>6472</v>
          </cell>
          <cell r="E514" t="str">
            <v>BOI NOOKAYYA</v>
          </cell>
          <cell r="G514">
            <v>0.86</v>
          </cell>
          <cell r="I514">
            <v>37058</v>
          </cell>
          <cell r="J514" t="str">
            <v>CIVIL</v>
          </cell>
          <cell r="K514" t="str">
            <v>CANA</v>
          </cell>
        </row>
        <row r="515">
          <cell r="B515" t="str">
            <v>I-0280</v>
          </cell>
          <cell r="C515" t="str">
            <v>MARINE RIGGER</v>
          </cell>
          <cell r="D515">
            <v>6472</v>
          </cell>
          <cell r="E515" t="str">
            <v>BAKI KESHAV LILU</v>
          </cell>
          <cell r="G515">
            <v>0.82</v>
          </cell>
          <cell r="I515">
            <v>37058</v>
          </cell>
          <cell r="J515" t="str">
            <v>CIVIL</v>
          </cell>
          <cell r="K515" t="str">
            <v>CANA</v>
          </cell>
        </row>
        <row r="516">
          <cell r="B516" t="str">
            <v>I-0282</v>
          </cell>
          <cell r="C516" t="str">
            <v>MARINE RIGGER</v>
          </cell>
          <cell r="D516">
            <v>6472</v>
          </cell>
          <cell r="E516" t="str">
            <v>JASBIR SINGH</v>
          </cell>
          <cell r="G516">
            <v>0.82</v>
          </cell>
          <cell r="I516">
            <v>37058</v>
          </cell>
          <cell r="J516" t="str">
            <v>CIVIL</v>
          </cell>
          <cell r="K516" t="str">
            <v>CANA</v>
          </cell>
        </row>
        <row r="517">
          <cell r="B517" t="str">
            <v>I-0283</v>
          </cell>
          <cell r="C517" t="str">
            <v>G/WELDER</v>
          </cell>
          <cell r="D517">
            <v>7131</v>
          </cell>
          <cell r="E517" t="str">
            <v>RAMACHANDRAN N.G.</v>
          </cell>
          <cell r="G517">
            <v>0.86</v>
          </cell>
          <cell r="H517">
            <v>0.68</v>
          </cell>
          <cell r="I517">
            <v>37058</v>
          </cell>
          <cell r="J517" t="str">
            <v>CIVIL</v>
          </cell>
          <cell r="K517" t="str">
            <v>CANA</v>
          </cell>
        </row>
        <row r="518">
          <cell r="B518" t="str">
            <v>I-0284</v>
          </cell>
          <cell r="C518" t="str">
            <v>G/WELDER</v>
          </cell>
          <cell r="D518">
            <v>7131</v>
          </cell>
          <cell r="E518" t="str">
            <v>PERIYASAMI RAMANUJAM</v>
          </cell>
          <cell r="G518">
            <v>0.86</v>
          </cell>
          <cell r="I518">
            <v>37058</v>
          </cell>
          <cell r="J518" t="str">
            <v>CIVIL</v>
          </cell>
          <cell r="K518" t="str">
            <v>CANA</v>
          </cell>
        </row>
        <row r="519">
          <cell r="B519" t="str">
            <v>I-0286</v>
          </cell>
          <cell r="C519" t="str">
            <v>IN/ELECT</v>
          </cell>
          <cell r="D519">
            <v>8301</v>
          </cell>
          <cell r="E519" t="str">
            <v>JOSHY PETER C.</v>
          </cell>
          <cell r="G519">
            <v>0.79</v>
          </cell>
          <cell r="I519">
            <v>37058</v>
          </cell>
          <cell r="J519" t="str">
            <v>ELECT</v>
          </cell>
          <cell r="K519" t="str">
            <v>CANA</v>
          </cell>
        </row>
        <row r="520">
          <cell r="B520" t="str">
            <v>I-0289</v>
          </cell>
          <cell r="C520" t="str">
            <v>B/LAYER</v>
          </cell>
          <cell r="D520">
            <v>4591</v>
          </cell>
          <cell r="E520" t="str">
            <v>CHAUDHARY BHOJ</v>
          </cell>
          <cell r="G520">
            <v>0.79</v>
          </cell>
          <cell r="H520">
            <v>0.95</v>
          </cell>
          <cell r="I520">
            <v>37065</v>
          </cell>
          <cell r="J520" t="str">
            <v>ARCH(S)</v>
          </cell>
          <cell r="K520" t="str">
            <v>CANA</v>
          </cell>
        </row>
        <row r="521">
          <cell r="B521" t="str">
            <v>I-0290</v>
          </cell>
          <cell r="C521" t="str">
            <v>P/L(HEAVY)</v>
          </cell>
          <cell r="D521">
            <v>1018</v>
          </cell>
          <cell r="E521" t="str">
            <v>PIARREY LAL</v>
          </cell>
          <cell r="G521">
            <v>0.97</v>
          </cell>
          <cell r="I521">
            <v>37065</v>
          </cell>
          <cell r="J521" t="str">
            <v>MECH</v>
          </cell>
          <cell r="K521" t="str">
            <v>MANGAF</v>
          </cell>
        </row>
        <row r="522">
          <cell r="B522" t="str">
            <v>I-0292</v>
          </cell>
          <cell r="C522" t="str">
            <v>C/LABOUR</v>
          </cell>
          <cell r="D522">
            <v>4432</v>
          </cell>
          <cell r="E522" t="str">
            <v>SURINDER SINGH</v>
          </cell>
          <cell r="G522">
            <v>0.52</v>
          </cell>
          <cell r="I522">
            <v>37065</v>
          </cell>
          <cell r="J522" t="str">
            <v>CIVIL</v>
          </cell>
          <cell r="K522" t="str">
            <v>CANA</v>
          </cell>
        </row>
        <row r="523">
          <cell r="B523" t="str">
            <v>I-0297</v>
          </cell>
          <cell r="C523" t="str">
            <v>REBAR</v>
          </cell>
          <cell r="D523">
            <v>4451</v>
          </cell>
          <cell r="E523" t="str">
            <v>JARMAN SINGH</v>
          </cell>
          <cell r="G523">
            <v>0.75</v>
          </cell>
          <cell r="I523">
            <v>37065</v>
          </cell>
          <cell r="J523" t="str">
            <v>CIVIL</v>
          </cell>
          <cell r="K523" t="str">
            <v>CANA</v>
          </cell>
        </row>
        <row r="524">
          <cell r="B524" t="str">
            <v>I-0301</v>
          </cell>
          <cell r="C524" t="str">
            <v>MED. ATTANDENT</v>
          </cell>
          <cell r="D524">
            <v>9991</v>
          </cell>
          <cell r="E524" t="str">
            <v>SAMBAR RAMESH</v>
          </cell>
          <cell r="G524">
            <v>0.82</v>
          </cell>
          <cell r="I524">
            <v>37065</v>
          </cell>
          <cell r="J524" t="str">
            <v>SAFETY</v>
          </cell>
          <cell r="K524" t="str">
            <v>CANA</v>
          </cell>
        </row>
        <row r="525">
          <cell r="B525" t="str">
            <v>I-0303</v>
          </cell>
          <cell r="C525" t="str">
            <v>REBAR</v>
          </cell>
          <cell r="D525">
            <v>4451</v>
          </cell>
          <cell r="E525" t="str">
            <v>BAIRISTER GOND</v>
          </cell>
          <cell r="G525">
            <v>0.71</v>
          </cell>
          <cell r="H525">
            <v>0.79</v>
          </cell>
          <cell r="I525">
            <v>37069</v>
          </cell>
          <cell r="J525" t="str">
            <v>CIVIL</v>
          </cell>
          <cell r="K525" t="str">
            <v>CANA</v>
          </cell>
        </row>
        <row r="526">
          <cell r="B526" t="str">
            <v>I-0304</v>
          </cell>
          <cell r="C526" t="str">
            <v>F/LIFT(면허소지)</v>
          </cell>
          <cell r="D526">
            <v>1027</v>
          </cell>
          <cell r="E526" t="str">
            <v>RAM LUBHAYA</v>
          </cell>
          <cell r="G526">
            <v>0.9</v>
          </cell>
          <cell r="I526">
            <v>37072</v>
          </cell>
          <cell r="J526" t="str">
            <v>CIVIL</v>
          </cell>
          <cell r="K526" t="str">
            <v>CANA</v>
          </cell>
        </row>
        <row r="527">
          <cell r="B527" t="str">
            <v>I-0306</v>
          </cell>
          <cell r="C527" t="str">
            <v>IN/ELECT</v>
          </cell>
          <cell r="D527">
            <v>8301</v>
          </cell>
          <cell r="E527" t="str">
            <v>JAYAKUMAR S. NAIR</v>
          </cell>
          <cell r="G527">
            <v>0.79</v>
          </cell>
          <cell r="I527">
            <v>37072</v>
          </cell>
          <cell r="J527" t="str">
            <v>ELECT</v>
          </cell>
          <cell r="K527" t="str">
            <v>CANA</v>
          </cell>
        </row>
        <row r="528">
          <cell r="B528" t="str">
            <v>I-0308</v>
          </cell>
          <cell r="C528" t="str">
            <v>ASSIT SURVEYOR</v>
          </cell>
          <cell r="D528">
            <v>3702</v>
          </cell>
          <cell r="E528" t="str">
            <v>RAJESH KUMAR</v>
          </cell>
          <cell r="G528">
            <v>0.52</v>
          </cell>
          <cell r="H528">
            <v>0.82</v>
          </cell>
          <cell r="I528">
            <v>37076</v>
          </cell>
          <cell r="J528" t="str">
            <v>SURVEY</v>
          </cell>
          <cell r="K528" t="str">
            <v>CANA</v>
          </cell>
        </row>
        <row r="529">
          <cell r="B529" t="str">
            <v>I-0310</v>
          </cell>
          <cell r="C529" t="str">
            <v>F/CARP</v>
          </cell>
          <cell r="D529">
            <v>4542</v>
          </cell>
          <cell r="E529" t="str">
            <v>SURINDER PAL</v>
          </cell>
          <cell r="G529">
            <v>0.79</v>
          </cell>
          <cell r="I529">
            <v>37078</v>
          </cell>
          <cell r="J529" t="str">
            <v>CIVIL</v>
          </cell>
          <cell r="K529" t="str">
            <v>CANA</v>
          </cell>
        </row>
        <row r="530">
          <cell r="B530" t="str">
            <v>I-0311</v>
          </cell>
          <cell r="C530" t="str">
            <v>SUR HELPER</v>
          </cell>
          <cell r="D530">
            <v>3702</v>
          </cell>
          <cell r="E530" t="str">
            <v>RAMESH K. PRASAD</v>
          </cell>
          <cell r="G530">
            <v>0.52</v>
          </cell>
          <cell r="I530">
            <v>37079</v>
          </cell>
          <cell r="J530" t="str">
            <v>SURVEY</v>
          </cell>
          <cell r="K530" t="str">
            <v>CANA</v>
          </cell>
        </row>
        <row r="531">
          <cell r="B531" t="str">
            <v>I-0314</v>
          </cell>
          <cell r="C531" t="str">
            <v>IN/ELECT</v>
          </cell>
          <cell r="D531">
            <v>8301</v>
          </cell>
          <cell r="E531" t="str">
            <v>MD. KEYAMAT ALI KHAN</v>
          </cell>
          <cell r="G531">
            <v>1</v>
          </cell>
          <cell r="H531">
            <v>500</v>
          </cell>
          <cell r="I531">
            <v>37079</v>
          </cell>
          <cell r="J531" t="str">
            <v>ELECT</v>
          </cell>
          <cell r="K531" t="str">
            <v>CANA</v>
          </cell>
        </row>
        <row r="532">
          <cell r="B532" t="str">
            <v>I-0315</v>
          </cell>
          <cell r="C532" t="str">
            <v>GEN CLERK</v>
          </cell>
          <cell r="D532">
            <v>9932</v>
          </cell>
          <cell r="E532" t="str">
            <v>OWAIS AHMAD</v>
          </cell>
          <cell r="G532">
            <v>420</v>
          </cell>
          <cell r="I532">
            <v>37079</v>
          </cell>
          <cell r="J532" t="str">
            <v>CIVIL</v>
          </cell>
          <cell r="K532" t="str">
            <v>CANA</v>
          </cell>
        </row>
        <row r="533">
          <cell r="B533" t="str">
            <v>I-0317</v>
          </cell>
          <cell r="C533" t="str">
            <v>C/LABOR</v>
          </cell>
          <cell r="D533">
            <v>4432</v>
          </cell>
          <cell r="E533" t="str">
            <v>BIJAY K. SINGH</v>
          </cell>
          <cell r="G533">
            <v>0.52</v>
          </cell>
          <cell r="I533">
            <v>37080</v>
          </cell>
          <cell r="J533" t="str">
            <v>NO-WON</v>
          </cell>
          <cell r="K533" t="str">
            <v>AMG</v>
          </cell>
        </row>
        <row r="534">
          <cell r="B534" t="str">
            <v>I-0318</v>
          </cell>
          <cell r="C534" t="str">
            <v>G/WELDER</v>
          </cell>
          <cell r="D534">
            <v>7131</v>
          </cell>
          <cell r="E534" t="str">
            <v>RAMESH PRASAD</v>
          </cell>
          <cell r="G534">
            <v>0.76</v>
          </cell>
          <cell r="I534">
            <v>37080</v>
          </cell>
          <cell r="J534" t="str">
            <v>CIVIL</v>
          </cell>
          <cell r="K534" t="str">
            <v>CANA</v>
          </cell>
        </row>
        <row r="535">
          <cell r="B535" t="str">
            <v>I-0319</v>
          </cell>
          <cell r="C535" t="str">
            <v>G/WELDER</v>
          </cell>
          <cell r="D535">
            <v>7131</v>
          </cell>
          <cell r="E535" t="str">
            <v>RAMADHAR CHAUHAN</v>
          </cell>
          <cell r="G535">
            <v>0.76</v>
          </cell>
          <cell r="I535">
            <v>37080</v>
          </cell>
          <cell r="J535" t="str">
            <v>CIVIL</v>
          </cell>
          <cell r="K535" t="str">
            <v>CANA</v>
          </cell>
        </row>
        <row r="536">
          <cell r="B536" t="str">
            <v>I-0320</v>
          </cell>
          <cell r="C536" t="str">
            <v>G/WELDER</v>
          </cell>
          <cell r="D536">
            <v>7131</v>
          </cell>
          <cell r="E536" t="str">
            <v>SANJAY K. SINGH</v>
          </cell>
          <cell r="G536">
            <v>0.76</v>
          </cell>
          <cell r="I536">
            <v>37080</v>
          </cell>
          <cell r="J536" t="str">
            <v>CIVIL</v>
          </cell>
          <cell r="K536" t="str">
            <v>CANA</v>
          </cell>
        </row>
        <row r="537">
          <cell r="B537" t="str">
            <v>I-0321</v>
          </cell>
          <cell r="C537" t="str">
            <v>G/WELDER</v>
          </cell>
          <cell r="D537">
            <v>7131</v>
          </cell>
          <cell r="E537" t="str">
            <v>VAKIL PRASAD</v>
          </cell>
          <cell r="G537">
            <v>0.76</v>
          </cell>
          <cell r="I537">
            <v>37080</v>
          </cell>
          <cell r="J537" t="str">
            <v>CIVIL</v>
          </cell>
          <cell r="K537" t="str">
            <v>CANA</v>
          </cell>
        </row>
        <row r="538">
          <cell r="B538" t="str">
            <v>I-0322</v>
          </cell>
          <cell r="C538" t="str">
            <v>SAFETY OFFICER</v>
          </cell>
          <cell r="D538">
            <v>9933</v>
          </cell>
          <cell r="E538" t="str">
            <v>K.S.N. PILLAI</v>
          </cell>
          <cell r="G538">
            <v>600</v>
          </cell>
          <cell r="I538">
            <v>37086</v>
          </cell>
          <cell r="J538" t="str">
            <v>GEN</v>
          </cell>
          <cell r="K538" t="str">
            <v>MANGAF</v>
          </cell>
        </row>
        <row r="539">
          <cell r="B539" t="str">
            <v>I-0323</v>
          </cell>
          <cell r="C539" t="str">
            <v>REBAR</v>
          </cell>
          <cell r="D539">
            <v>4451</v>
          </cell>
          <cell r="E539" t="str">
            <v>GURDEEP SINGH</v>
          </cell>
          <cell r="G539">
            <v>0.75</v>
          </cell>
          <cell r="I539">
            <v>37086</v>
          </cell>
          <cell r="J539" t="str">
            <v>ARCH(S)</v>
          </cell>
          <cell r="K539" t="str">
            <v>CANA</v>
          </cell>
        </row>
        <row r="540">
          <cell r="B540" t="str">
            <v>I-0326</v>
          </cell>
          <cell r="C540" t="str">
            <v>F/CARP</v>
          </cell>
          <cell r="D540">
            <v>4542</v>
          </cell>
          <cell r="E540" t="str">
            <v>RAM CHANDRA</v>
          </cell>
          <cell r="G540">
            <v>0.75</v>
          </cell>
          <cell r="I540">
            <v>37086</v>
          </cell>
          <cell r="J540" t="str">
            <v>CIVIL</v>
          </cell>
          <cell r="K540" t="str">
            <v>CANA</v>
          </cell>
        </row>
        <row r="541">
          <cell r="B541" t="str">
            <v>I-0327</v>
          </cell>
          <cell r="C541" t="str">
            <v>G/WELDER</v>
          </cell>
          <cell r="D541">
            <v>7131</v>
          </cell>
          <cell r="E541" t="str">
            <v>SUPRA MAINAN</v>
          </cell>
          <cell r="G541">
            <v>0.78</v>
          </cell>
          <cell r="I541">
            <v>37086</v>
          </cell>
          <cell r="J541" t="str">
            <v>CIVIL</v>
          </cell>
          <cell r="K541" t="str">
            <v>CANA</v>
          </cell>
        </row>
        <row r="542">
          <cell r="B542" t="str">
            <v>I-0329</v>
          </cell>
          <cell r="C542" t="str">
            <v>MARINE RIGGER</v>
          </cell>
          <cell r="D542">
            <v>6472</v>
          </cell>
          <cell r="E542" t="str">
            <v>MD. JAFAR AHSHAN</v>
          </cell>
          <cell r="G542">
            <v>0.9</v>
          </cell>
          <cell r="I542">
            <v>37087</v>
          </cell>
          <cell r="J542" t="str">
            <v>CIVIL</v>
          </cell>
          <cell r="K542" t="str">
            <v>CANA</v>
          </cell>
        </row>
        <row r="543">
          <cell r="B543" t="str">
            <v>I-0330</v>
          </cell>
          <cell r="C543" t="str">
            <v>F/CARP</v>
          </cell>
          <cell r="D543">
            <v>4542</v>
          </cell>
          <cell r="E543" t="str">
            <v>NAND KISHOR S.</v>
          </cell>
          <cell r="G543">
            <v>0.75</v>
          </cell>
          <cell r="I543">
            <v>37090</v>
          </cell>
          <cell r="J543" t="str">
            <v>PLAN(M)</v>
          </cell>
          <cell r="K543" t="str">
            <v>CANA</v>
          </cell>
        </row>
        <row r="544">
          <cell r="B544" t="str">
            <v>I-0332</v>
          </cell>
          <cell r="C544" t="str">
            <v>F/CARP</v>
          </cell>
          <cell r="D544">
            <v>4542</v>
          </cell>
          <cell r="E544" t="str">
            <v>HARMESH SINGH</v>
          </cell>
          <cell r="G544">
            <v>0.75</v>
          </cell>
          <cell r="I544">
            <v>37090</v>
          </cell>
          <cell r="J544" t="str">
            <v>CIVIL</v>
          </cell>
          <cell r="K544" t="str">
            <v>CANA</v>
          </cell>
        </row>
        <row r="545">
          <cell r="B545" t="str">
            <v>I-0333</v>
          </cell>
          <cell r="C545" t="str">
            <v>MECH RIGGER</v>
          </cell>
          <cell r="D545">
            <v>7477</v>
          </cell>
          <cell r="E545" t="str">
            <v>CHELLAPPAN SELVARAJ</v>
          </cell>
          <cell r="G545">
            <v>0.82</v>
          </cell>
          <cell r="I545">
            <v>37090</v>
          </cell>
          <cell r="J545" t="str">
            <v>PLAN(M)</v>
          </cell>
          <cell r="K545" t="str">
            <v>CANA</v>
          </cell>
        </row>
        <row r="546">
          <cell r="B546" t="str">
            <v>I-0336</v>
          </cell>
          <cell r="C546" t="str">
            <v>MECH PAINTER</v>
          </cell>
          <cell r="D546">
            <v>7643</v>
          </cell>
          <cell r="E546" t="str">
            <v>SHARAFAT ALI</v>
          </cell>
          <cell r="G546">
            <v>0.78</v>
          </cell>
          <cell r="I546">
            <v>37090</v>
          </cell>
          <cell r="J546" t="str">
            <v>PLAN(M)</v>
          </cell>
          <cell r="K546" t="str">
            <v>AMG</v>
          </cell>
        </row>
        <row r="547">
          <cell r="B547" t="str">
            <v>I-0337</v>
          </cell>
          <cell r="C547" t="str">
            <v>D/T(면허소지)</v>
          </cell>
          <cell r="D547">
            <v>1041</v>
          </cell>
          <cell r="E547" t="str">
            <v>NAIM AHMAD SAIFI</v>
          </cell>
          <cell r="G547">
            <v>1.07</v>
          </cell>
          <cell r="I547">
            <v>37093</v>
          </cell>
          <cell r="J547" t="str">
            <v>GEN</v>
          </cell>
          <cell r="K547" t="str">
            <v>MANGAF</v>
          </cell>
        </row>
        <row r="548">
          <cell r="B548" t="str">
            <v>I-0340</v>
          </cell>
          <cell r="C548" t="str">
            <v>C.P.C(NOT DV)</v>
          </cell>
          <cell r="D548">
            <v>1043</v>
          </cell>
          <cell r="E548" t="str">
            <v>RADHY S. TIWARI</v>
          </cell>
          <cell r="G548">
            <v>1.07</v>
          </cell>
          <cell r="H548">
            <v>0.57999999999999996</v>
          </cell>
          <cell r="I548">
            <v>37093</v>
          </cell>
          <cell r="J548" t="str">
            <v>CIVIL</v>
          </cell>
          <cell r="K548" t="str">
            <v>CANA</v>
          </cell>
        </row>
        <row r="549">
          <cell r="B549" t="str">
            <v>I-0341</v>
          </cell>
          <cell r="C549" t="str">
            <v>CON'C</v>
          </cell>
          <cell r="D549">
            <v>4431</v>
          </cell>
          <cell r="E549" t="str">
            <v>MOHAN LAL</v>
          </cell>
          <cell r="G549">
            <v>0.52</v>
          </cell>
          <cell r="H549">
            <v>0.62</v>
          </cell>
          <cell r="I549">
            <v>37093</v>
          </cell>
          <cell r="J549" t="str">
            <v>CIVIL</v>
          </cell>
          <cell r="K549" t="str">
            <v>CANA</v>
          </cell>
        </row>
        <row r="550">
          <cell r="B550" t="str">
            <v>I-0343</v>
          </cell>
          <cell r="C550" t="str">
            <v>REBAR</v>
          </cell>
          <cell r="D550">
            <v>4451</v>
          </cell>
          <cell r="E550" t="str">
            <v>KULWINDER SINGH</v>
          </cell>
          <cell r="G550">
            <v>0.75</v>
          </cell>
          <cell r="H550">
            <v>0.79</v>
          </cell>
          <cell r="I550">
            <v>37093</v>
          </cell>
          <cell r="J550" t="str">
            <v>ARCH(S)</v>
          </cell>
          <cell r="K550" t="str">
            <v>CANA</v>
          </cell>
        </row>
        <row r="551">
          <cell r="B551" t="str">
            <v>I-0344</v>
          </cell>
          <cell r="C551" t="str">
            <v>REBAR</v>
          </cell>
          <cell r="D551">
            <v>4451</v>
          </cell>
          <cell r="E551" t="str">
            <v>SHREE JIT</v>
          </cell>
          <cell r="G551">
            <v>0.75</v>
          </cell>
          <cell r="I551">
            <v>37093</v>
          </cell>
          <cell r="J551" t="str">
            <v>ARCH(S)</v>
          </cell>
          <cell r="K551" t="str">
            <v>CANA</v>
          </cell>
        </row>
        <row r="552">
          <cell r="B552" t="str">
            <v>I-0345</v>
          </cell>
          <cell r="C552" t="str">
            <v>REBAR</v>
          </cell>
          <cell r="D552">
            <v>4451</v>
          </cell>
          <cell r="E552" t="str">
            <v>ARJUN SINGH</v>
          </cell>
          <cell r="G552">
            <v>0.75</v>
          </cell>
          <cell r="I552">
            <v>37093</v>
          </cell>
          <cell r="J552" t="str">
            <v>ARCH(S)</v>
          </cell>
          <cell r="K552" t="str">
            <v>CANA</v>
          </cell>
        </row>
        <row r="553">
          <cell r="B553" t="str">
            <v>I-0346</v>
          </cell>
          <cell r="C553" t="str">
            <v>F/CARP</v>
          </cell>
          <cell r="D553">
            <v>4542</v>
          </cell>
          <cell r="E553" t="str">
            <v>ANIL KUMAR SHARMA</v>
          </cell>
          <cell r="G553">
            <v>0.79</v>
          </cell>
          <cell r="I553">
            <v>37093</v>
          </cell>
          <cell r="J553" t="str">
            <v>CIVIL</v>
          </cell>
          <cell r="K553" t="str">
            <v>CANA</v>
          </cell>
        </row>
        <row r="554">
          <cell r="B554" t="str">
            <v>I-0347</v>
          </cell>
          <cell r="C554" t="str">
            <v>MARINE RIGGER</v>
          </cell>
          <cell r="D554">
            <v>6472</v>
          </cell>
          <cell r="E554" t="str">
            <v>CHARLES SINGARAYAN</v>
          </cell>
          <cell r="G554">
            <v>0.86</v>
          </cell>
          <cell r="I554">
            <v>37093</v>
          </cell>
          <cell r="J554" t="str">
            <v>CIVIL</v>
          </cell>
          <cell r="K554" t="str">
            <v>CANA</v>
          </cell>
        </row>
        <row r="555">
          <cell r="B555" t="str">
            <v>I-0348</v>
          </cell>
          <cell r="C555" t="str">
            <v>MECH RIGGER</v>
          </cell>
          <cell r="D555">
            <v>7477</v>
          </cell>
          <cell r="E555" t="str">
            <v>KANHAIYA LAL</v>
          </cell>
          <cell r="G555">
            <v>0.82</v>
          </cell>
          <cell r="I555">
            <v>37093</v>
          </cell>
          <cell r="J555" t="str">
            <v>MECH</v>
          </cell>
          <cell r="K555" t="str">
            <v>CANA</v>
          </cell>
        </row>
        <row r="556">
          <cell r="B556" t="str">
            <v>I-0349</v>
          </cell>
          <cell r="C556" t="str">
            <v>MECH RIGGER</v>
          </cell>
          <cell r="D556">
            <v>7477</v>
          </cell>
          <cell r="E556" t="str">
            <v>JASWANT SINGH</v>
          </cell>
          <cell r="G556">
            <v>0.82</v>
          </cell>
          <cell r="I556">
            <v>37093</v>
          </cell>
          <cell r="J556" t="str">
            <v>CIVIL</v>
          </cell>
          <cell r="K556" t="str">
            <v>CANA</v>
          </cell>
        </row>
        <row r="557">
          <cell r="B557" t="str">
            <v>I-0350</v>
          </cell>
          <cell r="C557" t="str">
            <v>MECH PAINTER</v>
          </cell>
          <cell r="D557">
            <v>7643</v>
          </cell>
          <cell r="E557" t="str">
            <v>BADIUDDIN</v>
          </cell>
          <cell r="G557">
            <v>0.78</v>
          </cell>
          <cell r="I557">
            <v>37093</v>
          </cell>
          <cell r="J557" t="str">
            <v>PLAN(M)</v>
          </cell>
          <cell r="K557" t="str">
            <v>CANA</v>
          </cell>
        </row>
        <row r="558">
          <cell r="B558" t="str">
            <v>I-0351</v>
          </cell>
          <cell r="C558" t="str">
            <v>MECH PAINTER</v>
          </cell>
          <cell r="D558">
            <v>7643</v>
          </cell>
          <cell r="E558" t="str">
            <v>AJIT KUMAR T.P.</v>
          </cell>
          <cell r="G558">
            <v>0.78</v>
          </cell>
          <cell r="I558">
            <v>37093</v>
          </cell>
          <cell r="J558" t="str">
            <v>CIVIL</v>
          </cell>
          <cell r="K558" t="str">
            <v>CANA</v>
          </cell>
        </row>
        <row r="559">
          <cell r="B559" t="str">
            <v>I-0356</v>
          </cell>
          <cell r="C559" t="str">
            <v>REBAR</v>
          </cell>
          <cell r="D559">
            <v>4451</v>
          </cell>
          <cell r="E559" t="str">
            <v>SHAMBHU PRASAD</v>
          </cell>
          <cell r="G559">
            <v>0.75</v>
          </cell>
          <cell r="I559">
            <v>37097</v>
          </cell>
          <cell r="J559" t="str">
            <v>CIVIL</v>
          </cell>
          <cell r="K559" t="str">
            <v>CANA</v>
          </cell>
        </row>
        <row r="560">
          <cell r="B560" t="str">
            <v>I-0357</v>
          </cell>
          <cell r="C560" t="str">
            <v>REBAR</v>
          </cell>
          <cell r="D560">
            <v>4451</v>
          </cell>
          <cell r="E560" t="str">
            <v>CHANDRAMA SAH</v>
          </cell>
          <cell r="G560">
            <v>0.75</v>
          </cell>
          <cell r="I560">
            <v>37097</v>
          </cell>
          <cell r="J560" t="str">
            <v>CIVIL</v>
          </cell>
          <cell r="K560" t="str">
            <v>CANA</v>
          </cell>
        </row>
        <row r="561">
          <cell r="B561" t="str">
            <v>I-0358</v>
          </cell>
          <cell r="C561" t="str">
            <v>F/CARP</v>
          </cell>
          <cell r="D561">
            <v>4542</v>
          </cell>
          <cell r="E561" t="str">
            <v>GHULABDIN CHOUDHARY</v>
          </cell>
          <cell r="G561">
            <v>0.75</v>
          </cell>
          <cell r="I561">
            <v>37097</v>
          </cell>
          <cell r="J561" t="str">
            <v>CIVIL</v>
          </cell>
          <cell r="K561" t="str">
            <v>CANA</v>
          </cell>
        </row>
        <row r="562">
          <cell r="B562" t="str">
            <v>I-0360</v>
          </cell>
          <cell r="C562" t="str">
            <v>L/E ENG</v>
          </cell>
          <cell r="D562">
            <v>2062</v>
          </cell>
          <cell r="E562" t="str">
            <v>K.P. SANTHOSH</v>
          </cell>
          <cell r="G562">
            <v>1.05</v>
          </cell>
          <cell r="I562">
            <v>37098</v>
          </cell>
          <cell r="J562" t="str">
            <v>W/SHOP</v>
          </cell>
          <cell r="K562" t="str">
            <v>HANA</v>
          </cell>
        </row>
        <row r="563">
          <cell r="B563" t="str">
            <v>I-0361</v>
          </cell>
          <cell r="C563" t="str">
            <v>C/LABOR</v>
          </cell>
          <cell r="D563">
            <v>4432</v>
          </cell>
          <cell r="E563" t="str">
            <v>SATYENDRA N. SINGH</v>
          </cell>
          <cell r="G563">
            <v>0.52</v>
          </cell>
          <cell r="I563">
            <v>37098</v>
          </cell>
          <cell r="J563" t="str">
            <v>MECH</v>
          </cell>
          <cell r="K563" t="str">
            <v>CANA</v>
          </cell>
        </row>
        <row r="564">
          <cell r="B564" t="str">
            <v>I-0364</v>
          </cell>
          <cell r="C564" t="str">
            <v>C/LABOR</v>
          </cell>
          <cell r="D564">
            <v>4432</v>
          </cell>
          <cell r="E564" t="str">
            <v>SUBHAS SINGH</v>
          </cell>
          <cell r="G564">
            <v>0.52</v>
          </cell>
          <cell r="I564">
            <v>37098</v>
          </cell>
          <cell r="J564" t="str">
            <v>W/SHOP</v>
          </cell>
          <cell r="K564" t="str">
            <v>AMG</v>
          </cell>
        </row>
        <row r="565">
          <cell r="B565" t="str">
            <v>I-0365</v>
          </cell>
          <cell r="C565" t="str">
            <v>C/LABOR</v>
          </cell>
          <cell r="D565">
            <v>4432</v>
          </cell>
          <cell r="E565" t="str">
            <v>RAVI PRATAP SINGH</v>
          </cell>
          <cell r="G565">
            <v>0.52</v>
          </cell>
          <cell r="I565">
            <v>37098</v>
          </cell>
          <cell r="J565" t="str">
            <v>SAFETY</v>
          </cell>
          <cell r="K565" t="str">
            <v>CANA</v>
          </cell>
        </row>
        <row r="566">
          <cell r="B566" t="str">
            <v>I-0368</v>
          </cell>
          <cell r="C566" t="str">
            <v>PLASTER</v>
          </cell>
          <cell r="D566">
            <v>4571</v>
          </cell>
          <cell r="E566" t="str">
            <v>JUGAL KISHOR</v>
          </cell>
          <cell r="G566">
            <v>0.79</v>
          </cell>
          <cell r="I566">
            <v>37098</v>
          </cell>
          <cell r="J566" t="str">
            <v>CIVIL</v>
          </cell>
          <cell r="K566" t="str">
            <v>CANA</v>
          </cell>
        </row>
        <row r="567">
          <cell r="B567" t="str">
            <v>I-0370</v>
          </cell>
          <cell r="C567" t="str">
            <v>PLASTER</v>
          </cell>
          <cell r="D567">
            <v>4571</v>
          </cell>
          <cell r="E567" t="str">
            <v>AAS MD. ANSARI</v>
          </cell>
          <cell r="G567">
            <v>0.79</v>
          </cell>
          <cell r="I567">
            <v>37098</v>
          </cell>
          <cell r="J567" t="str">
            <v>CIVIL</v>
          </cell>
          <cell r="K567" t="str">
            <v>CANA</v>
          </cell>
        </row>
        <row r="568">
          <cell r="B568" t="str">
            <v>I-0371</v>
          </cell>
          <cell r="C568" t="str">
            <v>REBAR</v>
          </cell>
          <cell r="D568">
            <v>4451</v>
          </cell>
          <cell r="E568" t="str">
            <v>NASIM AHMAD</v>
          </cell>
          <cell r="G568">
            <v>0.79</v>
          </cell>
          <cell r="I568">
            <v>37098</v>
          </cell>
          <cell r="J568" t="str">
            <v>CIVIL</v>
          </cell>
          <cell r="K568" t="str">
            <v>CANA</v>
          </cell>
        </row>
        <row r="569">
          <cell r="B569" t="str">
            <v>I-0373</v>
          </cell>
          <cell r="C569" t="str">
            <v>MECH PAINTER</v>
          </cell>
          <cell r="D569">
            <v>7643</v>
          </cell>
          <cell r="E569" t="str">
            <v>AKRAMUL KHAN</v>
          </cell>
          <cell r="G569">
            <v>0.82</v>
          </cell>
          <cell r="I569">
            <v>37098</v>
          </cell>
          <cell r="J569" t="str">
            <v>Q/C</v>
          </cell>
          <cell r="K569" t="str">
            <v>CANA</v>
          </cell>
        </row>
        <row r="570">
          <cell r="B570" t="str">
            <v>I-0374</v>
          </cell>
          <cell r="C570" t="str">
            <v>CRANE(면허소지)</v>
          </cell>
          <cell r="D570">
            <v>1011</v>
          </cell>
          <cell r="E570" t="str">
            <v>JOY JOSEPH</v>
          </cell>
          <cell r="G570">
            <v>1.07</v>
          </cell>
          <cell r="I570">
            <v>37100</v>
          </cell>
          <cell r="J570" t="str">
            <v>CIVIL</v>
          </cell>
          <cell r="K570" t="str">
            <v>CANA</v>
          </cell>
        </row>
        <row r="571">
          <cell r="B571" t="str">
            <v>I-0375</v>
          </cell>
          <cell r="C571" t="str">
            <v>CIVIL LAB. TECH</v>
          </cell>
          <cell r="D571">
            <v>3721</v>
          </cell>
          <cell r="E571" t="str">
            <v>RAMESH BABU C.</v>
          </cell>
          <cell r="G571">
            <v>420</v>
          </cell>
          <cell r="H571">
            <v>0.79</v>
          </cell>
          <cell r="I571">
            <v>37100</v>
          </cell>
          <cell r="J571" t="str">
            <v>LAB</v>
          </cell>
          <cell r="K571" t="str">
            <v>CANA</v>
          </cell>
        </row>
        <row r="572">
          <cell r="B572" t="str">
            <v>I-0377</v>
          </cell>
          <cell r="C572" t="str">
            <v>REBAR</v>
          </cell>
          <cell r="D572">
            <v>4451</v>
          </cell>
          <cell r="E572" t="str">
            <v>MUKHTIAR SINGH</v>
          </cell>
          <cell r="G572">
            <v>0.75</v>
          </cell>
          <cell r="I572">
            <v>37100</v>
          </cell>
          <cell r="J572" t="str">
            <v>CIVIL</v>
          </cell>
          <cell r="K572" t="str">
            <v>CANA</v>
          </cell>
        </row>
        <row r="573">
          <cell r="B573" t="str">
            <v>I-0379</v>
          </cell>
          <cell r="C573" t="str">
            <v>F/CARP</v>
          </cell>
          <cell r="D573">
            <v>4542</v>
          </cell>
          <cell r="E573" t="str">
            <v>SATTAYPAL SINGH</v>
          </cell>
          <cell r="G573">
            <v>0.75</v>
          </cell>
          <cell r="I573">
            <v>37100</v>
          </cell>
          <cell r="J573" t="str">
            <v>CIVIL</v>
          </cell>
          <cell r="K573" t="str">
            <v>CANA</v>
          </cell>
        </row>
        <row r="574">
          <cell r="B574" t="str">
            <v>I-0381</v>
          </cell>
          <cell r="C574" t="str">
            <v>G/WELDER</v>
          </cell>
          <cell r="D574">
            <v>7131</v>
          </cell>
          <cell r="E574" t="str">
            <v>MATHAI P. MATHEW</v>
          </cell>
          <cell r="G574">
            <v>0.79</v>
          </cell>
          <cell r="H574">
            <v>0.82</v>
          </cell>
          <cell r="I574">
            <v>37100</v>
          </cell>
          <cell r="J574" t="str">
            <v>CIVIL</v>
          </cell>
          <cell r="K574" t="str">
            <v>CANA</v>
          </cell>
        </row>
        <row r="575">
          <cell r="B575" t="str">
            <v>I-0382</v>
          </cell>
          <cell r="C575" t="str">
            <v>BATTERY</v>
          </cell>
          <cell r="D575">
            <v>2065</v>
          </cell>
          <cell r="E575" t="str">
            <v>GURDIAL SINGH</v>
          </cell>
          <cell r="G575">
            <v>0.95</v>
          </cell>
          <cell r="I575">
            <v>37101</v>
          </cell>
          <cell r="J575" t="str">
            <v>W/SHOP</v>
          </cell>
          <cell r="K575" t="str">
            <v>CANA</v>
          </cell>
        </row>
        <row r="576">
          <cell r="B576" t="str">
            <v>I-0388</v>
          </cell>
          <cell r="C576" t="str">
            <v>CON'C</v>
          </cell>
          <cell r="D576">
            <v>4431</v>
          </cell>
          <cell r="E576" t="str">
            <v>JAYARAMAN P.</v>
          </cell>
          <cell r="G576">
            <v>0.52</v>
          </cell>
          <cell r="I576">
            <v>37107</v>
          </cell>
          <cell r="J576" t="str">
            <v>ARCH(S)</v>
          </cell>
          <cell r="K576" t="str">
            <v>CANA</v>
          </cell>
        </row>
        <row r="577">
          <cell r="B577" t="str">
            <v>I-0389</v>
          </cell>
          <cell r="C577" t="str">
            <v>CON'C</v>
          </cell>
          <cell r="D577">
            <v>4431</v>
          </cell>
          <cell r="E577" t="str">
            <v>VEERABADRAN DURAI</v>
          </cell>
          <cell r="G577">
            <v>0.52</v>
          </cell>
          <cell r="I577">
            <v>37107</v>
          </cell>
          <cell r="J577" t="str">
            <v>ARCH(S)</v>
          </cell>
          <cell r="K577" t="str">
            <v>CANA</v>
          </cell>
        </row>
        <row r="578">
          <cell r="B578" t="str">
            <v>I-0390</v>
          </cell>
          <cell r="C578" t="str">
            <v>REBAR</v>
          </cell>
          <cell r="D578">
            <v>4451</v>
          </cell>
          <cell r="E578" t="str">
            <v>MUNUSAMY SUBRAMANI</v>
          </cell>
          <cell r="G578">
            <v>0.79</v>
          </cell>
          <cell r="I578">
            <v>37107</v>
          </cell>
          <cell r="J578" t="str">
            <v>ARCH(S)</v>
          </cell>
          <cell r="K578" t="str">
            <v>CANA</v>
          </cell>
        </row>
        <row r="579">
          <cell r="B579" t="str">
            <v>I-0391</v>
          </cell>
          <cell r="C579" t="str">
            <v>REBAR</v>
          </cell>
          <cell r="D579">
            <v>4451</v>
          </cell>
          <cell r="E579" t="str">
            <v>RAJENDRAN T.V.</v>
          </cell>
          <cell r="G579">
            <v>0.75</v>
          </cell>
          <cell r="H579">
            <v>0.82</v>
          </cell>
          <cell r="I579">
            <v>37107</v>
          </cell>
          <cell r="J579" t="str">
            <v>CIVIL</v>
          </cell>
          <cell r="K579" t="str">
            <v>CANA</v>
          </cell>
        </row>
        <row r="580">
          <cell r="B580" t="str">
            <v>I-0392</v>
          </cell>
          <cell r="C580" t="str">
            <v>IN/ELECT</v>
          </cell>
          <cell r="D580">
            <v>8301</v>
          </cell>
          <cell r="E580" t="str">
            <v>VINAY KUMAR KUSHWAHA</v>
          </cell>
          <cell r="G580">
            <v>0.75</v>
          </cell>
          <cell r="H580">
            <v>500</v>
          </cell>
          <cell r="I580">
            <v>37107</v>
          </cell>
          <cell r="J580" t="str">
            <v>ELECT</v>
          </cell>
          <cell r="K580" t="str">
            <v>CANA</v>
          </cell>
        </row>
        <row r="581">
          <cell r="B581" t="str">
            <v>I-0393</v>
          </cell>
          <cell r="C581" t="str">
            <v>G/WELDER</v>
          </cell>
          <cell r="D581">
            <v>7131</v>
          </cell>
          <cell r="E581" t="str">
            <v>SAMSHUDDIN KHAN</v>
          </cell>
          <cell r="G581">
            <v>0.79</v>
          </cell>
          <cell r="I581">
            <v>37107</v>
          </cell>
          <cell r="J581" t="str">
            <v>CIVIL</v>
          </cell>
          <cell r="K581" t="str">
            <v>CANA</v>
          </cell>
        </row>
        <row r="582">
          <cell r="B582" t="str">
            <v>I-0395</v>
          </cell>
          <cell r="C582" t="str">
            <v>CON'C</v>
          </cell>
          <cell r="D582">
            <v>4431</v>
          </cell>
          <cell r="E582" t="str">
            <v>SUKHWINDER</v>
          </cell>
          <cell r="G582">
            <v>0.52</v>
          </cell>
          <cell r="I582">
            <v>37108</v>
          </cell>
          <cell r="J582" t="str">
            <v>CIVIL</v>
          </cell>
          <cell r="K582" t="str">
            <v>CANA</v>
          </cell>
        </row>
        <row r="583">
          <cell r="B583" t="str">
            <v>I-0396</v>
          </cell>
          <cell r="C583" t="str">
            <v>CON'C</v>
          </cell>
          <cell r="D583">
            <v>4431</v>
          </cell>
          <cell r="E583" t="str">
            <v>MUSDDI LAL</v>
          </cell>
          <cell r="G583">
            <v>0.52</v>
          </cell>
          <cell r="I583">
            <v>37108</v>
          </cell>
          <cell r="J583" t="str">
            <v>CIVIL</v>
          </cell>
          <cell r="K583" t="str">
            <v>CANA</v>
          </cell>
        </row>
        <row r="584">
          <cell r="B584" t="str">
            <v>I-0397</v>
          </cell>
          <cell r="C584" t="str">
            <v>REBAR</v>
          </cell>
          <cell r="D584">
            <v>4451</v>
          </cell>
          <cell r="E584" t="str">
            <v>PIRTHI SINGH</v>
          </cell>
          <cell r="G584">
            <v>0.75</v>
          </cell>
          <cell r="I584">
            <v>37108</v>
          </cell>
          <cell r="J584" t="str">
            <v>CIVIL</v>
          </cell>
          <cell r="K584" t="str">
            <v>CANA</v>
          </cell>
        </row>
        <row r="585">
          <cell r="B585" t="str">
            <v>I-0398</v>
          </cell>
          <cell r="C585" t="str">
            <v>REBAR</v>
          </cell>
          <cell r="D585">
            <v>4451</v>
          </cell>
          <cell r="E585" t="str">
            <v>AMIMUL ALAM</v>
          </cell>
          <cell r="G585">
            <v>0.75</v>
          </cell>
          <cell r="I585">
            <v>37108</v>
          </cell>
          <cell r="J585" t="str">
            <v>CIVIL</v>
          </cell>
          <cell r="K585" t="str">
            <v>CANA</v>
          </cell>
        </row>
        <row r="586">
          <cell r="B586" t="str">
            <v>I-0399</v>
          </cell>
          <cell r="C586" t="str">
            <v>REBAR</v>
          </cell>
          <cell r="D586">
            <v>4451</v>
          </cell>
          <cell r="E586" t="str">
            <v>RAMESH P. YADAV</v>
          </cell>
          <cell r="G586">
            <v>0.75</v>
          </cell>
          <cell r="I586">
            <v>37108</v>
          </cell>
          <cell r="J586" t="str">
            <v>CIVIL</v>
          </cell>
          <cell r="K586" t="str">
            <v>CANA</v>
          </cell>
        </row>
        <row r="587">
          <cell r="B587" t="str">
            <v>I-0400</v>
          </cell>
          <cell r="C587" t="str">
            <v>REBAR</v>
          </cell>
          <cell r="D587">
            <v>4451</v>
          </cell>
          <cell r="E587" t="str">
            <v>SURINDER PAL</v>
          </cell>
          <cell r="G587">
            <v>0.79</v>
          </cell>
          <cell r="H587">
            <v>0.82</v>
          </cell>
          <cell r="I587">
            <v>37108</v>
          </cell>
          <cell r="J587" t="str">
            <v>SAFETY</v>
          </cell>
          <cell r="K587" t="str">
            <v>HANA</v>
          </cell>
        </row>
        <row r="588">
          <cell r="B588" t="str">
            <v>I-0401</v>
          </cell>
          <cell r="C588" t="str">
            <v>REBAR</v>
          </cell>
          <cell r="D588">
            <v>4451</v>
          </cell>
          <cell r="E588" t="str">
            <v>TARSEM LAL</v>
          </cell>
          <cell r="G588">
            <v>0.79</v>
          </cell>
          <cell r="I588">
            <v>37108</v>
          </cell>
          <cell r="J588" t="str">
            <v>CIVIL</v>
          </cell>
          <cell r="K588" t="str">
            <v>CANA</v>
          </cell>
        </row>
        <row r="589">
          <cell r="B589" t="str">
            <v>I-0405</v>
          </cell>
          <cell r="C589" t="str">
            <v>MARINE RIGGER</v>
          </cell>
          <cell r="D589">
            <v>6472</v>
          </cell>
          <cell r="E589" t="str">
            <v>THANGASAMY RAMESH</v>
          </cell>
          <cell r="G589">
            <v>0.86</v>
          </cell>
          <cell r="I589">
            <v>37108</v>
          </cell>
          <cell r="J589" t="str">
            <v>CIVIL</v>
          </cell>
          <cell r="K589" t="str">
            <v>CANA</v>
          </cell>
        </row>
        <row r="590">
          <cell r="B590" t="str">
            <v>I-0406</v>
          </cell>
          <cell r="C590" t="str">
            <v>MARINE RIGGER</v>
          </cell>
          <cell r="D590">
            <v>6472</v>
          </cell>
          <cell r="E590" t="str">
            <v>SUBASH SINGH</v>
          </cell>
          <cell r="G590">
            <v>0.86</v>
          </cell>
          <cell r="H590">
            <v>0.92</v>
          </cell>
          <cell r="I590">
            <v>37108</v>
          </cell>
          <cell r="J590" t="str">
            <v>CIVIL</v>
          </cell>
          <cell r="K590" t="str">
            <v>CANA</v>
          </cell>
        </row>
        <row r="591">
          <cell r="B591" t="str">
            <v>I-0407</v>
          </cell>
          <cell r="C591" t="str">
            <v>CHIEF ENGINE</v>
          </cell>
          <cell r="D591">
            <v>6858</v>
          </cell>
          <cell r="E591" t="str">
            <v>JAYADEVAN K.R.</v>
          </cell>
          <cell r="G591">
            <v>800</v>
          </cell>
          <cell r="I591">
            <v>37108</v>
          </cell>
          <cell r="J591" t="str">
            <v>CIVIL</v>
          </cell>
          <cell r="K591" t="str">
            <v>CANA</v>
          </cell>
        </row>
        <row r="592">
          <cell r="B592" t="str">
            <v>I-0408</v>
          </cell>
          <cell r="C592" t="str">
            <v>CHIEF ENGINE</v>
          </cell>
          <cell r="D592">
            <v>6858</v>
          </cell>
          <cell r="E592" t="str">
            <v>RAVI PRAKASH J.P.</v>
          </cell>
          <cell r="G592">
            <v>800</v>
          </cell>
          <cell r="I592">
            <v>37108</v>
          </cell>
          <cell r="J592" t="str">
            <v>CIVIL</v>
          </cell>
          <cell r="K592" t="str">
            <v>CANA</v>
          </cell>
        </row>
        <row r="593">
          <cell r="B593" t="str">
            <v>I-0409</v>
          </cell>
          <cell r="C593" t="str">
            <v>CHIEF ENGINE</v>
          </cell>
          <cell r="D593">
            <v>6858</v>
          </cell>
          <cell r="E593" t="str">
            <v>SHAKIL AHMAD</v>
          </cell>
          <cell r="G593">
            <v>800</v>
          </cell>
          <cell r="I593">
            <v>37108</v>
          </cell>
          <cell r="J593" t="str">
            <v>CIVIL</v>
          </cell>
          <cell r="K593" t="str">
            <v>CANA</v>
          </cell>
        </row>
        <row r="594">
          <cell r="B594" t="str">
            <v>I-0410</v>
          </cell>
          <cell r="C594" t="str">
            <v>CHIEF ENGINE</v>
          </cell>
          <cell r="D594">
            <v>6858</v>
          </cell>
          <cell r="E594" t="str">
            <v>JAI PRAKASH</v>
          </cell>
          <cell r="G594">
            <v>800</v>
          </cell>
          <cell r="I594">
            <v>37108</v>
          </cell>
          <cell r="J594" t="str">
            <v>CIVIL</v>
          </cell>
          <cell r="K594" t="str">
            <v>CANA</v>
          </cell>
        </row>
        <row r="595">
          <cell r="B595" t="str">
            <v>I-0411</v>
          </cell>
          <cell r="C595" t="str">
            <v>MECH PAINTER</v>
          </cell>
          <cell r="D595">
            <v>7643</v>
          </cell>
          <cell r="E595" t="str">
            <v>MAHEBOOB ALI</v>
          </cell>
          <cell r="G595">
            <v>0.78</v>
          </cell>
          <cell r="I595">
            <v>37108</v>
          </cell>
          <cell r="J595" t="str">
            <v>MECH</v>
          </cell>
          <cell r="K595" t="str">
            <v>CANA</v>
          </cell>
        </row>
        <row r="596">
          <cell r="B596" t="str">
            <v>I-0412</v>
          </cell>
          <cell r="C596" t="str">
            <v>COPY MAN</v>
          </cell>
          <cell r="D596">
            <v>9987</v>
          </cell>
          <cell r="E596" t="str">
            <v>RADHAKRISHNA N.K.</v>
          </cell>
          <cell r="G596">
            <v>0.62</v>
          </cell>
          <cell r="I596">
            <v>37108</v>
          </cell>
          <cell r="J596" t="str">
            <v>GEN</v>
          </cell>
          <cell r="K596" t="str">
            <v>CANA</v>
          </cell>
        </row>
        <row r="597">
          <cell r="B597" t="str">
            <v>I-0414</v>
          </cell>
          <cell r="C597" t="str">
            <v>CON'C</v>
          </cell>
          <cell r="D597">
            <v>4431</v>
          </cell>
          <cell r="E597" t="str">
            <v>SAMU SIVAN</v>
          </cell>
          <cell r="G597">
            <v>0.52</v>
          </cell>
          <cell r="I597">
            <v>37112</v>
          </cell>
          <cell r="J597" t="str">
            <v>CIVIL</v>
          </cell>
          <cell r="K597" t="str">
            <v>CANA</v>
          </cell>
        </row>
        <row r="598">
          <cell r="B598" t="str">
            <v>I-0415</v>
          </cell>
          <cell r="C598" t="str">
            <v>CON'C</v>
          </cell>
          <cell r="D598">
            <v>4431</v>
          </cell>
          <cell r="E598" t="str">
            <v>VARADARAJ PERUMAL</v>
          </cell>
          <cell r="G598">
            <v>0.52</v>
          </cell>
          <cell r="I598">
            <v>37112</v>
          </cell>
          <cell r="J598" t="str">
            <v>CIVIL</v>
          </cell>
          <cell r="K598" t="str">
            <v>CANA</v>
          </cell>
        </row>
        <row r="599">
          <cell r="B599" t="str">
            <v>I-0416</v>
          </cell>
          <cell r="C599" t="str">
            <v>REBAR</v>
          </cell>
          <cell r="D599">
            <v>4451</v>
          </cell>
          <cell r="E599" t="str">
            <v>K. GOUNDER SELVAM</v>
          </cell>
          <cell r="G599">
            <v>0.75</v>
          </cell>
          <cell r="I599">
            <v>37112</v>
          </cell>
          <cell r="J599" t="str">
            <v>ARCH(S)</v>
          </cell>
          <cell r="K599" t="str">
            <v>CANA</v>
          </cell>
        </row>
        <row r="600">
          <cell r="B600" t="str">
            <v>I-0418</v>
          </cell>
          <cell r="C600" t="str">
            <v>REBAR</v>
          </cell>
          <cell r="D600">
            <v>4451</v>
          </cell>
          <cell r="E600" t="str">
            <v>N. CHINNA T. MANI</v>
          </cell>
          <cell r="G600">
            <v>0.75</v>
          </cell>
          <cell r="I600">
            <v>37112</v>
          </cell>
          <cell r="J600" t="str">
            <v>CIVIL</v>
          </cell>
          <cell r="K600" t="str">
            <v>CANA</v>
          </cell>
        </row>
        <row r="601">
          <cell r="B601" t="str">
            <v>I-0419</v>
          </cell>
          <cell r="C601" t="str">
            <v>REBAR</v>
          </cell>
          <cell r="D601">
            <v>4451</v>
          </cell>
          <cell r="E601" t="str">
            <v>MANI MURUGAN</v>
          </cell>
          <cell r="G601">
            <v>0.82</v>
          </cell>
          <cell r="H601">
            <v>0.82</v>
          </cell>
          <cell r="I601">
            <v>37112</v>
          </cell>
          <cell r="J601" t="str">
            <v>CIVIL</v>
          </cell>
          <cell r="K601" t="str">
            <v>CANA</v>
          </cell>
        </row>
        <row r="602">
          <cell r="B602" t="str">
            <v>I-0420</v>
          </cell>
          <cell r="C602" t="str">
            <v>REBAR</v>
          </cell>
          <cell r="D602">
            <v>4451</v>
          </cell>
          <cell r="E602" t="str">
            <v>HARI DEV</v>
          </cell>
          <cell r="G602">
            <v>0.79</v>
          </cell>
          <cell r="I602">
            <v>37112</v>
          </cell>
          <cell r="J602" t="str">
            <v>ARCH(S)</v>
          </cell>
          <cell r="K602" t="str">
            <v>CANA</v>
          </cell>
        </row>
        <row r="603">
          <cell r="B603" t="str">
            <v>I-0421</v>
          </cell>
          <cell r="C603" t="str">
            <v>RIGGER</v>
          </cell>
          <cell r="D603">
            <v>4471</v>
          </cell>
          <cell r="E603" t="str">
            <v>SURJAN SINGH</v>
          </cell>
          <cell r="G603">
            <v>0.79</v>
          </cell>
          <cell r="I603">
            <v>37112</v>
          </cell>
          <cell r="J603" t="str">
            <v>CIVIL</v>
          </cell>
          <cell r="K603" t="str">
            <v>CANA</v>
          </cell>
        </row>
        <row r="604">
          <cell r="B604" t="str">
            <v>I-0422</v>
          </cell>
          <cell r="C604" t="str">
            <v>RIGGER</v>
          </cell>
          <cell r="D604">
            <v>4471</v>
          </cell>
          <cell r="E604" t="str">
            <v>NAIM KHAN</v>
          </cell>
          <cell r="G604">
            <v>0.79</v>
          </cell>
          <cell r="I604">
            <v>37112</v>
          </cell>
          <cell r="J604" t="str">
            <v>MECH</v>
          </cell>
          <cell r="K604" t="str">
            <v>CANA</v>
          </cell>
        </row>
        <row r="605">
          <cell r="B605" t="str">
            <v>I-0424</v>
          </cell>
          <cell r="C605" t="str">
            <v>F/CARP</v>
          </cell>
          <cell r="D605">
            <v>4542</v>
          </cell>
          <cell r="E605" t="str">
            <v>JOGA SINGH</v>
          </cell>
          <cell r="G605">
            <v>0.79</v>
          </cell>
          <cell r="I605">
            <v>37112</v>
          </cell>
          <cell r="J605" t="str">
            <v>CIVIL</v>
          </cell>
          <cell r="K605" t="str">
            <v>CANA</v>
          </cell>
        </row>
        <row r="606">
          <cell r="B606" t="str">
            <v>I-0425</v>
          </cell>
          <cell r="C606" t="str">
            <v>F/CARP</v>
          </cell>
          <cell r="D606">
            <v>4542</v>
          </cell>
          <cell r="E606" t="str">
            <v>MULAKH RAJ</v>
          </cell>
          <cell r="G606">
            <v>0.79</v>
          </cell>
          <cell r="I606">
            <v>37112</v>
          </cell>
          <cell r="J606" t="str">
            <v>CIVIL</v>
          </cell>
          <cell r="K606" t="str">
            <v>CANA</v>
          </cell>
        </row>
        <row r="607">
          <cell r="B607" t="str">
            <v>I-0426</v>
          </cell>
          <cell r="C607" t="str">
            <v>F/CARP</v>
          </cell>
          <cell r="D607">
            <v>4542</v>
          </cell>
          <cell r="E607" t="str">
            <v>MAHATAB ALAM</v>
          </cell>
          <cell r="G607">
            <v>0.79</v>
          </cell>
          <cell r="I607">
            <v>37112</v>
          </cell>
          <cell r="J607" t="str">
            <v>CIVIL</v>
          </cell>
          <cell r="K607" t="str">
            <v>CANA</v>
          </cell>
        </row>
        <row r="608">
          <cell r="B608" t="str">
            <v>I-0427</v>
          </cell>
          <cell r="C608" t="str">
            <v>F/CARP</v>
          </cell>
          <cell r="D608">
            <v>4542</v>
          </cell>
          <cell r="E608" t="str">
            <v>SHAKEEL AHMED</v>
          </cell>
          <cell r="G608">
            <v>0.71</v>
          </cell>
          <cell r="I608">
            <v>37112</v>
          </cell>
          <cell r="J608" t="str">
            <v>CIVIL</v>
          </cell>
          <cell r="K608" t="str">
            <v>CANA</v>
          </cell>
        </row>
        <row r="609">
          <cell r="B609" t="str">
            <v>I-0429</v>
          </cell>
          <cell r="C609" t="str">
            <v>DECK HAND</v>
          </cell>
          <cell r="D609">
            <v>6867</v>
          </cell>
          <cell r="E609" t="str">
            <v>PUSHPANGADAN P.</v>
          </cell>
          <cell r="G609">
            <v>380</v>
          </cell>
          <cell r="I609">
            <v>37112</v>
          </cell>
          <cell r="J609" t="str">
            <v>CIVIL</v>
          </cell>
          <cell r="K609" t="str">
            <v>CANA</v>
          </cell>
        </row>
        <row r="610">
          <cell r="B610" t="str">
            <v>I-0432</v>
          </cell>
          <cell r="C610" t="str">
            <v>G/WELDER</v>
          </cell>
          <cell r="D610">
            <v>7131</v>
          </cell>
          <cell r="E610" t="str">
            <v>HAJI KUMAR</v>
          </cell>
          <cell r="G610">
            <v>0.78</v>
          </cell>
          <cell r="I610">
            <v>37112</v>
          </cell>
          <cell r="J610" t="str">
            <v>MECH</v>
          </cell>
          <cell r="K610" t="str">
            <v>CANA</v>
          </cell>
        </row>
        <row r="611">
          <cell r="B611" t="str">
            <v>I-0435</v>
          </cell>
          <cell r="C611" t="str">
            <v>BARBER</v>
          </cell>
          <cell r="D611">
            <v>9981</v>
          </cell>
          <cell r="E611" t="str">
            <v>SURINDER KUMAR</v>
          </cell>
          <cell r="G611">
            <v>0.56000000000000005</v>
          </cell>
          <cell r="I611">
            <v>37112</v>
          </cell>
          <cell r="J611" t="str">
            <v>GEN</v>
          </cell>
          <cell r="K611" t="str">
            <v>CANA</v>
          </cell>
        </row>
        <row r="612">
          <cell r="B612" t="str">
            <v>I-0436</v>
          </cell>
          <cell r="C612" t="str">
            <v>H/BOY</v>
          </cell>
          <cell r="D612">
            <v>9986</v>
          </cell>
          <cell r="E612" t="str">
            <v>BABYKUTTY GEORGE</v>
          </cell>
          <cell r="G612">
            <v>0.6</v>
          </cell>
          <cell r="I612">
            <v>37112</v>
          </cell>
          <cell r="J612" t="str">
            <v>GEN</v>
          </cell>
          <cell r="K612" t="str">
            <v>MANGAF</v>
          </cell>
        </row>
        <row r="613">
          <cell r="B613" t="str">
            <v>I-0438</v>
          </cell>
          <cell r="C613" t="str">
            <v>CON'C</v>
          </cell>
          <cell r="D613">
            <v>4431</v>
          </cell>
          <cell r="E613" t="str">
            <v>H. DAVANDIRAN</v>
          </cell>
          <cell r="G613">
            <v>0.52</v>
          </cell>
          <cell r="I613">
            <v>37114</v>
          </cell>
          <cell r="J613" t="str">
            <v>CIVIL</v>
          </cell>
          <cell r="K613" t="str">
            <v>CANA</v>
          </cell>
        </row>
        <row r="614">
          <cell r="B614" t="str">
            <v>I-0440</v>
          </cell>
          <cell r="C614" t="str">
            <v>CON'C</v>
          </cell>
          <cell r="D614">
            <v>4431</v>
          </cell>
          <cell r="E614" t="str">
            <v>N. NAICKER RAMRAJ</v>
          </cell>
          <cell r="G614">
            <v>0.52</v>
          </cell>
          <cell r="I614">
            <v>37114</v>
          </cell>
          <cell r="J614" t="str">
            <v>ARCH(S)</v>
          </cell>
          <cell r="K614" t="str">
            <v>CANA</v>
          </cell>
        </row>
        <row r="615">
          <cell r="B615" t="str">
            <v>I-0442</v>
          </cell>
          <cell r="C615" t="str">
            <v>CON'C</v>
          </cell>
          <cell r="D615">
            <v>4431</v>
          </cell>
          <cell r="E615" t="str">
            <v>VENKATESAN SAMUDI</v>
          </cell>
          <cell r="G615">
            <v>0.52</v>
          </cell>
          <cell r="I615">
            <v>37114</v>
          </cell>
          <cell r="J615" t="str">
            <v>MECH</v>
          </cell>
          <cell r="K615" t="str">
            <v>CANA</v>
          </cell>
        </row>
        <row r="616">
          <cell r="B616" t="str">
            <v>I-0443</v>
          </cell>
          <cell r="C616" t="str">
            <v>CON'C</v>
          </cell>
          <cell r="D616">
            <v>4431</v>
          </cell>
          <cell r="E616" t="str">
            <v>SHANMUGAM M.G.</v>
          </cell>
          <cell r="G616">
            <v>0.52</v>
          </cell>
          <cell r="I616">
            <v>37114</v>
          </cell>
          <cell r="J616" t="str">
            <v>CIVIL</v>
          </cell>
          <cell r="K616" t="str">
            <v>CANA</v>
          </cell>
        </row>
        <row r="617">
          <cell r="B617" t="str">
            <v>I-0444</v>
          </cell>
          <cell r="C617" t="str">
            <v>REBAR</v>
          </cell>
          <cell r="D617">
            <v>4451</v>
          </cell>
          <cell r="E617" t="str">
            <v>DURAISAMY GOPAL</v>
          </cell>
          <cell r="G617">
            <v>0.75</v>
          </cell>
          <cell r="I617">
            <v>37114</v>
          </cell>
          <cell r="J617" t="str">
            <v>CIVIL</v>
          </cell>
          <cell r="K617" t="str">
            <v>CANA</v>
          </cell>
        </row>
        <row r="618">
          <cell r="B618" t="str">
            <v>I-0445</v>
          </cell>
          <cell r="C618" t="str">
            <v>REBAR</v>
          </cell>
          <cell r="D618">
            <v>4451</v>
          </cell>
          <cell r="E618" t="str">
            <v>HARILAL YADAV</v>
          </cell>
          <cell r="G618">
            <v>0.79</v>
          </cell>
          <cell r="I618">
            <v>37114</v>
          </cell>
          <cell r="J618" t="str">
            <v>CIVIL</v>
          </cell>
          <cell r="K618" t="str">
            <v>CANA</v>
          </cell>
        </row>
        <row r="619">
          <cell r="B619" t="str">
            <v>I-0446</v>
          </cell>
          <cell r="C619" t="str">
            <v>REBAR</v>
          </cell>
          <cell r="D619">
            <v>4451</v>
          </cell>
          <cell r="E619" t="str">
            <v>NARAYANAN KARMEGAM</v>
          </cell>
          <cell r="G619">
            <v>0.75</v>
          </cell>
          <cell r="I619">
            <v>37114</v>
          </cell>
          <cell r="J619" t="str">
            <v>CIVIL</v>
          </cell>
          <cell r="K619" t="str">
            <v>CANA</v>
          </cell>
        </row>
        <row r="620">
          <cell r="B620" t="str">
            <v>I-0448</v>
          </cell>
          <cell r="C620" t="str">
            <v>IN/ELECT</v>
          </cell>
          <cell r="D620">
            <v>8301</v>
          </cell>
          <cell r="E620" t="str">
            <v>PRADEEP KUMAR</v>
          </cell>
          <cell r="G620">
            <v>0.79</v>
          </cell>
          <cell r="I620">
            <v>37114</v>
          </cell>
          <cell r="J620" t="str">
            <v>ELECT</v>
          </cell>
          <cell r="K620" t="str">
            <v>CANA</v>
          </cell>
        </row>
        <row r="621">
          <cell r="B621" t="str">
            <v>I-0449</v>
          </cell>
          <cell r="C621" t="str">
            <v>IN/ELECT</v>
          </cell>
          <cell r="D621">
            <v>8301</v>
          </cell>
          <cell r="E621" t="str">
            <v>SHUEB AKHTER</v>
          </cell>
          <cell r="G621">
            <v>0.75</v>
          </cell>
          <cell r="I621">
            <v>37114</v>
          </cell>
          <cell r="J621" t="str">
            <v>MECH</v>
          </cell>
          <cell r="K621" t="str">
            <v>CANA</v>
          </cell>
        </row>
        <row r="622">
          <cell r="B622" t="str">
            <v>I-0451</v>
          </cell>
          <cell r="C622" t="str">
            <v>C/LABOR</v>
          </cell>
          <cell r="D622">
            <v>4432</v>
          </cell>
          <cell r="E622" t="str">
            <v>FATE B. SINGH</v>
          </cell>
          <cell r="G622">
            <v>0.52</v>
          </cell>
          <cell r="I622">
            <v>37119</v>
          </cell>
          <cell r="J622" t="str">
            <v>MECH</v>
          </cell>
          <cell r="K622" t="str">
            <v>CANA</v>
          </cell>
        </row>
        <row r="623">
          <cell r="B623" t="str">
            <v>I-0452</v>
          </cell>
          <cell r="C623" t="str">
            <v>C/LABOR</v>
          </cell>
          <cell r="D623">
            <v>4432</v>
          </cell>
          <cell r="E623" t="str">
            <v>DAMODAR SINGH</v>
          </cell>
          <cell r="G623">
            <v>0.52</v>
          </cell>
          <cell r="I623">
            <v>37119</v>
          </cell>
          <cell r="J623" t="str">
            <v>MECH</v>
          </cell>
          <cell r="K623" t="str">
            <v>CANA</v>
          </cell>
        </row>
        <row r="624">
          <cell r="B624" t="str">
            <v>I-0453</v>
          </cell>
          <cell r="C624" t="str">
            <v>REBAR</v>
          </cell>
          <cell r="D624">
            <v>4451</v>
          </cell>
          <cell r="E624" t="str">
            <v>MD. DILSHAD</v>
          </cell>
          <cell r="G624">
            <v>0.79</v>
          </cell>
          <cell r="I624">
            <v>37119</v>
          </cell>
          <cell r="J624" t="str">
            <v>CIVIL</v>
          </cell>
          <cell r="K624" t="str">
            <v>CANA</v>
          </cell>
        </row>
        <row r="625">
          <cell r="B625" t="str">
            <v>I-0456</v>
          </cell>
          <cell r="C625" t="str">
            <v>F/CARP</v>
          </cell>
          <cell r="D625">
            <v>4542</v>
          </cell>
          <cell r="E625" t="str">
            <v>PARMESHWAR SHARMA</v>
          </cell>
          <cell r="G625">
            <v>0.79</v>
          </cell>
          <cell r="I625">
            <v>37119</v>
          </cell>
          <cell r="J625" t="str">
            <v>CIVIL</v>
          </cell>
          <cell r="K625" t="str">
            <v>CANA</v>
          </cell>
        </row>
        <row r="626">
          <cell r="B626" t="str">
            <v>I-0457</v>
          </cell>
          <cell r="C626" t="str">
            <v>P/FITTER</v>
          </cell>
          <cell r="D626">
            <v>7121</v>
          </cell>
          <cell r="E626" t="str">
            <v>ISHWAR SINGH</v>
          </cell>
          <cell r="G626">
            <v>0.96</v>
          </cell>
          <cell r="I626">
            <v>37119</v>
          </cell>
          <cell r="J626" t="str">
            <v>MECH</v>
          </cell>
          <cell r="K626" t="str">
            <v>CANA</v>
          </cell>
        </row>
        <row r="627">
          <cell r="B627" t="str">
            <v>I-0460</v>
          </cell>
          <cell r="C627" t="str">
            <v>PLASTER</v>
          </cell>
          <cell r="D627">
            <v>4571</v>
          </cell>
          <cell r="E627" t="str">
            <v>RATENLAL BERWA</v>
          </cell>
          <cell r="G627">
            <v>0.79</v>
          </cell>
          <cell r="I627">
            <v>37121</v>
          </cell>
          <cell r="J627" t="str">
            <v>CIVIL</v>
          </cell>
          <cell r="K627" t="str">
            <v>CANA</v>
          </cell>
        </row>
        <row r="628">
          <cell r="B628" t="str">
            <v>I-0461</v>
          </cell>
          <cell r="C628" t="str">
            <v>PLASTER</v>
          </cell>
          <cell r="D628">
            <v>4571</v>
          </cell>
          <cell r="E628" t="str">
            <v>BASDEV PRASAD</v>
          </cell>
          <cell r="G628">
            <v>0.79</v>
          </cell>
          <cell r="I628">
            <v>37121</v>
          </cell>
          <cell r="J628" t="str">
            <v>CIVIL</v>
          </cell>
          <cell r="K628" t="str">
            <v>CANA</v>
          </cell>
        </row>
        <row r="629">
          <cell r="B629" t="str">
            <v>I-0462</v>
          </cell>
          <cell r="C629" t="str">
            <v>PLASTER</v>
          </cell>
          <cell r="D629">
            <v>4571</v>
          </cell>
          <cell r="E629" t="str">
            <v>RAJ PAL</v>
          </cell>
          <cell r="G629">
            <v>0.79</v>
          </cell>
          <cell r="I629">
            <v>37121</v>
          </cell>
          <cell r="J629" t="str">
            <v>ARCH(S)</v>
          </cell>
          <cell r="K629" t="str">
            <v>CANA</v>
          </cell>
        </row>
        <row r="630">
          <cell r="B630" t="str">
            <v>I-0467</v>
          </cell>
          <cell r="C630" t="str">
            <v>G/WELDER</v>
          </cell>
          <cell r="D630">
            <v>7131</v>
          </cell>
          <cell r="E630" t="str">
            <v>JOGA SINGH</v>
          </cell>
          <cell r="G630">
            <v>0.75</v>
          </cell>
          <cell r="I630">
            <v>37121</v>
          </cell>
          <cell r="J630" t="str">
            <v>W/SHOP</v>
          </cell>
          <cell r="K630" t="str">
            <v>CANA</v>
          </cell>
        </row>
        <row r="631">
          <cell r="B631" t="str">
            <v>I-0468</v>
          </cell>
          <cell r="C631" t="str">
            <v>MECH PAINTER</v>
          </cell>
          <cell r="D631">
            <v>7643</v>
          </cell>
          <cell r="E631" t="str">
            <v>JAYAN T. JANARDHANAN</v>
          </cell>
          <cell r="G631">
            <v>0.78</v>
          </cell>
          <cell r="I631">
            <v>37121</v>
          </cell>
          <cell r="J631" t="str">
            <v>MECH</v>
          </cell>
          <cell r="K631" t="str">
            <v>CANA</v>
          </cell>
        </row>
        <row r="632">
          <cell r="B632" t="str">
            <v>I-0469</v>
          </cell>
          <cell r="C632" t="str">
            <v>IN/ELECT</v>
          </cell>
          <cell r="D632">
            <v>8301</v>
          </cell>
          <cell r="E632" t="str">
            <v>MEHARBAN KHAN</v>
          </cell>
          <cell r="G632">
            <v>0.75</v>
          </cell>
          <cell r="I632">
            <v>37121</v>
          </cell>
          <cell r="J632" t="str">
            <v>CIVIL</v>
          </cell>
          <cell r="K632" t="str">
            <v>CANA</v>
          </cell>
        </row>
        <row r="633">
          <cell r="B633" t="str">
            <v>I-0471</v>
          </cell>
          <cell r="C633" t="str">
            <v>D/T(면허소지)</v>
          </cell>
          <cell r="D633">
            <v>1041</v>
          </cell>
          <cell r="E633" t="str">
            <v>DEVENDRA K. YADAV</v>
          </cell>
          <cell r="G633">
            <v>0.98</v>
          </cell>
          <cell r="I633">
            <v>37122</v>
          </cell>
          <cell r="J633" t="str">
            <v>CIVIL</v>
          </cell>
          <cell r="K633" t="str">
            <v>CANA</v>
          </cell>
        </row>
        <row r="634">
          <cell r="B634" t="str">
            <v>I-0475</v>
          </cell>
          <cell r="C634" t="str">
            <v>G/WELDER</v>
          </cell>
          <cell r="D634">
            <v>7131</v>
          </cell>
          <cell r="E634" t="str">
            <v>SABIR ALAM</v>
          </cell>
          <cell r="G634">
            <v>0.75</v>
          </cell>
          <cell r="I634">
            <v>37122</v>
          </cell>
          <cell r="J634" t="str">
            <v>CIVIL</v>
          </cell>
          <cell r="K634" t="str">
            <v>CANA</v>
          </cell>
        </row>
        <row r="635">
          <cell r="B635" t="str">
            <v>I-0476</v>
          </cell>
          <cell r="C635" t="str">
            <v>G/WELDER</v>
          </cell>
          <cell r="D635">
            <v>7131</v>
          </cell>
          <cell r="E635" t="str">
            <v>MURALIDHARAN K.</v>
          </cell>
          <cell r="G635">
            <v>0.75</v>
          </cell>
          <cell r="I635">
            <v>37122</v>
          </cell>
          <cell r="J635" t="str">
            <v>W/SHOP</v>
          </cell>
          <cell r="K635" t="str">
            <v>HANA</v>
          </cell>
        </row>
        <row r="636">
          <cell r="B636" t="str">
            <v>I-0478</v>
          </cell>
          <cell r="C636" t="str">
            <v>G/WELDER</v>
          </cell>
          <cell r="D636">
            <v>7131</v>
          </cell>
          <cell r="E636" t="str">
            <v>MARCELINO R. D'SOUZA</v>
          </cell>
          <cell r="G636">
            <v>0.76</v>
          </cell>
          <cell r="I636">
            <v>37125</v>
          </cell>
          <cell r="J636" t="str">
            <v>MECH</v>
          </cell>
          <cell r="K636" t="str">
            <v>CANA</v>
          </cell>
        </row>
        <row r="637">
          <cell r="B637" t="str">
            <v>I-0482</v>
          </cell>
          <cell r="C637" t="str">
            <v>MECH RIGGER</v>
          </cell>
          <cell r="D637">
            <v>7477</v>
          </cell>
          <cell r="E637" t="str">
            <v>RAJESH K. SINGH</v>
          </cell>
          <cell r="G637">
            <v>0.8</v>
          </cell>
          <cell r="H637">
            <v>0.84</v>
          </cell>
          <cell r="I637">
            <v>37125</v>
          </cell>
          <cell r="J637" t="str">
            <v>CIVIL</v>
          </cell>
          <cell r="K637" t="str">
            <v>CANA</v>
          </cell>
        </row>
        <row r="638">
          <cell r="B638" t="str">
            <v>I-0484</v>
          </cell>
          <cell r="C638" t="str">
            <v>MECH RIGGER</v>
          </cell>
          <cell r="D638">
            <v>7477</v>
          </cell>
          <cell r="E638" t="str">
            <v>HAIDER ALI ANSARI</v>
          </cell>
          <cell r="G638">
            <v>0.76</v>
          </cell>
          <cell r="H638">
            <v>0.82</v>
          </cell>
          <cell r="I638">
            <v>37125</v>
          </cell>
          <cell r="J638" t="str">
            <v>CIVIL</v>
          </cell>
          <cell r="K638" t="str">
            <v>CANA</v>
          </cell>
        </row>
        <row r="639">
          <cell r="B639" t="str">
            <v>I-0485</v>
          </cell>
          <cell r="C639" t="str">
            <v>MECH RIGGER</v>
          </cell>
          <cell r="D639">
            <v>7477</v>
          </cell>
          <cell r="E639" t="str">
            <v>NIBAS ROY</v>
          </cell>
          <cell r="G639">
            <v>0.76</v>
          </cell>
          <cell r="I639">
            <v>37125</v>
          </cell>
          <cell r="J639" t="str">
            <v>ARCH(S)</v>
          </cell>
          <cell r="K639" t="str">
            <v>CANA</v>
          </cell>
        </row>
        <row r="640">
          <cell r="B640" t="str">
            <v>I-0486</v>
          </cell>
          <cell r="C640" t="str">
            <v>CRANE(면허소지)</v>
          </cell>
          <cell r="D640">
            <v>1011</v>
          </cell>
          <cell r="E640" t="str">
            <v>P. LUKOSE BABU</v>
          </cell>
          <cell r="G640">
            <v>1.07</v>
          </cell>
          <cell r="I640">
            <v>37125</v>
          </cell>
          <cell r="J640" t="str">
            <v>MECH</v>
          </cell>
          <cell r="K640" t="str">
            <v>CANA</v>
          </cell>
        </row>
        <row r="641">
          <cell r="B641" t="str">
            <v>I-0487</v>
          </cell>
          <cell r="C641" t="str">
            <v>D/T(면허소지)</v>
          </cell>
          <cell r="D641">
            <v>1041</v>
          </cell>
          <cell r="E641" t="str">
            <v>KAMAL JIT BANGER</v>
          </cell>
          <cell r="G641">
            <v>0.93</v>
          </cell>
          <cell r="I641">
            <v>37125</v>
          </cell>
          <cell r="J641" t="str">
            <v>CIVIL</v>
          </cell>
          <cell r="K641" t="str">
            <v>CANA</v>
          </cell>
        </row>
        <row r="642">
          <cell r="B642" t="str">
            <v>I-0488</v>
          </cell>
          <cell r="C642" t="str">
            <v>PLASTER</v>
          </cell>
          <cell r="D642">
            <v>4571</v>
          </cell>
          <cell r="E642" t="str">
            <v>SAIYAD ANSARI</v>
          </cell>
          <cell r="G642">
            <v>0.79</v>
          </cell>
          <cell r="I642">
            <v>37125</v>
          </cell>
          <cell r="J642" t="str">
            <v>CIVIL</v>
          </cell>
          <cell r="K642" t="str">
            <v>CANA</v>
          </cell>
        </row>
        <row r="643">
          <cell r="B643" t="str">
            <v>I-0490</v>
          </cell>
          <cell r="C643" t="str">
            <v>PIPE FITTER</v>
          </cell>
          <cell r="D643">
            <v>7121</v>
          </cell>
          <cell r="E643" t="str">
            <v>NITYANANDA JANA</v>
          </cell>
          <cell r="G643">
            <v>0.96</v>
          </cell>
          <cell r="I643">
            <v>37125</v>
          </cell>
          <cell r="J643" t="str">
            <v>MECH</v>
          </cell>
          <cell r="K643" t="str">
            <v>CANA</v>
          </cell>
        </row>
        <row r="644">
          <cell r="B644" t="str">
            <v>I-0491</v>
          </cell>
          <cell r="C644" t="str">
            <v>G/WELDER</v>
          </cell>
          <cell r="D644">
            <v>7131</v>
          </cell>
          <cell r="E644" t="str">
            <v>AMRIK SINGH</v>
          </cell>
          <cell r="G644">
            <v>0.78</v>
          </cell>
          <cell r="I644">
            <v>37125</v>
          </cell>
          <cell r="J644" t="str">
            <v>MECH</v>
          </cell>
          <cell r="K644" t="str">
            <v>CANA</v>
          </cell>
        </row>
        <row r="645">
          <cell r="B645" t="str">
            <v>I-0493</v>
          </cell>
          <cell r="C645" t="str">
            <v>IN/ELECT</v>
          </cell>
          <cell r="D645">
            <v>8301</v>
          </cell>
          <cell r="E645" t="str">
            <v>MATHEW M. GEORGE</v>
          </cell>
          <cell r="G645">
            <v>0.75</v>
          </cell>
          <cell r="I645">
            <v>37125</v>
          </cell>
          <cell r="J645" t="str">
            <v>ELECT</v>
          </cell>
          <cell r="K645" t="str">
            <v>CANA</v>
          </cell>
        </row>
        <row r="646">
          <cell r="B646" t="str">
            <v>I-0494</v>
          </cell>
          <cell r="C646" t="str">
            <v>REBAR</v>
          </cell>
          <cell r="D646">
            <v>4451</v>
          </cell>
          <cell r="E646" t="str">
            <v>PONNUSAMY R.</v>
          </cell>
          <cell r="G646">
            <v>0.75</v>
          </cell>
          <cell r="I646">
            <v>37128</v>
          </cell>
          <cell r="J646" t="str">
            <v>CIVIL</v>
          </cell>
          <cell r="K646" t="str">
            <v>CANA</v>
          </cell>
        </row>
        <row r="647">
          <cell r="B647" t="str">
            <v>I-0495</v>
          </cell>
          <cell r="C647" t="str">
            <v>G/WELDER</v>
          </cell>
          <cell r="D647">
            <v>7131</v>
          </cell>
          <cell r="E647" t="str">
            <v>FAIZUL AZAM</v>
          </cell>
          <cell r="G647">
            <v>0.79</v>
          </cell>
          <cell r="H647">
            <v>0.82</v>
          </cell>
          <cell r="I647">
            <v>37128</v>
          </cell>
          <cell r="J647" t="str">
            <v>CIVIL</v>
          </cell>
          <cell r="K647" t="str">
            <v>CANA</v>
          </cell>
        </row>
        <row r="648">
          <cell r="B648" t="str">
            <v>I-0497</v>
          </cell>
          <cell r="C648" t="str">
            <v>F/CARP</v>
          </cell>
          <cell r="D648">
            <v>4542</v>
          </cell>
          <cell r="E648" t="str">
            <v>VIJAY K. GIRI</v>
          </cell>
          <cell r="G648">
            <v>0.79</v>
          </cell>
          <cell r="I648">
            <v>37129</v>
          </cell>
          <cell r="J648" t="str">
            <v>CIVIL</v>
          </cell>
          <cell r="K648" t="str">
            <v>CANA</v>
          </cell>
        </row>
        <row r="649">
          <cell r="B649" t="str">
            <v>I-0498</v>
          </cell>
          <cell r="C649" t="str">
            <v>M/RIGGER</v>
          </cell>
          <cell r="D649">
            <v>6472</v>
          </cell>
          <cell r="E649" t="str">
            <v>MOHAN LAL</v>
          </cell>
          <cell r="G649">
            <v>0.86</v>
          </cell>
          <cell r="I649">
            <v>37129</v>
          </cell>
          <cell r="J649" t="str">
            <v>CIVIL</v>
          </cell>
          <cell r="K649" t="str">
            <v>CANA</v>
          </cell>
        </row>
        <row r="650">
          <cell r="B650" t="str">
            <v>I-0500</v>
          </cell>
          <cell r="C650" t="str">
            <v>CRANE(면허소지)</v>
          </cell>
          <cell r="D650">
            <v>1011</v>
          </cell>
          <cell r="E650" t="str">
            <v>JAGANATHAN BASKARAN</v>
          </cell>
          <cell r="G650">
            <v>1.01</v>
          </cell>
          <cell r="I650">
            <v>37135</v>
          </cell>
          <cell r="J650" t="str">
            <v>W/SHOP</v>
          </cell>
          <cell r="K650" t="str">
            <v>HANA</v>
          </cell>
        </row>
        <row r="651">
          <cell r="B651" t="str">
            <v>I-0501</v>
          </cell>
          <cell r="C651" t="str">
            <v>B/PLANT</v>
          </cell>
          <cell r="D651">
            <v>1052</v>
          </cell>
          <cell r="E651" t="str">
            <v>BASHA MAHABOOB</v>
          </cell>
          <cell r="G651">
            <v>1.01</v>
          </cell>
          <cell r="I651">
            <v>37135</v>
          </cell>
          <cell r="J651" t="str">
            <v>LAB</v>
          </cell>
          <cell r="K651" t="str">
            <v>CANA</v>
          </cell>
        </row>
        <row r="652">
          <cell r="B652" t="str">
            <v>I-0502</v>
          </cell>
          <cell r="C652" t="str">
            <v>CON'C</v>
          </cell>
          <cell r="D652">
            <v>4431</v>
          </cell>
          <cell r="E652" t="str">
            <v>D.CHINNA NARASAIAH</v>
          </cell>
          <cell r="G652">
            <v>0.52</v>
          </cell>
          <cell r="I652">
            <v>37135</v>
          </cell>
          <cell r="J652" t="str">
            <v>CIVIL</v>
          </cell>
          <cell r="K652" t="str">
            <v>CANA</v>
          </cell>
        </row>
        <row r="653">
          <cell r="B653" t="str">
            <v>I-0503</v>
          </cell>
          <cell r="C653" t="str">
            <v>REBAR</v>
          </cell>
          <cell r="D653">
            <v>4451</v>
          </cell>
          <cell r="E653" t="str">
            <v>M.ULAGA NATHAN</v>
          </cell>
          <cell r="G653">
            <v>0.75</v>
          </cell>
          <cell r="I653">
            <v>37135</v>
          </cell>
          <cell r="J653" t="str">
            <v>CIVIL</v>
          </cell>
          <cell r="K653" t="str">
            <v>CANA</v>
          </cell>
        </row>
        <row r="654">
          <cell r="B654" t="str">
            <v>I-0504</v>
          </cell>
          <cell r="C654" t="str">
            <v>REBAR</v>
          </cell>
          <cell r="D654">
            <v>4451</v>
          </cell>
          <cell r="E654" t="str">
            <v>AMAR JIT</v>
          </cell>
          <cell r="G654">
            <v>0.79</v>
          </cell>
          <cell r="I654">
            <v>37135</v>
          </cell>
          <cell r="J654" t="str">
            <v>CIVIL</v>
          </cell>
          <cell r="K654" t="str">
            <v>CANA</v>
          </cell>
        </row>
        <row r="655">
          <cell r="B655" t="str">
            <v>I-0505</v>
          </cell>
          <cell r="C655" t="str">
            <v>MARINE RIGGER</v>
          </cell>
          <cell r="D655">
            <v>6472</v>
          </cell>
          <cell r="E655" t="str">
            <v>M.BALACHANDRAN</v>
          </cell>
          <cell r="G655">
            <v>0.86</v>
          </cell>
          <cell r="I655">
            <v>37135</v>
          </cell>
          <cell r="J655" t="str">
            <v>CIVIL</v>
          </cell>
          <cell r="K655" t="str">
            <v>CANA</v>
          </cell>
        </row>
        <row r="656">
          <cell r="B656" t="str">
            <v>I-0506</v>
          </cell>
          <cell r="C656" t="str">
            <v>G/WELDER</v>
          </cell>
          <cell r="D656">
            <v>7131</v>
          </cell>
          <cell r="E656" t="str">
            <v>VANU BALAN NAIR</v>
          </cell>
          <cell r="G656">
            <v>0.75</v>
          </cell>
          <cell r="I656">
            <v>37135</v>
          </cell>
          <cell r="J656" t="str">
            <v>CIVIL</v>
          </cell>
          <cell r="K656" t="str">
            <v>CANA</v>
          </cell>
        </row>
        <row r="657">
          <cell r="B657" t="str">
            <v>I-0509</v>
          </cell>
          <cell r="C657" t="str">
            <v>PIPE FITTER</v>
          </cell>
          <cell r="D657">
            <v>7121</v>
          </cell>
          <cell r="E657" t="str">
            <v>AHSAN A.KHAN</v>
          </cell>
          <cell r="G657">
            <v>0.96</v>
          </cell>
          <cell r="H657">
            <v>0.92</v>
          </cell>
          <cell r="I657">
            <v>37136</v>
          </cell>
          <cell r="J657" t="str">
            <v>MECH</v>
          </cell>
          <cell r="K657" t="str">
            <v>CANA</v>
          </cell>
        </row>
        <row r="658">
          <cell r="B658" t="str">
            <v>I-0513</v>
          </cell>
          <cell r="C658" t="str">
            <v>MECH RIGGER</v>
          </cell>
          <cell r="D658">
            <v>7477</v>
          </cell>
          <cell r="E658" t="str">
            <v>MD.S.FARIUDDIN</v>
          </cell>
          <cell r="G658">
            <v>0.8</v>
          </cell>
          <cell r="I658">
            <v>37136</v>
          </cell>
          <cell r="J658" t="str">
            <v>CIVIL</v>
          </cell>
          <cell r="K658" t="str">
            <v>CANA</v>
          </cell>
        </row>
        <row r="659">
          <cell r="B659" t="str">
            <v>I-0514</v>
          </cell>
          <cell r="C659" t="str">
            <v>MECH RIGGER</v>
          </cell>
          <cell r="D659">
            <v>7477</v>
          </cell>
          <cell r="E659" t="str">
            <v>SURINDER SINGH</v>
          </cell>
          <cell r="G659">
            <v>0.8</v>
          </cell>
          <cell r="I659">
            <v>37136</v>
          </cell>
          <cell r="J659" t="str">
            <v>MECH</v>
          </cell>
          <cell r="K659" t="str">
            <v>CANA</v>
          </cell>
        </row>
        <row r="660">
          <cell r="B660" t="str">
            <v>I-0515</v>
          </cell>
          <cell r="C660" t="str">
            <v>C/LAB TECH.</v>
          </cell>
          <cell r="D660">
            <v>3721</v>
          </cell>
          <cell r="E660" t="str">
            <v>SANTHOSH K.PAPPU</v>
          </cell>
          <cell r="G660">
            <v>400</v>
          </cell>
          <cell r="I660">
            <v>37142</v>
          </cell>
          <cell r="J660" t="str">
            <v>LAB</v>
          </cell>
          <cell r="K660" t="str">
            <v>CANA</v>
          </cell>
        </row>
        <row r="661">
          <cell r="B661" t="str">
            <v>I-0516</v>
          </cell>
          <cell r="C661" t="str">
            <v>CON'C</v>
          </cell>
          <cell r="D661">
            <v>4431</v>
          </cell>
          <cell r="E661" t="str">
            <v>RAJESH KUMAR</v>
          </cell>
          <cell r="G661">
            <v>0.52</v>
          </cell>
          <cell r="H661">
            <v>0.62</v>
          </cell>
          <cell r="I661">
            <v>37142</v>
          </cell>
          <cell r="J661" t="str">
            <v>CIVIL</v>
          </cell>
          <cell r="K661" t="str">
            <v>CANA</v>
          </cell>
        </row>
        <row r="662">
          <cell r="B662" t="str">
            <v>I-0518</v>
          </cell>
          <cell r="C662" t="str">
            <v>CON'C</v>
          </cell>
          <cell r="D662">
            <v>4431</v>
          </cell>
          <cell r="E662" t="str">
            <v>JARNAIL SINGH</v>
          </cell>
          <cell r="G662">
            <v>0.52</v>
          </cell>
          <cell r="I662">
            <v>37142</v>
          </cell>
          <cell r="J662" t="str">
            <v>CIVIL</v>
          </cell>
          <cell r="K662" t="str">
            <v>CANA</v>
          </cell>
        </row>
        <row r="663">
          <cell r="B663" t="str">
            <v>I-0519</v>
          </cell>
          <cell r="C663" t="str">
            <v>CON'C</v>
          </cell>
          <cell r="D663">
            <v>4431</v>
          </cell>
          <cell r="E663" t="str">
            <v>RAM SWAROOF S.</v>
          </cell>
          <cell r="G663">
            <v>0.52</v>
          </cell>
          <cell r="I663">
            <v>37142</v>
          </cell>
          <cell r="J663" t="str">
            <v>CIVIL</v>
          </cell>
          <cell r="K663" t="str">
            <v>CANA</v>
          </cell>
        </row>
        <row r="664">
          <cell r="B664" t="str">
            <v>I-0520</v>
          </cell>
          <cell r="C664" t="str">
            <v>CON'C</v>
          </cell>
          <cell r="D664">
            <v>4431</v>
          </cell>
          <cell r="E664" t="str">
            <v>TARSEM SINGH</v>
          </cell>
          <cell r="G664">
            <v>0.52</v>
          </cell>
          <cell r="I664">
            <v>37142</v>
          </cell>
          <cell r="J664" t="str">
            <v>CIVIL</v>
          </cell>
          <cell r="K664" t="str">
            <v>CANA</v>
          </cell>
        </row>
        <row r="665">
          <cell r="B665" t="str">
            <v>I-0521</v>
          </cell>
          <cell r="C665" t="str">
            <v>CON'C</v>
          </cell>
          <cell r="D665">
            <v>4431</v>
          </cell>
          <cell r="E665" t="str">
            <v>GURMIT SINGH</v>
          </cell>
          <cell r="G665">
            <v>0.52</v>
          </cell>
          <cell r="I665">
            <v>37142</v>
          </cell>
          <cell r="J665" t="str">
            <v>ARCH</v>
          </cell>
          <cell r="K665" t="str">
            <v>CANA</v>
          </cell>
        </row>
        <row r="666">
          <cell r="B666" t="str">
            <v>I-0522</v>
          </cell>
          <cell r="C666" t="str">
            <v>CON'C</v>
          </cell>
          <cell r="D666">
            <v>4431</v>
          </cell>
          <cell r="E666" t="str">
            <v>MAKHAN SINGH</v>
          </cell>
          <cell r="G666">
            <v>0.52</v>
          </cell>
          <cell r="I666">
            <v>37142</v>
          </cell>
          <cell r="J666" t="str">
            <v>CIVIL</v>
          </cell>
          <cell r="K666" t="str">
            <v>CANA</v>
          </cell>
        </row>
        <row r="667">
          <cell r="B667" t="str">
            <v>I-0523</v>
          </cell>
          <cell r="C667" t="str">
            <v>C/LABOR</v>
          </cell>
          <cell r="D667">
            <v>4432</v>
          </cell>
          <cell r="E667" t="str">
            <v>PREM KANT JHR</v>
          </cell>
          <cell r="G667">
            <v>0.52</v>
          </cell>
          <cell r="I667">
            <v>37142</v>
          </cell>
          <cell r="J667" t="str">
            <v>ARCH(S)</v>
          </cell>
          <cell r="K667" t="str">
            <v>CANA</v>
          </cell>
        </row>
        <row r="668">
          <cell r="B668" t="str">
            <v>I-0524</v>
          </cell>
          <cell r="C668" t="str">
            <v>C/LABOR</v>
          </cell>
          <cell r="D668">
            <v>4432</v>
          </cell>
          <cell r="E668" t="str">
            <v>RATNESH KUMAR</v>
          </cell>
          <cell r="G668">
            <v>0.52</v>
          </cell>
          <cell r="I668">
            <v>37142</v>
          </cell>
          <cell r="J668" t="str">
            <v>CIVIL</v>
          </cell>
          <cell r="K668" t="str">
            <v>CANA</v>
          </cell>
        </row>
        <row r="669">
          <cell r="B669" t="str">
            <v>I-0525</v>
          </cell>
          <cell r="C669" t="str">
            <v>C/LABOR</v>
          </cell>
          <cell r="D669">
            <v>4432</v>
          </cell>
          <cell r="E669" t="str">
            <v>RADHA R.THAKUR</v>
          </cell>
          <cell r="G669">
            <v>0.52</v>
          </cell>
          <cell r="H669">
            <v>0.82</v>
          </cell>
          <cell r="I669">
            <v>37142</v>
          </cell>
          <cell r="J669" t="str">
            <v>CIVIL</v>
          </cell>
          <cell r="K669" t="str">
            <v>CANA</v>
          </cell>
        </row>
        <row r="670">
          <cell r="B670" t="str">
            <v>I-0526</v>
          </cell>
          <cell r="C670" t="str">
            <v>C/LABOR</v>
          </cell>
          <cell r="D670">
            <v>4432</v>
          </cell>
          <cell r="E670" t="str">
            <v>RAM MOHAN RAI C.</v>
          </cell>
          <cell r="G670">
            <v>0.52</v>
          </cell>
          <cell r="I670">
            <v>37142</v>
          </cell>
          <cell r="J670" t="str">
            <v>ARCH(S)</v>
          </cell>
          <cell r="K670" t="str">
            <v>CANA</v>
          </cell>
        </row>
        <row r="671">
          <cell r="B671" t="str">
            <v>I-0527</v>
          </cell>
          <cell r="C671" t="str">
            <v>REBAR</v>
          </cell>
          <cell r="D671">
            <v>4451</v>
          </cell>
          <cell r="E671" t="str">
            <v>ARBU SINGH</v>
          </cell>
          <cell r="G671">
            <v>0.75</v>
          </cell>
          <cell r="I671">
            <v>37142</v>
          </cell>
          <cell r="J671" t="str">
            <v>CIVIL</v>
          </cell>
          <cell r="K671" t="str">
            <v>CANA</v>
          </cell>
        </row>
        <row r="672">
          <cell r="B672" t="str">
            <v>I-0528</v>
          </cell>
          <cell r="C672" t="str">
            <v>MARINE RIGGER</v>
          </cell>
          <cell r="D672">
            <v>6472</v>
          </cell>
          <cell r="E672" t="str">
            <v>HARE RAM YADAV</v>
          </cell>
          <cell r="G672">
            <v>0.86</v>
          </cell>
          <cell r="I672">
            <v>37142</v>
          </cell>
          <cell r="J672" t="str">
            <v>CIVIL</v>
          </cell>
          <cell r="K672" t="str">
            <v>CANA</v>
          </cell>
        </row>
        <row r="673">
          <cell r="B673" t="str">
            <v>I-0529</v>
          </cell>
          <cell r="C673" t="str">
            <v>TAILOR</v>
          </cell>
          <cell r="D673">
            <v>9983</v>
          </cell>
          <cell r="E673" t="str">
            <v>JAGDISH PAL</v>
          </cell>
          <cell r="G673">
            <v>0.52</v>
          </cell>
          <cell r="I673">
            <v>37142</v>
          </cell>
          <cell r="J673" t="str">
            <v>GEN</v>
          </cell>
          <cell r="K673" t="str">
            <v>CANA</v>
          </cell>
        </row>
        <row r="674">
          <cell r="B674" t="str">
            <v>I-0530</v>
          </cell>
          <cell r="C674" t="str">
            <v>PLASTER</v>
          </cell>
          <cell r="D674">
            <v>4571</v>
          </cell>
          <cell r="E674" t="str">
            <v>RAJANDRA SINGH</v>
          </cell>
          <cell r="G674">
            <v>0.79</v>
          </cell>
          <cell r="I674">
            <v>37147</v>
          </cell>
          <cell r="J674" t="str">
            <v>CIVIL</v>
          </cell>
          <cell r="K674" t="str">
            <v>CANA</v>
          </cell>
        </row>
        <row r="675">
          <cell r="B675" t="str">
            <v>I-0531</v>
          </cell>
          <cell r="C675" t="str">
            <v>D/T(면허소지)</v>
          </cell>
          <cell r="D675">
            <v>1041</v>
          </cell>
          <cell r="E675" t="str">
            <v>CHARANJIT</v>
          </cell>
          <cell r="G675">
            <v>1.06</v>
          </cell>
          <cell r="I675">
            <v>37149</v>
          </cell>
          <cell r="J675" t="str">
            <v>P/RACK</v>
          </cell>
          <cell r="K675" t="str">
            <v>AMG</v>
          </cell>
        </row>
        <row r="676">
          <cell r="B676" t="str">
            <v>I-0532</v>
          </cell>
          <cell r="C676" t="str">
            <v>SASH</v>
          </cell>
          <cell r="D676">
            <v>4561</v>
          </cell>
          <cell r="E676" t="str">
            <v>MAHENDRA K.VARMA</v>
          </cell>
          <cell r="G676">
            <v>0.75</v>
          </cell>
          <cell r="I676">
            <v>37149</v>
          </cell>
          <cell r="J676" t="str">
            <v>ARCH(S)</v>
          </cell>
          <cell r="K676" t="str">
            <v>CANA</v>
          </cell>
        </row>
        <row r="677">
          <cell r="B677" t="str">
            <v>I-0533</v>
          </cell>
          <cell r="C677" t="str">
            <v>CON'C</v>
          </cell>
          <cell r="D677">
            <v>4431</v>
          </cell>
          <cell r="E677" t="str">
            <v>RAJINDER SINGH</v>
          </cell>
          <cell r="G677">
            <v>0.52</v>
          </cell>
          <cell r="I677">
            <v>37150</v>
          </cell>
          <cell r="J677" t="str">
            <v>CIVIL</v>
          </cell>
          <cell r="K677" t="str">
            <v>CANA</v>
          </cell>
        </row>
        <row r="678">
          <cell r="B678" t="str">
            <v>I-0534</v>
          </cell>
          <cell r="C678" t="str">
            <v>CON'C</v>
          </cell>
          <cell r="D678">
            <v>4431</v>
          </cell>
          <cell r="E678" t="str">
            <v>GURPREET SINGH</v>
          </cell>
          <cell r="G678">
            <v>0.52</v>
          </cell>
          <cell r="I678">
            <v>37150</v>
          </cell>
          <cell r="J678" t="str">
            <v>CIVIL</v>
          </cell>
          <cell r="K678" t="str">
            <v>CANA</v>
          </cell>
        </row>
        <row r="679">
          <cell r="B679" t="str">
            <v>I-0536</v>
          </cell>
          <cell r="C679" t="str">
            <v>G/WELDER</v>
          </cell>
          <cell r="D679">
            <v>7131</v>
          </cell>
          <cell r="E679" t="str">
            <v>NIRMAL SINGH</v>
          </cell>
          <cell r="G679">
            <v>0.82</v>
          </cell>
          <cell r="I679">
            <v>37150</v>
          </cell>
          <cell r="J679" t="str">
            <v>CIVIL</v>
          </cell>
          <cell r="K679" t="str">
            <v>CANA</v>
          </cell>
        </row>
        <row r="680">
          <cell r="B680" t="str">
            <v>I-0537</v>
          </cell>
          <cell r="C680" t="str">
            <v>PIPE FITTER</v>
          </cell>
          <cell r="D680">
            <v>7121</v>
          </cell>
          <cell r="E680" t="str">
            <v>ABDUL MALIK</v>
          </cell>
          <cell r="G680">
            <v>0.96</v>
          </cell>
          <cell r="I680">
            <v>37154</v>
          </cell>
          <cell r="J680" t="str">
            <v>MECH</v>
          </cell>
          <cell r="K680" t="str">
            <v>CANA</v>
          </cell>
        </row>
        <row r="681">
          <cell r="B681" t="str">
            <v>I-0540</v>
          </cell>
          <cell r="C681" t="str">
            <v>SUR HELPER</v>
          </cell>
          <cell r="D681">
            <v>3702</v>
          </cell>
          <cell r="E681" t="str">
            <v>MURALEEDHRAN U.K.</v>
          </cell>
          <cell r="G681">
            <v>0.52</v>
          </cell>
          <cell r="I681">
            <v>37156</v>
          </cell>
          <cell r="J681" t="str">
            <v>SURVEY</v>
          </cell>
          <cell r="K681" t="str">
            <v>CANA</v>
          </cell>
        </row>
        <row r="682">
          <cell r="B682" t="str">
            <v>I-0541</v>
          </cell>
          <cell r="C682" t="str">
            <v>TILE</v>
          </cell>
          <cell r="D682">
            <v>4581</v>
          </cell>
          <cell r="E682" t="str">
            <v>CHANDRA BALI</v>
          </cell>
          <cell r="G682">
            <v>0.79</v>
          </cell>
          <cell r="I682">
            <v>37156</v>
          </cell>
          <cell r="J682" t="str">
            <v>ARCH</v>
          </cell>
          <cell r="K682" t="str">
            <v>CANA</v>
          </cell>
        </row>
        <row r="683">
          <cell r="B683" t="str">
            <v>I-0547</v>
          </cell>
          <cell r="C683" t="str">
            <v>REBAR</v>
          </cell>
          <cell r="D683">
            <v>4451</v>
          </cell>
          <cell r="E683" t="str">
            <v>BALVIR SINGH</v>
          </cell>
          <cell r="G683">
            <v>0.79</v>
          </cell>
          <cell r="I683">
            <v>37161</v>
          </cell>
          <cell r="J683" t="str">
            <v>CIVIL</v>
          </cell>
          <cell r="K683" t="str">
            <v>CANA</v>
          </cell>
        </row>
        <row r="684">
          <cell r="B684" t="str">
            <v>I-0548</v>
          </cell>
          <cell r="C684" t="str">
            <v>F/CARP</v>
          </cell>
          <cell r="D684">
            <v>4542</v>
          </cell>
          <cell r="E684" t="str">
            <v>RASHAM LAL</v>
          </cell>
          <cell r="G684">
            <v>0.79</v>
          </cell>
          <cell r="I684">
            <v>37161</v>
          </cell>
          <cell r="J684" t="str">
            <v>CIVIL</v>
          </cell>
          <cell r="K684" t="str">
            <v>CANA</v>
          </cell>
        </row>
        <row r="685">
          <cell r="B685" t="str">
            <v>I-0549</v>
          </cell>
          <cell r="C685" t="str">
            <v>F/CARP</v>
          </cell>
          <cell r="D685">
            <v>4542</v>
          </cell>
          <cell r="E685" t="str">
            <v>AWADHESH SHARMA</v>
          </cell>
          <cell r="G685">
            <v>0.79</v>
          </cell>
          <cell r="I685">
            <v>37161</v>
          </cell>
          <cell r="J685" t="str">
            <v>CIVIL</v>
          </cell>
          <cell r="K685" t="str">
            <v>CANA</v>
          </cell>
        </row>
        <row r="686">
          <cell r="B686" t="str">
            <v>I-0550</v>
          </cell>
          <cell r="C686" t="str">
            <v>F/CARP</v>
          </cell>
          <cell r="D686">
            <v>4542</v>
          </cell>
          <cell r="E686" t="str">
            <v>RAMJI DASS</v>
          </cell>
          <cell r="G686">
            <v>0.79</v>
          </cell>
          <cell r="I686">
            <v>37161</v>
          </cell>
          <cell r="J686" t="str">
            <v>CIVIL</v>
          </cell>
          <cell r="K686" t="str">
            <v>CANA</v>
          </cell>
        </row>
        <row r="687">
          <cell r="B687" t="str">
            <v>I-0551</v>
          </cell>
          <cell r="C687" t="str">
            <v>F/CARP</v>
          </cell>
          <cell r="D687">
            <v>4542</v>
          </cell>
          <cell r="E687" t="str">
            <v>GURPAL RAM</v>
          </cell>
          <cell r="G687">
            <v>0.79</v>
          </cell>
          <cell r="I687">
            <v>37161</v>
          </cell>
          <cell r="J687" t="str">
            <v>CIVIL</v>
          </cell>
          <cell r="K687" t="str">
            <v>CANA</v>
          </cell>
        </row>
        <row r="688">
          <cell r="B688" t="str">
            <v>I-0553</v>
          </cell>
          <cell r="C688" t="str">
            <v>MARINE RIGGER</v>
          </cell>
          <cell r="D688">
            <v>6472</v>
          </cell>
          <cell r="E688" t="str">
            <v>KULWANT SINGH</v>
          </cell>
          <cell r="G688">
            <v>0.86</v>
          </cell>
          <cell r="I688">
            <v>37161</v>
          </cell>
          <cell r="J688" t="str">
            <v>ARCH(S)</v>
          </cell>
          <cell r="K688" t="str">
            <v>CANA</v>
          </cell>
        </row>
        <row r="689">
          <cell r="B689" t="str">
            <v>I-0554</v>
          </cell>
          <cell r="C689" t="str">
            <v>MARINE RIGGER</v>
          </cell>
          <cell r="D689">
            <v>6472</v>
          </cell>
          <cell r="E689" t="str">
            <v>RAJENDRA K.SAKHLA</v>
          </cell>
          <cell r="G689">
            <v>0.86</v>
          </cell>
          <cell r="I689">
            <v>37161</v>
          </cell>
          <cell r="J689" t="str">
            <v>CIVIL</v>
          </cell>
          <cell r="K689" t="str">
            <v>CANA</v>
          </cell>
        </row>
        <row r="690">
          <cell r="B690" t="str">
            <v>I-0555</v>
          </cell>
          <cell r="C690" t="str">
            <v>MARINE RIGGER</v>
          </cell>
          <cell r="D690">
            <v>6472</v>
          </cell>
          <cell r="E690" t="str">
            <v>JASWINDER SINGH</v>
          </cell>
          <cell r="G690">
            <v>0.86</v>
          </cell>
          <cell r="I690">
            <v>37161</v>
          </cell>
          <cell r="J690" t="str">
            <v>CIVIL</v>
          </cell>
          <cell r="K690" t="str">
            <v>CANA</v>
          </cell>
        </row>
        <row r="691">
          <cell r="B691" t="str">
            <v>I-0556</v>
          </cell>
          <cell r="C691" t="str">
            <v>MARINE RIGGER</v>
          </cell>
          <cell r="D691">
            <v>6472</v>
          </cell>
          <cell r="E691" t="str">
            <v>PANNA LAL</v>
          </cell>
          <cell r="G691">
            <v>0.86</v>
          </cell>
          <cell r="I691">
            <v>37161</v>
          </cell>
          <cell r="J691" t="str">
            <v>ARCH(S)</v>
          </cell>
          <cell r="K691" t="str">
            <v>CANA</v>
          </cell>
        </row>
        <row r="692">
          <cell r="B692" t="str">
            <v>I-0557</v>
          </cell>
          <cell r="C692" t="str">
            <v>MARINE RIGGER</v>
          </cell>
          <cell r="D692">
            <v>6472</v>
          </cell>
          <cell r="E692" t="str">
            <v>MAHENDRA P.SAHANI</v>
          </cell>
          <cell r="G692">
            <v>0.86</v>
          </cell>
          <cell r="I692">
            <v>37161</v>
          </cell>
          <cell r="J692" t="str">
            <v>CIVIL</v>
          </cell>
          <cell r="K692" t="str">
            <v>CANA</v>
          </cell>
        </row>
        <row r="693">
          <cell r="B693" t="str">
            <v>I-0559</v>
          </cell>
          <cell r="C693" t="str">
            <v>MARINE RIGGER</v>
          </cell>
          <cell r="D693">
            <v>6472</v>
          </cell>
          <cell r="E693" t="str">
            <v>ANGREJ SINGH</v>
          </cell>
          <cell r="G693">
            <v>0.86</v>
          </cell>
          <cell r="I693">
            <v>37161</v>
          </cell>
          <cell r="J693" t="str">
            <v>CIVIL</v>
          </cell>
          <cell r="K693" t="str">
            <v>CANA</v>
          </cell>
        </row>
        <row r="694">
          <cell r="B694" t="str">
            <v>I-0560</v>
          </cell>
          <cell r="C694" t="str">
            <v>MARINE RIGGER</v>
          </cell>
          <cell r="D694">
            <v>6472</v>
          </cell>
          <cell r="E694" t="str">
            <v>KABAL SINGH</v>
          </cell>
          <cell r="G694">
            <v>0.86</v>
          </cell>
          <cell r="I694">
            <v>37161</v>
          </cell>
          <cell r="J694" t="str">
            <v>CIVIL</v>
          </cell>
          <cell r="K694" t="str">
            <v>CANA</v>
          </cell>
        </row>
        <row r="695">
          <cell r="B695" t="str">
            <v>I-0562</v>
          </cell>
          <cell r="C695" t="str">
            <v>MARINE RIGGER</v>
          </cell>
          <cell r="D695">
            <v>6472</v>
          </cell>
          <cell r="E695" t="str">
            <v>CHANAN SINGH</v>
          </cell>
          <cell r="G695">
            <v>0.86</v>
          </cell>
          <cell r="I695">
            <v>37161</v>
          </cell>
          <cell r="J695" t="str">
            <v>CIVIL</v>
          </cell>
          <cell r="K695" t="str">
            <v>CANA</v>
          </cell>
        </row>
        <row r="696">
          <cell r="B696" t="str">
            <v>I-0566</v>
          </cell>
          <cell r="C696" t="str">
            <v>TIG WELDER</v>
          </cell>
          <cell r="D696">
            <v>7133</v>
          </cell>
          <cell r="E696" t="str">
            <v>RAJESH K.SINGH</v>
          </cell>
          <cell r="G696">
            <v>1</v>
          </cell>
          <cell r="I696">
            <v>37161</v>
          </cell>
          <cell r="J696" t="str">
            <v>MECH</v>
          </cell>
          <cell r="K696" t="str">
            <v>CANA</v>
          </cell>
        </row>
        <row r="697">
          <cell r="B697" t="str">
            <v>I-0567</v>
          </cell>
          <cell r="C697" t="str">
            <v>REBAR</v>
          </cell>
          <cell r="D697">
            <v>4451</v>
          </cell>
          <cell r="E697" t="str">
            <v>SHAYEED PARVAZ</v>
          </cell>
          <cell r="G697">
            <v>0.75</v>
          </cell>
          <cell r="I697">
            <v>37163</v>
          </cell>
          <cell r="J697" t="str">
            <v>ARCH(S)</v>
          </cell>
          <cell r="K697" t="str">
            <v>CANA</v>
          </cell>
        </row>
        <row r="698">
          <cell r="B698" t="str">
            <v>I-0568</v>
          </cell>
          <cell r="C698" t="str">
            <v>REBAR</v>
          </cell>
          <cell r="D698">
            <v>4451</v>
          </cell>
          <cell r="E698" t="str">
            <v>SURINDER PAL</v>
          </cell>
          <cell r="G698">
            <v>0.75</v>
          </cell>
          <cell r="I698">
            <v>37163</v>
          </cell>
          <cell r="J698" t="str">
            <v>CIVIL</v>
          </cell>
          <cell r="K698" t="str">
            <v>CANA</v>
          </cell>
        </row>
        <row r="699">
          <cell r="B699" t="str">
            <v>I-0570</v>
          </cell>
          <cell r="C699" t="str">
            <v>F/CARP</v>
          </cell>
          <cell r="D699">
            <v>4542</v>
          </cell>
          <cell r="E699" t="str">
            <v>PREM KUMAR SHARMA</v>
          </cell>
          <cell r="G699">
            <v>0.79</v>
          </cell>
          <cell r="I699">
            <v>37163</v>
          </cell>
          <cell r="J699" t="str">
            <v>CIVIL</v>
          </cell>
          <cell r="K699" t="str">
            <v>CANA</v>
          </cell>
        </row>
        <row r="700">
          <cell r="B700" t="str">
            <v>I-0571</v>
          </cell>
          <cell r="C700" t="str">
            <v>F/CARP</v>
          </cell>
          <cell r="D700">
            <v>4542</v>
          </cell>
          <cell r="E700" t="str">
            <v>PARDEEP KUMAR</v>
          </cell>
          <cell r="G700">
            <v>0.79</v>
          </cell>
          <cell r="I700">
            <v>37163</v>
          </cell>
          <cell r="J700" t="str">
            <v>CIVIL</v>
          </cell>
          <cell r="K700" t="str">
            <v>CANA</v>
          </cell>
        </row>
        <row r="701">
          <cell r="B701" t="str">
            <v>I-0572</v>
          </cell>
          <cell r="C701" t="str">
            <v>PLASTER</v>
          </cell>
          <cell r="D701">
            <v>4571</v>
          </cell>
          <cell r="E701" t="str">
            <v>BIDHYACHAL</v>
          </cell>
          <cell r="G701">
            <v>0.75</v>
          </cell>
          <cell r="I701">
            <v>37163</v>
          </cell>
          <cell r="J701" t="str">
            <v>ARCH(S)</v>
          </cell>
          <cell r="K701" t="str">
            <v>CANA</v>
          </cell>
        </row>
        <row r="702">
          <cell r="B702" t="str">
            <v>I-0573</v>
          </cell>
          <cell r="C702" t="str">
            <v>MECH RIGGER</v>
          </cell>
          <cell r="D702">
            <v>7477</v>
          </cell>
          <cell r="E702" t="str">
            <v>DALJIT SINGH</v>
          </cell>
          <cell r="G702">
            <v>0.86</v>
          </cell>
          <cell r="I702">
            <v>37163</v>
          </cell>
          <cell r="J702" t="str">
            <v>MECH</v>
          </cell>
          <cell r="K702" t="str">
            <v>AMG</v>
          </cell>
        </row>
        <row r="703">
          <cell r="B703" t="str">
            <v>I-0575</v>
          </cell>
          <cell r="C703" t="str">
            <v>REBAR</v>
          </cell>
          <cell r="D703">
            <v>4451</v>
          </cell>
          <cell r="E703" t="str">
            <v>SABIR KHAN</v>
          </cell>
          <cell r="G703">
            <v>0.75</v>
          </cell>
          <cell r="I703">
            <v>37170</v>
          </cell>
          <cell r="J703" t="str">
            <v>SAFETY</v>
          </cell>
          <cell r="K703" t="str">
            <v>CANA</v>
          </cell>
        </row>
        <row r="704">
          <cell r="B704" t="str">
            <v>I-0576</v>
          </cell>
          <cell r="C704" t="str">
            <v>PIPE FITTER</v>
          </cell>
          <cell r="D704">
            <v>7121</v>
          </cell>
          <cell r="E704" t="str">
            <v>SIJU THOMAS</v>
          </cell>
          <cell r="G704">
            <v>1.03</v>
          </cell>
          <cell r="I704">
            <v>37170</v>
          </cell>
          <cell r="J704" t="str">
            <v>MECH</v>
          </cell>
          <cell r="K704" t="str">
            <v>CANA</v>
          </cell>
        </row>
        <row r="705">
          <cell r="B705" t="str">
            <v>I-0578</v>
          </cell>
          <cell r="C705" t="str">
            <v>C/LABOR</v>
          </cell>
          <cell r="D705">
            <v>4432</v>
          </cell>
          <cell r="E705" t="str">
            <v>P.THOMAS BABU</v>
          </cell>
          <cell r="G705">
            <v>0.52</v>
          </cell>
          <cell r="I705">
            <v>37175</v>
          </cell>
          <cell r="J705" t="str">
            <v>CIVIL</v>
          </cell>
          <cell r="K705" t="str">
            <v>CANA</v>
          </cell>
        </row>
        <row r="706">
          <cell r="B706" t="str">
            <v>I-0579</v>
          </cell>
          <cell r="C706" t="str">
            <v>REBAR</v>
          </cell>
          <cell r="D706">
            <v>4451</v>
          </cell>
          <cell r="E706" t="str">
            <v>TUFAIL AHMAD</v>
          </cell>
          <cell r="G706">
            <v>0.75</v>
          </cell>
          <cell r="I706">
            <v>37175</v>
          </cell>
          <cell r="J706" t="str">
            <v>CIVIL</v>
          </cell>
          <cell r="K706" t="str">
            <v>CANA</v>
          </cell>
        </row>
        <row r="707">
          <cell r="B707" t="str">
            <v>I-0580</v>
          </cell>
          <cell r="C707" t="str">
            <v>REBAR</v>
          </cell>
          <cell r="D707">
            <v>4451</v>
          </cell>
          <cell r="E707" t="str">
            <v>PRABHUNATH PRASAD</v>
          </cell>
          <cell r="G707">
            <v>0.75</v>
          </cell>
          <cell r="I707">
            <v>37175</v>
          </cell>
          <cell r="J707" t="str">
            <v>CIVIL</v>
          </cell>
          <cell r="K707" t="str">
            <v>CANA</v>
          </cell>
        </row>
        <row r="708">
          <cell r="B708" t="str">
            <v>I-0581</v>
          </cell>
          <cell r="C708" t="str">
            <v>REBAR</v>
          </cell>
          <cell r="D708">
            <v>4451</v>
          </cell>
          <cell r="E708" t="str">
            <v>SURENDRA K.GUPTA</v>
          </cell>
          <cell r="G708">
            <v>0.75</v>
          </cell>
          <cell r="I708">
            <v>37175</v>
          </cell>
          <cell r="J708" t="str">
            <v>CIVIL</v>
          </cell>
          <cell r="K708" t="str">
            <v>CANA</v>
          </cell>
        </row>
        <row r="709">
          <cell r="B709" t="str">
            <v>I-0582</v>
          </cell>
          <cell r="C709" t="str">
            <v>REBAR</v>
          </cell>
          <cell r="D709">
            <v>4451</v>
          </cell>
          <cell r="E709" t="str">
            <v>REZWAN KHAN</v>
          </cell>
          <cell r="G709">
            <v>0.79</v>
          </cell>
          <cell r="I709">
            <v>37175</v>
          </cell>
          <cell r="J709" t="str">
            <v>CIVIL</v>
          </cell>
          <cell r="K709" t="str">
            <v>CANA</v>
          </cell>
        </row>
        <row r="710">
          <cell r="B710" t="str">
            <v>I-0583</v>
          </cell>
          <cell r="C710" t="str">
            <v>REBAR</v>
          </cell>
          <cell r="D710">
            <v>4451</v>
          </cell>
          <cell r="E710" t="str">
            <v>BHAJAN LAL</v>
          </cell>
          <cell r="G710">
            <v>0.79</v>
          </cell>
          <cell r="I710">
            <v>37175</v>
          </cell>
          <cell r="J710" t="str">
            <v>CIVIL</v>
          </cell>
          <cell r="K710" t="str">
            <v>CANA</v>
          </cell>
        </row>
        <row r="711">
          <cell r="B711" t="str">
            <v>I-0584</v>
          </cell>
          <cell r="C711" t="str">
            <v>MARINE RIGGER</v>
          </cell>
          <cell r="D711">
            <v>6472</v>
          </cell>
          <cell r="E711" t="str">
            <v>ABRE ALAM</v>
          </cell>
          <cell r="G711">
            <v>0.86</v>
          </cell>
          <cell r="I711">
            <v>37175</v>
          </cell>
          <cell r="J711" t="str">
            <v>MECH</v>
          </cell>
          <cell r="K711" t="str">
            <v>CANA</v>
          </cell>
        </row>
        <row r="712">
          <cell r="B712" t="str">
            <v>I-0585</v>
          </cell>
          <cell r="C712" t="str">
            <v>MARINE RIGGER</v>
          </cell>
          <cell r="D712">
            <v>6472</v>
          </cell>
          <cell r="E712" t="str">
            <v>LAKHBIR SINGH</v>
          </cell>
          <cell r="G712">
            <v>0.86</v>
          </cell>
          <cell r="I712">
            <v>37175</v>
          </cell>
          <cell r="J712" t="str">
            <v>CIVIL</v>
          </cell>
          <cell r="K712" t="str">
            <v>CANA</v>
          </cell>
        </row>
        <row r="713">
          <cell r="B713" t="str">
            <v>I-0586</v>
          </cell>
          <cell r="C713" t="str">
            <v>MARINE RIGGER</v>
          </cell>
          <cell r="D713">
            <v>6472</v>
          </cell>
          <cell r="E713" t="str">
            <v>MD.SHAKIL</v>
          </cell>
          <cell r="G713">
            <v>0.86</v>
          </cell>
          <cell r="I713">
            <v>37175</v>
          </cell>
          <cell r="J713" t="str">
            <v>ARCH(S)</v>
          </cell>
          <cell r="K713" t="str">
            <v>CANA</v>
          </cell>
        </row>
        <row r="714">
          <cell r="B714" t="str">
            <v>I-0587</v>
          </cell>
          <cell r="C714" t="str">
            <v>MARINE RIGGER</v>
          </cell>
          <cell r="D714">
            <v>6472</v>
          </cell>
          <cell r="E714" t="str">
            <v>GURDEV SINGH</v>
          </cell>
          <cell r="G714">
            <v>0.86</v>
          </cell>
          <cell r="I714">
            <v>37175</v>
          </cell>
          <cell r="J714" t="str">
            <v>CIVIL</v>
          </cell>
          <cell r="K714" t="str">
            <v>CANA</v>
          </cell>
        </row>
        <row r="715">
          <cell r="B715" t="str">
            <v>I-0589</v>
          </cell>
          <cell r="C715" t="str">
            <v>MARINE RIGGER</v>
          </cell>
          <cell r="D715">
            <v>6472</v>
          </cell>
          <cell r="E715" t="str">
            <v>BALDEV S.SANDHU</v>
          </cell>
          <cell r="G715">
            <v>0.86</v>
          </cell>
          <cell r="H715">
            <v>0.84</v>
          </cell>
          <cell r="I715">
            <v>37175</v>
          </cell>
          <cell r="J715" t="str">
            <v>CIVIL</v>
          </cell>
          <cell r="K715" t="str">
            <v>CANA</v>
          </cell>
        </row>
        <row r="716">
          <cell r="B716" t="str">
            <v>I-0590</v>
          </cell>
          <cell r="C716" t="str">
            <v>MARINE RIGGER</v>
          </cell>
          <cell r="D716">
            <v>6472</v>
          </cell>
          <cell r="E716" t="str">
            <v>LAKHBIR SINGH</v>
          </cell>
          <cell r="G716">
            <v>0.86</v>
          </cell>
          <cell r="H716">
            <v>0.82</v>
          </cell>
          <cell r="I716">
            <v>37175</v>
          </cell>
          <cell r="J716" t="str">
            <v>CIVIL</v>
          </cell>
          <cell r="K716" t="str">
            <v>CANA</v>
          </cell>
        </row>
        <row r="717">
          <cell r="B717" t="str">
            <v>I-0591</v>
          </cell>
          <cell r="C717" t="str">
            <v>MARINE RIGGER</v>
          </cell>
          <cell r="D717">
            <v>6472</v>
          </cell>
          <cell r="E717" t="str">
            <v>MAJOR SINGH</v>
          </cell>
          <cell r="G717">
            <v>0.86</v>
          </cell>
          <cell r="I717">
            <v>37175</v>
          </cell>
          <cell r="J717" t="str">
            <v>CIVIL</v>
          </cell>
          <cell r="K717" t="str">
            <v>CANA</v>
          </cell>
        </row>
        <row r="718">
          <cell r="B718" t="str">
            <v>I-0592</v>
          </cell>
          <cell r="C718" t="str">
            <v>MARINE RIGGER</v>
          </cell>
          <cell r="D718">
            <v>6472</v>
          </cell>
          <cell r="E718" t="str">
            <v>PARAMJIT S BAL</v>
          </cell>
          <cell r="G718">
            <v>0.86</v>
          </cell>
          <cell r="I718">
            <v>37175</v>
          </cell>
          <cell r="J718" t="str">
            <v>CIVIL</v>
          </cell>
          <cell r="K718" t="str">
            <v>CANA</v>
          </cell>
        </row>
        <row r="719">
          <cell r="B719" t="str">
            <v>I-0593</v>
          </cell>
          <cell r="C719" t="str">
            <v>PIPE FITTER</v>
          </cell>
          <cell r="D719">
            <v>7121</v>
          </cell>
          <cell r="E719" t="str">
            <v>ANIL KUMAR SHARMA</v>
          </cell>
          <cell r="G719">
            <v>1.03</v>
          </cell>
          <cell r="I719">
            <v>37175</v>
          </cell>
          <cell r="J719" t="str">
            <v>MECH</v>
          </cell>
          <cell r="K719" t="str">
            <v>CANA</v>
          </cell>
        </row>
        <row r="720">
          <cell r="B720" t="str">
            <v>I-0594</v>
          </cell>
          <cell r="C720" t="str">
            <v>PIPE FITTER</v>
          </cell>
          <cell r="D720">
            <v>7121</v>
          </cell>
          <cell r="E720" t="str">
            <v>MD.HODA MEKRANI</v>
          </cell>
          <cell r="G720">
            <v>1.03</v>
          </cell>
          <cell r="I720">
            <v>37175</v>
          </cell>
          <cell r="J720" t="str">
            <v>MECH</v>
          </cell>
          <cell r="K720" t="str">
            <v>CANA</v>
          </cell>
        </row>
        <row r="721">
          <cell r="B721" t="str">
            <v>I-0595</v>
          </cell>
          <cell r="C721" t="str">
            <v>PIPE FITTER</v>
          </cell>
          <cell r="D721">
            <v>7121</v>
          </cell>
          <cell r="E721" t="str">
            <v>RAJESH K.SINGH</v>
          </cell>
          <cell r="G721">
            <v>1.03</v>
          </cell>
          <cell r="I721">
            <v>37175</v>
          </cell>
          <cell r="J721" t="str">
            <v>MECH</v>
          </cell>
          <cell r="K721" t="str">
            <v>CANA</v>
          </cell>
        </row>
        <row r="722">
          <cell r="B722" t="str">
            <v>I-0597</v>
          </cell>
          <cell r="C722" t="str">
            <v>PIPE FITTER</v>
          </cell>
          <cell r="D722">
            <v>7121</v>
          </cell>
          <cell r="E722" t="str">
            <v>BAL BHADRA K. SINGH</v>
          </cell>
          <cell r="G722">
            <v>1.03</v>
          </cell>
          <cell r="I722">
            <v>37175</v>
          </cell>
          <cell r="J722" t="str">
            <v>MECH</v>
          </cell>
          <cell r="K722" t="str">
            <v>CANA</v>
          </cell>
        </row>
        <row r="723">
          <cell r="B723" t="str">
            <v>I-0599</v>
          </cell>
          <cell r="C723" t="str">
            <v>PIPE FITTER</v>
          </cell>
          <cell r="D723">
            <v>7121</v>
          </cell>
          <cell r="E723" t="str">
            <v>KAPIL DEW PRASAD</v>
          </cell>
          <cell r="G723">
            <v>1.03</v>
          </cell>
          <cell r="I723">
            <v>37175</v>
          </cell>
          <cell r="J723" t="str">
            <v>MECH</v>
          </cell>
          <cell r="K723" t="str">
            <v>CANA</v>
          </cell>
        </row>
        <row r="724">
          <cell r="B724" t="str">
            <v>I-0600</v>
          </cell>
          <cell r="C724" t="str">
            <v>PIPE FITTER</v>
          </cell>
          <cell r="D724">
            <v>7121</v>
          </cell>
          <cell r="E724" t="str">
            <v>EHTASHAMUR RAHMAN</v>
          </cell>
          <cell r="G724">
            <v>1.03</v>
          </cell>
          <cell r="I724">
            <v>37175</v>
          </cell>
          <cell r="J724" t="str">
            <v>MECH</v>
          </cell>
          <cell r="K724" t="str">
            <v>CANA</v>
          </cell>
        </row>
        <row r="725">
          <cell r="B725" t="str">
            <v>I-0601</v>
          </cell>
          <cell r="C725" t="str">
            <v>PIPE FITTER</v>
          </cell>
          <cell r="D725">
            <v>7121</v>
          </cell>
          <cell r="E725" t="str">
            <v>MD.IRFAN</v>
          </cell>
          <cell r="G725">
            <v>1.03</v>
          </cell>
          <cell r="H725">
            <v>0.82</v>
          </cell>
          <cell r="I725">
            <v>37175</v>
          </cell>
          <cell r="J725" t="str">
            <v>MECH</v>
          </cell>
          <cell r="K725" t="str">
            <v>CANA</v>
          </cell>
        </row>
        <row r="726">
          <cell r="B726" t="str">
            <v>I-0602</v>
          </cell>
          <cell r="C726" t="str">
            <v>PIPE FITTER</v>
          </cell>
          <cell r="D726">
            <v>7121</v>
          </cell>
          <cell r="E726" t="str">
            <v>HAFIZUDDIN KHAN</v>
          </cell>
          <cell r="G726">
            <v>1.03</v>
          </cell>
          <cell r="I726">
            <v>37175</v>
          </cell>
          <cell r="J726" t="str">
            <v>MECH</v>
          </cell>
          <cell r="K726" t="str">
            <v>CANA</v>
          </cell>
        </row>
        <row r="727">
          <cell r="B727" t="str">
            <v>I-0603</v>
          </cell>
          <cell r="C727" t="str">
            <v>PIPE FITTER</v>
          </cell>
          <cell r="D727">
            <v>7121</v>
          </cell>
          <cell r="E727" t="str">
            <v>MANOJ KUMAR V.</v>
          </cell>
          <cell r="G727">
            <v>1.03</v>
          </cell>
          <cell r="I727">
            <v>37175</v>
          </cell>
          <cell r="J727" t="str">
            <v>MECH</v>
          </cell>
          <cell r="K727" t="str">
            <v>CANA</v>
          </cell>
        </row>
        <row r="728">
          <cell r="B728" t="str">
            <v>I-0605</v>
          </cell>
          <cell r="C728" t="str">
            <v>PIPE FITTER</v>
          </cell>
          <cell r="D728">
            <v>7121</v>
          </cell>
          <cell r="E728" t="str">
            <v>MD.ANSARUL HOQUE</v>
          </cell>
          <cell r="G728">
            <v>1.03</v>
          </cell>
          <cell r="I728">
            <v>37175</v>
          </cell>
          <cell r="J728" t="str">
            <v>MECH</v>
          </cell>
          <cell r="K728" t="str">
            <v>CANA</v>
          </cell>
        </row>
        <row r="729">
          <cell r="B729" t="str">
            <v>I-0606</v>
          </cell>
          <cell r="C729" t="str">
            <v>PIPE FITTER</v>
          </cell>
          <cell r="D729">
            <v>7121</v>
          </cell>
          <cell r="E729" t="str">
            <v>SHATRUGHAN SINGH</v>
          </cell>
          <cell r="G729">
            <v>1.03</v>
          </cell>
          <cell r="I729">
            <v>37175</v>
          </cell>
          <cell r="J729" t="str">
            <v>MECH</v>
          </cell>
          <cell r="K729" t="str">
            <v>AMG</v>
          </cell>
        </row>
        <row r="730">
          <cell r="B730" t="str">
            <v>I-0609</v>
          </cell>
          <cell r="C730" t="str">
            <v>PIPE WELDER</v>
          </cell>
          <cell r="D730">
            <v>7132</v>
          </cell>
          <cell r="E730" t="str">
            <v>MOJIBUR RAHMAN</v>
          </cell>
          <cell r="G730">
            <v>1.1000000000000001</v>
          </cell>
          <cell r="I730">
            <v>37175</v>
          </cell>
          <cell r="J730" t="str">
            <v>MECH</v>
          </cell>
          <cell r="K730" t="str">
            <v>CANA</v>
          </cell>
        </row>
        <row r="731">
          <cell r="B731" t="str">
            <v>I-0612</v>
          </cell>
          <cell r="C731" t="str">
            <v>PIPE WELDER</v>
          </cell>
          <cell r="D731">
            <v>7132</v>
          </cell>
          <cell r="E731" t="str">
            <v>SANJEEV K.SINGH</v>
          </cell>
          <cell r="G731">
            <v>1.1000000000000001</v>
          </cell>
          <cell r="I731">
            <v>37175</v>
          </cell>
          <cell r="J731" t="str">
            <v>MECH</v>
          </cell>
          <cell r="K731" t="str">
            <v>AMG</v>
          </cell>
        </row>
        <row r="732">
          <cell r="B732" t="str">
            <v>I-0614</v>
          </cell>
          <cell r="C732" t="str">
            <v>PIPE WELDER</v>
          </cell>
          <cell r="D732">
            <v>7132</v>
          </cell>
          <cell r="E732" t="str">
            <v>RIZWAN AKHTAR J.</v>
          </cell>
          <cell r="G732">
            <v>1.1000000000000001</v>
          </cell>
          <cell r="I732">
            <v>37175</v>
          </cell>
          <cell r="J732" t="str">
            <v>MECH</v>
          </cell>
          <cell r="K732" t="str">
            <v>AMG</v>
          </cell>
        </row>
        <row r="733">
          <cell r="B733" t="str">
            <v>I-0615</v>
          </cell>
          <cell r="C733" t="str">
            <v>PIPE WELDER</v>
          </cell>
          <cell r="D733">
            <v>7132</v>
          </cell>
          <cell r="E733" t="str">
            <v>PRADEEP PRASAD</v>
          </cell>
          <cell r="G733">
            <v>1.1000000000000001</v>
          </cell>
          <cell r="I733">
            <v>37175</v>
          </cell>
          <cell r="J733" t="str">
            <v>MECH</v>
          </cell>
          <cell r="K733" t="str">
            <v>CANA</v>
          </cell>
        </row>
        <row r="734">
          <cell r="B734" t="str">
            <v>I-0616</v>
          </cell>
          <cell r="C734" t="str">
            <v>PIPE WELDER</v>
          </cell>
          <cell r="D734">
            <v>7132</v>
          </cell>
          <cell r="E734" t="str">
            <v>UMAR KHAN</v>
          </cell>
          <cell r="G734">
            <v>1.1000000000000001</v>
          </cell>
          <cell r="I734">
            <v>37175</v>
          </cell>
          <cell r="J734" t="str">
            <v>MECH</v>
          </cell>
          <cell r="K734" t="str">
            <v>CANA</v>
          </cell>
        </row>
        <row r="735">
          <cell r="B735" t="str">
            <v>I-0617</v>
          </cell>
          <cell r="C735" t="str">
            <v>PIPE WELDER</v>
          </cell>
          <cell r="D735">
            <v>7132</v>
          </cell>
          <cell r="E735" t="str">
            <v>NARAJAN SINGH</v>
          </cell>
          <cell r="G735">
            <v>1.1000000000000001</v>
          </cell>
          <cell r="I735">
            <v>37175</v>
          </cell>
          <cell r="J735" t="str">
            <v>MECH</v>
          </cell>
          <cell r="K735" t="str">
            <v>CANA</v>
          </cell>
        </row>
        <row r="736">
          <cell r="B736" t="str">
            <v>I-0621</v>
          </cell>
          <cell r="C736" t="str">
            <v>MECH RIGGER</v>
          </cell>
          <cell r="D736">
            <v>7477</v>
          </cell>
          <cell r="E736" t="str">
            <v>SUKHWINDER SINGH</v>
          </cell>
          <cell r="G736">
            <v>0.86</v>
          </cell>
          <cell r="I736">
            <v>37175</v>
          </cell>
          <cell r="J736" t="str">
            <v>MECH</v>
          </cell>
          <cell r="K736" t="str">
            <v>CANA</v>
          </cell>
        </row>
        <row r="737">
          <cell r="B737" t="str">
            <v>I-0624</v>
          </cell>
          <cell r="C737" t="str">
            <v>SUR HELPER</v>
          </cell>
          <cell r="D737">
            <v>3702</v>
          </cell>
          <cell r="E737" t="str">
            <v>THOMAS JOSEPH</v>
          </cell>
          <cell r="G737">
            <v>0.52</v>
          </cell>
          <cell r="I737">
            <v>37177</v>
          </cell>
          <cell r="J737" t="str">
            <v>SURVEY</v>
          </cell>
          <cell r="K737" t="str">
            <v>CANA</v>
          </cell>
        </row>
        <row r="738">
          <cell r="B738" t="str">
            <v>I-0625</v>
          </cell>
          <cell r="C738" t="str">
            <v>C/LABOR</v>
          </cell>
          <cell r="D738">
            <v>4432</v>
          </cell>
          <cell r="E738" t="str">
            <v>ARVIND K.PATHAK</v>
          </cell>
          <cell r="G738">
            <v>0.52</v>
          </cell>
          <cell r="I738">
            <v>37177</v>
          </cell>
          <cell r="J738" t="str">
            <v>CIVIL</v>
          </cell>
          <cell r="K738" t="str">
            <v>CANA</v>
          </cell>
        </row>
        <row r="739">
          <cell r="B739" t="str">
            <v>I-0626</v>
          </cell>
          <cell r="C739" t="str">
            <v>C/LABOR</v>
          </cell>
          <cell r="D739">
            <v>4432</v>
          </cell>
          <cell r="E739" t="str">
            <v>KEDAR N.PRASAD</v>
          </cell>
          <cell r="G739">
            <v>0.52</v>
          </cell>
          <cell r="I739">
            <v>37177</v>
          </cell>
          <cell r="J739" t="str">
            <v>CIVIL</v>
          </cell>
          <cell r="K739" t="str">
            <v>CANA</v>
          </cell>
        </row>
        <row r="740">
          <cell r="B740" t="str">
            <v>I-0627</v>
          </cell>
          <cell r="C740" t="str">
            <v>C/LABOR</v>
          </cell>
          <cell r="D740">
            <v>4432</v>
          </cell>
          <cell r="E740" t="str">
            <v>MAHMOOD KHAN</v>
          </cell>
          <cell r="G740">
            <v>0.52</v>
          </cell>
          <cell r="I740">
            <v>37177</v>
          </cell>
          <cell r="J740" t="str">
            <v>CIVIL</v>
          </cell>
          <cell r="K740" t="str">
            <v>CANA</v>
          </cell>
        </row>
        <row r="741">
          <cell r="B741" t="str">
            <v>I-0628</v>
          </cell>
          <cell r="C741" t="str">
            <v>C/LABOR</v>
          </cell>
          <cell r="D741">
            <v>4432</v>
          </cell>
          <cell r="E741" t="str">
            <v>CHHOTE LAL</v>
          </cell>
          <cell r="G741">
            <v>0.52</v>
          </cell>
          <cell r="I741">
            <v>37177</v>
          </cell>
          <cell r="J741" t="str">
            <v>CIVIL</v>
          </cell>
          <cell r="K741" t="str">
            <v>CANA</v>
          </cell>
        </row>
        <row r="742">
          <cell r="B742" t="str">
            <v>I-0632</v>
          </cell>
          <cell r="C742" t="str">
            <v>F/CARP</v>
          </cell>
          <cell r="D742">
            <v>4542</v>
          </cell>
          <cell r="E742" t="str">
            <v>SUBHASH CHANDER</v>
          </cell>
          <cell r="G742">
            <v>0.79</v>
          </cell>
          <cell r="I742">
            <v>37177</v>
          </cell>
          <cell r="J742" t="str">
            <v>ARCH(S)</v>
          </cell>
          <cell r="K742" t="str">
            <v>CANA</v>
          </cell>
        </row>
        <row r="743">
          <cell r="B743" t="str">
            <v>I-0633</v>
          </cell>
          <cell r="C743" t="str">
            <v>REBAR F/M</v>
          </cell>
          <cell r="D743">
            <v>4462</v>
          </cell>
          <cell r="E743" t="str">
            <v>R.SELVAM</v>
          </cell>
          <cell r="G743">
            <v>1.1100000000000001</v>
          </cell>
          <cell r="H743">
            <v>1.22</v>
          </cell>
          <cell r="I743">
            <v>37177</v>
          </cell>
          <cell r="J743" t="str">
            <v>CIVIL</v>
          </cell>
          <cell r="K743" t="str">
            <v>CANA</v>
          </cell>
        </row>
        <row r="744">
          <cell r="B744" t="str">
            <v>I-0634</v>
          </cell>
          <cell r="C744" t="str">
            <v>REBAR F/M</v>
          </cell>
          <cell r="D744">
            <v>4462</v>
          </cell>
          <cell r="E744" t="str">
            <v>THOMAS K.GEORGE</v>
          </cell>
          <cell r="G744">
            <v>1.1100000000000001</v>
          </cell>
          <cell r="I744">
            <v>37177</v>
          </cell>
          <cell r="J744" t="str">
            <v>CIVIL</v>
          </cell>
          <cell r="K744" t="str">
            <v>CANA</v>
          </cell>
        </row>
        <row r="745">
          <cell r="B745" t="str">
            <v>I-0636</v>
          </cell>
          <cell r="C745" t="str">
            <v>PIPE FITTER</v>
          </cell>
          <cell r="D745">
            <v>7121</v>
          </cell>
          <cell r="E745" t="str">
            <v>OM PRAKASH VERMA</v>
          </cell>
          <cell r="G745">
            <v>1.03</v>
          </cell>
          <cell r="I745">
            <v>37177</v>
          </cell>
          <cell r="J745" t="str">
            <v>CIVIL</v>
          </cell>
          <cell r="K745" t="str">
            <v>CANA</v>
          </cell>
        </row>
        <row r="746">
          <cell r="B746" t="str">
            <v>I-0638</v>
          </cell>
          <cell r="C746" t="str">
            <v>PIPE FITTER</v>
          </cell>
          <cell r="D746">
            <v>7121</v>
          </cell>
          <cell r="E746" t="str">
            <v>SAMIR KUMAR MAITI</v>
          </cell>
          <cell r="G746">
            <v>1.03</v>
          </cell>
          <cell r="I746">
            <v>37177</v>
          </cell>
          <cell r="J746" t="str">
            <v>CIVIL</v>
          </cell>
          <cell r="K746" t="str">
            <v>CANA</v>
          </cell>
        </row>
        <row r="747">
          <cell r="B747" t="str">
            <v>I-0639</v>
          </cell>
          <cell r="C747" t="str">
            <v>PIPE FITTER</v>
          </cell>
          <cell r="D747">
            <v>7121</v>
          </cell>
          <cell r="E747" t="str">
            <v>LAKSHMAN RAM</v>
          </cell>
          <cell r="G747">
            <v>1.03</v>
          </cell>
          <cell r="I747">
            <v>37177</v>
          </cell>
          <cell r="J747" t="str">
            <v>MECH</v>
          </cell>
          <cell r="K747" t="str">
            <v>CANA</v>
          </cell>
        </row>
        <row r="748">
          <cell r="B748" t="str">
            <v>I-0641</v>
          </cell>
          <cell r="C748" t="str">
            <v>PIPE WELDER</v>
          </cell>
          <cell r="D748">
            <v>7132</v>
          </cell>
          <cell r="E748" t="str">
            <v>MANGLESHWAR BHAGAT</v>
          </cell>
          <cell r="G748">
            <v>1.1000000000000001</v>
          </cell>
          <cell r="I748">
            <v>37177</v>
          </cell>
          <cell r="J748" t="str">
            <v>CIVIL</v>
          </cell>
          <cell r="K748" t="str">
            <v>CANA</v>
          </cell>
        </row>
        <row r="749">
          <cell r="B749" t="str">
            <v>I-0642</v>
          </cell>
          <cell r="C749" t="str">
            <v>PIPE WELDER</v>
          </cell>
          <cell r="D749">
            <v>7132</v>
          </cell>
          <cell r="E749" t="str">
            <v>ALEXANDER MATHEW</v>
          </cell>
          <cell r="G749">
            <v>1.1000000000000001</v>
          </cell>
          <cell r="I749">
            <v>37177</v>
          </cell>
          <cell r="J749" t="str">
            <v>CIVIL</v>
          </cell>
          <cell r="K749" t="str">
            <v>CANA</v>
          </cell>
        </row>
        <row r="750">
          <cell r="B750" t="str">
            <v>I-0644</v>
          </cell>
          <cell r="C750" t="str">
            <v>PIPE WELDER</v>
          </cell>
          <cell r="D750">
            <v>7132</v>
          </cell>
          <cell r="E750" t="str">
            <v>MADINA ANSARI</v>
          </cell>
          <cell r="G750">
            <v>1.1000000000000001</v>
          </cell>
          <cell r="I750">
            <v>37177</v>
          </cell>
          <cell r="J750" t="str">
            <v>CIVIL</v>
          </cell>
          <cell r="K750" t="str">
            <v>CANA</v>
          </cell>
        </row>
        <row r="751">
          <cell r="B751" t="str">
            <v>I-0645</v>
          </cell>
          <cell r="C751" t="str">
            <v>PIPE WELDER</v>
          </cell>
          <cell r="D751">
            <v>7132</v>
          </cell>
          <cell r="E751" t="str">
            <v>KRISHNA SAHNI</v>
          </cell>
          <cell r="G751">
            <v>1.1000000000000001</v>
          </cell>
          <cell r="I751">
            <v>37177</v>
          </cell>
          <cell r="J751" t="str">
            <v>CIVIL</v>
          </cell>
          <cell r="K751" t="str">
            <v>CANA</v>
          </cell>
        </row>
        <row r="752">
          <cell r="B752" t="str">
            <v>I-0648</v>
          </cell>
          <cell r="C752" t="str">
            <v>PIPE WELDER</v>
          </cell>
          <cell r="D752">
            <v>7132</v>
          </cell>
          <cell r="E752" t="str">
            <v>SATBIR SINGH</v>
          </cell>
          <cell r="G752">
            <v>1.1000000000000001</v>
          </cell>
          <cell r="I752">
            <v>37177</v>
          </cell>
          <cell r="J752" t="str">
            <v>CIVIL</v>
          </cell>
          <cell r="K752" t="str">
            <v>CANA</v>
          </cell>
        </row>
        <row r="753">
          <cell r="B753" t="str">
            <v>I-0650</v>
          </cell>
          <cell r="C753" t="str">
            <v>PIPE WELDER</v>
          </cell>
          <cell r="D753">
            <v>7132</v>
          </cell>
          <cell r="E753" t="str">
            <v>SHAUKAT ALI</v>
          </cell>
          <cell r="G753">
            <v>1.1000000000000001</v>
          </cell>
          <cell r="I753">
            <v>37177</v>
          </cell>
          <cell r="J753" t="str">
            <v>CIVIL</v>
          </cell>
          <cell r="K753" t="str">
            <v>CANA</v>
          </cell>
        </row>
        <row r="754">
          <cell r="B754" t="str">
            <v>I-0651</v>
          </cell>
          <cell r="C754" t="str">
            <v>PIPE WELDER</v>
          </cell>
          <cell r="D754">
            <v>7132</v>
          </cell>
          <cell r="E754" t="str">
            <v>CHANDBADAN DAS</v>
          </cell>
          <cell r="G754">
            <v>1.1000000000000001</v>
          </cell>
          <cell r="I754">
            <v>37177</v>
          </cell>
          <cell r="J754" t="str">
            <v>MECH</v>
          </cell>
          <cell r="K754" t="str">
            <v>AMG</v>
          </cell>
        </row>
        <row r="755">
          <cell r="B755" t="str">
            <v>I-0653</v>
          </cell>
          <cell r="C755" t="str">
            <v>PIPE WELDER</v>
          </cell>
          <cell r="D755">
            <v>7132</v>
          </cell>
          <cell r="E755" t="str">
            <v>ANIL KUMAR GUPTA</v>
          </cell>
          <cell r="G755">
            <v>1.1000000000000001</v>
          </cell>
          <cell r="I755">
            <v>37177</v>
          </cell>
          <cell r="J755" t="str">
            <v>MECH</v>
          </cell>
          <cell r="K755" t="str">
            <v>AMG</v>
          </cell>
        </row>
        <row r="756">
          <cell r="B756" t="str">
            <v>I-0654</v>
          </cell>
          <cell r="C756" t="str">
            <v>PIPE WELDER</v>
          </cell>
          <cell r="D756">
            <v>7132</v>
          </cell>
          <cell r="E756" t="str">
            <v>SUDHIR K.SINGH</v>
          </cell>
          <cell r="G756">
            <v>1.1000000000000001</v>
          </cell>
          <cell r="I756">
            <v>37177</v>
          </cell>
          <cell r="J756" t="str">
            <v>CIVIL</v>
          </cell>
          <cell r="K756" t="str">
            <v>CANA</v>
          </cell>
        </row>
        <row r="757">
          <cell r="B757" t="str">
            <v>I-0656</v>
          </cell>
          <cell r="C757" t="str">
            <v>TIG WELDER</v>
          </cell>
          <cell r="D757">
            <v>7133</v>
          </cell>
          <cell r="E757" t="str">
            <v>SURINDER SINGH</v>
          </cell>
          <cell r="G757">
            <v>1.8</v>
          </cell>
          <cell r="I757">
            <v>37177</v>
          </cell>
          <cell r="J757" t="str">
            <v>MECH</v>
          </cell>
          <cell r="K757" t="str">
            <v>AMG</v>
          </cell>
        </row>
        <row r="758">
          <cell r="B758" t="str">
            <v>I-0657</v>
          </cell>
          <cell r="C758" t="str">
            <v>MECH RIGGER</v>
          </cell>
          <cell r="D758">
            <v>7477</v>
          </cell>
          <cell r="E758" t="str">
            <v>IRFAN AHMAD</v>
          </cell>
          <cell r="G758">
            <v>0.86</v>
          </cell>
          <cell r="I758">
            <v>37177</v>
          </cell>
          <cell r="J758" t="str">
            <v>MECH</v>
          </cell>
          <cell r="K758" t="str">
            <v>CANA</v>
          </cell>
        </row>
        <row r="759">
          <cell r="B759" t="str">
            <v>I-0658</v>
          </cell>
          <cell r="C759" t="str">
            <v>MECH RIGGER</v>
          </cell>
          <cell r="D759">
            <v>7477</v>
          </cell>
          <cell r="E759" t="str">
            <v>MD.RAJU ANSARI</v>
          </cell>
          <cell r="G759">
            <v>0.86</v>
          </cell>
          <cell r="I759">
            <v>37177</v>
          </cell>
          <cell r="J759" t="str">
            <v>MECH</v>
          </cell>
          <cell r="K759" t="str">
            <v>AMG</v>
          </cell>
        </row>
        <row r="760">
          <cell r="B760" t="str">
            <v>I-0660</v>
          </cell>
          <cell r="C760" t="str">
            <v>CIVIL F/M</v>
          </cell>
          <cell r="D760">
            <v>3392</v>
          </cell>
          <cell r="E760" t="str">
            <v>SUBRAMANYAM RAJU</v>
          </cell>
          <cell r="G760">
            <v>1.1100000000000001</v>
          </cell>
          <cell r="H760">
            <v>1.2</v>
          </cell>
          <cell r="I760">
            <v>37182</v>
          </cell>
          <cell r="J760" t="str">
            <v>CIVIL</v>
          </cell>
          <cell r="K760" t="str">
            <v>CANA</v>
          </cell>
        </row>
        <row r="761">
          <cell r="B761" t="str">
            <v>I-0661</v>
          </cell>
          <cell r="C761" t="str">
            <v>SUR HELPER</v>
          </cell>
          <cell r="D761">
            <v>3702</v>
          </cell>
          <cell r="E761" t="str">
            <v>AJIT KUMAR NAIR</v>
          </cell>
          <cell r="G761">
            <v>0.52</v>
          </cell>
          <cell r="I761">
            <v>37182</v>
          </cell>
          <cell r="J761" t="str">
            <v>SURVEY</v>
          </cell>
          <cell r="K761" t="str">
            <v>CANA</v>
          </cell>
        </row>
        <row r="762">
          <cell r="B762" t="str">
            <v>I-0662</v>
          </cell>
          <cell r="C762" t="str">
            <v>C/LABOR</v>
          </cell>
          <cell r="D762">
            <v>4432</v>
          </cell>
          <cell r="E762" t="str">
            <v>SANTHOSH P.SOMAN</v>
          </cell>
          <cell r="G762">
            <v>0.52</v>
          </cell>
          <cell r="I762">
            <v>37182</v>
          </cell>
          <cell r="J762" t="str">
            <v>SURVEY</v>
          </cell>
          <cell r="K762" t="str">
            <v>CANA</v>
          </cell>
        </row>
        <row r="763">
          <cell r="B763" t="str">
            <v>I-0664</v>
          </cell>
          <cell r="C763" t="str">
            <v>REBAR</v>
          </cell>
          <cell r="D763">
            <v>4451</v>
          </cell>
          <cell r="E763" t="str">
            <v>SUNNY GEORGE</v>
          </cell>
          <cell r="G763">
            <v>0.79</v>
          </cell>
          <cell r="I763">
            <v>37182</v>
          </cell>
          <cell r="J763" t="str">
            <v>ARCH(S)</v>
          </cell>
          <cell r="K763" t="str">
            <v>CANA</v>
          </cell>
        </row>
        <row r="764">
          <cell r="B764" t="str">
            <v>I-0665</v>
          </cell>
          <cell r="C764" t="str">
            <v>REBAR</v>
          </cell>
          <cell r="D764">
            <v>4451</v>
          </cell>
          <cell r="E764" t="str">
            <v>S.M.ALAM MUKHTAR</v>
          </cell>
          <cell r="G764">
            <v>0.75</v>
          </cell>
          <cell r="I764">
            <v>37182</v>
          </cell>
          <cell r="J764" t="str">
            <v>CIVIL</v>
          </cell>
          <cell r="K764" t="str">
            <v>CANA</v>
          </cell>
        </row>
        <row r="765">
          <cell r="B765" t="str">
            <v>I-0666</v>
          </cell>
          <cell r="C765" t="str">
            <v>MARINE RIGGER</v>
          </cell>
          <cell r="D765">
            <v>6472</v>
          </cell>
          <cell r="E765" t="str">
            <v>SATNAM SINGH</v>
          </cell>
          <cell r="G765">
            <v>0.86</v>
          </cell>
          <cell r="I765">
            <v>37182</v>
          </cell>
          <cell r="J765" t="str">
            <v>CIVIL</v>
          </cell>
          <cell r="K765" t="str">
            <v>CANA</v>
          </cell>
        </row>
        <row r="766">
          <cell r="B766" t="str">
            <v>I-0667</v>
          </cell>
          <cell r="C766" t="str">
            <v>PIPE FITTER</v>
          </cell>
          <cell r="D766">
            <v>7121</v>
          </cell>
          <cell r="E766" t="str">
            <v>MD.FARMUD</v>
          </cell>
          <cell r="G766">
            <v>1.03</v>
          </cell>
          <cell r="I766">
            <v>37182</v>
          </cell>
          <cell r="J766" t="str">
            <v>CIVIL</v>
          </cell>
          <cell r="K766" t="str">
            <v>CANA</v>
          </cell>
        </row>
        <row r="767">
          <cell r="B767" t="str">
            <v>I-0670</v>
          </cell>
          <cell r="C767" t="str">
            <v>PIPE WELDER</v>
          </cell>
          <cell r="D767">
            <v>7132</v>
          </cell>
          <cell r="E767" t="str">
            <v>PREM KUMAR SINGH</v>
          </cell>
          <cell r="G767">
            <v>1.1000000000000001</v>
          </cell>
          <cell r="I767">
            <v>37182</v>
          </cell>
          <cell r="J767" t="str">
            <v>CIVIL</v>
          </cell>
          <cell r="K767" t="str">
            <v>CANA</v>
          </cell>
        </row>
        <row r="768">
          <cell r="B768" t="str">
            <v>I-0673</v>
          </cell>
          <cell r="C768" t="str">
            <v>PIPE FITTER</v>
          </cell>
          <cell r="D768">
            <v>7121</v>
          </cell>
          <cell r="E768" t="str">
            <v>MD.KHURSHID ALAM</v>
          </cell>
          <cell r="G768">
            <v>1.03</v>
          </cell>
          <cell r="I768">
            <v>37184</v>
          </cell>
          <cell r="J768" t="str">
            <v>MECH</v>
          </cell>
          <cell r="K768" t="str">
            <v>CANA</v>
          </cell>
        </row>
        <row r="769">
          <cell r="B769" t="str">
            <v>I-0674</v>
          </cell>
          <cell r="C769" t="str">
            <v>PIPE FITTER</v>
          </cell>
          <cell r="D769">
            <v>7121</v>
          </cell>
          <cell r="E769" t="str">
            <v>ARVIND KUMAR SINGH</v>
          </cell>
          <cell r="G769">
            <v>1.03</v>
          </cell>
          <cell r="I769">
            <v>37184</v>
          </cell>
          <cell r="J769" t="str">
            <v>MECH</v>
          </cell>
          <cell r="K769" t="str">
            <v>CANA</v>
          </cell>
        </row>
        <row r="770">
          <cell r="B770" t="str">
            <v>I-0675</v>
          </cell>
          <cell r="C770" t="str">
            <v>PIPE FITTER</v>
          </cell>
          <cell r="D770">
            <v>7121</v>
          </cell>
          <cell r="E770" t="str">
            <v>ASHOK KUMAR YADAV</v>
          </cell>
          <cell r="G770">
            <v>1.03</v>
          </cell>
          <cell r="I770">
            <v>37184</v>
          </cell>
          <cell r="J770" t="str">
            <v>MECH</v>
          </cell>
          <cell r="K770" t="str">
            <v>CANA</v>
          </cell>
        </row>
        <row r="771">
          <cell r="B771" t="str">
            <v>I-0676</v>
          </cell>
          <cell r="C771" t="str">
            <v>PIPE WELDER</v>
          </cell>
          <cell r="D771">
            <v>7132</v>
          </cell>
          <cell r="E771" t="str">
            <v>MD.AHMAD MUSHTAQE</v>
          </cell>
          <cell r="G771">
            <v>1.1000000000000001</v>
          </cell>
          <cell r="I771">
            <v>37184</v>
          </cell>
          <cell r="J771" t="str">
            <v>W/SHOP</v>
          </cell>
          <cell r="K771" t="str">
            <v>HANA</v>
          </cell>
        </row>
        <row r="772">
          <cell r="B772" t="str">
            <v>I-0677</v>
          </cell>
          <cell r="C772" t="str">
            <v>PIPE WELDER</v>
          </cell>
          <cell r="D772">
            <v>7132</v>
          </cell>
          <cell r="E772" t="str">
            <v>NAGENDRA PRASAD</v>
          </cell>
          <cell r="G772">
            <v>1.1000000000000001</v>
          </cell>
          <cell r="I772">
            <v>37184</v>
          </cell>
          <cell r="J772" t="str">
            <v>CIVIL</v>
          </cell>
          <cell r="K772" t="str">
            <v>HANA</v>
          </cell>
        </row>
        <row r="773">
          <cell r="B773" t="str">
            <v>I-0678</v>
          </cell>
          <cell r="C773" t="str">
            <v>PIPE WELDER</v>
          </cell>
          <cell r="D773">
            <v>7132</v>
          </cell>
          <cell r="E773" t="str">
            <v>RUHTAS KUMAR</v>
          </cell>
          <cell r="G773">
            <v>1.1000000000000001</v>
          </cell>
          <cell r="I773">
            <v>37184</v>
          </cell>
          <cell r="J773" t="str">
            <v>W/SHOP</v>
          </cell>
          <cell r="K773" t="str">
            <v>HANA</v>
          </cell>
        </row>
        <row r="774">
          <cell r="B774" t="str">
            <v>I-0679</v>
          </cell>
          <cell r="C774" t="str">
            <v>PIPE FITTER</v>
          </cell>
          <cell r="D774">
            <v>7121</v>
          </cell>
          <cell r="E774" t="str">
            <v>KRISHNA PRASAD</v>
          </cell>
          <cell r="G774">
            <v>1.03</v>
          </cell>
          <cell r="I774">
            <v>37189</v>
          </cell>
          <cell r="J774" t="str">
            <v>CIVIL</v>
          </cell>
          <cell r="K774" t="str">
            <v>CANA</v>
          </cell>
        </row>
        <row r="775">
          <cell r="B775" t="str">
            <v>I-0680</v>
          </cell>
          <cell r="C775" t="str">
            <v>PIPE WELDER</v>
          </cell>
          <cell r="D775">
            <v>7132</v>
          </cell>
          <cell r="E775" t="str">
            <v>ASHRAF ALI ANSARI</v>
          </cell>
          <cell r="G775">
            <v>1.1000000000000001</v>
          </cell>
          <cell r="I775">
            <v>37189</v>
          </cell>
          <cell r="J775" t="str">
            <v>CIVIL</v>
          </cell>
          <cell r="K775" t="str">
            <v>CANA</v>
          </cell>
        </row>
        <row r="776">
          <cell r="B776" t="str">
            <v>I-0682</v>
          </cell>
          <cell r="C776" t="str">
            <v>C/LABOR</v>
          </cell>
          <cell r="D776">
            <v>4432</v>
          </cell>
          <cell r="E776" t="str">
            <v>AKHRE ALAM</v>
          </cell>
          <cell r="G776">
            <v>0.52</v>
          </cell>
          <cell r="I776">
            <v>37196</v>
          </cell>
          <cell r="J776" t="str">
            <v>CIVIL</v>
          </cell>
          <cell r="K776" t="str">
            <v>CANA</v>
          </cell>
        </row>
        <row r="777">
          <cell r="B777" t="str">
            <v>I-0683</v>
          </cell>
          <cell r="C777" t="str">
            <v>TIG WELDER</v>
          </cell>
          <cell r="D777">
            <v>7133</v>
          </cell>
          <cell r="E777" t="str">
            <v>VEER SINGH</v>
          </cell>
          <cell r="G777">
            <v>1.8</v>
          </cell>
          <cell r="I777">
            <v>37219</v>
          </cell>
          <cell r="J777" t="str">
            <v>MECH</v>
          </cell>
          <cell r="K777" t="str">
            <v>CANA</v>
          </cell>
        </row>
        <row r="778">
          <cell r="B778" t="str">
            <v>I-0684</v>
          </cell>
          <cell r="C778" t="str">
            <v>MECH PAINTER</v>
          </cell>
          <cell r="D778">
            <v>7643</v>
          </cell>
          <cell r="E778" t="str">
            <v>SOMAN RAGHAVAN</v>
          </cell>
          <cell r="G778">
            <v>0.82</v>
          </cell>
          <cell r="I778">
            <v>37232</v>
          </cell>
          <cell r="J778" t="str">
            <v>MECH</v>
          </cell>
          <cell r="K778" t="str">
            <v>CANA</v>
          </cell>
        </row>
        <row r="779">
          <cell r="B779" t="str">
            <v>I-0685</v>
          </cell>
          <cell r="C779" t="str">
            <v>MECH PAINTER</v>
          </cell>
          <cell r="D779">
            <v>7643</v>
          </cell>
          <cell r="E779" t="str">
            <v>CARLOSE MATHAI</v>
          </cell>
          <cell r="G779">
            <v>0.82</v>
          </cell>
          <cell r="I779">
            <v>37232</v>
          </cell>
          <cell r="J779" t="str">
            <v>Q/C</v>
          </cell>
          <cell r="K779" t="str">
            <v>CANA</v>
          </cell>
        </row>
        <row r="780">
          <cell r="B780" t="str">
            <v>I-0686</v>
          </cell>
          <cell r="C780" t="str">
            <v>SUR HELPER</v>
          </cell>
          <cell r="D780">
            <v>3702</v>
          </cell>
          <cell r="E780" t="str">
            <v>SADASIVAN PILLAI T.G</v>
          </cell>
          <cell r="G780">
            <v>0.52</v>
          </cell>
          <cell r="I780">
            <v>37233</v>
          </cell>
          <cell r="J780" t="str">
            <v>SURVEY</v>
          </cell>
          <cell r="K780" t="str">
            <v>CANA</v>
          </cell>
        </row>
        <row r="781">
          <cell r="B781" t="str">
            <v>I-0687</v>
          </cell>
          <cell r="C781" t="str">
            <v>CIVIL LAB TECH</v>
          </cell>
          <cell r="D781">
            <v>3721</v>
          </cell>
          <cell r="E781" t="str">
            <v>ROSHAN LAL</v>
          </cell>
          <cell r="G781">
            <v>570</v>
          </cell>
          <cell r="I781">
            <v>37233</v>
          </cell>
          <cell r="J781" t="str">
            <v>P/RACK</v>
          </cell>
          <cell r="K781" t="str">
            <v>AMG</v>
          </cell>
        </row>
        <row r="782">
          <cell r="B782" t="str">
            <v>I-0688</v>
          </cell>
          <cell r="C782" t="str">
            <v>F/CARP</v>
          </cell>
          <cell r="D782">
            <v>4542</v>
          </cell>
          <cell r="E782" t="str">
            <v>MUSTAKEEN</v>
          </cell>
          <cell r="G782">
            <v>0.75</v>
          </cell>
          <cell r="I782">
            <v>37233</v>
          </cell>
          <cell r="J782" t="str">
            <v>CIVIL</v>
          </cell>
          <cell r="K782" t="str">
            <v>CANA</v>
          </cell>
        </row>
        <row r="783">
          <cell r="B783" t="str">
            <v>I-0689</v>
          </cell>
          <cell r="C783" t="str">
            <v>F/CARP</v>
          </cell>
          <cell r="D783">
            <v>4542</v>
          </cell>
          <cell r="E783" t="str">
            <v>AMRIK SANDHU</v>
          </cell>
          <cell r="G783">
            <v>0.75</v>
          </cell>
          <cell r="I783">
            <v>37233</v>
          </cell>
          <cell r="J783" t="str">
            <v>CIVIL</v>
          </cell>
          <cell r="K783" t="str">
            <v>CANA</v>
          </cell>
        </row>
        <row r="784">
          <cell r="B784" t="str">
            <v>I-0690</v>
          </cell>
          <cell r="C784" t="str">
            <v>F/CARP</v>
          </cell>
          <cell r="D784">
            <v>4542</v>
          </cell>
          <cell r="E784" t="str">
            <v>JASWANT SINGH</v>
          </cell>
          <cell r="G784">
            <v>0.75</v>
          </cell>
          <cell r="I784">
            <v>37233</v>
          </cell>
          <cell r="J784" t="str">
            <v>CIVIL</v>
          </cell>
          <cell r="K784" t="str">
            <v>CANA</v>
          </cell>
        </row>
        <row r="785">
          <cell r="B785" t="str">
            <v>I-0691</v>
          </cell>
          <cell r="C785" t="str">
            <v>F/CARP</v>
          </cell>
          <cell r="D785">
            <v>4542</v>
          </cell>
          <cell r="E785" t="str">
            <v>SODHI RAM</v>
          </cell>
          <cell r="G785">
            <v>0.75</v>
          </cell>
          <cell r="I785">
            <v>37233</v>
          </cell>
          <cell r="J785" t="str">
            <v>CIVIL</v>
          </cell>
          <cell r="K785" t="str">
            <v>CANA</v>
          </cell>
        </row>
        <row r="786">
          <cell r="B786" t="str">
            <v>I-0692</v>
          </cell>
          <cell r="C786" t="str">
            <v>F/CARP</v>
          </cell>
          <cell r="D786">
            <v>4542</v>
          </cell>
          <cell r="E786" t="str">
            <v>MANGAL SINGH</v>
          </cell>
          <cell r="G786">
            <v>0.75</v>
          </cell>
          <cell r="I786">
            <v>37233</v>
          </cell>
          <cell r="J786" t="str">
            <v>ARCH(S)</v>
          </cell>
          <cell r="K786" t="str">
            <v>CANA</v>
          </cell>
        </row>
        <row r="787">
          <cell r="B787" t="str">
            <v>I-0693</v>
          </cell>
          <cell r="C787" t="str">
            <v>F/CARP</v>
          </cell>
          <cell r="D787">
            <v>4542</v>
          </cell>
          <cell r="E787" t="str">
            <v>RAJINDER SINGH</v>
          </cell>
          <cell r="G787">
            <v>0.75</v>
          </cell>
          <cell r="I787">
            <v>37233</v>
          </cell>
          <cell r="J787" t="str">
            <v>CIVIL</v>
          </cell>
          <cell r="K787" t="str">
            <v>CANA</v>
          </cell>
        </row>
        <row r="788">
          <cell r="B788" t="str">
            <v>I-0694</v>
          </cell>
          <cell r="C788" t="str">
            <v>F/CARP</v>
          </cell>
          <cell r="D788">
            <v>4542</v>
          </cell>
          <cell r="E788" t="str">
            <v>JASWINDER SINGH</v>
          </cell>
          <cell r="G788">
            <v>0.75</v>
          </cell>
          <cell r="I788">
            <v>37233</v>
          </cell>
          <cell r="J788" t="str">
            <v>CIVIL</v>
          </cell>
          <cell r="K788" t="str">
            <v>CANA</v>
          </cell>
        </row>
        <row r="789">
          <cell r="B789" t="str">
            <v>I-0695</v>
          </cell>
          <cell r="C789" t="str">
            <v>M/RIGGER</v>
          </cell>
          <cell r="D789">
            <v>6472</v>
          </cell>
          <cell r="E789" t="str">
            <v>SAGIR KHAN</v>
          </cell>
          <cell r="G789">
            <v>0.86</v>
          </cell>
          <cell r="I789">
            <v>37233</v>
          </cell>
          <cell r="J789" t="str">
            <v>CIVIL</v>
          </cell>
          <cell r="K789" t="str">
            <v>CANA</v>
          </cell>
        </row>
        <row r="790">
          <cell r="B790" t="str">
            <v>I-0696</v>
          </cell>
          <cell r="C790" t="str">
            <v>M/RIGGER</v>
          </cell>
          <cell r="D790">
            <v>6472</v>
          </cell>
          <cell r="E790" t="str">
            <v>CHARANJIT SINGH</v>
          </cell>
          <cell r="G790">
            <v>0.86</v>
          </cell>
          <cell r="I790">
            <v>37233</v>
          </cell>
          <cell r="J790" t="str">
            <v>CIVIL</v>
          </cell>
          <cell r="K790" t="str">
            <v>CANA</v>
          </cell>
        </row>
        <row r="791">
          <cell r="B791" t="str">
            <v>I-0697</v>
          </cell>
          <cell r="C791" t="str">
            <v>M/RIGGER</v>
          </cell>
          <cell r="D791">
            <v>6472</v>
          </cell>
          <cell r="E791" t="str">
            <v>GAJJAN SINGH</v>
          </cell>
          <cell r="G791">
            <v>0.86</v>
          </cell>
          <cell r="I791">
            <v>37233</v>
          </cell>
          <cell r="J791" t="str">
            <v>CIVIL</v>
          </cell>
          <cell r="K791" t="str">
            <v>CANA</v>
          </cell>
        </row>
        <row r="792">
          <cell r="B792" t="str">
            <v>I-0698</v>
          </cell>
          <cell r="C792" t="str">
            <v>M/RIGGER</v>
          </cell>
          <cell r="D792">
            <v>6472</v>
          </cell>
          <cell r="E792" t="str">
            <v>SHAMBOO SINGH</v>
          </cell>
          <cell r="G792">
            <v>0.86</v>
          </cell>
          <cell r="I792">
            <v>37233</v>
          </cell>
          <cell r="J792" t="str">
            <v>CIVIL</v>
          </cell>
          <cell r="K792" t="str">
            <v>CANA</v>
          </cell>
        </row>
        <row r="793">
          <cell r="B793" t="str">
            <v>I-0699</v>
          </cell>
          <cell r="C793" t="str">
            <v>M/RIGGER</v>
          </cell>
          <cell r="D793">
            <v>6472</v>
          </cell>
          <cell r="E793" t="str">
            <v>VIDYA B. YADAV</v>
          </cell>
          <cell r="G793">
            <v>0.86</v>
          </cell>
          <cell r="I793">
            <v>37233</v>
          </cell>
          <cell r="J793" t="str">
            <v>CIVIL</v>
          </cell>
          <cell r="K793" t="str">
            <v>CANA</v>
          </cell>
        </row>
        <row r="794">
          <cell r="B794" t="str">
            <v>I-0700</v>
          </cell>
          <cell r="C794" t="str">
            <v>M/RIGGER</v>
          </cell>
          <cell r="D794">
            <v>6472</v>
          </cell>
          <cell r="E794" t="str">
            <v>LAXMI NARAIN</v>
          </cell>
          <cell r="G794">
            <v>0.86</v>
          </cell>
          <cell r="I794">
            <v>37233</v>
          </cell>
          <cell r="J794" t="str">
            <v>CIVIL</v>
          </cell>
          <cell r="K794" t="str">
            <v>CANA</v>
          </cell>
        </row>
        <row r="795">
          <cell r="B795" t="str">
            <v>I-0701</v>
          </cell>
          <cell r="C795" t="str">
            <v>M/RIGGER</v>
          </cell>
          <cell r="D795">
            <v>6472</v>
          </cell>
          <cell r="E795" t="str">
            <v>SUDHIR MALIK</v>
          </cell>
          <cell r="G795">
            <v>0.86</v>
          </cell>
          <cell r="I795">
            <v>37233</v>
          </cell>
          <cell r="J795" t="str">
            <v>CIVIL</v>
          </cell>
          <cell r="K795" t="str">
            <v>CANA</v>
          </cell>
        </row>
        <row r="796">
          <cell r="B796" t="str">
            <v>I-0703</v>
          </cell>
          <cell r="C796" t="str">
            <v>PIPE FITTER</v>
          </cell>
          <cell r="D796">
            <v>7121</v>
          </cell>
          <cell r="E796" t="str">
            <v>RAJESH KUMAR MALL</v>
          </cell>
          <cell r="G796">
            <v>1.03</v>
          </cell>
          <cell r="I796">
            <v>37233</v>
          </cell>
          <cell r="J796" t="str">
            <v>CIVIL</v>
          </cell>
          <cell r="K796" t="str">
            <v>CANA</v>
          </cell>
        </row>
        <row r="797">
          <cell r="B797" t="str">
            <v>I-0704</v>
          </cell>
          <cell r="C797" t="str">
            <v>G/WELDER</v>
          </cell>
          <cell r="D797">
            <v>7131</v>
          </cell>
          <cell r="E797" t="str">
            <v>GIAN SINGH WALIA</v>
          </cell>
          <cell r="G797">
            <v>0.74</v>
          </cell>
          <cell r="I797">
            <v>37233</v>
          </cell>
          <cell r="J797" t="str">
            <v>CIVIL</v>
          </cell>
          <cell r="K797" t="str">
            <v>CANA</v>
          </cell>
        </row>
        <row r="798">
          <cell r="B798" t="str">
            <v>I-0705</v>
          </cell>
          <cell r="C798" t="str">
            <v>G/WELDER</v>
          </cell>
          <cell r="D798">
            <v>7131</v>
          </cell>
          <cell r="E798" t="str">
            <v>BALDEV SINGH</v>
          </cell>
          <cell r="G798">
            <v>0.74</v>
          </cell>
          <cell r="I798">
            <v>37233</v>
          </cell>
          <cell r="J798" t="str">
            <v>CIVIL</v>
          </cell>
          <cell r="K798" t="str">
            <v>CANA</v>
          </cell>
        </row>
        <row r="799">
          <cell r="B799" t="str">
            <v>I-0706</v>
          </cell>
          <cell r="C799" t="str">
            <v>G/WELDER</v>
          </cell>
          <cell r="D799">
            <v>7131</v>
          </cell>
          <cell r="E799" t="str">
            <v>MUSTAQUE AHMED</v>
          </cell>
          <cell r="G799">
            <v>0.74</v>
          </cell>
          <cell r="I799">
            <v>37233</v>
          </cell>
          <cell r="J799" t="str">
            <v>CIVIL</v>
          </cell>
          <cell r="K799" t="str">
            <v>CANA</v>
          </cell>
        </row>
        <row r="800">
          <cell r="B800" t="str">
            <v>I-0707</v>
          </cell>
          <cell r="C800" t="str">
            <v>G/WELDER</v>
          </cell>
          <cell r="D800">
            <v>7131</v>
          </cell>
          <cell r="E800" t="str">
            <v>PRABHU BAITHA</v>
          </cell>
          <cell r="G800">
            <v>0.74</v>
          </cell>
          <cell r="I800">
            <v>37233</v>
          </cell>
          <cell r="J800" t="str">
            <v>CIVIL</v>
          </cell>
          <cell r="K800" t="str">
            <v>CANA</v>
          </cell>
        </row>
        <row r="801">
          <cell r="B801" t="str">
            <v>I-0708</v>
          </cell>
          <cell r="C801" t="str">
            <v>MECH PAINTER</v>
          </cell>
          <cell r="D801">
            <v>7643</v>
          </cell>
          <cell r="E801" t="str">
            <v>NANAK RAM</v>
          </cell>
          <cell r="G801">
            <v>0.78</v>
          </cell>
          <cell r="I801">
            <v>37233</v>
          </cell>
          <cell r="J801" t="str">
            <v>MECH</v>
          </cell>
          <cell r="K801" t="str">
            <v>CANA</v>
          </cell>
        </row>
        <row r="802">
          <cell r="B802" t="str">
            <v>I-0710</v>
          </cell>
          <cell r="C802" t="str">
            <v>MECH PAINTER</v>
          </cell>
          <cell r="D802">
            <v>7643</v>
          </cell>
          <cell r="E802" t="str">
            <v>SIS PAL BIGLAN</v>
          </cell>
          <cell r="G802">
            <v>0.78</v>
          </cell>
          <cell r="I802">
            <v>37233</v>
          </cell>
          <cell r="J802" t="str">
            <v>CIVIL</v>
          </cell>
          <cell r="K802" t="str">
            <v>CANA</v>
          </cell>
        </row>
        <row r="803">
          <cell r="B803" t="str">
            <v>I-0712</v>
          </cell>
          <cell r="C803" t="str">
            <v>B/PLANT</v>
          </cell>
          <cell r="D803">
            <v>1052</v>
          </cell>
          <cell r="E803" t="str">
            <v>G. CHANDRA SHERKAR RAO</v>
          </cell>
          <cell r="G803">
            <v>1.07</v>
          </cell>
          <cell r="I803">
            <v>37238</v>
          </cell>
          <cell r="J803" t="str">
            <v>LAB</v>
          </cell>
          <cell r="K803" t="str">
            <v>CANA</v>
          </cell>
        </row>
        <row r="804">
          <cell r="B804" t="str">
            <v>I-0713</v>
          </cell>
          <cell r="C804" t="str">
            <v>M/RIGGER</v>
          </cell>
          <cell r="D804">
            <v>6472</v>
          </cell>
          <cell r="E804" t="str">
            <v>BADAL</v>
          </cell>
          <cell r="G804">
            <v>0.86</v>
          </cell>
          <cell r="I804">
            <v>37238</v>
          </cell>
          <cell r="J804" t="str">
            <v>CIVIL</v>
          </cell>
          <cell r="K804" t="str">
            <v>CANA</v>
          </cell>
        </row>
        <row r="805">
          <cell r="B805" t="str">
            <v>I-0715</v>
          </cell>
          <cell r="C805" t="str">
            <v>M/RIGGER</v>
          </cell>
          <cell r="D805">
            <v>6472</v>
          </cell>
          <cell r="E805" t="str">
            <v>A. RAVI KUMAR</v>
          </cell>
          <cell r="G805">
            <v>0.86</v>
          </cell>
          <cell r="I805">
            <v>37238</v>
          </cell>
          <cell r="J805" t="str">
            <v>CIVIL</v>
          </cell>
          <cell r="K805" t="str">
            <v>CANA</v>
          </cell>
        </row>
        <row r="806">
          <cell r="B806" t="str">
            <v>I-0716</v>
          </cell>
          <cell r="C806" t="str">
            <v>M/RIGGER</v>
          </cell>
          <cell r="D806">
            <v>6472</v>
          </cell>
          <cell r="E806" t="str">
            <v>K. RAJASHEKARAN</v>
          </cell>
          <cell r="G806">
            <v>0.86</v>
          </cell>
          <cell r="I806">
            <v>37238</v>
          </cell>
          <cell r="J806" t="str">
            <v>CIVIL</v>
          </cell>
          <cell r="K806" t="str">
            <v>CANA</v>
          </cell>
        </row>
        <row r="807">
          <cell r="B807" t="str">
            <v>I-0717</v>
          </cell>
          <cell r="C807" t="str">
            <v>M/RIGGER</v>
          </cell>
          <cell r="D807">
            <v>6472</v>
          </cell>
          <cell r="E807" t="str">
            <v>K. ELUMALAI</v>
          </cell>
          <cell r="G807">
            <v>0.86</v>
          </cell>
          <cell r="I807">
            <v>37238</v>
          </cell>
          <cell r="J807" t="str">
            <v>CIVIL</v>
          </cell>
          <cell r="K807" t="str">
            <v>CANA</v>
          </cell>
        </row>
        <row r="808">
          <cell r="B808" t="str">
            <v>I-0718</v>
          </cell>
          <cell r="C808" t="str">
            <v>M/RIGGER</v>
          </cell>
          <cell r="D808">
            <v>6472</v>
          </cell>
          <cell r="E808" t="str">
            <v>GANESAN VASAN</v>
          </cell>
          <cell r="G808">
            <v>0.86</v>
          </cell>
          <cell r="I808">
            <v>37238</v>
          </cell>
          <cell r="J808" t="str">
            <v>CIVIL</v>
          </cell>
          <cell r="K808" t="str">
            <v>CANA</v>
          </cell>
        </row>
        <row r="809">
          <cell r="B809" t="str">
            <v>I-0719</v>
          </cell>
          <cell r="C809" t="str">
            <v>G/WELDER</v>
          </cell>
          <cell r="D809">
            <v>7131</v>
          </cell>
          <cell r="E809" t="str">
            <v>RAMACHANDRAN PILLAI</v>
          </cell>
          <cell r="G809">
            <v>0.74</v>
          </cell>
          <cell r="I809">
            <v>37238</v>
          </cell>
          <cell r="J809" t="str">
            <v>CIVIL</v>
          </cell>
          <cell r="K809" t="str">
            <v>CANA</v>
          </cell>
        </row>
        <row r="810">
          <cell r="B810" t="str">
            <v>I-0724</v>
          </cell>
          <cell r="C810" t="str">
            <v>MALE NURSE</v>
          </cell>
          <cell r="D810">
            <v>9991</v>
          </cell>
          <cell r="E810" t="str">
            <v>INAYATHULLA</v>
          </cell>
          <cell r="G810">
            <v>575</v>
          </cell>
          <cell r="I810">
            <v>37239</v>
          </cell>
          <cell r="J810" t="str">
            <v>SAFETY</v>
          </cell>
          <cell r="K810" t="str">
            <v>AMG</v>
          </cell>
        </row>
        <row r="811">
          <cell r="B811" t="str">
            <v>I-0725</v>
          </cell>
          <cell r="C811" t="str">
            <v>CON'C</v>
          </cell>
          <cell r="D811">
            <v>4431</v>
          </cell>
          <cell r="E811" t="str">
            <v>JASWINDER SINGH</v>
          </cell>
          <cell r="G811">
            <v>0.59</v>
          </cell>
          <cell r="I811">
            <v>37240</v>
          </cell>
          <cell r="J811" t="str">
            <v>CIVIL</v>
          </cell>
          <cell r="K811" t="str">
            <v>CANA</v>
          </cell>
        </row>
        <row r="812">
          <cell r="B812" t="str">
            <v>I-0726</v>
          </cell>
          <cell r="C812" t="str">
            <v>REBAR</v>
          </cell>
          <cell r="D812">
            <v>4451</v>
          </cell>
          <cell r="E812" t="str">
            <v>KRISHNA BOOPATHI</v>
          </cell>
          <cell r="G812">
            <v>0.79</v>
          </cell>
          <cell r="I812">
            <v>37240</v>
          </cell>
          <cell r="J812" t="str">
            <v>CIVIL</v>
          </cell>
          <cell r="K812" t="str">
            <v>CANA</v>
          </cell>
        </row>
        <row r="813">
          <cell r="B813" t="str">
            <v>I-0727</v>
          </cell>
          <cell r="C813" t="str">
            <v>F/CARP</v>
          </cell>
          <cell r="D813">
            <v>4542</v>
          </cell>
          <cell r="E813" t="str">
            <v>SETHU MAHENDRAN</v>
          </cell>
          <cell r="G813">
            <v>0.75</v>
          </cell>
          <cell r="I813">
            <v>37240</v>
          </cell>
          <cell r="J813" t="str">
            <v>CIVIL</v>
          </cell>
          <cell r="K813" t="str">
            <v>CANA</v>
          </cell>
        </row>
        <row r="814">
          <cell r="B814" t="str">
            <v>I-0729</v>
          </cell>
          <cell r="C814" t="str">
            <v>M/RIGGER</v>
          </cell>
          <cell r="D814">
            <v>6472</v>
          </cell>
          <cell r="E814" t="str">
            <v>S. GOPALA KRISHNAN</v>
          </cell>
          <cell r="G814">
            <v>0.86</v>
          </cell>
          <cell r="I814">
            <v>37240</v>
          </cell>
          <cell r="J814" t="str">
            <v>CIVIL</v>
          </cell>
          <cell r="K814" t="str">
            <v>CANA</v>
          </cell>
        </row>
        <row r="815">
          <cell r="B815" t="str">
            <v>I-0730</v>
          </cell>
          <cell r="C815" t="str">
            <v>M/RIGGER</v>
          </cell>
          <cell r="D815">
            <v>6472</v>
          </cell>
          <cell r="E815" t="str">
            <v>JAGDISH YADAV</v>
          </cell>
          <cell r="G815">
            <v>0.86</v>
          </cell>
          <cell r="I815">
            <v>37240</v>
          </cell>
          <cell r="J815" t="str">
            <v>CIVIL</v>
          </cell>
          <cell r="K815" t="str">
            <v>CANA</v>
          </cell>
        </row>
        <row r="816">
          <cell r="B816" t="str">
            <v>I-0731</v>
          </cell>
          <cell r="C816" t="str">
            <v>M/RIGGER</v>
          </cell>
          <cell r="D816">
            <v>6472</v>
          </cell>
          <cell r="E816" t="str">
            <v>KURSHID MASIH</v>
          </cell>
          <cell r="G816">
            <v>0.86</v>
          </cell>
          <cell r="I816">
            <v>37240</v>
          </cell>
          <cell r="J816" t="str">
            <v>ARCH(S)</v>
          </cell>
          <cell r="K816" t="str">
            <v>CANA</v>
          </cell>
        </row>
        <row r="817">
          <cell r="B817" t="str">
            <v>I-0732</v>
          </cell>
          <cell r="C817" t="str">
            <v>M/RIGGER</v>
          </cell>
          <cell r="D817">
            <v>6472</v>
          </cell>
          <cell r="E817" t="str">
            <v>SUBASH YADAV</v>
          </cell>
          <cell r="G817">
            <v>0.86</v>
          </cell>
          <cell r="I817">
            <v>37240</v>
          </cell>
          <cell r="J817" t="str">
            <v>CIVIL</v>
          </cell>
          <cell r="K817" t="str">
            <v>CANA</v>
          </cell>
        </row>
        <row r="818">
          <cell r="B818" t="str">
            <v>I-0733</v>
          </cell>
          <cell r="C818" t="str">
            <v>M/RIGGER</v>
          </cell>
          <cell r="D818">
            <v>6472</v>
          </cell>
          <cell r="E818" t="str">
            <v>MD HASAN MIYA</v>
          </cell>
          <cell r="G818">
            <v>0.86</v>
          </cell>
          <cell r="I818">
            <v>37240</v>
          </cell>
          <cell r="J818" t="str">
            <v>CIVIL</v>
          </cell>
          <cell r="K818" t="str">
            <v>CANA</v>
          </cell>
        </row>
        <row r="819">
          <cell r="B819" t="str">
            <v>I-0734</v>
          </cell>
          <cell r="C819" t="str">
            <v>M/RIGGER</v>
          </cell>
          <cell r="D819">
            <v>6472</v>
          </cell>
          <cell r="E819" t="str">
            <v>ANWARUL HAQUE</v>
          </cell>
          <cell r="G819">
            <v>0.86</v>
          </cell>
          <cell r="I819">
            <v>37240</v>
          </cell>
          <cell r="J819" t="str">
            <v>CIVIL</v>
          </cell>
          <cell r="K819" t="str">
            <v>CANA</v>
          </cell>
        </row>
        <row r="820">
          <cell r="B820" t="str">
            <v>I-0735</v>
          </cell>
          <cell r="C820" t="str">
            <v>G/WELDER</v>
          </cell>
          <cell r="D820">
            <v>7131</v>
          </cell>
          <cell r="E820" t="str">
            <v>AHSAN ALAM</v>
          </cell>
          <cell r="G820">
            <v>0.74</v>
          </cell>
          <cell r="I820">
            <v>37240</v>
          </cell>
          <cell r="J820" t="str">
            <v>CIVIL</v>
          </cell>
          <cell r="K820" t="str">
            <v>CANA</v>
          </cell>
        </row>
        <row r="821">
          <cell r="B821" t="str">
            <v>I-0736</v>
          </cell>
          <cell r="C821" t="str">
            <v>G/WELDER</v>
          </cell>
          <cell r="D821">
            <v>7131</v>
          </cell>
          <cell r="E821" t="str">
            <v>BHARAT PRASAD</v>
          </cell>
          <cell r="G821">
            <v>0.78</v>
          </cell>
          <cell r="I821">
            <v>37240</v>
          </cell>
          <cell r="J821" t="str">
            <v>CIVIL</v>
          </cell>
          <cell r="K821" t="str">
            <v>CANA</v>
          </cell>
        </row>
        <row r="822">
          <cell r="B822" t="str">
            <v>I-0738</v>
          </cell>
          <cell r="C822" t="str">
            <v>G/WELDER</v>
          </cell>
          <cell r="D822">
            <v>7131</v>
          </cell>
          <cell r="E822" t="str">
            <v>LALMOHD MIYAN</v>
          </cell>
          <cell r="G822">
            <v>0.74</v>
          </cell>
          <cell r="I822">
            <v>37246</v>
          </cell>
          <cell r="J822" t="str">
            <v>CIVIL</v>
          </cell>
          <cell r="K822" t="str">
            <v>CANA</v>
          </cell>
        </row>
        <row r="823">
          <cell r="B823" t="str">
            <v>I-0739</v>
          </cell>
          <cell r="C823" t="str">
            <v>G/WELDER</v>
          </cell>
          <cell r="D823">
            <v>7131</v>
          </cell>
          <cell r="E823" t="str">
            <v>MUSTAFA RIZALU</v>
          </cell>
          <cell r="G823">
            <v>0.74</v>
          </cell>
          <cell r="I823">
            <v>37247</v>
          </cell>
          <cell r="J823" t="str">
            <v>CIVIL</v>
          </cell>
          <cell r="K823" t="str">
            <v>CANA</v>
          </cell>
        </row>
        <row r="824">
          <cell r="B824" t="str">
            <v>I-0740</v>
          </cell>
          <cell r="C824" t="str">
            <v>P/ELECT</v>
          </cell>
          <cell r="D824">
            <v>8310</v>
          </cell>
          <cell r="E824" t="str">
            <v>SURESH KUMAR</v>
          </cell>
          <cell r="G824">
            <v>0.82</v>
          </cell>
          <cell r="I824">
            <v>37247</v>
          </cell>
          <cell r="J824" t="str">
            <v>CIVIL</v>
          </cell>
          <cell r="K824" t="str">
            <v>CANA</v>
          </cell>
        </row>
        <row r="825">
          <cell r="B825" t="str">
            <v>I-0741</v>
          </cell>
          <cell r="C825" t="str">
            <v>P/ELECT</v>
          </cell>
          <cell r="D825">
            <v>8310</v>
          </cell>
          <cell r="E825" t="str">
            <v>KHEM KUMAR</v>
          </cell>
          <cell r="G825">
            <v>0.82</v>
          </cell>
          <cell r="I825">
            <v>37247</v>
          </cell>
          <cell r="J825" t="str">
            <v>CIVIL</v>
          </cell>
          <cell r="K825" t="str">
            <v>CANA</v>
          </cell>
        </row>
        <row r="826">
          <cell r="B826" t="str">
            <v>I-0743</v>
          </cell>
          <cell r="C826" t="str">
            <v>D/T(면허소지)</v>
          </cell>
          <cell r="D826">
            <v>1041</v>
          </cell>
          <cell r="E826" t="str">
            <v>SIVAN KUTTY</v>
          </cell>
          <cell r="G826">
            <v>1.02</v>
          </cell>
          <cell r="I826">
            <v>37254</v>
          </cell>
          <cell r="J826" t="str">
            <v>MECH</v>
          </cell>
          <cell r="K826" t="str">
            <v>CANA</v>
          </cell>
        </row>
        <row r="827">
          <cell r="B827" t="str">
            <v>I-0744</v>
          </cell>
          <cell r="C827" t="str">
            <v>REBAR</v>
          </cell>
          <cell r="D827">
            <v>4451</v>
          </cell>
          <cell r="E827" t="str">
            <v>MUNUSAMY EKAMBARAM</v>
          </cell>
          <cell r="G827">
            <v>0.79</v>
          </cell>
          <cell r="I827">
            <v>37254</v>
          </cell>
          <cell r="J827" t="str">
            <v>CIVIL</v>
          </cell>
          <cell r="K827" t="str">
            <v>CANA</v>
          </cell>
        </row>
        <row r="828">
          <cell r="B828" t="str">
            <v>I-0745</v>
          </cell>
          <cell r="C828" t="str">
            <v>G/WELDER</v>
          </cell>
          <cell r="D828">
            <v>7131</v>
          </cell>
          <cell r="E828" t="str">
            <v>SHEIKH RABDIN</v>
          </cell>
          <cell r="G828">
            <v>0.78</v>
          </cell>
          <cell r="I828">
            <v>37254</v>
          </cell>
          <cell r="J828" t="str">
            <v>CIVIL</v>
          </cell>
          <cell r="K828" t="str">
            <v>CANA</v>
          </cell>
        </row>
        <row r="829">
          <cell r="B829" t="str">
            <v>I-0746</v>
          </cell>
          <cell r="C829" t="str">
            <v>G/WELDER</v>
          </cell>
          <cell r="D829">
            <v>7131</v>
          </cell>
          <cell r="E829" t="str">
            <v>GANGADHARAN BABU</v>
          </cell>
          <cell r="G829">
            <v>0.82</v>
          </cell>
          <cell r="I829">
            <v>37254</v>
          </cell>
          <cell r="J829" t="str">
            <v>CIVIL</v>
          </cell>
          <cell r="K829" t="str">
            <v>CANA</v>
          </cell>
        </row>
        <row r="830">
          <cell r="B830" t="str">
            <v>I-0747</v>
          </cell>
          <cell r="C830" t="str">
            <v>P/C OPTR</v>
          </cell>
          <cell r="D830">
            <v>9957</v>
          </cell>
          <cell r="E830" t="str">
            <v>AFTAB ALAM</v>
          </cell>
          <cell r="G830">
            <v>380</v>
          </cell>
          <cell r="I830">
            <v>37254</v>
          </cell>
          <cell r="J830" t="str">
            <v>GEN</v>
          </cell>
          <cell r="K830" t="str">
            <v>CANA</v>
          </cell>
        </row>
        <row r="831">
          <cell r="B831" t="str">
            <v>I-0748</v>
          </cell>
          <cell r="C831" t="str">
            <v>REBAR</v>
          </cell>
          <cell r="D831">
            <v>4451</v>
          </cell>
          <cell r="E831" t="str">
            <v>NAGAPPA KRISHNAN</v>
          </cell>
          <cell r="G831">
            <v>0.79</v>
          </cell>
          <cell r="I831">
            <v>37254</v>
          </cell>
          <cell r="J831" t="str">
            <v>CIVIL</v>
          </cell>
          <cell r="K831" t="str">
            <v>CANA</v>
          </cell>
        </row>
        <row r="832">
          <cell r="B832" t="str">
            <v>I-0749</v>
          </cell>
          <cell r="C832" t="str">
            <v>B/LAY</v>
          </cell>
          <cell r="D832">
            <v>4591</v>
          </cell>
          <cell r="E832" t="str">
            <v>JAYAPRAKASH CRASTR</v>
          </cell>
          <cell r="G832">
            <v>0.79</v>
          </cell>
          <cell r="H832">
            <v>0.95</v>
          </cell>
          <cell r="I832">
            <v>37268</v>
          </cell>
          <cell r="J832" t="str">
            <v>CIVIL</v>
          </cell>
          <cell r="K832" t="str">
            <v>CANA</v>
          </cell>
        </row>
        <row r="833">
          <cell r="B833" t="str">
            <v>I-0750</v>
          </cell>
          <cell r="C833" t="str">
            <v>M/NURSE</v>
          </cell>
          <cell r="D833">
            <v>9991</v>
          </cell>
          <cell r="E833" t="str">
            <v>ELEAZER LOUIS</v>
          </cell>
          <cell r="G833">
            <v>680</v>
          </cell>
          <cell r="I833">
            <v>37279</v>
          </cell>
          <cell r="J833" t="str">
            <v>SAFETY</v>
          </cell>
          <cell r="K833" t="str">
            <v>CANA</v>
          </cell>
        </row>
        <row r="834">
          <cell r="B834" t="str">
            <v>I-0751</v>
          </cell>
          <cell r="C834" t="str">
            <v>G/WELDER</v>
          </cell>
          <cell r="D834">
            <v>7131</v>
          </cell>
          <cell r="E834" t="str">
            <v>SHAHAB AHMAD</v>
          </cell>
          <cell r="G834">
            <v>0.74</v>
          </cell>
          <cell r="I834">
            <v>37306</v>
          </cell>
          <cell r="J834" t="str">
            <v>W/SHOP</v>
          </cell>
          <cell r="K834" t="str">
            <v>AMG</v>
          </cell>
        </row>
        <row r="835">
          <cell r="B835" t="str">
            <v>I-0752</v>
          </cell>
          <cell r="C835" t="str">
            <v>G/WELDER</v>
          </cell>
          <cell r="D835">
            <v>7131</v>
          </cell>
          <cell r="E835" t="str">
            <v>MANOJ KUMAR YADAV</v>
          </cell>
          <cell r="G835">
            <v>0.78</v>
          </cell>
          <cell r="I835">
            <v>37307</v>
          </cell>
          <cell r="J835" t="str">
            <v>W/SHOP</v>
          </cell>
          <cell r="K835" t="str">
            <v>AMG</v>
          </cell>
        </row>
        <row r="836">
          <cell r="B836" t="str">
            <v>I-0754</v>
          </cell>
          <cell r="C836" t="str">
            <v>BUS CLERK(면허소지)</v>
          </cell>
          <cell r="D836">
            <v>9936</v>
          </cell>
          <cell r="E836" t="str">
            <v>VIJAY KUMAR</v>
          </cell>
          <cell r="G836">
            <v>800</v>
          </cell>
          <cell r="I836">
            <v>37324</v>
          </cell>
          <cell r="J836" t="str">
            <v>GEN</v>
          </cell>
          <cell r="K836" t="str">
            <v>CANA</v>
          </cell>
        </row>
        <row r="837">
          <cell r="B837" t="str">
            <v>I-0755</v>
          </cell>
          <cell r="C837" t="str">
            <v>H/E WELDER</v>
          </cell>
          <cell r="D837">
            <v>2137</v>
          </cell>
          <cell r="E837" t="str">
            <v>B.P.S.PILLAI</v>
          </cell>
          <cell r="G837">
            <v>1.1000000000000001</v>
          </cell>
          <cell r="I837">
            <v>37325</v>
          </cell>
          <cell r="J837" t="str">
            <v>W/SHOP</v>
          </cell>
          <cell r="K837" t="str">
            <v>CANA</v>
          </cell>
        </row>
        <row r="838">
          <cell r="B838" t="str">
            <v>I-0756</v>
          </cell>
          <cell r="C838" t="str">
            <v>CRANE(면허소지)</v>
          </cell>
          <cell r="D838">
            <v>1011</v>
          </cell>
          <cell r="E838" t="str">
            <v>KRISHNAN SUNDARAM A.</v>
          </cell>
          <cell r="G838">
            <v>1.1299999999999999</v>
          </cell>
          <cell r="I838">
            <v>37335</v>
          </cell>
          <cell r="J838" t="str">
            <v>CIVIL</v>
          </cell>
          <cell r="K838" t="str">
            <v>CANA</v>
          </cell>
        </row>
        <row r="839">
          <cell r="B839" t="str">
            <v>I-0757</v>
          </cell>
          <cell r="C839" t="str">
            <v>P/FITTER</v>
          </cell>
          <cell r="D839">
            <v>7121</v>
          </cell>
          <cell r="E839" t="str">
            <v>ANNAM VENKATA RAO</v>
          </cell>
          <cell r="G839">
            <v>1</v>
          </cell>
          <cell r="I839">
            <v>37357</v>
          </cell>
          <cell r="J839" t="str">
            <v>MECH</v>
          </cell>
          <cell r="K839" t="str">
            <v>CANA</v>
          </cell>
        </row>
        <row r="840">
          <cell r="B840" t="str">
            <v>I-0760</v>
          </cell>
          <cell r="C840" t="str">
            <v>F/CARP</v>
          </cell>
          <cell r="D840">
            <v>4542</v>
          </cell>
          <cell r="E840" t="str">
            <v>PARWANT SINGH</v>
          </cell>
          <cell r="G840">
            <v>0.82</v>
          </cell>
          <cell r="I840">
            <v>37377</v>
          </cell>
          <cell r="J840" t="str">
            <v>CIVIL</v>
          </cell>
          <cell r="K840" t="str">
            <v>CANA</v>
          </cell>
        </row>
        <row r="841">
          <cell r="B841" t="str">
            <v>I-0761</v>
          </cell>
          <cell r="C841" t="str">
            <v>F/CARP</v>
          </cell>
          <cell r="D841">
            <v>4542</v>
          </cell>
          <cell r="E841" t="str">
            <v>CHIRANJI LAL VERMA</v>
          </cell>
          <cell r="G841">
            <v>0.79</v>
          </cell>
          <cell r="I841">
            <v>37377</v>
          </cell>
          <cell r="J841" t="str">
            <v>ARCH(S)</v>
          </cell>
          <cell r="K841" t="str">
            <v>CANA</v>
          </cell>
        </row>
        <row r="842">
          <cell r="B842" t="str">
            <v>I-0762</v>
          </cell>
          <cell r="C842" t="str">
            <v>F/CARP</v>
          </cell>
          <cell r="D842">
            <v>4542</v>
          </cell>
          <cell r="E842" t="str">
            <v>ABHIMANYU SUTAT</v>
          </cell>
          <cell r="G842">
            <v>0.79</v>
          </cell>
          <cell r="I842">
            <v>37377</v>
          </cell>
          <cell r="J842" t="str">
            <v>ARCH(S)</v>
          </cell>
          <cell r="K842" t="str">
            <v>CANA</v>
          </cell>
        </row>
        <row r="843">
          <cell r="B843" t="str">
            <v>I-0763</v>
          </cell>
          <cell r="C843" t="str">
            <v>F/CARP</v>
          </cell>
          <cell r="D843">
            <v>4542</v>
          </cell>
          <cell r="E843" t="str">
            <v>JOGINDER KUMAR</v>
          </cell>
          <cell r="G843">
            <v>0.79</v>
          </cell>
          <cell r="I843">
            <v>37377</v>
          </cell>
          <cell r="J843" t="str">
            <v>ARCH(S)</v>
          </cell>
          <cell r="K843" t="str">
            <v>CANA</v>
          </cell>
        </row>
        <row r="844">
          <cell r="B844" t="str">
            <v>I-0764</v>
          </cell>
          <cell r="C844" t="str">
            <v>F/CARP</v>
          </cell>
          <cell r="D844">
            <v>4542</v>
          </cell>
          <cell r="E844" t="str">
            <v>GOKRAN PRASAD V.</v>
          </cell>
          <cell r="G844">
            <v>0.79</v>
          </cell>
          <cell r="I844">
            <v>37377</v>
          </cell>
          <cell r="J844" t="str">
            <v>CIVIL</v>
          </cell>
          <cell r="K844" t="str">
            <v>CANA</v>
          </cell>
        </row>
        <row r="845">
          <cell r="B845" t="str">
            <v>I-0765</v>
          </cell>
          <cell r="C845" t="str">
            <v>F/CARP</v>
          </cell>
          <cell r="D845">
            <v>4542</v>
          </cell>
          <cell r="E845" t="str">
            <v>BUDH SINGH</v>
          </cell>
          <cell r="G845">
            <v>0.79</v>
          </cell>
          <cell r="I845">
            <v>37377</v>
          </cell>
          <cell r="J845" t="str">
            <v>CIVIL</v>
          </cell>
          <cell r="K845" t="str">
            <v>CANA</v>
          </cell>
        </row>
        <row r="846">
          <cell r="B846" t="str">
            <v>I-0766</v>
          </cell>
          <cell r="C846" t="str">
            <v>F/CARP</v>
          </cell>
          <cell r="D846">
            <v>4542</v>
          </cell>
          <cell r="E846" t="str">
            <v>GURNAM ABROL</v>
          </cell>
          <cell r="G846">
            <v>0.79</v>
          </cell>
          <cell r="I846">
            <v>37377</v>
          </cell>
          <cell r="J846" t="str">
            <v>ARCH(S)</v>
          </cell>
          <cell r="K846" t="str">
            <v>CANA</v>
          </cell>
        </row>
        <row r="847">
          <cell r="B847" t="str">
            <v>I-0767</v>
          </cell>
          <cell r="C847" t="str">
            <v>REBAR</v>
          </cell>
          <cell r="D847">
            <v>4451</v>
          </cell>
          <cell r="E847" t="str">
            <v>SHIV MOHAN SINGH</v>
          </cell>
          <cell r="G847">
            <v>0.82</v>
          </cell>
          <cell r="I847">
            <v>37377</v>
          </cell>
          <cell r="J847" t="str">
            <v>ARCH(S)</v>
          </cell>
          <cell r="K847" t="str">
            <v>CANA</v>
          </cell>
        </row>
        <row r="848">
          <cell r="B848" t="str">
            <v>I-0771</v>
          </cell>
          <cell r="C848" t="str">
            <v>F/CARP</v>
          </cell>
          <cell r="D848">
            <v>4542</v>
          </cell>
          <cell r="E848" t="str">
            <v>KASHIMIRI LAL</v>
          </cell>
          <cell r="G848">
            <v>0.82</v>
          </cell>
          <cell r="I848">
            <v>37377</v>
          </cell>
          <cell r="J848" t="str">
            <v>CIVIL</v>
          </cell>
          <cell r="K848" t="str">
            <v>CANA</v>
          </cell>
        </row>
        <row r="849">
          <cell r="B849" t="str">
            <v>I-0772</v>
          </cell>
          <cell r="C849" t="str">
            <v>F/CARP</v>
          </cell>
          <cell r="D849">
            <v>4542</v>
          </cell>
          <cell r="E849" t="str">
            <v>MD.HANIF</v>
          </cell>
          <cell r="G849">
            <v>0.79</v>
          </cell>
          <cell r="I849">
            <v>37377</v>
          </cell>
          <cell r="J849" t="str">
            <v>ARCH(S)</v>
          </cell>
          <cell r="K849" t="str">
            <v>CANA</v>
          </cell>
        </row>
        <row r="850">
          <cell r="B850" t="str">
            <v>I-0774</v>
          </cell>
          <cell r="C850" t="str">
            <v>REBAR</v>
          </cell>
          <cell r="D850">
            <v>4451</v>
          </cell>
          <cell r="E850" t="str">
            <v>DILIP KUMAR C.</v>
          </cell>
          <cell r="G850">
            <v>0.79</v>
          </cell>
          <cell r="I850">
            <v>37377</v>
          </cell>
          <cell r="J850" t="str">
            <v>ARCH(S)</v>
          </cell>
          <cell r="K850" t="str">
            <v>CANA</v>
          </cell>
        </row>
        <row r="851">
          <cell r="B851" t="str">
            <v>I-0775</v>
          </cell>
          <cell r="C851" t="str">
            <v>REBAR</v>
          </cell>
          <cell r="D851">
            <v>4451</v>
          </cell>
          <cell r="E851" t="str">
            <v>GAURI SHANKAR P.</v>
          </cell>
          <cell r="G851">
            <v>0.79</v>
          </cell>
          <cell r="I851">
            <v>37377</v>
          </cell>
          <cell r="J851" t="str">
            <v>ARCH(S)</v>
          </cell>
          <cell r="K851" t="str">
            <v>CANA</v>
          </cell>
        </row>
        <row r="852">
          <cell r="B852" t="str">
            <v>I-0776</v>
          </cell>
          <cell r="C852" t="str">
            <v>MECH RIGGER FM</v>
          </cell>
          <cell r="D852">
            <v>7477</v>
          </cell>
          <cell r="E852" t="str">
            <v>RAM VICHAR</v>
          </cell>
          <cell r="G852">
            <v>1.35</v>
          </cell>
          <cell r="I852">
            <v>37392</v>
          </cell>
          <cell r="J852" t="str">
            <v>MECH</v>
          </cell>
          <cell r="K852" t="str">
            <v>CANA</v>
          </cell>
        </row>
        <row r="853">
          <cell r="B853" t="str">
            <v>I-0777</v>
          </cell>
          <cell r="C853" t="str">
            <v>P.C OPTR</v>
          </cell>
          <cell r="D853">
            <v>9957</v>
          </cell>
          <cell r="E853" t="str">
            <v>NIYAS P.MOHD</v>
          </cell>
          <cell r="G853">
            <v>650</v>
          </cell>
          <cell r="I853">
            <v>37394</v>
          </cell>
          <cell r="J853" t="str">
            <v xml:space="preserve">PLAN </v>
          </cell>
          <cell r="K853" t="str">
            <v>MANGAF</v>
          </cell>
        </row>
        <row r="854">
          <cell r="B854" t="str">
            <v>I-0778</v>
          </cell>
          <cell r="C854" t="str">
            <v>L/O</v>
          </cell>
          <cell r="D854">
            <v>9939</v>
          </cell>
          <cell r="E854" t="str">
            <v>MARK PEREIRA</v>
          </cell>
          <cell r="G854">
            <v>580</v>
          </cell>
          <cell r="I854">
            <v>37423</v>
          </cell>
          <cell r="J854" t="str">
            <v>GEN</v>
          </cell>
          <cell r="K854" t="str">
            <v>CANA</v>
          </cell>
        </row>
        <row r="855">
          <cell r="B855" t="str">
            <v>I-0779</v>
          </cell>
          <cell r="C855" t="str">
            <v>F/CARP F/M</v>
          </cell>
          <cell r="D855">
            <v>4541</v>
          </cell>
          <cell r="E855" t="str">
            <v>ROOP LAL</v>
          </cell>
          <cell r="G855">
            <v>1.2</v>
          </cell>
          <cell r="I855">
            <v>37449</v>
          </cell>
          <cell r="J855" t="str">
            <v>ARCH</v>
          </cell>
          <cell r="K855" t="str">
            <v>CANA</v>
          </cell>
        </row>
        <row r="856">
          <cell r="B856" t="str">
            <v>I-0780</v>
          </cell>
          <cell r="C856" t="str">
            <v>PAINTER</v>
          </cell>
          <cell r="D856">
            <v>4941</v>
          </cell>
          <cell r="E856" t="str">
            <v>DEVENDRA SINGH RANA</v>
          </cell>
          <cell r="G856">
            <v>0.82</v>
          </cell>
          <cell r="I856">
            <v>37454</v>
          </cell>
          <cell r="J856" t="str">
            <v>CIVIL</v>
          </cell>
          <cell r="K856" t="str">
            <v>CANA</v>
          </cell>
        </row>
        <row r="857">
          <cell r="B857" t="str">
            <v>I-0781</v>
          </cell>
          <cell r="C857" t="str">
            <v>PLUMBER</v>
          </cell>
          <cell r="D857">
            <v>5122</v>
          </cell>
          <cell r="E857" t="str">
            <v>JAYANT SAMAL</v>
          </cell>
          <cell r="G857">
            <v>0.75</v>
          </cell>
          <cell r="I857">
            <v>37472</v>
          </cell>
          <cell r="J857" t="str">
            <v>ARCH</v>
          </cell>
          <cell r="K857" t="str">
            <v>CANA</v>
          </cell>
        </row>
        <row r="858">
          <cell r="B858" t="str">
            <v>I-0782</v>
          </cell>
          <cell r="C858" t="str">
            <v>D/T(면허소지)</v>
          </cell>
          <cell r="D858">
            <v>1041</v>
          </cell>
          <cell r="E858" t="str">
            <v>RAMBIR SINGH</v>
          </cell>
          <cell r="G858">
            <v>0.98</v>
          </cell>
          <cell r="I858">
            <v>37483</v>
          </cell>
          <cell r="J858" t="str">
            <v>GEN</v>
          </cell>
          <cell r="K858" t="str">
            <v>MANGAF</v>
          </cell>
        </row>
        <row r="859">
          <cell r="B859" t="str">
            <v>I-0783</v>
          </cell>
          <cell r="C859" t="str">
            <v>IN/ELECT</v>
          </cell>
          <cell r="D859">
            <v>8301</v>
          </cell>
          <cell r="E859" t="str">
            <v>BINIL RAJ</v>
          </cell>
          <cell r="G859">
            <v>0.7</v>
          </cell>
          <cell r="I859" t="str">
            <v>02.08.30</v>
          </cell>
          <cell r="J859" t="str">
            <v>ELECT</v>
          </cell>
          <cell r="K859" t="str">
            <v>CANA</v>
          </cell>
        </row>
        <row r="860">
          <cell r="B860" t="str">
            <v>I-0784</v>
          </cell>
          <cell r="C860" t="str">
            <v>ARCH DRAFT</v>
          </cell>
          <cell r="D860">
            <v>9962</v>
          </cell>
          <cell r="E860" t="str">
            <v>JAYACHANDRA BABU</v>
          </cell>
          <cell r="G860">
            <v>420</v>
          </cell>
          <cell r="I860">
            <v>37512</v>
          </cell>
          <cell r="J860" t="str">
            <v>DESIGN</v>
          </cell>
          <cell r="K860" t="str">
            <v>CANA</v>
          </cell>
        </row>
        <row r="861">
          <cell r="B861" t="str">
            <v>I-0785</v>
          </cell>
          <cell r="C861" t="str">
            <v>D/T(면허소지)</v>
          </cell>
          <cell r="D861">
            <v>1041</v>
          </cell>
          <cell r="E861" t="str">
            <v>SUBRAMANIAN P.K</v>
          </cell>
          <cell r="G861">
            <v>0.93</v>
          </cell>
          <cell r="I861">
            <v>37545</v>
          </cell>
          <cell r="J861" t="str">
            <v>GEN</v>
          </cell>
          <cell r="K861" t="str">
            <v>MANGAF</v>
          </cell>
        </row>
        <row r="862">
          <cell r="B862" t="str">
            <v>I-0786</v>
          </cell>
          <cell r="C862" t="str">
            <v>TALLYMAN</v>
          </cell>
          <cell r="D862">
            <v>9951</v>
          </cell>
          <cell r="E862" t="str">
            <v>S.SURESH</v>
          </cell>
          <cell r="G862">
            <v>515</v>
          </cell>
          <cell r="I862">
            <v>37573</v>
          </cell>
          <cell r="J862" t="str">
            <v>GEN</v>
          </cell>
          <cell r="K862" t="str">
            <v>CANA</v>
          </cell>
        </row>
        <row r="863">
          <cell r="B863" t="str">
            <v>I-0787</v>
          </cell>
          <cell r="C863" t="str">
            <v>BARBER</v>
          </cell>
          <cell r="D863">
            <v>9981</v>
          </cell>
          <cell r="E863" t="str">
            <v>PAWAN SAHKARIA</v>
          </cell>
          <cell r="G863">
            <v>0.75</v>
          </cell>
          <cell r="I863">
            <v>37587</v>
          </cell>
          <cell r="J863" t="str">
            <v>GEN</v>
          </cell>
          <cell r="K863" t="str">
            <v>CANA</v>
          </cell>
        </row>
        <row r="864">
          <cell r="B864" t="str">
            <v>I-0788</v>
          </cell>
          <cell r="C864" t="str">
            <v>G/WELDER</v>
          </cell>
          <cell r="D864">
            <v>7131</v>
          </cell>
          <cell r="E864" t="str">
            <v>JOSE T.SAMUEL</v>
          </cell>
          <cell r="G864">
            <v>0.79</v>
          </cell>
          <cell r="I864">
            <v>37589</v>
          </cell>
          <cell r="J864" t="str">
            <v>CIVIL</v>
          </cell>
          <cell r="K864" t="str">
            <v>CANA</v>
          </cell>
        </row>
        <row r="865">
          <cell r="B865" t="str">
            <v>I-0789</v>
          </cell>
          <cell r="C865" t="str">
            <v>P.C OPTR</v>
          </cell>
          <cell r="D865">
            <v>9957</v>
          </cell>
          <cell r="E865" t="str">
            <v>SHJI THOMAS</v>
          </cell>
          <cell r="G865">
            <v>450</v>
          </cell>
          <cell r="I865">
            <v>37601</v>
          </cell>
          <cell r="J865" t="str">
            <v>GEN</v>
          </cell>
          <cell r="K865" t="str">
            <v>CANA</v>
          </cell>
        </row>
        <row r="866">
          <cell r="B866" t="str">
            <v>I-0790</v>
          </cell>
          <cell r="C866" t="str">
            <v>ARCH DRAFT</v>
          </cell>
          <cell r="D866">
            <v>9962</v>
          </cell>
          <cell r="E866" t="str">
            <v>K.B.MOHANAN</v>
          </cell>
          <cell r="G866">
            <v>430</v>
          </cell>
          <cell r="I866">
            <v>37619</v>
          </cell>
          <cell r="J866" t="str">
            <v>DESIGN</v>
          </cell>
          <cell r="K866" t="str">
            <v>CANA</v>
          </cell>
        </row>
        <row r="867">
          <cell r="B867" t="str">
            <v>I-0653</v>
          </cell>
          <cell r="C867" t="str">
            <v>PIPE WELDER</v>
          </cell>
          <cell r="D867">
            <v>7132</v>
          </cell>
          <cell r="E867" t="str">
            <v>ANIL KUMAR GUPTA</v>
          </cell>
          <cell r="G867">
            <v>1.1000000000000001</v>
          </cell>
          <cell r="I867">
            <v>37177</v>
          </cell>
          <cell r="J867" t="str">
            <v>MECH</v>
          </cell>
          <cell r="K867" t="str">
            <v>AMG</v>
          </cell>
        </row>
        <row r="868">
          <cell r="B868" t="str">
            <v>N-0001</v>
          </cell>
          <cell r="C868" t="str">
            <v>HOUSE BOY</v>
          </cell>
          <cell r="D868">
            <v>9986</v>
          </cell>
          <cell r="E868" t="str">
            <v>RAJ KUMAR KAMI</v>
          </cell>
          <cell r="G868">
            <v>0.55000000000000004</v>
          </cell>
          <cell r="I868">
            <v>36770</v>
          </cell>
          <cell r="J868" t="str">
            <v>GEN</v>
          </cell>
          <cell r="K868" t="str">
            <v>MANGAF</v>
          </cell>
        </row>
        <row r="869">
          <cell r="B869" t="str">
            <v>N-0002</v>
          </cell>
          <cell r="C869" t="str">
            <v>C/LABOR</v>
          </cell>
          <cell r="D869">
            <v>4432</v>
          </cell>
          <cell r="E869" t="str">
            <v>AAS BAHADUR RAI</v>
          </cell>
          <cell r="G869">
            <v>0.55000000000000004</v>
          </cell>
          <cell r="I869">
            <v>36834</v>
          </cell>
          <cell r="J869" t="str">
            <v>GEN</v>
          </cell>
          <cell r="K869" t="str">
            <v>MANGAF</v>
          </cell>
        </row>
        <row r="870">
          <cell r="B870" t="str">
            <v>N-0004</v>
          </cell>
          <cell r="C870" t="str">
            <v>C/LABOR</v>
          </cell>
          <cell r="D870">
            <v>4432</v>
          </cell>
          <cell r="E870" t="str">
            <v>BHIM PRASAD DAMAI</v>
          </cell>
          <cell r="G870">
            <v>0.52</v>
          </cell>
          <cell r="I870">
            <v>36982</v>
          </cell>
          <cell r="J870" t="str">
            <v>CIVIL</v>
          </cell>
          <cell r="K870" t="str">
            <v>CANA</v>
          </cell>
        </row>
        <row r="871">
          <cell r="B871" t="str">
            <v>N-0005</v>
          </cell>
          <cell r="C871" t="str">
            <v>C/LABOR</v>
          </cell>
          <cell r="D871">
            <v>4432</v>
          </cell>
          <cell r="E871" t="str">
            <v>CHANDRA KUMAR THAMI</v>
          </cell>
          <cell r="G871">
            <v>0.52</v>
          </cell>
          <cell r="I871">
            <v>37002</v>
          </cell>
          <cell r="J871" t="str">
            <v>GEN</v>
          </cell>
          <cell r="K871" t="str">
            <v>CANA</v>
          </cell>
        </row>
        <row r="872">
          <cell r="B872" t="str">
            <v>N-0007</v>
          </cell>
          <cell r="C872" t="str">
            <v>C/LABOR</v>
          </cell>
          <cell r="D872">
            <v>4432</v>
          </cell>
          <cell r="E872" t="str">
            <v>PITAMBAR GAHAGA MAGAR</v>
          </cell>
          <cell r="G872">
            <v>0.52</v>
          </cell>
          <cell r="I872">
            <v>37002</v>
          </cell>
          <cell r="J872" t="str">
            <v>W/SHOP</v>
          </cell>
          <cell r="K872" t="str">
            <v>HANA</v>
          </cell>
        </row>
        <row r="873">
          <cell r="B873" t="str">
            <v>N-0008</v>
          </cell>
          <cell r="C873" t="str">
            <v>C/LABOR</v>
          </cell>
          <cell r="D873">
            <v>4432</v>
          </cell>
          <cell r="E873" t="str">
            <v>BHUMI RAJ GURUNG</v>
          </cell>
          <cell r="G873">
            <v>0.52</v>
          </cell>
          <cell r="I873">
            <v>37002</v>
          </cell>
          <cell r="J873" t="str">
            <v>CIVIL</v>
          </cell>
          <cell r="K873" t="str">
            <v>CANA</v>
          </cell>
        </row>
        <row r="874">
          <cell r="B874" t="str">
            <v>N-0009</v>
          </cell>
          <cell r="C874" t="str">
            <v>C/LABOR</v>
          </cell>
          <cell r="D874">
            <v>4432</v>
          </cell>
          <cell r="E874" t="str">
            <v>BUDDHI RAM CHAUDHARY</v>
          </cell>
          <cell r="G874">
            <v>0.52</v>
          </cell>
          <cell r="I874">
            <v>37002</v>
          </cell>
          <cell r="J874" t="str">
            <v>MECH</v>
          </cell>
          <cell r="K874" t="str">
            <v>CANA</v>
          </cell>
        </row>
        <row r="875">
          <cell r="B875" t="str">
            <v>N-0010</v>
          </cell>
          <cell r="C875" t="str">
            <v>C/LABOR</v>
          </cell>
          <cell r="D875">
            <v>4432</v>
          </cell>
          <cell r="E875" t="str">
            <v>MAN KUMAR RAI</v>
          </cell>
          <cell r="G875">
            <v>0.52</v>
          </cell>
          <cell r="I875">
            <v>37002</v>
          </cell>
          <cell r="J875" t="str">
            <v>CIVIL</v>
          </cell>
          <cell r="K875" t="str">
            <v>CANA</v>
          </cell>
        </row>
        <row r="876">
          <cell r="B876" t="str">
            <v>N-0012</v>
          </cell>
          <cell r="C876" t="str">
            <v>C/LABOR</v>
          </cell>
          <cell r="D876">
            <v>4432</v>
          </cell>
          <cell r="E876" t="str">
            <v>CHANDRA MUMAR TAMANG</v>
          </cell>
          <cell r="G876">
            <v>0.52</v>
          </cell>
          <cell r="I876">
            <v>37002</v>
          </cell>
          <cell r="J876" t="str">
            <v>GEN</v>
          </cell>
          <cell r="K876" t="str">
            <v>CANA</v>
          </cell>
        </row>
        <row r="877">
          <cell r="B877" t="str">
            <v>N-0013</v>
          </cell>
          <cell r="C877" t="str">
            <v>C/LABOR</v>
          </cell>
          <cell r="D877">
            <v>4432</v>
          </cell>
          <cell r="E877" t="str">
            <v>LOK NATH ADHIKARI</v>
          </cell>
          <cell r="G877">
            <v>0.52</v>
          </cell>
          <cell r="I877">
            <v>37009</v>
          </cell>
          <cell r="J877" t="str">
            <v>MECH</v>
          </cell>
          <cell r="K877" t="str">
            <v>CANA</v>
          </cell>
        </row>
        <row r="878">
          <cell r="B878" t="str">
            <v>N-0014</v>
          </cell>
          <cell r="C878" t="str">
            <v>C/LABOR</v>
          </cell>
          <cell r="D878">
            <v>4432</v>
          </cell>
          <cell r="E878" t="str">
            <v>TIKA NARAYAN SHRESTHA</v>
          </cell>
          <cell r="G878">
            <v>0.52</v>
          </cell>
          <cell r="I878">
            <v>37009</v>
          </cell>
          <cell r="J878" t="str">
            <v>MECH</v>
          </cell>
          <cell r="K878" t="str">
            <v>CANA</v>
          </cell>
        </row>
        <row r="879">
          <cell r="B879" t="str">
            <v>N-0015</v>
          </cell>
          <cell r="C879" t="str">
            <v>C/LABOR</v>
          </cell>
          <cell r="D879">
            <v>4432</v>
          </cell>
          <cell r="E879" t="str">
            <v>MEKHA BAHADUR THAPA</v>
          </cell>
          <cell r="G879">
            <v>0.52</v>
          </cell>
          <cell r="I879">
            <v>37009</v>
          </cell>
          <cell r="J879" t="str">
            <v>MECH</v>
          </cell>
          <cell r="K879" t="str">
            <v>CANA</v>
          </cell>
        </row>
        <row r="880">
          <cell r="B880" t="str">
            <v>N-0016</v>
          </cell>
          <cell r="C880" t="str">
            <v>C/LABOR</v>
          </cell>
          <cell r="D880">
            <v>4432</v>
          </cell>
          <cell r="E880" t="str">
            <v>JIN BAHADUR THAPA</v>
          </cell>
          <cell r="G880">
            <v>0.52</v>
          </cell>
          <cell r="I880">
            <v>37009</v>
          </cell>
          <cell r="J880" t="str">
            <v>MECH</v>
          </cell>
          <cell r="K880" t="str">
            <v>CANA</v>
          </cell>
        </row>
        <row r="881">
          <cell r="B881" t="str">
            <v>N-0017</v>
          </cell>
          <cell r="C881" t="str">
            <v>C/LABOR</v>
          </cell>
          <cell r="D881">
            <v>4432</v>
          </cell>
          <cell r="E881" t="str">
            <v>BIR BAHADUR KAMI</v>
          </cell>
          <cell r="G881">
            <v>0.52</v>
          </cell>
          <cell r="I881">
            <v>37009</v>
          </cell>
          <cell r="J881" t="str">
            <v>Q/C</v>
          </cell>
          <cell r="K881" t="str">
            <v>AMG</v>
          </cell>
        </row>
        <row r="882">
          <cell r="B882" t="str">
            <v>N-0018</v>
          </cell>
          <cell r="C882" t="str">
            <v>C/LABOR</v>
          </cell>
          <cell r="D882">
            <v>4432</v>
          </cell>
          <cell r="E882" t="str">
            <v>RAM KUMAR LIMBU</v>
          </cell>
          <cell r="G882">
            <v>0.52</v>
          </cell>
          <cell r="H882">
            <v>0.56999999999999995</v>
          </cell>
          <cell r="I882">
            <v>37009</v>
          </cell>
          <cell r="J882" t="str">
            <v>W/SHOP</v>
          </cell>
          <cell r="K882" t="str">
            <v>CANA</v>
          </cell>
        </row>
        <row r="883">
          <cell r="B883" t="str">
            <v>N-0019</v>
          </cell>
          <cell r="C883" t="str">
            <v>C/LABOR</v>
          </cell>
          <cell r="D883">
            <v>4432</v>
          </cell>
          <cell r="E883" t="str">
            <v>BHIM BAHADUR MAGAR</v>
          </cell>
          <cell r="G883">
            <v>0.52</v>
          </cell>
          <cell r="I883">
            <v>37009</v>
          </cell>
          <cell r="J883" t="str">
            <v>MECH</v>
          </cell>
          <cell r="K883" t="str">
            <v>CANA</v>
          </cell>
        </row>
        <row r="884">
          <cell r="B884" t="str">
            <v>N-0020</v>
          </cell>
          <cell r="C884" t="str">
            <v>C/LABOR</v>
          </cell>
          <cell r="D884">
            <v>4432</v>
          </cell>
          <cell r="E884" t="str">
            <v>SINGRAJ TAMANG</v>
          </cell>
          <cell r="G884">
            <v>0.52</v>
          </cell>
          <cell r="I884">
            <v>37009</v>
          </cell>
          <cell r="J884" t="str">
            <v>CIVIL</v>
          </cell>
          <cell r="K884" t="str">
            <v>CANA</v>
          </cell>
        </row>
        <row r="885">
          <cell r="B885" t="str">
            <v>N-0021</v>
          </cell>
          <cell r="C885" t="str">
            <v>C/LABOR</v>
          </cell>
          <cell r="D885">
            <v>4432</v>
          </cell>
          <cell r="E885" t="str">
            <v>TEJ BAHADUR B.K.</v>
          </cell>
          <cell r="G885">
            <v>0.52</v>
          </cell>
          <cell r="I885">
            <v>37009</v>
          </cell>
          <cell r="J885" t="str">
            <v>CIVIL</v>
          </cell>
          <cell r="K885" t="str">
            <v>CANA</v>
          </cell>
        </row>
        <row r="886">
          <cell r="B886" t="str">
            <v>N-0022</v>
          </cell>
          <cell r="C886" t="str">
            <v>C/LABOR</v>
          </cell>
          <cell r="D886">
            <v>4432</v>
          </cell>
          <cell r="E886" t="str">
            <v>BINOD KUMAR BASNET</v>
          </cell>
          <cell r="G886">
            <v>0.52</v>
          </cell>
          <cell r="I886">
            <v>37009</v>
          </cell>
          <cell r="J886" t="str">
            <v>CIVIL</v>
          </cell>
          <cell r="K886" t="str">
            <v>CANA</v>
          </cell>
        </row>
        <row r="887">
          <cell r="B887" t="str">
            <v>N-0023</v>
          </cell>
          <cell r="C887" t="str">
            <v>C/LABOR</v>
          </cell>
          <cell r="D887">
            <v>4432</v>
          </cell>
          <cell r="E887" t="str">
            <v>KUMAR DHOJ MADEN</v>
          </cell>
          <cell r="G887">
            <v>0.52</v>
          </cell>
          <cell r="I887">
            <v>37009</v>
          </cell>
          <cell r="J887" t="str">
            <v>CIVIL</v>
          </cell>
          <cell r="K887" t="str">
            <v>CANA</v>
          </cell>
        </row>
        <row r="888">
          <cell r="B888" t="str">
            <v>N-0024</v>
          </cell>
          <cell r="C888" t="str">
            <v>C/LABOR</v>
          </cell>
          <cell r="D888">
            <v>4432</v>
          </cell>
          <cell r="E888" t="str">
            <v>INDRA BAHADUR KHATRI</v>
          </cell>
          <cell r="G888">
            <v>0.52</v>
          </cell>
          <cell r="I888">
            <v>37009</v>
          </cell>
          <cell r="J888" t="str">
            <v>LAB</v>
          </cell>
          <cell r="K888" t="str">
            <v>CANA</v>
          </cell>
        </row>
        <row r="889">
          <cell r="B889" t="str">
            <v>N-0025</v>
          </cell>
          <cell r="C889" t="str">
            <v>C/LABOR</v>
          </cell>
          <cell r="D889">
            <v>4432</v>
          </cell>
          <cell r="E889" t="str">
            <v>BHARAT BAHADUR  GHARTI</v>
          </cell>
          <cell r="G889">
            <v>0.52</v>
          </cell>
          <cell r="I889">
            <v>37009</v>
          </cell>
          <cell r="J889" t="str">
            <v>ELECT</v>
          </cell>
          <cell r="K889" t="str">
            <v>CANA</v>
          </cell>
        </row>
        <row r="890">
          <cell r="B890" t="str">
            <v>N-0026</v>
          </cell>
          <cell r="C890" t="str">
            <v>C/LABOR</v>
          </cell>
          <cell r="D890">
            <v>4432</v>
          </cell>
          <cell r="E890" t="str">
            <v>TEK BAHADUR THAPA</v>
          </cell>
          <cell r="G890">
            <v>0.52</v>
          </cell>
          <cell r="I890">
            <v>37009</v>
          </cell>
          <cell r="J890" t="str">
            <v>ELECT</v>
          </cell>
          <cell r="K890" t="str">
            <v>CANA</v>
          </cell>
        </row>
        <row r="891">
          <cell r="B891" t="str">
            <v>N-0027</v>
          </cell>
          <cell r="C891" t="str">
            <v>C/LABOR</v>
          </cell>
          <cell r="D891">
            <v>4432</v>
          </cell>
          <cell r="E891" t="str">
            <v>BISHWO RAJ PAUDEL</v>
          </cell>
          <cell r="G891">
            <v>0.52</v>
          </cell>
          <cell r="H891">
            <v>0.56999999999999995</v>
          </cell>
          <cell r="I891">
            <v>37009</v>
          </cell>
          <cell r="J891" t="str">
            <v>SAFETY</v>
          </cell>
          <cell r="K891" t="str">
            <v>CANA</v>
          </cell>
        </row>
        <row r="892">
          <cell r="B892" t="str">
            <v>N-0028</v>
          </cell>
          <cell r="C892" t="str">
            <v>C/LABOR</v>
          </cell>
          <cell r="D892">
            <v>4432</v>
          </cell>
          <cell r="E892" t="str">
            <v>RAMESH PURI</v>
          </cell>
          <cell r="G892">
            <v>0.52</v>
          </cell>
          <cell r="I892">
            <v>37009</v>
          </cell>
          <cell r="J892" t="str">
            <v>ELECT</v>
          </cell>
          <cell r="K892" t="str">
            <v>CANA</v>
          </cell>
        </row>
        <row r="893">
          <cell r="B893" t="str">
            <v>N-0029</v>
          </cell>
          <cell r="C893" t="str">
            <v>C/LABOR</v>
          </cell>
          <cell r="D893">
            <v>4432</v>
          </cell>
          <cell r="E893" t="str">
            <v>DIL BAHADUR KAMI</v>
          </cell>
          <cell r="G893">
            <v>0.52</v>
          </cell>
          <cell r="I893">
            <v>37009</v>
          </cell>
          <cell r="J893" t="str">
            <v>W/SHOP</v>
          </cell>
          <cell r="K893" t="str">
            <v>HANA</v>
          </cell>
        </row>
        <row r="894">
          <cell r="B894" t="str">
            <v>N-0030</v>
          </cell>
          <cell r="C894" t="str">
            <v>C/LABOR</v>
          </cell>
          <cell r="D894">
            <v>4432</v>
          </cell>
          <cell r="E894" t="str">
            <v>RAM BAHADUR PULAM</v>
          </cell>
          <cell r="G894">
            <v>0.52</v>
          </cell>
          <cell r="I894">
            <v>37009</v>
          </cell>
          <cell r="J894" t="str">
            <v>CIVIL</v>
          </cell>
          <cell r="K894" t="str">
            <v>CANA</v>
          </cell>
        </row>
        <row r="895">
          <cell r="B895" t="str">
            <v>N-0031</v>
          </cell>
          <cell r="C895" t="str">
            <v>C/LABOR</v>
          </cell>
          <cell r="D895">
            <v>4432</v>
          </cell>
          <cell r="E895" t="str">
            <v>DAN BAHADUR RANA</v>
          </cell>
          <cell r="G895">
            <v>0.52</v>
          </cell>
          <cell r="I895">
            <v>37009</v>
          </cell>
          <cell r="J895" t="str">
            <v>CIVIL</v>
          </cell>
          <cell r="K895" t="str">
            <v>CANA</v>
          </cell>
        </row>
        <row r="896">
          <cell r="B896" t="str">
            <v>N-0032</v>
          </cell>
          <cell r="C896" t="str">
            <v>C/LABOR</v>
          </cell>
          <cell r="D896">
            <v>4432</v>
          </cell>
          <cell r="E896" t="str">
            <v>DURGA BAHADUR THAPA</v>
          </cell>
          <cell r="G896">
            <v>0.52</v>
          </cell>
          <cell r="H896">
            <v>0.59</v>
          </cell>
          <cell r="I896">
            <v>37009</v>
          </cell>
          <cell r="J896" t="str">
            <v>CIVIL</v>
          </cell>
          <cell r="K896" t="str">
            <v>CANA</v>
          </cell>
        </row>
        <row r="897">
          <cell r="B897" t="str">
            <v>N-0035</v>
          </cell>
          <cell r="C897" t="str">
            <v>C/LABOR</v>
          </cell>
          <cell r="D897">
            <v>4432</v>
          </cell>
          <cell r="E897" t="str">
            <v>NAWARAJ PAUDEL</v>
          </cell>
          <cell r="G897">
            <v>0.52</v>
          </cell>
          <cell r="I897">
            <v>37016</v>
          </cell>
          <cell r="J897" t="str">
            <v>CIVIL</v>
          </cell>
          <cell r="K897" t="str">
            <v>CANA</v>
          </cell>
        </row>
        <row r="898">
          <cell r="B898" t="str">
            <v>N-0036</v>
          </cell>
          <cell r="C898" t="str">
            <v>C/LABOR</v>
          </cell>
          <cell r="D898">
            <v>4432</v>
          </cell>
          <cell r="E898" t="str">
            <v>YANGDARJE TAMANG</v>
          </cell>
          <cell r="G898">
            <v>0.52</v>
          </cell>
          <cell r="I898">
            <v>37017</v>
          </cell>
          <cell r="J898" t="str">
            <v>CIVIL</v>
          </cell>
          <cell r="K898" t="str">
            <v>CANA</v>
          </cell>
        </row>
        <row r="899">
          <cell r="B899" t="str">
            <v>N-0037</v>
          </cell>
          <cell r="C899" t="str">
            <v>C/LABOR</v>
          </cell>
          <cell r="D899">
            <v>4432</v>
          </cell>
          <cell r="E899" t="str">
            <v>TAMAN B. SARKI</v>
          </cell>
          <cell r="G899">
            <v>0.52</v>
          </cell>
          <cell r="I899">
            <v>37037</v>
          </cell>
          <cell r="J899" t="str">
            <v>MECH</v>
          </cell>
          <cell r="K899" t="str">
            <v>CANA</v>
          </cell>
        </row>
        <row r="900">
          <cell r="B900" t="str">
            <v>N-0038</v>
          </cell>
          <cell r="C900" t="str">
            <v>C/LABOR</v>
          </cell>
          <cell r="D900">
            <v>4432</v>
          </cell>
          <cell r="E900" t="str">
            <v>SUK BAHADUR</v>
          </cell>
          <cell r="G900">
            <v>0.52</v>
          </cell>
          <cell r="I900">
            <v>37037</v>
          </cell>
          <cell r="J900" t="str">
            <v>MECH</v>
          </cell>
          <cell r="K900" t="str">
            <v>CANA</v>
          </cell>
        </row>
        <row r="901">
          <cell r="B901" t="str">
            <v>N-0039</v>
          </cell>
          <cell r="C901" t="str">
            <v>C/LABOR</v>
          </cell>
          <cell r="D901">
            <v>4432</v>
          </cell>
          <cell r="E901" t="str">
            <v>SANTI B. BUDHA</v>
          </cell>
          <cell r="G901">
            <v>0.52</v>
          </cell>
          <cell r="I901">
            <v>37037</v>
          </cell>
          <cell r="J901" t="str">
            <v>MECH</v>
          </cell>
          <cell r="K901" t="str">
            <v>CANA</v>
          </cell>
        </row>
        <row r="902">
          <cell r="B902" t="str">
            <v>N-0040</v>
          </cell>
          <cell r="C902" t="str">
            <v>C/LABOR</v>
          </cell>
          <cell r="D902">
            <v>4432</v>
          </cell>
          <cell r="E902" t="str">
            <v>INDRA B. KHATRI</v>
          </cell>
          <cell r="G902">
            <v>0.52</v>
          </cell>
          <cell r="I902">
            <v>37037</v>
          </cell>
          <cell r="J902" t="str">
            <v>MECH</v>
          </cell>
          <cell r="K902" t="str">
            <v>CANA</v>
          </cell>
        </row>
        <row r="903">
          <cell r="B903" t="str">
            <v>N-0041</v>
          </cell>
          <cell r="C903" t="str">
            <v>C/LABOR</v>
          </cell>
          <cell r="D903">
            <v>4432</v>
          </cell>
          <cell r="E903" t="str">
            <v>BURGA B. THAPA</v>
          </cell>
          <cell r="G903">
            <v>0.52</v>
          </cell>
          <cell r="I903">
            <v>37037</v>
          </cell>
          <cell r="J903" t="str">
            <v>MECH</v>
          </cell>
          <cell r="K903" t="str">
            <v>CANA</v>
          </cell>
        </row>
        <row r="904">
          <cell r="B904" t="str">
            <v>N-0043</v>
          </cell>
          <cell r="C904" t="str">
            <v>C/LABOR</v>
          </cell>
          <cell r="D904">
            <v>4432</v>
          </cell>
          <cell r="E904" t="str">
            <v>BUDHA RAJ GURUNG</v>
          </cell>
          <cell r="G904">
            <v>0.55000000000000004</v>
          </cell>
          <cell r="I904">
            <v>37081</v>
          </cell>
          <cell r="J904" t="str">
            <v>MECH</v>
          </cell>
          <cell r="K904" t="str">
            <v>CANA</v>
          </cell>
        </row>
        <row r="905">
          <cell r="B905" t="str">
            <v>N-0046</v>
          </cell>
          <cell r="C905" t="str">
            <v>GUARD</v>
          </cell>
          <cell r="D905">
            <v>9988</v>
          </cell>
          <cell r="E905" t="str">
            <v>DHARMA RAJ GIRI</v>
          </cell>
          <cell r="G905">
            <v>0.52</v>
          </cell>
          <cell r="H905">
            <v>0.68</v>
          </cell>
          <cell r="I905">
            <v>37142</v>
          </cell>
          <cell r="J905" t="str">
            <v>MECH</v>
          </cell>
          <cell r="K905" t="str">
            <v>CANA</v>
          </cell>
        </row>
        <row r="906">
          <cell r="B906" t="str">
            <v>N-0047</v>
          </cell>
          <cell r="C906" t="str">
            <v>SUR HELPER</v>
          </cell>
          <cell r="D906">
            <v>4432</v>
          </cell>
          <cell r="E906" t="str">
            <v>ROMA KANT NEUPANEY</v>
          </cell>
          <cell r="G906">
            <v>0.52</v>
          </cell>
          <cell r="I906">
            <v>37227</v>
          </cell>
          <cell r="J906" t="str">
            <v>SURVEY</v>
          </cell>
          <cell r="K906" t="str">
            <v>CANA</v>
          </cell>
        </row>
        <row r="907">
          <cell r="B907" t="str">
            <v>N-0048</v>
          </cell>
          <cell r="C907" t="str">
            <v>C/LABOR</v>
          </cell>
          <cell r="D907">
            <v>4432</v>
          </cell>
          <cell r="E907" t="str">
            <v>SANTA BAHADUR PUN</v>
          </cell>
          <cell r="G907">
            <v>0.6</v>
          </cell>
          <cell r="I907">
            <v>37311</v>
          </cell>
          <cell r="J907" t="str">
            <v>GEN</v>
          </cell>
          <cell r="K907" t="str">
            <v>CANA</v>
          </cell>
        </row>
        <row r="908">
          <cell r="B908" t="str">
            <v>N-0049</v>
          </cell>
          <cell r="C908" t="str">
            <v>C/LABOR</v>
          </cell>
          <cell r="D908">
            <v>4432</v>
          </cell>
          <cell r="E908" t="str">
            <v>LOK BAHADUR KHATRI</v>
          </cell>
          <cell r="G908">
            <v>0.52</v>
          </cell>
          <cell r="I908">
            <v>37390</v>
          </cell>
          <cell r="J908" t="str">
            <v>CIVIL</v>
          </cell>
          <cell r="K908" t="str">
            <v>CANA</v>
          </cell>
        </row>
        <row r="909">
          <cell r="B909" t="str">
            <v>I-0696</v>
          </cell>
          <cell r="C909" t="str">
            <v>M/RIGGER</v>
          </cell>
          <cell r="D909">
            <v>6472</v>
          </cell>
          <cell r="E909" t="str">
            <v>CHARANJIT SINGH</v>
          </cell>
          <cell r="G909">
            <v>0.86</v>
          </cell>
          <cell r="I909">
            <v>37233</v>
          </cell>
          <cell r="J909" t="str">
            <v>CIVIL</v>
          </cell>
          <cell r="K909" t="str">
            <v>CANA</v>
          </cell>
        </row>
        <row r="910">
          <cell r="B910" t="str">
            <v>I-0697</v>
          </cell>
          <cell r="C910" t="str">
            <v>M/RIGGER</v>
          </cell>
          <cell r="D910">
            <v>6472</v>
          </cell>
          <cell r="E910" t="str">
            <v>GAJJAN SINGH</v>
          </cell>
          <cell r="G910">
            <v>0.86</v>
          </cell>
          <cell r="I910">
            <v>37233</v>
          </cell>
          <cell r="J910" t="str">
            <v>CIVIL</v>
          </cell>
          <cell r="K910" t="str">
            <v>CANA</v>
          </cell>
        </row>
        <row r="911">
          <cell r="B911" t="str">
            <v>P-0003</v>
          </cell>
          <cell r="C911" t="str">
            <v>PIPE FITTER</v>
          </cell>
          <cell r="D911">
            <v>7121</v>
          </cell>
          <cell r="E911" t="str">
            <v>BORJA ALLAN</v>
          </cell>
          <cell r="G911">
            <v>1.8</v>
          </cell>
          <cell r="H911">
            <v>2.2000000000000002</v>
          </cell>
          <cell r="I911">
            <v>36971</v>
          </cell>
          <cell r="J911" t="str">
            <v>Q/C</v>
          </cell>
          <cell r="K911" t="str">
            <v>CANA</v>
          </cell>
        </row>
        <row r="912">
          <cell r="B912" t="str">
            <v>P-0005</v>
          </cell>
          <cell r="C912" t="str">
            <v>TIG WELDER</v>
          </cell>
          <cell r="D912">
            <v>7133</v>
          </cell>
          <cell r="E912" t="str">
            <v>PARCES NILO</v>
          </cell>
          <cell r="G912">
            <v>2.5</v>
          </cell>
          <cell r="I912">
            <v>36971</v>
          </cell>
          <cell r="J912" t="str">
            <v>MECH</v>
          </cell>
          <cell r="K912" t="str">
            <v>CANA</v>
          </cell>
        </row>
        <row r="913">
          <cell r="B913" t="str">
            <v>P-0007</v>
          </cell>
          <cell r="C913" t="str">
            <v>PIPE FITTER</v>
          </cell>
          <cell r="D913">
            <v>7121</v>
          </cell>
          <cell r="E913" t="str">
            <v>CHAVEZ LORETO</v>
          </cell>
          <cell r="G913">
            <v>1.7</v>
          </cell>
          <cell r="I913">
            <v>36979</v>
          </cell>
          <cell r="J913" t="str">
            <v>MECH</v>
          </cell>
          <cell r="K913" t="str">
            <v>CANA</v>
          </cell>
        </row>
        <row r="914">
          <cell r="B914" t="str">
            <v>P-0009</v>
          </cell>
          <cell r="C914" t="str">
            <v>IRON WORK</v>
          </cell>
          <cell r="D914">
            <v>7181</v>
          </cell>
          <cell r="E914" t="str">
            <v>SANGALANG JOSE</v>
          </cell>
          <cell r="G914">
            <v>1.5</v>
          </cell>
          <cell r="I914">
            <v>36979</v>
          </cell>
          <cell r="J914" t="str">
            <v>MECH</v>
          </cell>
          <cell r="K914" t="str">
            <v>CANA</v>
          </cell>
        </row>
        <row r="915">
          <cell r="B915" t="str">
            <v>P-0019</v>
          </cell>
          <cell r="C915" t="str">
            <v>TIG WELDER</v>
          </cell>
          <cell r="D915">
            <v>7133</v>
          </cell>
          <cell r="E915" t="str">
            <v>LAZARO MASANGCAY</v>
          </cell>
          <cell r="G915">
            <v>2.5</v>
          </cell>
          <cell r="I915">
            <v>37037</v>
          </cell>
          <cell r="J915" t="str">
            <v>MECH</v>
          </cell>
          <cell r="K915" t="str">
            <v>CANA</v>
          </cell>
        </row>
        <row r="916">
          <cell r="B916" t="str">
            <v>P-0027</v>
          </cell>
          <cell r="C916" t="str">
            <v>RIGGER</v>
          </cell>
          <cell r="D916">
            <v>7477</v>
          </cell>
          <cell r="E916" t="str">
            <v>JASPER ALCORIZA</v>
          </cell>
          <cell r="G916">
            <v>1.4</v>
          </cell>
          <cell r="I916">
            <v>37086</v>
          </cell>
          <cell r="J916" t="str">
            <v>MECH</v>
          </cell>
          <cell r="K916" t="str">
            <v>CANA</v>
          </cell>
        </row>
        <row r="917">
          <cell r="B917" t="str">
            <v>P-0030</v>
          </cell>
          <cell r="C917" t="str">
            <v>CAPTAIN</v>
          </cell>
          <cell r="D917">
            <v>6853</v>
          </cell>
          <cell r="E917" t="str">
            <v>ANDRES M.RUGA</v>
          </cell>
          <cell r="G917">
            <v>1500</v>
          </cell>
          <cell r="I917">
            <v>37339</v>
          </cell>
          <cell r="J917" t="str">
            <v>CIVIL</v>
          </cell>
          <cell r="K917" t="str">
            <v>MANGAF</v>
          </cell>
        </row>
        <row r="918">
          <cell r="B918" t="str">
            <v>P-0031</v>
          </cell>
          <cell r="C918" t="str">
            <v>MAT'L CLERK</v>
          </cell>
          <cell r="D918">
            <v>9935</v>
          </cell>
          <cell r="E918" t="str">
            <v>VALERIUS A.BOYLES</v>
          </cell>
          <cell r="G918">
            <v>700</v>
          </cell>
          <cell r="I918">
            <v>37349</v>
          </cell>
          <cell r="J918" t="str">
            <v>MECH</v>
          </cell>
          <cell r="K918" t="str">
            <v>MANGAF</v>
          </cell>
        </row>
        <row r="919">
          <cell r="B919" t="str">
            <v>P-0032</v>
          </cell>
          <cell r="C919" t="str">
            <v>TIG WELDER</v>
          </cell>
          <cell r="D919">
            <v>7133</v>
          </cell>
          <cell r="E919" t="str">
            <v>CELESTINO G.GABALES</v>
          </cell>
          <cell r="G919">
            <v>2.2000000000000002</v>
          </cell>
          <cell r="I919">
            <v>37393</v>
          </cell>
          <cell r="J919" t="str">
            <v>MECH</v>
          </cell>
          <cell r="K919" t="str">
            <v>CANA</v>
          </cell>
        </row>
        <row r="920">
          <cell r="B920" t="str">
            <v>P-0033</v>
          </cell>
          <cell r="C920" t="str">
            <v>TIG WELDER</v>
          </cell>
          <cell r="D920">
            <v>7133</v>
          </cell>
          <cell r="E920" t="str">
            <v>DOTESO S.CASTRO</v>
          </cell>
          <cell r="G920">
            <v>2.1</v>
          </cell>
          <cell r="I920">
            <v>37393</v>
          </cell>
          <cell r="J920" t="str">
            <v>MECH</v>
          </cell>
          <cell r="K920" t="str">
            <v>CANA</v>
          </cell>
        </row>
        <row r="921">
          <cell r="B921" t="str">
            <v>P-0034</v>
          </cell>
          <cell r="C921" t="str">
            <v>TIG WELDER</v>
          </cell>
          <cell r="D921">
            <v>7133</v>
          </cell>
          <cell r="E921" t="str">
            <v>ARIELITO R.DEGUZMAN</v>
          </cell>
          <cell r="G921">
            <v>2.2000000000000002</v>
          </cell>
          <cell r="I921">
            <v>37393</v>
          </cell>
          <cell r="J921" t="str">
            <v>MECH</v>
          </cell>
          <cell r="K921" t="str">
            <v>CANA</v>
          </cell>
        </row>
        <row r="922">
          <cell r="B922" t="str">
            <v>P-0035</v>
          </cell>
          <cell r="C922" t="str">
            <v>IRON WORK</v>
          </cell>
          <cell r="D922">
            <v>7181</v>
          </cell>
          <cell r="E922" t="str">
            <v>ALFREDO E.VALDEZ</v>
          </cell>
          <cell r="G922">
            <v>1.4</v>
          </cell>
          <cell r="I922">
            <v>37393</v>
          </cell>
          <cell r="J922" t="str">
            <v>MECH</v>
          </cell>
          <cell r="K922" t="str">
            <v>CANA</v>
          </cell>
        </row>
        <row r="923">
          <cell r="B923" t="str">
            <v>P-0036</v>
          </cell>
          <cell r="C923" t="str">
            <v>MECH RIGGER</v>
          </cell>
          <cell r="D923">
            <v>7477</v>
          </cell>
          <cell r="E923" t="str">
            <v>MONDRITO JR.DEPUTO LARGO</v>
          </cell>
          <cell r="G923">
            <v>1.35</v>
          </cell>
          <cell r="I923">
            <v>37394</v>
          </cell>
          <cell r="J923" t="str">
            <v>MECH</v>
          </cell>
          <cell r="K923" t="str">
            <v>CANA</v>
          </cell>
        </row>
        <row r="924">
          <cell r="B924" t="str">
            <v>P-0037</v>
          </cell>
          <cell r="C924" t="str">
            <v>TIG WELDER</v>
          </cell>
          <cell r="D924">
            <v>7133</v>
          </cell>
          <cell r="E924" t="str">
            <v>JOHNNY SURRO TULLAO</v>
          </cell>
          <cell r="G924">
            <v>2.2000000000000002</v>
          </cell>
          <cell r="I924">
            <v>37397</v>
          </cell>
          <cell r="J924" t="str">
            <v>MECH</v>
          </cell>
          <cell r="K924" t="str">
            <v>CANA</v>
          </cell>
        </row>
        <row r="925">
          <cell r="B925" t="str">
            <v>P-0038</v>
          </cell>
          <cell r="C925" t="str">
            <v>TIG WELDER</v>
          </cell>
          <cell r="D925">
            <v>7133</v>
          </cell>
          <cell r="E925" t="str">
            <v>ROSELLER M.POLLEROS</v>
          </cell>
          <cell r="G925">
            <v>2.2000000000000002</v>
          </cell>
          <cell r="I925">
            <v>37400</v>
          </cell>
          <cell r="J925" t="str">
            <v>MECH</v>
          </cell>
          <cell r="K925" t="str">
            <v>CANA</v>
          </cell>
        </row>
        <row r="926">
          <cell r="B926" t="str">
            <v>P-0039</v>
          </cell>
          <cell r="C926" t="str">
            <v>IRON WORK</v>
          </cell>
          <cell r="D926">
            <v>7181</v>
          </cell>
          <cell r="E926" t="str">
            <v>JOVENTINO R.MAUSISA</v>
          </cell>
          <cell r="G926">
            <v>1.42</v>
          </cell>
          <cell r="I926">
            <v>37400</v>
          </cell>
          <cell r="J926" t="str">
            <v>MECH</v>
          </cell>
          <cell r="K926" t="str">
            <v>CANA</v>
          </cell>
        </row>
        <row r="927">
          <cell r="B927" t="str">
            <v>P-0040</v>
          </cell>
          <cell r="C927" t="str">
            <v>PIPING F/MAN</v>
          </cell>
          <cell r="D927">
            <v>7121</v>
          </cell>
          <cell r="E927" t="str">
            <v>RODRIGO C.MACANAS</v>
          </cell>
          <cell r="G927">
            <v>2.2000000000000002</v>
          </cell>
          <cell r="I927">
            <v>37401</v>
          </cell>
          <cell r="J927" t="str">
            <v>MECH</v>
          </cell>
          <cell r="K927" t="str">
            <v>CANA</v>
          </cell>
        </row>
        <row r="928">
          <cell r="B928" t="str">
            <v>P-0042</v>
          </cell>
          <cell r="C928" t="str">
            <v>PIPING F/MAN</v>
          </cell>
          <cell r="D928">
            <v>7121</v>
          </cell>
          <cell r="E928" t="str">
            <v>JAYGEN L.GENON</v>
          </cell>
          <cell r="G928">
            <v>2.02</v>
          </cell>
          <cell r="I928">
            <v>37404</v>
          </cell>
          <cell r="J928" t="str">
            <v>MECH</v>
          </cell>
          <cell r="K928" t="str">
            <v>CANA</v>
          </cell>
        </row>
        <row r="929">
          <cell r="B929" t="str">
            <v>P-0043</v>
          </cell>
          <cell r="C929" t="str">
            <v>PIPE FITTER</v>
          </cell>
          <cell r="D929">
            <v>7121</v>
          </cell>
          <cell r="E929" t="str">
            <v>JOSE T.SUBA</v>
          </cell>
          <cell r="G929">
            <v>1.49</v>
          </cell>
          <cell r="I929">
            <v>37407</v>
          </cell>
          <cell r="J929" t="str">
            <v>MECH</v>
          </cell>
          <cell r="K929" t="str">
            <v>CANA</v>
          </cell>
        </row>
        <row r="930">
          <cell r="B930" t="str">
            <v>P-0044</v>
          </cell>
          <cell r="C930" t="str">
            <v>TIG WELDER</v>
          </cell>
          <cell r="D930">
            <v>7133</v>
          </cell>
          <cell r="E930" t="str">
            <v>CRISANTO P.RIEGO</v>
          </cell>
          <cell r="G930">
            <v>2.2000000000000002</v>
          </cell>
          <cell r="I930">
            <v>37407</v>
          </cell>
          <cell r="J930" t="str">
            <v>MECH</v>
          </cell>
          <cell r="K930" t="str">
            <v>CANA</v>
          </cell>
        </row>
        <row r="931">
          <cell r="B931" t="str">
            <v>P-0045</v>
          </cell>
          <cell r="C931" t="str">
            <v>TIG WELDER</v>
          </cell>
          <cell r="D931">
            <v>7133</v>
          </cell>
          <cell r="E931" t="str">
            <v>RONNIE D.AROMIN</v>
          </cell>
          <cell r="G931">
            <v>2.1</v>
          </cell>
          <cell r="I931">
            <v>37408</v>
          </cell>
          <cell r="J931" t="str">
            <v>MECH</v>
          </cell>
          <cell r="K931" t="str">
            <v>CANA</v>
          </cell>
        </row>
        <row r="932">
          <cell r="B932" t="str">
            <v>P-0046</v>
          </cell>
          <cell r="C932" t="str">
            <v>IRON WORK</v>
          </cell>
          <cell r="D932">
            <v>7181</v>
          </cell>
          <cell r="E932" t="str">
            <v>CARLITO B.CAPILI</v>
          </cell>
          <cell r="G932">
            <v>1.35</v>
          </cell>
          <cell r="I932">
            <v>37408</v>
          </cell>
          <cell r="J932" t="str">
            <v>MECH</v>
          </cell>
          <cell r="K932" t="str">
            <v>CANA</v>
          </cell>
        </row>
        <row r="933">
          <cell r="B933" t="str">
            <v>P-0047</v>
          </cell>
          <cell r="C933" t="str">
            <v>PIPE FITTER</v>
          </cell>
          <cell r="D933">
            <v>7121</v>
          </cell>
          <cell r="E933" t="str">
            <v>ANDERS D.MERCADO</v>
          </cell>
          <cell r="G933">
            <v>1.6</v>
          </cell>
          <cell r="I933">
            <v>37422</v>
          </cell>
          <cell r="J933" t="str">
            <v>MECH</v>
          </cell>
          <cell r="K933" t="str">
            <v>CANA</v>
          </cell>
        </row>
        <row r="934">
          <cell r="B934" t="str">
            <v>P-0049</v>
          </cell>
          <cell r="C934" t="str">
            <v>PIPING F/MAN</v>
          </cell>
          <cell r="D934">
            <v>7121</v>
          </cell>
          <cell r="E934" t="str">
            <v>ADOLFINO A.LIMPIADA</v>
          </cell>
          <cell r="G934">
            <v>2.1</v>
          </cell>
          <cell r="I934">
            <v>37422</v>
          </cell>
          <cell r="J934" t="str">
            <v>MECH</v>
          </cell>
          <cell r="K934" t="str">
            <v>CANA</v>
          </cell>
        </row>
        <row r="935">
          <cell r="B935" t="str">
            <v>P-0050</v>
          </cell>
          <cell r="C935" t="str">
            <v>MECH RIGGER</v>
          </cell>
          <cell r="D935">
            <v>7477</v>
          </cell>
          <cell r="E935" t="str">
            <v>REDENTOR B.SEVILLA</v>
          </cell>
          <cell r="G935">
            <v>1.3</v>
          </cell>
          <cell r="I935">
            <v>37422</v>
          </cell>
          <cell r="J935" t="str">
            <v>MECH</v>
          </cell>
          <cell r="K935" t="str">
            <v>CANA</v>
          </cell>
        </row>
        <row r="936">
          <cell r="B936" t="str">
            <v>P-0051</v>
          </cell>
          <cell r="C936" t="str">
            <v>MECH RIGGER</v>
          </cell>
          <cell r="D936">
            <v>7477</v>
          </cell>
          <cell r="E936" t="str">
            <v>RODNER B.DE JESUS</v>
          </cell>
          <cell r="G936">
            <v>1.3</v>
          </cell>
          <cell r="I936">
            <v>37422</v>
          </cell>
          <cell r="J936" t="str">
            <v>MECH</v>
          </cell>
          <cell r="K936" t="str">
            <v>CANA</v>
          </cell>
        </row>
        <row r="937">
          <cell r="B937" t="str">
            <v>P-0052</v>
          </cell>
          <cell r="C937" t="str">
            <v>MILLWRIGHT</v>
          </cell>
          <cell r="D937">
            <v>7211</v>
          </cell>
          <cell r="E937" t="str">
            <v>BAYANI A.ROSALES</v>
          </cell>
          <cell r="G937">
            <v>1.5</v>
          </cell>
          <cell r="I937">
            <v>37422</v>
          </cell>
          <cell r="J937" t="str">
            <v>MECH</v>
          </cell>
          <cell r="K937" t="str">
            <v>CANA</v>
          </cell>
        </row>
        <row r="938">
          <cell r="B938" t="str">
            <v>P-0053</v>
          </cell>
          <cell r="C938" t="str">
            <v>MILLWRIGHT</v>
          </cell>
          <cell r="D938">
            <v>7211</v>
          </cell>
          <cell r="E938" t="str">
            <v>MANOLO L.SIMPELO</v>
          </cell>
          <cell r="G938">
            <v>1.55</v>
          </cell>
          <cell r="I938">
            <v>37422</v>
          </cell>
          <cell r="J938" t="str">
            <v>MECH</v>
          </cell>
          <cell r="K938" t="str">
            <v>CANA</v>
          </cell>
        </row>
        <row r="939">
          <cell r="B939" t="str">
            <v>P-0054</v>
          </cell>
          <cell r="C939" t="str">
            <v>TIG WELDER</v>
          </cell>
          <cell r="D939">
            <v>7133</v>
          </cell>
          <cell r="E939" t="str">
            <v>RODANTE M.MACATANGAY</v>
          </cell>
          <cell r="G939">
            <v>2.2999999999999998</v>
          </cell>
          <cell r="I939">
            <v>37422</v>
          </cell>
          <cell r="J939" t="str">
            <v>MECH</v>
          </cell>
          <cell r="K939" t="str">
            <v>CANA</v>
          </cell>
        </row>
        <row r="940">
          <cell r="B940" t="str">
            <v>P-0055</v>
          </cell>
          <cell r="C940" t="str">
            <v>IRON WORK</v>
          </cell>
          <cell r="D940">
            <v>7181</v>
          </cell>
          <cell r="E940" t="str">
            <v>JOSEPH Y.INIT</v>
          </cell>
          <cell r="G940">
            <v>1.35</v>
          </cell>
          <cell r="I940">
            <v>37422</v>
          </cell>
          <cell r="J940" t="str">
            <v>MECH</v>
          </cell>
          <cell r="K940" t="str">
            <v>CANA</v>
          </cell>
        </row>
        <row r="941">
          <cell r="B941" t="str">
            <v>P-0056</v>
          </cell>
          <cell r="C941" t="str">
            <v>MAT'L CLERK</v>
          </cell>
          <cell r="D941">
            <v>9935</v>
          </cell>
          <cell r="E941" t="str">
            <v>ALVIN N.AMORES</v>
          </cell>
          <cell r="G941">
            <v>600</v>
          </cell>
          <cell r="I941">
            <v>37422</v>
          </cell>
          <cell r="J941" t="str">
            <v>MECH</v>
          </cell>
          <cell r="K941" t="str">
            <v>MANGAF</v>
          </cell>
        </row>
        <row r="942">
          <cell r="B942" t="str">
            <v>P-0057</v>
          </cell>
          <cell r="C942" t="str">
            <v>PIPE FITTER</v>
          </cell>
          <cell r="D942">
            <v>7121</v>
          </cell>
          <cell r="E942" t="str">
            <v>MANUEL A.GUMARANG</v>
          </cell>
          <cell r="G942">
            <v>1.5</v>
          </cell>
          <cell r="I942">
            <v>37430</v>
          </cell>
          <cell r="J942" t="str">
            <v>MECH</v>
          </cell>
          <cell r="K942" t="str">
            <v>CANA</v>
          </cell>
        </row>
        <row r="943">
          <cell r="B943" t="str">
            <v>P-0058</v>
          </cell>
          <cell r="C943" t="str">
            <v>TIG WELDER</v>
          </cell>
          <cell r="D943">
            <v>7133</v>
          </cell>
          <cell r="E943" t="str">
            <v>MARVI I.LOPEZ</v>
          </cell>
          <cell r="G943">
            <v>2.1</v>
          </cell>
          <cell r="I943">
            <v>37430</v>
          </cell>
          <cell r="J943" t="str">
            <v>MECH</v>
          </cell>
          <cell r="K943" t="str">
            <v>CANA</v>
          </cell>
        </row>
        <row r="944">
          <cell r="B944" t="str">
            <v>P-0059</v>
          </cell>
          <cell r="C944" t="str">
            <v>IRON WORK</v>
          </cell>
          <cell r="D944">
            <v>7181</v>
          </cell>
          <cell r="E944" t="str">
            <v>ROLANDO R.ROSARIO</v>
          </cell>
          <cell r="G944">
            <v>1.6</v>
          </cell>
          <cell r="I944">
            <v>37430</v>
          </cell>
          <cell r="J944" t="str">
            <v>MECH</v>
          </cell>
          <cell r="K944" t="str">
            <v>CANA</v>
          </cell>
        </row>
        <row r="945">
          <cell r="B945" t="str">
            <v>P-0060</v>
          </cell>
          <cell r="C945" t="str">
            <v>MILLWRIGHT</v>
          </cell>
          <cell r="D945">
            <v>7211</v>
          </cell>
          <cell r="E945" t="str">
            <v>SIMEON D.ARO</v>
          </cell>
          <cell r="G945">
            <v>1.6</v>
          </cell>
          <cell r="I945">
            <v>37430</v>
          </cell>
          <cell r="J945" t="str">
            <v>MECH</v>
          </cell>
          <cell r="K945" t="str">
            <v>CANA</v>
          </cell>
        </row>
        <row r="946">
          <cell r="B946" t="str">
            <v>P-0061</v>
          </cell>
          <cell r="C946" t="str">
            <v>MECH RIGGER</v>
          </cell>
          <cell r="D946">
            <v>7477</v>
          </cell>
          <cell r="E946" t="str">
            <v>REYNALDO D.LINAG</v>
          </cell>
          <cell r="G946">
            <v>1.3</v>
          </cell>
          <cell r="I946">
            <v>37430</v>
          </cell>
          <cell r="J946" t="str">
            <v>PLAN</v>
          </cell>
          <cell r="K946" t="str">
            <v>CANA</v>
          </cell>
        </row>
        <row r="947">
          <cell r="B947" t="str">
            <v>P-0063</v>
          </cell>
          <cell r="C947" t="str">
            <v>PIPE FITTER</v>
          </cell>
          <cell r="D947">
            <v>7121</v>
          </cell>
          <cell r="E947" t="str">
            <v>FLORIANO S.ALIGAYA</v>
          </cell>
          <cell r="G947">
            <v>1.49</v>
          </cell>
          <cell r="I947">
            <v>37435</v>
          </cell>
          <cell r="J947" t="str">
            <v>MECH</v>
          </cell>
          <cell r="K947" t="str">
            <v>CANA</v>
          </cell>
        </row>
        <row r="948">
          <cell r="B948" t="str">
            <v>P-0064</v>
          </cell>
          <cell r="C948" t="str">
            <v>PIPE FITTER</v>
          </cell>
          <cell r="D948">
            <v>7121</v>
          </cell>
          <cell r="E948" t="str">
            <v>GERONIMO A.GABI</v>
          </cell>
          <cell r="G948">
            <v>1.55</v>
          </cell>
          <cell r="I948">
            <v>37435</v>
          </cell>
          <cell r="J948" t="str">
            <v>MECH</v>
          </cell>
          <cell r="K948" t="str">
            <v>CANA</v>
          </cell>
        </row>
        <row r="949">
          <cell r="B949" t="str">
            <v>P-0065</v>
          </cell>
          <cell r="C949" t="str">
            <v>PIPE FITTER</v>
          </cell>
          <cell r="D949">
            <v>7121</v>
          </cell>
          <cell r="E949" t="str">
            <v>REYNALDO M.CARINGAL</v>
          </cell>
          <cell r="G949">
            <v>1.55</v>
          </cell>
          <cell r="I949">
            <v>37435</v>
          </cell>
          <cell r="J949" t="str">
            <v>MECH</v>
          </cell>
          <cell r="K949" t="str">
            <v>CANA</v>
          </cell>
        </row>
        <row r="950">
          <cell r="B950" t="str">
            <v>P-0067</v>
          </cell>
          <cell r="C950" t="str">
            <v>TIG WELDER</v>
          </cell>
          <cell r="D950">
            <v>7133</v>
          </cell>
          <cell r="E950" t="str">
            <v>PRIMO G.BARACENA</v>
          </cell>
          <cell r="G950">
            <v>2.2000000000000002</v>
          </cell>
          <cell r="I950">
            <v>37435</v>
          </cell>
          <cell r="J950" t="str">
            <v>MECH</v>
          </cell>
          <cell r="K950" t="str">
            <v>CANA</v>
          </cell>
        </row>
        <row r="951">
          <cell r="B951" t="str">
            <v>P-0068</v>
          </cell>
          <cell r="C951" t="str">
            <v>TIG WELDER</v>
          </cell>
          <cell r="D951">
            <v>7133</v>
          </cell>
          <cell r="E951" t="str">
            <v>PEDRO Q.NUEZ</v>
          </cell>
          <cell r="G951">
            <v>2.1</v>
          </cell>
          <cell r="I951">
            <v>37435</v>
          </cell>
          <cell r="J951" t="str">
            <v>MECH</v>
          </cell>
          <cell r="K951" t="str">
            <v>CANA</v>
          </cell>
        </row>
        <row r="952">
          <cell r="B952" t="str">
            <v>P-0069</v>
          </cell>
          <cell r="C952" t="str">
            <v>MECH RIGGER</v>
          </cell>
          <cell r="D952">
            <v>7477</v>
          </cell>
          <cell r="E952" t="str">
            <v>EDGARDO D.CADEVIDA</v>
          </cell>
          <cell r="G952">
            <v>1.28</v>
          </cell>
          <cell r="I952">
            <v>37435</v>
          </cell>
          <cell r="J952" t="str">
            <v>MECH</v>
          </cell>
          <cell r="K952" t="str">
            <v>CANA</v>
          </cell>
        </row>
        <row r="953">
          <cell r="B953" t="str">
            <v>P-0070</v>
          </cell>
          <cell r="C953" t="str">
            <v>PIPE FITTER</v>
          </cell>
          <cell r="D953">
            <v>7121</v>
          </cell>
          <cell r="E953" t="str">
            <v>EDGARDO B.QUIAMBAO</v>
          </cell>
          <cell r="G953">
            <v>1.55</v>
          </cell>
          <cell r="I953">
            <v>37441</v>
          </cell>
          <cell r="J953" t="str">
            <v>MECH</v>
          </cell>
          <cell r="K953" t="str">
            <v>CANA</v>
          </cell>
        </row>
        <row r="954">
          <cell r="B954" t="str">
            <v>P-0071</v>
          </cell>
          <cell r="C954" t="str">
            <v>TIG WELDER</v>
          </cell>
          <cell r="D954">
            <v>7133</v>
          </cell>
          <cell r="E954" t="str">
            <v>SIMPLICIO B.AMPONGAN</v>
          </cell>
          <cell r="G954">
            <v>2.2000000000000002</v>
          </cell>
          <cell r="I954">
            <v>37441</v>
          </cell>
          <cell r="J954" t="str">
            <v>MECH</v>
          </cell>
          <cell r="K954" t="str">
            <v>CANA</v>
          </cell>
        </row>
        <row r="955">
          <cell r="B955" t="str">
            <v>P-0072</v>
          </cell>
          <cell r="C955" t="str">
            <v>G/WELDER</v>
          </cell>
          <cell r="D955">
            <v>7131</v>
          </cell>
          <cell r="E955" t="str">
            <v>DANNY BOY S.DIZON</v>
          </cell>
          <cell r="G955">
            <v>1.8</v>
          </cell>
          <cell r="I955">
            <v>37446</v>
          </cell>
          <cell r="J955" t="str">
            <v>MECH</v>
          </cell>
          <cell r="K955" t="str">
            <v>CANA</v>
          </cell>
        </row>
        <row r="956">
          <cell r="B956" t="str">
            <v>P-0073</v>
          </cell>
          <cell r="C956" t="str">
            <v>P/FITTER</v>
          </cell>
          <cell r="D956">
            <v>7121</v>
          </cell>
          <cell r="E956" t="str">
            <v>EDWIN I.HUNDAN</v>
          </cell>
          <cell r="G956">
            <v>1.6</v>
          </cell>
          <cell r="I956">
            <v>37456</v>
          </cell>
          <cell r="J956" t="str">
            <v>MECH</v>
          </cell>
          <cell r="K956" t="str">
            <v>CANA</v>
          </cell>
        </row>
        <row r="957">
          <cell r="B957" t="str">
            <v>P-0074</v>
          </cell>
          <cell r="C957" t="str">
            <v>IRON WORK</v>
          </cell>
          <cell r="D957">
            <v>7181</v>
          </cell>
          <cell r="E957" t="str">
            <v>MAR M.BANTA</v>
          </cell>
          <cell r="G957">
            <v>1.35</v>
          </cell>
          <cell r="I957">
            <v>37470</v>
          </cell>
          <cell r="J957" t="str">
            <v>MECH</v>
          </cell>
          <cell r="K957" t="str">
            <v>CANA</v>
          </cell>
        </row>
        <row r="958">
          <cell r="B958" t="str">
            <v>P-0075</v>
          </cell>
          <cell r="C958" t="str">
            <v>MILLWRIGHT</v>
          </cell>
          <cell r="D958">
            <v>7211</v>
          </cell>
          <cell r="E958" t="str">
            <v>TEDDULO T.BEBIDA</v>
          </cell>
          <cell r="G958">
            <v>1.5</v>
          </cell>
          <cell r="I958">
            <v>37470</v>
          </cell>
          <cell r="J958" t="str">
            <v>MECH</v>
          </cell>
          <cell r="K958" t="str">
            <v>CANA</v>
          </cell>
        </row>
        <row r="959">
          <cell r="B959" t="str">
            <v>P-0076</v>
          </cell>
          <cell r="C959" t="str">
            <v>TOOL KEEPER</v>
          </cell>
          <cell r="D959">
            <v>9935</v>
          </cell>
          <cell r="E959" t="str">
            <v>JOSE N.C.AGUILAR</v>
          </cell>
          <cell r="G959">
            <v>450</v>
          </cell>
          <cell r="I959">
            <v>37470</v>
          </cell>
          <cell r="J959" t="str">
            <v>MECH</v>
          </cell>
          <cell r="K959" t="str">
            <v>CANA</v>
          </cell>
        </row>
        <row r="960">
          <cell r="B960" t="str">
            <v>P-0077</v>
          </cell>
          <cell r="C960" t="str">
            <v>PIPING F/MAN</v>
          </cell>
          <cell r="D960">
            <v>7121</v>
          </cell>
          <cell r="E960" t="str">
            <v>ANTONIO S. SOLIS</v>
          </cell>
          <cell r="G960">
            <v>2.2000000000000002</v>
          </cell>
          <cell r="H960">
            <v>0.95</v>
          </cell>
          <cell r="I960">
            <v>37491</v>
          </cell>
          <cell r="J960" t="str">
            <v>MECH</v>
          </cell>
          <cell r="K960" t="str">
            <v>CANA</v>
          </cell>
        </row>
        <row r="961">
          <cell r="B961" t="str">
            <v>P-0078</v>
          </cell>
          <cell r="C961" t="str">
            <v>RIGGER</v>
          </cell>
          <cell r="D961">
            <v>4471</v>
          </cell>
          <cell r="E961" t="str">
            <v>JULIO L.ABESAMIS</v>
          </cell>
          <cell r="G961">
            <v>1.3</v>
          </cell>
          <cell r="I961">
            <v>37507</v>
          </cell>
          <cell r="J961" t="str">
            <v>MECH</v>
          </cell>
          <cell r="K961" t="str">
            <v>CANA</v>
          </cell>
        </row>
        <row r="962">
          <cell r="B962" t="str">
            <v>P-0079</v>
          </cell>
          <cell r="C962" t="str">
            <v>PIPE FITTER</v>
          </cell>
          <cell r="D962">
            <v>7121</v>
          </cell>
          <cell r="E962" t="str">
            <v>ALLAN H.FIDER</v>
          </cell>
          <cell r="G962">
            <v>1.4</v>
          </cell>
          <cell r="I962">
            <v>37507</v>
          </cell>
          <cell r="J962" t="str">
            <v>MECH</v>
          </cell>
          <cell r="K962" t="str">
            <v>CANA</v>
          </cell>
        </row>
        <row r="963">
          <cell r="B963" t="str">
            <v>P-0081</v>
          </cell>
          <cell r="C963" t="str">
            <v>TIG WELDER</v>
          </cell>
          <cell r="D963">
            <v>7133</v>
          </cell>
          <cell r="E963" t="str">
            <v>ARTURO E.MANOS</v>
          </cell>
          <cell r="G963">
            <v>2.1</v>
          </cell>
          <cell r="I963">
            <v>37507</v>
          </cell>
          <cell r="J963" t="str">
            <v>MECH</v>
          </cell>
          <cell r="K963" t="str">
            <v>CANA</v>
          </cell>
        </row>
        <row r="964">
          <cell r="B964" t="str">
            <v>P-0082</v>
          </cell>
          <cell r="C964" t="str">
            <v>RIGGER</v>
          </cell>
          <cell r="D964">
            <v>4471</v>
          </cell>
          <cell r="E964" t="str">
            <v>JAIMER E.LACHICA</v>
          </cell>
          <cell r="G964">
            <v>1.35</v>
          </cell>
          <cell r="I964">
            <v>37512</v>
          </cell>
          <cell r="J964" t="str">
            <v>MECH</v>
          </cell>
          <cell r="K964" t="str">
            <v>CANA</v>
          </cell>
        </row>
        <row r="965">
          <cell r="B965" t="str">
            <v>P-0083</v>
          </cell>
          <cell r="C965" t="str">
            <v>TIG WELDER</v>
          </cell>
          <cell r="D965">
            <v>7133</v>
          </cell>
          <cell r="E965" t="str">
            <v>MANUEL G.PELAZE</v>
          </cell>
          <cell r="G965">
            <v>2.5</v>
          </cell>
          <cell r="I965">
            <v>37513</v>
          </cell>
          <cell r="J965" t="str">
            <v>MECH</v>
          </cell>
          <cell r="K965" t="str">
            <v>CANA</v>
          </cell>
        </row>
        <row r="966">
          <cell r="B966" t="str">
            <v>P-0084</v>
          </cell>
          <cell r="C966" t="str">
            <v>TIG WELDER</v>
          </cell>
          <cell r="D966">
            <v>7133</v>
          </cell>
          <cell r="E966" t="str">
            <v>MARCELINO L.TIMTIM</v>
          </cell>
          <cell r="G966">
            <v>2.5</v>
          </cell>
          <cell r="I966">
            <v>37518</v>
          </cell>
          <cell r="J966" t="str">
            <v>MECH</v>
          </cell>
          <cell r="K966" t="str">
            <v>CANA</v>
          </cell>
        </row>
        <row r="967">
          <cell r="B967" t="str">
            <v>P-0085</v>
          </cell>
          <cell r="C967" t="str">
            <v>MILLWRIGHT</v>
          </cell>
          <cell r="D967">
            <v>7211</v>
          </cell>
          <cell r="E967" t="str">
            <v>RENATO J.TAN</v>
          </cell>
          <cell r="G967">
            <v>1.55</v>
          </cell>
          <cell r="I967">
            <v>37518</v>
          </cell>
          <cell r="J967" t="str">
            <v>MECH</v>
          </cell>
          <cell r="K967" t="str">
            <v>CANA</v>
          </cell>
        </row>
        <row r="968">
          <cell r="B968" t="str">
            <v>P-0086</v>
          </cell>
          <cell r="C968" t="str">
            <v>PIPE FITTER</v>
          </cell>
          <cell r="D968">
            <v>7121</v>
          </cell>
          <cell r="E968" t="str">
            <v>AMADO G.MATUSALIN</v>
          </cell>
          <cell r="G968">
            <v>1.55</v>
          </cell>
          <cell r="I968">
            <v>37519</v>
          </cell>
          <cell r="J968" t="str">
            <v>MECH</v>
          </cell>
          <cell r="K968" t="str">
            <v>CANA</v>
          </cell>
        </row>
        <row r="969">
          <cell r="B969" t="str">
            <v>P-0087</v>
          </cell>
          <cell r="C969" t="str">
            <v>TIG WELDER</v>
          </cell>
          <cell r="D969">
            <v>7133</v>
          </cell>
          <cell r="E969" t="str">
            <v>ESTANISLAD P.PRASCO</v>
          </cell>
          <cell r="G969">
            <v>2.5</v>
          </cell>
          <cell r="I969">
            <v>37521</v>
          </cell>
          <cell r="J969" t="str">
            <v>MECH</v>
          </cell>
          <cell r="K969" t="str">
            <v>CANA</v>
          </cell>
        </row>
        <row r="970">
          <cell r="B970" t="str">
            <v>P-0089</v>
          </cell>
          <cell r="C970" t="str">
            <v>TIG WELDER</v>
          </cell>
          <cell r="D970">
            <v>7133</v>
          </cell>
          <cell r="E970" t="str">
            <v>ROMULO S.ABELLA</v>
          </cell>
          <cell r="G970">
            <v>2.5</v>
          </cell>
          <cell r="I970">
            <v>37523</v>
          </cell>
          <cell r="J970" t="str">
            <v>MECH</v>
          </cell>
          <cell r="K970" t="str">
            <v>CANA</v>
          </cell>
        </row>
        <row r="971">
          <cell r="B971" t="str">
            <v>P-0090</v>
          </cell>
          <cell r="C971" t="str">
            <v>IRON WORK</v>
          </cell>
          <cell r="D971">
            <v>7181</v>
          </cell>
          <cell r="E971" t="str">
            <v>LITO S.DESAMITO</v>
          </cell>
          <cell r="G971">
            <v>1.42</v>
          </cell>
          <cell r="I971">
            <v>37526</v>
          </cell>
          <cell r="J971" t="str">
            <v>MECH</v>
          </cell>
          <cell r="K971" t="str">
            <v>CANA</v>
          </cell>
        </row>
        <row r="972">
          <cell r="B972" t="str">
            <v>P-0091</v>
          </cell>
          <cell r="C972" t="str">
            <v>IRON WORK</v>
          </cell>
          <cell r="D972">
            <v>7181</v>
          </cell>
          <cell r="E972" t="str">
            <v>REGELIO R.G.PASCUAL</v>
          </cell>
          <cell r="G972">
            <v>1.42</v>
          </cell>
          <cell r="I972">
            <v>37526</v>
          </cell>
          <cell r="J972" t="str">
            <v>MECH</v>
          </cell>
          <cell r="K972" t="str">
            <v>CANA</v>
          </cell>
        </row>
        <row r="973">
          <cell r="B973" t="str">
            <v>P-0092</v>
          </cell>
          <cell r="C973" t="str">
            <v>PIPING F/MAN</v>
          </cell>
          <cell r="D973">
            <v>7211</v>
          </cell>
          <cell r="E973" t="str">
            <v>RAUL S.BADANA</v>
          </cell>
          <cell r="G973">
            <v>2.1</v>
          </cell>
          <cell r="I973">
            <v>37547</v>
          </cell>
          <cell r="J973" t="str">
            <v>MECH</v>
          </cell>
          <cell r="K973" t="str">
            <v>CANA</v>
          </cell>
        </row>
        <row r="974">
          <cell r="B974" t="str">
            <v>P-0093</v>
          </cell>
          <cell r="C974" t="str">
            <v>PIPING F/MAN</v>
          </cell>
          <cell r="D974">
            <v>7211</v>
          </cell>
          <cell r="E974" t="str">
            <v>OSCAR J.ZAMAYLA</v>
          </cell>
          <cell r="G974">
            <v>2.02</v>
          </cell>
          <cell r="I974">
            <v>37549</v>
          </cell>
          <cell r="J974" t="str">
            <v>MECH</v>
          </cell>
          <cell r="K974" t="str">
            <v>CANA</v>
          </cell>
        </row>
        <row r="975">
          <cell r="B975" t="str">
            <v>P-0094</v>
          </cell>
          <cell r="C975" t="str">
            <v>MILLWRIGHT</v>
          </cell>
          <cell r="D975">
            <v>7241</v>
          </cell>
          <cell r="E975" t="str">
            <v>RICO B.MOMBLANCO</v>
          </cell>
          <cell r="G975">
            <v>1.55</v>
          </cell>
          <cell r="I975">
            <v>37549</v>
          </cell>
          <cell r="J975" t="str">
            <v>MECH</v>
          </cell>
          <cell r="K975" t="str">
            <v>CANA</v>
          </cell>
        </row>
        <row r="976">
          <cell r="B976" t="str">
            <v>P-0095</v>
          </cell>
          <cell r="C976" t="str">
            <v>PIPING F/MAN</v>
          </cell>
          <cell r="D976">
            <v>7121</v>
          </cell>
          <cell r="E976" t="str">
            <v>REMEGIO E.CARAMIHAN</v>
          </cell>
          <cell r="G976">
            <v>2.1</v>
          </cell>
          <cell r="I976">
            <v>37581</v>
          </cell>
          <cell r="J976" t="str">
            <v>MECH</v>
          </cell>
          <cell r="K976" t="str">
            <v>CANA</v>
          </cell>
        </row>
        <row r="977">
          <cell r="B977" t="str">
            <v>P-0096</v>
          </cell>
          <cell r="C977" t="str">
            <v>MECH RIGGER</v>
          </cell>
          <cell r="D977">
            <v>7477</v>
          </cell>
          <cell r="E977" t="str">
            <v>ILATAN ARMANDO</v>
          </cell>
          <cell r="G977">
            <v>1.7</v>
          </cell>
          <cell r="I977">
            <v>37581</v>
          </cell>
          <cell r="J977" t="str">
            <v>MECH</v>
          </cell>
          <cell r="K977" t="str">
            <v>CANA</v>
          </cell>
        </row>
        <row r="978">
          <cell r="B978" t="str">
            <v>P-0097</v>
          </cell>
          <cell r="C978" t="str">
            <v>MECH RIGGER</v>
          </cell>
          <cell r="D978">
            <v>7477</v>
          </cell>
          <cell r="E978" t="str">
            <v>TAPEL JAIME</v>
          </cell>
          <cell r="G978">
            <v>1.5</v>
          </cell>
          <cell r="I978">
            <v>37607</v>
          </cell>
          <cell r="J978" t="str">
            <v>MECH</v>
          </cell>
          <cell r="K978" t="str">
            <v>CANA</v>
          </cell>
        </row>
        <row r="979">
          <cell r="B979" t="str">
            <v>I-0770</v>
          </cell>
          <cell r="C979" t="str">
            <v>F/CARP</v>
          </cell>
          <cell r="D979">
            <v>4542</v>
          </cell>
          <cell r="E979" t="str">
            <v>NAJMUL HODDA</v>
          </cell>
          <cell r="G979">
            <v>0.79</v>
          </cell>
          <cell r="I979">
            <v>37377</v>
          </cell>
          <cell r="J979" t="str">
            <v>ARCH(S)</v>
          </cell>
          <cell r="K979" t="str">
            <v>CANA</v>
          </cell>
        </row>
        <row r="980">
          <cell r="B980" t="str">
            <v>I-0771</v>
          </cell>
          <cell r="C980" t="str">
            <v>F/CARP</v>
          </cell>
          <cell r="D980">
            <v>4542</v>
          </cell>
          <cell r="E980" t="str">
            <v>KASHIMIRI LAL</v>
          </cell>
          <cell r="G980">
            <v>0.82</v>
          </cell>
          <cell r="I980">
            <v>37377</v>
          </cell>
          <cell r="J980" t="str">
            <v>CIVIL</v>
          </cell>
          <cell r="K980" t="str">
            <v>CANA</v>
          </cell>
        </row>
        <row r="981">
          <cell r="B981" t="str">
            <v>I-0772</v>
          </cell>
          <cell r="C981" t="str">
            <v>F/CARP</v>
          </cell>
          <cell r="D981">
            <v>4542</v>
          </cell>
          <cell r="E981" t="str">
            <v>MD.HANIF</v>
          </cell>
          <cell r="G981">
            <v>0.79</v>
          </cell>
          <cell r="I981">
            <v>37377</v>
          </cell>
          <cell r="J981" t="str">
            <v>ARCH(S)</v>
          </cell>
          <cell r="K981" t="str">
            <v>CANA</v>
          </cell>
        </row>
        <row r="982">
          <cell r="B982" t="str">
            <v>L-0016</v>
          </cell>
          <cell r="C982" t="str">
            <v>CRANE</v>
          </cell>
          <cell r="D982">
            <v>1011</v>
          </cell>
          <cell r="E982" t="str">
            <v>MD. IBRAHIM EGEIT</v>
          </cell>
          <cell r="F982" t="str">
            <v>KD</v>
          </cell>
          <cell r="G982">
            <v>200</v>
          </cell>
          <cell r="I982">
            <v>36908</v>
          </cell>
          <cell r="J982" t="str">
            <v>W/SHOP</v>
          </cell>
          <cell r="K982" t="str">
            <v>소말리아</v>
          </cell>
        </row>
        <row r="983">
          <cell r="B983" t="str">
            <v>L-0017</v>
          </cell>
          <cell r="C983" t="str">
            <v>L/V</v>
          </cell>
          <cell r="D983">
            <v>9990</v>
          </cell>
          <cell r="E983" t="str">
            <v>ABDUL R. HAJI MOHD.</v>
          </cell>
          <cell r="F983" t="str">
            <v>KD</v>
          </cell>
          <cell r="G983">
            <v>130</v>
          </cell>
          <cell r="I983">
            <v>36924</v>
          </cell>
          <cell r="J983" t="str">
            <v>SURVEY</v>
          </cell>
          <cell r="K983" t="str">
            <v>MANGAF</v>
          </cell>
        </row>
        <row r="984">
          <cell r="B984" t="str">
            <v>L-0031</v>
          </cell>
          <cell r="C984" t="str">
            <v>BUS. STAFF</v>
          </cell>
          <cell r="D984">
            <v>9936</v>
          </cell>
          <cell r="E984" t="str">
            <v>JASSEM MOHD. A. AL-FAHAD</v>
          </cell>
          <cell r="F984" t="str">
            <v>KD</v>
          </cell>
          <cell r="G984">
            <v>896</v>
          </cell>
          <cell r="I984">
            <v>36960</v>
          </cell>
          <cell r="J984" t="str">
            <v>GEN</v>
          </cell>
          <cell r="K984" t="str">
            <v>KUWAIT</v>
          </cell>
        </row>
        <row r="985">
          <cell r="B985" t="str">
            <v>L-0047</v>
          </cell>
          <cell r="C985" t="str">
            <v>BUS. STAFF</v>
          </cell>
          <cell r="D985">
            <v>9936</v>
          </cell>
          <cell r="E985" t="str">
            <v>HASSAN S. AL-AWADHA</v>
          </cell>
          <cell r="F985" t="str">
            <v>KD</v>
          </cell>
          <cell r="G985">
            <v>750</v>
          </cell>
          <cell r="I985">
            <v>37041</v>
          </cell>
          <cell r="J985" t="str">
            <v>GEN</v>
          </cell>
          <cell r="K985" t="str">
            <v>KUWAIT</v>
          </cell>
        </row>
        <row r="986">
          <cell r="B986" t="str">
            <v>L-0051</v>
          </cell>
          <cell r="C986" t="str">
            <v>PIPING F/M</v>
          </cell>
          <cell r="D986">
            <v>7121</v>
          </cell>
          <cell r="E986" t="str">
            <v>EXPEDITO D. PEREZ</v>
          </cell>
          <cell r="F986" t="str">
            <v>USD</v>
          </cell>
          <cell r="G986">
            <v>2.2000000000000002</v>
          </cell>
          <cell r="I986">
            <v>37104</v>
          </cell>
          <cell r="J986" t="str">
            <v>MECH</v>
          </cell>
          <cell r="K986" t="str">
            <v>AMG</v>
          </cell>
        </row>
        <row r="987">
          <cell r="B987" t="str">
            <v>L-0052</v>
          </cell>
          <cell r="C987" t="str">
            <v>BUS. STAFF</v>
          </cell>
          <cell r="D987">
            <v>9936</v>
          </cell>
          <cell r="E987" t="str">
            <v>SAAD KALAF ASHOOR</v>
          </cell>
          <cell r="F987" t="str">
            <v>KD</v>
          </cell>
          <cell r="G987">
            <v>300</v>
          </cell>
          <cell r="I987">
            <v>37086</v>
          </cell>
          <cell r="J987" t="str">
            <v>GEN</v>
          </cell>
          <cell r="K987" t="str">
            <v>KUWAIT</v>
          </cell>
        </row>
        <row r="988">
          <cell r="B988" t="str">
            <v>L-0053</v>
          </cell>
          <cell r="C988" t="str">
            <v>TUG MASTER</v>
          </cell>
          <cell r="D988">
            <v>6853</v>
          </cell>
          <cell r="E988" t="str">
            <v>CHAUDHARY FIAZ AHMAD</v>
          </cell>
          <cell r="F988" t="str">
            <v>KD</v>
          </cell>
          <cell r="G988">
            <v>350</v>
          </cell>
          <cell r="I988">
            <v>37114</v>
          </cell>
          <cell r="J988" t="str">
            <v>CIVIL</v>
          </cell>
          <cell r="K988" t="str">
            <v>PAKISTAN</v>
          </cell>
        </row>
        <row r="989">
          <cell r="B989" t="str">
            <v>L-0055</v>
          </cell>
          <cell r="C989" t="str">
            <v>PIPE WELDER</v>
          </cell>
          <cell r="D989">
            <v>7132</v>
          </cell>
          <cell r="E989" t="str">
            <v>I.RAVI RAJU</v>
          </cell>
          <cell r="F989" t="str">
            <v>USD</v>
          </cell>
          <cell r="G989">
            <v>1</v>
          </cell>
          <cell r="I989">
            <v>37158</v>
          </cell>
          <cell r="J989" t="str">
            <v>MECH</v>
          </cell>
          <cell r="K989" t="str">
            <v>CANA</v>
          </cell>
        </row>
        <row r="990">
          <cell r="B990" t="str">
            <v>L-0056</v>
          </cell>
          <cell r="C990" t="str">
            <v>PIPE WELDER</v>
          </cell>
          <cell r="D990">
            <v>7132</v>
          </cell>
          <cell r="E990" t="str">
            <v>PUSAPATI S.RAJU</v>
          </cell>
          <cell r="F990" t="str">
            <v>USD</v>
          </cell>
          <cell r="G990">
            <v>1</v>
          </cell>
          <cell r="I990">
            <v>37158</v>
          </cell>
          <cell r="J990" t="str">
            <v>MECH</v>
          </cell>
          <cell r="K990" t="str">
            <v>CANA</v>
          </cell>
        </row>
        <row r="991">
          <cell r="B991" t="str">
            <v>L-0057</v>
          </cell>
          <cell r="C991" t="str">
            <v>L/V</v>
          </cell>
          <cell r="D991">
            <v>9990</v>
          </cell>
          <cell r="E991" t="str">
            <v>MD.KAFIL UDDIN M.</v>
          </cell>
          <cell r="F991" t="str">
            <v>KD</v>
          </cell>
          <cell r="G991">
            <v>130</v>
          </cell>
          <cell r="I991">
            <v>37180</v>
          </cell>
          <cell r="J991" t="str">
            <v>GEN</v>
          </cell>
          <cell r="K991" t="str">
            <v>MANGAF</v>
          </cell>
        </row>
        <row r="992">
          <cell r="B992" t="str">
            <v>L-0063</v>
          </cell>
          <cell r="C992" t="str">
            <v>PIPE FITTER</v>
          </cell>
          <cell r="D992">
            <v>7121</v>
          </cell>
          <cell r="E992" t="str">
            <v>SAROJ KUMAR JHA</v>
          </cell>
          <cell r="F992" t="str">
            <v>USD</v>
          </cell>
          <cell r="G992">
            <v>1</v>
          </cell>
          <cell r="I992" t="str">
            <v>01.12.08</v>
          </cell>
          <cell r="J992" t="str">
            <v>MECH</v>
          </cell>
          <cell r="K992" t="str">
            <v>CANA</v>
          </cell>
        </row>
        <row r="993">
          <cell r="B993" t="str">
            <v>L-0064</v>
          </cell>
          <cell r="C993" t="str">
            <v>PIPE FITTER</v>
          </cell>
          <cell r="D993">
            <v>7121</v>
          </cell>
          <cell r="E993" t="str">
            <v>RAMNATH ACHARYA</v>
          </cell>
          <cell r="F993" t="str">
            <v>USD</v>
          </cell>
          <cell r="G993">
            <v>1</v>
          </cell>
          <cell r="I993" t="str">
            <v>01.12.08</v>
          </cell>
          <cell r="J993" t="str">
            <v>CIVIL</v>
          </cell>
          <cell r="K993" t="str">
            <v>CANA</v>
          </cell>
        </row>
        <row r="994">
          <cell r="B994" t="str">
            <v>L-0073</v>
          </cell>
          <cell r="C994" t="str">
            <v>ARCH ENG'R</v>
          </cell>
          <cell r="E994" t="str">
            <v>ABDULAIZIZ MD.ALFAHAD</v>
          </cell>
          <cell r="F994" t="str">
            <v>KD</v>
          </cell>
          <cell r="G994">
            <v>600</v>
          </cell>
          <cell r="I994">
            <v>37268</v>
          </cell>
          <cell r="J994" t="str">
            <v>ARCH</v>
          </cell>
          <cell r="K994" t="str">
            <v>KUWAIT</v>
          </cell>
        </row>
        <row r="995">
          <cell r="B995" t="str">
            <v>L-0078</v>
          </cell>
          <cell r="C995" t="str">
            <v>P.C. OPTR</v>
          </cell>
          <cell r="D995">
            <v>9957</v>
          </cell>
          <cell r="E995" t="str">
            <v>SAMEER K.K.</v>
          </cell>
          <cell r="F995" t="str">
            <v>KD</v>
          </cell>
          <cell r="G995">
            <v>200</v>
          </cell>
          <cell r="I995">
            <v>37318</v>
          </cell>
          <cell r="J995" t="str">
            <v>PLAN</v>
          </cell>
          <cell r="K995" t="str">
            <v>MANGAF</v>
          </cell>
        </row>
        <row r="996">
          <cell r="B996" t="str">
            <v>L-0079</v>
          </cell>
          <cell r="C996" t="str">
            <v>P.C. OPTR</v>
          </cell>
          <cell r="D996">
            <v>9957</v>
          </cell>
          <cell r="E996" t="str">
            <v>ROSNITA B.A.MALEK</v>
          </cell>
          <cell r="F996" t="str">
            <v>USD</v>
          </cell>
          <cell r="G996">
            <v>600</v>
          </cell>
          <cell r="I996">
            <v>37336</v>
          </cell>
          <cell r="J996" t="str">
            <v>GEN</v>
          </cell>
          <cell r="K996" t="str">
            <v>MANGAF</v>
          </cell>
        </row>
        <row r="997">
          <cell r="B997" t="str">
            <v>L-0082</v>
          </cell>
          <cell r="C997" t="str">
            <v>L/V</v>
          </cell>
          <cell r="D997">
            <v>9990</v>
          </cell>
          <cell r="E997" t="str">
            <v>M.CHOLAIAPPAN</v>
          </cell>
          <cell r="F997" t="str">
            <v>KD</v>
          </cell>
          <cell r="G997">
            <v>130</v>
          </cell>
          <cell r="I997">
            <v>37377</v>
          </cell>
          <cell r="J997" t="str">
            <v>DESIGN</v>
          </cell>
          <cell r="K997" t="str">
            <v>MANGAF</v>
          </cell>
        </row>
        <row r="998">
          <cell r="B998" t="str">
            <v>L-0083</v>
          </cell>
          <cell r="C998" t="str">
            <v>L/V</v>
          </cell>
          <cell r="D998">
            <v>9990</v>
          </cell>
          <cell r="E998" t="str">
            <v>SUNIL KUMAR</v>
          </cell>
          <cell r="F998" t="str">
            <v>KD</v>
          </cell>
          <cell r="G998">
            <v>130</v>
          </cell>
          <cell r="I998">
            <v>37385</v>
          </cell>
          <cell r="J998" t="str">
            <v>Q/C</v>
          </cell>
          <cell r="K998" t="str">
            <v>CANA</v>
          </cell>
        </row>
        <row r="999">
          <cell r="B999" t="str">
            <v>L-0085</v>
          </cell>
          <cell r="C999" t="str">
            <v>L/V</v>
          </cell>
          <cell r="D999">
            <v>9990</v>
          </cell>
          <cell r="E999" t="str">
            <v>AHMED AZEED</v>
          </cell>
          <cell r="F999" t="str">
            <v>KD</v>
          </cell>
          <cell r="G999">
            <v>130</v>
          </cell>
          <cell r="I999">
            <v>37405</v>
          </cell>
          <cell r="J999" t="str">
            <v>GEN</v>
          </cell>
          <cell r="K999" t="str">
            <v>MANGAF</v>
          </cell>
        </row>
        <row r="1000">
          <cell r="B1000" t="str">
            <v>L-0087</v>
          </cell>
          <cell r="C1000" t="str">
            <v>L/V</v>
          </cell>
          <cell r="D1000">
            <v>9990</v>
          </cell>
          <cell r="E1000" t="str">
            <v>IBRAHIM KUTTY</v>
          </cell>
          <cell r="F1000" t="str">
            <v>KD</v>
          </cell>
          <cell r="G1000">
            <v>130</v>
          </cell>
          <cell r="I1000">
            <v>37451</v>
          </cell>
          <cell r="J1000" t="str">
            <v>Q/C</v>
          </cell>
          <cell r="K1000" t="str">
            <v>MANGAF</v>
          </cell>
        </row>
        <row r="1001">
          <cell r="B1001" t="str">
            <v>L-0089</v>
          </cell>
          <cell r="C1001" t="str">
            <v>H/E ENG.</v>
          </cell>
          <cell r="D1001">
            <v>2061</v>
          </cell>
          <cell r="E1001" t="str">
            <v>PALANI SAMY R.</v>
          </cell>
          <cell r="F1001" t="str">
            <v>KD</v>
          </cell>
          <cell r="G1001">
            <v>230</v>
          </cell>
          <cell r="I1001">
            <v>37463</v>
          </cell>
          <cell r="J1001" t="str">
            <v>W/SHOP</v>
          </cell>
          <cell r="K1001" t="str">
            <v>AL-HANA</v>
          </cell>
        </row>
        <row r="1002">
          <cell r="B1002" t="str">
            <v>L-0090</v>
          </cell>
          <cell r="C1002" t="str">
            <v>COMP SPEC.</v>
          </cell>
          <cell r="D1002">
            <v>4432</v>
          </cell>
          <cell r="E1002" t="str">
            <v>RAHEES T.VALAPPIL</v>
          </cell>
          <cell r="F1002" t="str">
            <v>KD</v>
          </cell>
          <cell r="G1002">
            <v>250</v>
          </cell>
          <cell r="I1002">
            <v>37474</v>
          </cell>
          <cell r="J1002" t="str">
            <v>GEN</v>
          </cell>
          <cell r="K1002" t="str">
            <v>CANA</v>
          </cell>
        </row>
        <row r="1003">
          <cell r="B1003" t="str">
            <v>L-0092</v>
          </cell>
          <cell r="C1003" t="str">
            <v>SAFETY ENGR.</v>
          </cell>
          <cell r="D1003">
            <v>9933</v>
          </cell>
          <cell r="E1003" t="str">
            <v>MD.MURTADHA A.</v>
          </cell>
          <cell r="F1003" t="str">
            <v>KD</v>
          </cell>
          <cell r="G1003">
            <v>700</v>
          </cell>
          <cell r="I1003">
            <v>37485</v>
          </cell>
          <cell r="J1003" t="str">
            <v>P/RACK</v>
          </cell>
          <cell r="K1003" t="str">
            <v>KUWAIT</v>
          </cell>
        </row>
        <row r="1004">
          <cell r="B1004" t="str">
            <v>L-0094</v>
          </cell>
          <cell r="C1004" t="str">
            <v>P.C. OPTR</v>
          </cell>
          <cell r="D1004">
            <v>9957</v>
          </cell>
          <cell r="E1004" t="str">
            <v>O.USMAN KOYA</v>
          </cell>
          <cell r="F1004" t="str">
            <v>KD</v>
          </cell>
          <cell r="G1004">
            <v>200</v>
          </cell>
          <cell r="I1004">
            <v>37510</v>
          </cell>
          <cell r="J1004" t="str">
            <v>GEN</v>
          </cell>
          <cell r="K1004" t="str">
            <v>CANA</v>
          </cell>
        </row>
        <row r="1005">
          <cell r="B1005" t="str">
            <v>L-0095</v>
          </cell>
          <cell r="C1005" t="str">
            <v>O/BOY (KNPC)</v>
          </cell>
          <cell r="D1005">
            <v>9987</v>
          </cell>
          <cell r="E1005" t="str">
            <v>HAMDY SAMWAIL SHEHATA B.</v>
          </cell>
          <cell r="F1005" t="str">
            <v>KD</v>
          </cell>
          <cell r="G1005">
            <v>150</v>
          </cell>
          <cell r="I1005">
            <v>37520</v>
          </cell>
          <cell r="J1005" t="str">
            <v>GEN</v>
          </cell>
          <cell r="K1005" t="str">
            <v>CANA</v>
          </cell>
        </row>
        <row r="1006">
          <cell r="B1006" t="str">
            <v>L-0096</v>
          </cell>
          <cell r="C1006" t="str">
            <v>BUS. STAFF</v>
          </cell>
          <cell r="D1006">
            <v>9936</v>
          </cell>
          <cell r="E1006" t="str">
            <v>EMAD EL-DEN AHMED</v>
          </cell>
          <cell r="F1006" t="str">
            <v>KD</v>
          </cell>
          <cell r="G1006">
            <v>250</v>
          </cell>
          <cell r="I1006">
            <v>37520</v>
          </cell>
          <cell r="J1006" t="str">
            <v>GEN</v>
          </cell>
          <cell r="K1006" t="str">
            <v>EGPT</v>
          </cell>
        </row>
        <row r="1007">
          <cell r="B1007" t="str">
            <v>L-0097</v>
          </cell>
          <cell r="C1007" t="str">
            <v>MECH ENG'R</v>
          </cell>
          <cell r="D1007">
            <v>7241</v>
          </cell>
          <cell r="E1007" t="str">
            <v>MD.HASSAN AMEEN</v>
          </cell>
          <cell r="F1007" t="str">
            <v>KD</v>
          </cell>
          <cell r="G1007">
            <v>750</v>
          </cell>
          <cell r="I1007">
            <v>37520</v>
          </cell>
          <cell r="J1007" t="str">
            <v>MECH</v>
          </cell>
          <cell r="K1007" t="str">
            <v>KUWAIT</v>
          </cell>
        </row>
        <row r="1008">
          <cell r="B1008" t="str">
            <v>L-0098</v>
          </cell>
          <cell r="C1008" t="str">
            <v>CIVIL ENGR</v>
          </cell>
          <cell r="D1008">
            <v>3523</v>
          </cell>
          <cell r="E1008" t="str">
            <v>HAMAD AL-SARAWI</v>
          </cell>
          <cell r="F1008" t="str">
            <v>KD</v>
          </cell>
          <cell r="G1008">
            <v>700</v>
          </cell>
          <cell r="I1008">
            <v>37530</v>
          </cell>
          <cell r="J1008" t="str">
            <v>ARCH</v>
          </cell>
          <cell r="K1008" t="str">
            <v>KUWAIT</v>
          </cell>
        </row>
        <row r="1009">
          <cell r="B1009" t="str">
            <v>L-0099</v>
          </cell>
          <cell r="C1009" t="str">
            <v>CRANE</v>
          </cell>
          <cell r="D1009">
            <v>1011</v>
          </cell>
          <cell r="E1009" t="str">
            <v>NISAR AHMMAD</v>
          </cell>
          <cell r="F1009" t="str">
            <v>KD</v>
          </cell>
          <cell r="G1009">
            <v>280</v>
          </cell>
          <cell r="H1009">
            <v>0.56999999999999995</v>
          </cell>
          <cell r="I1009">
            <v>37542</v>
          </cell>
          <cell r="J1009" t="str">
            <v>MECH</v>
          </cell>
          <cell r="K1009" t="str">
            <v>BARGE#6</v>
          </cell>
        </row>
        <row r="1010">
          <cell r="B1010" t="str">
            <v>L-0100</v>
          </cell>
          <cell r="C1010" t="str">
            <v>F/CARP FM</v>
          </cell>
          <cell r="D1010">
            <v>4541</v>
          </cell>
          <cell r="E1010" t="str">
            <v>CHO TAE KEUN</v>
          </cell>
          <cell r="F1010" t="str">
            <v>KD</v>
          </cell>
          <cell r="G1010">
            <v>700</v>
          </cell>
          <cell r="I1010">
            <v>37555</v>
          </cell>
          <cell r="J1010" t="str">
            <v>ARCH</v>
          </cell>
          <cell r="K1010" t="str">
            <v>AMG</v>
          </cell>
        </row>
        <row r="1011">
          <cell r="B1011" t="str">
            <v>L-0102</v>
          </cell>
          <cell r="C1011" t="str">
            <v>Q/S</v>
          </cell>
          <cell r="D1011">
            <v>4432</v>
          </cell>
          <cell r="E1011" t="str">
            <v>RAMACHANDRAN K.</v>
          </cell>
          <cell r="F1011" t="str">
            <v>KD</v>
          </cell>
          <cell r="G1011">
            <v>200</v>
          </cell>
          <cell r="I1011">
            <v>37587</v>
          </cell>
          <cell r="J1011" t="str">
            <v>PLAN</v>
          </cell>
          <cell r="K1011" t="str">
            <v>파트타임</v>
          </cell>
        </row>
        <row r="1012">
          <cell r="B1012" t="str">
            <v>L-0103</v>
          </cell>
          <cell r="C1012" t="str">
            <v>COPY</v>
          </cell>
          <cell r="D1012">
            <v>4432</v>
          </cell>
          <cell r="E1012" t="str">
            <v>SUGUNANADHAN C.</v>
          </cell>
          <cell r="F1012" t="str">
            <v>KD</v>
          </cell>
          <cell r="G1012" t="str">
            <v>0.200</v>
          </cell>
          <cell r="I1012">
            <v>37587</v>
          </cell>
          <cell r="J1012" t="str">
            <v>PLAN</v>
          </cell>
          <cell r="K1012" t="str">
            <v>파트타임</v>
          </cell>
        </row>
        <row r="1013">
          <cell r="B1013" t="str">
            <v>L-0104</v>
          </cell>
          <cell r="C1013" t="str">
            <v>D/T</v>
          </cell>
          <cell r="D1013">
            <v>1041</v>
          </cell>
          <cell r="E1013" t="str">
            <v>SAGHER HOSSAIN</v>
          </cell>
          <cell r="F1013" t="str">
            <v>KD</v>
          </cell>
          <cell r="G1013">
            <v>270</v>
          </cell>
          <cell r="I1013">
            <v>37593</v>
          </cell>
          <cell r="J1013" t="str">
            <v>CIVIL</v>
          </cell>
          <cell r="K1013" t="str">
            <v>CANA</v>
          </cell>
        </row>
        <row r="1014">
          <cell r="B1014" t="str">
            <v>L-0105</v>
          </cell>
          <cell r="C1014" t="str">
            <v>D/T</v>
          </cell>
          <cell r="D1014">
            <v>1041</v>
          </cell>
          <cell r="E1014" t="str">
            <v>SAJJAD NABI</v>
          </cell>
          <cell r="F1014" t="str">
            <v>KD</v>
          </cell>
          <cell r="G1014">
            <v>270</v>
          </cell>
          <cell r="I1014">
            <v>37593</v>
          </cell>
          <cell r="J1014" t="str">
            <v>CIVIL</v>
          </cell>
          <cell r="K1014" t="str">
            <v>CANA</v>
          </cell>
        </row>
        <row r="1015">
          <cell r="B1015" t="str">
            <v>L-0106</v>
          </cell>
          <cell r="C1015" t="str">
            <v>P.C. OPTR</v>
          </cell>
          <cell r="D1015">
            <v>9957</v>
          </cell>
          <cell r="E1015" t="str">
            <v>AGNES MACATANGAY</v>
          </cell>
          <cell r="F1015" t="str">
            <v>KD</v>
          </cell>
          <cell r="G1015">
            <v>170</v>
          </cell>
          <cell r="I1015">
            <v>37599</v>
          </cell>
          <cell r="J1015" t="str">
            <v>PLAN</v>
          </cell>
          <cell r="K1015" t="str">
            <v>CANA</v>
          </cell>
        </row>
        <row r="1016">
          <cell r="B1016" t="str">
            <v>L-0107</v>
          </cell>
          <cell r="C1016" t="str">
            <v>P.C. OPTR</v>
          </cell>
          <cell r="D1016">
            <v>9957</v>
          </cell>
          <cell r="E1016" t="str">
            <v>VIMAL KUMAR</v>
          </cell>
          <cell r="F1016" t="str">
            <v>KD</v>
          </cell>
          <cell r="G1016">
            <v>150</v>
          </cell>
          <cell r="I1016">
            <v>37616</v>
          </cell>
          <cell r="J1016" t="str">
            <v>Q/C</v>
          </cell>
          <cell r="K1016" t="str">
            <v>CANA</v>
          </cell>
        </row>
        <row r="1017">
          <cell r="B1017" t="str">
            <v>KOR</v>
          </cell>
          <cell r="C1017" t="str">
            <v>MECH ENG'R</v>
          </cell>
          <cell r="D1017">
            <v>4432</v>
          </cell>
          <cell r="E1017" t="str">
            <v>NAM KI YONG</v>
          </cell>
          <cell r="G1017">
            <v>0.52</v>
          </cell>
          <cell r="I1017">
            <v>37622</v>
          </cell>
          <cell r="J1017" t="str">
            <v>P/RACK</v>
          </cell>
          <cell r="K1017" t="str">
            <v>CANA</v>
          </cell>
        </row>
        <row r="1018">
          <cell r="B1018" t="str">
            <v>L-0108</v>
          </cell>
          <cell r="C1018" t="str">
            <v>BUS. STAFF</v>
          </cell>
          <cell r="D1018">
            <v>9936</v>
          </cell>
          <cell r="E1018" t="str">
            <v>BADER S.J.AL-HAJRI</v>
          </cell>
          <cell r="F1018" t="str">
            <v>KD</v>
          </cell>
          <cell r="G1018">
            <v>400</v>
          </cell>
          <cell r="I1018">
            <v>37632</v>
          </cell>
          <cell r="J1018" t="str">
            <v>GEN</v>
          </cell>
          <cell r="K1018" t="str">
            <v>KUWAIT</v>
          </cell>
        </row>
        <row r="1019">
          <cell r="B1019" t="str">
            <v>N-0028</v>
          </cell>
          <cell r="C1019" t="str">
            <v>C/LABOR</v>
          </cell>
          <cell r="D1019">
            <v>4432</v>
          </cell>
          <cell r="E1019" t="str">
            <v>RAMESH PURI</v>
          </cell>
          <cell r="G1019">
            <v>0.52</v>
          </cell>
          <cell r="I1019">
            <v>37009</v>
          </cell>
          <cell r="J1019" t="str">
            <v>ELECT</v>
          </cell>
          <cell r="K1019" t="str">
            <v>CANA</v>
          </cell>
        </row>
        <row r="1020">
          <cell r="B1020" t="str">
            <v>N-0029</v>
          </cell>
          <cell r="C1020" t="str">
            <v>C/LABOR</v>
          </cell>
          <cell r="D1020">
            <v>4432</v>
          </cell>
          <cell r="E1020" t="str">
            <v>DIL BAHADUR KAMI</v>
          </cell>
          <cell r="G1020">
            <v>0.52</v>
          </cell>
          <cell r="I1020">
            <v>37009</v>
          </cell>
          <cell r="J1020" t="str">
            <v>W/SHOP</v>
          </cell>
          <cell r="K1020" t="str">
            <v>HANA</v>
          </cell>
        </row>
        <row r="1021">
          <cell r="B1021" t="str">
            <v>LOCAL 장비 운전원</v>
          </cell>
          <cell r="C1021" t="str">
            <v>C/LABOR</v>
          </cell>
          <cell r="D1021">
            <v>4432</v>
          </cell>
          <cell r="E1021" t="str">
            <v>RAM BAHADUR PULAM</v>
          </cell>
          <cell r="G1021">
            <v>0.52</v>
          </cell>
          <cell r="I1021">
            <v>37009</v>
          </cell>
          <cell r="J1021" t="str">
            <v>CIVIL</v>
          </cell>
          <cell r="K1021" t="str">
            <v>CANA</v>
          </cell>
        </row>
        <row r="1022">
          <cell r="B1022" t="str">
            <v>CRANE</v>
          </cell>
          <cell r="C1022" t="str">
            <v>AL-KULAIB</v>
          </cell>
          <cell r="D1022">
            <v>4432</v>
          </cell>
          <cell r="E1022" t="str">
            <v>JAHAN ZEB KHAN</v>
          </cell>
          <cell r="F1022" t="str">
            <v>12/30 OUT</v>
          </cell>
          <cell r="G1022">
            <v>0.52</v>
          </cell>
          <cell r="I1022">
            <v>37009</v>
          </cell>
          <cell r="J1022" t="str">
            <v>JETTY</v>
          </cell>
          <cell r="K1022" t="str">
            <v>CANA</v>
          </cell>
        </row>
        <row r="1023">
          <cell r="B1023" t="str">
            <v>D/T</v>
          </cell>
          <cell r="C1023" t="str">
            <v>AL-KULAIB</v>
          </cell>
          <cell r="D1023">
            <v>4432</v>
          </cell>
          <cell r="E1023" t="str">
            <v>SAYED</v>
          </cell>
          <cell r="G1023">
            <v>0.52</v>
          </cell>
          <cell r="H1023">
            <v>0.59</v>
          </cell>
          <cell r="I1023">
            <v>37558</v>
          </cell>
          <cell r="J1023" t="str">
            <v>JETTY</v>
          </cell>
          <cell r="K1023" t="str">
            <v>물차</v>
          </cell>
        </row>
        <row r="1024">
          <cell r="B1024" t="str">
            <v>CRANE</v>
          </cell>
          <cell r="C1024" t="str">
            <v>AL-KULAIB</v>
          </cell>
          <cell r="D1024">
            <v>4432</v>
          </cell>
          <cell r="E1024" t="str">
            <v>MD HANIF</v>
          </cell>
          <cell r="G1024">
            <v>0.52</v>
          </cell>
          <cell r="I1024">
            <v>37016</v>
          </cell>
          <cell r="J1024" t="str">
            <v>CIVIL(PC)</v>
          </cell>
          <cell r="K1024" t="str">
            <v>CANA</v>
          </cell>
        </row>
        <row r="1025">
          <cell r="B1025" t="str">
            <v>T/R</v>
          </cell>
          <cell r="C1025" t="str">
            <v>AL-KULAIB</v>
          </cell>
          <cell r="D1025">
            <v>4432</v>
          </cell>
          <cell r="E1025" t="str">
            <v>HABIBULLAH</v>
          </cell>
          <cell r="G1025">
            <v>0.52</v>
          </cell>
          <cell r="I1025">
            <v>37017</v>
          </cell>
          <cell r="J1025" t="str">
            <v>JETTY</v>
          </cell>
          <cell r="K1025" t="str">
            <v>CANA</v>
          </cell>
        </row>
        <row r="1026">
          <cell r="B1026" t="str">
            <v>T/R</v>
          </cell>
          <cell r="C1026" t="str">
            <v>AL-KULAIB</v>
          </cell>
          <cell r="D1026">
            <v>4432</v>
          </cell>
          <cell r="E1026" t="str">
            <v>HUSSAIN KHAN</v>
          </cell>
          <cell r="G1026">
            <v>0.52</v>
          </cell>
          <cell r="I1026">
            <v>37037</v>
          </cell>
          <cell r="J1026" t="str">
            <v>W/SHOP</v>
          </cell>
          <cell r="K1026" t="str">
            <v>CANA</v>
          </cell>
        </row>
        <row r="1027">
          <cell r="B1027" t="str">
            <v>CRANE</v>
          </cell>
          <cell r="C1027" t="str">
            <v>쉬쿠리</v>
          </cell>
          <cell r="D1027">
            <v>4432</v>
          </cell>
          <cell r="E1027" t="str">
            <v>AHMD SHAH</v>
          </cell>
          <cell r="G1027">
            <v>0.52</v>
          </cell>
          <cell r="I1027">
            <v>37558</v>
          </cell>
          <cell r="J1027" t="str">
            <v>W/SHOP</v>
          </cell>
          <cell r="K1027" t="str">
            <v>민압둘라</v>
          </cell>
        </row>
        <row r="1028">
          <cell r="B1028" t="str">
            <v>P/L</v>
          </cell>
          <cell r="C1028" t="str">
            <v>N.M GROUP</v>
          </cell>
          <cell r="D1028">
            <v>4432</v>
          </cell>
          <cell r="E1028" t="str">
            <v>MD HALIM</v>
          </cell>
          <cell r="G1028">
            <v>0.52</v>
          </cell>
          <cell r="I1028">
            <v>37299</v>
          </cell>
          <cell r="J1028" t="str">
            <v>JETTY</v>
          </cell>
          <cell r="K1028" t="str">
            <v>DB-3005</v>
          </cell>
        </row>
        <row r="1029">
          <cell r="B1029" t="str">
            <v>N-0040</v>
          </cell>
          <cell r="C1029" t="str">
            <v>C/LABOR</v>
          </cell>
          <cell r="D1029">
            <v>4432</v>
          </cell>
          <cell r="E1029" t="str">
            <v>INDRA B. KHATRI</v>
          </cell>
          <cell r="G1029">
            <v>0.52</v>
          </cell>
          <cell r="I1029">
            <v>37037</v>
          </cell>
          <cell r="J1029" t="str">
            <v>MECH</v>
          </cell>
          <cell r="K1029" t="str">
            <v>CANA</v>
          </cell>
        </row>
        <row r="1030">
          <cell r="B1030" t="str">
            <v>N-0041</v>
          </cell>
          <cell r="C1030" t="str">
            <v>C/LABOR</v>
          </cell>
          <cell r="D1030">
            <v>4432</v>
          </cell>
          <cell r="E1030" t="str">
            <v>BURGA B. THAPA</v>
          </cell>
          <cell r="G1030">
            <v>0.52</v>
          </cell>
          <cell r="I1030">
            <v>37037</v>
          </cell>
          <cell r="J1030" t="str">
            <v>MECH</v>
          </cell>
          <cell r="K1030" t="str">
            <v>CANA</v>
          </cell>
        </row>
        <row r="1031">
          <cell r="B1031" t="str">
            <v>N-0042</v>
          </cell>
          <cell r="C1031" t="str">
            <v>C/LABOR</v>
          </cell>
          <cell r="D1031">
            <v>4432</v>
          </cell>
          <cell r="E1031" t="str">
            <v>YAGYA B. HAMAL</v>
          </cell>
          <cell r="G1031">
            <v>0.55000000000000004</v>
          </cell>
          <cell r="I1031">
            <v>37065</v>
          </cell>
          <cell r="J1031" t="str">
            <v>GEN</v>
          </cell>
          <cell r="K1031" t="str">
            <v>MANGAF</v>
          </cell>
        </row>
        <row r="1032">
          <cell r="B1032" t="str">
            <v>N-0043</v>
          </cell>
          <cell r="C1032" t="str">
            <v>C/LABOR</v>
          </cell>
          <cell r="D1032">
            <v>4432</v>
          </cell>
          <cell r="E1032" t="str">
            <v>BUDHA RAJ GURUNG</v>
          </cell>
          <cell r="G1032">
            <v>0.55000000000000004</v>
          </cell>
          <cell r="I1032">
            <v>37081</v>
          </cell>
          <cell r="J1032" t="str">
            <v>MECH</v>
          </cell>
          <cell r="K1032" t="str">
            <v>CANA</v>
          </cell>
        </row>
        <row r="1033">
          <cell r="B1033" t="str">
            <v>N-0044</v>
          </cell>
          <cell r="C1033" t="str">
            <v>TEL. OPTR</v>
          </cell>
          <cell r="D1033">
            <v>4432</v>
          </cell>
          <cell r="E1033" t="str">
            <v>GYAN B. GURUNG</v>
          </cell>
          <cell r="G1033">
            <v>0.68</v>
          </cell>
          <cell r="I1033">
            <v>37087</v>
          </cell>
          <cell r="J1033" t="str">
            <v>GEN</v>
          </cell>
          <cell r="K1033" t="str">
            <v>CANA</v>
          </cell>
        </row>
        <row r="1034">
          <cell r="B1034" t="str">
            <v>N-0046</v>
          </cell>
          <cell r="C1034" t="str">
            <v>GUARD</v>
          </cell>
          <cell r="D1034">
            <v>9988</v>
          </cell>
          <cell r="E1034" t="str">
            <v>DHARMA RAJ GIRI</v>
          </cell>
          <cell r="G1034">
            <v>0.52</v>
          </cell>
          <cell r="H1034">
            <v>0.68</v>
          </cell>
          <cell r="I1034">
            <v>37142</v>
          </cell>
          <cell r="J1034" t="str">
            <v>MECH</v>
          </cell>
          <cell r="K1034" t="str">
            <v>CANA</v>
          </cell>
        </row>
        <row r="1035">
          <cell r="B1035" t="str">
            <v>N-0047</v>
          </cell>
          <cell r="C1035" t="str">
            <v>SUR HELPER</v>
          </cell>
          <cell r="D1035">
            <v>4432</v>
          </cell>
          <cell r="E1035" t="str">
            <v>ROMA KANT NEUPANEY</v>
          </cell>
          <cell r="G1035">
            <v>0.52</v>
          </cell>
          <cell r="I1035">
            <v>37227</v>
          </cell>
          <cell r="J1035" t="str">
            <v>SURVEY</v>
          </cell>
          <cell r="K1035" t="str">
            <v>CANA</v>
          </cell>
        </row>
        <row r="1036">
          <cell r="B1036" t="str">
            <v>N-0048</v>
          </cell>
          <cell r="C1036" t="str">
            <v>C/LABOR</v>
          </cell>
          <cell r="D1036">
            <v>4432</v>
          </cell>
          <cell r="E1036" t="str">
            <v>SANTA BAHADUR PUN</v>
          </cell>
          <cell r="G1036">
            <v>0.6</v>
          </cell>
          <cell r="I1036">
            <v>37311</v>
          </cell>
          <cell r="J1036" t="str">
            <v>GEN</v>
          </cell>
          <cell r="K1036" t="str">
            <v>CANA</v>
          </cell>
        </row>
        <row r="1037">
          <cell r="B1037" t="str">
            <v>N-0049</v>
          </cell>
          <cell r="C1037" t="str">
            <v>C/LABOR</v>
          </cell>
          <cell r="D1037">
            <v>4432</v>
          </cell>
          <cell r="E1037" t="str">
            <v>LOK BAHADUR KHATRI</v>
          </cell>
          <cell r="G1037">
            <v>0.52</v>
          </cell>
          <cell r="I1037">
            <v>37390</v>
          </cell>
          <cell r="J1037" t="str">
            <v>CIVIL</v>
          </cell>
          <cell r="K1037" t="str">
            <v>CANA</v>
          </cell>
        </row>
        <row r="1040">
          <cell r="B1040" t="str">
            <v>P-0003</v>
          </cell>
          <cell r="C1040" t="str">
            <v>PIPE FITTER</v>
          </cell>
          <cell r="D1040">
            <v>7121</v>
          </cell>
          <cell r="E1040" t="str">
            <v>BORJA ALLAN</v>
          </cell>
          <cell r="G1040">
            <v>1.8</v>
          </cell>
          <cell r="H1040">
            <v>2.2000000000000002</v>
          </cell>
          <cell r="I1040">
            <v>36971</v>
          </cell>
          <cell r="J1040" t="str">
            <v>Q/C</v>
          </cell>
          <cell r="K1040" t="str">
            <v>CANA</v>
          </cell>
        </row>
        <row r="1041">
          <cell r="B1041" t="str">
            <v>P-0005</v>
          </cell>
          <cell r="C1041" t="str">
            <v>TIG WELDER</v>
          </cell>
          <cell r="D1041">
            <v>7133</v>
          </cell>
          <cell r="E1041" t="str">
            <v>PARCES NILO</v>
          </cell>
          <cell r="G1041">
            <v>2.5</v>
          </cell>
          <cell r="I1041">
            <v>36971</v>
          </cell>
          <cell r="J1041" t="str">
            <v>MECH</v>
          </cell>
          <cell r="K1041" t="str">
            <v>CANA</v>
          </cell>
        </row>
        <row r="1042">
          <cell r="B1042" t="str">
            <v>P-0007</v>
          </cell>
          <cell r="C1042" t="str">
            <v>PIPE FITTER</v>
          </cell>
          <cell r="D1042">
            <v>7121</v>
          </cell>
          <cell r="E1042" t="str">
            <v>CHAVEZ LORETO</v>
          </cell>
          <cell r="G1042">
            <v>1.7</v>
          </cell>
          <cell r="I1042">
            <v>36979</v>
          </cell>
          <cell r="J1042" t="str">
            <v>MECH</v>
          </cell>
          <cell r="K1042" t="str">
            <v>CANA</v>
          </cell>
        </row>
        <row r="1043">
          <cell r="B1043" t="str">
            <v>P-0009</v>
          </cell>
          <cell r="C1043" t="str">
            <v>IRON WORK</v>
          </cell>
          <cell r="D1043">
            <v>7181</v>
          </cell>
          <cell r="E1043" t="str">
            <v>SANGALANG JOSE</v>
          </cell>
          <cell r="G1043">
            <v>1.5</v>
          </cell>
          <cell r="I1043">
            <v>36979</v>
          </cell>
          <cell r="J1043" t="str">
            <v>NO-WON</v>
          </cell>
          <cell r="K1043" t="str">
            <v>AMG</v>
          </cell>
        </row>
        <row r="1044">
          <cell r="B1044" t="str">
            <v>P-0010</v>
          </cell>
          <cell r="C1044" t="str">
            <v>MECH RIGGER</v>
          </cell>
          <cell r="D1044">
            <v>7477</v>
          </cell>
          <cell r="E1044" t="str">
            <v>ILATAN ARMANDO</v>
          </cell>
          <cell r="G1044">
            <v>1.7</v>
          </cell>
          <cell r="I1044">
            <v>36979</v>
          </cell>
          <cell r="J1044" t="str">
            <v>MECH</v>
          </cell>
          <cell r="K1044" t="str">
            <v>CANA</v>
          </cell>
        </row>
        <row r="1045">
          <cell r="B1045" t="str">
            <v>P-0011</v>
          </cell>
          <cell r="C1045" t="str">
            <v>MECH RIGGER</v>
          </cell>
          <cell r="D1045">
            <v>7477</v>
          </cell>
          <cell r="E1045" t="str">
            <v>TAPEL JAIME</v>
          </cell>
          <cell r="G1045">
            <v>1.5</v>
          </cell>
          <cell r="I1045">
            <v>36979</v>
          </cell>
          <cell r="J1045" t="str">
            <v>P/RACK</v>
          </cell>
          <cell r="K1045" t="str">
            <v>AMG</v>
          </cell>
        </row>
        <row r="1046">
          <cell r="B1046" t="str">
            <v>P-0013</v>
          </cell>
          <cell r="C1046" t="str">
            <v>MECH. F/MAN</v>
          </cell>
          <cell r="D1046">
            <v>7211</v>
          </cell>
          <cell r="E1046" t="str">
            <v>WENIE M. BEJARASCO</v>
          </cell>
          <cell r="G1046">
            <v>2.5</v>
          </cell>
          <cell r="I1046">
            <v>37009</v>
          </cell>
          <cell r="J1046" t="str">
            <v>MECH</v>
          </cell>
          <cell r="K1046" t="str">
            <v>CANA</v>
          </cell>
        </row>
        <row r="1047">
          <cell r="B1047" t="str">
            <v>P-0019</v>
          </cell>
          <cell r="C1047" t="str">
            <v>TIG WELDER</v>
          </cell>
          <cell r="D1047">
            <v>7133</v>
          </cell>
          <cell r="E1047" t="str">
            <v>LAZARO MASANGCAY</v>
          </cell>
          <cell r="G1047">
            <v>2.5</v>
          </cell>
          <cell r="I1047">
            <v>37037</v>
          </cell>
          <cell r="J1047" t="str">
            <v>MECH</v>
          </cell>
          <cell r="K1047" t="str">
            <v>CANA</v>
          </cell>
        </row>
        <row r="1048">
          <cell r="B1048" t="str">
            <v>P-0022</v>
          </cell>
          <cell r="C1048" t="str">
            <v>PC OPTR</v>
          </cell>
          <cell r="D1048">
            <v>9957</v>
          </cell>
          <cell r="E1048" t="str">
            <v>ALLAN M. ILAGAN</v>
          </cell>
          <cell r="G1048">
            <v>500</v>
          </cell>
          <cell r="H1048">
            <v>525</v>
          </cell>
          <cell r="I1048">
            <v>37040</v>
          </cell>
          <cell r="J1048" t="str">
            <v>PLAN</v>
          </cell>
          <cell r="K1048" t="str">
            <v>MANGAF</v>
          </cell>
        </row>
        <row r="1049">
          <cell r="B1049" t="str">
            <v>P-0027</v>
          </cell>
          <cell r="C1049" t="str">
            <v>RIGGER</v>
          </cell>
          <cell r="D1049">
            <v>7477</v>
          </cell>
          <cell r="E1049" t="str">
            <v>JASPER ALCORIZA</v>
          </cell>
          <cell r="G1049">
            <v>1.4</v>
          </cell>
          <cell r="I1049">
            <v>37086</v>
          </cell>
          <cell r="J1049" t="str">
            <v>MECH</v>
          </cell>
          <cell r="K1049" t="str">
            <v>CANA</v>
          </cell>
        </row>
        <row r="1050">
          <cell r="B1050" t="str">
            <v>P-0030</v>
          </cell>
          <cell r="C1050" t="str">
            <v>CAPTAIN</v>
          </cell>
          <cell r="D1050">
            <v>6853</v>
          </cell>
          <cell r="E1050" t="str">
            <v>ANDRES M.RUGA</v>
          </cell>
          <cell r="G1050">
            <v>1500</v>
          </cell>
          <cell r="I1050">
            <v>37339</v>
          </cell>
          <cell r="J1050" t="str">
            <v>CIVIL</v>
          </cell>
          <cell r="K1050" t="str">
            <v>MANGAF</v>
          </cell>
        </row>
        <row r="1051">
          <cell r="B1051" t="str">
            <v>P-0031</v>
          </cell>
          <cell r="C1051" t="str">
            <v>MAT'L CLERK</v>
          </cell>
          <cell r="D1051">
            <v>9935</v>
          </cell>
          <cell r="E1051" t="str">
            <v>VALERIUS A.BOYLES</v>
          </cell>
          <cell r="G1051">
            <v>700</v>
          </cell>
          <cell r="I1051">
            <v>37349</v>
          </cell>
          <cell r="J1051" t="str">
            <v>MECH</v>
          </cell>
          <cell r="K1051" t="str">
            <v>MANGAF</v>
          </cell>
        </row>
        <row r="1052">
          <cell r="B1052" t="str">
            <v>P-0032</v>
          </cell>
          <cell r="C1052" t="str">
            <v>TIG WELDER</v>
          </cell>
          <cell r="D1052">
            <v>7133</v>
          </cell>
          <cell r="E1052" t="str">
            <v>CELESTINO G.GABALES</v>
          </cell>
          <cell r="G1052">
            <v>2.2000000000000002</v>
          </cell>
          <cell r="I1052">
            <v>37393</v>
          </cell>
          <cell r="J1052" t="str">
            <v>MECH</v>
          </cell>
          <cell r="K1052" t="str">
            <v>CANA</v>
          </cell>
        </row>
        <row r="1053">
          <cell r="B1053" t="str">
            <v>P-0033</v>
          </cell>
          <cell r="C1053" t="str">
            <v>TIG WELDER</v>
          </cell>
          <cell r="D1053">
            <v>7133</v>
          </cell>
          <cell r="E1053" t="str">
            <v>DOTESO S.CASTRO</v>
          </cell>
          <cell r="G1053">
            <v>2.1</v>
          </cell>
          <cell r="I1053">
            <v>37393</v>
          </cell>
          <cell r="J1053" t="str">
            <v>MECH</v>
          </cell>
          <cell r="K1053" t="str">
            <v>CANA</v>
          </cell>
        </row>
        <row r="1054">
          <cell r="B1054" t="str">
            <v>P-0034</v>
          </cell>
          <cell r="C1054" t="str">
            <v>TIG WELDER</v>
          </cell>
          <cell r="D1054">
            <v>7133</v>
          </cell>
          <cell r="E1054" t="str">
            <v>ARIELITO R.DEGUZMAN</v>
          </cell>
          <cell r="G1054">
            <v>2.2000000000000002</v>
          </cell>
          <cell r="I1054">
            <v>37393</v>
          </cell>
          <cell r="J1054" t="str">
            <v>MECH</v>
          </cell>
          <cell r="K1054" t="str">
            <v>CANA</v>
          </cell>
        </row>
        <row r="1055">
          <cell r="B1055" t="str">
            <v>P-0035</v>
          </cell>
          <cell r="C1055" t="str">
            <v>IRON WORK</v>
          </cell>
          <cell r="D1055">
            <v>7181</v>
          </cell>
          <cell r="E1055" t="str">
            <v>ALFREDO E.VALDEZ</v>
          </cell>
          <cell r="G1055">
            <v>1.4</v>
          </cell>
          <cell r="I1055">
            <v>37393</v>
          </cell>
          <cell r="J1055" t="str">
            <v>MECH</v>
          </cell>
          <cell r="K1055" t="str">
            <v>CANA</v>
          </cell>
        </row>
        <row r="1056">
          <cell r="B1056" t="str">
            <v>P-0036</v>
          </cell>
          <cell r="C1056" t="str">
            <v>MECH RIGGER</v>
          </cell>
          <cell r="D1056">
            <v>7477</v>
          </cell>
          <cell r="E1056" t="str">
            <v>MONDRITO JR.DEPUTO LARGO</v>
          </cell>
          <cell r="G1056">
            <v>1.35</v>
          </cell>
          <cell r="I1056">
            <v>37394</v>
          </cell>
          <cell r="J1056" t="str">
            <v>MECH</v>
          </cell>
          <cell r="K1056" t="str">
            <v>CANA</v>
          </cell>
        </row>
        <row r="1057">
          <cell r="B1057" t="str">
            <v>P-0037</v>
          </cell>
          <cell r="C1057" t="str">
            <v>TIG WELDER</v>
          </cell>
          <cell r="D1057">
            <v>7133</v>
          </cell>
          <cell r="E1057" t="str">
            <v>JOHNNY SURRO TULLAO</v>
          </cell>
          <cell r="G1057">
            <v>2.2000000000000002</v>
          </cell>
          <cell r="I1057">
            <v>37397</v>
          </cell>
          <cell r="J1057" t="str">
            <v>MECH</v>
          </cell>
          <cell r="K1057" t="str">
            <v>CANA</v>
          </cell>
        </row>
        <row r="1058">
          <cell r="B1058" t="str">
            <v>P-0038</v>
          </cell>
          <cell r="C1058" t="str">
            <v>TIG WELDER</v>
          </cell>
          <cell r="D1058">
            <v>7133</v>
          </cell>
          <cell r="E1058" t="str">
            <v>ROSELLER M.POLLEROS</v>
          </cell>
          <cell r="G1058">
            <v>2.2000000000000002</v>
          </cell>
          <cell r="I1058">
            <v>37400</v>
          </cell>
          <cell r="J1058" t="str">
            <v>MECH</v>
          </cell>
          <cell r="K1058" t="str">
            <v>CANA</v>
          </cell>
        </row>
        <row r="1059">
          <cell r="B1059" t="str">
            <v>P-0039</v>
          </cell>
          <cell r="C1059" t="str">
            <v>IRON WORK</v>
          </cell>
          <cell r="D1059">
            <v>7181</v>
          </cell>
          <cell r="E1059" t="str">
            <v>JOVENTINO R.MAUSISA</v>
          </cell>
          <cell r="G1059">
            <v>1.42</v>
          </cell>
          <cell r="I1059">
            <v>37400</v>
          </cell>
          <cell r="J1059" t="str">
            <v>MECH</v>
          </cell>
          <cell r="K1059" t="str">
            <v>CANA</v>
          </cell>
        </row>
        <row r="1060">
          <cell r="B1060" t="str">
            <v>P-0040</v>
          </cell>
          <cell r="C1060" t="str">
            <v>PIPING F/MAN</v>
          </cell>
          <cell r="D1060">
            <v>7121</v>
          </cell>
          <cell r="E1060" t="str">
            <v>RODRIGO C.MACANAS</v>
          </cell>
          <cell r="G1060">
            <v>2.2000000000000002</v>
          </cell>
          <cell r="I1060">
            <v>37401</v>
          </cell>
          <cell r="J1060" t="str">
            <v>MECH</v>
          </cell>
          <cell r="K1060" t="str">
            <v>CANA</v>
          </cell>
        </row>
        <row r="1061">
          <cell r="B1061" t="str">
            <v>P-0042</v>
          </cell>
          <cell r="C1061" t="str">
            <v>PIPING F/MAN</v>
          </cell>
          <cell r="D1061">
            <v>7121</v>
          </cell>
          <cell r="E1061" t="str">
            <v>JAYGEN L.GENON</v>
          </cell>
          <cell r="G1061">
            <v>2.02</v>
          </cell>
          <cell r="I1061">
            <v>37404</v>
          </cell>
          <cell r="J1061" t="str">
            <v>MECH</v>
          </cell>
          <cell r="K1061" t="str">
            <v>CANA</v>
          </cell>
        </row>
        <row r="1062">
          <cell r="B1062" t="str">
            <v>P-0043</v>
          </cell>
          <cell r="C1062" t="str">
            <v>PIPE FITTER</v>
          </cell>
          <cell r="D1062">
            <v>7121</v>
          </cell>
          <cell r="E1062" t="str">
            <v>JOSE T.SUBA</v>
          </cell>
          <cell r="G1062">
            <v>1.49</v>
          </cell>
          <cell r="I1062">
            <v>37407</v>
          </cell>
          <cell r="J1062" t="str">
            <v>MECH</v>
          </cell>
          <cell r="K1062" t="str">
            <v>CANA</v>
          </cell>
        </row>
        <row r="1063">
          <cell r="B1063" t="str">
            <v>P-0044</v>
          </cell>
          <cell r="C1063" t="str">
            <v>TIG WELDER</v>
          </cell>
          <cell r="D1063">
            <v>7133</v>
          </cell>
          <cell r="E1063" t="str">
            <v>CRISANTO P.RIEGO</v>
          </cell>
          <cell r="G1063">
            <v>2.2000000000000002</v>
          </cell>
          <cell r="I1063">
            <v>37407</v>
          </cell>
          <cell r="J1063" t="str">
            <v>MECH</v>
          </cell>
          <cell r="K1063" t="str">
            <v>CANA</v>
          </cell>
        </row>
        <row r="1064">
          <cell r="B1064" t="str">
            <v>P-0045</v>
          </cell>
          <cell r="C1064" t="str">
            <v>TIG WELDER</v>
          </cell>
          <cell r="D1064">
            <v>7133</v>
          </cell>
          <cell r="E1064" t="str">
            <v>RONNIE D.AROMIN</v>
          </cell>
          <cell r="G1064">
            <v>2.1</v>
          </cell>
          <cell r="I1064">
            <v>37408</v>
          </cell>
          <cell r="J1064" t="str">
            <v>MECH</v>
          </cell>
          <cell r="K1064" t="str">
            <v>CANA</v>
          </cell>
        </row>
        <row r="1065">
          <cell r="B1065" t="str">
            <v>P-0046</v>
          </cell>
          <cell r="C1065" t="str">
            <v>IRON WORK</v>
          </cell>
          <cell r="D1065">
            <v>7181</v>
          </cell>
          <cell r="E1065" t="str">
            <v>CARLITO B.CAPILI</v>
          </cell>
          <cell r="G1065">
            <v>1.35</v>
          </cell>
          <cell r="I1065">
            <v>37408</v>
          </cell>
          <cell r="J1065" t="str">
            <v>MECH</v>
          </cell>
          <cell r="K1065" t="str">
            <v>CANA</v>
          </cell>
        </row>
        <row r="1066">
          <cell r="B1066" t="str">
            <v>P-0047</v>
          </cell>
          <cell r="C1066" t="str">
            <v>PIPE FITTER</v>
          </cell>
          <cell r="D1066">
            <v>7121</v>
          </cell>
          <cell r="E1066" t="str">
            <v>ANDERS D.MERCADO</v>
          </cell>
          <cell r="G1066">
            <v>1.6</v>
          </cell>
          <cell r="I1066">
            <v>37422</v>
          </cell>
          <cell r="J1066" t="str">
            <v>MECH</v>
          </cell>
          <cell r="K1066" t="str">
            <v>CANA</v>
          </cell>
        </row>
        <row r="1067">
          <cell r="B1067" t="str">
            <v>P-0048</v>
          </cell>
          <cell r="C1067" t="str">
            <v>PIPE FITTER</v>
          </cell>
          <cell r="D1067">
            <v>7121</v>
          </cell>
          <cell r="E1067" t="str">
            <v>RICARDO A. CATAPANG</v>
          </cell>
          <cell r="G1067">
            <v>1.6</v>
          </cell>
          <cell r="I1067">
            <v>37422</v>
          </cell>
          <cell r="J1067" t="str">
            <v>MECH</v>
          </cell>
          <cell r="K1067" t="str">
            <v>CANA</v>
          </cell>
        </row>
        <row r="1068">
          <cell r="B1068" t="str">
            <v>P-0049</v>
          </cell>
          <cell r="C1068" t="str">
            <v>PIPING F/MAN</v>
          </cell>
          <cell r="D1068">
            <v>7121</v>
          </cell>
          <cell r="E1068" t="str">
            <v>ADOLFINO A.LIMPIADA</v>
          </cell>
          <cell r="G1068">
            <v>2.1</v>
          </cell>
          <cell r="I1068">
            <v>37422</v>
          </cell>
          <cell r="J1068" t="str">
            <v>MECH</v>
          </cell>
          <cell r="K1068" t="str">
            <v>CANA</v>
          </cell>
        </row>
        <row r="1069">
          <cell r="B1069" t="str">
            <v>P-0050</v>
          </cell>
          <cell r="C1069" t="str">
            <v>MECH RIGGER</v>
          </cell>
          <cell r="D1069">
            <v>7477</v>
          </cell>
          <cell r="E1069" t="str">
            <v>REDENTOR B.SEVILLA</v>
          </cell>
          <cell r="G1069">
            <v>1.3</v>
          </cell>
          <cell r="I1069">
            <v>37422</v>
          </cell>
          <cell r="J1069" t="str">
            <v>MECH</v>
          </cell>
          <cell r="K1069" t="str">
            <v>CANA</v>
          </cell>
        </row>
        <row r="1070">
          <cell r="B1070" t="str">
            <v>P-0051</v>
          </cell>
          <cell r="C1070" t="str">
            <v>MECH RIGGER</v>
          </cell>
          <cell r="D1070">
            <v>7477</v>
          </cell>
          <cell r="E1070" t="str">
            <v>RODNER B.DE JESUS</v>
          </cell>
          <cell r="G1070">
            <v>1.3</v>
          </cell>
          <cell r="I1070">
            <v>37422</v>
          </cell>
          <cell r="J1070" t="str">
            <v>MECH</v>
          </cell>
          <cell r="K1070" t="str">
            <v>CANA</v>
          </cell>
        </row>
        <row r="1071">
          <cell r="B1071" t="str">
            <v>P-0052</v>
          </cell>
          <cell r="C1071" t="str">
            <v>MILLWRIGHT</v>
          </cell>
          <cell r="D1071">
            <v>7211</v>
          </cell>
          <cell r="E1071" t="str">
            <v>BAYANI A.ROSALES</v>
          </cell>
          <cell r="G1071">
            <v>1.5</v>
          </cell>
          <cell r="I1071">
            <v>37422</v>
          </cell>
          <cell r="J1071" t="str">
            <v>MECH</v>
          </cell>
          <cell r="K1071" t="str">
            <v>CANA</v>
          </cell>
        </row>
        <row r="1072">
          <cell r="B1072" t="str">
            <v>P-0053</v>
          </cell>
          <cell r="C1072" t="str">
            <v>MILLWRIGHT</v>
          </cell>
          <cell r="D1072">
            <v>7211</v>
          </cell>
          <cell r="E1072" t="str">
            <v>MANOLO L.SIMPELO</v>
          </cell>
          <cell r="G1072">
            <v>1.55</v>
          </cell>
          <cell r="I1072">
            <v>37422</v>
          </cell>
          <cell r="J1072" t="str">
            <v>MECH</v>
          </cell>
          <cell r="K1072" t="str">
            <v>CANA</v>
          </cell>
        </row>
        <row r="1073">
          <cell r="B1073" t="str">
            <v>P-0054</v>
          </cell>
          <cell r="C1073" t="str">
            <v>TIG WELDER</v>
          </cell>
          <cell r="D1073">
            <v>7133</v>
          </cell>
          <cell r="E1073" t="str">
            <v>RODANTE M.MACATANGAY</v>
          </cell>
          <cell r="G1073">
            <v>2.2999999999999998</v>
          </cell>
          <cell r="I1073">
            <v>37422</v>
          </cell>
          <cell r="J1073" t="str">
            <v>MECH</v>
          </cell>
          <cell r="K1073" t="str">
            <v>CANA</v>
          </cell>
        </row>
        <row r="1074">
          <cell r="B1074" t="str">
            <v>P-0055</v>
          </cell>
          <cell r="C1074" t="str">
            <v>IRON WORK</v>
          </cell>
          <cell r="D1074">
            <v>7181</v>
          </cell>
          <cell r="E1074" t="str">
            <v>JOSEPH Y.INIT</v>
          </cell>
          <cell r="G1074">
            <v>1.35</v>
          </cell>
          <cell r="I1074">
            <v>37422</v>
          </cell>
          <cell r="J1074" t="str">
            <v>MECH</v>
          </cell>
          <cell r="K1074" t="str">
            <v>CANA</v>
          </cell>
        </row>
        <row r="1075">
          <cell r="B1075" t="str">
            <v>P-0056</v>
          </cell>
          <cell r="C1075" t="str">
            <v>MAT'L CLERK</v>
          </cell>
          <cell r="D1075">
            <v>9935</v>
          </cell>
          <cell r="E1075" t="str">
            <v>ALVIN N.AMORES</v>
          </cell>
          <cell r="G1075">
            <v>600</v>
          </cell>
          <cell r="I1075">
            <v>37422</v>
          </cell>
          <cell r="J1075" t="str">
            <v>MECH</v>
          </cell>
          <cell r="K1075" t="str">
            <v>MANGAF</v>
          </cell>
        </row>
        <row r="1076">
          <cell r="B1076" t="str">
            <v>P-0057</v>
          </cell>
          <cell r="C1076" t="str">
            <v>PIPE FITTER</v>
          </cell>
          <cell r="D1076">
            <v>7121</v>
          </cell>
          <cell r="E1076" t="str">
            <v>MANUEL A.GUMARANG</v>
          </cell>
          <cell r="G1076">
            <v>1.5</v>
          </cell>
          <cell r="I1076">
            <v>37430</v>
          </cell>
          <cell r="J1076" t="str">
            <v>MECH</v>
          </cell>
          <cell r="K1076" t="str">
            <v>CANA</v>
          </cell>
        </row>
        <row r="1077">
          <cell r="B1077" t="str">
            <v>P-0058</v>
          </cell>
          <cell r="C1077" t="str">
            <v>TIG WELDER</v>
          </cell>
          <cell r="D1077">
            <v>7133</v>
          </cell>
          <cell r="E1077" t="str">
            <v>MARVI I.LOPEZ</v>
          </cell>
          <cell r="G1077">
            <v>2.1</v>
          </cell>
          <cell r="I1077">
            <v>37430</v>
          </cell>
          <cell r="J1077" t="str">
            <v>MECH</v>
          </cell>
          <cell r="K1077" t="str">
            <v>CANA</v>
          </cell>
        </row>
        <row r="1078">
          <cell r="B1078" t="str">
            <v>P-0059</v>
          </cell>
          <cell r="C1078" t="str">
            <v>IRON WORK</v>
          </cell>
          <cell r="D1078">
            <v>7181</v>
          </cell>
          <cell r="E1078" t="str">
            <v>ROLANDO R.ROSARIO</v>
          </cell>
          <cell r="G1078">
            <v>1.6</v>
          </cell>
          <cell r="I1078">
            <v>37430</v>
          </cell>
          <cell r="J1078" t="str">
            <v>MECH</v>
          </cell>
          <cell r="K1078" t="str">
            <v>CANA</v>
          </cell>
        </row>
        <row r="1079">
          <cell r="B1079" t="str">
            <v>P-0060</v>
          </cell>
          <cell r="C1079" t="str">
            <v>MILLWRIGHT</v>
          </cell>
          <cell r="D1079">
            <v>7211</v>
          </cell>
          <cell r="E1079" t="str">
            <v>SIMEON D.ARO</v>
          </cell>
          <cell r="G1079">
            <v>1.6</v>
          </cell>
          <cell r="I1079">
            <v>37430</v>
          </cell>
          <cell r="J1079" t="str">
            <v>MECH</v>
          </cell>
          <cell r="K1079" t="str">
            <v>CANA</v>
          </cell>
        </row>
        <row r="1080">
          <cell r="B1080" t="str">
            <v>P-0061</v>
          </cell>
          <cell r="C1080" t="str">
            <v>MECH RIGGER</v>
          </cell>
          <cell r="D1080">
            <v>7477</v>
          </cell>
          <cell r="E1080" t="str">
            <v>REYNALDO D.LINAG</v>
          </cell>
          <cell r="G1080">
            <v>1.3</v>
          </cell>
          <cell r="I1080">
            <v>37430</v>
          </cell>
          <cell r="J1080" t="str">
            <v>PLAN</v>
          </cell>
          <cell r="K1080" t="str">
            <v>CANA</v>
          </cell>
        </row>
        <row r="1081">
          <cell r="B1081" t="str">
            <v>P-0063</v>
          </cell>
          <cell r="C1081" t="str">
            <v>PIPE FITTER</v>
          </cell>
          <cell r="D1081">
            <v>7121</v>
          </cell>
          <cell r="E1081" t="str">
            <v>FLORIANO S.ALIGAYA</v>
          </cell>
          <cell r="G1081">
            <v>1.49</v>
          </cell>
          <cell r="I1081">
            <v>37435</v>
          </cell>
          <cell r="J1081" t="str">
            <v>MECH</v>
          </cell>
          <cell r="K1081" t="str">
            <v>CANA</v>
          </cell>
        </row>
        <row r="1082">
          <cell r="B1082" t="str">
            <v>P-0064</v>
          </cell>
          <cell r="C1082" t="str">
            <v>PIPE FITTER</v>
          </cell>
          <cell r="D1082">
            <v>7121</v>
          </cell>
          <cell r="E1082" t="str">
            <v>GERONIMO A.GABI</v>
          </cell>
          <cell r="G1082">
            <v>1.55</v>
          </cell>
          <cell r="I1082">
            <v>37435</v>
          </cell>
          <cell r="J1082" t="str">
            <v>MECH</v>
          </cell>
          <cell r="K1082" t="str">
            <v>CANA</v>
          </cell>
        </row>
        <row r="1083">
          <cell r="B1083" t="str">
            <v>P-0065</v>
          </cell>
          <cell r="C1083" t="str">
            <v>PIPE FITTER</v>
          </cell>
          <cell r="D1083">
            <v>7121</v>
          </cell>
          <cell r="E1083" t="str">
            <v>REYNALDO M.CARINGAL</v>
          </cell>
          <cell r="G1083">
            <v>1.55</v>
          </cell>
          <cell r="I1083">
            <v>37435</v>
          </cell>
          <cell r="J1083" t="str">
            <v>MECH</v>
          </cell>
          <cell r="K1083" t="str">
            <v>CANA</v>
          </cell>
        </row>
        <row r="1084">
          <cell r="B1084" t="str">
            <v>P-0066</v>
          </cell>
          <cell r="C1084" t="str">
            <v>TIG WELDER</v>
          </cell>
          <cell r="D1084">
            <v>7133</v>
          </cell>
          <cell r="E1084" t="str">
            <v>ORLANDO B.FRANCISCO</v>
          </cell>
          <cell r="G1084">
            <v>2.2000000000000002</v>
          </cell>
          <cell r="I1084">
            <v>37435</v>
          </cell>
          <cell r="J1084" t="str">
            <v>MECH</v>
          </cell>
          <cell r="K1084" t="str">
            <v>CANA</v>
          </cell>
        </row>
        <row r="1085">
          <cell r="B1085" t="str">
            <v>P-0067</v>
          </cell>
          <cell r="C1085" t="str">
            <v>TIG WELDER</v>
          </cell>
          <cell r="D1085">
            <v>7133</v>
          </cell>
          <cell r="E1085" t="str">
            <v>PRIMO G.BARACENA</v>
          </cell>
          <cell r="G1085">
            <v>2.2000000000000002</v>
          </cell>
          <cell r="I1085">
            <v>37435</v>
          </cell>
          <cell r="J1085" t="str">
            <v>MECH</v>
          </cell>
          <cell r="K1085" t="str">
            <v>CANA</v>
          </cell>
        </row>
        <row r="1086">
          <cell r="B1086" t="str">
            <v>P-0068</v>
          </cell>
          <cell r="C1086" t="str">
            <v>TIG WELDER</v>
          </cell>
          <cell r="D1086">
            <v>7133</v>
          </cell>
          <cell r="E1086" t="str">
            <v>PEDRO Q.NUEZ</v>
          </cell>
          <cell r="G1086">
            <v>2.1</v>
          </cell>
          <cell r="I1086">
            <v>37435</v>
          </cell>
          <cell r="J1086" t="str">
            <v>MECH</v>
          </cell>
          <cell r="K1086" t="str">
            <v>CANA</v>
          </cell>
        </row>
        <row r="1087">
          <cell r="B1087" t="str">
            <v>P-0069</v>
          </cell>
          <cell r="C1087" t="str">
            <v>MECH RIGGER</v>
          </cell>
          <cell r="D1087">
            <v>7477</v>
          </cell>
          <cell r="E1087" t="str">
            <v>EDGARDO D.CADEVIDA</v>
          </cell>
          <cell r="G1087">
            <v>1.28</v>
          </cell>
          <cell r="I1087">
            <v>37435</v>
          </cell>
          <cell r="J1087" t="str">
            <v>MECH</v>
          </cell>
          <cell r="K1087" t="str">
            <v>CANA</v>
          </cell>
        </row>
        <row r="1088">
          <cell r="B1088" t="str">
            <v>P-0070</v>
          </cell>
          <cell r="C1088" t="str">
            <v>PIPE FITTER</v>
          </cell>
          <cell r="D1088">
            <v>7121</v>
          </cell>
          <cell r="E1088" t="str">
            <v>EDGARDO B.QUIAMBAO</v>
          </cell>
          <cell r="G1088">
            <v>1.55</v>
          </cell>
          <cell r="I1088">
            <v>37441</v>
          </cell>
          <cell r="J1088" t="str">
            <v>MECH</v>
          </cell>
          <cell r="K1088" t="str">
            <v>CANA</v>
          </cell>
        </row>
        <row r="1089">
          <cell r="B1089" t="str">
            <v>P-0071</v>
          </cell>
          <cell r="C1089" t="str">
            <v>TIG WELDER</v>
          </cell>
          <cell r="D1089">
            <v>7133</v>
          </cell>
          <cell r="E1089" t="str">
            <v>SIMPLICIO B.AMPONGAN</v>
          </cell>
          <cell r="G1089">
            <v>2.2000000000000002</v>
          </cell>
          <cell r="I1089">
            <v>37441</v>
          </cell>
          <cell r="J1089" t="str">
            <v>MECH</v>
          </cell>
          <cell r="K1089" t="str">
            <v>CANA</v>
          </cell>
        </row>
        <row r="1090">
          <cell r="B1090" t="str">
            <v>P-0072</v>
          </cell>
          <cell r="C1090" t="str">
            <v>G/WELDER</v>
          </cell>
          <cell r="D1090">
            <v>7131</v>
          </cell>
          <cell r="E1090" t="str">
            <v>DANNY BOY S.DIZON</v>
          </cell>
          <cell r="G1090">
            <v>1.8</v>
          </cell>
          <cell r="I1090">
            <v>37446</v>
          </cell>
          <cell r="J1090" t="str">
            <v>MECH</v>
          </cell>
          <cell r="K1090" t="str">
            <v>CANA</v>
          </cell>
        </row>
        <row r="1091">
          <cell r="B1091" t="str">
            <v>P-0073</v>
          </cell>
          <cell r="C1091" t="str">
            <v>P/FITTER</v>
          </cell>
          <cell r="D1091">
            <v>7121</v>
          </cell>
          <cell r="E1091" t="str">
            <v>EDWIN I.HUNDAN</v>
          </cell>
          <cell r="G1091">
            <v>1.6</v>
          </cell>
          <cell r="I1091">
            <v>37456</v>
          </cell>
          <cell r="J1091" t="str">
            <v>MECH</v>
          </cell>
          <cell r="K1091" t="str">
            <v>CANA</v>
          </cell>
        </row>
        <row r="1092">
          <cell r="B1092" t="str">
            <v>P-0074</v>
          </cell>
          <cell r="C1092" t="str">
            <v>IRON WORK</v>
          </cell>
          <cell r="D1092">
            <v>7181</v>
          </cell>
          <cell r="E1092" t="str">
            <v>MAR M.BANTA</v>
          </cell>
          <cell r="G1092">
            <v>1.35</v>
          </cell>
          <cell r="I1092">
            <v>37470</v>
          </cell>
          <cell r="J1092" t="str">
            <v>MECH</v>
          </cell>
          <cell r="K1092" t="str">
            <v>CANA</v>
          </cell>
        </row>
        <row r="1093">
          <cell r="B1093" t="str">
            <v>P-0075</v>
          </cell>
          <cell r="C1093" t="str">
            <v>MILLWRIGHT</v>
          </cell>
          <cell r="D1093">
            <v>7211</v>
          </cell>
          <cell r="E1093" t="str">
            <v>TEDDULO T.BEBIDA</v>
          </cell>
          <cell r="G1093">
            <v>1.5</v>
          </cell>
          <cell r="I1093">
            <v>37470</v>
          </cell>
          <cell r="J1093" t="str">
            <v>MECH</v>
          </cell>
          <cell r="K1093" t="str">
            <v>CANA</v>
          </cell>
        </row>
        <row r="1094">
          <cell r="B1094" t="str">
            <v>P-0076</v>
          </cell>
          <cell r="C1094" t="str">
            <v>TOOL KEEPER</v>
          </cell>
          <cell r="D1094">
            <v>9935</v>
          </cell>
          <cell r="E1094" t="str">
            <v>JOSE N.C.AGUILAR</v>
          </cell>
          <cell r="G1094">
            <v>450</v>
          </cell>
          <cell r="I1094">
            <v>37470</v>
          </cell>
          <cell r="J1094" t="str">
            <v>MECH</v>
          </cell>
          <cell r="K1094" t="str">
            <v>CANA</v>
          </cell>
        </row>
        <row r="1095">
          <cell r="B1095" t="str">
            <v>P-0077</v>
          </cell>
          <cell r="C1095" t="str">
            <v>PIPING F/MAN</v>
          </cell>
          <cell r="D1095">
            <v>7121</v>
          </cell>
          <cell r="E1095" t="str">
            <v>ANTONIO S. SOLIS</v>
          </cell>
          <cell r="G1095">
            <v>2.2000000000000002</v>
          </cell>
          <cell r="I1095">
            <v>37491</v>
          </cell>
          <cell r="J1095" t="str">
            <v>MECH</v>
          </cell>
          <cell r="K1095" t="str">
            <v>CANA</v>
          </cell>
        </row>
        <row r="1096">
          <cell r="B1096" t="str">
            <v>P-0078</v>
          </cell>
          <cell r="C1096" t="str">
            <v>RIGGER</v>
          </cell>
          <cell r="D1096">
            <v>4471</v>
          </cell>
          <cell r="E1096" t="str">
            <v>JULIO L.ABESAMIS</v>
          </cell>
          <cell r="G1096">
            <v>1.3</v>
          </cell>
          <cell r="I1096">
            <v>37507</v>
          </cell>
          <cell r="J1096" t="str">
            <v>MECH</v>
          </cell>
          <cell r="K1096" t="str">
            <v>CANA</v>
          </cell>
        </row>
        <row r="1097">
          <cell r="B1097" t="str">
            <v>P-0079</v>
          </cell>
          <cell r="C1097" t="str">
            <v>PIPE FITTER</v>
          </cell>
          <cell r="D1097">
            <v>7121</v>
          </cell>
          <cell r="E1097" t="str">
            <v>ALLAN H.FIDER</v>
          </cell>
          <cell r="G1097">
            <v>1.4</v>
          </cell>
          <cell r="I1097">
            <v>37507</v>
          </cell>
          <cell r="J1097" t="str">
            <v>MECH</v>
          </cell>
          <cell r="K1097" t="str">
            <v>CANA</v>
          </cell>
        </row>
        <row r="1098">
          <cell r="B1098" t="str">
            <v>P-0080</v>
          </cell>
          <cell r="C1098" t="str">
            <v>TIG WELDER</v>
          </cell>
          <cell r="D1098">
            <v>7133</v>
          </cell>
          <cell r="E1098" t="str">
            <v>ELNER B.BUENDIA</v>
          </cell>
          <cell r="G1098">
            <v>1.6</v>
          </cell>
          <cell r="I1098">
            <v>37507</v>
          </cell>
          <cell r="J1098" t="str">
            <v>MECH</v>
          </cell>
          <cell r="K1098" t="str">
            <v>CANA</v>
          </cell>
        </row>
        <row r="1099">
          <cell r="B1099" t="str">
            <v>P-0081</v>
          </cell>
          <cell r="C1099" t="str">
            <v>TIG WELDER</v>
          </cell>
          <cell r="D1099">
            <v>7133</v>
          </cell>
          <cell r="E1099" t="str">
            <v>ARTURO E.MANOS</v>
          </cell>
          <cell r="G1099">
            <v>2.1</v>
          </cell>
          <cell r="I1099">
            <v>37507</v>
          </cell>
          <cell r="J1099" t="str">
            <v>MECH</v>
          </cell>
          <cell r="K1099" t="str">
            <v>CANA</v>
          </cell>
        </row>
        <row r="1100">
          <cell r="B1100" t="str">
            <v>P-0082</v>
          </cell>
          <cell r="C1100" t="str">
            <v>RIGGER</v>
          </cell>
          <cell r="D1100">
            <v>4471</v>
          </cell>
          <cell r="E1100" t="str">
            <v>JAIMER E.LACHICA</v>
          </cell>
          <cell r="G1100">
            <v>1.35</v>
          </cell>
          <cell r="I1100">
            <v>37512</v>
          </cell>
          <cell r="J1100" t="str">
            <v>MECH</v>
          </cell>
          <cell r="K1100" t="str">
            <v>CANA</v>
          </cell>
        </row>
        <row r="1101">
          <cell r="B1101" t="str">
            <v>P-0083</v>
          </cell>
          <cell r="C1101" t="str">
            <v>TIG WELDER</v>
          </cell>
          <cell r="D1101">
            <v>7133</v>
          </cell>
          <cell r="E1101" t="str">
            <v>MANUEL G.PELAZE</v>
          </cell>
          <cell r="G1101">
            <v>2.5</v>
          </cell>
          <cell r="I1101">
            <v>37513</v>
          </cell>
          <cell r="J1101" t="str">
            <v>MECH</v>
          </cell>
          <cell r="K1101" t="str">
            <v>CANA</v>
          </cell>
        </row>
        <row r="1102">
          <cell r="B1102" t="str">
            <v>P-0084</v>
          </cell>
          <cell r="C1102" t="str">
            <v>TIG WELDER</v>
          </cell>
          <cell r="D1102">
            <v>7133</v>
          </cell>
          <cell r="E1102" t="str">
            <v>MARCELINO L.TIMTIM</v>
          </cell>
          <cell r="G1102">
            <v>2.5</v>
          </cell>
          <cell r="I1102">
            <v>37518</v>
          </cell>
          <cell r="J1102" t="str">
            <v>MECH</v>
          </cell>
          <cell r="K1102" t="str">
            <v>CANA</v>
          </cell>
        </row>
        <row r="1103">
          <cell r="B1103" t="str">
            <v>P-0085</v>
          </cell>
          <cell r="C1103" t="str">
            <v>MILLWRIGHT</v>
          </cell>
          <cell r="D1103">
            <v>7211</v>
          </cell>
          <cell r="E1103" t="str">
            <v>RENATO J.TAN</v>
          </cell>
          <cell r="G1103">
            <v>1.55</v>
          </cell>
          <cell r="I1103">
            <v>37518</v>
          </cell>
          <cell r="J1103" t="str">
            <v>MECH</v>
          </cell>
          <cell r="K1103" t="str">
            <v>CANA</v>
          </cell>
        </row>
        <row r="1104">
          <cell r="B1104" t="str">
            <v>P-0086</v>
          </cell>
          <cell r="C1104" t="str">
            <v>PIPE FITTER</v>
          </cell>
          <cell r="D1104">
            <v>7121</v>
          </cell>
          <cell r="E1104" t="str">
            <v>AMADO G.MATUSALIN</v>
          </cell>
          <cell r="G1104">
            <v>1.55</v>
          </cell>
          <cell r="I1104">
            <v>37519</v>
          </cell>
          <cell r="J1104" t="str">
            <v>MECH</v>
          </cell>
          <cell r="K1104" t="str">
            <v>CANA</v>
          </cell>
        </row>
        <row r="1105">
          <cell r="B1105" t="str">
            <v>P-0087</v>
          </cell>
          <cell r="C1105" t="str">
            <v>TIG WELDER</v>
          </cell>
          <cell r="D1105">
            <v>7133</v>
          </cell>
          <cell r="E1105" t="str">
            <v>ESTANISLAD P.PRASCO</v>
          </cell>
          <cell r="G1105">
            <v>2.5</v>
          </cell>
          <cell r="I1105">
            <v>37521</v>
          </cell>
          <cell r="J1105" t="str">
            <v>MECH</v>
          </cell>
          <cell r="K1105" t="str">
            <v>CANA</v>
          </cell>
        </row>
        <row r="1106">
          <cell r="B1106" t="str">
            <v>P-0088</v>
          </cell>
          <cell r="C1106" t="str">
            <v>TIG WELDER</v>
          </cell>
          <cell r="D1106">
            <v>7133</v>
          </cell>
          <cell r="E1106" t="str">
            <v>NICOLAS B.NASULI</v>
          </cell>
          <cell r="G1106">
            <v>2.5</v>
          </cell>
          <cell r="I1106">
            <v>37523</v>
          </cell>
          <cell r="J1106" t="str">
            <v>MECH</v>
          </cell>
          <cell r="K1106" t="str">
            <v>CANA</v>
          </cell>
        </row>
        <row r="1107">
          <cell r="B1107" t="str">
            <v>P-0089</v>
          </cell>
          <cell r="C1107" t="str">
            <v>TIG WELDER</v>
          </cell>
          <cell r="D1107">
            <v>7133</v>
          </cell>
          <cell r="E1107" t="str">
            <v>ROMULO S.ABELLA</v>
          </cell>
          <cell r="G1107">
            <v>2.5</v>
          </cell>
          <cell r="I1107">
            <v>37523</v>
          </cell>
          <cell r="J1107" t="str">
            <v>MECH</v>
          </cell>
          <cell r="K1107" t="str">
            <v>CANA</v>
          </cell>
        </row>
        <row r="1108">
          <cell r="B1108" t="str">
            <v>P-0090</v>
          </cell>
          <cell r="C1108" t="str">
            <v>IRON WORK</v>
          </cell>
          <cell r="D1108">
            <v>7181</v>
          </cell>
          <cell r="E1108" t="str">
            <v>LITO S.DESAMITO</v>
          </cell>
          <cell r="G1108">
            <v>1.42</v>
          </cell>
          <cell r="I1108">
            <v>37526</v>
          </cell>
          <cell r="J1108" t="str">
            <v>MECH</v>
          </cell>
          <cell r="K1108" t="str">
            <v>CANA</v>
          </cell>
        </row>
        <row r="1109">
          <cell r="B1109" t="str">
            <v>P-0091</v>
          </cell>
          <cell r="C1109" t="str">
            <v>IRON WORK</v>
          </cell>
          <cell r="D1109">
            <v>7181</v>
          </cell>
          <cell r="E1109" t="str">
            <v>REGELIO R.G.PASCUAL</v>
          </cell>
          <cell r="G1109">
            <v>1.42</v>
          </cell>
          <cell r="I1109">
            <v>37526</v>
          </cell>
          <cell r="J1109" t="str">
            <v>MECH</v>
          </cell>
          <cell r="K1109" t="str">
            <v>CANA</v>
          </cell>
        </row>
      </sheetData>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입"/>
      <sheetName val="xxxxxx"/>
      <sheetName val="공문"/>
      <sheetName val="작성지침"/>
      <sheetName val="환율"/>
      <sheetName val="목차"/>
      <sheetName val="수립기준"/>
      <sheetName val="총괄표(1)"/>
      <sheetName val="총괄표(2)"/>
      <sheetName val="구분손익（１）"/>
      <sheetName val="구분손익 (2)"/>
      <sheetName val="매출"/>
      <sheetName val="수출"/>
      <sheetName val="WORKER"/>
      <sheetName val="주관사업"/>
      <sheetName val="요약배부"/>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_신규"/>
      <sheetName val="BREAKDOWN(신규설치)"/>
      <sheetName val="SUMMARY_철거"/>
      <sheetName val="BREAKDOWN(철거설치)"/>
      <sheetName val="REDUCER"/>
      <sheetName val="WE'T"/>
      <sheetName val="#REF"/>
      <sheetName val="HVAC"/>
      <sheetName val="집계"/>
      <sheetName val="SILICATE"/>
      <sheetName val="계측"/>
      <sheetName val="뜃맟뭁돽띿맟?-BLDG"/>
      <sheetName val=" FURNACE현설"/>
      <sheetName val="예가표"/>
      <sheetName val="리비아견적작업"/>
      <sheetName val="BREAKDOWN_철거설치_"/>
      <sheetName val="WE_T"/>
      <sheetName val="뜃맟뭁돽띿맟__BLDG"/>
      <sheetName val="N賃率-職"/>
      <sheetName val="노임단가"/>
      <sheetName val="15100"/>
      <sheetName val="당진1,2호기전선관설치및접지4차공사내역서-을지"/>
      <sheetName val="12CGOU"/>
      <sheetName val="당초"/>
      <sheetName val="내역서"/>
      <sheetName val="PIPING"/>
      <sheetName val="품셈TABLE"/>
      <sheetName val="산근"/>
      <sheetName val="대비표"/>
      <sheetName val="설계예산서"/>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dex"/>
      <sheetName val="7.4.1.A"/>
      <sheetName val="7.4.1.B"/>
      <sheetName val="7.4.1.C"/>
      <sheetName val="7.4.1.D"/>
      <sheetName val="7.4.1.E"/>
      <sheetName val="7.4.1.F"/>
      <sheetName val="7.4.2.A"/>
      <sheetName val="7.4.2.B"/>
      <sheetName val="7.4.2.C"/>
      <sheetName val="7.4.3.A"/>
      <sheetName val="7.4.3.B"/>
      <sheetName val="7.4.3.C"/>
      <sheetName val="7.4.4.A.1"/>
      <sheetName val="7.4.4.A.2"/>
      <sheetName val="7.4.4.B"/>
      <sheetName val="7.4.5.A"/>
      <sheetName val="7.4.5.B"/>
      <sheetName val="7.4.5.C"/>
    </sheetNames>
    <sheetDataSet>
      <sheetData sheetId="0">
        <row r="2">
          <cell r="A2" t="str">
            <v>[P-HPP4] Hyosung Vietnam PP-4 Project</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dex"/>
      <sheetName val="7.4.1.A"/>
      <sheetName val="7.4.1.B"/>
      <sheetName val="7.4.1.C"/>
      <sheetName val="7.4.1.D"/>
      <sheetName val="7.4.1.E"/>
      <sheetName val="7.4.1.F"/>
      <sheetName val="7.4.2.A"/>
      <sheetName val="7.4.2.B"/>
      <sheetName val="7.4.2.C"/>
      <sheetName val="7.4.3.A"/>
      <sheetName val="7.4.3.B.Total (BOQ) (Total) "/>
      <sheetName val="7.4.3.B(BOQ)산식"/>
      <sheetName val="7.4.3.C(Spec)"/>
      <sheetName val="7.4.4.A.1"/>
      <sheetName val="7.4.4.A.2"/>
      <sheetName val="7.4.4.B"/>
      <sheetName val="7.4.5.A"/>
      <sheetName val="7.4.5.B"/>
      <sheetName val="7.4.5.C"/>
      <sheetName val="Ratio"/>
    </sheetNames>
    <sheetDataSet>
      <sheetData sheetId="0">
        <row r="13">
          <cell r="A13">
            <v>43005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KG-1_Building List_20191213"/>
      <sheetName val="PKG-1_Structure n Piperack List"/>
      <sheetName val="PKG-1 Location Map"/>
      <sheetName val="PKG-2_Building List_20191212"/>
      <sheetName val="PKG-2 Location Map"/>
      <sheetName val="PKG-3_Building List_20190906"/>
      <sheetName val="PKG-3 Location Map , 인허가 진행 현황"/>
    </sheetNames>
    <sheetDataSet>
      <sheetData sheetId="0"/>
      <sheetData sheetId="1" refreshError="1"/>
      <sheetData sheetId="2" refreshError="1"/>
      <sheetData sheetId="3"/>
      <sheetData sheetId="4" refreshError="1"/>
      <sheetData sheetId="5"/>
      <sheetData sheetId="6">
        <row r="8">
          <cell r="M8" t="str">
            <v>공작물축조신고 1차</v>
          </cell>
          <cell r="N8" t="str">
            <v>완료</v>
          </cell>
        </row>
        <row r="9">
          <cell r="M9" t="str">
            <v>공작물축조신고 1차</v>
          </cell>
          <cell r="N9" t="str">
            <v>완료</v>
          </cell>
        </row>
        <row r="10">
          <cell r="M10" t="str">
            <v>공작물축조신고 3차</v>
          </cell>
          <cell r="N10" t="str">
            <v>완료</v>
          </cell>
        </row>
        <row r="11">
          <cell r="M11" t="str">
            <v>공작물축조신고 3차</v>
          </cell>
          <cell r="N11" t="str">
            <v>완료</v>
          </cell>
        </row>
        <row r="12">
          <cell r="M12" t="str">
            <v>공작물축조신고 4차</v>
          </cell>
          <cell r="N12" t="str">
            <v>완료</v>
          </cell>
        </row>
        <row r="13">
          <cell r="M13" t="str">
            <v>공작물축조신고 4차</v>
          </cell>
          <cell r="N13" t="str">
            <v>완료</v>
          </cell>
        </row>
        <row r="14">
          <cell r="M14" t="str">
            <v>공작물축조신고 4차</v>
          </cell>
          <cell r="N14" t="str">
            <v>완료</v>
          </cell>
        </row>
        <row r="15">
          <cell r="M15" t="str">
            <v>공작물축조신고 4차</v>
          </cell>
          <cell r="N15" t="str">
            <v>완료</v>
          </cell>
        </row>
        <row r="16">
          <cell r="M16" t="str">
            <v>공작물축조신고 4차</v>
          </cell>
          <cell r="N16" t="str">
            <v>완료</v>
          </cell>
        </row>
        <row r="17">
          <cell r="M17" t="str">
            <v>공작물축조신고 4차</v>
          </cell>
          <cell r="N17" t="str">
            <v>완료</v>
          </cell>
        </row>
        <row r="18">
          <cell r="M18" t="str">
            <v>공작물축조신고 4차</v>
          </cell>
          <cell r="N18" t="str">
            <v>완료</v>
          </cell>
        </row>
        <row r="19">
          <cell r="M19" t="str">
            <v>공작물축조신고 4차</v>
          </cell>
          <cell r="N19" t="str">
            <v>완료</v>
          </cell>
        </row>
        <row r="20">
          <cell r="M20" t="str">
            <v>공작물축조신고 4차</v>
          </cell>
          <cell r="N20" t="str">
            <v>완료</v>
          </cell>
        </row>
        <row r="21">
          <cell r="M21" t="str">
            <v>공작물축조신고 4차</v>
          </cell>
          <cell r="N21" t="str">
            <v>완료</v>
          </cell>
        </row>
        <row r="22">
          <cell r="M22" t="str">
            <v>공작물축조신고 4차</v>
          </cell>
          <cell r="N22" t="str">
            <v>완료</v>
          </cell>
        </row>
        <row r="23">
          <cell r="M23" t="str">
            <v>공작물축조신고 4차</v>
          </cell>
          <cell r="N23" t="str">
            <v>완료</v>
          </cell>
        </row>
        <row r="24">
          <cell r="M24" t="str">
            <v>공작물축조신고 4차</v>
          </cell>
          <cell r="N24" t="str">
            <v>완료</v>
          </cell>
        </row>
        <row r="25">
          <cell r="M25" t="str">
            <v>공작물축조신고 4차</v>
          </cell>
          <cell r="N25" t="str">
            <v>완료</v>
          </cell>
        </row>
        <row r="26">
          <cell r="M26" t="str">
            <v>공작물축조신고 4차</v>
          </cell>
          <cell r="N26" t="str">
            <v>완료</v>
          </cell>
        </row>
        <row r="27">
          <cell r="M27" t="str">
            <v>공작물축조신고 4차</v>
          </cell>
          <cell r="N27" t="str">
            <v>완료</v>
          </cell>
        </row>
        <row r="28">
          <cell r="M28" t="str">
            <v>공작물축조신고 4차</v>
          </cell>
          <cell r="N28" t="str">
            <v>완료</v>
          </cell>
        </row>
        <row r="29">
          <cell r="M29" t="str">
            <v>공작물축조신고 4차</v>
          </cell>
          <cell r="N29" t="str">
            <v>완료</v>
          </cell>
        </row>
        <row r="30">
          <cell r="M30" t="str">
            <v>공작물축조신고 4차</v>
          </cell>
          <cell r="N30" t="str">
            <v>완료</v>
          </cell>
        </row>
        <row r="31">
          <cell r="M31" t="str">
            <v>공작물축조신고 4차</v>
          </cell>
          <cell r="N31" t="str">
            <v>완료</v>
          </cell>
        </row>
        <row r="32">
          <cell r="M32" t="str">
            <v>공작물축조신고 4차</v>
          </cell>
          <cell r="N32" t="str">
            <v>완료</v>
          </cell>
        </row>
        <row r="33">
          <cell r="M33" t="str">
            <v>공작물축조신고 4차</v>
          </cell>
          <cell r="N33" t="str">
            <v>완료</v>
          </cell>
        </row>
        <row r="34">
          <cell r="M34" t="str">
            <v>공작물축조신고 4차</v>
          </cell>
          <cell r="N34" t="str">
            <v>완료</v>
          </cell>
        </row>
        <row r="35">
          <cell r="M35" t="str">
            <v>공작물축조신고 4차</v>
          </cell>
          <cell r="N35" t="str">
            <v>완료</v>
          </cell>
        </row>
        <row r="58">
          <cell r="M58" t="str">
            <v>건축허가 2차</v>
          </cell>
        </row>
        <row r="59">
          <cell r="M59" t="str">
            <v>건축허가 2차</v>
          </cell>
        </row>
        <row r="60">
          <cell r="M60" t="str">
            <v>건축허가 3차</v>
          </cell>
          <cell r="N60" t="str">
            <v>-</v>
          </cell>
        </row>
        <row r="61">
          <cell r="M61" t="str">
            <v>건축허가 3차</v>
          </cell>
          <cell r="N61" t="str">
            <v>-</v>
          </cell>
        </row>
        <row r="62">
          <cell r="M62" t="str">
            <v>건축허가 3차</v>
          </cell>
          <cell r="N62" t="str">
            <v>-</v>
          </cell>
        </row>
        <row r="63">
          <cell r="M63" t="str">
            <v>건축허가 3차</v>
          </cell>
          <cell r="N63" t="str">
            <v>-</v>
          </cell>
        </row>
        <row r="64">
          <cell r="M64" t="str">
            <v>건축허가 3차</v>
          </cell>
          <cell r="N64" t="str">
            <v>-</v>
          </cell>
        </row>
        <row r="65">
          <cell r="M65" t="str">
            <v>건축허가 3차</v>
          </cell>
          <cell r="N65" t="str">
            <v>-</v>
          </cell>
        </row>
        <row r="66">
          <cell r="M66" t="str">
            <v>건축허가 3차</v>
          </cell>
          <cell r="N66" t="str">
            <v>-</v>
          </cell>
        </row>
        <row r="67">
          <cell r="M67" t="str">
            <v>건축허가 4차</v>
          </cell>
          <cell r="N67" t="str">
            <v>-</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C268"/>
  <sheetViews>
    <sheetView zoomScale="85" zoomScaleNormal="85" workbookViewId="0">
      <selection activeCell="H15" sqref="H15"/>
    </sheetView>
  </sheetViews>
  <sheetFormatPr defaultRowHeight="16.5"/>
  <cols>
    <col min="1" max="1" width="17.125" customWidth="1"/>
    <col min="2" max="2" width="14.25" customWidth="1"/>
    <col min="3" max="3" width="12.125" customWidth="1"/>
    <col min="4" max="4" width="17.125" customWidth="1"/>
    <col min="5" max="5" width="11.375" customWidth="1"/>
    <col min="6" max="6" width="31.375" customWidth="1"/>
    <col min="7" max="7" width="5.75" customWidth="1"/>
    <col min="8" max="8" width="12.875" customWidth="1"/>
    <col min="9" max="9" width="14.25" customWidth="1"/>
    <col min="10" max="10" width="7.125" customWidth="1"/>
    <col min="11" max="12" width="5.75" customWidth="1"/>
    <col min="13" max="13" width="7.125" customWidth="1"/>
    <col min="14" max="15" width="11.375" customWidth="1"/>
    <col min="16" max="18" width="8.625" customWidth="1"/>
    <col min="19" max="19" width="11.375" customWidth="1"/>
    <col min="20" max="21" width="10" customWidth="1"/>
    <col min="22" max="23" width="14.25" customWidth="1"/>
    <col min="24" max="25" width="8.625" customWidth="1"/>
    <col min="26" max="26" width="7.875" customWidth="1"/>
    <col min="27" max="27" width="30" customWidth="1"/>
    <col min="28" max="28" width="8.625" customWidth="1"/>
    <col min="29" max="29" width="35.75" customWidth="1"/>
  </cols>
  <sheetData>
    <row r="1" spans="1:29" ht="18.75" customHeight="1">
      <c r="A1" s="4229" t="s">
        <v>4664</v>
      </c>
      <c r="B1" s="4229"/>
      <c r="C1" s="4229"/>
      <c r="D1" s="4229"/>
      <c r="E1" s="4229"/>
      <c r="F1" s="4229"/>
      <c r="G1" s="4229"/>
      <c r="H1" s="4229"/>
      <c r="I1" s="4229"/>
      <c r="J1" s="4229"/>
      <c r="K1" s="4229"/>
      <c r="L1" s="4229"/>
      <c r="M1" s="4229"/>
      <c r="N1" s="4229"/>
      <c r="O1" s="4229"/>
      <c r="P1" s="4229"/>
      <c r="Q1" s="4229"/>
      <c r="R1" s="4229"/>
      <c r="S1" s="4229"/>
      <c r="T1" s="4229"/>
      <c r="U1" s="4229"/>
      <c r="V1" s="4229"/>
      <c r="W1" s="4229"/>
      <c r="X1" s="4229"/>
      <c r="Y1" s="4229"/>
      <c r="Z1" s="4229"/>
      <c r="AA1" s="4229"/>
      <c r="AB1" s="4229"/>
      <c r="AC1" s="4229"/>
    </row>
    <row r="2" spans="1:29" ht="13.5" customHeight="1">
      <c r="A2" s="4230" t="s">
        <v>4665</v>
      </c>
      <c r="B2" s="4230"/>
      <c r="C2" s="4230"/>
      <c r="D2" s="4230"/>
      <c r="E2" s="4230"/>
      <c r="F2" s="4230"/>
      <c r="G2" s="4230"/>
      <c r="H2" s="4230"/>
      <c r="I2" s="4230"/>
      <c r="J2" s="4230"/>
      <c r="K2" s="4230"/>
      <c r="L2" s="4230"/>
      <c r="M2" s="4230"/>
      <c r="N2" s="4230"/>
      <c r="O2" s="4230"/>
      <c r="P2" s="4230"/>
      <c r="Q2" s="4230"/>
      <c r="R2" s="4230"/>
      <c r="S2" s="4230"/>
      <c r="T2" s="4230"/>
      <c r="U2" s="4230"/>
      <c r="V2" s="4230"/>
      <c r="W2" s="4230"/>
      <c r="X2" s="4230"/>
      <c r="Y2" s="4230"/>
      <c r="Z2" s="4230"/>
      <c r="AA2" s="4230"/>
      <c r="AB2" s="4230"/>
      <c r="AC2" s="4230"/>
    </row>
    <row r="3" spans="1:29" ht="23.25" customHeight="1">
      <c r="A3" s="4231" t="s">
        <v>2570</v>
      </c>
      <c r="B3" s="4231" t="s">
        <v>1</v>
      </c>
      <c r="C3" s="4231" t="s">
        <v>4666</v>
      </c>
      <c r="D3" s="4231" t="s">
        <v>4667</v>
      </c>
      <c r="E3" s="4231" t="s">
        <v>4668</v>
      </c>
      <c r="F3" s="4231" t="s">
        <v>2082</v>
      </c>
      <c r="G3" s="4231" t="s">
        <v>4669</v>
      </c>
      <c r="H3" s="4231"/>
      <c r="I3" s="4231"/>
      <c r="J3" s="4231" t="s">
        <v>4670</v>
      </c>
      <c r="K3" s="4231" t="s">
        <v>2</v>
      </c>
      <c r="L3" s="4231" t="s">
        <v>3</v>
      </c>
      <c r="M3" s="4231"/>
      <c r="N3" s="4231"/>
      <c r="O3" s="4231"/>
      <c r="P3" s="4231"/>
      <c r="Q3" s="4231"/>
      <c r="R3" s="4231"/>
      <c r="S3" s="4231"/>
      <c r="T3" s="4231"/>
      <c r="U3" s="4231"/>
      <c r="V3" s="4231"/>
      <c r="W3" s="4231"/>
      <c r="X3" s="4231" t="s">
        <v>4671</v>
      </c>
      <c r="Y3" s="4231"/>
      <c r="Z3" s="4231" t="s">
        <v>4511</v>
      </c>
      <c r="AA3" s="4231" t="s">
        <v>4672</v>
      </c>
      <c r="AB3" s="4231" t="s">
        <v>5</v>
      </c>
      <c r="AC3" s="4231" t="s">
        <v>4673</v>
      </c>
    </row>
    <row r="4" spans="1:29" ht="23.25" customHeight="1">
      <c r="A4" s="4231"/>
      <c r="B4" s="4231"/>
      <c r="C4" s="4231"/>
      <c r="D4" s="4231"/>
      <c r="E4" s="4231"/>
      <c r="F4" s="4231"/>
      <c r="G4" s="4231" t="s">
        <v>6</v>
      </c>
      <c r="H4" s="4231" t="s">
        <v>4674</v>
      </c>
      <c r="I4" s="4231" t="s">
        <v>4675</v>
      </c>
      <c r="J4" s="4231"/>
      <c r="K4" s="4231"/>
      <c r="L4" s="4231" t="s">
        <v>7</v>
      </c>
      <c r="M4" s="4231"/>
      <c r="N4" s="4231" t="s">
        <v>769</v>
      </c>
      <c r="O4" s="4231"/>
      <c r="P4" s="4231" t="s">
        <v>4676</v>
      </c>
      <c r="Q4" s="4231" t="s">
        <v>4677</v>
      </c>
      <c r="R4" s="4231" t="s">
        <v>4678</v>
      </c>
      <c r="S4" s="4231" t="s">
        <v>4679</v>
      </c>
      <c r="T4" s="4231" t="s">
        <v>4680</v>
      </c>
      <c r="U4" s="4231" t="s">
        <v>4681</v>
      </c>
      <c r="V4" s="4231" t="s">
        <v>4682</v>
      </c>
      <c r="W4" s="4231" t="s">
        <v>8</v>
      </c>
      <c r="X4" s="4231" t="s">
        <v>4683</v>
      </c>
      <c r="Y4" s="4231" t="s">
        <v>4684</v>
      </c>
      <c r="Z4" s="4231"/>
      <c r="AA4" s="4231"/>
      <c r="AB4" s="4231"/>
      <c r="AC4" s="4231"/>
    </row>
    <row r="5" spans="1:29" ht="23.25" customHeight="1">
      <c r="A5" s="4231"/>
      <c r="B5" s="4231"/>
      <c r="C5" s="4231"/>
      <c r="D5" s="4231"/>
      <c r="E5" s="4231"/>
      <c r="F5" s="4231"/>
      <c r="G5" s="4231"/>
      <c r="H5" s="4231"/>
      <c r="I5" s="4231"/>
      <c r="J5" s="4231"/>
      <c r="K5" s="4231"/>
      <c r="L5" s="3529" t="s">
        <v>4555</v>
      </c>
      <c r="M5" s="3529" t="s">
        <v>4685</v>
      </c>
      <c r="N5" s="3529" t="s">
        <v>769</v>
      </c>
      <c r="O5" s="3529" t="s">
        <v>4686</v>
      </c>
      <c r="P5" s="4231"/>
      <c r="Q5" s="4231"/>
      <c r="R5" s="4231"/>
      <c r="S5" s="4231"/>
      <c r="T5" s="4231"/>
      <c r="U5" s="4231"/>
      <c r="V5" s="4231"/>
      <c r="W5" s="4231"/>
      <c r="X5" s="4231"/>
      <c r="Y5" s="4231"/>
      <c r="Z5" s="4231"/>
      <c r="AA5" s="4231"/>
      <c r="AB5" s="4231"/>
      <c r="AC5" s="4231"/>
    </row>
    <row r="6" spans="1:29" ht="18.75" customHeight="1">
      <c r="A6" s="3530" t="s">
        <v>629</v>
      </c>
      <c r="B6" s="3530" t="s">
        <v>4687</v>
      </c>
      <c r="C6" s="3530" t="s">
        <v>4688</v>
      </c>
      <c r="D6" s="3530" t="s">
        <v>4689</v>
      </c>
      <c r="E6" s="3530" t="s">
        <v>4690</v>
      </c>
      <c r="F6" s="3531" t="s">
        <v>4691</v>
      </c>
      <c r="G6" s="3530" t="s">
        <v>4519</v>
      </c>
      <c r="H6" s="3530" t="s">
        <v>932</v>
      </c>
      <c r="I6" s="3530" t="s">
        <v>4692</v>
      </c>
      <c r="J6" s="3530" t="s">
        <v>4693</v>
      </c>
      <c r="K6" s="3532">
        <v>1</v>
      </c>
      <c r="L6" s="3532">
        <v>1</v>
      </c>
      <c r="M6" s="3532"/>
      <c r="N6" s="3532"/>
      <c r="O6" s="3532"/>
      <c r="P6" s="3533">
        <v>4.5</v>
      </c>
      <c r="Q6" s="3533">
        <v>4.5</v>
      </c>
      <c r="R6" s="3533">
        <v>5.15</v>
      </c>
      <c r="S6" s="3533"/>
      <c r="T6" s="3533"/>
      <c r="U6" s="3532"/>
      <c r="V6" s="3533">
        <v>20.25</v>
      </c>
      <c r="W6" s="3533">
        <v>104.29</v>
      </c>
      <c r="X6" s="3532"/>
      <c r="Y6" s="3532"/>
      <c r="Z6" s="3532"/>
      <c r="AA6" s="3531"/>
      <c r="AB6" s="3530" t="s">
        <v>9</v>
      </c>
      <c r="AC6" s="3534"/>
    </row>
    <row r="7" spans="1:29" ht="18.75" customHeight="1">
      <c r="A7" s="3530" t="s">
        <v>4694</v>
      </c>
      <c r="B7" s="3532"/>
      <c r="C7" s="3532"/>
      <c r="D7" s="3532"/>
      <c r="E7" s="3532"/>
      <c r="F7" s="3535"/>
      <c r="G7" s="3532"/>
      <c r="H7" s="3532"/>
      <c r="I7" s="3532"/>
      <c r="J7" s="3532"/>
      <c r="K7" s="3532"/>
      <c r="L7" s="3532"/>
      <c r="M7" s="3530" t="s">
        <v>9</v>
      </c>
      <c r="N7" s="3530" t="s">
        <v>819</v>
      </c>
      <c r="O7" s="3532"/>
      <c r="P7" s="3533">
        <v>4.5</v>
      </c>
      <c r="Q7" s="3533">
        <v>4.5</v>
      </c>
      <c r="R7" s="3533">
        <v>5.15</v>
      </c>
      <c r="S7" s="3533">
        <v>20.25</v>
      </c>
      <c r="T7" s="3533"/>
      <c r="U7" s="3530" t="s">
        <v>9</v>
      </c>
      <c r="V7" s="3533"/>
      <c r="W7" s="3533"/>
      <c r="X7" s="3532"/>
      <c r="Y7" s="3532"/>
      <c r="Z7" s="3532"/>
      <c r="AA7" s="3535"/>
      <c r="AB7" s="3532"/>
      <c r="AC7" s="3534"/>
    </row>
    <row r="8" spans="1:29" ht="18.75" customHeight="1">
      <c r="A8" s="3530" t="s">
        <v>631</v>
      </c>
      <c r="B8" s="3530" t="s">
        <v>4695</v>
      </c>
      <c r="C8" s="3530" t="s">
        <v>4696</v>
      </c>
      <c r="D8" s="3530" t="s">
        <v>4697</v>
      </c>
      <c r="E8" s="3530" t="s">
        <v>4698</v>
      </c>
      <c r="F8" s="3531" t="s">
        <v>4699</v>
      </c>
      <c r="G8" s="3530" t="s">
        <v>4519</v>
      </c>
      <c r="H8" s="3530" t="s">
        <v>932</v>
      </c>
      <c r="I8" s="3530" t="s">
        <v>4692</v>
      </c>
      <c r="J8" s="3530" t="s">
        <v>4700</v>
      </c>
      <c r="K8" s="3532">
        <v>1</v>
      </c>
      <c r="L8" s="3532">
        <v>1</v>
      </c>
      <c r="M8" s="3532"/>
      <c r="N8" s="3532"/>
      <c r="O8" s="3532"/>
      <c r="P8" s="3533">
        <v>13</v>
      </c>
      <c r="Q8" s="3533">
        <v>8.4499999999999993</v>
      </c>
      <c r="R8" s="3533">
        <v>5.15</v>
      </c>
      <c r="S8" s="3533"/>
      <c r="T8" s="3533"/>
      <c r="U8" s="3532"/>
      <c r="V8" s="3533">
        <v>109.85</v>
      </c>
      <c r="W8" s="3533">
        <v>565.73</v>
      </c>
      <c r="X8" s="3532"/>
      <c r="Y8" s="3532"/>
      <c r="Z8" s="3532"/>
      <c r="AA8" s="3531"/>
      <c r="AB8" s="3532"/>
      <c r="AC8" s="3534"/>
    </row>
    <row r="9" spans="1:29" ht="18.75" customHeight="1">
      <c r="A9" s="3530" t="s">
        <v>4701</v>
      </c>
      <c r="B9" s="3532"/>
      <c r="C9" s="3532"/>
      <c r="D9" s="3532"/>
      <c r="E9" s="3532"/>
      <c r="F9" s="3535"/>
      <c r="G9" s="3532"/>
      <c r="H9" s="3532"/>
      <c r="I9" s="3532"/>
      <c r="J9" s="3532"/>
      <c r="K9" s="3532"/>
      <c r="L9" s="3532"/>
      <c r="M9" s="3530" t="s">
        <v>9</v>
      </c>
      <c r="N9" s="3530" t="s">
        <v>819</v>
      </c>
      <c r="O9" s="3532"/>
      <c r="P9" s="3533">
        <v>13</v>
      </c>
      <c r="Q9" s="3533">
        <v>8.4499999999999993</v>
      </c>
      <c r="R9" s="3533">
        <v>5.15</v>
      </c>
      <c r="S9" s="3533">
        <v>109.85</v>
      </c>
      <c r="T9" s="3533"/>
      <c r="U9" s="3530" t="s">
        <v>9</v>
      </c>
      <c r="V9" s="3533"/>
      <c r="W9" s="3533"/>
      <c r="X9" s="3532"/>
      <c r="Y9" s="3532"/>
      <c r="Z9" s="3532"/>
      <c r="AA9" s="3535"/>
      <c r="AB9" s="3532"/>
      <c r="AC9" s="3534"/>
    </row>
    <row r="10" spans="1:29" ht="18.75" customHeight="1">
      <c r="A10" s="3530" t="s">
        <v>632</v>
      </c>
      <c r="B10" s="3530" t="s">
        <v>4695</v>
      </c>
      <c r="C10" s="3530" t="s">
        <v>4696</v>
      </c>
      <c r="D10" s="3530" t="s">
        <v>4702</v>
      </c>
      <c r="E10" s="3530" t="s">
        <v>4698</v>
      </c>
      <c r="F10" s="3531" t="s">
        <v>4703</v>
      </c>
      <c r="G10" s="3530" t="s">
        <v>4519</v>
      </c>
      <c r="H10" s="3530" t="s">
        <v>1354</v>
      </c>
      <c r="I10" s="3530" t="s">
        <v>4704</v>
      </c>
      <c r="J10" s="3530" t="s">
        <v>4700</v>
      </c>
      <c r="K10" s="3532">
        <v>1</v>
      </c>
      <c r="L10" s="3532">
        <v>1</v>
      </c>
      <c r="M10" s="3532"/>
      <c r="N10" s="3532"/>
      <c r="O10" s="3532"/>
      <c r="P10" s="3533">
        <v>8.6999999999999993</v>
      </c>
      <c r="Q10" s="3533">
        <v>6.5</v>
      </c>
      <c r="R10" s="3533">
        <v>5.35</v>
      </c>
      <c r="S10" s="3533"/>
      <c r="T10" s="3533"/>
      <c r="U10" s="3532"/>
      <c r="V10" s="3533">
        <v>56.55</v>
      </c>
      <c r="W10" s="3533">
        <v>302.54000000000002</v>
      </c>
      <c r="X10" s="3532"/>
      <c r="Y10" s="3532"/>
      <c r="Z10" s="3530" t="s">
        <v>9</v>
      </c>
      <c r="AA10" s="3531"/>
      <c r="AB10" s="3532"/>
      <c r="AC10" s="3534"/>
    </row>
    <row r="11" spans="1:29" ht="18.75" customHeight="1">
      <c r="A11" s="3530" t="s">
        <v>4705</v>
      </c>
      <c r="B11" s="3532"/>
      <c r="C11" s="3532"/>
      <c r="D11" s="3532"/>
      <c r="E11" s="3532"/>
      <c r="F11" s="3535"/>
      <c r="G11" s="3532"/>
      <c r="H11" s="3532"/>
      <c r="I11" s="3532"/>
      <c r="J11" s="3532"/>
      <c r="K11" s="3532"/>
      <c r="L11" s="3532"/>
      <c r="M11" s="3530" t="s">
        <v>9</v>
      </c>
      <c r="N11" s="3530" t="s">
        <v>819</v>
      </c>
      <c r="O11" s="3532"/>
      <c r="P11" s="3533">
        <v>8.6999999999999993</v>
      </c>
      <c r="Q11" s="3533">
        <v>6.5</v>
      </c>
      <c r="R11" s="3533">
        <v>5.35</v>
      </c>
      <c r="S11" s="3533">
        <v>56.55</v>
      </c>
      <c r="T11" s="3533"/>
      <c r="U11" s="3530" t="s">
        <v>9</v>
      </c>
      <c r="V11" s="3533"/>
      <c r="W11" s="3533"/>
      <c r="X11" s="3532"/>
      <c r="Y11" s="3532"/>
      <c r="Z11" s="3532"/>
      <c r="AA11" s="3535"/>
      <c r="AB11" s="3532"/>
      <c r="AC11" s="3534"/>
    </row>
    <row r="12" spans="1:29" ht="18.75" customHeight="1">
      <c r="A12" s="3530" t="s">
        <v>633</v>
      </c>
      <c r="B12" s="3530" t="s">
        <v>4695</v>
      </c>
      <c r="C12" s="3530" t="s">
        <v>4696</v>
      </c>
      <c r="D12" s="3530" t="s">
        <v>4706</v>
      </c>
      <c r="E12" s="3530" t="s">
        <v>4707</v>
      </c>
      <c r="F12" s="3531" t="s">
        <v>4708</v>
      </c>
      <c r="G12" s="3530" t="s">
        <v>4519</v>
      </c>
      <c r="H12" s="3530" t="s">
        <v>1354</v>
      </c>
      <c r="I12" s="3530" t="s">
        <v>4704</v>
      </c>
      <c r="J12" s="3530" t="s">
        <v>4700</v>
      </c>
      <c r="K12" s="3532">
        <v>1</v>
      </c>
      <c r="L12" s="3532">
        <v>1</v>
      </c>
      <c r="M12" s="3532"/>
      <c r="N12" s="3532"/>
      <c r="O12" s="3532"/>
      <c r="P12" s="3533">
        <v>5.5</v>
      </c>
      <c r="Q12" s="3533">
        <v>5</v>
      </c>
      <c r="R12" s="3533">
        <v>5</v>
      </c>
      <c r="S12" s="3533"/>
      <c r="T12" s="3533"/>
      <c r="U12" s="3532"/>
      <c r="V12" s="3533">
        <v>25</v>
      </c>
      <c r="W12" s="3533">
        <v>125</v>
      </c>
      <c r="X12" s="3532"/>
      <c r="Y12" s="3532"/>
      <c r="Z12" s="3530" t="s">
        <v>9</v>
      </c>
      <c r="AA12" s="3531"/>
      <c r="AB12" s="3532"/>
      <c r="AC12" s="3534"/>
    </row>
    <row r="13" spans="1:29" ht="18.75" customHeight="1">
      <c r="A13" s="3530" t="s">
        <v>4709</v>
      </c>
      <c r="B13" s="3532"/>
      <c r="C13" s="3532"/>
      <c r="D13" s="3532"/>
      <c r="E13" s="3532"/>
      <c r="F13" s="3535"/>
      <c r="G13" s="3532"/>
      <c r="H13" s="3532"/>
      <c r="I13" s="3532"/>
      <c r="J13" s="3532"/>
      <c r="K13" s="3532"/>
      <c r="L13" s="3532"/>
      <c r="M13" s="3530" t="s">
        <v>9</v>
      </c>
      <c r="N13" s="3530" t="s">
        <v>819</v>
      </c>
      <c r="O13" s="3532"/>
      <c r="P13" s="3533">
        <v>5</v>
      </c>
      <c r="Q13" s="3533">
        <v>5</v>
      </c>
      <c r="R13" s="3533">
        <v>5</v>
      </c>
      <c r="S13" s="3533">
        <v>25</v>
      </c>
      <c r="T13" s="3533"/>
      <c r="U13" s="3530" t="s">
        <v>9</v>
      </c>
      <c r="V13" s="3533"/>
      <c r="W13" s="3533"/>
      <c r="X13" s="3532"/>
      <c r="Y13" s="3532"/>
      <c r="Z13" s="3532"/>
      <c r="AA13" s="3535"/>
      <c r="AB13" s="3532"/>
      <c r="AC13" s="3534"/>
    </row>
    <row r="14" spans="1:29" ht="18.75" customHeight="1">
      <c r="A14" s="3530" t="s">
        <v>4536</v>
      </c>
      <c r="B14" s="3530" t="s">
        <v>4695</v>
      </c>
      <c r="C14" s="3530" t="s">
        <v>4696</v>
      </c>
      <c r="D14" s="3530" t="s">
        <v>4710</v>
      </c>
      <c r="E14" s="3530" t="s">
        <v>4711</v>
      </c>
      <c r="F14" s="3531" t="s">
        <v>4712</v>
      </c>
      <c r="G14" s="3530" t="s">
        <v>1247</v>
      </c>
      <c r="H14" s="3530" t="s">
        <v>1354</v>
      </c>
      <c r="I14" s="3530" t="s">
        <v>4713</v>
      </c>
      <c r="J14" s="3530" t="s">
        <v>4700</v>
      </c>
      <c r="K14" s="3532">
        <v>1</v>
      </c>
      <c r="L14" s="3532">
        <v>1</v>
      </c>
      <c r="M14" s="3532"/>
      <c r="N14" s="3532"/>
      <c r="O14" s="3532"/>
      <c r="P14" s="3533">
        <v>18</v>
      </c>
      <c r="Q14" s="3533">
        <v>8</v>
      </c>
      <c r="R14" s="3533">
        <v>11.4</v>
      </c>
      <c r="S14" s="3533"/>
      <c r="T14" s="3533"/>
      <c r="U14" s="3532"/>
      <c r="V14" s="3533">
        <v>144</v>
      </c>
      <c r="W14" s="3533">
        <v>1641.6</v>
      </c>
      <c r="X14" s="3532"/>
      <c r="Y14" s="3532"/>
      <c r="Z14" s="3530" t="s">
        <v>9</v>
      </c>
      <c r="AA14" s="3531"/>
      <c r="AB14" s="3532"/>
      <c r="AC14" s="3534"/>
    </row>
    <row r="15" spans="1:29" ht="18.75" customHeight="1">
      <c r="A15" s="3530" t="s">
        <v>4714</v>
      </c>
      <c r="B15" s="3532"/>
      <c r="C15" s="3532"/>
      <c r="D15" s="3532"/>
      <c r="E15" s="3532"/>
      <c r="F15" s="3535"/>
      <c r="G15" s="3532"/>
      <c r="H15" s="3532"/>
      <c r="I15" s="3532"/>
      <c r="J15" s="3532"/>
      <c r="K15" s="3532"/>
      <c r="L15" s="3532"/>
      <c r="M15" s="3530" t="s">
        <v>9</v>
      </c>
      <c r="N15" s="3530" t="s">
        <v>819</v>
      </c>
      <c r="O15" s="3532"/>
      <c r="P15" s="3533">
        <v>18</v>
      </c>
      <c r="Q15" s="3533">
        <v>8</v>
      </c>
      <c r="R15" s="3533">
        <v>11.4</v>
      </c>
      <c r="S15" s="3533">
        <v>144</v>
      </c>
      <c r="T15" s="3533"/>
      <c r="U15" s="3530" t="s">
        <v>9</v>
      </c>
      <c r="V15" s="3533"/>
      <c r="W15" s="3533"/>
      <c r="X15" s="3532"/>
      <c r="Y15" s="3532"/>
      <c r="Z15" s="3532"/>
      <c r="AA15" s="3535"/>
      <c r="AB15" s="3532"/>
      <c r="AC15" s="3534"/>
    </row>
    <row r="16" spans="1:29" ht="18.75" customHeight="1">
      <c r="A16" s="3530" t="s">
        <v>4715</v>
      </c>
      <c r="B16" s="3530" t="s">
        <v>4695</v>
      </c>
      <c r="C16" s="3530" t="s">
        <v>4696</v>
      </c>
      <c r="D16" s="3530" t="s">
        <v>4716</v>
      </c>
      <c r="E16" s="3530" t="s">
        <v>4711</v>
      </c>
      <c r="F16" s="3531" t="s">
        <v>4717</v>
      </c>
      <c r="G16" s="3530" t="s">
        <v>1247</v>
      </c>
      <c r="H16" s="3530" t="s">
        <v>1354</v>
      </c>
      <c r="I16" s="3530" t="s">
        <v>4713</v>
      </c>
      <c r="J16" s="3530" t="s">
        <v>4700</v>
      </c>
      <c r="K16" s="3532">
        <v>1</v>
      </c>
      <c r="L16" s="3532">
        <v>1</v>
      </c>
      <c r="M16" s="3532"/>
      <c r="N16" s="3532"/>
      <c r="O16" s="3532"/>
      <c r="P16" s="3533">
        <v>14</v>
      </c>
      <c r="Q16" s="3533">
        <v>17</v>
      </c>
      <c r="R16" s="3533">
        <v>10.7</v>
      </c>
      <c r="S16" s="3533"/>
      <c r="T16" s="3533"/>
      <c r="U16" s="3532"/>
      <c r="V16" s="3533">
        <v>238</v>
      </c>
      <c r="W16" s="3533">
        <v>2546.6</v>
      </c>
      <c r="X16" s="3532"/>
      <c r="Y16" s="3532"/>
      <c r="Z16" s="3530" t="s">
        <v>9</v>
      </c>
      <c r="AA16" s="3531"/>
      <c r="AB16" s="3532"/>
      <c r="AC16" s="3534"/>
    </row>
    <row r="17" spans="1:29" ht="18.75" customHeight="1">
      <c r="A17" s="3530" t="s">
        <v>4718</v>
      </c>
      <c r="B17" s="3532"/>
      <c r="C17" s="3532"/>
      <c r="D17" s="3532"/>
      <c r="E17" s="3532"/>
      <c r="F17" s="3535"/>
      <c r="G17" s="3532"/>
      <c r="H17" s="3532"/>
      <c r="I17" s="3532"/>
      <c r="J17" s="3532"/>
      <c r="K17" s="3532"/>
      <c r="L17" s="3532"/>
      <c r="M17" s="3530" t="s">
        <v>9</v>
      </c>
      <c r="N17" s="3530" t="s">
        <v>819</v>
      </c>
      <c r="O17" s="3532"/>
      <c r="P17" s="3533">
        <v>14</v>
      </c>
      <c r="Q17" s="3533">
        <v>17</v>
      </c>
      <c r="R17" s="3533">
        <v>10.7</v>
      </c>
      <c r="S17" s="3533">
        <v>238</v>
      </c>
      <c r="T17" s="3533"/>
      <c r="U17" s="3530" t="s">
        <v>9</v>
      </c>
      <c r="V17" s="3533"/>
      <c r="W17" s="3533"/>
      <c r="X17" s="3532"/>
      <c r="Y17" s="3532"/>
      <c r="Z17" s="3532"/>
      <c r="AA17" s="3535"/>
      <c r="AB17" s="3532"/>
      <c r="AC17" s="3534"/>
    </row>
    <row r="18" spans="1:29" ht="18.75" customHeight="1">
      <c r="A18" s="3530" t="s">
        <v>4719</v>
      </c>
      <c r="B18" s="3530" t="s">
        <v>4695</v>
      </c>
      <c r="C18" s="3530" t="s">
        <v>4696</v>
      </c>
      <c r="D18" s="3530" t="s">
        <v>4720</v>
      </c>
      <c r="E18" s="3530" t="s">
        <v>4711</v>
      </c>
      <c r="F18" s="3531" t="s">
        <v>4721</v>
      </c>
      <c r="G18" s="3530" t="s">
        <v>1247</v>
      </c>
      <c r="H18" s="3530" t="s">
        <v>1354</v>
      </c>
      <c r="I18" s="3530" t="s">
        <v>4713</v>
      </c>
      <c r="J18" s="3530" t="s">
        <v>4700</v>
      </c>
      <c r="K18" s="3532">
        <v>1</v>
      </c>
      <c r="L18" s="3532">
        <v>1</v>
      </c>
      <c r="M18" s="3532"/>
      <c r="N18" s="3532"/>
      <c r="O18" s="3532"/>
      <c r="P18" s="3533">
        <v>17.8</v>
      </c>
      <c r="Q18" s="3533">
        <v>24.4</v>
      </c>
      <c r="R18" s="3533">
        <v>24.05</v>
      </c>
      <c r="S18" s="3533"/>
      <c r="T18" s="3533"/>
      <c r="U18" s="3532"/>
      <c r="V18" s="3533">
        <v>746.62</v>
      </c>
      <c r="W18" s="3533">
        <v>10445.4</v>
      </c>
      <c r="X18" s="3532"/>
      <c r="Y18" s="3532"/>
      <c r="Z18" s="3530" t="s">
        <v>9</v>
      </c>
      <c r="AA18" s="3531"/>
      <c r="AB18" s="3532"/>
      <c r="AC18" s="3534"/>
    </row>
    <row r="19" spans="1:29" ht="18.75" customHeight="1">
      <c r="A19" s="3530" t="s">
        <v>4722</v>
      </c>
      <c r="B19" s="3532"/>
      <c r="C19" s="3532"/>
      <c r="D19" s="3532"/>
      <c r="E19" s="3532"/>
      <c r="F19" s="3535"/>
      <c r="G19" s="3532"/>
      <c r="H19" s="3532"/>
      <c r="I19" s="3532"/>
      <c r="J19" s="3532"/>
      <c r="K19" s="3532"/>
      <c r="L19" s="3532"/>
      <c r="M19" s="3530" t="s">
        <v>9</v>
      </c>
      <c r="N19" s="3530" t="s">
        <v>819</v>
      </c>
      <c r="O19" s="3532"/>
      <c r="P19" s="3533">
        <v>17.8</v>
      </c>
      <c r="Q19" s="3533">
        <v>24.4</v>
      </c>
      <c r="R19" s="3533">
        <v>24.05</v>
      </c>
      <c r="S19" s="3533">
        <v>434.32</v>
      </c>
      <c r="T19" s="3533"/>
      <c r="U19" s="3530" t="s">
        <v>9</v>
      </c>
      <c r="V19" s="3533"/>
      <c r="W19" s="3533"/>
      <c r="X19" s="3532"/>
      <c r="Y19" s="3532"/>
      <c r="Z19" s="3532"/>
      <c r="AA19" s="3535"/>
      <c r="AB19" s="3532"/>
      <c r="AC19" s="3534"/>
    </row>
    <row r="20" spans="1:29" ht="18.75" customHeight="1">
      <c r="A20" s="3530" t="s">
        <v>4723</v>
      </c>
      <c r="B20" s="3532"/>
      <c r="C20" s="3532"/>
      <c r="D20" s="3532"/>
      <c r="E20" s="3532"/>
      <c r="F20" s="3535"/>
      <c r="G20" s="3532"/>
      <c r="H20" s="3532"/>
      <c r="I20" s="3532"/>
      <c r="J20" s="3532"/>
      <c r="K20" s="3532"/>
      <c r="L20" s="3532"/>
      <c r="M20" s="3532"/>
      <c r="N20" s="3530" t="s">
        <v>3922</v>
      </c>
      <c r="O20" s="3532"/>
      <c r="P20" s="3533">
        <v>11.8</v>
      </c>
      <c r="Q20" s="3533">
        <v>24.4</v>
      </c>
      <c r="R20" s="3533">
        <v>0</v>
      </c>
      <c r="S20" s="3533">
        <v>287.92</v>
      </c>
      <c r="T20" s="3533"/>
      <c r="U20" s="3530" t="s">
        <v>9</v>
      </c>
      <c r="V20" s="3533"/>
      <c r="W20" s="3533"/>
      <c r="X20" s="3532"/>
      <c r="Y20" s="3532"/>
      <c r="Z20" s="3532"/>
      <c r="AA20" s="3535"/>
      <c r="AB20" s="3532"/>
      <c r="AC20" s="3534"/>
    </row>
    <row r="21" spans="1:29" ht="18.75" customHeight="1">
      <c r="A21" s="3530" t="s">
        <v>4724</v>
      </c>
      <c r="B21" s="3532"/>
      <c r="C21" s="3532"/>
      <c r="D21" s="3532"/>
      <c r="E21" s="3532"/>
      <c r="F21" s="3535"/>
      <c r="G21" s="3532"/>
      <c r="H21" s="3532"/>
      <c r="I21" s="3532"/>
      <c r="J21" s="3532"/>
      <c r="K21" s="3532"/>
      <c r="L21" s="3532"/>
      <c r="M21" s="3532"/>
      <c r="N21" s="3530" t="s">
        <v>4725</v>
      </c>
      <c r="O21" s="3532"/>
      <c r="P21" s="3533">
        <v>7.5</v>
      </c>
      <c r="Q21" s="3533">
        <v>3.25</v>
      </c>
      <c r="R21" s="3533">
        <v>0</v>
      </c>
      <c r="S21" s="3533">
        <v>24.38</v>
      </c>
      <c r="T21" s="3533"/>
      <c r="U21" s="3530" t="s">
        <v>9</v>
      </c>
      <c r="V21" s="3533"/>
      <c r="W21" s="3533"/>
      <c r="X21" s="3532"/>
      <c r="Y21" s="3532"/>
      <c r="Z21" s="3532"/>
      <c r="AA21" s="3535"/>
      <c r="AB21" s="3532"/>
      <c r="AC21" s="3534"/>
    </row>
    <row r="22" spans="1:29" ht="18.75" customHeight="1">
      <c r="A22" s="3530" t="s">
        <v>4726</v>
      </c>
      <c r="B22" s="3530" t="s">
        <v>4695</v>
      </c>
      <c r="C22" s="3530" t="s">
        <v>4696</v>
      </c>
      <c r="D22" s="3530" t="s">
        <v>4727</v>
      </c>
      <c r="E22" s="3530" t="s">
        <v>4711</v>
      </c>
      <c r="F22" s="3531" t="s">
        <v>4728</v>
      </c>
      <c r="G22" s="3530" t="s">
        <v>1247</v>
      </c>
      <c r="H22" s="3530" t="s">
        <v>1354</v>
      </c>
      <c r="I22" s="3530" t="s">
        <v>4713</v>
      </c>
      <c r="J22" s="3530" t="s">
        <v>4700</v>
      </c>
      <c r="K22" s="3532">
        <v>1</v>
      </c>
      <c r="L22" s="3532">
        <v>1</v>
      </c>
      <c r="M22" s="3532"/>
      <c r="N22" s="3532"/>
      <c r="O22" s="3532"/>
      <c r="P22" s="3533">
        <v>12.3</v>
      </c>
      <c r="Q22" s="3533">
        <v>33.450000000000003</v>
      </c>
      <c r="R22" s="3533">
        <v>20.149999999999999</v>
      </c>
      <c r="S22" s="3533"/>
      <c r="T22" s="3533"/>
      <c r="U22" s="3532"/>
      <c r="V22" s="3533">
        <v>647.32000000000005</v>
      </c>
      <c r="W22" s="3533">
        <v>6891.36</v>
      </c>
      <c r="X22" s="3532"/>
      <c r="Y22" s="3532"/>
      <c r="Z22" s="3530" t="s">
        <v>9</v>
      </c>
      <c r="AA22" s="3531"/>
      <c r="AB22" s="3532"/>
      <c r="AC22" s="3534"/>
    </row>
    <row r="23" spans="1:29" ht="18.75" customHeight="1">
      <c r="A23" s="3530" t="s">
        <v>4729</v>
      </c>
      <c r="B23" s="3532"/>
      <c r="C23" s="3532"/>
      <c r="D23" s="3532"/>
      <c r="E23" s="3532"/>
      <c r="F23" s="3535"/>
      <c r="G23" s="3532"/>
      <c r="H23" s="3532"/>
      <c r="I23" s="3532"/>
      <c r="J23" s="3532"/>
      <c r="K23" s="3532"/>
      <c r="L23" s="3532"/>
      <c r="M23" s="3530" t="s">
        <v>9</v>
      </c>
      <c r="N23" s="3530" t="s">
        <v>819</v>
      </c>
      <c r="O23" s="3532"/>
      <c r="P23" s="3533">
        <v>12.3</v>
      </c>
      <c r="Q23" s="3533">
        <v>24.8</v>
      </c>
      <c r="R23" s="3533">
        <v>20.149999999999999</v>
      </c>
      <c r="S23" s="3533">
        <v>305.04000000000002</v>
      </c>
      <c r="T23" s="3533"/>
      <c r="U23" s="3530" t="s">
        <v>9</v>
      </c>
      <c r="V23" s="3533"/>
      <c r="W23" s="3533"/>
      <c r="X23" s="3532"/>
      <c r="Y23" s="3532"/>
      <c r="Z23" s="3532"/>
      <c r="AA23" s="3535"/>
      <c r="AB23" s="3532"/>
      <c r="AC23" s="3534"/>
    </row>
    <row r="24" spans="1:29" ht="18.75" customHeight="1">
      <c r="A24" s="3530" t="s">
        <v>4730</v>
      </c>
      <c r="B24" s="3532"/>
      <c r="C24" s="3532"/>
      <c r="D24" s="3532"/>
      <c r="E24" s="3532"/>
      <c r="F24" s="3535"/>
      <c r="G24" s="3532"/>
      <c r="H24" s="3532"/>
      <c r="I24" s="3532"/>
      <c r="J24" s="3532"/>
      <c r="K24" s="3532"/>
      <c r="L24" s="3532"/>
      <c r="M24" s="3532"/>
      <c r="N24" s="3530" t="s">
        <v>819</v>
      </c>
      <c r="O24" s="3532"/>
      <c r="P24" s="3533">
        <v>7</v>
      </c>
      <c r="Q24" s="3533">
        <v>15.2</v>
      </c>
      <c r="R24" s="3533">
        <v>7</v>
      </c>
      <c r="S24" s="3533">
        <v>106.4</v>
      </c>
      <c r="T24" s="3533"/>
      <c r="U24" s="3530" t="s">
        <v>9</v>
      </c>
      <c r="V24" s="3533"/>
      <c r="W24" s="3533"/>
      <c r="X24" s="3532"/>
      <c r="Y24" s="3532"/>
      <c r="Z24" s="3532"/>
      <c r="AA24" s="3535"/>
      <c r="AB24" s="3532"/>
      <c r="AC24" s="3534"/>
    </row>
    <row r="25" spans="1:29" ht="18.75" customHeight="1">
      <c r="A25" s="3530" t="s">
        <v>4731</v>
      </c>
      <c r="B25" s="3532"/>
      <c r="C25" s="3532"/>
      <c r="D25" s="3532"/>
      <c r="E25" s="3532"/>
      <c r="F25" s="3535"/>
      <c r="G25" s="3532"/>
      <c r="H25" s="3532"/>
      <c r="I25" s="3532"/>
      <c r="J25" s="3532"/>
      <c r="K25" s="3532"/>
      <c r="L25" s="3532"/>
      <c r="M25" s="3532"/>
      <c r="N25" s="3530" t="s">
        <v>3922</v>
      </c>
      <c r="O25" s="3530" t="s">
        <v>4732</v>
      </c>
      <c r="P25" s="3533">
        <v>12.3</v>
      </c>
      <c r="Q25" s="3533">
        <v>17.2</v>
      </c>
      <c r="R25" s="3533">
        <v>0</v>
      </c>
      <c r="S25" s="3533">
        <v>211.56</v>
      </c>
      <c r="T25" s="3533"/>
      <c r="U25" s="3530" t="s">
        <v>9</v>
      </c>
      <c r="V25" s="3533"/>
      <c r="W25" s="3533"/>
      <c r="X25" s="3532"/>
      <c r="Y25" s="3532"/>
      <c r="Z25" s="3532"/>
      <c r="AA25" s="3535"/>
      <c r="AB25" s="3532"/>
      <c r="AC25" s="3534"/>
    </row>
    <row r="26" spans="1:29" ht="18.75" customHeight="1">
      <c r="A26" s="3530" t="s">
        <v>4733</v>
      </c>
      <c r="B26" s="3532"/>
      <c r="C26" s="3532"/>
      <c r="D26" s="3532"/>
      <c r="E26" s="3532"/>
      <c r="F26" s="3535"/>
      <c r="G26" s="3532"/>
      <c r="H26" s="3532"/>
      <c r="I26" s="3532"/>
      <c r="J26" s="3532"/>
      <c r="K26" s="3532"/>
      <c r="L26" s="3532"/>
      <c r="M26" s="3532"/>
      <c r="N26" s="3530" t="s">
        <v>4725</v>
      </c>
      <c r="O26" s="3532"/>
      <c r="P26" s="3533">
        <v>3.2</v>
      </c>
      <c r="Q26" s="3533">
        <v>7.6</v>
      </c>
      <c r="R26" s="3533">
        <v>0</v>
      </c>
      <c r="S26" s="3533">
        <v>24.32</v>
      </c>
      <c r="T26" s="3533"/>
      <c r="U26" s="3530" t="s">
        <v>9</v>
      </c>
      <c r="V26" s="3533"/>
      <c r="W26" s="3533"/>
      <c r="X26" s="3532"/>
      <c r="Y26" s="3532"/>
      <c r="Z26" s="3532"/>
      <c r="AA26" s="3535"/>
      <c r="AB26" s="3532"/>
      <c r="AC26" s="3534"/>
    </row>
    <row r="27" spans="1:29" ht="18.75" customHeight="1">
      <c r="A27" s="3530" t="s">
        <v>4734</v>
      </c>
      <c r="B27" s="3530" t="s">
        <v>4695</v>
      </c>
      <c r="C27" s="3530" t="s">
        <v>4696</v>
      </c>
      <c r="D27" s="3530" t="s">
        <v>4735</v>
      </c>
      <c r="E27" s="3530" t="s">
        <v>4711</v>
      </c>
      <c r="F27" s="3531" t="s">
        <v>4736</v>
      </c>
      <c r="G27" s="3530" t="s">
        <v>1247</v>
      </c>
      <c r="H27" s="3530" t="s">
        <v>1354</v>
      </c>
      <c r="I27" s="3530" t="s">
        <v>4713</v>
      </c>
      <c r="J27" s="3530" t="s">
        <v>4700</v>
      </c>
      <c r="K27" s="3532">
        <v>1</v>
      </c>
      <c r="L27" s="3532">
        <v>1</v>
      </c>
      <c r="M27" s="3532"/>
      <c r="N27" s="3532"/>
      <c r="O27" s="3532"/>
      <c r="P27" s="3533">
        <v>42</v>
      </c>
      <c r="Q27" s="3533">
        <v>18</v>
      </c>
      <c r="R27" s="3533">
        <v>15.2</v>
      </c>
      <c r="S27" s="3533"/>
      <c r="T27" s="3533"/>
      <c r="U27" s="3532"/>
      <c r="V27" s="3533">
        <v>1539</v>
      </c>
      <c r="W27" s="3533">
        <v>11453.4</v>
      </c>
      <c r="X27" s="3532"/>
      <c r="Y27" s="3532"/>
      <c r="Z27" s="3530" t="s">
        <v>9</v>
      </c>
      <c r="AA27" s="3531"/>
      <c r="AB27" s="3532"/>
      <c r="AC27" s="3534"/>
    </row>
    <row r="28" spans="1:29" ht="18.75" customHeight="1">
      <c r="A28" s="3530" t="s">
        <v>4737</v>
      </c>
      <c r="B28" s="3532"/>
      <c r="C28" s="3532"/>
      <c r="D28" s="3532"/>
      <c r="E28" s="3532"/>
      <c r="F28" s="3535"/>
      <c r="G28" s="3532"/>
      <c r="H28" s="3532"/>
      <c r="I28" s="3532"/>
      <c r="J28" s="3532"/>
      <c r="K28" s="3532"/>
      <c r="L28" s="3532"/>
      <c r="M28" s="3530" t="s">
        <v>9</v>
      </c>
      <c r="N28" s="3530" t="s">
        <v>819</v>
      </c>
      <c r="O28" s="3532"/>
      <c r="P28" s="3533">
        <v>42</v>
      </c>
      <c r="Q28" s="3533">
        <v>18</v>
      </c>
      <c r="R28" s="3533">
        <v>15.15</v>
      </c>
      <c r="S28" s="3533">
        <v>756</v>
      </c>
      <c r="T28" s="3533"/>
      <c r="U28" s="3530" t="s">
        <v>9</v>
      </c>
      <c r="V28" s="3533"/>
      <c r="W28" s="3533"/>
      <c r="X28" s="3532"/>
      <c r="Y28" s="3532"/>
      <c r="Z28" s="3532"/>
      <c r="AA28" s="3535"/>
      <c r="AB28" s="3532"/>
      <c r="AC28" s="3534"/>
    </row>
    <row r="29" spans="1:29" ht="18.75" customHeight="1">
      <c r="A29" s="3530" t="s">
        <v>4738</v>
      </c>
      <c r="B29" s="3532"/>
      <c r="C29" s="3532"/>
      <c r="D29" s="3532"/>
      <c r="E29" s="3532"/>
      <c r="F29" s="3535"/>
      <c r="G29" s="3532"/>
      <c r="H29" s="3532"/>
      <c r="I29" s="3532"/>
      <c r="J29" s="3532"/>
      <c r="K29" s="3532"/>
      <c r="L29" s="3532"/>
      <c r="M29" s="3532"/>
      <c r="N29" s="3530" t="s">
        <v>3922</v>
      </c>
      <c r="O29" s="3530" t="s">
        <v>4739</v>
      </c>
      <c r="P29" s="3533">
        <v>42</v>
      </c>
      <c r="Q29" s="3533">
        <v>18</v>
      </c>
      <c r="R29" s="3533">
        <v>0</v>
      </c>
      <c r="S29" s="3533">
        <v>756</v>
      </c>
      <c r="T29" s="3533"/>
      <c r="U29" s="3530" t="s">
        <v>9</v>
      </c>
      <c r="V29" s="3533"/>
      <c r="W29" s="3533"/>
      <c r="X29" s="3532"/>
      <c r="Y29" s="3532"/>
      <c r="Z29" s="3532"/>
      <c r="AA29" s="3535"/>
      <c r="AB29" s="3532"/>
      <c r="AC29" s="3534"/>
    </row>
    <row r="30" spans="1:29" ht="18.75" customHeight="1">
      <c r="A30" s="3530" t="s">
        <v>4740</v>
      </c>
      <c r="B30" s="3532"/>
      <c r="C30" s="3532"/>
      <c r="D30" s="3532"/>
      <c r="E30" s="3532"/>
      <c r="F30" s="3535"/>
      <c r="G30" s="3532"/>
      <c r="H30" s="3532"/>
      <c r="I30" s="3532"/>
      <c r="J30" s="3532"/>
      <c r="K30" s="3532"/>
      <c r="L30" s="3532"/>
      <c r="M30" s="3532"/>
      <c r="N30" s="3530" t="s">
        <v>4725</v>
      </c>
      <c r="O30" s="3530" t="s">
        <v>629</v>
      </c>
      <c r="P30" s="3533">
        <v>1.5</v>
      </c>
      <c r="Q30" s="3533">
        <v>9</v>
      </c>
      <c r="R30" s="3533">
        <v>0</v>
      </c>
      <c r="S30" s="3533">
        <v>13.5</v>
      </c>
      <c r="T30" s="3533"/>
      <c r="U30" s="3530" t="s">
        <v>9</v>
      </c>
      <c r="V30" s="3533"/>
      <c r="W30" s="3533"/>
      <c r="X30" s="3532"/>
      <c r="Y30" s="3532"/>
      <c r="Z30" s="3532"/>
      <c r="AA30" s="3535"/>
      <c r="AB30" s="3532"/>
      <c r="AC30" s="3534"/>
    </row>
    <row r="31" spans="1:29" ht="18.75" customHeight="1">
      <c r="A31" s="3530" t="s">
        <v>4741</v>
      </c>
      <c r="B31" s="3532"/>
      <c r="C31" s="3532"/>
      <c r="D31" s="3532"/>
      <c r="E31" s="3532"/>
      <c r="F31" s="3535"/>
      <c r="G31" s="3532"/>
      <c r="H31" s="3532"/>
      <c r="I31" s="3532"/>
      <c r="J31" s="3532"/>
      <c r="K31" s="3532"/>
      <c r="L31" s="3532"/>
      <c r="M31" s="3532"/>
      <c r="N31" s="3530" t="s">
        <v>4725</v>
      </c>
      <c r="O31" s="3530" t="s">
        <v>631</v>
      </c>
      <c r="P31" s="3533">
        <v>1.5</v>
      </c>
      <c r="Q31" s="3533">
        <v>9</v>
      </c>
      <c r="R31" s="3533">
        <v>0</v>
      </c>
      <c r="S31" s="3533">
        <v>13.5</v>
      </c>
      <c r="T31" s="3533"/>
      <c r="U31" s="3530" t="s">
        <v>9</v>
      </c>
      <c r="V31" s="3533"/>
      <c r="W31" s="3533"/>
      <c r="X31" s="3532"/>
      <c r="Y31" s="3532"/>
      <c r="Z31" s="3532"/>
      <c r="AA31" s="3535"/>
      <c r="AB31" s="3532"/>
      <c r="AC31" s="3534"/>
    </row>
    <row r="32" spans="1:29" ht="18.75" customHeight="1">
      <c r="A32" s="3530" t="s">
        <v>4742</v>
      </c>
      <c r="B32" s="3530" t="s">
        <v>4743</v>
      </c>
      <c r="C32" s="3530" t="s">
        <v>4744</v>
      </c>
      <c r="D32" s="3530" t="s">
        <v>4745</v>
      </c>
      <c r="E32" s="3530" t="s">
        <v>4746</v>
      </c>
      <c r="F32" s="3531" t="s">
        <v>4747</v>
      </c>
      <c r="G32" s="3530" t="s">
        <v>4519</v>
      </c>
      <c r="H32" s="3530" t="s">
        <v>1354</v>
      </c>
      <c r="I32" s="3530" t="s">
        <v>4704</v>
      </c>
      <c r="J32" s="3530" t="s">
        <v>4700</v>
      </c>
      <c r="K32" s="3532">
        <v>1</v>
      </c>
      <c r="L32" s="3532">
        <v>1</v>
      </c>
      <c r="M32" s="3532"/>
      <c r="N32" s="3532"/>
      <c r="O32" s="3532"/>
      <c r="P32" s="3533">
        <v>7</v>
      </c>
      <c r="Q32" s="3533">
        <v>7</v>
      </c>
      <c r="R32" s="3533">
        <v>7</v>
      </c>
      <c r="S32" s="3533"/>
      <c r="T32" s="3533"/>
      <c r="U32" s="3532"/>
      <c r="V32" s="3533">
        <v>49</v>
      </c>
      <c r="W32" s="3533">
        <v>343</v>
      </c>
      <c r="X32" s="3532"/>
      <c r="Y32" s="3532"/>
      <c r="Z32" s="3532"/>
      <c r="AA32" s="3531"/>
      <c r="AB32" s="3532"/>
      <c r="AC32" s="3534"/>
    </row>
    <row r="33" spans="1:29" ht="18.75" customHeight="1">
      <c r="A33" s="3530" t="s">
        <v>4748</v>
      </c>
      <c r="B33" s="3532"/>
      <c r="C33" s="3532"/>
      <c r="D33" s="3532"/>
      <c r="E33" s="3532"/>
      <c r="F33" s="3535"/>
      <c r="G33" s="3532"/>
      <c r="H33" s="3532"/>
      <c r="I33" s="3532"/>
      <c r="J33" s="3532"/>
      <c r="K33" s="3532"/>
      <c r="L33" s="3532"/>
      <c r="M33" s="3530" t="s">
        <v>9</v>
      </c>
      <c r="N33" s="3530" t="s">
        <v>819</v>
      </c>
      <c r="O33" s="3532"/>
      <c r="P33" s="3533">
        <v>7</v>
      </c>
      <c r="Q33" s="3533">
        <v>7</v>
      </c>
      <c r="R33" s="3533">
        <v>7</v>
      </c>
      <c r="S33" s="3533">
        <v>49</v>
      </c>
      <c r="T33" s="3533"/>
      <c r="U33" s="3530" t="s">
        <v>9</v>
      </c>
      <c r="V33" s="3533"/>
      <c r="W33" s="3533"/>
      <c r="X33" s="3532"/>
      <c r="Y33" s="3532"/>
      <c r="Z33" s="3532"/>
      <c r="AA33" s="3535"/>
      <c r="AB33" s="3532"/>
      <c r="AC33" s="3534"/>
    </row>
    <row r="34" spans="1:29" ht="18.75" customHeight="1">
      <c r="A34" s="3530" t="s">
        <v>4749</v>
      </c>
      <c r="B34" s="3530" t="s">
        <v>4750</v>
      </c>
      <c r="C34" s="3530" t="s">
        <v>4751</v>
      </c>
      <c r="D34" s="3530" t="s">
        <v>4752</v>
      </c>
      <c r="E34" s="3530" t="s">
        <v>4753</v>
      </c>
      <c r="F34" s="3531" t="s">
        <v>4754</v>
      </c>
      <c r="G34" s="3530" t="s">
        <v>4519</v>
      </c>
      <c r="H34" s="3530" t="s">
        <v>932</v>
      </c>
      <c r="I34" s="3530" t="s">
        <v>4692</v>
      </c>
      <c r="J34" s="3530" t="s">
        <v>4693</v>
      </c>
      <c r="K34" s="3532">
        <v>1</v>
      </c>
      <c r="L34" s="3532">
        <v>1</v>
      </c>
      <c r="M34" s="3532"/>
      <c r="N34" s="3532"/>
      <c r="O34" s="3532"/>
      <c r="P34" s="3533">
        <v>84</v>
      </c>
      <c r="Q34" s="3533">
        <v>20</v>
      </c>
      <c r="R34" s="3533">
        <v>5.55</v>
      </c>
      <c r="S34" s="3533"/>
      <c r="T34" s="3533"/>
      <c r="U34" s="3532"/>
      <c r="V34" s="3533">
        <v>1680</v>
      </c>
      <c r="W34" s="3533">
        <v>9324</v>
      </c>
      <c r="X34" s="3532"/>
      <c r="Y34" s="3532"/>
      <c r="Z34" s="3532"/>
      <c r="AA34" s="3531"/>
      <c r="AB34" s="3530" t="s">
        <v>9</v>
      </c>
      <c r="AC34" s="3534"/>
    </row>
    <row r="35" spans="1:29" ht="18.75" customHeight="1">
      <c r="A35" s="3530" t="s">
        <v>4755</v>
      </c>
      <c r="B35" s="3532"/>
      <c r="C35" s="3532"/>
      <c r="D35" s="3532"/>
      <c r="E35" s="3532"/>
      <c r="F35" s="3535"/>
      <c r="G35" s="3532"/>
      <c r="H35" s="3532"/>
      <c r="I35" s="3532"/>
      <c r="J35" s="3532"/>
      <c r="K35" s="3532"/>
      <c r="L35" s="3532"/>
      <c r="M35" s="3530" t="s">
        <v>9</v>
      </c>
      <c r="N35" s="3530" t="s">
        <v>819</v>
      </c>
      <c r="O35" s="3532"/>
      <c r="P35" s="3533">
        <v>44.4</v>
      </c>
      <c r="Q35" s="3533">
        <v>20</v>
      </c>
      <c r="R35" s="3533">
        <v>5.55</v>
      </c>
      <c r="S35" s="3533">
        <v>888</v>
      </c>
      <c r="T35" s="3533"/>
      <c r="U35" s="3530" t="s">
        <v>9</v>
      </c>
      <c r="V35" s="3533"/>
      <c r="W35" s="3533"/>
      <c r="X35" s="3532"/>
      <c r="Y35" s="3532"/>
      <c r="Z35" s="3532"/>
      <c r="AA35" s="3535"/>
      <c r="AB35" s="3532"/>
      <c r="AC35" s="3534"/>
    </row>
    <row r="36" spans="1:29" ht="18.75" customHeight="1">
      <c r="A36" s="3530" t="s">
        <v>4756</v>
      </c>
      <c r="B36" s="3532"/>
      <c r="C36" s="3532"/>
      <c r="D36" s="3532"/>
      <c r="E36" s="3532"/>
      <c r="F36" s="3535"/>
      <c r="G36" s="3532"/>
      <c r="H36" s="3532"/>
      <c r="I36" s="3532"/>
      <c r="J36" s="3532"/>
      <c r="K36" s="3532"/>
      <c r="L36" s="3532"/>
      <c r="M36" s="3532"/>
      <c r="N36" s="3530" t="s">
        <v>819</v>
      </c>
      <c r="O36" s="3532"/>
      <c r="P36" s="3533">
        <v>39.6</v>
      </c>
      <c r="Q36" s="3533">
        <v>20</v>
      </c>
      <c r="R36" s="3533">
        <v>5.55</v>
      </c>
      <c r="S36" s="3533">
        <v>792</v>
      </c>
      <c r="T36" s="3533"/>
      <c r="U36" s="3530" t="s">
        <v>9</v>
      </c>
      <c r="V36" s="3533"/>
      <c r="W36" s="3533"/>
      <c r="X36" s="3532"/>
      <c r="Y36" s="3532"/>
      <c r="Z36" s="3532"/>
      <c r="AA36" s="3535"/>
      <c r="AB36" s="3532"/>
      <c r="AC36" s="3534"/>
    </row>
    <row r="37" spans="1:29" ht="18.75" customHeight="1">
      <c r="A37" s="3530" t="s">
        <v>4757</v>
      </c>
      <c r="B37" s="3530" t="s">
        <v>4687</v>
      </c>
      <c r="C37" s="3530" t="s">
        <v>4688</v>
      </c>
      <c r="D37" s="3530" t="s">
        <v>4758</v>
      </c>
      <c r="E37" s="3530" t="s">
        <v>4759</v>
      </c>
      <c r="F37" s="3531" t="s">
        <v>4760</v>
      </c>
      <c r="G37" s="3530" t="s">
        <v>4519</v>
      </c>
      <c r="H37" s="3530" t="s">
        <v>932</v>
      </c>
      <c r="I37" s="3530" t="s">
        <v>4692</v>
      </c>
      <c r="J37" s="3530" t="s">
        <v>4693</v>
      </c>
      <c r="K37" s="3532">
        <v>1</v>
      </c>
      <c r="L37" s="3532">
        <v>1</v>
      </c>
      <c r="M37" s="3532"/>
      <c r="N37" s="3532"/>
      <c r="O37" s="3532"/>
      <c r="P37" s="3533">
        <v>2</v>
      </c>
      <c r="Q37" s="3533">
        <v>2</v>
      </c>
      <c r="R37" s="3533">
        <v>3.4</v>
      </c>
      <c r="S37" s="3533"/>
      <c r="T37" s="3533"/>
      <c r="U37" s="3532"/>
      <c r="V37" s="3533">
        <v>4</v>
      </c>
      <c r="W37" s="3533">
        <v>13.6</v>
      </c>
      <c r="X37" s="3532"/>
      <c r="Y37" s="3532"/>
      <c r="Z37" s="3530" t="s">
        <v>9</v>
      </c>
      <c r="AA37" s="3531"/>
      <c r="AB37" s="3532"/>
      <c r="AC37" s="3534"/>
    </row>
    <row r="38" spans="1:29" ht="18.75" customHeight="1">
      <c r="A38" s="3530" t="s">
        <v>4761</v>
      </c>
      <c r="B38" s="3532"/>
      <c r="C38" s="3532"/>
      <c r="D38" s="3532"/>
      <c r="E38" s="3532"/>
      <c r="F38" s="3535"/>
      <c r="G38" s="3532"/>
      <c r="H38" s="3532"/>
      <c r="I38" s="3532"/>
      <c r="J38" s="3532"/>
      <c r="K38" s="3532"/>
      <c r="L38" s="3532"/>
      <c r="M38" s="3530" t="s">
        <v>9</v>
      </c>
      <c r="N38" s="3530" t="s">
        <v>819</v>
      </c>
      <c r="O38" s="3532"/>
      <c r="P38" s="3533">
        <v>2</v>
      </c>
      <c r="Q38" s="3533">
        <v>2</v>
      </c>
      <c r="R38" s="3533">
        <v>3.4</v>
      </c>
      <c r="S38" s="3533">
        <v>4</v>
      </c>
      <c r="T38" s="3533"/>
      <c r="U38" s="3530" t="s">
        <v>9</v>
      </c>
      <c r="V38" s="3533"/>
      <c r="W38" s="3533"/>
      <c r="X38" s="3532"/>
      <c r="Y38" s="3532"/>
      <c r="Z38" s="3532"/>
      <c r="AA38" s="3535"/>
      <c r="AB38" s="3532"/>
      <c r="AC38" s="3534"/>
    </row>
    <row r="39" spans="1:29" ht="18.75" customHeight="1">
      <c r="A39" s="3530" t="s">
        <v>4762</v>
      </c>
      <c r="B39" s="3530" t="s">
        <v>4687</v>
      </c>
      <c r="C39" s="3530" t="s">
        <v>4688</v>
      </c>
      <c r="D39" s="3530" t="s">
        <v>4763</v>
      </c>
      <c r="E39" s="3530" t="s">
        <v>4759</v>
      </c>
      <c r="F39" s="3531" t="s">
        <v>4764</v>
      </c>
      <c r="G39" s="3530" t="s">
        <v>4519</v>
      </c>
      <c r="H39" s="3530" t="s">
        <v>932</v>
      </c>
      <c r="I39" s="3530" t="s">
        <v>4692</v>
      </c>
      <c r="J39" s="3530" t="s">
        <v>4693</v>
      </c>
      <c r="K39" s="3532">
        <v>1</v>
      </c>
      <c r="L39" s="3532">
        <v>1</v>
      </c>
      <c r="M39" s="3532"/>
      <c r="N39" s="3532"/>
      <c r="O39" s="3532"/>
      <c r="P39" s="3533">
        <v>10</v>
      </c>
      <c r="Q39" s="3533">
        <v>15</v>
      </c>
      <c r="R39" s="3533">
        <v>4.95</v>
      </c>
      <c r="S39" s="3533"/>
      <c r="T39" s="3533"/>
      <c r="U39" s="3532"/>
      <c r="V39" s="3533">
        <v>150</v>
      </c>
      <c r="W39" s="3533">
        <v>742.5</v>
      </c>
      <c r="X39" s="3532"/>
      <c r="Y39" s="3532"/>
      <c r="Z39" s="3530" t="s">
        <v>9</v>
      </c>
      <c r="AA39" s="3531"/>
      <c r="AB39" s="3532"/>
      <c r="AC39" s="3534"/>
    </row>
    <row r="40" spans="1:29" ht="18.75" customHeight="1">
      <c r="A40" s="3530" t="s">
        <v>4765</v>
      </c>
      <c r="B40" s="3532"/>
      <c r="C40" s="3532"/>
      <c r="D40" s="3532"/>
      <c r="E40" s="3532"/>
      <c r="F40" s="3535"/>
      <c r="G40" s="3532"/>
      <c r="H40" s="3532"/>
      <c r="I40" s="3532"/>
      <c r="J40" s="3532"/>
      <c r="K40" s="3532"/>
      <c r="L40" s="3532"/>
      <c r="M40" s="3530" t="s">
        <v>9</v>
      </c>
      <c r="N40" s="3530" t="s">
        <v>819</v>
      </c>
      <c r="O40" s="3532"/>
      <c r="P40" s="3533">
        <v>10</v>
      </c>
      <c r="Q40" s="3533">
        <v>15</v>
      </c>
      <c r="R40" s="3533">
        <v>4.95</v>
      </c>
      <c r="S40" s="3533">
        <v>150</v>
      </c>
      <c r="T40" s="3533"/>
      <c r="U40" s="3530" t="s">
        <v>9</v>
      </c>
      <c r="V40" s="3533"/>
      <c r="W40" s="3533"/>
      <c r="X40" s="3532"/>
      <c r="Y40" s="3532"/>
      <c r="Z40" s="3532"/>
      <c r="AA40" s="3535"/>
      <c r="AB40" s="3532"/>
      <c r="AC40" s="3534"/>
    </row>
    <row r="41" spans="1:29" ht="18.75" customHeight="1">
      <c r="A41" s="3530" t="s">
        <v>4766</v>
      </c>
      <c r="B41" s="3530" t="s">
        <v>4687</v>
      </c>
      <c r="C41" s="3530" t="s">
        <v>4688</v>
      </c>
      <c r="D41" s="3530" t="s">
        <v>4767</v>
      </c>
      <c r="E41" s="3530" t="s">
        <v>4768</v>
      </c>
      <c r="F41" s="3531" t="s">
        <v>4769</v>
      </c>
      <c r="G41" s="3530" t="s">
        <v>4519</v>
      </c>
      <c r="H41" s="3530" t="s">
        <v>932</v>
      </c>
      <c r="I41" s="3530" t="s">
        <v>4692</v>
      </c>
      <c r="J41" s="3530" t="s">
        <v>4693</v>
      </c>
      <c r="K41" s="3532">
        <v>1</v>
      </c>
      <c r="L41" s="3532">
        <v>1</v>
      </c>
      <c r="M41" s="3532"/>
      <c r="N41" s="3532"/>
      <c r="O41" s="3532"/>
      <c r="P41" s="3533">
        <v>24</v>
      </c>
      <c r="Q41" s="3533">
        <v>62.36</v>
      </c>
      <c r="R41" s="3533">
        <v>5.55</v>
      </c>
      <c r="S41" s="3533"/>
      <c r="T41" s="3533"/>
      <c r="U41" s="3532"/>
      <c r="V41" s="3533">
        <v>1496.7</v>
      </c>
      <c r="W41" s="3533">
        <v>8177.4</v>
      </c>
      <c r="X41" s="3532"/>
      <c r="Y41" s="3532"/>
      <c r="Z41" s="3532"/>
      <c r="AA41" s="3531"/>
      <c r="AB41" s="3530" t="s">
        <v>9</v>
      </c>
      <c r="AC41" s="3534"/>
    </row>
    <row r="42" spans="1:29" ht="18.75" customHeight="1">
      <c r="A42" s="3530" t="s">
        <v>4770</v>
      </c>
      <c r="B42" s="3532"/>
      <c r="C42" s="3532"/>
      <c r="D42" s="3532"/>
      <c r="E42" s="3532"/>
      <c r="F42" s="3535"/>
      <c r="G42" s="3532"/>
      <c r="H42" s="3532"/>
      <c r="I42" s="3532"/>
      <c r="J42" s="3532"/>
      <c r="K42" s="3532"/>
      <c r="L42" s="3532"/>
      <c r="M42" s="3530" t="s">
        <v>9</v>
      </c>
      <c r="N42" s="3530" t="s">
        <v>819</v>
      </c>
      <c r="O42" s="3532"/>
      <c r="P42" s="3533">
        <v>24</v>
      </c>
      <c r="Q42" s="3533">
        <v>60.25</v>
      </c>
      <c r="R42" s="3533">
        <v>5.55</v>
      </c>
      <c r="S42" s="3533">
        <v>1446</v>
      </c>
      <c r="T42" s="3533"/>
      <c r="U42" s="3530" t="s">
        <v>9</v>
      </c>
      <c r="V42" s="3533"/>
      <c r="W42" s="3533"/>
      <c r="X42" s="3532"/>
      <c r="Y42" s="3532"/>
      <c r="Z42" s="3532"/>
      <c r="AA42" s="3535"/>
      <c r="AB42" s="3532"/>
      <c r="AC42" s="3534"/>
    </row>
    <row r="43" spans="1:29" ht="18.75" customHeight="1">
      <c r="A43" s="3530" t="s">
        <v>4771</v>
      </c>
      <c r="B43" s="3532"/>
      <c r="C43" s="3532"/>
      <c r="D43" s="3532"/>
      <c r="E43" s="3532"/>
      <c r="F43" s="3535"/>
      <c r="G43" s="3532"/>
      <c r="H43" s="3532"/>
      <c r="I43" s="3532"/>
      <c r="J43" s="3532"/>
      <c r="K43" s="3532"/>
      <c r="L43" s="3532"/>
      <c r="M43" s="3532"/>
      <c r="N43" s="3530" t="s">
        <v>819</v>
      </c>
      <c r="O43" s="3530" t="s">
        <v>4772</v>
      </c>
      <c r="P43" s="3533">
        <v>5</v>
      </c>
      <c r="Q43" s="3533">
        <v>6</v>
      </c>
      <c r="R43" s="3533">
        <v>3</v>
      </c>
      <c r="S43" s="3533">
        <v>30</v>
      </c>
      <c r="T43" s="3533"/>
      <c r="U43" s="3530" t="s">
        <v>9</v>
      </c>
      <c r="V43" s="3533"/>
      <c r="W43" s="3533"/>
      <c r="X43" s="3532"/>
      <c r="Y43" s="3532"/>
      <c r="Z43" s="3532"/>
      <c r="AA43" s="3535"/>
      <c r="AB43" s="3532"/>
      <c r="AC43" s="3534"/>
    </row>
    <row r="44" spans="1:29" ht="18.75" customHeight="1">
      <c r="A44" s="3530" t="s">
        <v>4773</v>
      </c>
      <c r="B44" s="3532"/>
      <c r="C44" s="3532"/>
      <c r="D44" s="3532"/>
      <c r="E44" s="3532"/>
      <c r="F44" s="3535"/>
      <c r="G44" s="3532"/>
      <c r="H44" s="3532"/>
      <c r="I44" s="3532"/>
      <c r="J44" s="3532"/>
      <c r="K44" s="3532"/>
      <c r="L44" s="3532"/>
      <c r="M44" s="3532"/>
      <c r="N44" s="3530" t="s">
        <v>819</v>
      </c>
      <c r="O44" s="3530" t="s">
        <v>4774</v>
      </c>
      <c r="P44" s="3533">
        <v>6.9</v>
      </c>
      <c r="Q44" s="3533">
        <v>3</v>
      </c>
      <c r="R44" s="3533">
        <v>3</v>
      </c>
      <c r="S44" s="3533">
        <v>20.7</v>
      </c>
      <c r="T44" s="3533"/>
      <c r="U44" s="3530" t="s">
        <v>9</v>
      </c>
      <c r="V44" s="3533"/>
      <c r="W44" s="3533"/>
      <c r="X44" s="3532"/>
      <c r="Y44" s="3532"/>
      <c r="Z44" s="3532"/>
      <c r="AA44" s="3535"/>
      <c r="AB44" s="3532"/>
      <c r="AC44" s="3534"/>
    </row>
    <row r="45" spans="1:29" ht="18.75" customHeight="1">
      <c r="A45" s="3530" t="s">
        <v>4539</v>
      </c>
      <c r="B45" s="3530" t="s">
        <v>4687</v>
      </c>
      <c r="C45" s="3530" t="s">
        <v>4688</v>
      </c>
      <c r="D45" s="3530" t="s">
        <v>4775</v>
      </c>
      <c r="E45" s="3530" t="s">
        <v>4690</v>
      </c>
      <c r="F45" s="3531" t="s">
        <v>4776</v>
      </c>
      <c r="G45" s="3530" t="s">
        <v>4519</v>
      </c>
      <c r="H45" s="3530" t="s">
        <v>932</v>
      </c>
      <c r="I45" s="3530" t="s">
        <v>4692</v>
      </c>
      <c r="J45" s="3530" t="s">
        <v>4693</v>
      </c>
      <c r="K45" s="3532">
        <v>1</v>
      </c>
      <c r="L45" s="3532">
        <v>1</v>
      </c>
      <c r="M45" s="3532"/>
      <c r="N45" s="3532"/>
      <c r="O45" s="3532"/>
      <c r="P45" s="3533">
        <v>2</v>
      </c>
      <c r="Q45" s="3533">
        <v>4.5</v>
      </c>
      <c r="R45" s="3533">
        <v>5.15</v>
      </c>
      <c r="S45" s="3533"/>
      <c r="T45" s="3533"/>
      <c r="U45" s="3532"/>
      <c r="V45" s="3533">
        <v>9</v>
      </c>
      <c r="W45" s="3533">
        <v>46.35</v>
      </c>
      <c r="X45" s="3532"/>
      <c r="Y45" s="3532"/>
      <c r="Z45" s="3532"/>
      <c r="AA45" s="3531"/>
      <c r="AB45" s="3530" t="s">
        <v>9</v>
      </c>
      <c r="AC45" s="3534"/>
    </row>
    <row r="46" spans="1:29" ht="18.75" customHeight="1">
      <c r="A46" s="3530" t="s">
        <v>4777</v>
      </c>
      <c r="B46" s="3532"/>
      <c r="C46" s="3532"/>
      <c r="D46" s="3532"/>
      <c r="E46" s="3532"/>
      <c r="F46" s="3535"/>
      <c r="G46" s="3532"/>
      <c r="H46" s="3532"/>
      <c r="I46" s="3532"/>
      <c r="J46" s="3532"/>
      <c r="K46" s="3532"/>
      <c r="L46" s="3532"/>
      <c r="M46" s="3530" t="s">
        <v>9</v>
      </c>
      <c r="N46" s="3530" t="s">
        <v>819</v>
      </c>
      <c r="O46" s="3532"/>
      <c r="P46" s="3533">
        <v>2</v>
      </c>
      <c r="Q46" s="3533">
        <v>4.5</v>
      </c>
      <c r="R46" s="3533">
        <v>5.15</v>
      </c>
      <c r="S46" s="3533">
        <v>9</v>
      </c>
      <c r="T46" s="3533"/>
      <c r="U46" s="3530" t="s">
        <v>9</v>
      </c>
      <c r="V46" s="3533"/>
      <c r="W46" s="3533"/>
      <c r="X46" s="3532"/>
      <c r="Y46" s="3532"/>
      <c r="Z46" s="3532"/>
      <c r="AA46" s="3535"/>
      <c r="AB46" s="3532"/>
      <c r="AC46" s="3534"/>
    </row>
    <row r="47" spans="1:29" ht="18.75" customHeight="1">
      <c r="A47" s="3530" t="s">
        <v>4778</v>
      </c>
      <c r="B47" s="3530" t="s">
        <v>4687</v>
      </c>
      <c r="C47" s="3530" t="s">
        <v>4688</v>
      </c>
      <c r="D47" s="3530" t="s">
        <v>4779</v>
      </c>
      <c r="E47" s="3530" t="s">
        <v>4690</v>
      </c>
      <c r="F47" s="3531" t="s">
        <v>4780</v>
      </c>
      <c r="G47" s="3530" t="s">
        <v>4519</v>
      </c>
      <c r="H47" s="3530" t="s">
        <v>932</v>
      </c>
      <c r="I47" s="3530" t="s">
        <v>4692</v>
      </c>
      <c r="J47" s="3530" t="s">
        <v>4693</v>
      </c>
      <c r="K47" s="3532">
        <v>1</v>
      </c>
      <c r="L47" s="3532">
        <v>1</v>
      </c>
      <c r="M47" s="3532"/>
      <c r="N47" s="3532"/>
      <c r="O47" s="3532"/>
      <c r="P47" s="3533">
        <v>2</v>
      </c>
      <c r="Q47" s="3533">
        <v>4.5</v>
      </c>
      <c r="R47" s="3533">
        <v>5.15</v>
      </c>
      <c r="S47" s="3533"/>
      <c r="T47" s="3533"/>
      <c r="U47" s="3532"/>
      <c r="V47" s="3533">
        <v>9</v>
      </c>
      <c r="W47" s="3533">
        <v>46.35</v>
      </c>
      <c r="X47" s="3532"/>
      <c r="Y47" s="3532"/>
      <c r="Z47" s="3532"/>
      <c r="AA47" s="3531"/>
      <c r="AB47" s="3530" t="s">
        <v>9</v>
      </c>
      <c r="AC47" s="3534"/>
    </row>
    <row r="48" spans="1:29" ht="18.75" customHeight="1">
      <c r="A48" s="3530" t="s">
        <v>4781</v>
      </c>
      <c r="B48" s="3532"/>
      <c r="C48" s="3532"/>
      <c r="D48" s="3532"/>
      <c r="E48" s="3532"/>
      <c r="F48" s="3535"/>
      <c r="G48" s="3532"/>
      <c r="H48" s="3532"/>
      <c r="I48" s="3532"/>
      <c r="J48" s="3532"/>
      <c r="K48" s="3532"/>
      <c r="L48" s="3532"/>
      <c r="M48" s="3530" t="s">
        <v>9</v>
      </c>
      <c r="N48" s="3530" t="s">
        <v>819</v>
      </c>
      <c r="O48" s="3532"/>
      <c r="P48" s="3533">
        <v>2</v>
      </c>
      <c r="Q48" s="3533">
        <v>4.5</v>
      </c>
      <c r="R48" s="3533">
        <v>5.15</v>
      </c>
      <c r="S48" s="3533">
        <v>9</v>
      </c>
      <c r="T48" s="3533"/>
      <c r="U48" s="3530" t="s">
        <v>9</v>
      </c>
      <c r="V48" s="3533"/>
      <c r="W48" s="3533"/>
      <c r="X48" s="3532"/>
      <c r="Y48" s="3532"/>
      <c r="Z48" s="3532"/>
      <c r="AA48" s="3535"/>
      <c r="AB48" s="3532"/>
      <c r="AC48" s="3534"/>
    </row>
    <row r="49" spans="1:29" ht="18.75" customHeight="1">
      <c r="A49" s="3530" t="s">
        <v>4782</v>
      </c>
      <c r="B49" s="3530" t="s">
        <v>4687</v>
      </c>
      <c r="C49" s="3530" t="s">
        <v>4688</v>
      </c>
      <c r="D49" s="3530" t="s">
        <v>4783</v>
      </c>
      <c r="E49" s="3530" t="s">
        <v>4690</v>
      </c>
      <c r="F49" s="3531" t="s">
        <v>4784</v>
      </c>
      <c r="G49" s="3530" t="s">
        <v>4519</v>
      </c>
      <c r="H49" s="3530" t="s">
        <v>932</v>
      </c>
      <c r="I49" s="3530" t="s">
        <v>4692</v>
      </c>
      <c r="J49" s="3530" t="s">
        <v>4693</v>
      </c>
      <c r="K49" s="3532">
        <v>1</v>
      </c>
      <c r="L49" s="3532">
        <v>1</v>
      </c>
      <c r="M49" s="3532"/>
      <c r="N49" s="3532"/>
      <c r="O49" s="3532"/>
      <c r="P49" s="3533">
        <v>2</v>
      </c>
      <c r="Q49" s="3533">
        <v>4.5</v>
      </c>
      <c r="R49" s="3533">
        <v>5.15</v>
      </c>
      <c r="S49" s="3533"/>
      <c r="T49" s="3533"/>
      <c r="U49" s="3532"/>
      <c r="V49" s="3533">
        <v>9</v>
      </c>
      <c r="W49" s="3533">
        <v>46.35</v>
      </c>
      <c r="X49" s="3532"/>
      <c r="Y49" s="3532"/>
      <c r="Z49" s="3532"/>
      <c r="AA49" s="3531"/>
      <c r="AB49" s="3530" t="s">
        <v>9</v>
      </c>
      <c r="AC49" s="3534"/>
    </row>
    <row r="50" spans="1:29" ht="18.75" customHeight="1">
      <c r="A50" s="3530" t="s">
        <v>4785</v>
      </c>
      <c r="B50" s="3532"/>
      <c r="C50" s="3532"/>
      <c r="D50" s="3532"/>
      <c r="E50" s="3532"/>
      <c r="F50" s="3535"/>
      <c r="G50" s="3532"/>
      <c r="H50" s="3532"/>
      <c r="I50" s="3532"/>
      <c r="J50" s="3532"/>
      <c r="K50" s="3532"/>
      <c r="L50" s="3532"/>
      <c r="M50" s="3530" t="s">
        <v>9</v>
      </c>
      <c r="N50" s="3530" t="s">
        <v>819</v>
      </c>
      <c r="O50" s="3532"/>
      <c r="P50" s="3533">
        <v>2</v>
      </c>
      <c r="Q50" s="3533">
        <v>4.5</v>
      </c>
      <c r="R50" s="3533">
        <v>5.15</v>
      </c>
      <c r="S50" s="3533">
        <v>9</v>
      </c>
      <c r="T50" s="3533"/>
      <c r="U50" s="3530" t="s">
        <v>9</v>
      </c>
      <c r="V50" s="3533"/>
      <c r="W50" s="3533"/>
      <c r="X50" s="3532"/>
      <c r="Y50" s="3532"/>
      <c r="Z50" s="3532"/>
      <c r="AA50" s="3535"/>
      <c r="AB50" s="3532"/>
      <c r="AC50" s="3534"/>
    </row>
    <row r="51" spans="1:29" ht="18.75" customHeight="1">
      <c r="A51" s="3530" t="s">
        <v>4786</v>
      </c>
      <c r="B51" s="3530" t="s">
        <v>4687</v>
      </c>
      <c r="C51" s="3530" t="s">
        <v>4688</v>
      </c>
      <c r="D51" s="3530" t="s">
        <v>4787</v>
      </c>
      <c r="E51" s="3530" t="s">
        <v>4788</v>
      </c>
      <c r="F51" s="3531" t="s">
        <v>4789</v>
      </c>
      <c r="G51" s="3530" t="s">
        <v>4519</v>
      </c>
      <c r="H51" s="3530" t="s">
        <v>932</v>
      </c>
      <c r="I51" s="3530" t="s">
        <v>4692</v>
      </c>
      <c r="J51" s="3530" t="s">
        <v>4693</v>
      </c>
      <c r="K51" s="3532">
        <v>1</v>
      </c>
      <c r="L51" s="3532">
        <v>1</v>
      </c>
      <c r="M51" s="3532"/>
      <c r="N51" s="3532"/>
      <c r="O51" s="3532"/>
      <c r="P51" s="3533">
        <v>3.45</v>
      </c>
      <c r="Q51" s="3533">
        <v>21</v>
      </c>
      <c r="R51" s="3533">
        <v>4.2</v>
      </c>
      <c r="S51" s="3533"/>
      <c r="T51" s="3533"/>
      <c r="U51" s="3532"/>
      <c r="V51" s="3533">
        <v>75.209999999999994</v>
      </c>
      <c r="W51" s="3533">
        <v>315.88</v>
      </c>
      <c r="X51" s="3532"/>
      <c r="Y51" s="3532"/>
      <c r="Z51" s="3532"/>
      <c r="AA51" s="3531"/>
      <c r="AB51" s="3532"/>
      <c r="AC51" s="3534"/>
    </row>
    <row r="52" spans="1:29" ht="18.75" customHeight="1">
      <c r="A52" s="3530" t="s">
        <v>4790</v>
      </c>
      <c r="B52" s="3532"/>
      <c r="C52" s="3532"/>
      <c r="D52" s="3532"/>
      <c r="E52" s="3532"/>
      <c r="F52" s="3535"/>
      <c r="G52" s="3532"/>
      <c r="H52" s="3532"/>
      <c r="I52" s="3532"/>
      <c r="J52" s="3532"/>
      <c r="K52" s="3532"/>
      <c r="L52" s="3532"/>
      <c r="M52" s="3530" t="s">
        <v>9</v>
      </c>
      <c r="N52" s="3530" t="s">
        <v>819</v>
      </c>
      <c r="O52" s="3532"/>
      <c r="P52" s="3533">
        <v>3.45</v>
      </c>
      <c r="Q52" s="3533">
        <v>21.8</v>
      </c>
      <c r="R52" s="3533">
        <v>4.2</v>
      </c>
      <c r="S52" s="3533">
        <v>75.209999999999994</v>
      </c>
      <c r="T52" s="3533"/>
      <c r="U52" s="3530" t="s">
        <v>9</v>
      </c>
      <c r="V52" s="3533"/>
      <c r="W52" s="3533"/>
      <c r="X52" s="3532"/>
      <c r="Y52" s="3532"/>
      <c r="Z52" s="3532"/>
      <c r="AA52" s="3535"/>
      <c r="AB52" s="3532"/>
      <c r="AC52" s="3534"/>
    </row>
    <row r="53" spans="1:29" ht="18.75" customHeight="1">
      <c r="A53" s="3530" t="s">
        <v>4791</v>
      </c>
      <c r="B53" s="3530" t="s">
        <v>4695</v>
      </c>
      <c r="C53" s="3530" t="s">
        <v>4696</v>
      </c>
      <c r="D53" s="3530" t="s">
        <v>4792</v>
      </c>
      <c r="E53" s="3530" t="s">
        <v>4793</v>
      </c>
      <c r="F53" s="3531" t="s">
        <v>4794</v>
      </c>
      <c r="G53" s="3530" t="s">
        <v>4519</v>
      </c>
      <c r="H53" s="3530" t="s">
        <v>932</v>
      </c>
      <c r="I53" s="3530" t="s">
        <v>4692</v>
      </c>
      <c r="J53" s="3530" t="s">
        <v>4700</v>
      </c>
      <c r="K53" s="3532">
        <v>1</v>
      </c>
      <c r="L53" s="3532">
        <v>1</v>
      </c>
      <c r="M53" s="3532"/>
      <c r="N53" s="3532"/>
      <c r="O53" s="3532"/>
      <c r="P53" s="3533">
        <v>60</v>
      </c>
      <c r="Q53" s="3533">
        <v>9.5</v>
      </c>
      <c r="R53" s="3533">
        <v>5.15</v>
      </c>
      <c r="S53" s="3533"/>
      <c r="T53" s="3533"/>
      <c r="U53" s="3532"/>
      <c r="V53" s="3533">
        <v>570</v>
      </c>
      <c r="W53" s="3533">
        <v>2935.5</v>
      </c>
      <c r="X53" s="3532"/>
      <c r="Y53" s="3532"/>
      <c r="Z53" s="3532"/>
      <c r="AA53" s="3531"/>
      <c r="AB53" s="3532"/>
      <c r="AC53" s="3534"/>
    </row>
    <row r="54" spans="1:29" ht="18.75" customHeight="1">
      <c r="A54" s="3530" t="s">
        <v>4795</v>
      </c>
      <c r="B54" s="3532"/>
      <c r="C54" s="3532"/>
      <c r="D54" s="3532"/>
      <c r="E54" s="3532"/>
      <c r="F54" s="3535"/>
      <c r="G54" s="3532"/>
      <c r="H54" s="3532"/>
      <c r="I54" s="3532"/>
      <c r="J54" s="3532"/>
      <c r="K54" s="3532"/>
      <c r="L54" s="3532"/>
      <c r="M54" s="3530" t="s">
        <v>9</v>
      </c>
      <c r="N54" s="3530" t="s">
        <v>819</v>
      </c>
      <c r="O54" s="3532"/>
      <c r="P54" s="3533">
        <v>34</v>
      </c>
      <c r="Q54" s="3533">
        <v>9.5</v>
      </c>
      <c r="R54" s="3533">
        <v>5.15</v>
      </c>
      <c r="S54" s="3533">
        <v>323</v>
      </c>
      <c r="T54" s="3533"/>
      <c r="U54" s="3530" t="s">
        <v>9</v>
      </c>
      <c r="V54" s="3533"/>
      <c r="W54" s="3533"/>
      <c r="X54" s="3532"/>
      <c r="Y54" s="3532"/>
      <c r="Z54" s="3532"/>
      <c r="AA54" s="3535"/>
      <c r="AB54" s="3532"/>
      <c r="AC54" s="3534"/>
    </row>
    <row r="55" spans="1:29" ht="18.75" customHeight="1">
      <c r="A55" s="3530" t="s">
        <v>4796</v>
      </c>
      <c r="B55" s="3532"/>
      <c r="C55" s="3532"/>
      <c r="D55" s="3532"/>
      <c r="E55" s="3532"/>
      <c r="F55" s="3535"/>
      <c r="G55" s="3532"/>
      <c r="H55" s="3532"/>
      <c r="I55" s="3532"/>
      <c r="J55" s="3532"/>
      <c r="K55" s="3532"/>
      <c r="L55" s="3532"/>
      <c r="M55" s="3532"/>
      <c r="N55" s="3530" t="s">
        <v>819</v>
      </c>
      <c r="O55" s="3532"/>
      <c r="P55" s="3533">
        <v>26</v>
      </c>
      <c r="Q55" s="3533">
        <v>9.5</v>
      </c>
      <c r="R55" s="3533">
        <v>5.15</v>
      </c>
      <c r="S55" s="3533">
        <v>247</v>
      </c>
      <c r="T55" s="3533"/>
      <c r="U55" s="3530" t="s">
        <v>9</v>
      </c>
      <c r="V55" s="3533"/>
      <c r="W55" s="3533"/>
      <c r="X55" s="3532"/>
      <c r="Y55" s="3532"/>
      <c r="Z55" s="3532"/>
      <c r="AA55" s="3535"/>
      <c r="AB55" s="3532"/>
      <c r="AC55" s="3534"/>
    </row>
    <row r="56" spans="1:29" ht="18.75" customHeight="1">
      <c r="A56" s="3530" t="s">
        <v>4797</v>
      </c>
      <c r="B56" s="3530" t="s">
        <v>4798</v>
      </c>
      <c r="C56" s="3530" t="s">
        <v>4799</v>
      </c>
      <c r="D56" s="3530" t="s">
        <v>4800</v>
      </c>
      <c r="E56" s="3530" t="s">
        <v>4801</v>
      </c>
      <c r="F56" s="3531" t="s">
        <v>4802</v>
      </c>
      <c r="G56" s="3530" t="s">
        <v>4519</v>
      </c>
      <c r="H56" s="3530" t="s">
        <v>932</v>
      </c>
      <c r="I56" s="3530" t="s">
        <v>4692</v>
      </c>
      <c r="J56" s="3530" t="s">
        <v>4693</v>
      </c>
      <c r="K56" s="3532">
        <v>1</v>
      </c>
      <c r="L56" s="3532">
        <v>2</v>
      </c>
      <c r="M56" s="3532"/>
      <c r="N56" s="3532"/>
      <c r="O56" s="3532"/>
      <c r="P56" s="3533">
        <v>15.5</v>
      </c>
      <c r="Q56" s="3533">
        <v>106.1</v>
      </c>
      <c r="R56" s="3533">
        <v>10.8</v>
      </c>
      <c r="S56" s="3533"/>
      <c r="T56" s="3533"/>
      <c r="U56" s="3532"/>
      <c r="V56" s="3533">
        <v>4424.8</v>
      </c>
      <c r="W56" s="3533">
        <v>24376.83</v>
      </c>
      <c r="X56" s="3532"/>
      <c r="Y56" s="3532"/>
      <c r="Z56" s="3532"/>
      <c r="AA56" s="3531"/>
      <c r="AB56" s="3532"/>
      <c r="AC56" s="3534"/>
    </row>
    <row r="57" spans="1:29" ht="18.75" customHeight="1">
      <c r="A57" s="3530" t="s">
        <v>4803</v>
      </c>
      <c r="B57" s="3532"/>
      <c r="C57" s="3532"/>
      <c r="D57" s="3532"/>
      <c r="E57" s="3532"/>
      <c r="F57" s="3535"/>
      <c r="G57" s="3532"/>
      <c r="H57" s="3532"/>
      <c r="I57" s="3532"/>
      <c r="J57" s="3532"/>
      <c r="K57" s="3532"/>
      <c r="L57" s="3532"/>
      <c r="M57" s="3530" t="s">
        <v>9</v>
      </c>
      <c r="N57" s="3530" t="s">
        <v>819</v>
      </c>
      <c r="O57" s="3532"/>
      <c r="P57" s="3533">
        <v>15.5</v>
      </c>
      <c r="Q57" s="3533">
        <v>99.1</v>
      </c>
      <c r="R57" s="3533">
        <v>3.5</v>
      </c>
      <c r="S57" s="3533">
        <v>1536.05</v>
      </c>
      <c r="T57" s="3533"/>
      <c r="U57" s="3530" t="s">
        <v>9</v>
      </c>
      <c r="V57" s="3533"/>
      <c r="W57" s="3533"/>
      <c r="X57" s="3532"/>
      <c r="Y57" s="3532"/>
      <c r="Z57" s="3532"/>
      <c r="AA57" s="3535"/>
      <c r="AB57" s="3532"/>
      <c r="AC57" s="3534"/>
    </row>
    <row r="58" spans="1:29" ht="18.75" customHeight="1">
      <c r="A58" s="3530" t="s">
        <v>4804</v>
      </c>
      <c r="B58" s="3532"/>
      <c r="C58" s="3532"/>
      <c r="D58" s="3532"/>
      <c r="E58" s="3532"/>
      <c r="F58" s="3535"/>
      <c r="G58" s="3532"/>
      <c r="H58" s="3532"/>
      <c r="I58" s="3532"/>
      <c r="J58" s="3532"/>
      <c r="K58" s="3532"/>
      <c r="L58" s="3532"/>
      <c r="M58" s="3532"/>
      <c r="N58" s="3530" t="s">
        <v>819</v>
      </c>
      <c r="O58" s="3532"/>
      <c r="P58" s="3533">
        <v>8.8000000000000007</v>
      </c>
      <c r="Q58" s="3533">
        <v>7</v>
      </c>
      <c r="R58" s="3533">
        <v>4.8</v>
      </c>
      <c r="S58" s="3533">
        <v>61.6</v>
      </c>
      <c r="T58" s="3533"/>
      <c r="U58" s="3530" t="s">
        <v>9</v>
      </c>
      <c r="V58" s="3533"/>
      <c r="W58" s="3533"/>
      <c r="X58" s="3532"/>
      <c r="Y58" s="3532"/>
      <c r="Z58" s="3532"/>
      <c r="AA58" s="3535"/>
      <c r="AB58" s="3532"/>
      <c r="AC58" s="3534"/>
    </row>
    <row r="59" spans="1:29" ht="18.75" customHeight="1">
      <c r="A59" s="3530" t="s">
        <v>4805</v>
      </c>
      <c r="B59" s="3532"/>
      <c r="C59" s="3532"/>
      <c r="D59" s="3532"/>
      <c r="E59" s="3532"/>
      <c r="F59" s="3535"/>
      <c r="G59" s="3532"/>
      <c r="H59" s="3532"/>
      <c r="I59" s="3532"/>
      <c r="J59" s="3532"/>
      <c r="K59" s="3532"/>
      <c r="L59" s="3532"/>
      <c r="M59" s="3532"/>
      <c r="N59" s="3530" t="s">
        <v>819</v>
      </c>
      <c r="O59" s="3530" t="s">
        <v>1342</v>
      </c>
      <c r="P59" s="3533">
        <v>5.2</v>
      </c>
      <c r="Q59" s="3533">
        <v>55.4</v>
      </c>
      <c r="R59" s="3533">
        <v>7.1</v>
      </c>
      <c r="S59" s="3533">
        <v>288.08</v>
      </c>
      <c r="T59" s="3533"/>
      <c r="U59" s="3530" t="s">
        <v>9</v>
      </c>
      <c r="V59" s="3533"/>
      <c r="W59" s="3533"/>
      <c r="X59" s="3532"/>
      <c r="Y59" s="3532"/>
      <c r="Z59" s="3532"/>
      <c r="AA59" s="3535"/>
      <c r="AB59" s="3532"/>
      <c r="AC59" s="3534"/>
    </row>
    <row r="60" spans="1:29" ht="18.75" customHeight="1">
      <c r="A60" s="3530" t="s">
        <v>4806</v>
      </c>
      <c r="B60" s="3532"/>
      <c r="C60" s="3532"/>
      <c r="D60" s="3532"/>
      <c r="E60" s="3532"/>
      <c r="F60" s="3535"/>
      <c r="G60" s="3532"/>
      <c r="H60" s="3532"/>
      <c r="I60" s="3532"/>
      <c r="J60" s="3532"/>
      <c r="K60" s="3532"/>
      <c r="L60" s="3532"/>
      <c r="M60" s="3532"/>
      <c r="N60" s="3530" t="s">
        <v>819</v>
      </c>
      <c r="O60" s="3530" t="s">
        <v>806</v>
      </c>
      <c r="P60" s="3533">
        <v>9.6</v>
      </c>
      <c r="Q60" s="3533">
        <v>45.4</v>
      </c>
      <c r="R60" s="3533">
        <v>7.8</v>
      </c>
      <c r="S60" s="3533">
        <v>435.84</v>
      </c>
      <c r="T60" s="3533"/>
      <c r="U60" s="3530" t="s">
        <v>9</v>
      </c>
      <c r="V60" s="3533"/>
      <c r="W60" s="3533"/>
      <c r="X60" s="3532"/>
      <c r="Y60" s="3532"/>
      <c r="Z60" s="3532"/>
      <c r="AA60" s="3535"/>
      <c r="AB60" s="3532"/>
      <c r="AC60" s="3534"/>
    </row>
    <row r="61" spans="1:29" ht="18.75" customHeight="1">
      <c r="A61" s="3530" t="s">
        <v>4807</v>
      </c>
      <c r="B61" s="3532"/>
      <c r="C61" s="3532"/>
      <c r="D61" s="3532"/>
      <c r="E61" s="3532"/>
      <c r="F61" s="3535"/>
      <c r="G61" s="3532"/>
      <c r="H61" s="3532"/>
      <c r="I61" s="3532"/>
      <c r="J61" s="3532"/>
      <c r="K61" s="3532"/>
      <c r="L61" s="3532"/>
      <c r="M61" s="3532"/>
      <c r="N61" s="3530" t="s">
        <v>819</v>
      </c>
      <c r="O61" s="3530" t="s">
        <v>4808</v>
      </c>
      <c r="P61" s="3533">
        <v>8.8000000000000007</v>
      </c>
      <c r="Q61" s="3533">
        <v>23.5</v>
      </c>
      <c r="R61" s="3533">
        <v>7.89</v>
      </c>
      <c r="S61" s="3533">
        <v>206.8</v>
      </c>
      <c r="T61" s="3533"/>
      <c r="U61" s="3530" t="s">
        <v>9</v>
      </c>
      <c r="V61" s="3533"/>
      <c r="W61" s="3533"/>
      <c r="X61" s="3532"/>
      <c r="Y61" s="3532"/>
      <c r="Z61" s="3532"/>
      <c r="AA61" s="3535"/>
      <c r="AB61" s="3532"/>
      <c r="AC61" s="3534"/>
    </row>
    <row r="62" spans="1:29" ht="18.75" customHeight="1">
      <c r="A62" s="3530" t="s">
        <v>4809</v>
      </c>
      <c r="B62" s="3532"/>
      <c r="C62" s="3532"/>
      <c r="D62" s="3532"/>
      <c r="E62" s="3532"/>
      <c r="F62" s="3535"/>
      <c r="G62" s="3532"/>
      <c r="H62" s="3532"/>
      <c r="I62" s="3532"/>
      <c r="J62" s="3532"/>
      <c r="K62" s="3532"/>
      <c r="L62" s="3532"/>
      <c r="M62" s="3532"/>
      <c r="N62" s="3530" t="s">
        <v>819</v>
      </c>
      <c r="O62" s="3530" t="s">
        <v>4810</v>
      </c>
      <c r="P62" s="3533">
        <v>12.7</v>
      </c>
      <c r="Q62" s="3533">
        <v>20.2</v>
      </c>
      <c r="R62" s="3533">
        <v>7.5</v>
      </c>
      <c r="S62" s="3533">
        <v>256.54000000000002</v>
      </c>
      <c r="T62" s="3533"/>
      <c r="U62" s="3530" t="s">
        <v>9</v>
      </c>
      <c r="V62" s="3533"/>
      <c r="W62" s="3533"/>
      <c r="X62" s="3532"/>
      <c r="Y62" s="3532"/>
      <c r="Z62" s="3532"/>
      <c r="AA62" s="3535"/>
      <c r="AB62" s="3532"/>
      <c r="AC62" s="3534"/>
    </row>
    <row r="63" spans="1:29" ht="18.75" customHeight="1">
      <c r="A63" s="3530" t="s">
        <v>4811</v>
      </c>
      <c r="B63" s="3532"/>
      <c r="C63" s="3532"/>
      <c r="D63" s="3532"/>
      <c r="E63" s="3532"/>
      <c r="F63" s="3535"/>
      <c r="G63" s="3532"/>
      <c r="H63" s="3532"/>
      <c r="I63" s="3532"/>
      <c r="J63" s="3532"/>
      <c r="K63" s="3532"/>
      <c r="L63" s="3532"/>
      <c r="M63" s="3532"/>
      <c r="N63" s="3530" t="s">
        <v>819</v>
      </c>
      <c r="O63" s="3530" t="s">
        <v>4812</v>
      </c>
      <c r="P63" s="3533">
        <v>8.8000000000000007</v>
      </c>
      <c r="Q63" s="3533">
        <v>11.8</v>
      </c>
      <c r="R63" s="3533">
        <v>4.7</v>
      </c>
      <c r="S63" s="3533">
        <v>103.84</v>
      </c>
      <c r="T63" s="3533"/>
      <c r="U63" s="3530" t="s">
        <v>9</v>
      </c>
      <c r="V63" s="3533"/>
      <c r="W63" s="3533"/>
      <c r="X63" s="3532"/>
      <c r="Y63" s="3532"/>
      <c r="Z63" s="3532"/>
      <c r="AA63" s="3535"/>
      <c r="AB63" s="3532"/>
      <c r="AC63" s="3534"/>
    </row>
    <row r="64" spans="1:29" ht="18.75" customHeight="1">
      <c r="A64" s="3530" t="s">
        <v>4813</v>
      </c>
      <c r="B64" s="3532"/>
      <c r="C64" s="3532"/>
      <c r="D64" s="3532"/>
      <c r="E64" s="3532"/>
      <c r="F64" s="3535"/>
      <c r="G64" s="3532"/>
      <c r="H64" s="3532"/>
      <c r="I64" s="3532"/>
      <c r="J64" s="3532"/>
      <c r="K64" s="3532"/>
      <c r="L64" s="3532"/>
      <c r="M64" s="3530" t="s">
        <v>9</v>
      </c>
      <c r="N64" s="3530" t="s">
        <v>4814</v>
      </c>
      <c r="O64" s="3532"/>
      <c r="P64" s="3533">
        <v>15.5</v>
      </c>
      <c r="Q64" s="3533">
        <v>99.1</v>
      </c>
      <c r="R64" s="3533">
        <v>6</v>
      </c>
      <c r="S64" s="3533">
        <v>1536.05</v>
      </c>
      <c r="T64" s="3533"/>
      <c r="U64" s="3530" t="s">
        <v>9</v>
      </c>
      <c r="V64" s="3533"/>
      <c r="W64" s="3533"/>
      <c r="X64" s="3532"/>
      <c r="Y64" s="3532"/>
      <c r="Z64" s="3532"/>
      <c r="AA64" s="3535"/>
      <c r="AB64" s="3532"/>
      <c r="AC64" s="3534"/>
    </row>
    <row r="65" spans="1:29" ht="18.75" customHeight="1">
      <c r="A65" s="3530" t="s">
        <v>4815</v>
      </c>
      <c r="B65" s="3530" t="s">
        <v>4687</v>
      </c>
      <c r="C65" s="3530" t="s">
        <v>4688</v>
      </c>
      <c r="D65" s="3530" t="s">
        <v>4816</v>
      </c>
      <c r="E65" s="3530" t="s">
        <v>4817</v>
      </c>
      <c r="F65" s="3531" t="s">
        <v>4818</v>
      </c>
      <c r="G65" s="3530" t="s">
        <v>4519</v>
      </c>
      <c r="H65" s="3530" t="s">
        <v>932</v>
      </c>
      <c r="I65" s="3530" t="s">
        <v>4692</v>
      </c>
      <c r="J65" s="3530" t="s">
        <v>4693</v>
      </c>
      <c r="K65" s="3532">
        <v>1</v>
      </c>
      <c r="L65" s="3532">
        <v>3</v>
      </c>
      <c r="M65" s="3532"/>
      <c r="N65" s="3532"/>
      <c r="O65" s="3532"/>
      <c r="P65" s="3533">
        <v>50</v>
      </c>
      <c r="Q65" s="3533">
        <v>10</v>
      </c>
      <c r="R65" s="3533">
        <v>16.73</v>
      </c>
      <c r="S65" s="3533"/>
      <c r="T65" s="3533"/>
      <c r="U65" s="3532"/>
      <c r="V65" s="3533">
        <v>1825.05</v>
      </c>
      <c r="W65" s="3533">
        <v>9932.73</v>
      </c>
      <c r="X65" s="3532"/>
      <c r="Y65" s="3532"/>
      <c r="Z65" s="3532"/>
      <c r="AA65" s="3531"/>
      <c r="AB65" s="3532"/>
      <c r="AC65" s="3534"/>
    </row>
    <row r="66" spans="1:29" ht="18.75" customHeight="1">
      <c r="A66" s="3530" t="s">
        <v>4819</v>
      </c>
      <c r="B66" s="3532"/>
      <c r="C66" s="3532"/>
      <c r="D66" s="3532"/>
      <c r="E66" s="3532"/>
      <c r="F66" s="3535"/>
      <c r="G66" s="3532"/>
      <c r="H66" s="3532"/>
      <c r="I66" s="3532"/>
      <c r="J66" s="3532"/>
      <c r="K66" s="3532"/>
      <c r="L66" s="3532"/>
      <c r="M66" s="3530" t="s">
        <v>9</v>
      </c>
      <c r="N66" s="3530" t="s">
        <v>819</v>
      </c>
      <c r="O66" s="3532"/>
      <c r="P66" s="3533">
        <v>50</v>
      </c>
      <c r="Q66" s="3533">
        <v>10</v>
      </c>
      <c r="R66" s="3533">
        <v>3.38</v>
      </c>
      <c r="S66" s="3533">
        <v>500</v>
      </c>
      <c r="T66" s="3533"/>
      <c r="U66" s="3530" t="s">
        <v>9</v>
      </c>
      <c r="V66" s="3533"/>
      <c r="W66" s="3533"/>
      <c r="X66" s="3532"/>
      <c r="Y66" s="3532"/>
      <c r="Z66" s="3532"/>
      <c r="AA66" s="3535"/>
      <c r="AB66" s="3532"/>
      <c r="AC66" s="3534"/>
    </row>
    <row r="67" spans="1:29" ht="18.75" customHeight="1">
      <c r="A67" s="3530" t="s">
        <v>4820</v>
      </c>
      <c r="B67" s="3532"/>
      <c r="C67" s="3532"/>
      <c r="D67" s="3532"/>
      <c r="E67" s="3532"/>
      <c r="F67" s="3535"/>
      <c r="G67" s="3532"/>
      <c r="H67" s="3532"/>
      <c r="I67" s="3532"/>
      <c r="J67" s="3532"/>
      <c r="K67" s="3532"/>
      <c r="L67" s="3532"/>
      <c r="M67" s="3532"/>
      <c r="N67" s="3530" t="s">
        <v>819</v>
      </c>
      <c r="O67" s="3532"/>
      <c r="P67" s="3533">
        <v>5.91</v>
      </c>
      <c r="Q67" s="3533">
        <v>15</v>
      </c>
      <c r="R67" s="3533">
        <v>4.18</v>
      </c>
      <c r="S67" s="3533">
        <v>88.65</v>
      </c>
      <c r="T67" s="3533"/>
      <c r="U67" s="3530" t="s">
        <v>9</v>
      </c>
      <c r="V67" s="3533"/>
      <c r="W67" s="3533"/>
      <c r="X67" s="3532"/>
      <c r="Y67" s="3532"/>
      <c r="Z67" s="3532"/>
      <c r="AA67" s="3535"/>
      <c r="AB67" s="3532"/>
      <c r="AC67" s="3534"/>
    </row>
    <row r="68" spans="1:29" ht="18.75" customHeight="1">
      <c r="A68" s="3530" t="s">
        <v>4821</v>
      </c>
      <c r="B68" s="3532"/>
      <c r="C68" s="3532"/>
      <c r="D68" s="3532"/>
      <c r="E68" s="3532"/>
      <c r="F68" s="3535"/>
      <c r="G68" s="3532"/>
      <c r="H68" s="3532"/>
      <c r="I68" s="3532"/>
      <c r="J68" s="3532"/>
      <c r="K68" s="3532"/>
      <c r="L68" s="3532"/>
      <c r="M68" s="3532"/>
      <c r="N68" s="3530" t="s">
        <v>819</v>
      </c>
      <c r="O68" s="3530" t="s">
        <v>925</v>
      </c>
      <c r="P68" s="3533">
        <v>5.91</v>
      </c>
      <c r="Q68" s="3533">
        <v>25</v>
      </c>
      <c r="R68" s="3533">
        <v>7</v>
      </c>
      <c r="S68" s="3533">
        <v>147.75</v>
      </c>
      <c r="T68" s="3533"/>
      <c r="U68" s="3530" t="s">
        <v>9</v>
      </c>
      <c r="V68" s="3533"/>
      <c r="W68" s="3533"/>
      <c r="X68" s="3532"/>
      <c r="Y68" s="3532"/>
      <c r="Z68" s="3532"/>
      <c r="AA68" s="3535"/>
      <c r="AB68" s="3532"/>
      <c r="AC68" s="3534"/>
    </row>
    <row r="69" spans="1:29" ht="18.75" customHeight="1">
      <c r="A69" s="3530" t="s">
        <v>4822</v>
      </c>
      <c r="B69" s="3532"/>
      <c r="C69" s="3532"/>
      <c r="D69" s="3532"/>
      <c r="E69" s="3532"/>
      <c r="F69" s="3535"/>
      <c r="G69" s="3532"/>
      <c r="H69" s="3532"/>
      <c r="I69" s="3532"/>
      <c r="J69" s="3532"/>
      <c r="K69" s="3532"/>
      <c r="L69" s="3532"/>
      <c r="M69" s="3530" t="s">
        <v>9</v>
      </c>
      <c r="N69" s="3530" t="s">
        <v>4814</v>
      </c>
      <c r="O69" s="3532"/>
      <c r="P69" s="3533">
        <v>50</v>
      </c>
      <c r="Q69" s="3533">
        <v>10</v>
      </c>
      <c r="R69" s="3533">
        <v>7.15</v>
      </c>
      <c r="S69" s="3533">
        <v>500</v>
      </c>
      <c r="T69" s="3533"/>
      <c r="U69" s="3530" t="s">
        <v>9</v>
      </c>
      <c r="V69" s="3533"/>
      <c r="W69" s="3533"/>
      <c r="X69" s="3532"/>
      <c r="Y69" s="3532"/>
      <c r="Z69" s="3532"/>
      <c r="AA69" s="3535"/>
      <c r="AB69" s="3532"/>
      <c r="AC69" s="3534"/>
    </row>
    <row r="70" spans="1:29" ht="18.75" customHeight="1">
      <c r="A70" s="3530" t="s">
        <v>4823</v>
      </c>
      <c r="B70" s="3532"/>
      <c r="C70" s="3532"/>
      <c r="D70" s="3532"/>
      <c r="E70" s="3532"/>
      <c r="F70" s="3535"/>
      <c r="G70" s="3532"/>
      <c r="H70" s="3532"/>
      <c r="I70" s="3532"/>
      <c r="J70" s="3532"/>
      <c r="K70" s="3532"/>
      <c r="L70" s="3532"/>
      <c r="M70" s="3532"/>
      <c r="N70" s="3530" t="s">
        <v>4814</v>
      </c>
      <c r="O70" s="3532"/>
      <c r="P70" s="3533">
        <v>5.91</v>
      </c>
      <c r="Q70" s="3533">
        <v>15</v>
      </c>
      <c r="R70" s="3533">
        <v>6.35</v>
      </c>
      <c r="S70" s="3533">
        <v>88.65</v>
      </c>
      <c r="T70" s="3533"/>
      <c r="U70" s="3530" t="s">
        <v>9</v>
      </c>
      <c r="V70" s="3533"/>
      <c r="W70" s="3533"/>
      <c r="X70" s="3532"/>
      <c r="Y70" s="3532"/>
      <c r="Z70" s="3532"/>
      <c r="AA70" s="3535"/>
      <c r="AB70" s="3532"/>
      <c r="AC70" s="3534"/>
    </row>
    <row r="71" spans="1:29" ht="18.75" customHeight="1">
      <c r="A71" s="3530" t="s">
        <v>4824</v>
      </c>
      <c r="B71" s="3532"/>
      <c r="C71" s="3532"/>
      <c r="D71" s="3532"/>
      <c r="E71" s="3532"/>
      <c r="F71" s="3535"/>
      <c r="G71" s="3532"/>
      <c r="H71" s="3532"/>
      <c r="I71" s="3532"/>
      <c r="J71" s="3532"/>
      <c r="K71" s="3532"/>
      <c r="L71" s="3532"/>
      <c r="M71" s="3530" t="s">
        <v>9</v>
      </c>
      <c r="N71" s="3530" t="s">
        <v>4825</v>
      </c>
      <c r="O71" s="3532"/>
      <c r="P71" s="3533">
        <v>50</v>
      </c>
      <c r="Q71" s="3533">
        <v>10</v>
      </c>
      <c r="R71" s="3533">
        <v>5.4</v>
      </c>
      <c r="S71" s="3533">
        <v>500</v>
      </c>
      <c r="T71" s="3533"/>
      <c r="U71" s="3530" t="s">
        <v>9</v>
      </c>
      <c r="V71" s="3533"/>
      <c r="W71" s="3533"/>
      <c r="X71" s="3532"/>
      <c r="Y71" s="3532"/>
      <c r="Z71" s="3532"/>
      <c r="AA71" s="3535"/>
      <c r="AB71" s="3532"/>
      <c r="AC71" s="3534"/>
    </row>
    <row r="72" spans="1:29" ht="18.75" customHeight="1">
      <c r="A72" s="3530" t="s">
        <v>4826</v>
      </c>
      <c r="B72" s="3530" t="s">
        <v>4687</v>
      </c>
      <c r="C72" s="3530" t="s">
        <v>4688</v>
      </c>
      <c r="D72" s="3530" t="s">
        <v>4827</v>
      </c>
      <c r="E72" s="3530" t="s">
        <v>4788</v>
      </c>
      <c r="F72" s="3531" t="s">
        <v>4828</v>
      </c>
      <c r="G72" s="3530" t="s">
        <v>4519</v>
      </c>
      <c r="H72" s="3530" t="s">
        <v>1354</v>
      </c>
      <c r="I72" s="3530" t="s">
        <v>4704</v>
      </c>
      <c r="J72" s="3530" t="s">
        <v>4693</v>
      </c>
      <c r="K72" s="3532">
        <v>1</v>
      </c>
      <c r="L72" s="3532">
        <v>1</v>
      </c>
      <c r="M72" s="3532"/>
      <c r="N72" s="3532"/>
      <c r="O72" s="3532"/>
      <c r="P72" s="3533">
        <v>28</v>
      </c>
      <c r="Q72" s="3533">
        <v>67.319999999999993</v>
      </c>
      <c r="R72" s="3533">
        <v>9.5</v>
      </c>
      <c r="S72" s="3533"/>
      <c r="T72" s="3533"/>
      <c r="U72" s="3532"/>
      <c r="V72" s="3533">
        <v>1884.96</v>
      </c>
      <c r="W72" s="3533">
        <v>17682.77</v>
      </c>
      <c r="X72" s="3532"/>
      <c r="Y72" s="3532"/>
      <c r="Z72" s="3532"/>
      <c r="AA72" s="3531"/>
      <c r="AB72" s="3532"/>
      <c r="AC72" s="3534"/>
    </row>
    <row r="73" spans="1:29" ht="18.75" customHeight="1">
      <c r="A73" s="3530" t="s">
        <v>4829</v>
      </c>
      <c r="B73" s="3532"/>
      <c r="C73" s="3532"/>
      <c r="D73" s="3532"/>
      <c r="E73" s="3532"/>
      <c r="F73" s="3535"/>
      <c r="G73" s="3532"/>
      <c r="H73" s="3532"/>
      <c r="I73" s="3532"/>
      <c r="J73" s="3532"/>
      <c r="K73" s="3532"/>
      <c r="L73" s="3532"/>
      <c r="M73" s="3530" t="s">
        <v>9</v>
      </c>
      <c r="N73" s="3530" t="s">
        <v>819</v>
      </c>
      <c r="O73" s="3530" t="s">
        <v>2928</v>
      </c>
      <c r="P73" s="3533">
        <v>28</v>
      </c>
      <c r="Q73" s="3533">
        <v>66</v>
      </c>
      <c r="R73" s="3533">
        <v>9.5</v>
      </c>
      <c r="S73" s="3533">
        <v>1848</v>
      </c>
      <c r="T73" s="3533"/>
      <c r="U73" s="3530" t="s">
        <v>9</v>
      </c>
      <c r="V73" s="3533"/>
      <c r="W73" s="3533"/>
      <c r="X73" s="3532"/>
      <c r="Y73" s="3532"/>
      <c r="Z73" s="3532"/>
      <c r="AA73" s="3535"/>
      <c r="AB73" s="3532"/>
      <c r="AC73" s="3534"/>
    </row>
    <row r="74" spans="1:29" ht="18.75" customHeight="1">
      <c r="A74" s="3530" t="s">
        <v>4830</v>
      </c>
      <c r="B74" s="3532"/>
      <c r="C74" s="3532"/>
      <c r="D74" s="3532"/>
      <c r="E74" s="3532"/>
      <c r="F74" s="3535"/>
      <c r="G74" s="3532"/>
      <c r="H74" s="3532"/>
      <c r="I74" s="3532"/>
      <c r="J74" s="3532"/>
      <c r="K74" s="3532"/>
      <c r="L74" s="3532"/>
      <c r="M74" s="3532"/>
      <c r="N74" s="3530" t="s">
        <v>819</v>
      </c>
      <c r="O74" s="3530" t="s">
        <v>932</v>
      </c>
      <c r="P74" s="3533">
        <v>7</v>
      </c>
      <c r="Q74" s="3533">
        <v>5.28</v>
      </c>
      <c r="R74" s="3533">
        <v>3.43</v>
      </c>
      <c r="S74" s="3533">
        <v>36.96</v>
      </c>
      <c r="T74" s="3533"/>
      <c r="U74" s="3530" t="s">
        <v>9</v>
      </c>
      <c r="V74" s="3533"/>
      <c r="W74" s="3533"/>
      <c r="X74" s="3532"/>
      <c r="Y74" s="3532"/>
      <c r="Z74" s="3532"/>
      <c r="AA74" s="3535"/>
      <c r="AB74" s="3532"/>
      <c r="AC74" s="3534"/>
    </row>
    <row r="75" spans="1:29" ht="18.75" customHeight="1">
      <c r="A75" s="3530" t="s">
        <v>4831</v>
      </c>
      <c r="B75" s="3530" t="s">
        <v>4687</v>
      </c>
      <c r="C75" s="3530" t="s">
        <v>4688</v>
      </c>
      <c r="D75" s="3530" t="s">
        <v>4832</v>
      </c>
      <c r="E75" s="3530" t="s">
        <v>4833</v>
      </c>
      <c r="F75" s="3531" t="s">
        <v>4834</v>
      </c>
      <c r="G75" s="3530" t="s">
        <v>4519</v>
      </c>
      <c r="H75" s="3530" t="s">
        <v>1354</v>
      </c>
      <c r="I75" s="3530" t="s">
        <v>4704</v>
      </c>
      <c r="J75" s="3530" t="s">
        <v>4693</v>
      </c>
      <c r="K75" s="3532">
        <v>1</v>
      </c>
      <c r="L75" s="3532">
        <v>2</v>
      </c>
      <c r="M75" s="3532"/>
      <c r="N75" s="3532"/>
      <c r="O75" s="3532"/>
      <c r="P75" s="3533">
        <v>30</v>
      </c>
      <c r="Q75" s="3533">
        <v>72</v>
      </c>
      <c r="R75" s="3533">
        <v>13.65</v>
      </c>
      <c r="S75" s="3533"/>
      <c r="T75" s="3533"/>
      <c r="U75" s="3532"/>
      <c r="V75" s="3533">
        <v>3527</v>
      </c>
      <c r="W75" s="3533">
        <v>19928.25</v>
      </c>
      <c r="X75" s="3532"/>
      <c r="Y75" s="3532"/>
      <c r="Z75" s="3532"/>
      <c r="AA75" s="3531"/>
      <c r="AB75" s="3532"/>
      <c r="AC75" s="3534"/>
    </row>
    <row r="76" spans="1:29" ht="18.75" customHeight="1">
      <c r="A76" s="3530" t="s">
        <v>4835</v>
      </c>
      <c r="B76" s="3532"/>
      <c r="C76" s="3532"/>
      <c r="D76" s="3532"/>
      <c r="E76" s="3532"/>
      <c r="F76" s="3535"/>
      <c r="G76" s="3532"/>
      <c r="H76" s="3532"/>
      <c r="I76" s="3532"/>
      <c r="J76" s="3532"/>
      <c r="K76" s="3532"/>
      <c r="L76" s="3532"/>
      <c r="M76" s="3530" t="s">
        <v>9</v>
      </c>
      <c r="N76" s="3530" t="s">
        <v>819</v>
      </c>
      <c r="O76" s="3532"/>
      <c r="P76" s="3533">
        <v>24</v>
      </c>
      <c r="Q76" s="3533">
        <v>12</v>
      </c>
      <c r="R76" s="3533">
        <v>8.6999999999999993</v>
      </c>
      <c r="S76" s="3533">
        <v>288</v>
      </c>
      <c r="T76" s="3533"/>
      <c r="U76" s="3530" t="s">
        <v>9</v>
      </c>
      <c r="V76" s="3533"/>
      <c r="W76" s="3533"/>
      <c r="X76" s="3532"/>
      <c r="Y76" s="3532"/>
      <c r="Z76" s="3532"/>
      <c r="AA76" s="3535"/>
      <c r="AB76" s="3532"/>
      <c r="AC76" s="3534"/>
    </row>
    <row r="77" spans="1:29" ht="18.75" customHeight="1">
      <c r="A77" s="3530" t="s">
        <v>4836</v>
      </c>
      <c r="B77" s="3532"/>
      <c r="C77" s="3532"/>
      <c r="D77" s="3532"/>
      <c r="E77" s="3532"/>
      <c r="F77" s="3535"/>
      <c r="G77" s="3532"/>
      <c r="H77" s="3532"/>
      <c r="I77" s="3532"/>
      <c r="J77" s="3532"/>
      <c r="K77" s="3532"/>
      <c r="L77" s="3532"/>
      <c r="M77" s="3532"/>
      <c r="N77" s="3530" t="s">
        <v>819</v>
      </c>
      <c r="O77" s="3532"/>
      <c r="P77" s="3533">
        <v>30</v>
      </c>
      <c r="Q77" s="3533">
        <v>48</v>
      </c>
      <c r="R77" s="3533">
        <v>5.6</v>
      </c>
      <c r="S77" s="3533">
        <v>1440</v>
      </c>
      <c r="T77" s="3533"/>
      <c r="U77" s="3530" t="s">
        <v>9</v>
      </c>
      <c r="V77" s="3533"/>
      <c r="W77" s="3533"/>
      <c r="X77" s="3532"/>
      <c r="Y77" s="3532"/>
      <c r="Z77" s="3532"/>
      <c r="AA77" s="3535"/>
      <c r="AB77" s="3532"/>
      <c r="AC77" s="3534"/>
    </row>
    <row r="78" spans="1:29" ht="18.75" customHeight="1">
      <c r="A78" s="3530" t="s">
        <v>4837</v>
      </c>
      <c r="B78" s="3532"/>
      <c r="C78" s="3532"/>
      <c r="D78" s="3532"/>
      <c r="E78" s="3532"/>
      <c r="F78" s="3535"/>
      <c r="G78" s="3532"/>
      <c r="H78" s="3532"/>
      <c r="I78" s="3532"/>
      <c r="J78" s="3532"/>
      <c r="K78" s="3532"/>
      <c r="L78" s="3532"/>
      <c r="M78" s="3532"/>
      <c r="N78" s="3530" t="s">
        <v>819</v>
      </c>
      <c r="O78" s="3532"/>
      <c r="P78" s="3533">
        <v>24</v>
      </c>
      <c r="Q78" s="3533">
        <v>18</v>
      </c>
      <c r="R78" s="3533">
        <v>6</v>
      </c>
      <c r="S78" s="3533">
        <v>432</v>
      </c>
      <c r="T78" s="3533"/>
      <c r="U78" s="3530" t="s">
        <v>9</v>
      </c>
      <c r="V78" s="3533"/>
      <c r="W78" s="3533"/>
      <c r="X78" s="3532"/>
      <c r="Y78" s="3532"/>
      <c r="Z78" s="3532"/>
      <c r="AA78" s="3535"/>
      <c r="AB78" s="3532"/>
      <c r="AC78" s="3534"/>
    </row>
    <row r="79" spans="1:29" ht="18.75" customHeight="1">
      <c r="A79" s="3530" t="s">
        <v>4838</v>
      </c>
      <c r="B79" s="3532"/>
      <c r="C79" s="3532"/>
      <c r="D79" s="3532"/>
      <c r="E79" s="3532"/>
      <c r="F79" s="3535"/>
      <c r="G79" s="3532"/>
      <c r="H79" s="3532"/>
      <c r="I79" s="3532"/>
      <c r="J79" s="3532"/>
      <c r="K79" s="3532"/>
      <c r="L79" s="3532"/>
      <c r="M79" s="3530" t="s">
        <v>9</v>
      </c>
      <c r="N79" s="3530" t="s">
        <v>4814</v>
      </c>
      <c r="O79" s="3532"/>
      <c r="P79" s="3533">
        <v>24</v>
      </c>
      <c r="Q79" s="3533">
        <v>48</v>
      </c>
      <c r="R79" s="3533">
        <v>4.95</v>
      </c>
      <c r="S79" s="3533">
        <v>1152</v>
      </c>
      <c r="T79" s="3533"/>
      <c r="U79" s="3530" t="s">
        <v>9</v>
      </c>
      <c r="V79" s="3533"/>
      <c r="W79" s="3533"/>
      <c r="X79" s="3532"/>
      <c r="Y79" s="3532"/>
      <c r="Z79" s="3532"/>
      <c r="AA79" s="3535"/>
      <c r="AB79" s="3532"/>
      <c r="AC79" s="3534"/>
    </row>
    <row r="80" spans="1:29" ht="18.75" customHeight="1">
      <c r="A80" s="3530" t="s">
        <v>4839</v>
      </c>
      <c r="B80" s="3532"/>
      <c r="C80" s="3532"/>
      <c r="D80" s="3532"/>
      <c r="E80" s="3532"/>
      <c r="F80" s="3535"/>
      <c r="G80" s="3532"/>
      <c r="H80" s="3532"/>
      <c r="I80" s="3532"/>
      <c r="J80" s="3532"/>
      <c r="K80" s="3532"/>
      <c r="L80" s="3532"/>
      <c r="M80" s="3532"/>
      <c r="N80" s="3530" t="s">
        <v>4814</v>
      </c>
      <c r="O80" s="3532"/>
      <c r="P80" s="3533">
        <v>10.75</v>
      </c>
      <c r="Q80" s="3533">
        <v>20</v>
      </c>
      <c r="R80" s="3533">
        <v>4.95</v>
      </c>
      <c r="S80" s="3533">
        <v>215</v>
      </c>
      <c r="T80" s="3533"/>
      <c r="U80" s="3530" t="s">
        <v>9</v>
      </c>
      <c r="V80" s="3533"/>
      <c r="W80" s="3533"/>
      <c r="X80" s="3532"/>
      <c r="Y80" s="3532"/>
      <c r="Z80" s="3532"/>
      <c r="AA80" s="3535"/>
      <c r="AB80" s="3532"/>
      <c r="AC80" s="3534"/>
    </row>
    <row r="81" spans="1:29" ht="18.75" customHeight="1">
      <c r="A81" s="3530" t="s">
        <v>4840</v>
      </c>
      <c r="B81" s="3530" t="s">
        <v>4687</v>
      </c>
      <c r="C81" s="3530" t="s">
        <v>4688</v>
      </c>
      <c r="D81" s="3530" t="s">
        <v>4841</v>
      </c>
      <c r="E81" s="3530" t="s">
        <v>4711</v>
      </c>
      <c r="F81" s="3531" t="s">
        <v>4842</v>
      </c>
      <c r="G81" s="3530" t="s">
        <v>4658</v>
      </c>
      <c r="H81" s="3530" t="s">
        <v>932</v>
      </c>
      <c r="I81" s="3530" t="s">
        <v>4713</v>
      </c>
      <c r="J81" s="3530" t="s">
        <v>4693</v>
      </c>
      <c r="K81" s="3532">
        <v>1</v>
      </c>
      <c r="L81" s="3532">
        <v>1</v>
      </c>
      <c r="M81" s="3532"/>
      <c r="N81" s="3532"/>
      <c r="O81" s="3532"/>
      <c r="P81" s="3533">
        <v>0.01</v>
      </c>
      <c r="Q81" s="3533">
        <v>0.01</v>
      </c>
      <c r="R81" s="3533">
        <v>0</v>
      </c>
      <c r="S81" s="3533"/>
      <c r="T81" s="3533"/>
      <c r="U81" s="3532"/>
      <c r="V81" s="3533">
        <v>0</v>
      </c>
      <c r="W81" s="3533">
        <v>0</v>
      </c>
      <c r="X81" s="3532"/>
      <c r="Y81" s="3532"/>
      <c r="Z81" s="3532"/>
      <c r="AA81" s="3531"/>
      <c r="AB81" s="3532"/>
      <c r="AC81" s="3534"/>
    </row>
    <row r="82" spans="1:29" ht="18.75" customHeight="1">
      <c r="A82" s="3530" t="s">
        <v>4843</v>
      </c>
      <c r="B82" s="3532"/>
      <c r="C82" s="3532"/>
      <c r="D82" s="3532"/>
      <c r="E82" s="3532"/>
      <c r="F82" s="3535"/>
      <c r="G82" s="3532"/>
      <c r="H82" s="3532"/>
      <c r="I82" s="3532"/>
      <c r="J82" s="3532"/>
      <c r="K82" s="3532"/>
      <c r="L82" s="3532"/>
      <c r="M82" s="3530" t="s">
        <v>9</v>
      </c>
      <c r="N82" s="3530" t="s">
        <v>4659</v>
      </c>
      <c r="O82" s="3532"/>
      <c r="P82" s="3533">
        <v>0</v>
      </c>
      <c r="Q82" s="3533">
        <v>0</v>
      </c>
      <c r="R82" s="3533"/>
      <c r="S82" s="3533">
        <v>0</v>
      </c>
      <c r="T82" s="3533"/>
      <c r="U82" s="3530" t="s">
        <v>9</v>
      </c>
      <c r="V82" s="3533"/>
      <c r="W82" s="3533"/>
      <c r="X82" s="3532"/>
      <c r="Y82" s="3532"/>
      <c r="Z82" s="3532"/>
      <c r="AA82" s="3535"/>
      <c r="AB82" s="3532"/>
      <c r="AC82" s="3534"/>
    </row>
    <row r="83" spans="1:29" ht="18.75" customHeight="1">
      <c r="A83" s="3530" t="s">
        <v>4844</v>
      </c>
      <c r="B83" s="3530" t="s">
        <v>4845</v>
      </c>
      <c r="C83" s="3530" t="s">
        <v>4846</v>
      </c>
      <c r="D83" s="3530" t="s">
        <v>4847</v>
      </c>
      <c r="E83" s="3530" t="s">
        <v>4848</v>
      </c>
      <c r="F83" s="3531" t="s">
        <v>4849</v>
      </c>
      <c r="G83" s="3530" t="s">
        <v>4658</v>
      </c>
      <c r="H83" s="3530" t="s">
        <v>932</v>
      </c>
      <c r="I83" s="3530" t="s">
        <v>4713</v>
      </c>
      <c r="J83" s="3530" t="s">
        <v>4693</v>
      </c>
      <c r="K83" s="3532">
        <v>1</v>
      </c>
      <c r="L83" s="3532">
        <v>1</v>
      </c>
      <c r="M83" s="3532"/>
      <c r="N83" s="3532"/>
      <c r="O83" s="3532"/>
      <c r="P83" s="3533">
        <v>2</v>
      </c>
      <c r="Q83" s="3533">
        <v>2</v>
      </c>
      <c r="R83" s="3533">
        <v>0</v>
      </c>
      <c r="S83" s="3533"/>
      <c r="T83" s="3533"/>
      <c r="U83" s="3532"/>
      <c r="V83" s="3533">
        <v>4</v>
      </c>
      <c r="W83" s="3533">
        <v>0</v>
      </c>
      <c r="X83" s="3532"/>
      <c r="Y83" s="3532"/>
      <c r="Z83" s="3532"/>
      <c r="AA83" s="3531"/>
      <c r="AB83" s="3532"/>
      <c r="AC83" s="3534"/>
    </row>
    <row r="84" spans="1:29" ht="18.75" customHeight="1">
      <c r="A84" s="3530" t="s">
        <v>4850</v>
      </c>
      <c r="B84" s="3532"/>
      <c r="C84" s="3532"/>
      <c r="D84" s="3532"/>
      <c r="E84" s="3532"/>
      <c r="F84" s="3535"/>
      <c r="G84" s="3532"/>
      <c r="H84" s="3532"/>
      <c r="I84" s="3532"/>
      <c r="J84" s="3532"/>
      <c r="K84" s="3532"/>
      <c r="L84" s="3532"/>
      <c r="M84" s="3530" t="s">
        <v>9</v>
      </c>
      <c r="N84" s="3530" t="s">
        <v>4659</v>
      </c>
      <c r="O84" s="3532"/>
      <c r="P84" s="3533">
        <v>2</v>
      </c>
      <c r="Q84" s="3533">
        <v>2</v>
      </c>
      <c r="R84" s="3533"/>
      <c r="S84" s="3533">
        <v>4</v>
      </c>
      <c r="T84" s="3533"/>
      <c r="U84" s="3530" t="s">
        <v>9</v>
      </c>
      <c r="V84" s="3533"/>
      <c r="W84" s="3533"/>
      <c r="X84" s="3532"/>
      <c r="Y84" s="3532"/>
      <c r="Z84" s="3532"/>
      <c r="AA84" s="3535"/>
      <c r="AB84" s="3532"/>
      <c r="AC84" s="3534"/>
    </row>
    <row r="85" spans="1:29" ht="18.75" customHeight="1">
      <c r="A85" s="3530" t="s">
        <v>4851</v>
      </c>
      <c r="B85" s="3530" t="s">
        <v>4845</v>
      </c>
      <c r="C85" s="3530" t="s">
        <v>4846</v>
      </c>
      <c r="D85" s="3530" t="s">
        <v>4852</v>
      </c>
      <c r="E85" s="3530" t="s">
        <v>4848</v>
      </c>
      <c r="F85" s="3531" t="s">
        <v>4853</v>
      </c>
      <c r="G85" s="3530" t="s">
        <v>4658</v>
      </c>
      <c r="H85" s="3530" t="s">
        <v>932</v>
      </c>
      <c r="I85" s="3530" t="s">
        <v>4713</v>
      </c>
      <c r="J85" s="3530" t="s">
        <v>4693</v>
      </c>
      <c r="K85" s="3532">
        <v>1</v>
      </c>
      <c r="L85" s="3532">
        <v>1</v>
      </c>
      <c r="M85" s="3532"/>
      <c r="N85" s="3532"/>
      <c r="O85" s="3532"/>
      <c r="P85" s="3533">
        <v>1.75</v>
      </c>
      <c r="Q85" s="3533">
        <v>1.75</v>
      </c>
      <c r="R85" s="3533">
        <v>0</v>
      </c>
      <c r="S85" s="3533"/>
      <c r="T85" s="3533"/>
      <c r="U85" s="3532"/>
      <c r="V85" s="3533">
        <v>3.06</v>
      </c>
      <c r="W85" s="3533">
        <v>0</v>
      </c>
      <c r="X85" s="3532"/>
      <c r="Y85" s="3532"/>
      <c r="Z85" s="3532"/>
      <c r="AA85" s="3531"/>
      <c r="AB85" s="3532"/>
      <c r="AC85" s="3534"/>
    </row>
    <row r="86" spans="1:29" ht="18.75" customHeight="1">
      <c r="A86" s="3530" t="s">
        <v>4854</v>
      </c>
      <c r="B86" s="3532"/>
      <c r="C86" s="3532"/>
      <c r="D86" s="3532"/>
      <c r="E86" s="3532"/>
      <c r="F86" s="3535"/>
      <c r="G86" s="3532"/>
      <c r="H86" s="3532"/>
      <c r="I86" s="3532"/>
      <c r="J86" s="3532"/>
      <c r="K86" s="3532"/>
      <c r="L86" s="3532"/>
      <c r="M86" s="3530" t="s">
        <v>9</v>
      </c>
      <c r="N86" s="3530" t="s">
        <v>4659</v>
      </c>
      <c r="O86" s="3532"/>
      <c r="P86" s="3533">
        <v>1.75</v>
      </c>
      <c r="Q86" s="3533">
        <v>1.75</v>
      </c>
      <c r="R86" s="3533"/>
      <c r="S86" s="3533">
        <v>3.06</v>
      </c>
      <c r="T86" s="3533"/>
      <c r="U86" s="3530" t="s">
        <v>9</v>
      </c>
      <c r="V86" s="3533"/>
      <c r="W86" s="3533"/>
      <c r="X86" s="3532"/>
      <c r="Y86" s="3532"/>
      <c r="Z86" s="3532"/>
      <c r="AA86" s="3535"/>
      <c r="AB86" s="3532"/>
      <c r="AC86" s="3534"/>
    </row>
    <row r="87" spans="1:29" ht="18.75" customHeight="1">
      <c r="A87" s="3530" t="s">
        <v>4855</v>
      </c>
      <c r="B87" s="3530" t="s">
        <v>4845</v>
      </c>
      <c r="C87" s="3530" t="s">
        <v>4846</v>
      </c>
      <c r="D87" s="3530" t="s">
        <v>4856</v>
      </c>
      <c r="E87" s="3530" t="s">
        <v>4711</v>
      </c>
      <c r="F87" s="3531" t="s">
        <v>4857</v>
      </c>
      <c r="G87" s="3530" t="s">
        <v>1247</v>
      </c>
      <c r="H87" s="3530" t="s">
        <v>1354</v>
      </c>
      <c r="I87" s="3530" t="s">
        <v>4713</v>
      </c>
      <c r="J87" s="3530" t="s">
        <v>4693</v>
      </c>
      <c r="K87" s="3532">
        <v>1</v>
      </c>
      <c r="L87" s="3532">
        <v>1</v>
      </c>
      <c r="M87" s="3532"/>
      <c r="N87" s="3532"/>
      <c r="O87" s="3532"/>
      <c r="P87" s="3533">
        <v>15.5</v>
      </c>
      <c r="Q87" s="3533">
        <v>12</v>
      </c>
      <c r="R87" s="3533">
        <v>7</v>
      </c>
      <c r="S87" s="3533"/>
      <c r="T87" s="3533"/>
      <c r="U87" s="3532"/>
      <c r="V87" s="3533">
        <v>186</v>
      </c>
      <c r="W87" s="3533">
        <v>1302</v>
      </c>
      <c r="X87" s="3532"/>
      <c r="Y87" s="3532"/>
      <c r="Z87" s="3530" t="s">
        <v>9</v>
      </c>
      <c r="AA87" s="3531"/>
      <c r="AB87" s="3532"/>
      <c r="AC87" s="3534"/>
    </row>
    <row r="88" spans="1:29" ht="18.75" customHeight="1">
      <c r="A88" s="3530" t="s">
        <v>4858</v>
      </c>
      <c r="B88" s="3532"/>
      <c r="C88" s="3532"/>
      <c r="D88" s="3532"/>
      <c r="E88" s="3532"/>
      <c r="F88" s="3535"/>
      <c r="G88" s="3532"/>
      <c r="H88" s="3532"/>
      <c r="I88" s="3532"/>
      <c r="J88" s="3532"/>
      <c r="K88" s="3532"/>
      <c r="L88" s="3532"/>
      <c r="M88" s="3530" t="s">
        <v>9</v>
      </c>
      <c r="N88" s="3530" t="s">
        <v>819</v>
      </c>
      <c r="O88" s="3532"/>
      <c r="P88" s="3533">
        <v>15.5</v>
      </c>
      <c r="Q88" s="3533">
        <v>12</v>
      </c>
      <c r="R88" s="3533">
        <v>7</v>
      </c>
      <c r="S88" s="3533">
        <v>186</v>
      </c>
      <c r="T88" s="3533"/>
      <c r="U88" s="3530" t="s">
        <v>9</v>
      </c>
      <c r="V88" s="3533"/>
      <c r="W88" s="3533"/>
      <c r="X88" s="3532"/>
      <c r="Y88" s="3532"/>
      <c r="Z88" s="3532"/>
      <c r="AA88" s="3535"/>
      <c r="AB88" s="3532"/>
      <c r="AC88" s="3534"/>
    </row>
    <row r="89" spans="1:29" ht="18.75" customHeight="1">
      <c r="A89" s="3530" t="s">
        <v>4859</v>
      </c>
      <c r="B89" s="3530" t="s">
        <v>4845</v>
      </c>
      <c r="C89" s="3530" t="s">
        <v>4846</v>
      </c>
      <c r="D89" s="3530" t="s">
        <v>4860</v>
      </c>
      <c r="E89" s="3530" t="s">
        <v>4861</v>
      </c>
      <c r="F89" s="3531" t="s">
        <v>4862</v>
      </c>
      <c r="G89" s="3530" t="s">
        <v>3285</v>
      </c>
      <c r="H89" s="3530" t="s">
        <v>1354</v>
      </c>
      <c r="I89" s="3530" t="s">
        <v>4713</v>
      </c>
      <c r="J89" s="3530" t="s">
        <v>4693</v>
      </c>
      <c r="K89" s="3532">
        <v>1</v>
      </c>
      <c r="L89" s="3532">
        <v>1</v>
      </c>
      <c r="M89" s="3532"/>
      <c r="N89" s="3532"/>
      <c r="O89" s="3532"/>
      <c r="P89" s="3533">
        <v>15.5</v>
      </c>
      <c r="Q89" s="3533">
        <v>81</v>
      </c>
      <c r="R89" s="3533">
        <v>9</v>
      </c>
      <c r="S89" s="3533"/>
      <c r="T89" s="3533"/>
      <c r="U89" s="3532"/>
      <c r="V89" s="3533">
        <v>1255.5</v>
      </c>
      <c r="W89" s="3533">
        <v>11299.5</v>
      </c>
      <c r="X89" s="3532"/>
      <c r="Y89" s="3532"/>
      <c r="Z89" s="3532"/>
      <c r="AA89" s="3531"/>
      <c r="AB89" s="3532"/>
      <c r="AC89" s="3534"/>
    </row>
    <row r="90" spans="1:29" ht="18.75" customHeight="1">
      <c r="A90" s="3530" t="s">
        <v>4863</v>
      </c>
      <c r="B90" s="3532"/>
      <c r="C90" s="3532"/>
      <c r="D90" s="3532"/>
      <c r="E90" s="3532"/>
      <c r="F90" s="3535"/>
      <c r="G90" s="3532"/>
      <c r="H90" s="3532"/>
      <c r="I90" s="3532"/>
      <c r="J90" s="3532"/>
      <c r="K90" s="3532"/>
      <c r="L90" s="3532"/>
      <c r="M90" s="3530" t="s">
        <v>9</v>
      </c>
      <c r="N90" s="3530" t="s">
        <v>819</v>
      </c>
      <c r="O90" s="3532"/>
      <c r="P90" s="3533">
        <v>15.5</v>
      </c>
      <c r="Q90" s="3533">
        <v>81</v>
      </c>
      <c r="R90" s="3533">
        <v>9</v>
      </c>
      <c r="S90" s="3533">
        <v>1255.5</v>
      </c>
      <c r="T90" s="3533"/>
      <c r="U90" s="3530" t="s">
        <v>9</v>
      </c>
      <c r="V90" s="3533"/>
      <c r="W90" s="3533"/>
      <c r="X90" s="3532"/>
      <c r="Y90" s="3532"/>
      <c r="Z90" s="3532"/>
      <c r="AA90" s="3535"/>
      <c r="AB90" s="3532"/>
      <c r="AC90" s="3534"/>
    </row>
    <row r="91" spans="1:29" ht="18.75" customHeight="1">
      <c r="A91" s="3530" t="s">
        <v>4864</v>
      </c>
      <c r="B91" s="3530" t="s">
        <v>4865</v>
      </c>
      <c r="C91" s="3530" t="s">
        <v>4866</v>
      </c>
      <c r="D91" s="3530" t="s">
        <v>4867</v>
      </c>
      <c r="E91" s="3530" t="s">
        <v>4868</v>
      </c>
      <c r="F91" s="3531" t="s">
        <v>4869</v>
      </c>
      <c r="G91" s="3530" t="s">
        <v>4519</v>
      </c>
      <c r="H91" s="3530" t="s">
        <v>1354</v>
      </c>
      <c r="I91" s="3530" t="s">
        <v>4704</v>
      </c>
      <c r="J91" s="3530" t="s">
        <v>4693</v>
      </c>
      <c r="K91" s="3532">
        <v>1</v>
      </c>
      <c r="L91" s="3532">
        <v>1</v>
      </c>
      <c r="M91" s="3532"/>
      <c r="N91" s="3532"/>
      <c r="O91" s="3532"/>
      <c r="P91" s="3533">
        <v>11</v>
      </c>
      <c r="Q91" s="3533">
        <v>58.65</v>
      </c>
      <c r="R91" s="3533">
        <v>10</v>
      </c>
      <c r="S91" s="3533"/>
      <c r="T91" s="3533"/>
      <c r="U91" s="3532"/>
      <c r="V91" s="3533">
        <v>645.20000000000005</v>
      </c>
      <c r="W91" s="3533">
        <v>5492</v>
      </c>
      <c r="X91" s="3532"/>
      <c r="Y91" s="3532"/>
      <c r="Z91" s="3532"/>
      <c r="AA91" s="3531"/>
      <c r="AB91" s="3532"/>
      <c r="AC91" s="3534"/>
    </row>
    <row r="92" spans="1:29" ht="18.75" customHeight="1">
      <c r="A92" s="3530" t="s">
        <v>4870</v>
      </c>
      <c r="B92" s="3532"/>
      <c r="C92" s="3532"/>
      <c r="D92" s="3532"/>
      <c r="E92" s="3532"/>
      <c r="F92" s="3535"/>
      <c r="G92" s="3532"/>
      <c r="H92" s="3532"/>
      <c r="I92" s="3532"/>
      <c r="J92" s="3532"/>
      <c r="K92" s="3532"/>
      <c r="L92" s="3532"/>
      <c r="M92" s="3530" t="s">
        <v>9</v>
      </c>
      <c r="N92" s="3530" t="s">
        <v>819</v>
      </c>
      <c r="O92" s="3532"/>
      <c r="P92" s="3533">
        <v>11</v>
      </c>
      <c r="Q92" s="3533">
        <v>41.2</v>
      </c>
      <c r="R92" s="3533">
        <v>10</v>
      </c>
      <c r="S92" s="3533">
        <v>453.2</v>
      </c>
      <c r="T92" s="3533"/>
      <c r="U92" s="3530" t="s">
        <v>9</v>
      </c>
      <c r="V92" s="3533"/>
      <c r="W92" s="3533"/>
      <c r="X92" s="3532"/>
      <c r="Y92" s="3532"/>
      <c r="Z92" s="3532"/>
      <c r="AA92" s="3535"/>
      <c r="AB92" s="3532"/>
      <c r="AC92" s="3534"/>
    </row>
    <row r="93" spans="1:29" ht="18.75" customHeight="1">
      <c r="A93" s="3530" t="s">
        <v>4871</v>
      </c>
      <c r="B93" s="3532"/>
      <c r="C93" s="3532"/>
      <c r="D93" s="3532"/>
      <c r="E93" s="3532"/>
      <c r="F93" s="3535"/>
      <c r="G93" s="3532"/>
      <c r="H93" s="3532"/>
      <c r="I93" s="3532"/>
      <c r="J93" s="3532"/>
      <c r="K93" s="3532"/>
      <c r="L93" s="3532"/>
      <c r="M93" s="3532"/>
      <c r="N93" s="3530" t="s">
        <v>819</v>
      </c>
      <c r="O93" s="3532"/>
      <c r="P93" s="3533">
        <v>8</v>
      </c>
      <c r="Q93" s="3533">
        <v>12</v>
      </c>
      <c r="R93" s="3533">
        <v>5</v>
      </c>
      <c r="S93" s="3533">
        <v>96</v>
      </c>
      <c r="T93" s="3533"/>
      <c r="U93" s="3530" t="s">
        <v>9</v>
      </c>
      <c r="V93" s="3533"/>
      <c r="W93" s="3533"/>
      <c r="X93" s="3532"/>
      <c r="Y93" s="3532"/>
      <c r="Z93" s="3532"/>
      <c r="AA93" s="3535"/>
      <c r="AB93" s="3532"/>
      <c r="AC93" s="3534"/>
    </row>
    <row r="94" spans="1:29" ht="18.75" customHeight="1">
      <c r="A94" s="3530" t="s">
        <v>4872</v>
      </c>
      <c r="B94" s="3532"/>
      <c r="C94" s="3532"/>
      <c r="D94" s="3532"/>
      <c r="E94" s="3532"/>
      <c r="F94" s="3535"/>
      <c r="G94" s="3532"/>
      <c r="H94" s="3532"/>
      <c r="I94" s="3532"/>
      <c r="J94" s="3532"/>
      <c r="K94" s="3532"/>
      <c r="L94" s="3532"/>
      <c r="M94" s="3532"/>
      <c r="N94" s="3530" t="s">
        <v>3922</v>
      </c>
      <c r="O94" s="3532"/>
      <c r="P94" s="3533">
        <v>8</v>
      </c>
      <c r="Q94" s="3533">
        <v>12</v>
      </c>
      <c r="R94" s="3533">
        <v>5</v>
      </c>
      <c r="S94" s="3533">
        <v>96</v>
      </c>
      <c r="T94" s="3533"/>
      <c r="U94" s="3530" t="s">
        <v>9</v>
      </c>
      <c r="V94" s="3533"/>
      <c r="W94" s="3533"/>
      <c r="X94" s="3532"/>
      <c r="Y94" s="3532"/>
      <c r="Z94" s="3532"/>
      <c r="AA94" s="3535"/>
      <c r="AB94" s="3532"/>
      <c r="AC94" s="3534"/>
    </row>
    <row r="95" spans="1:29" ht="18.75" customHeight="1">
      <c r="A95" s="3530" t="s">
        <v>4873</v>
      </c>
      <c r="B95" s="3530" t="s">
        <v>4865</v>
      </c>
      <c r="C95" s="3530" t="s">
        <v>4866</v>
      </c>
      <c r="D95" s="3530" t="s">
        <v>4874</v>
      </c>
      <c r="E95" s="3530" t="s">
        <v>4875</v>
      </c>
      <c r="F95" s="3531" t="s">
        <v>4876</v>
      </c>
      <c r="G95" s="3530" t="s">
        <v>4519</v>
      </c>
      <c r="H95" s="3530" t="s">
        <v>932</v>
      </c>
      <c r="I95" s="3530" t="s">
        <v>4692</v>
      </c>
      <c r="J95" s="3530" t="s">
        <v>4693</v>
      </c>
      <c r="K95" s="3532">
        <v>1</v>
      </c>
      <c r="L95" s="3532">
        <v>1</v>
      </c>
      <c r="M95" s="3532"/>
      <c r="N95" s="3532"/>
      <c r="O95" s="3532"/>
      <c r="P95" s="3533">
        <v>10.5</v>
      </c>
      <c r="Q95" s="3533">
        <v>29</v>
      </c>
      <c r="R95" s="3533">
        <v>9</v>
      </c>
      <c r="S95" s="3533"/>
      <c r="T95" s="3533"/>
      <c r="U95" s="3532"/>
      <c r="V95" s="3533">
        <v>304.5</v>
      </c>
      <c r="W95" s="3533">
        <v>2740.5</v>
      </c>
      <c r="X95" s="3532"/>
      <c r="Y95" s="3532"/>
      <c r="Z95" s="3532"/>
      <c r="AA95" s="3531"/>
      <c r="AB95" s="3532"/>
      <c r="AC95" s="3534"/>
    </row>
    <row r="96" spans="1:29" ht="18.75" customHeight="1">
      <c r="A96" s="3530" t="s">
        <v>4877</v>
      </c>
      <c r="B96" s="3532"/>
      <c r="C96" s="3532"/>
      <c r="D96" s="3532"/>
      <c r="E96" s="3532"/>
      <c r="F96" s="3535"/>
      <c r="G96" s="3532"/>
      <c r="H96" s="3532"/>
      <c r="I96" s="3532"/>
      <c r="J96" s="3532"/>
      <c r="K96" s="3532"/>
      <c r="L96" s="3532"/>
      <c r="M96" s="3530" t="s">
        <v>9</v>
      </c>
      <c r="N96" s="3530" t="s">
        <v>819</v>
      </c>
      <c r="O96" s="3532"/>
      <c r="P96" s="3533">
        <v>10.5</v>
      </c>
      <c r="Q96" s="3533">
        <v>29</v>
      </c>
      <c r="R96" s="3533">
        <v>9</v>
      </c>
      <c r="S96" s="3533">
        <v>304.5</v>
      </c>
      <c r="T96" s="3533"/>
      <c r="U96" s="3530" t="s">
        <v>9</v>
      </c>
      <c r="V96" s="3533"/>
      <c r="W96" s="3533"/>
      <c r="X96" s="3532"/>
      <c r="Y96" s="3532"/>
      <c r="Z96" s="3532"/>
      <c r="AA96" s="3535"/>
      <c r="AB96" s="3532"/>
      <c r="AC96" s="3534"/>
    </row>
    <row r="97" spans="1:29" ht="18.75" customHeight="1">
      <c r="A97" s="3530" t="s">
        <v>4878</v>
      </c>
      <c r="B97" s="3530" t="s">
        <v>4865</v>
      </c>
      <c r="C97" s="3530" t="s">
        <v>4866</v>
      </c>
      <c r="D97" s="3530" t="s">
        <v>4879</v>
      </c>
      <c r="E97" s="3530" t="s">
        <v>4868</v>
      </c>
      <c r="F97" s="3531" t="s">
        <v>4880</v>
      </c>
      <c r="G97" s="3530" t="s">
        <v>4519</v>
      </c>
      <c r="H97" s="3530" t="s">
        <v>1354</v>
      </c>
      <c r="I97" s="3530" t="s">
        <v>4704</v>
      </c>
      <c r="J97" s="3530" t="s">
        <v>4693</v>
      </c>
      <c r="K97" s="3532">
        <v>1</v>
      </c>
      <c r="L97" s="3532">
        <v>1</v>
      </c>
      <c r="M97" s="3532"/>
      <c r="N97" s="3532"/>
      <c r="O97" s="3532"/>
      <c r="P97" s="3533">
        <v>9</v>
      </c>
      <c r="Q97" s="3533">
        <v>28</v>
      </c>
      <c r="R97" s="3533">
        <v>11</v>
      </c>
      <c r="S97" s="3533"/>
      <c r="T97" s="3533"/>
      <c r="U97" s="3532"/>
      <c r="V97" s="3533">
        <v>252</v>
      </c>
      <c r="W97" s="3533">
        <v>2772</v>
      </c>
      <c r="X97" s="3532"/>
      <c r="Y97" s="3532"/>
      <c r="Z97" s="3532"/>
      <c r="AA97" s="3531"/>
      <c r="AB97" s="3532"/>
      <c r="AC97" s="3534"/>
    </row>
    <row r="98" spans="1:29" ht="18.75" customHeight="1">
      <c r="A98" s="3530" t="s">
        <v>4881</v>
      </c>
      <c r="B98" s="3532"/>
      <c r="C98" s="3532"/>
      <c r="D98" s="3532"/>
      <c r="E98" s="3532"/>
      <c r="F98" s="3535"/>
      <c r="G98" s="3532"/>
      <c r="H98" s="3532"/>
      <c r="I98" s="3532"/>
      <c r="J98" s="3532"/>
      <c r="K98" s="3532"/>
      <c r="L98" s="3532"/>
      <c r="M98" s="3530" t="s">
        <v>9</v>
      </c>
      <c r="N98" s="3530" t="s">
        <v>819</v>
      </c>
      <c r="O98" s="3532"/>
      <c r="P98" s="3533">
        <v>9</v>
      </c>
      <c r="Q98" s="3533">
        <v>28</v>
      </c>
      <c r="R98" s="3533">
        <v>11</v>
      </c>
      <c r="S98" s="3533">
        <v>252</v>
      </c>
      <c r="T98" s="3533"/>
      <c r="U98" s="3530" t="s">
        <v>9</v>
      </c>
      <c r="V98" s="3533"/>
      <c r="W98" s="3533"/>
      <c r="X98" s="3532"/>
      <c r="Y98" s="3532"/>
      <c r="Z98" s="3532"/>
      <c r="AA98" s="3535"/>
      <c r="AB98" s="3532"/>
      <c r="AC98" s="3534"/>
    </row>
    <row r="99" spans="1:29" ht="18.75" customHeight="1">
      <c r="A99" s="3530" t="s">
        <v>4882</v>
      </c>
      <c r="B99" s="3530" t="s">
        <v>4883</v>
      </c>
      <c r="C99" s="3530" t="s">
        <v>4884</v>
      </c>
      <c r="D99" s="3530" t="s">
        <v>4885</v>
      </c>
      <c r="E99" s="3530" t="s">
        <v>4707</v>
      </c>
      <c r="F99" s="3531" t="s">
        <v>4886</v>
      </c>
      <c r="G99" s="3530" t="s">
        <v>4519</v>
      </c>
      <c r="H99" s="3530" t="s">
        <v>1354</v>
      </c>
      <c r="I99" s="3530" t="s">
        <v>4704</v>
      </c>
      <c r="J99" s="3530" t="s">
        <v>4693</v>
      </c>
      <c r="K99" s="3532">
        <v>1</v>
      </c>
      <c r="L99" s="3532">
        <v>1</v>
      </c>
      <c r="M99" s="3532"/>
      <c r="N99" s="3532"/>
      <c r="O99" s="3532"/>
      <c r="P99" s="3533">
        <v>5.8</v>
      </c>
      <c r="Q99" s="3533">
        <v>10</v>
      </c>
      <c r="R99" s="3533">
        <v>6.2</v>
      </c>
      <c r="S99" s="3533"/>
      <c r="T99" s="3533"/>
      <c r="U99" s="3532"/>
      <c r="V99" s="3533">
        <v>58</v>
      </c>
      <c r="W99" s="3533">
        <v>359.6</v>
      </c>
      <c r="X99" s="3532"/>
      <c r="Y99" s="3532"/>
      <c r="Z99" s="3532"/>
      <c r="AA99" s="3531"/>
      <c r="AB99" s="3532"/>
      <c r="AC99" s="3534"/>
    </row>
    <row r="100" spans="1:29" ht="18.75" customHeight="1">
      <c r="A100" s="3530" t="s">
        <v>4887</v>
      </c>
      <c r="B100" s="3532"/>
      <c r="C100" s="3532"/>
      <c r="D100" s="3532"/>
      <c r="E100" s="3532"/>
      <c r="F100" s="3535"/>
      <c r="G100" s="3532"/>
      <c r="H100" s="3532"/>
      <c r="I100" s="3532"/>
      <c r="J100" s="3532"/>
      <c r="K100" s="3532"/>
      <c r="L100" s="3532"/>
      <c r="M100" s="3530" t="s">
        <v>9</v>
      </c>
      <c r="N100" s="3530" t="s">
        <v>819</v>
      </c>
      <c r="O100" s="3532"/>
      <c r="P100" s="3533">
        <v>5.8</v>
      </c>
      <c r="Q100" s="3533">
        <v>10</v>
      </c>
      <c r="R100" s="3533">
        <v>6.2</v>
      </c>
      <c r="S100" s="3533">
        <v>58</v>
      </c>
      <c r="T100" s="3533"/>
      <c r="U100" s="3530" t="s">
        <v>9</v>
      </c>
      <c r="V100" s="3533"/>
      <c r="W100" s="3533"/>
      <c r="X100" s="3532"/>
      <c r="Y100" s="3532"/>
      <c r="Z100" s="3532"/>
      <c r="AA100" s="3535"/>
      <c r="AB100" s="3532"/>
      <c r="AC100" s="3534"/>
    </row>
    <row r="101" spans="1:29" ht="18.75" customHeight="1">
      <c r="A101" s="3530" t="s">
        <v>4888</v>
      </c>
      <c r="B101" s="3530" t="s">
        <v>4883</v>
      </c>
      <c r="C101" s="3530" t="s">
        <v>4884</v>
      </c>
      <c r="D101" s="3530" t="s">
        <v>4889</v>
      </c>
      <c r="E101" s="3530" t="s">
        <v>4848</v>
      </c>
      <c r="F101" s="3531" t="s">
        <v>4890</v>
      </c>
      <c r="G101" s="3530" t="s">
        <v>4658</v>
      </c>
      <c r="H101" s="3530" t="s">
        <v>932</v>
      </c>
      <c r="I101" s="3530" t="s">
        <v>4713</v>
      </c>
      <c r="J101" s="3530" t="s">
        <v>4693</v>
      </c>
      <c r="K101" s="3532">
        <v>1</v>
      </c>
      <c r="L101" s="3532">
        <v>1</v>
      </c>
      <c r="M101" s="3532"/>
      <c r="N101" s="3532"/>
      <c r="O101" s="3532"/>
      <c r="P101" s="3533">
        <v>2.2999999999999998</v>
      </c>
      <c r="Q101" s="3533">
        <v>5.65</v>
      </c>
      <c r="R101" s="3533">
        <v>0</v>
      </c>
      <c r="S101" s="3533"/>
      <c r="T101" s="3533"/>
      <c r="U101" s="3532"/>
      <c r="V101" s="3533">
        <v>13</v>
      </c>
      <c r="W101" s="3533">
        <v>0</v>
      </c>
      <c r="X101" s="3532"/>
      <c r="Y101" s="3532"/>
      <c r="Z101" s="3532"/>
      <c r="AA101" s="3531"/>
      <c r="AB101" s="3532"/>
      <c r="AC101" s="3534"/>
    </row>
    <row r="102" spans="1:29" ht="18.75" customHeight="1">
      <c r="A102" s="3530" t="s">
        <v>4891</v>
      </c>
      <c r="B102" s="3532"/>
      <c r="C102" s="3532"/>
      <c r="D102" s="3532"/>
      <c r="E102" s="3532"/>
      <c r="F102" s="3535"/>
      <c r="G102" s="3532"/>
      <c r="H102" s="3532"/>
      <c r="I102" s="3532"/>
      <c r="J102" s="3532"/>
      <c r="K102" s="3532"/>
      <c r="L102" s="3532"/>
      <c r="M102" s="3530" t="s">
        <v>9</v>
      </c>
      <c r="N102" s="3530" t="s">
        <v>4659</v>
      </c>
      <c r="O102" s="3532"/>
      <c r="P102" s="3533">
        <v>2.2999999999999998</v>
      </c>
      <c r="Q102" s="3533">
        <v>5.65</v>
      </c>
      <c r="R102" s="3533">
        <v>0</v>
      </c>
      <c r="S102" s="3533">
        <v>13</v>
      </c>
      <c r="T102" s="3533"/>
      <c r="U102" s="3530" t="s">
        <v>9</v>
      </c>
      <c r="V102" s="3533"/>
      <c r="W102" s="3533"/>
      <c r="X102" s="3532"/>
      <c r="Y102" s="3532"/>
      <c r="Z102" s="3532"/>
      <c r="AA102" s="3535"/>
      <c r="AB102" s="3532"/>
      <c r="AC102" s="3534"/>
    </row>
    <row r="103" spans="1:29" ht="18.75" customHeight="1">
      <c r="A103" s="3530" t="s">
        <v>4892</v>
      </c>
      <c r="B103" s="3530" t="s">
        <v>4893</v>
      </c>
      <c r="C103" s="3530" t="s">
        <v>4894</v>
      </c>
      <c r="D103" s="3530" t="s">
        <v>4895</v>
      </c>
      <c r="E103" s="3530" t="s">
        <v>4711</v>
      </c>
      <c r="F103" s="3531" t="s">
        <v>4896</v>
      </c>
      <c r="G103" s="3530" t="s">
        <v>1247</v>
      </c>
      <c r="H103" s="3530" t="s">
        <v>1354</v>
      </c>
      <c r="I103" s="3530" t="s">
        <v>4713</v>
      </c>
      <c r="J103" s="3530" t="s">
        <v>4693</v>
      </c>
      <c r="K103" s="3532">
        <v>1</v>
      </c>
      <c r="L103" s="3532">
        <v>1</v>
      </c>
      <c r="M103" s="3532"/>
      <c r="N103" s="3532"/>
      <c r="O103" s="3532"/>
      <c r="P103" s="3533">
        <v>30</v>
      </c>
      <c r="Q103" s="3533">
        <v>13.3</v>
      </c>
      <c r="R103" s="3533">
        <v>7.75</v>
      </c>
      <c r="S103" s="3533"/>
      <c r="T103" s="3533"/>
      <c r="U103" s="3532"/>
      <c r="V103" s="3533">
        <v>399</v>
      </c>
      <c r="W103" s="3533">
        <v>3092.25</v>
      </c>
      <c r="X103" s="3532"/>
      <c r="Y103" s="3532"/>
      <c r="Z103" s="3532"/>
      <c r="AA103" s="3531"/>
      <c r="AB103" s="3532"/>
      <c r="AC103" s="3534"/>
    </row>
    <row r="104" spans="1:29" ht="18.75" customHeight="1">
      <c r="A104" s="3530" t="s">
        <v>4897</v>
      </c>
      <c r="B104" s="3532"/>
      <c r="C104" s="3532"/>
      <c r="D104" s="3532"/>
      <c r="E104" s="3532"/>
      <c r="F104" s="3535"/>
      <c r="G104" s="3532"/>
      <c r="H104" s="3532"/>
      <c r="I104" s="3532"/>
      <c r="J104" s="3532"/>
      <c r="K104" s="3532"/>
      <c r="L104" s="3532"/>
      <c r="M104" s="3530" t="s">
        <v>9</v>
      </c>
      <c r="N104" s="3530" t="s">
        <v>819</v>
      </c>
      <c r="O104" s="3532"/>
      <c r="P104" s="3533">
        <v>30</v>
      </c>
      <c r="Q104" s="3533">
        <v>13.3</v>
      </c>
      <c r="R104" s="3533">
        <v>7.75</v>
      </c>
      <c r="S104" s="3533">
        <v>399</v>
      </c>
      <c r="T104" s="3533"/>
      <c r="U104" s="3530" t="s">
        <v>9</v>
      </c>
      <c r="V104" s="3533"/>
      <c r="W104" s="3533"/>
      <c r="X104" s="3532"/>
      <c r="Y104" s="3532"/>
      <c r="Z104" s="3532"/>
      <c r="AA104" s="3535"/>
      <c r="AB104" s="3532"/>
      <c r="AC104" s="3534"/>
    </row>
    <row r="105" spans="1:29" ht="18.75" customHeight="1">
      <c r="A105" s="3530" t="s">
        <v>4898</v>
      </c>
      <c r="B105" s="3530" t="s">
        <v>4893</v>
      </c>
      <c r="C105" s="3530" t="s">
        <v>4894</v>
      </c>
      <c r="D105" s="3530" t="s">
        <v>4899</v>
      </c>
      <c r="E105" s="3530" t="s">
        <v>4746</v>
      </c>
      <c r="F105" s="3531" t="s">
        <v>4900</v>
      </c>
      <c r="G105" s="3530" t="s">
        <v>1247</v>
      </c>
      <c r="H105" s="3530" t="s">
        <v>1354</v>
      </c>
      <c r="I105" s="3530" t="s">
        <v>4713</v>
      </c>
      <c r="J105" s="3530" t="s">
        <v>4693</v>
      </c>
      <c r="K105" s="3532">
        <v>1</v>
      </c>
      <c r="L105" s="3532">
        <v>1</v>
      </c>
      <c r="M105" s="3532"/>
      <c r="N105" s="3532"/>
      <c r="O105" s="3532"/>
      <c r="P105" s="3533">
        <v>4.0999999999999996</v>
      </c>
      <c r="Q105" s="3533">
        <v>1.8</v>
      </c>
      <c r="R105" s="3533">
        <v>3.2</v>
      </c>
      <c r="S105" s="3533"/>
      <c r="T105" s="3533"/>
      <c r="U105" s="3532"/>
      <c r="V105" s="3533">
        <v>7.38</v>
      </c>
      <c r="W105" s="3533">
        <v>23.62</v>
      </c>
      <c r="X105" s="3532"/>
      <c r="Y105" s="3532"/>
      <c r="Z105" s="3532"/>
      <c r="AA105" s="3531"/>
      <c r="AB105" s="3532"/>
      <c r="AC105" s="3534"/>
    </row>
    <row r="106" spans="1:29" ht="18.75" customHeight="1">
      <c r="A106" s="3530" t="s">
        <v>4901</v>
      </c>
      <c r="B106" s="3532"/>
      <c r="C106" s="3532"/>
      <c r="D106" s="3532"/>
      <c r="E106" s="3532"/>
      <c r="F106" s="3535"/>
      <c r="G106" s="3532"/>
      <c r="H106" s="3532"/>
      <c r="I106" s="3532"/>
      <c r="J106" s="3532"/>
      <c r="K106" s="3532"/>
      <c r="L106" s="3532"/>
      <c r="M106" s="3530" t="s">
        <v>9</v>
      </c>
      <c r="N106" s="3530" t="s">
        <v>819</v>
      </c>
      <c r="O106" s="3532"/>
      <c r="P106" s="3533">
        <v>4.0999999999999996</v>
      </c>
      <c r="Q106" s="3533">
        <v>1.8</v>
      </c>
      <c r="R106" s="3533">
        <v>3.2</v>
      </c>
      <c r="S106" s="3533">
        <v>7.38</v>
      </c>
      <c r="T106" s="3533"/>
      <c r="U106" s="3530" t="s">
        <v>9</v>
      </c>
      <c r="V106" s="3533"/>
      <c r="W106" s="3533"/>
      <c r="X106" s="3532"/>
      <c r="Y106" s="3532"/>
      <c r="Z106" s="3532"/>
      <c r="AA106" s="3535"/>
      <c r="AB106" s="3532"/>
      <c r="AC106" s="3534"/>
    </row>
    <row r="107" spans="1:29" ht="18.75" customHeight="1">
      <c r="A107" s="3530" t="s">
        <v>4902</v>
      </c>
      <c r="B107" s="3530" t="s">
        <v>4903</v>
      </c>
      <c r="C107" s="3530" t="s">
        <v>4904</v>
      </c>
      <c r="D107" s="3530" t="s">
        <v>4905</v>
      </c>
      <c r="E107" s="3530" t="s">
        <v>4906</v>
      </c>
      <c r="F107" s="3531" t="s">
        <v>4907</v>
      </c>
      <c r="G107" s="3530" t="s">
        <v>4519</v>
      </c>
      <c r="H107" s="3530" t="s">
        <v>1354</v>
      </c>
      <c r="I107" s="3530" t="s">
        <v>4704</v>
      </c>
      <c r="J107" s="3530" t="s">
        <v>4693</v>
      </c>
      <c r="K107" s="3532">
        <v>1</v>
      </c>
      <c r="L107" s="3532">
        <v>1</v>
      </c>
      <c r="M107" s="3532"/>
      <c r="N107" s="3532"/>
      <c r="O107" s="3532"/>
      <c r="P107" s="3533">
        <v>13.5</v>
      </c>
      <c r="Q107" s="3533">
        <v>13.5</v>
      </c>
      <c r="R107" s="3533">
        <v>7.5</v>
      </c>
      <c r="S107" s="3533"/>
      <c r="T107" s="3533"/>
      <c r="U107" s="3532"/>
      <c r="V107" s="3533">
        <v>182.25</v>
      </c>
      <c r="W107" s="3533">
        <v>1366.88</v>
      </c>
      <c r="X107" s="3532"/>
      <c r="Y107" s="3532"/>
      <c r="Z107" s="3532"/>
      <c r="AA107" s="3531"/>
      <c r="AB107" s="3532"/>
      <c r="AC107" s="3534"/>
    </row>
    <row r="108" spans="1:29" ht="18.75" customHeight="1">
      <c r="A108" s="3530" t="s">
        <v>4908</v>
      </c>
      <c r="B108" s="3532"/>
      <c r="C108" s="3532"/>
      <c r="D108" s="3532"/>
      <c r="E108" s="3532"/>
      <c r="F108" s="3535"/>
      <c r="G108" s="3532"/>
      <c r="H108" s="3532"/>
      <c r="I108" s="3532"/>
      <c r="J108" s="3532"/>
      <c r="K108" s="3532"/>
      <c r="L108" s="3532"/>
      <c r="M108" s="3530" t="s">
        <v>9</v>
      </c>
      <c r="N108" s="3530" t="s">
        <v>819</v>
      </c>
      <c r="O108" s="3532"/>
      <c r="P108" s="3533">
        <v>13.5</v>
      </c>
      <c r="Q108" s="3533">
        <v>13.5</v>
      </c>
      <c r="R108" s="3533">
        <v>7.5</v>
      </c>
      <c r="S108" s="3533">
        <v>182.25</v>
      </c>
      <c r="T108" s="3533"/>
      <c r="U108" s="3530" t="s">
        <v>9</v>
      </c>
      <c r="V108" s="3533"/>
      <c r="W108" s="3533"/>
      <c r="X108" s="3532"/>
      <c r="Y108" s="3532"/>
      <c r="Z108" s="3532"/>
      <c r="AA108" s="3535"/>
      <c r="AB108" s="3532"/>
      <c r="AC108" s="3534"/>
    </row>
    <row r="109" spans="1:29" ht="18.75" customHeight="1">
      <c r="A109" s="3530" t="s">
        <v>4909</v>
      </c>
      <c r="B109" s="3530" t="s">
        <v>4903</v>
      </c>
      <c r="C109" s="3530" t="s">
        <v>4904</v>
      </c>
      <c r="D109" s="3530" t="s">
        <v>4910</v>
      </c>
      <c r="E109" s="3530" t="s">
        <v>4746</v>
      </c>
      <c r="F109" s="3531" t="s">
        <v>4911</v>
      </c>
      <c r="G109" s="3530" t="s">
        <v>1247</v>
      </c>
      <c r="H109" s="3530" t="s">
        <v>1354</v>
      </c>
      <c r="I109" s="3530" t="s">
        <v>4713</v>
      </c>
      <c r="J109" s="3530" t="s">
        <v>4693</v>
      </c>
      <c r="K109" s="3532">
        <v>1</v>
      </c>
      <c r="L109" s="3532">
        <v>1</v>
      </c>
      <c r="M109" s="3532"/>
      <c r="N109" s="3532"/>
      <c r="O109" s="3532"/>
      <c r="P109" s="3533">
        <v>14</v>
      </c>
      <c r="Q109" s="3533">
        <v>12</v>
      </c>
      <c r="R109" s="3533">
        <v>6.9</v>
      </c>
      <c r="S109" s="3533"/>
      <c r="T109" s="3533"/>
      <c r="U109" s="3532"/>
      <c r="V109" s="3533">
        <v>168</v>
      </c>
      <c r="W109" s="3533">
        <v>1159.2</v>
      </c>
      <c r="X109" s="3532"/>
      <c r="Y109" s="3532"/>
      <c r="Z109" s="3532"/>
      <c r="AA109" s="3531"/>
      <c r="AB109" s="3532"/>
      <c r="AC109" s="3534"/>
    </row>
    <row r="110" spans="1:29" ht="18.75" customHeight="1">
      <c r="A110" s="3530" t="s">
        <v>4912</v>
      </c>
      <c r="B110" s="3532"/>
      <c r="C110" s="3532"/>
      <c r="D110" s="3532"/>
      <c r="E110" s="3532"/>
      <c r="F110" s="3535"/>
      <c r="G110" s="3532"/>
      <c r="H110" s="3532"/>
      <c r="I110" s="3532"/>
      <c r="J110" s="3532"/>
      <c r="K110" s="3532"/>
      <c r="L110" s="3532"/>
      <c r="M110" s="3530" t="s">
        <v>9</v>
      </c>
      <c r="N110" s="3530" t="s">
        <v>819</v>
      </c>
      <c r="O110" s="3532"/>
      <c r="P110" s="3533">
        <v>14</v>
      </c>
      <c r="Q110" s="3533">
        <v>12</v>
      </c>
      <c r="R110" s="3533">
        <v>6.9</v>
      </c>
      <c r="S110" s="3533">
        <v>168</v>
      </c>
      <c r="T110" s="3533"/>
      <c r="U110" s="3530" t="s">
        <v>9</v>
      </c>
      <c r="V110" s="3533"/>
      <c r="W110" s="3533"/>
      <c r="X110" s="3532"/>
      <c r="Y110" s="3532"/>
      <c r="Z110" s="3532"/>
      <c r="AA110" s="3535"/>
      <c r="AB110" s="3532"/>
      <c r="AC110" s="3534"/>
    </row>
    <row r="111" spans="1:29" ht="18.75" customHeight="1">
      <c r="A111" s="3530" t="s">
        <v>4913</v>
      </c>
      <c r="B111" s="3530" t="s">
        <v>4883</v>
      </c>
      <c r="C111" s="3530" t="s">
        <v>4884</v>
      </c>
      <c r="D111" s="3530" t="s">
        <v>4914</v>
      </c>
      <c r="E111" s="3530" t="s">
        <v>4915</v>
      </c>
      <c r="F111" s="3531" t="s">
        <v>4916</v>
      </c>
      <c r="G111" s="3530" t="s">
        <v>1247</v>
      </c>
      <c r="H111" s="3530" t="s">
        <v>1354</v>
      </c>
      <c r="I111" s="3530" t="s">
        <v>4713</v>
      </c>
      <c r="J111" s="3530" t="s">
        <v>4693</v>
      </c>
      <c r="K111" s="3532">
        <v>1</v>
      </c>
      <c r="L111" s="3532">
        <v>1</v>
      </c>
      <c r="M111" s="3532"/>
      <c r="N111" s="3532"/>
      <c r="O111" s="3532"/>
      <c r="P111" s="3533">
        <v>6</v>
      </c>
      <c r="Q111" s="3533">
        <v>13</v>
      </c>
      <c r="R111" s="3533">
        <v>8</v>
      </c>
      <c r="S111" s="3533"/>
      <c r="T111" s="3533"/>
      <c r="U111" s="3532"/>
      <c r="V111" s="3533">
        <v>78</v>
      </c>
      <c r="W111" s="3533">
        <v>624</v>
      </c>
      <c r="X111" s="3532"/>
      <c r="Y111" s="3532"/>
      <c r="Z111" s="3532"/>
      <c r="AA111" s="3531"/>
      <c r="AB111" s="3532"/>
      <c r="AC111" s="3534"/>
    </row>
    <row r="112" spans="1:29" ht="18.75" customHeight="1">
      <c r="A112" s="3530" t="s">
        <v>4917</v>
      </c>
      <c r="B112" s="3532"/>
      <c r="C112" s="3532"/>
      <c r="D112" s="3532"/>
      <c r="E112" s="3532"/>
      <c r="F112" s="3535"/>
      <c r="G112" s="3532"/>
      <c r="H112" s="3532"/>
      <c r="I112" s="3532"/>
      <c r="J112" s="3532"/>
      <c r="K112" s="3532"/>
      <c r="L112" s="3532"/>
      <c r="M112" s="3530" t="s">
        <v>9</v>
      </c>
      <c r="N112" s="3530" t="s">
        <v>819</v>
      </c>
      <c r="O112" s="3532"/>
      <c r="P112" s="3533">
        <v>6</v>
      </c>
      <c r="Q112" s="3533">
        <v>13</v>
      </c>
      <c r="R112" s="3533">
        <v>8</v>
      </c>
      <c r="S112" s="3533">
        <v>78</v>
      </c>
      <c r="T112" s="3533"/>
      <c r="U112" s="3530" t="s">
        <v>9</v>
      </c>
      <c r="V112" s="3533"/>
      <c r="W112" s="3533"/>
      <c r="X112" s="3532"/>
      <c r="Y112" s="3532"/>
      <c r="Z112" s="3532"/>
      <c r="AA112" s="3535"/>
      <c r="AB112" s="3532"/>
      <c r="AC112" s="3534"/>
    </row>
    <row r="113" spans="1:29" ht="18.75" customHeight="1">
      <c r="A113" s="3530" t="s">
        <v>4918</v>
      </c>
      <c r="B113" s="3530" t="s">
        <v>4865</v>
      </c>
      <c r="C113" s="3530" t="s">
        <v>4866</v>
      </c>
      <c r="D113" s="3530" t="s">
        <v>4919</v>
      </c>
      <c r="E113" s="3530" t="s">
        <v>4707</v>
      </c>
      <c r="F113" s="3531" t="s">
        <v>4920</v>
      </c>
      <c r="G113" s="3530" t="s">
        <v>4519</v>
      </c>
      <c r="H113" s="3530" t="s">
        <v>1354</v>
      </c>
      <c r="I113" s="3530" t="s">
        <v>4704</v>
      </c>
      <c r="J113" s="3530" t="s">
        <v>4693</v>
      </c>
      <c r="K113" s="3532">
        <v>1</v>
      </c>
      <c r="L113" s="3532">
        <v>1</v>
      </c>
      <c r="M113" s="3532"/>
      <c r="N113" s="3532"/>
      <c r="O113" s="3532"/>
      <c r="P113" s="3533">
        <v>11</v>
      </c>
      <c r="Q113" s="3533">
        <v>15</v>
      </c>
      <c r="R113" s="3533">
        <v>6.2</v>
      </c>
      <c r="S113" s="3533"/>
      <c r="T113" s="3533"/>
      <c r="U113" s="3532"/>
      <c r="V113" s="3533">
        <v>165</v>
      </c>
      <c r="W113" s="3533">
        <v>1023</v>
      </c>
      <c r="X113" s="3532"/>
      <c r="Y113" s="3532"/>
      <c r="Z113" s="3532"/>
      <c r="AA113" s="3531"/>
      <c r="AB113" s="3532"/>
      <c r="AC113" s="3534"/>
    </row>
    <row r="114" spans="1:29" ht="18.75" customHeight="1">
      <c r="A114" s="3530" t="s">
        <v>4921</v>
      </c>
      <c r="B114" s="3532"/>
      <c r="C114" s="3532"/>
      <c r="D114" s="3532"/>
      <c r="E114" s="3532"/>
      <c r="F114" s="3535"/>
      <c r="G114" s="3532"/>
      <c r="H114" s="3532"/>
      <c r="I114" s="3532"/>
      <c r="J114" s="3532"/>
      <c r="K114" s="3532"/>
      <c r="L114" s="3532"/>
      <c r="M114" s="3530" t="s">
        <v>9</v>
      </c>
      <c r="N114" s="3530" t="s">
        <v>819</v>
      </c>
      <c r="O114" s="3532"/>
      <c r="P114" s="3533">
        <v>11</v>
      </c>
      <c r="Q114" s="3533">
        <v>15</v>
      </c>
      <c r="R114" s="3533">
        <v>6.2</v>
      </c>
      <c r="S114" s="3533">
        <v>165</v>
      </c>
      <c r="T114" s="3533"/>
      <c r="U114" s="3530" t="s">
        <v>9</v>
      </c>
      <c r="V114" s="3533"/>
      <c r="W114" s="3533"/>
      <c r="X114" s="3532"/>
      <c r="Y114" s="3532"/>
      <c r="Z114" s="3532"/>
      <c r="AA114" s="3535"/>
      <c r="AB114" s="3532"/>
      <c r="AC114" s="3534"/>
    </row>
    <row r="115" spans="1:29" ht="18.75" customHeight="1">
      <c r="A115" s="3530" t="s">
        <v>4922</v>
      </c>
      <c r="B115" s="3530" t="s">
        <v>4865</v>
      </c>
      <c r="C115" s="3530" t="s">
        <v>4866</v>
      </c>
      <c r="D115" s="3530" t="s">
        <v>4923</v>
      </c>
      <c r="E115" s="3530" t="s">
        <v>4746</v>
      </c>
      <c r="F115" s="3531" t="s">
        <v>4924</v>
      </c>
      <c r="G115" s="3530" t="s">
        <v>4519</v>
      </c>
      <c r="H115" s="3530" t="s">
        <v>1354</v>
      </c>
      <c r="I115" s="3530" t="s">
        <v>4704</v>
      </c>
      <c r="J115" s="3530" t="s">
        <v>4693</v>
      </c>
      <c r="K115" s="3532">
        <v>1</v>
      </c>
      <c r="L115" s="3532">
        <v>1</v>
      </c>
      <c r="M115" s="3532"/>
      <c r="N115" s="3532"/>
      <c r="O115" s="3532"/>
      <c r="P115" s="3533">
        <v>18</v>
      </c>
      <c r="Q115" s="3533">
        <v>21</v>
      </c>
      <c r="R115" s="3533">
        <v>10</v>
      </c>
      <c r="S115" s="3533"/>
      <c r="T115" s="3533"/>
      <c r="U115" s="3532"/>
      <c r="V115" s="3533">
        <v>378</v>
      </c>
      <c r="W115" s="3533">
        <v>3780</v>
      </c>
      <c r="X115" s="3532"/>
      <c r="Y115" s="3532"/>
      <c r="Z115" s="3532"/>
      <c r="AA115" s="3531"/>
      <c r="AB115" s="3532"/>
      <c r="AC115" s="3534"/>
    </row>
    <row r="116" spans="1:29" ht="18.75" customHeight="1">
      <c r="A116" s="3530" t="s">
        <v>4925</v>
      </c>
      <c r="B116" s="3532"/>
      <c r="C116" s="3532"/>
      <c r="D116" s="3532"/>
      <c r="E116" s="3532"/>
      <c r="F116" s="3535"/>
      <c r="G116" s="3532"/>
      <c r="H116" s="3532"/>
      <c r="I116" s="3532"/>
      <c r="J116" s="3532"/>
      <c r="K116" s="3532"/>
      <c r="L116" s="3532"/>
      <c r="M116" s="3530" t="s">
        <v>9</v>
      </c>
      <c r="N116" s="3530" t="s">
        <v>819</v>
      </c>
      <c r="O116" s="3532"/>
      <c r="P116" s="3533">
        <v>18</v>
      </c>
      <c r="Q116" s="3533">
        <v>21</v>
      </c>
      <c r="R116" s="3533">
        <v>10</v>
      </c>
      <c r="S116" s="3533">
        <v>378</v>
      </c>
      <c r="T116" s="3533"/>
      <c r="U116" s="3530" t="s">
        <v>9</v>
      </c>
      <c r="V116" s="3533"/>
      <c r="W116" s="3533"/>
      <c r="X116" s="3532"/>
      <c r="Y116" s="3532"/>
      <c r="Z116" s="3532"/>
      <c r="AA116" s="3535"/>
      <c r="AB116" s="3532"/>
      <c r="AC116" s="3534"/>
    </row>
    <row r="117" spans="1:29" ht="18.75" customHeight="1">
      <c r="A117" s="3530" t="s">
        <v>4926</v>
      </c>
      <c r="B117" s="3530" t="s">
        <v>4687</v>
      </c>
      <c r="C117" s="3530" t="s">
        <v>4688</v>
      </c>
      <c r="D117" s="3530" t="s">
        <v>4927</v>
      </c>
      <c r="E117" s="3530" t="s">
        <v>4928</v>
      </c>
      <c r="F117" s="3531" t="s">
        <v>4929</v>
      </c>
      <c r="G117" s="3530" t="s">
        <v>4519</v>
      </c>
      <c r="H117" s="3530" t="s">
        <v>932</v>
      </c>
      <c r="I117" s="3530" t="s">
        <v>4692</v>
      </c>
      <c r="J117" s="3530" t="s">
        <v>4693</v>
      </c>
      <c r="K117" s="3532">
        <v>1</v>
      </c>
      <c r="L117" s="3532">
        <v>1</v>
      </c>
      <c r="M117" s="3532"/>
      <c r="N117" s="3532"/>
      <c r="O117" s="3532"/>
      <c r="P117" s="3533">
        <v>36.4</v>
      </c>
      <c r="Q117" s="3533">
        <v>51.55</v>
      </c>
      <c r="R117" s="3533">
        <v>4.55</v>
      </c>
      <c r="S117" s="3533"/>
      <c r="T117" s="3533"/>
      <c r="U117" s="3532"/>
      <c r="V117" s="3533">
        <v>1876.42</v>
      </c>
      <c r="W117" s="3533">
        <v>8537.7099999999991</v>
      </c>
      <c r="X117" s="3532"/>
      <c r="Y117" s="3532"/>
      <c r="Z117" s="3532"/>
      <c r="AA117" s="3531"/>
      <c r="AB117" s="3532"/>
      <c r="AC117" s="3534"/>
    </row>
    <row r="118" spans="1:29" ht="18.75" customHeight="1">
      <c r="A118" s="3530" t="s">
        <v>4930</v>
      </c>
      <c r="B118" s="3532"/>
      <c r="C118" s="3532"/>
      <c r="D118" s="3532"/>
      <c r="E118" s="3532"/>
      <c r="F118" s="3535"/>
      <c r="G118" s="3532"/>
      <c r="H118" s="3532"/>
      <c r="I118" s="3532"/>
      <c r="J118" s="3532"/>
      <c r="K118" s="3532"/>
      <c r="L118" s="3532"/>
      <c r="M118" s="3530" t="s">
        <v>9</v>
      </c>
      <c r="N118" s="3530" t="s">
        <v>819</v>
      </c>
      <c r="O118" s="3532"/>
      <c r="P118" s="3533">
        <v>36.4</v>
      </c>
      <c r="Q118" s="3533">
        <v>51.55</v>
      </c>
      <c r="R118" s="3533">
        <v>4.55</v>
      </c>
      <c r="S118" s="3533">
        <v>1876.42</v>
      </c>
      <c r="T118" s="3533"/>
      <c r="U118" s="3530" t="s">
        <v>9</v>
      </c>
      <c r="V118" s="3533"/>
      <c r="W118" s="3533"/>
      <c r="X118" s="3532"/>
      <c r="Y118" s="3532"/>
      <c r="Z118" s="3532"/>
      <c r="AA118" s="3535"/>
      <c r="AB118" s="3532"/>
      <c r="AC118" s="3534"/>
    </row>
    <row r="119" spans="1:29" ht="18.75" customHeight="1">
      <c r="A119" s="3530" t="s">
        <v>4931</v>
      </c>
      <c r="B119" s="3530" t="s">
        <v>4687</v>
      </c>
      <c r="C119" s="3530" t="s">
        <v>4688</v>
      </c>
      <c r="D119" s="3530" t="s">
        <v>4932</v>
      </c>
      <c r="E119" s="3530" t="s">
        <v>4690</v>
      </c>
      <c r="F119" s="3531" t="s">
        <v>4933</v>
      </c>
      <c r="G119" s="3530" t="s">
        <v>4519</v>
      </c>
      <c r="H119" s="3530" t="s">
        <v>932</v>
      </c>
      <c r="I119" s="3530" t="s">
        <v>4692</v>
      </c>
      <c r="J119" s="3530" t="s">
        <v>4693</v>
      </c>
      <c r="K119" s="3532">
        <v>1</v>
      </c>
      <c r="L119" s="3532">
        <v>1</v>
      </c>
      <c r="M119" s="3532"/>
      <c r="N119" s="3532"/>
      <c r="O119" s="3532"/>
      <c r="P119" s="3533">
        <v>4.5</v>
      </c>
      <c r="Q119" s="3533">
        <v>4.5</v>
      </c>
      <c r="R119" s="3533">
        <v>5.15</v>
      </c>
      <c r="S119" s="3533"/>
      <c r="T119" s="3533"/>
      <c r="U119" s="3532"/>
      <c r="V119" s="3533">
        <v>20.25</v>
      </c>
      <c r="W119" s="3533">
        <v>104.29</v>
      </c>
      <c r="X119" s="3532"/>
      <c r="Y119" s="3532"/>
      <c r="Z119" s="3532"/>
      <c r="AA119" s="3531"/>
      <c r="AB119" s="3530" t="s">
        <v>9</v>
      </c>
      <c r="AC119" s="3534"/>
    </row>
    <row r="120" spans="1:29" ht="18.75" customHeight="1">
      <c r="A120" s="3530" t="s">
        <v>4934</v>
      </c>
      <c r="B120" s="3532"/>
      <c r="C120" s="3532"/>
      <c r="D120" s="3532"/>
      <c r="E120" s="3532"/>
      <c r="F120" s="3535"/>
      <c r="G120" s="3532"/>
      <c r="H120" s="3532"/>
      <c r="I120" s="3532"/>
      <c r="J120" s="3532"/>
      <c r="K120" s="3532"/>
      <c r="L120" s="3532"/>
      <c r="M120" s="3530" t="s">
        <v>9</v>
      </c>
      <c r="N120" s="3530" t="s">
        <v>819</v>
      </c>
      <c r="O120" s="3532"/>
      <c r="P120" s="3533">
        <v>4.5</v>
      </c>
      <c r="Q120" s="3533">
        <v>4.5</v>
      </c>
      <c r="R120" s="3533">
        <v>5.15</v>
      </c>
      <c r="S120" s="3533">
        <v>20.25</v>
      </c>
      <c r="T120" s="3533"/>
      <c r="U120" s="3530" t="s">
        <v>9</v>
      </c>
      <c r="V120" s="3533"/>
      <c r="W120" s="3533"/>
      <c r="X120" s="3532"/>
      <c r="Y120" s="3532"/>
      <c r="Z120" s="3532"/>
      <c r="AA120" s="3535"/>
      <c r="AB120" s="3532"/>
      <c r="AC120" s="3534"/>
    </row>
    <row r="121" spans="1:29" ht="18.75" customHeight="1">
      <c r="A121" s="3530" t="s">
        <v>4935</v>
      </c>
      <c r="B121" s="3530" t="s">
        <v>4936</v>
      </c>
      <c r="C121" s="3530" t="s">
        <v>4937</v>
      </c>
      <c r="D121" s="3530" t="s">
        <v>4938</v>
      </c>
      <c r="E121" s="3530" t="s">
        <v>4817</v>
      </c>
      <c r="F121" s="3531" t="s">
        <v>4939</v>
      </c>
      <c r="G121" s="3530" t="s">
        <v>4519</v>
      </c>
      <c r="H121" s="3530" t="s">
        <v>932</v>
      </c>
      <c r="I121" s="3530" t="s">
        <v>4692</v>
      </c>
      <c r="J121" s="3530" t="s">
        <v>4693</v>
      </c>
      <c r="K121" s="3532">
        <v>1</v>
      </c>
      <c r="L121" s="3532">
        <v>2</v>
      </c>
      <c r="M121" s="3532"/>
      <c r="N121" s="3532"/>
      <c r="O121" s="3532"/>
      <c r="P121" s="3533">
        <v>31</v>
      </c>
      <c r="Q121" s="3533">
        <v>100.7</v>
      </c>
      <c r="R121" s="3533">
        <v>9.58</v>
      </c>
      <c r="S121" s="3533"/>
      <c r="T121" s="3533"/>
      <c r="U121" s="3532"/>
      <c r="V121" s="3533">
        <v>2681.85</v>
      </c>
      <c r="W121" s="3533">
        <v>14532.81</v>
      </c>
      <c r="X121" s="3532"/>
      <c r="Y121" s="3532"/>
      <c r="Z121" s="3532"/>
      <c r="AA121" s="3531"/>
      <c r="AB121" s="3532"/>
      <c r="AC121" s="3534"/>
    </row>
    <row r="122" spans="1:29" ht="18.75" customHeight="1">
      <c r="A122" s="3530" t="s">
        <v>4940</v>
      </c>
      <c r="B122" s="3532"/>
      <c r="C122" s="3532"/>
      <c r="D122" s="3532"/>
      <c r="E122" s="3532"/>
      <c r="F122" s="3535"/>
      <c r="G122" s="3532"/>
      <c r="H122" s="3532"/>
      <c r="I122" s="3532"/>
      <c r="J122" s="3532"/>
      <c r="K122" s="3532"/>
      <c r="L122" s="3532"/>
      <c r="M122" s="3530" t="s">
        <v>9</v>
      </c>
      <c r="N122" s="3530" t="s">
        <v>819</v>
      </c>
      <c r="O122" s="3530" t="s">
        <v>4941</v>
      </c>
      <c r="P122" s="3533">
        <v>19</v>
      </c>
      <c r="Q122" s="3533">
        <v>39</v>
      </c>
      <c r="R122" s="3533">
        <v>5.15</v>
      </c>
      <c r="S122" s="3533">
        <v>741</v>
      </c>
      <c r="T122" s="3533"/>
      <c r="U122" s="3530" t="s">
        <v>9</v>
      </c>
      <c r="V122" s="3533"/>
      <c r="W122" s="3533"/>
      <c r="X122" s="3532"/>
      <c r="Y122" s="3532"/>
      <c r="Z122" s="3532"/>
      <c r="AA122" s="3535"/>
      <c r="AB122" s="3532"/>
      <c r="AC122" s="3534"/>
    </row>
    <row r="123" spans="1:29" ht="18.75" customHeight="1">
      <c r="A123" s="3530" t="s">
        <v>4942</v>
      </c>
      <c r="B123" s="3532"/>
      <c r="C123" s="3532"/>
      <c r="D123" s="3532"/>
      <c r="E123" s="3532"/>
      <c r="F123" s="3535"/>
      <c r="G123" s="3532"/>
      <c r="H123" s="3532"/>
      <c r="I123" s="3532"/>
      <c r="J123" s="3532"/>
      <c r="K123" s="3532"/>
      <c r="L123" s="3532"/>
      <c r="M123" s="3532"/>
      <c r="N123" s="3530" t="s">
        <v>819</v>
      </c>
      <c r="O123" s="3530" t="s">
        <v>4943</v>
      </c>
      <c r="P123" s="3533">
        <v>12</v>
      </c>
      <c r="Q123" s="3533">
        <v>61.7</v>
      </c>
      <c r="R123" s="3533">
        <v>3.5</v>
      </c>
      <c r="S123" s="3533">
        <v>740.4</v>
      </c>
      <c r="T123" s="3533"/>
      <c r="U123" s="3530" t="s">
        <v>9</v>
      </c>
      <c r="V123" s="3533"/>
      <c r="W123" s="3533"/>
      <c r="X123" s="3532"/>
      <c r="Y123" s="3532"/>
      <c r="Z123" s="3532"/>
      <c r="AA123" s="3535"/>
      <c r="AB123" s="3532"/>
      <c r="AC123" s="3534"/>
    </row>
    <row r="124" spans="1:29" ht="18.75" customHeight="1">
      <c r="A124" s="3530" t="s">
        <v>4944</v>
      </c>
      <c r="B124" s="3532"/>
      <c r="C124" s="3532"/>
      <c r="D124" s="3532"/>
      <c r="E124" s="3532"/>
      <c r="F124" s="3535"/>
      <c r="G124" s="3532"/>
      <c r="H124" s="3532"/>
      <c r="I124" s="3532"/>
      <c r="J124" s="3532"/>
      <c r="K124" s="3532"/>
      <c r="L124" s="3532"/>
      <c r="M124" s="3532"/>
      <c r="N124" s="3530" t="s">
        <v>819</v>
      </c>
      <c r="O124" s="3530" t="s">
        <v>4945</v>
      </c>
      <c r="P124" s="3533">
        <v>4.8</v>
      </c>
      <c r="Q124" s="3533">
        <v>27.3</v>
      </c>
      <c r="R124" s="3533">
        <v>8.32</v>
      </c>
      <c r="S124" s="3533">
        <v>131.04</v>
      </c>
      <c r="T124" s="3533"/>
      <c r="U124" s="3530" t="s">
        <v>9</v>
      </c>
      <c r="V124" s="3533"/>
      <c r="W124" s="3533"/>
      <c r="X124" s="3532"/>
      <c r="Y124" s="3532"/>
      <c r="Z124" s="3532"/>
      <c r="AA124" s="3535"/>
      <c r="AB124" s="3532"/>
      <c r="AC124" s="3534"/>
    </row>
    <row r="125" spans="1:29" ht="18.75" customHeight="1">
      <c r="A125" s="3530" t="s">
        <v>4946</v>
      </c>
      <c r="B125" s="3532"/>
      <c r="C125" s="3532"/>
      <c r="D125" s="3532"/>
      <c r="E125" s="3532"/>
      <c r="F125" s="3535"/>
      <c r="G125" s="3532"/>
      <c r="H125" s="3532"/>
      <c r="I125" s="3532"/>
      <c r="J125" s="3532"/>
      <c r="K125" s="3532"/>
      <c r="L125" s="3532"/>
      <c r="M125" s="3532"/>
      <c r="N125" s="3530" t="s">
        <v>819</v>
      </c>
      <c r="O125" s="3530" t="s">
        <v>4947</v>
      </c>
      <c r="P125" s="3533">
        <v>11</v>
      </c>
      <c r="Q125" s="3533">
        <v>23.58</v>
      </c>
      <c r="R125" s="3533">
        <v>7.7</v>
      </c>
      <c r="S125" s="3533">
        <v>259.38</v>
      </c>
      <c r="T125" s="3533"/>
      <c r="U125" s="3530" t="s">
        <v>9</v>
      </c>
      <c r="V125" s="3533"/>
      <c r="W125" s="3533"/>
      <c r="X125" s="3532"/>
      <c r="Y125" s="3532"/>
      <c r="Z125" s="3532"/>
      <c r="AA125" s="3535"/>
      <c r="AB125" s="3532"/>
      <c r="AC125" s="3534"/>
    </row>
    <row r="126" spans="1:29" ht="18.75" customHeight="1">
      <c r="A126" s="3530" t="s">
        <v>4948</v>
      </c>
      <c r="B126" s="3532"/>
      <c r="C126" s="3532"/>
      <c r="D126" s="3532"/>
      <c r="E126" s="3532"/>
      <c r="F126" s="3535"/>
      <c r="G126" s="3532"/>
      <c r="H126" s="3532"/>
      <c r="I126" s="3532"/>
      <c r="J126" s="3532"/>
      <c r="K126" s="3532"/>
      <c r="L126" s="3532"/>
      <c r="M126" s="3532"/>
      <c r="N126" s="3530" t="s">
        <v>819</v>
      </c>
      <c r="O126" s="3530" t="s">
        <v>4812</v>
      </c>
      <c r="P126" s="3533">
        <v>11</v>
      </c>
      <c r="Q126" s="3533">
        <v>6.33</v>
      </c>
      <c r="R126" s="3533">
        <v>7.7</v>
      </c>
      <c r="S126" s="3533">
        <v>69.63</v>
      </c>
      <c r="T126" s="3533"/>
      <c r="U126" s="3530" t="s">
        <v>9</v>
      </c>
      <c r="V126" s="3533"/>
      <c r="W126" s="3533"/>
      <c r="X126" s="3532"/>
      <c r="Y126" s="3532"/>
      <c r="Z126" s="3532"/>
      <c r="AA126" s="3535"/>
      <c r="AB126" s="3532"/>
      <c r="AC126" s="3534"/>
    </row>
    <row r="127" spans="1:29" ht="18.75" customHeight="1">
      <c r="A127" s="3530" t="s">
        <v>4949</v>
      </c>
      <c r="B127" s="3532"/>
      <c r="C127" s="3532"/>
      <c r="D127" s="3532"/>
      <c r="E127" s="3532"/>
      <c r="F127" s="3535"/>
      <c r="G127" s="3532"/>
      <c r="H127" s="3532"/>
      <c r="I127" s="3532"/>
      <c r="J127" s="3532"/>
      <c r="K127" s="3532"/>
      <c r="L127" s="3532"/>
      <c r="M127" s="3530" t="s">
        <v>9</v>
      </c>
      <c r="N127" s="3530" t="s">
        <v>4814</v>
      </c>
      <c r="O127" s="3530" t="s">
        <v>4943</v>
      </c>
      <c r="P127" s="3533">
        <v>12</v>
      </c>
      <c r="Q127" s="3533">
        <v>61.7</v>
      </c>
      <c r="R127" s="3533">
        <v>6.08</v>
      </c>
      <c r="S127" s="3533">
        <v>740.4</v>
      </c>
      <c r="T127" s="3533"/>
      <c r="U127" s="3530" t="s">
        <v>9</v>
      </c>
      <c r="V127" s="3533"/>
      <c r="W127" s="3533"/>
      <c r="X127" s="3532"/>
      <c r="Y127" s="3532"/>
      <c r="Z127" s="3532"/>
      <c r="AA127" s="3535"/>
      <c r="AB127" s="3532"/>
      <c r="AC127" s="3534"/>
    </row>
    <row r="128" spans="1:29" ht="18.75" customHeight="1">
      <c r="A128" s="3530" t="s">
        <v>4950</v>
      </c>
      <c r="B128" s="3530" t="s">
        <v>4936</v>
      </c>
      <c r="C128" s="3530" t="s">
        <v>4937</v>
      </c>
      <c r="D128" s="3530" t="s">
        <v>4951</v>
      </c>
      <c r="E128" s="3530" t="s">
        <v>4952</v>
      </c>
      <c r="F128" s="3531" t="s">
        <v>4953</v>
      </c>
      <c r="G128" s="3530" t="s">
        <v>4519</v>
      </c>
      <c r="H128" s="3530" t="s">
        <v>932</v>
      </c>
      <c r="I128" s="3530" t="s">
        <v>4692</v>
      </c>
      <c r="J128" s="3530" t="s">
        <v>4693</v>
      </c>
      <c r="K128" s="3532">
        <v>1</v>
      </c>
      <c r="L128" s="3532">
        <v>2</v>
      </c>
      <c r="M128" s="3532"/>
      <c r="N128" s="3532"/>
      <c r="O128" s="3532"/>
      <c r="P128" s="3533">
        <v>15.5</v>
      </c>
      <c r="Q128" s="3533">
        <v>116.69</v>
      </c>
      <c r="R128" s="3533">
        <v>19.55</v>
      </c>
      <c r="S128" s="3533"/>
      <c r="T128" s="3533"/>
      <c r="U128" s="3532"/>
      <c r="V128" s="3533">
        <v>2856.89</v>
      </c>
      <c r="W128" s="3533">
        <v>19283.77</v>
      </c>
      <c r="X128" s="3532"/>
      <c r="Y128" s="3532"/>
      <c r="Z128" s="3530" t="s">
        <v>9</v>
      </c>
      <c r="AA128" s="3531"/>
      <c r="AB128" s="3532"/>
      <c r="AC128" s="3534"/>
    </row>
    <row r="129" spans="1:29" ht="18.75" customHeight="1">
      <c r="A129" s="3530" t="s">
        <v>4954</v>
      </c>
      <c r="B129" s="3532"/>
      <c r="C129" s="3532"/>
      <c r="D129" s="3532"/>
      <c r="E129" s="3532"/>
      <c r="F129" s="3535"/>
      <c r="G129" s="3532"/>
      <c r="H129" s="3532"/>
      <c r="I129" s="3532"/>
      <c r="J129" s="3532"/>
      <c r="K129" s="3532"/>
      <c r="L129" s="3532"/>
      <c r="M129" s="3530" t="s">
        <v>9</v>
      </c>
      <c r="N129" s="3530" t="s">
        <v>819</v>
      </c>
      <c r="O129" s="3532"/>
      <c r="P129" s="3533">
        <v>15</v>
      </c>
      <c r="Q129" s="3533">
        <v>15.5</v>
      </c>
      <c r="R129" s="3533">
        <v>3.6</v>
      </c>
      <c r="S129" s="3533">
        <v>232.5</v>
      </c>
      <c r="T129" s="3533"/>
      <c r="U129" s="3530" t="s">
        <v>9</v>
      </c>
      <c r="V129" s="3533"/>
      <c r="W129" s="3533"/>
      <c r="X129" s="3532"/>
      <c r="Y129" s="3532"/>
      <c r="Z129" s="3532"/>
      <c r="AA129" s="3535"/>
      <c r="AB129" s="3532"/>
      <c r="AC129" s="3534"/>
    </row>
    <row r="130" spans="1:29" ht="18.75" customHeight="1">
      <c r="A130" s="3530" t="s">
        <v>4955</v>
      </c>
      <c r="B130" s="3532"/>
      <c r="C130" s="3532"/>
      <c r="D130" s="3532"/>
      <c r="E130" s="3532"/>
      <c r="F130" s="3535"/>
      <c r="G130" s="3532"/>
      <c r="H130" s="3532"/>
      <c r="I130" s="3532"/>
      <c r="J130" s="3532"/>
      <c r="K130" s="3532"/>
      <c r="L130" s="3532"/>
      <c r="M130" s="3532"/>
      <c r="N130" s="3530" t="s">
        <v>819</v>
      </c>
      <c r="O130" s="3532"/>
      <c r="P130" s="3533">
        <v>7.5</v>
      </c>
      <c r="Q130" s="3533">
        <v>42</v>
      </c>
      <c r="R130" s="3533">
        <v>3.6</v>
      </c>
      <c r="S130" s="3533">
        <v>315</v>
      </c>
      <c r="T130" s="3533"/>
      <c r="U130" s="3530" t="s">
        <v>9</v>
      </c>
      <c r="V130" s="3533"/>
      <c r="W130" s="3533"/>
      <c r="X130" s="3532"/>
      <c r="Y130" s="3532"/>
      <c r="Z130" s="3532"/>
      <c r="AA130" s="3535"/>
      <c r="AB130" s="3532"/>
      <c r="AC130" s="3534"/>
    </row>
    <row r="131" spans="1:29" ht="18.75" customHeight="1">
      <c r="A131" s="3530" t="s">
        <v>4956</v>
      </c>
      <c r="B131" s="3532"/>
      <c r="C131" s="3532"/>
      <c r="D131" s="3532"/>
      <c r="E131" s="3532"/>
      <c r="F131" s="3535"/>
      <c r="G131" s="3532"/>
      <c r="H131" s="3532"/>
      <c r="I131" s="3532"/>
      <c r="J131" s="3532"/>
      <c r="K131" s="3532"/>
      <c r="L131" s="3532"/>
      <c r="M131" s="3532"/>
      <c r="N131" s="3530" t="s">
        <v>819</v>
      </c>
      <c r="O131" s="3532"/>
      <c r="P131" s="3533">
        <v>9.5</v>
      </c>
      <c r="Q131" s="3533">
        <v>37.5</v>
      </c>
      <c r="R131" s="3533">
        <v>3.6</v>
      </c>
      <c r="S131" s="3533">
        <v>356.25</v>
      </c>
      <c r="T131" s="3533"/>
      <c r="U131" s="3530" t="s">
        <v>9</v>
      </c>
      <c r="V131" s="3533"/>
      <c r="W131" s="3533"/>
      <c r="X131" s="3532"/>
      <c r="Y131" s="3532"/>
      <c r="Z131" s="3532"/>
      <c r="AA131" s="3535"/>
      <c r="AB131" s="3532"/>
      <c r="AC131" s="3534"/>
    </row>
    <row r="132" spans="1:29" ht="18.75" customHeight="1">
      <c r="A132" s="3530" t="s">
        <v>4957</v>
      </c>
      <c r="B132" s="3532"/>
      <c r="C132" s="3532"/>
      <c r="D132" s="3532"/>
      <c r="E132" s="3532"/>
      <c r="F132" s="3535"/>
      <c r="G132" s="3532"/>
      <c r="H132" s="3532"/>
      <c r="I132" s="3532"/>
      <c r="J132" s="3532"/>
      <c r="K132" s="3532"/>
      <c r="L132" s="3532"/>
      <c r="M132" s="3532"/>
      <c r="N132" s="3530" t="s">
        <v>819</v>
      </c>
      <c r="O132" s="3532"/>
      <c r="P132" s="3533">
        <v>7.5</v>
      </c>
      <c r="Q132" s="3533">
        <v>19.25</v>
      </c>
      <c r="R132" s="3533">
        <v>3.6</v>
      </c>
      <c r="S132" s="3533">
        <v>144.38</v>
      </c>
      <c r="T132" s="3533"/>
      <c r="U132" s="3530" t="s">
        <v>9</v>
      </c>
      <c r="V132" s="3533"/>
      <c r="W132" s="3533"/>
      <c r="X132" s="3532"/>
      <c r="Y132" s="3532"/>
      <c r="Z132" s="3532"/>
      <c r="AA132" s="3535"/>
      <c r="AB132" s="3532"/>
      <c r="AC132" s="3534"/>
    </row>
    <row r="133" spans="1:29" ht="18.75" customHeight="1">
      <c r="A133" s="3530" t="s">
        <v>4958</v>
      </c>
      <c r="B133" s="3532"/>
      <c r="C133" s="3532"/>
      <c r="D133" s="3532"/>
      <c r="E133" s="3532"/>
      <c r="F133" s="3535"/>
      <c r="G133" s="3532"/>
      <c r="H133" s="3532"/>
      <c r="I133" s="3532"/>
      <c r="J133" s="3532"/>
      <c r="K133" s="3532"/>
      <c r="L133" s="3532"/>
      <c r="M133" s="3532"/>
      <c r="N133" s="3530" t="s">
        <v>819</v>
      </c>
      <c r="O133" s="3530" t="s">
        <v>4812</v>
      </c>
      <c r="P133" s="3533">
        <v>10.9</v>
      </c>
      <c r="Q133" s="3533">
        <v>24.7</v>
      </c>
      <c r="R133" s="3533">
        <v>4.95</v>
      </c>
      <c r="S133" s="3533">
        <v>269.23</v>
      </c>
      <c r="T133" s="3533"/>
      <c r="U133" s="3530" t="s">
        <v>9</v>
      </c>
      <c r="V133" s="3533"/>
      <c r="W133" s="3533"/>
      <c r="X133" s="3532"/>
      <c r="Y133" s="3532"/>
      <c r="Z133" s="3532"/>
      <c r="AA133" s="3535"/>
      <c r="AB133" s="3532"/>
      <c r="AC133" s="3534"/>
    </row>
    <row r="134" spans="1:29" ht="18.75" customHeight="1">
      <c r="A134" s="3530" t="s">
        <v>4959</v>
      </c>
      <c r="B134" s="3532"/>
      <c r="C134" s="3532"/>
      <c r="D134" s="3532"/>
      <c r="E134" s="3532"/>
      <c r="F134" s="3535"/>
      <c r="G134" s="3532"/>
      <c r="H134" s="3532"/>
      <c r="I134" s="3532"/>
      <c r="J134" s="3532"/>
      <c r="K134" s="3532"/>
      <c r="L134" s="3532"/>
      <c r="M134" s="3532"/>
      <c r="N134" s="3530" t="s">
        <v>819</v>
      </c>
      <c r="O134" s="3530" t="s">
        <v>1342</v>
      </c>
      <c r="P134" s="3533">
        <v>15.5</v>
      </c>
      <c r="Q134" s="3533">
        <v>13.5</v>
      </c>
      <c r="R134" s="3533">
        <v>9.5</v>
      </c>
      <c r="S134" s="3533">
        <v>209.25</v>
      </c>
      <c r="T134" s="3533"/>
      <c r="U134" s="3530" t="s">
        <v>9</v>
      </c>
      <c r="V134" s="3533"/>
      <c r="W134" s="3533"/>
      <c r="X134" s="3532"/>
      <c r="Y134" s="3532"/>
      <c r="Z134" s="3532"/>
      <c r="AA134" s="3535"/>
      <c r="AB134" s="3532"/>
      <c r="AC134" s="3534"/>
    </row>
    <row r="135" spans="1:29" ht="18.75" customHeight="1">
      <c r="A135" s="3530" t="s">
        <v>4960</v>
      </c>
      <c r="B135" s="3532"/>
      <c r="C135" s="3532"/>
      <c r="D135" s="3532"/>
      <c r="E135" s="3532"/>
      <c r="F135" s="3535"/>
      <c r="G135" s="3532"/>
      <c r="H135" s="3532"/>
      <c r="I135" s="3532"/>
      <c r="J135" s="3532"/>
      <c r="K135" s="3532"/>
      <c r="L135" s="3532"/>
      <c r="M135" s="3532"/>
      <c r="N135" s="3530" t="s">
        <v>819</v>
      </c>
      <c r="O135" s="3530" t="s">
        <v>806</v>
      </c>
      <c r="P135" s="3533">
        <v>15.5</v>
      </c>
      <c r="Q135" s="3533">
        <v>13.5</v>
      </c>
      <c r="R135" s="3533">
        <v>9.5</v>
      </c>
      <c r="S135" s="3533">
        <v>209.25</v>
      </c>
      <c r="T135" s="3533"/>
      <c r="U135" s="3530" t="s">
        <v>9</v>
      </c>
      <c r="V135" s="3533"/>
      <c r="W135" s="3533"/>
      <c r="X135" s="3532"/>
      <c r="Y135" s="3532"/>
      <c r="Z135" s="3532"/>
      <c r="AA135" s="3535"/>
      <c r="AB135" s="3532"/>
      <c r="AC135" s="3534"/>
    </row>
    <row r="136" spans="1:29" ht="18.75" customHeight="1">
      <c r="A136" s="3530" t="s">
        <v>4961</v>
      </c>
      <c r="B136" s="3532"/>
      <c r="C136" s="3532"/>
      <c r="D136" s="3532"/>
      <c r="E136" s="3532"/>
      <c r="F136" s="3535"/>
      <c r="G136" s="3532"/>
      <c r="H136" s="3532"/>
      <c r="I136" s="3532"/>
      <c r="J136" s="3532"/>
      <c r="K136" s="3532"/>
      <c r="L136" s="3532"/>
      <c r="M136" s="3532"/>
      <c r="N136" s="3530" t="s">
        <v>819</v>
      </c>
      <c r="O136" s="3530" t="s">
        <v>4808</v>
      </c>
      <c r="P136" s="3533">
        <v>5</v>
      </c>
      <c r="Q136" s="3533">
        <v>7.29</v>
      </c>
      <c r="R136" s="3533">
        <v>7.4</v>
      </c>
      <c r="S136" s="3533">
        <v>36.450000000000003</v>
      </c>
      <c r="T136" s="3533"/>
      <c r="U136" s="3530" t="s">
        <v>9</v>
      </c>
      <c r="V136" s="3533"/>
      <c r="W136" s="3533"/>
      <c r="X136" s="3532"/>
      <c r="Y136" s="3532"/>
      <c r="Z136" s="3532"/>
      <c r="AA136" s="3535"/>
      <c r="AB136" s="3532"/>
      <c r="AC136" s="3534"/>
    </row>
    <row r="137" spans="1:29" ht="18.75" customHeight="1">
      <c r="A137" s="3530" t="s">
        <v>4962</v>
      </c>
      <c r="B137" s="3532"/>
      <c r="C137" s="3532"/>
      <c r="D137" s="3532"/>
      <c r="E137" s="3532"/>
      <c r="F137" s="3535"/>
      <c r="G137" s="3532"/>
      <c r="H137" s="3532"/>
      <c r="I137" s="3532"/>
      <c r="J137" s="3532"/>
      <c r="K137" s="3532"/>
      <c r="L137" s="3532"/>
      <c r="M137" s="3532"/>
      <c r="N137" s="3530" t="s">
        <v>819</v>
      </c>
      <c r="O137" s="3530" t="s">
        <v>4963</v>
      </c>
      <c r="P137" s="3533">
        <v>5</v>
      </c>
      <c r="Q137" s="3533">
        <v>7.29</v>
      </c>
      <c r="R137" s="3533">
        <v>7.4</v>
      </c>
      <c r="S137" s="3533">
        <v>36.450000000000003</v>
      </c>
      <c r="T137" s="3533"/>
      <c r="U137" s="3530" t="s">
        <v>9</v>
      </c>
      <c r="V137" s="3533"/>
      <c r="W137" s="3533"/>
      <c r="X137" s="3532"/>
      <c r="Y137" s="3532"/>
      <c r="Z137" s="3532"/>
      <c r="AA137" s="3535"/>
      <c r="AB137" s="3532"/>
      <c r="AC137" s="3534"/>
    </row>
    <row r="138" spans="1:29" ht="18.75" customHeight="1">
      <c r="A138" s="3530" t="s">
        <v>4964</v>
      </c>
      <c r="B138" s="3532"/>
      <c r="C138" s="3532"/>
      <c r="D138" s="3532"/>
      <c r="E138" s="3532"/>
      <c r="F138" s="3535"/>
      <c r="G138" s="3532"/>
      <c r="H138" s="3532"/>
      <c r="I138" s="3532"/>
      <c r="J138" s="3532"/>
      <c r="K138" s="3532"/>
      <c r="L138" s="3532"/>
      <c r="M138" s="3530" t="s">
        <v>9</v>
      </c>
      <c r="N138" s="3530" t="s">
        <v>4814</v>
      </c>
      <c r="O138" s="3532"/>
      <c r="P138" s="3533">
        <v>15</v>
      </c>
      <c r="Q138" s="3533">
        <v>15.5</v>
      </c>
      <c r="R138" s="3533">
        <v>10.050000000000001</v>
      </c>
      <c r="S138" s="3533">
        <v>232.5</v>
      </c>
      <c r="T138" s="3533"/>
      <c r="U138" s="3530" t="s">
        <v>9</v>
      </c>
      <c r="V138" s="3533"/>
      <c r="W138" s="3533"/>
      <c r="X138" s="3532"/>
      <c r="Y138" s="3532"/>
      <c r="Z138" s="3532"/>
      <c r="AA138" s="3535"/>
      <c r="AB138" s="3532"/>
      <c r="AC138" s="3534"/>
    </row>
    <row r="139" spans="1:29" ht="18.75" customHeight="1">
      <c r="A139" s="3530" t="s">
        <v>4965</v>
      </c>
      <c r="B139" s="3532"/>
      <c r="C139" s="3532"/>
      <c r="D139" s="3532"/>
      <c r="E139" s="3532"/>
      <c r="F139" s="3535"/>
      <c r="G139" s="3532"/>
      <c r="H139" s="3532"/>
      <c r="I139" s="3532"/>
      <c r="J139" s="3532"/>
      <c r="K139" s="3532"/>
      <c r="L139" s="3532"/>
      <c r="M139" s="3532"/>
      <c r="N139" s="3530" t="s">
        <v>4814</v>
      </c>
      <c r="O139" s="3532"/>
      <c r="P139" s="3533">
        <v>7.5</v>
      </c>
      <c r="Q139" s="3533">
        <v>42</v>
      </c>
      <c r="R139" s="3533">
        <v>9.7799999999999994</v>
      </c>
      <c r="S139" s="3533">
        <v>315</v>
      </c>
      <c r="T139" s="3533"/>
      <c r="U139" s="3530" t="s">
        <v>9</v>
      </c>
      <c r="V139" s="3533"/>
      <c r="W139" s="3533"/>
      <c r="X139" s="3532"/>
      <c r="Y139" s="3532"/>
      <c r="Z139" s="3532"/>
      <c r="AA139" s="3535"/>
      <c r="AB139" s="3532"/>
      <c r="AC139" s="3534"/>
    </row>
    <row r="140" spans="1:29" ht="18.75" customHeight="1">
      <c r="A140" s="3530" t="s">
        <v>4966</v>
      </c>
      <c r="B140" s="3532"/>
      <c r="C140" s="3532"/>
      <c r="D140" s="3532"/>
      <c r="E140" s="3532"/>
      <c r="F140" s="3535"/>
      <c r="G140" s="3532"/>
      <c r="H140" s="3532"/>
      <c r="I140" s="3532"/>
      <c r="J140" s="3532"/>
      <c r="K140" s="3532"/>
      <c r="L140" s="3532"/>
      <c r="M140" s="3532"/>
      <c r="N140" s="3530" t="s">
        <v>4814</v>
      </c>
      <c r="O140" s="3532"/>
      <c r="P140" s="3533">
        <v>9.5</v>
      </c>
      <c r="Q140" s="3533">
        <v>37.5</v>
      </c>
      <c r="R140" s="3533">
        <v>8.48</v>
      </c>
      <c r="S140" s="3533">
        <v>356.25</v>
      </c>
      <c r="T140" s="3533"/>
      <c r="U140" s="3530" t="s">
        <v>9</v>
      </c>
      <c r="V140" s="3533"/>
      <c r="W140" s="3533"/>
      <c r="X140" s="3532"/>
      <c r="Y140" s="3532"/>
      <c r="Z140" s="3532"/>
      <c r="AA140" s="3535"/>
      <c r="AB140" s="3532"/>
      <c r="AC140" s="3534"/>
    </row>
    <row r="141" spans="1:29" ht="18.75" customHeight="1">
      <c r="A141" s="3530" t="s">
        <v>4967</v>
      </c>
      <c r="B141" s="3532"/>
      <c r="C141" s="3532"/>
      <c r="D141" s="3532"/>
      <c r="E141" s="3532"/>
      <c r="F141" s="3535"/>
      <c r="G141" s="3532"/>
      <c r="H141" s="3532"/>
      <c r="I141" s="3532"/>
      <c r="J141" s="3532"/>
      <c r="K141" s="3532"/>
      <c r="L141" s="3532"/>
      <c r="M141" s="3532"/>
      <c r="N141" s="3530" t="s">
        <v>4814</v>
      </c>
      <c r="O141" s="3532"/>
      <c r="P141" s="3533">
        <v>7.5</v>
      </c>
      <c r="Q141" s="3533">
        <v>19.25</v>
      </c>
      <c r="R141" s="3533">
        <v>8.48</v>
      </c>
      <c r="S141" s="3533">
        <v>144.38</v>
      </c>
      <c r="T141" s="3533"/>
      <c r="U141" s="3530" t="s">
        <v>9</v>
      </c>
      <c r="V141" s="3533"/>
      <c r="W141" s="3533"/>
      <c r="X141" s="3532"/>
      <c r="Y141" s="3532"/>
      <c r="Z141" s="3532"/>
      <c r="AA141" s="3535"/>
      <c r="AB141" s="3532"/>
      <c r="AC141" s="3534"/>
    </row>
    <row r="142" spans="1:29" ht="18.75" customHeight="1">
      <c r="A142" s="3530" t="s">
        <v>4968</v>
      </c>
      <c r="B142" s="3530" t="s">
        <v>4936</v>
      </c>
      <c r="C142" s="3530" t="s">
        <v>4937</v>
      </c>
      <c r="D142" s="3530" t="s">
        <v>4969</v>
      </c>
      <c r="E142" s="3530" t="s">
        <v>4970</v>
      </c>
      <c r="F142" s="3531" t="s">
        <v>4971</v>
      </c>
      <c r="G142" s="3530" t="s">
        <v>4519</v>
      </c>
      <c r="H142" s="3530" t="s">
        <v>932</v>
      </c>
      <c r="I142" s="3530" t="s">
        <v>4692</v>
      </c>
      <c r="J142" s="3530" t="s">
        <v>4693</v>
      </c>
      <c r="K142" s="3532">
        <v>1</v>
      </c>
      <c r="L142" s="3532">
        <v>4</v>
      </c>
      <c r="M142" s="3532"/>
      <c r="N142" s="3532"/>
      <c r="O142" s="3532"/>
      <c r="P142" s="3533">
        <v>28</v>
      </c>
      <c r="Q142" s="3533">
        <v>119</v>
      </c>
      <c r="R142" s="3533">
        <v>82.3</v>
      </c>
      <c r="S142" s="3533"/>
      <c r="T142" s="3533"/>
      <c r="U142" s="3532"/>
      <c r="V142" s="3533">
        <v>8405.2800000000007</v>
      </c>
      <c r="W142" s="3533">
        <v>58324.67</v>
      </c>
      <c r="X142" s="3532"/>
      <c r="Y142" s="3532"/>
      <c r="Z142" s="3532"/>
      <c r="AA142" s="3531"/>
      <c r="AB142" s="3532"/>
      <c r="AC142" s="3534"/>
    </row>
    <row r="143" spans="1:29" ht="18.75" customHeight="1">
      <c r="A143" s="3530" t="s">
        <v>4972</v>
      </c>
      <c r="B143" s="3532"/>
      <c r="C143" s="3532"/>
      <c r="D143" s="3532"/>
      <c r="E143" s="3532"/>
      <c r="F143" s="3535"/>
      <c r="G143" s="3532"/>
      <c r="H143" s="3532"/>
      <c r="I143" s="3532"/>
      <c r="J143" s="3532"/>
      <c r="K143" s="3532"/>
      <c r="L143" s="3532"/>
      <c r="M143" s="3530" t="s">
        <v>9</v>
      </c>
      <c r="N143" s="3530" t="s">
        <v>819</v>
      </c>
      <c r="O143" s="3532"/>
      <c r="P143" s="3533">
        <v>28</v>
      </c>
      <c r="Q143" s="3533">
        <v>46</v>
      </c>
      <c r="R143" s="3533">
        <v>14.2</v>
      </c>
      <c r="S143" s="3533">
        <v>1288</v>
      </c>
      <c r="T143" s="3533"/>
      <c r="U143" s="3530" t="s">
        <v>9</v>
      </c>
      <c r="V143" s="3533"/>
      <c r="W143" s="3533"/>
      <c r="X143" s="3532"/>
      <c r="Y143" s="3532"/>
      <c r="Z143" s="3532"/>
      <c r="AA143" s="3535"/>
      <c r="AB143" s="3532"/>
      <c r="AC143" s="3534"/>
    </row>
    <row r="144" spans="1:29" ht="18.75" customHeight="1">
      <c r="A144" s="3530" t="s">
        <v>4973</v>
      </c>
      <c r="B144" s="3532"/>
      <c r="C144" s="3532"/>
      <c r="D144" s="3532"/>
      <c r="E144" s="3532"/>
      <c r="F144" s="3535"/>
      <c r="G144" s="3532"/>
      <c r="H144" s="3532"/>
      <c r="I144" s="3532"/>
      <c r="J144" s="3532"/>
      <c r="K144" s="3532"/>
      <c r="L144" s="3532"/>
      <c r="M144" s="3532"/>
      <c r="N144" s="3530" t="s">
        <v>819</v>
      </c>
      <c r="O144" s="3532"/>
      <c r="P144" s="3533">
        <v>20</v>
      </c>
      <c r="Q144" s="3533">
        <v>8</v>
      </c>
      <c r="R144" s="3533">
        <v>14.2</v>
      </c>
      <c r="S144" s="3533">
        <v>160</v>
      </c>
      <c r="T144" s="3533"/>
      <c r="U144" s="3530" t="s">
        <v>9</v>
      </c>
      <c r="V144" s="3533"/>
      <c r="W144" s="3533"/>
      <c r="X144" s="3532"/>
      <c r="Y144" s="3532"/>
      <c r="Z144" s="3532"/>
      <c r="AA144" s="3535"/>
      <c r="AB144" s="3532"/>
      <c r="AC144" s="3534"/>
    </row>
    <row r="145" spans="1:29" ht="18.75" customHeight="1">
      <c r="A145" s="3530" t="s">
        <v>4974</v>
      </c>
      <c r="B145" s="3532"/>
      <c r="C145" s="3532"/>
      <c r="D145" s="3532"/>
      <c r="E145" s="3532"/>
      <c r="F145" s="3535"/>
      <c r="G145" s="3532"/>
      <c r="H145" s="3532"/>
      <c r="I145" s="3532"/>
      <c r="J145" s="3532"/>
      <c r="K145" s="3532"/>
      <c r="L145" s="3532"/>
      <c r="M145" s="3532"/>
      <c r="N145" s="3530" t="s">
        <v>819</v>
      </c>
      <c r="O145" s="3530" t="s">
        <v>4975</v>
      </c>
      <c r="P145" s="3533">
        <v>6.3</v>
      </c>
      <c r="Q145" s="3533">
        <v>20.05</v>
      </c>
      <c r="R145" s="3533">
        <v>6</v>
      </c>
      <c r="S145" s="3533">
        <v>126.32</v>
      </c>
      <c r="T145" s="3533"/>
      <c r="U145" s="3530" t="s">
        <v>9</v>
      </c>
      <c r="V145" s="3533"/>
      <c r="W145" s="3533"/>
      <c r="X145" s="3532"/>
      <c r="Y145" s="3532"/>
      <c r="Z145" s="3532"/>
      <c r="AA145" s="3535"/>
      <c r="AB145" s="3532"/>
      <c r="AC145" s="3534"/>
    </row>
    <row r="146" spans="1:29" ht="18.75" customHeight="1">
      <c r="A146" s="3530" t="s">
        <v>4976</v>
      </c>
      <c r="B146" s="3532"/>
      <c r="C146" s="3532"/>
      <c r="D146" s="3532"/>
      <c r="E146" s="3532"/>
      <c r="F146" s="3535"/>
      <c r="G146" s="3532"/>
      <c r="H146" s="3532"/>
      <c r="I146" s="3532"/>
      <c r="J146" s="3532"/>
      <c r="K146" s="3532"/>
      <c r="L146" s="3532"/>
      <c r="M146" s="3532"/>
      <c r="N146" s="3530" t="s">
        <v>819</v>
      </c>
      <c r="O146" s="3530" t="s">
        <v>4977</v>
      </c>
      <c r="P146" s="3533">
        <v>5.5</v>
      </c>
      <c r="Q146" s="3533">
        <v>3</v>
      </c>
      <c r="R146" s="3533">
        <v>3</v>
      </c>
      <c r="S146" s="3533">
        <v>16.5</v>
      </c>
      <c r="T146" s="3533"/>
      <c r="U146" s="3530" t="s">
        <v>9</v>
      </c>
      <c r="V146" s="3533"/>
      <c r="W146" s="3533"/>
      <c r="X146" s="3532"/>
      <c r="Y146" s="3532"/>
      <c r="Z146" s="3532"/>
      <c r="AA146" s="3535"/>
      <c r="AB146" s="3532"/>
      <c r="AC146" s="3534"/>
    </row>
    <row r="147" spans="1:29" ht="18.75" customHeight="1">
      <c r="A147" s="3530" t="s">
        <v>4978</v>
      </c>
      <c r="B147" s="3532"/>
      <c r="C147" s="3532"/>
      <c r="D147" s="3532"/>
      <c r="E147" s="3532"/>
      <c r="F147" s="3535"/>
      <c r="G147" s="3532"/>
      <c r="H147" s="3532"/>
      <c r="I147" s="3532"/>
      <c r="J147" s="3532"/>
      <c r="K147" s="3532"/>
      <c r="L147" s="3532"/>
      <c r="M147" s="3530" t="s">
        <v>9</v>
      </c>
      <c r="N147" s="3530" t="s">
        <v>4814</v>
      </c>
      <c r="O147" s="3532"/>
      <c r="P147" s="3533">
        <v>8</v>
      </c>
      <c r="Q147" s="3533">
        <v>29</v>
      </c>
      <c r="R147" s="3533">
        <v>9.6</v>
      </c>
      <c r="S147" s="3533">
        <v>232</v>
      </c>
      <c r="T147" s="3533"/>
      <c r="U147" s="3530" t="s">
        <v>9</v>
      </c>
      <c r="V147" s="3533"/>
      <c r="W147" s="3533"/>
      <c r="X147" s="3532"/>
      <c r="Y147" s="3532"/>
      <c r="Z147" s="3532"/>
      <c r="AA147" s="3535"/>
      <c r="AB147" s="3532"/>
      <c r="AC147" s="3534"/>
    </row>
    <row r="148" spans="1:29" ht="18.75" customHeight="1">
      <c r="A148" s="3530" t="s">
        <v>4979</v>
      </c>
      <c r="B148" s="3532"/>
      <c r="C148" s="3532"/>
      <c r="D148" s="3532"/>
      <c r="E148" s="3532"/>
      <c r="F148" s="3535"/>
      <c r="G148" s="3532"/>
      <c r="H148" s="3532"/>
      <c r="I148" s="3532"/>
      <c r="J148" s="3532"/>
      <c r="K148" s="3532"/>
      <c r="L148" s="3532"/>
      <c r="M148" s="3532"/>
      <c r="N148" s="3530" t="s">
        <v>4814</v>
      </c>
      <c r="O148" s="3532"/>
      <c r="P148" s="3533">
        <v>20</v>
      </c>
      <c r="Q148" s="3533">
        <v>46</v>
      </c>
      <c r="R148" s="3533">
        <v>9.6</v>
      </c>
      <c r="S148" s="3533">
        <v>920</v>
      </c>
      <c r="T148" s="3533"/>
      <c r="U148" s="3530" t="s">
        <v>9</v>
      </c>
      <c r="V148" s="3533"/>
      <c r="W148" s="3533"/>
      <c r="X148" s="3532"/>
      <c r="Y148" s="3532"/>
      <c r="Z148" s="3532"/>
      <c r="AA148" s="3535"/>
      <c r="AB148" s="3532"/>
      <c r="AC148" s="3534"/>
    </row>
    <row r="149" spans="1:29" ht="18.75" customHeight="1">
      <c r="A149" s="3530" t="s">
        <v>4980</v>
      </c>
      <c r="B149" s="3532"/>
      <c r="C149" s="3532"/>
      <c r="D149" s="3532"/>
      <c r="E149" s="3532"/>
      <c r="F149" s="3535"/>
      <c r="G149" s="3532"/>
      <c r="H149" s="3532"/>
      <c r="I149" s="3532"/>
      <c r="J149" s="3532"/>
      <c r="K149" s="3532"/>
      <c r="L149" s="3532"/>
      <c r="M149" s="3532"/>
      <c r="N149" s="3530" t="s">
        <v>4814</v>
      </c>
      <c r="O149" s="3532"/>
      <c r="P149" s="3533">
        <v>20</v>
      </c>
      <c r="Q149" s="3533">
        <v>8</v>
      </c>
      <c r="R149" s="3533">
        <v>10.199999999999999</v>
      </c>
      <c r="S149" s="3533">
        <v>160</v>
      </c>
      <c r="T149" s="3533"/>
      <c r="U149" s="3530" t="s">
        <v>9</v>
      </c>
      <c r="V149" s="3533"/>
      <c r="W149" s="3533"/>
      <c r="X149" s="3532"/>
      <c r="Y149" s="3532"/>
      <c r="Z149" s="3532"/>
      <c r="AA149" s="3535"/>
      <c r="AB149" s="3532"/>
      <c r="AC149" s="3534"/>
    </row>
    <row r="150" spans="1:29" ht="18.75" customHeight="1">
      <c r="A150" s="3530" t="s">
        <v>4981</v>
      </c>
      <c r="B150" s="3532"/>
      <c r="C150" s="3532"/>
      <c r="D150" s="3532"/>
      <c r="E150" s="3532"/>
      <c r="F150" s="3535"/>
      <c r="G150" s="3532"/>
      <c r="H150" s="3532"/>
      <c r="I150" s="3532"/>
      <c r="J150" s="3532"/>
      <c r="K150" s="3532"/>
      <c r="L150" s="3532"/>
      <c r="M150" s="3530" t="s">
        <v>9</v>
      </c>
      <c r="N150" s="3530" t="s">
        <v>4825</v>
      </c>
      <c r="O150" s="3532"/>
      <c r="P150" s="3533">
        <v>8</v>
      </c>
      <c r="Q150" s="3533">
        <v>9</v>
      </c>
      <c r="R150" s="3533">
        <v>7.1</v>
      </c>
      <c r="S150" s="3533">
        <v>72</v>
      </c>
      <c r="T150" s="3533"/>
      <c r="U150" s="3530" t="s">
        <v>9</v>
      </c>
      <c r="V150" s="3533"/>
      <c r="W150" s="3533"/>
      <c r="X150" s="3532"/>
      <c r="Y150" s="3532"/>
      <c r="Z150" s="3532"/>
      <c r="AA150" s="3535"/>
      <c r="AB150" s="3532"/>
      <c r="AC150" s="3534"/>
    </row>
    <row r="151" spans="1:29" ht="18.75" customHeight="1">
      <c r="A151" s="3530" t="s">
        <v>4982</v>
      </c>
      <c r="B151" s="3532"/>
      <c r="C151" s="3532"/>
      <c r="D151" s="3532"/>
      <c r="E151" s="3532"/>
      <c r="F151" s="3535"/>
      <c r="G151" s="3532"/>
      <c r="H151" s="3532"/>
      <c r="I151" s="3532"/>
      <c r="J151" s="3532"/>
      <c r="K151" s="3532"/>
      <c r="L151" s="3532"/>
      <c r="M151" s="3532"/>
      <c r="N151" s="3530" t="s">
        <v>4825</v>
      </c>
      <c r="O151" s="3532"/>
      <c r="P151" s="3533">
        <v>20</v>
      </c>
      <c r="Q151" s="3533">
        <v>34</v>
      </c>
      <c r="R151" s="3533">
        <v>7.1</v>
      </c>
      <c r="S151" s="3533">
        <v>680</v>
      </c>
      <c r="T151" s="3533"/>
      <c r="U151" s="3530" t="s">
        <v>9</v>
      </c>
      <c r="V151" s="3533"/>
      <c r="W151" s="3533"/>
      <c r="X151" s="3532"/>
      <c r="Y151" s="3532"/>
      <c r="Z151" s="3532"/>
      <c r="AA151" s="3535"/>
      <c r="AB151" s="3532"/>
      <c r="AC151" s="3534"/>
    </row>
    <row r="152" spans="1:29" ht="18.75" customHeight="1">
      <c r="A152" s="3530" t="s">
        <v>4983</v>
      </c>
      <c r="B152" s="3532"/>
      <c r="C152" s="3532"/>
      <c r="D152" s="3532"/>
      <c r="E152" s="3532"/>
      <c r="F152" s="3535"/>
      <c r="G152" s="3532"/>
      <c r="H152" s="3532"/>
      <c r="I152" s="3532"/>
      <c r="J152" s="3532"/>
      <c r="K152" s="3532"/>
      <c r="L152" s="3532"/>
      <c r="M152" s="3530" t="s">
        <v>9</v>
      </c>
      <c r="N152" s="3530" t="s">
        <v>4984</v>
      </c>
      <c r="O152" s="3532"/>
      <c r="P152" s="3533">
        <v>8</v>
      </c>
      <c r="Q152" s="3533">
        <v>9</v>
      </c>
      <c r="R152" s="3533">
        <v>8.6999999999999993</v>
      </c>
      <c r="S152" s="3533">
        <v>72</v>
      </c>
      <c r="T152" s="3533"/>
      <c r="U152" s="3530" t="s">
        <v>9</v>
      </c>
      <c r="V152" s="3533"/>
      <c r="W152" s="3533"/>
      <c r="X152" s="3532"/>
      <c r="Y152" s="3532"/>
      <c r="Z152" s="3532"/>
      <c r="AA152" s="3535"/>
      <c r="AB152" s="3532"/>
      <c r="AC152" s="3534"/>
    </row>
    <row r="153" spans="1:29" ht="18.75" customHeight="1">
      <c r="A153" s="3530" t="s">
        <v>4985</v>
      </c>
      <c r="B153" s="3532"/>
      <c r="C153" s="3532"/>
      <c r="D153" s="3532"/>
      <c r="E153" s="3532"/>
      <c r="F153" s="3535"/>
      <c r="G153" s="3532"/>
      <c r="H153" s="3532"/>
      <c r="I153" s="3532"/>
      <c r="J153" s="3532"/>
      <c r="K153" s="3532"/>
      <c r="L153" s="3532"/>
      <c r="M153" s="3532"/>
      <c r="N153" s="3530" t="s">
        <v>4984</v>
      </c>
      <c r="O153" s="3532"/>
      <c r="P153" s="3533">
        <v>20</v>
      </c>
      <c r="Q153" s="3533">
        <v>34</v>
      </c>
      <c r="R153" s="3533">
        <v>8.6999999999999993</v>
      </c>
      <c r="S153" s="3533">
        <v>680</v>
      </c>
      <c r="T153" s="3533"/>
      <c r="U153" s="3530" t="s">
        <v>9</v>
      </c>
      <c r="V153" s="3533"/>
      <c r="W153" s="3533"/>
      <c r="X153" s="3532"/>
      <c r="Y153" s="3532"/>
      <c r="Z153" s="3532"/>
      <c r="AA153" s="3535"/>
      <c r="AB153" s="3532"/>
      <c r="AC153" s="3534"/>
    </row>
    <row r="154" spans="1:29" ht="18.75" customHeight="1">
      <c r="A154" s="3530" t="s">
        <v>4986</v>
      </c>
      <c r="B154" s="3532"/>
      <c r="C154" s="3532"/>
      <c r="D154" s="3532"/>
      <c r="E154" s="3532"/>
      <c r="F154" s="3535"/>
      <c r="G154" s="3532"/>
      <c r="H154" s="3532"/>
      <c r="I154" s="3532"/>
      <c r="J154" s="3532"/>
      <c r="K154" s="3532"/>
      <c r="L154" s="3532"/>
      <c r="M154" s="3532"/>
      <c r="N154" s="3530" t="s">
        <v>4545</v>
      </c>
      <c r="O154" s="3530" t="s">
        <v>4987</v>
      </c>
      <c r="P154" s="3533">
        <v>8</v>
      </c>
      <c r="Q154" s="3533">
        <v>9</v>
      </c>
      <c r="R154" s="3533">
        <v>10.3</v>
      </c>
      <c r="S154" s="3533">
        <v>72</v>
      </c>
      <c r="T154" s="3533"/>
      <c r="U154" s="3530" t="s">
        <v>9</v>
      </c>
      <c r="V154" s="3533"/>
      <c r="W154" s="3533"/>
      <c r="X154" s="3532"/>
      <c r="Y154" s="3532"/>
      <c r="Z154" s="3532"/>
      <c r="AA154" s="3535"/>
      <c r="AB154" s="3532"/>
      <c r="AC154" s="3534"/>
    </row>
    <row r="155" spans="1:29" ht="18.75" customHeight="1">
      <c r="A155" s="3530" t="s">
        <v>4988</v>
      </c>
      <c r="B155" s="3532"/>
      <c r="C155" s="3532"/>
      <c r="D155" s="3532"/>
      <c r="E155" s="3532"/>
      <c r="F155" s="3535"/>
      <c r="G155" s="3532"/>
      <c r="H155" s="3532"/>
      <c r="I155" s="3532"/>
      <c r="J155" s="3532"/>
      <c r="K155" s="3532"/>
      <c r="L155" s="3532"/>
      <c r="M155" s="3532"/>
      <c r="N155" s="3530" t="s">
        <v>4545</v>
      </c>
      <c r="O155" s="3532"/>
      <c r="P155" s="3533">
        <v>12</v>
      </c>
      <c r="Q155" s="3533">
        <v>9</v>
      </c>
      <c r="R155" s="3533">
        <v>7.6</v>
      </c>
      <c r="S155" s="3533">
        <v>108</v>
      </c>
      <c r="T155" s="3533"/>
      <c r="U155" s="3530" t="s">
        <v>9</v>
      </c>
      <c r="V155" s="3533"/>
      <c r="W155" s="3533"/>
      <c r="X155" s="3532"/>
      <c r="Y155" s="3532"/>
      <c r="Z155" s="3532"/>
      <c r="AA155" s="3535"/>
      <c r="AB155" s="3532"/>
      <c r="AC155" s="3534"/>
    </row>
    <row r="156" spans="1:29" ht="18.75" customHeight="1">
      <c r="A156" s="3530" t="s">
        <v>4989</v>
      </c>
      <c r="B156" s="3532"/>
      <c r="C156" s="3532"/>
      <c r="D156" s="3532"/>
      <c r="E156" s="3532"/>
      <c r="F156" s="3535"/>
      <c r="G156" s="3532"/>
      <c r="H156" s="3532"/>
      <c r="I156" s="3532"/>
      <c r="J156" s="3532"/>
      <c r="K156" s="3532"/>
      <c r="L156" s="3532"/>
      <c r="M156" s="3532"/>
      <c r="N156" s="3530" t="s">
        <v>4545</v>
      </c>
      <c r="O156" s="3532"/>
      <c r="P156" s="3533">
        <v>12</v>
      </c>
      <c r="Q156" s="3533">
        <v>17</v>
      </c>
      <c r="R156" s="3533">
        <v>42.1</v>
      </c>
      <c r="S156" s="3533">
        <v>204</v>
      </c>
      <c r="T156" s="3533"/>
      <c r="U156" s="3530" t="s">
        <v>9</v>
      </c>
      <c r="V156" s="3533"/>
      <c r="W156" s="3533"/>
      <c r="X156" s="3532"/>
      <c r="Y156" s="3532"/>
      <c r="Z156" s="3532"/>
      <c r="AA156" s="3535"/>
      <c r="AB156" s="3532"/>
      <c r="AC156" s="3534"/>
    </row>
    <row r="157" spans="1:29" ht="18.75" customHeight="1">
      <c r="A157" s="3530" t="s">
        <v>4990</v>
      </c>
      <c r="B157" s="3532"/>
      <c r="C157" s="3532"/>
      <c r="D157" s="3532"/>
      <c r="E157" s="3532"/>
      <c r="F157" s="3535"/>
      <c r="G157" s="3532"/>
      <c r="H157" s="3532"/>
      <c r="I157" s="3532"/>
      <c r="J157" s="3532"/>
      <c r="K157" s="3532"/>
      <c r="L157" s="3532"/>
      <c r="M157" s="3532"/>
      <c r="N157" s="3530" t="s">
        <v>4545</v>
      </c>
      <c r="O157" s="3532"/>
      <c r="P157" s="3533">
        <v>12</v>
      </c>
      <c r="Q157" s="3533">
        <v>8.4</v>
      </c>
      <c r="R157" s="3533">
        <v>5.7</v>
      </c>
      <c r="S157" s="3533">
        <v>100.8</v>
      </c>
      <c r="T157" s="3533"/>
      <c r="U157" s="3530" t="s">
        <v>9</v>
      </c>
      <c r="V157" s="3533"/>
      <c r="W157" s="3533"/>
      <c r="X157" s="3532"/>
      <c r="Y157" s="3532"/>
      <c r="Z157" s="3532"/>
      <c r="AA157" s="3535"/>
      <c r="AB157" s="3532"/>
      <c r="AC157" s="3534"/>
    </row>
    <row r="158" spans="1:29" ht="18.75" customHeight="1">
      <c r="A158" s="3530" t="s">
        <v>4991</v>
      </c>
      <c r="B158" s="3532"/>
      <c r="C158" s="3532"/>
      <c r="D158" s="3532"/>
      <c r="E158" s="3532"/>
      <c r="F158" s="3535"/>
      <c r="G158" s="3532"/>
      <c r="H158" s="3532"/>
      <c r="I158" s="3532"/>
      <c r="J158" s="3532"/>
      <c r="K158" s="3532"/>
      <c r="L158" s="3532"/>
      <c r="M158" s="3532"/>
      <c r="N158" s="3530" t="s">
        <v>4545</v>
      </c>
      <c r="O158" s="3530" t="s">
        <v>4984</v>
      </c>
      <c r="P158" s="3533">
        <v>8</v>
      </c>
      <c r="Q158" s="3533">
        <v>4.3</v>
      </c>
      <c r="R158" s="3533">
        <v>7.6</v>
      </c>
      <c r="S158" s="3533">
        <v>34.4</v>
      </c>
      <c r="T158" s="3533"/>
      <c r="U158" s="3530" t="s">
        <v>9</v>
      </c>
      <c r="V158" s="3533"/>
      <c r="W158" s="3533"/>
      <c r="X158" s="3532"/>
      <c r="Y158" s="3532"/>
      <c r="Z158" s="3532"/>
      <c r="AA158" s="3535"/>
      <c r="AB158" s="3532"/>
      <c r="AC158" s="3534"/>
    </row>
    <row r="159" spans="1:29" ht="18.75" customHeight="1">
      <c r="A159" s="3530" t="s">
        <v>4992</v>
      </c>
      <c r="B159" s="3532"/>
      <c r="C159" s="3532"/>
      <c r="D159" s="3532"/>
      <c r="E159" s="3532"/>
      <c r="F159" s="3535"/>
      <c r="G159" s="3532"/>
      <c r="H159" s="3532"/>
      <c r="I159" s="3532"/>
      <c r="J159" s="3532"/>
      <c r="K159" s="3532"/>
      <c r="L159" s="3532"/>
      <c r="M159" s="3532"/>
      <c r="N159" s="3530" t="s">
        <v>4725</v>
      </c>
      <c r="O159" s="3530" t="s">
        <v>4993</v>
      </c>
      <c r="P159" s="3533">
        <v>4.2</v>
      </c>
      <c r="Q159" s="3533">
        <v>12</v>
      </c>
      <c r="R159" s="3533">
        <v>27.7</v>
      </c>
      <c r="S159" s="3533">
        <v>50.4</v>
      </c>
      <c r="T159" s="3533"/>
      <c r="U159" s="3530" t="s">
        <v>9</v>
      </c>
      <c r="V159" s="3533"/>
      <c r="W159" s="3533"/>
      <c r="X159" s="3532"/>
      <c r="Y159" s="3532"/>
      <c r="Z159" s="3532"/>
      <c r="AA159" s="3535"/>
      <c r="AB159" s="3532"/>
      <c r="AC159" s="3534"/>
    </row>
    <row r="160" spans="1:29" ht="18.75" customHeight="1">
      <c r="A160" s="3530" t="s">
        <v>4994</v>
      </c>
      <c r="B160" s="3532"/>
      <c r="C160" s="3532"/>
      <c r="D160" s="3532"/>
      <c r="E160" s="3532"/>
      <c r="F160" s="3535"/>
      <c r="G160" s="3532"/>
      <c r="H160" s="3532"/>
      <c r="I160" s="3532"/>
      <c r="J160" s="3532"/>
      <c r="K160" s="3532"/>
      <c r="L160" s="3532"/>
      <c r="M160" s="3532"/>
      <c r="N160" s="3530" t="s">
        <v>4042</v>
      </c>
      <c r="O160" s="3530" t="s">
        <v>819</v>
      </c>
      <c r="P160" s="3533">
        <v>8</v>
      </c>
      <c r="Q160" s="3533">
        <v>47.85</v>
      </c>
      <c r="R160" s="3533">
        <v>0</v>
      </c>
      <c r="S160" s="3533">
        <v>382.8</v>
      </c>
      <c r="T160" s="3533"/>
      <c r="U160" s="3530" t="s">
        <v>9</v>
      </c>
      <c r="V160" s="3533"/>
      <c r="W160" s="3533"/>
      <c r="X160" s="3532"/>
      <c r="Y160" s="3532"/>
      <c r="Z160" s="3532"/>
      <c r="AA160" s="3535"/>
      <c r="AB160" s="3532"/>
      <c r="AC160" s="3534"/>
    </row>
    <row r="161" spans="1:29" ht="18.75" customHeight="1">
      <c r="A161" s="3530" t="s">
        <v>4995</v>
      </c>
      <c r="B161" s="3532"/>
      <c r="C161" s="3532"/>
      <c r="D161" s="3532"/>
      <c r="E161" s="3532"/>
      <c r="F161" s="3535"/>
      <c r="G161" s="3532"/>
      <c r="H161" s="3532"/>
      <c r="I161" s="3532"/>
      <c r="J161" s="3532"/>
      <c r="K161" s="3532"/>
      <c r="L161" s="3532"/>
      <c r="M161" s="3532"/>
      <c r="N161" s="3530" t="s">
        <v>4042</v>
      </c>
      <c r="O161" s="3530" t="s">
        <v>4814</v>
      </c>
      <c r="P161" s="3533">
        <v>8</v>
      </c>
      <c r="Q161" s="3533">
        <v>29.9</v>
      </c>
      <c r="R161" s="3533">
        <v>0</v>
      </c>
      <c r="S161" s="3533">
        <v>239.2</v>
      </c>
      <c r="T161" s="3533"/>
      <c r="U161" s="3530" t="s">
        <v>9</v>
      </c>
      <c r="V161" s="3533"/>
      <c r="W161" s="3533"/>
      <c r="X161" s="3532"/>
      <c r="Y161" s="3532"/>
      <c r="Z161" s="3532"/>
      <c r="AA161" s="3535"/>
      <c r="AB161" s="3532"/>
      <c r="AC161" s="3534"/>
    </row>
    <row r="162" spans="1:29" ht="18.75" customHeight="1">
      <c r="A162" s="3530" t="s">
        <v>4996</v>
      </c>
      <c r="B162" s="3532"/>
      <c r="C162" s="3532"/>
      <c r="D162" s="3532"/>
      <c r="E162" s="3532"/>
      <c r="F162" s="3535"/>
      <c r="G162" s="3532"/>
      <c r="H162" s="3532"/>
      <c r="I162" s="3532"/>
      <c r="J162" s="3532"/>
      <c r="K162" s="3532"/>
      <c r="L162" s="3532"/>
      <c r="M162" s="3532"/>
      <c r="N162" s="3530" t="s">
        <v>4042</v>
      </c>
      <c r="O162" s="3530" t="s">
        <v>4825</v>
      </c>
      <c r="P162" s="3533">
        <v>8.15</v>
      </c>
      <c r="Q162" s="3533">
        <v>14</v>
      </c>
      <c r="R162" s="3533">
        <v>0</v>
      </c>
      <c r="S162" s="3533">
        <v>114.1</v>
      </c>
      <c r="T162" s="3533"/>
      <c r="U162" s="3530" t="s">
        <v>9</v>
      </c>
      <c r="V162" s="3533"/>
      <c r="W162" s="3533"/>
      <c r="X162" s="3532"/>
      <c r="Y162" s="3532"/>
      <c r="Z162" s="3532"/>
      <c r="AA162" s="3535"/>
      <c r="AB162" s="3532"/>
      <c r="AC162" s="3534"/>
    </row>
    <row r="163" spans="1:29" ht="18.75" customHeight="1">
      <c r="A163" s="3530" t="s">
        <v>4997</v>
      </c>
      <c r="B163" s="3532"/>
      <c r="C163" s="3532"/>
      <c r="D163" s="3532"/>
      <c r="E163" s="3532"/>
      <c r="F163" s="3535"/>
      <c r="G163" s="3532"/>
      <c r="H163" s="3532"/>
      <c r="I163" s="3532"/>
      <c r="J163" s="3532"/>
      <c r="K163" s="3532"/>
      <c r="L163" s="3532"/>
      <c r="M163" s="3532"/>
      <c r="N163" s="3530" t="s">
        <v>4042</v>
      </c>
      <c r="O163" s="3530" t="s">
        <v>4984</v>
      </c>
      <c r="P163" s="3533">
        <v>6.1</v>
      </c>
      <c r="Q163" s="3533">
        <v>5.3</v>
      </c>
      <c r="R163" s="3533">
        <v>0</v>
      </c>
      <c r="S163" s="3533">
        <v>32.33</v>
      </c>
      <c r="T163" s="3533"/>
      <c r="U163" s="3530" t="s">
        <v>9</v>
      </c>
      <c r="V163" s="3533"/>
      <c r="W163" s="3533"/>
      <c r="X163" s="3532"/>
      <c r="Y163" s="3532"/>
      <c r="Z163" s="3532"/>
      <c r="AA163" s="3535"/>
      <c r="AB163" s="3532"/>
      <c r="AC163" s="3534"/>
    </row>
    <row r="164" spans="1:29" ht="18.75" customHeight="1">
      <c r="A164" s="3530" t="s">
        <v>4998</v>
      </c>
      <c r="B164" s="3532"/>
      <c r="C164" s="3532"/>
      <c r="D164" s="3532"/>
      <c r="E164" s="3532"/>
      <c r="F164" s="3535"/>
      <c r="G164" s="3532"/>
      <c r="H164" s="3532"/>
      <c r="I164" s="3532"/>
      <c r="J164" s="3532"/>
      <c r="K164" s="3532"/>
      <c r="L164" s="3532"/>
      <c r="M164" s="3532"/>
      <c r="N164" s="3530" t="s">
        <v>4042</v>
      </c>
      <c r="O164" s="3530" t="s">
        <v>4999</v>
      </c>
      <c r="P164" s="3533">
        <v>3.9</v>
      </c>
      <c r="Q164" s="3533">
        <v>26</v>
      </c>
      <c r="R164" s="3533">
        <v>0</v>
      </c>
      <c r="S164" s="3533">
        <v>101.4</v>
      </c>
      <c r="T164" s="3533"/>
      <c r="U164" s="3530" t="s">
        <v>9</v>
      </c>
      <c r="V164" s="3533"/>
      <c r="W164" s="3533"/>
      <c r="X164" s="3532"/>
      <c r="Y164" s="3532"/>
      <c r="Z164" s="3532"/>
      <c r="AA164" s="3535"/>
      <c r="AB164" s="3532"/>
      <c r="AC164" s="3534"/>
    </row>
    <row r="165" spans="1:29" ht="18.75" customHeight="1">
      <c r="A165" s="3530" t="s">
        <v>5000</v>
      </c>
      <c r="B165" s="3532"/>
      <c r="C165" s="3532"/>
      <c r="D165" s="3532"/>
      <c r="E165" s="3532"/>
      <c r="F165" s="3535"/>
      <c r="G165" s="3532"/>
      <c r="H165" s="3532"/>
      <c r="I165" s="3532"/>
      <c r="J165" s="3532"/>
      <c r="K165" s="3532"/>
      <c r="L165" s="3532"/>
      <c r="M165" s="3532"/>
      <c r="N165" s="3530" t="s">
        <v>4042</v>
      </c>
      <c r="O165" s="3530" t="s">
        <v>5001</v>
      </c>
      <c r="P165" s="3533">
        <v>12</v>
      </c>
      <c r="Q165" s="3533">
        <v>26</v>
      </c>
      <c r="R165" s="3533">
        <v>0</v>
      </c>
      <c r="S165" s="3533">
        <v>312</v>
      </c>
      <c r="T165" s="3533"/>
      <c r="U165" s="3530" t="s">
        <v>9</v>
      </c>
      <c r="V165" s="3533"/>
      <c r="W165" s="3533"/>
      <c r="X165" s="3532"/>
      <c r="Y165" s="3532"/>
      <c r="Z165" s="3532"/>
      <c r="AA165" s="3535"/>
      <c r="AB165" s="3532"/>
      <c r="AC165" s="3534"/>
    </row>
    <row r="166" spans="1:29" ht="18.75" customHeight="1">
      <c r="A166" s="3530" t="s">
        <v>5002</v>
      </c>
      <c r="B166" s="3532"/>
      <c r="C166" s="3532"/>
      <c r="D166" s="3532"/>
      <c r="E166" s="3532"/>
      <c r="F166" s="3535"/>
      <c r="G166" s="3532"/>
      <c r="H166" s="3532"/>
      <c r="I166" s="3532"/>
      <c r="J166" s="3532"/>
      <c r="K166" s="3532"/>
      <c r="L166" s="3532"/>
      <c r="M166" s="3532"/>
      <c r="N166" s="3530" t="s">
        <v>4042</v>
      </c>
      <c r="O166" s="3530" t="s">
        <v>5003</v>
      </c>
      <c r="P166" s="3533">
        <v>12</v>
      </c>
      <c r="Q166" s="3533">
        <v>119</v>
      </c>
      <c r="R166" s="3533">
        <v>0</v>
      </c>
      <c r="S166" s="3533">
        <v>1428</v>
      </c>
      <c r="T166" s="3533"/>
      <c r="U166" s="3530" t="s">
        <v>9</v>
      </c>
      <c r="V166" s="3533"/>
      <c r="W166" s="3533"/>
      <c r="X166" s="3532"/>
      <c r="Y166" s="3532"/>
      <c r="Z166" s="3532"/>
      <c r="AA166" s="3535"/>
      <c r="AB166" s="3532"/>
      <c r="AC166" s="3534"/>
    </row>
    <row r="167" spans="1:29" ht="18.75" customHeight="1">
      <c r="A167" s="3530" t="s">
        <v>5004</v>
      </c>
      <c r="B167" s="3532"/>
      <c r="C167" s="3532"/>
      <c r="D167" s="3532"/>
      <c r="E167" s="3532"/>
      <c r="F167" s="3535"/>
      <c r="G167" s="3532"/>
      <c r="H167" s="3532"/>
      <c r="I167" s="3532"/>
      <c r="J167" s="3532"/>
      <c r="K167" s="3532"/>
      <c r="L167" s="3532"/>
      <c r="M167" s="3532"/>
      <c r="N167" s="3530" t="s">
        <v>4042</v>
      </c>
      <c r="O167" s="3530" t="s">
        <v>5005</v>
      </c>
      <c r="P167" s="3533">
        <v>5</v>
      </c>
      <c r="Q167" s="3533">
        <v>8.4</v>
      </c>
      <c r="R167" s="3533">
        <v>0</v>
      </c>
      <c r="S167" s="3533">
        <v>42</v>
      </c>
      <c r="T167" s="3533"/>
      <c r="U167" s="3530" t="s">
        <v>9</v>
      </c>
      <c r="V167" s="3533"/>
      <c r="W167" s="3533"/>
      <c r="X167" s="3532"/>
      <c r="Y167" s="3532"/>
      <c r="Z167" s="3532"/>
      <c r="AA167" s="3535"/>
      <c r="AB167" s="3532"/>
      <c r="AC167" s="3534"/>
    </row>
    <row r="168" spans="1:29" ht="18.75" customHeight="1">
      <c r="A168" s="3530" t="s">
        <v>5006</v>
      </c>
      <c r="B168" s="3532"/>
      <c r="C168" s="3532"/>
      <c r="D168" s="3532"/>
      <c r="E168" s="3532"/>
      <c r="F168" s="3535"/>
      <c r="G168" s="3532"/>
      <c r="H168" s="3532"/>
      <c r="I168" s="3532"/>
      <c r="J168" s="3532"/>
      <c r="K168" s="3532"/>
      <c r="L168" s="3532"/>
      <c r="M168" s="3532"/>
      <c r="N168" s="3530" t="s">
        <v>4042</v>
      </c>
      <c r="O168" s="3530" t="s">
        <v>5007</v>
      </c>
      <c r="P168" s="3533">
        <v>1.5</v>
      </c>
      <c r="Q168" s="3533">
        <v>2.5499999999999998</v>
      </c>
      <c r="R168" s="3533">
        <v>0</v>
      </c>
      <c r="S168" s="3533">
        <v>3.83</v>
      </c>
      <c r="T168" s="3533"/>
      <c r="U168" s="3530" t="s">
        <v>9</v>
      </c>
      <c r="V168" s="3533"/>
      <c r="W168" s="3533"/>
      <c r="X168" s="3532"/>
      <c r="Y168" s="3532"/>
      <c r="Z168" s="3532"/>
      <c r="AA168" s="3535"/>
      <c r="AB168" s="3532"/>
      <c r="AC168" s="3534"/>
    </row>
    <row r="169" spans="1:29" ht="18.75" customHeight="1">
      <c r="A169" s="3530" t="s">
        <v>5008</v>
      </c>
      <c r="B169" s="3532"/>
      <c r="C169" s="3532"/>
      <c r="D169" s="3532"/>
      <c r="E169" s="3532"/>
      <c r="F169" s="3535"/>
      <c r="G169" s="3532"/>
      <c r="H169" s="3532"/>
      <c r="I169" s="3532"/>
      <c r="J169" s="3532"/>
      <c r="K169" s="3532"/>
      <c r="L169" s="3532"/>
      <c r="M169" s="3532"/>
      <c r="N169" s="3530" t="s">
        <v>4042</v>
      </c>
      <c r="O169" s="3530" t="s">
        <v>5009</v>
      </c>
      <c r="P169" s="3533">
        <v>8</v>
      </c>
      <c r="Q169" s="3533">
        <v>86.15</v>
      </c>
      <c r="R169" s="3533">
        <v>0</v>
      </c>
      <c r="S169" s="3533">
        <v>689.2</v>
      </c>
      <c r="T169" s="3533"/>
      <c r="U169" s="3530" t="s">
        <v>9</v>
      </c>
      <c r="V169" s="3533"/>
      <c r="W169" s="3533"/>
      <c r="X169" s="3532"/>
      <c r="Y169" s="3532"/>
      <c r="Z169" s="3532"/>
      <c r="AA169" s="3535"/>
      <c r="AB169" s="3532"/>
      <c r="AC169" s="3534"/>
    </row>
    <row r="170" spans="1:29" ht="18.75" customHeight="1">
      <c r="A170" s="3530" t="s">
        <v>5010</v>
      </c>
      <c r="B170" s="3532"/>
      <c r="C170" s="3532"/>
      <c r="D170" s="3532"/>
      <c r="E170" s="3532"/>
      <c r="F170" s="3535"/>
      <c r="G170" s="3532"/>
      <c r="H170" s="3532"/>
      <c r="I170" s="3532"/>
      <c r="J170" s="3532"/>
      <c r="K170" s="3532"/>
      <c r="L170" s="3532"/>
      <c r="M170" s="3532"/>
      <c r="N170" s="3530" t="s">
        <v>4042</v>
      </c>
      <c r="O170" s="3530" t="s">
        <v>5011</v>
      </c>
      <c r="P170" s="3533">
        <v>2</v>
      </c>
      <c r="Q170" s="3533">
        <v>42</v>
      </c>
      <c r="R170" s="3533">
        <v>0</v>
      </c>
      <c r="S170" s="3533">
        <v>84</v>
      </c>
      <c r="T170" s="3533"/>
      <c r="U170" s="3530" t="s">
        <v>9</v>
      </c>
      <c r="V170" s="3533"/>
      <c r="W170" s="3533"/>
      <c r="X170" s="3532"/>
      <c r="Y170" s="3532"/>
      <c r="Z170" s="3532"/>
      <c r="AA170" s="3535"/>
      <c r="AB170" s="3532"/>
      <c r="AC170" s="3534"/>
    </row>
    <row r="171" spans="1:29" ht="18.75" customHeight="1">
      <c r="A171" s="3530" t="s">
        <v>5012</v>
      </c>
      <c r="B171" s="3530" t="s">
        <v>4936</v>
      </c>
      <c r="C171" s="3530" t="s">
        <v>4937</v>
      </c>
      <c r="D171" s="3530" t="s">
        <v>5013</v>
      </c>
      <c r="E171" s="3530" t="s">
        <v>4970</v>
      </c>
      <c r="F171" s="3531" t="s">
        <v>5014</v>
      </c>
      <c r="G171" s="3530" t="s">
        <v>1247</v>
      </c>
      <c r="H171" s="3530" t="s">
        <v>1354</v>
      </c>
      <c r="I171" s="3530" t="s">
        <v>4713</v>
      </c>
      <c r="J171" s="3530" t="s">
        <v>4693</v>
      </c>
      <c r="K171" s="3532">
        <v>1</v>
      </c>
      <c r="L171" s="3532">
        <v>1</v>
      </c>
      <c r="M171" s="3532"/>
      <c r="N171" s="3532"/>
      <c r="O171" s="3532"/>
      <c r="P171" s="3533">
        <v>7.1</v>
      </c>
      <c r="Q171" s="3533">
        <v>29.29</v>
      </c>
      <c r="R171" s="3533">
        <v>8.6</v>
      </c>
      <c r="S171" s="3533"/>
      <c r="T171" s="3533"/>
      <c r="U171" s="3532"/>
      <c r="V171" s="3533">
        <v>303.33999999999997</v>
      </c>
      <c r="W171" s="3533">
        <v>361.2</v>
      </c>
      <c r="X171" s="3532"/>
      <c r="Y171" s="3532"/>
      <c r="Z171" s="3532"/>
      <c r="AA171" s="3531"/>
      <c r="AB171" s="3532"/>
      <c r="AC171" s="3534"/>
    </row>
    <row r="172" spans="1:29" ht="18.75" customHeight="1">
      <c r="A172" s="3530" t="s">
        <v>5015</v>
      </c>
      <c r="B172" s="3532"/>
      <c r="C172" s="3532"/>
      <c r="D172" s="3532"/>
      <c r="E172" s="3532"/>
      <c r="F172" s="3535"/>
      <c r="G172" s="3532"/>
      <c r="H172" s="3532"/>
      <c r="I172" s="3532"/>
      <c r="J172" s="3532"/>
      <c r="K172" s="3532"/>
      <c r="L172" s="3532"/>
      <c r="M172" s="3530" t="s">
        <v>9</v>
      </c>
      <c r="N172" s="3530" t="s">
        <v>819</v>
      </c>
      <c r="O172" s="3530" t="s">
        <v>932</v>
      </c>
      <c r="P172" s="3533">
        <v>3.55</v>
      </c>
      <c r="Q172" s="3533">
        <v>3.5</v>
      </c>
      <c r="R172" s="3533">
        <v>4.59</v>
      </c>
      <c r="S172" s="3533">
        <v>12.43</v>
      </c>
      <c r="T172" s="3533"/>
      <c r="U172" s="3530" t="s">
        <v>9</v>
      </c>
      <c r="V172" s="3533"/>
      <c r="W172" s="3533"/>
      <c r="X172" s="3532"/>
      <c r="Y172" s="3532"/>
      <c r="Z172" s="3532"/>
      <c r="AA172" s="3535"/>
      <c r="AB172" s="3532"/>
      <c r="AC172" s="3534"/>
    </row>
    <row r="173" spans="1:29" ht="18.75" customHeight="1">
      <c r="A173" s="3530" t="s">
        <v>5016</v>
      </c>
      <c r="B173" s="3532"/>
      <c r="C173" s="3532"/>
      <c r="D173" s="3532"/>
      <c r="E173" s="3532"/>
      <c r="F173" s="3535"/>
      <c r="G173" s="3532"/>
      <c r="H173" s="3532"/>
      <c r="I173" s="3532"/>
      <c r="J173" s="3532"/>
      <c r="K173" s="3532"/>
      <c r="L173" s="3532"/>
      <c r="M173" s="3532"/>
      <c r="N173" s="3530" t="s">
        <v>819</v>
      </c>
      <c r="O173" s="3530" t="s">
        <v>932</v>
      </c>
      <c r="P173" s="3533">
        <v>3.55</v>
      </c>
      <c r="Q173" s="3533">
        <v>3.5</v>
      </c>
      <c r="R173" s="3533">
        <v>4.59</v>
      </c>
      <c r="S173" s="3533">
        <v>12.43</v>
      </c>
      <c r="T173" s="3533"/>
      <c r="U173" s="3530" t="s">
        <v>9</v>
      </c>
      <c r="V173" s="3533"/>
      <c r="W173" s="3533"/>
      <c r="X173" s="3532"/>
      <c r="Y173" s="3532"/>
      <c r="Z173" s="3532"/>
      <c r="AA173" s="3535"/>
      <c r="AB173" s="3532"/>
      <c r="AC173" s="3534"/>
    </row>
    <row r="174" spans="1:29" ht="18.75" customHeight="1">
      <c r="A174" s="3530" t="s">
        <v>5017</v>
      </c>
      <c r="B174" s="3532"/>
      <c r="C174" s="3532"/>
      <c r="D174" s="3532"/>
      <c r="E174" s="3532"/>
      <c r="F174" s="3535"/>
      <c r="G174" s="3532"/>
      <c r="H174" s="3532"/>
      <c r="I174" s="3532"/>
      <c r="J174" s="3532"/>
      <c r="K174" s="3532"/>
      <c r="L174" s="3532"/>
      <c r="M174" s="3532"/>
      <c r="N174" s="3530" t="s">
        <v>819</v>
      </c>
      <c r="O174" s="3530" t="s">
        <v>932</v>
      </c>
      <c r="P174" s="3533">
        <v>3.55</v>
      </c>
      <c r="Q174" s="3533">
        <v>1.8</v>
      </c>
      <c r="R174" s="3533">
        <v>8.6</v>
      </c>
      <c r="S174" s="3533">
        <v>6.39</v>
      </c>
      <c r="T174" s="3533"/>
      <c r="U174" s="3530" t="s">
        <v>9</v>
      </c>
      <c r="V174" s="3533"/>
      <c r="W174" s="3533"/>
      <c r="X174" s="3532"/>
      <c r="Y174" s="3532"/>
      <c r="Z174" s="3532"/>
      <c r="AA174" s="3535"/>
      <c r="AB174" s="3532"/>
      <c r="AC174" s="3534"/>
    </row>
    <row r="175" spans="1:29" ht="18.75" customHeight="1">
      <c r="A175" s="3530" t="s">
        <v>5018</v>
      </c>
      <c r="B175" s="3532"/>
      <c r="C175" s="3532"/>
      <c r="D175" s="3532"/>
      <c r="E175" s="3532"/>
      <c r="F175" s="3535"/>
      <c r="G175" s="3532"/>
      <c r="H175" s="3532"/>
      <c r="I175" s="3532"/>
      <c r="J175" s="3532"/>
      <c r="K175" s="3532"/>
      <c r="L175" s="3532"/>
      <c r="M175" s="3532"/>
      <c r="N175" s="3530" t="s">
        <v>819</v>
      </c>
      <c r="O175" s="3530" t="s">
        <v>932</v>
      </c>
      <c r="P175" s="3533">
        <v>5.45</v>
      </c>
      <c r="Q175" s="3533">
        <v>7.75</v>
      </c>
      <c r="R175" s="3533">
        <v>4.55</v>
      </c>
      <c r="S175" s="3533">
        <v>42.24</v>
      </c>
      <c r="T175" s="3533"/>
      <c r="U175" s="3530" t="s">
        <v>9</v>
      </c>
      <c r="V175" s="3533"/>
      <c r="W175" s="3533"/>
      <c r="X175" s="3532"/>
      <c r="Y175" s="3532"/>
      <c r="Z175" s="3532"/>
      <c r="AA175" s="3535"/>
      <c r="AB175" s="3532"/>
      <c r="AC175" s="3534"/>
    </row>
    <row r="176" spans="1:29" ht="18.75" customHeight="1">
      <c r="A176" s="3530" t="s">
        <v>5019</v>
      </c>
      <c r="B176" s="3532"/>
      <c r="C176" s="3532"/>
      <c r="D176" s="3532"/>
      <c r="E176" s="3532"/>
      <c r="F176" s="3535"/>
      <c r="G176" s="3532"/>
      <c r="H176" s="3532"/>
      <c r="I176" s="3532"/>
      <c r="J176" s="3532"/>
      <c r="K176" s="3532"/>
      <c r="L176" s="3532"/>
      <c r="M176" s="3532"/>
      <c r="N176" s="3530" t="s">
        <v>819</v>
      </c>
      <c r="O176" s="3530" t="s">
        <v>5020</v>
      </c>
      <c r="P176" s="3533">
        <v>3.1</v>
      </c>
      <c r="Q176" s="3533">
        <v>13.15</v>
      </c>
      <c r="R176" s="3533">
        <v>0</v>
      </c>
      <c r="S176" s="3533">
        <v>40.770000000000003</v>
      </c>
      <c r="T176" s="3533"/>
      <c r="U176" s="3530" t="s">
        <v>9</v>
      </c>
      <c r="V176" s="3533"/>
      <c r="W176" s="3533"/>
      <c r="X176" s="3532"/>
      <c r="Y176" s="3532"/>
      <c r="Z176" s="3532"/>
      <c r="AA176" s="3535"/>
      <c r="AB176" s="3532"/>
      <c r="AC176" s="3534"/>
    </row>
    <row r="177" spans="1:29" ht="18.75" customHeight="1">
      <c r="A177" s="3530" t="s">
        <v>5021</v>
      </c>
      <c r="B177" s="3532"/>
      <c r="C177" s="3532"/>
      <c r="D177" s="3532"/>
      <c r="E177" s="3532"/>
      <c r="F177" s="3535"/>
      <c r="G177" s="3532"/>
      <c r="H177" s="3532"/>
      <c r="I177" s="3532"/>
      <c r="J177" s="3532"/>
      <c r="K177" s="3532"/>
      <c r="L177" s="3532"/>
      <c r="M177" s="3532"/>
      <c r="N177" s="3530" t="s">
        <v>819</v>
      </c>
      <c r="O177" s="3530" t="s">
        <v>5020</v>
      </c>
      <c r="P177" s="3533">
        <v>4</v>
      </c>
      <c r="Q177" s="3533">
        <v>10.15</v>
      </c>
      <c r="R177" s="3533">
        <v>0</v>
      </c>
      <c r="S177" s="3533">
        <v>40.6</v>
      </c>
      <c r="T177" s="3533"/>
      <c r="U177" s="3530" t="s">
        <v>9</v>
      </c>
      <c r="V177" s="3533"/>
      <c r="W177" s="3533"/>
      <c r="X177" s="3532"/>
      <c r="Y177" s="3532"/>
      <c r="Z177" s="3532"/>
      <c r="AA177" s="3535"/>
      <c r="AB177" s="3532"/>
      <c r="AC177" s="3534"/>
    </row>
    <row r="178" spans="1:29" ht="18.75" customHeight="1">
      <c r="A178" s="3530" t="s">
        <v>5022</v>
      </c>
      <c r="B178" s="3532"/>
      <c r="C178" s="3532"/>
      <c r="D178" s="3532"/>
      <c r="E178" s="3532"/>
      <c r="F178" s="3535"/>
      <c r="G178" s="3532"/>
      <c r="H178" s="3532"/>
      <c r="I178" s="3532"/>
      <c r="J178" s="3532"/>
      <c r="K178" s="3532"/>
      <c r="L178" s="3532"/>
      <c r="M178" s="3532"/>
      <c r="N178" s="3530" t="s">
        <v>819</v>
      </c>
      <c r="O178" s="3530" t="s">
        <v>5020</v>
      </c>
      <c r="P178" s="3533">
        <v>2.4</v>
      </c>
      <c r="Q178" s="3533">
        <v>2</v>
      </c>
      <c r="R178" s="3533">
        <v>0</v>
      </c>
      <c r="S178" s="3533">
        <v>4.8</v>
      </c>
      <c r="T178" s="3533"/>
      <c r="U178" s="3530" t="s">
        <v>9</v>
      </c>
      <c r="V178" s="3533"/>
      <c r="W178" s="3533"/>
      <c r="X178" s="3532"/>
      <c r="Y178" s="3532"/>
      <c r="Z178" s="3532"/>
      <c r="AA178" s="3535"/>
      <c r="AB178" s="3532"/>
      <c r="AC178" s="3534"/>
    </row>
    <row r="179" spans="1:29" ht="18.75" customHeight="1">
      <c r="A179" s="3530" t="s">
        <v>5023</v>
      </c>
      <c r="B179" s="3532"/>
      <c r="C179" s="3532"/>
      <c r="D179" s="3532"/>
      <c r="E179" s="3532"/>
      <c r="F179" s="3535"/>
      <c r="G179" s="3532"/>
      <c r="H179" s="3532"/>
      <c r="I179" s="3532"/>
      <c r="J179" s="3532"/>
      <c r="K179" s="3532"/>
      <c r="L179" s="3532"/>
      <c r="M179" s="3532"/>
      <c r="N179" s="3530" t="s">
        <v>4042</v>
      </c>
      <c r="O179" s="3530" t="s">
        <v>5024</v>
      </c>
      <c r="P179" s="3533">
        <v>7.1</v>
      </c>
      <c r="Q179" s="3533">
        <v>8.1999999999999993</v>
      </c>
      <c r="R179" s="3533">
        <v>0</v>
      </c>
      <c r="S179" s="3533">
        <v>58.22</v>
      </c>
      <c r="T179" s="3533"/>
      <c r="U179" s="3530" t="s">
        <v>9</v>
      </c>
      <c r="V179" s="3533"/>
      <c r="W179" s="3533"/>
      <c r="X179" s="3532"/>
      <c r="Y179" s="3532"/>
      <c r="Z179" s="3532"/>
      <c r="AA179" s="3535"/>
      <c r="AB179" s="3532"/>
      <c r="AC179" s="3534"/>
    </row>
    <row r="180" spans="1:29" ht="18.75" customHeight="1">
      <c r="A180" s="3530" t="s">
        <v>5025</v>
      </c>
      <c r="B180" s="3532"/>
      <c r="C180" s="3532"/>
      <c r="D180" s="3532"/>
      <c r="E180" s="3532"/>
      <c r="F180" s="3535"/>
      <c r="G180" s="3532"/>
      <c r="H180" s="3532"/>
      <c r="I180" s="3532"/>
      <c r="J180" s="3532"/>
      <c r="K180" s="3532"/>
      <c r="L180" s="3532"/>
      <c r="M180" s="3532"/>
      <c r="N180" s="3530" t="s">
        <v>4042</v>
      </c>
      <c r="O180" s="3530" t="s">
        <v>5026</v>
      </c>
      <c r="P180" s="3533">
        <v>3</v>
      </c>
      <c r="Q180" s="3533">
        <v>1.2</v>
      </c>
      <c r="R180" s="3533">
        <v>0</v>
      </c>
      <c r="S180" s="3533">
        <v>3.6</v>
      </c>
      <c r="T180" s="3533"/>
      <c r="U180" s="3530" t="s">
        <v>9</v>
      </c>
      <c r="V180" s="3533"/>
      <c r="W180" s="3533"/>
      <c r="X180" s="3532"/>
      <c r="Y180" s="3532"/>
      <c r="Z180" s="3532"/>
      <c r="AA180" s="3535"/>
      <c r="AB180" s="3532"/>
      <c r="AC180" s="3534"/>
    </row>
    <row r="181" spans="1:29" ht="18.75" customHeight="1">
      <c r="A181" s="3530" t="s">
        <v>5027</v>
      </c>
      <c r="B181" s="3532"/>
      <c r="C181" s="3532"/>
      <c r="D181" s="3532"/>
      <c r="E181" s="3532"/>
      <c r="F181" s="3535"/>
      <c r="G181" s="3532"/>
      <c r="H181" s="3532"/>
      <c r="I181" s="3532"/>
      <c r="J181" s="3532"/>
      <c r="K181" s="3532"/>
      <c r="L181" s="3532"/>
      <c r="M181" s="3532"/>
      <c r="N181" s="3530" t="s">
        <v>4042</v>
      </c>
      <c r="O181" s="3530" t="s">
        <v>5028</v>
      </c>
      <c r="P181" s="3533">
        <v>3</v>
      </c>
      <c r="Q181" s="3533">
        <v>1.2</v>
      </c>
      <c r="R181" s="3533">
        <v>0</v>
      </c>
      <c r="S181" s="3533">
        <v>3.6</v>
      </c>
      <c r="T181" s="3533"/>
      <c r="U181" s="3530" t="s">
        <v>9</v>
      </c>
      <c r="V181" s="3533"/>
      <c r="W181" s="3533"/>
      <c r="X181" s="3532"/>
      <c r="Y181" s="3532"/>
      <c r="Z181" s="3532"/>
      <c r="AA181" s="3535"/>
      <c r="AB181" s="3532"/>
      <c r="AC181" s="3534"/>
    </row>
    <row r="182" spans="1:29" ht="18.75" customHeight="1">
      <c r="A182" s="3530" t="s">
        <v>5029</v>
      </c>
      <c r="B182" s="3532"/>
      <c r="C182" s="3532"/>
      <c r="D182" s="3532"/>
      <c r="E182" s="3532"/>
      <c r="F182" s="3535"/>
      <c r="G182" s="3532"/>
      <c r="H182" s="3532"/>
      <c r="I182" s="3532"/>
      <c r="J182" s="3532"/>
      <c r="K182" s="3532"/>
      <c r="L182" s="3532"/>
      <c r="M182" s="3532"/>
      <c r="N182" s="3530" t="s">
        <v>4042</v>
      </c>
      <c r="O182" s="3530" t="s">
        <v>5030</v>
      </c>
      <c r="P182" s="3533">
        <v>3.1</v>
      </c>
      <c r="Q182" s="3533">
        <v>8.15</v>
      </c>
      <c r="R182" s="3533">
        <v>0</v>
      </c>
      <c r="S182" s="3533">
        <v>25.27</v>
      </c>
      <c r="T182" s="3533"/>
      <c r="U182" s="3530" t="s">
        <v>9</v>
      </c>
      <c r="V182" s="3533"/>
      <c r="W182" s="3533"/>
      <c r="X182" s="3532"/>
      <c r="Y182" s="3532"/>
      <c r="Z182" s="3532"/>
      <c r="AA182" s="3535"/>
      <c r="AB182" s="3532"/>
      <c r="AC182" s="3534"/>
    </row>
    <row r="183" spans="1:29" ht="18.75" customHeight="1">
      <c r="A183" s="3530" t="s">
        <v>5031</v>
      </c>
      <c r="B183" s="3532"/>
      <c r="C183" s="3532"/>
      <c r="D183" s="3532"/>
      <c r="E183" s="3532"/>
      <c r="F183" s="3535"/>
      <c r="G183" s="3532"/>
      <c r="H183" s="3532"/>
      <c r="I183" s="3532"/>
      <c r="J183" s="3532"/>
      <c r="K183" s="3532"/>
      <c r="L183" s="3532"/>
      <c r="M183" s="3532"/>
      <c r="N183" s="3530" t="s">
        <v>4042</v>
      </c>
      <c r="O183" s="3530" t="s">
        <v>5030</v>
      </c>
      <c r="P183" s="3533">
        <v>3.1</v>
      </c>
      <c r="Q183" s="3533">
        <v>8.15</v>
      </c>
      <c r="R183" s="3533">
        <v>0</v>
      </c>
      <c r="S183" s="3533">
        <v>25.27</v>
      </c>
      <c r="T183" s="3533"/>
      <c r="U183" s="3530" t="s">
        <v>9</v>
      </c>
      <c r="V183" s="3533"/>
      <c r="W183" s="3533"/>
      <c r="X183" s="3532"/>
      <c r="Y183" s="3532"/>
      <c r="Z183" s="3532"/>
      <c r="AA183" s="3535"/>
      <c r="AB183" s="3532"/>
      <c r="AC183" s="3534"/>
    </row>
    <row r="184" spans="1:29" ht="18.75" customHeight="1">
      <c r="A184" s="3530" t="s">
        <v>5032</v>
      </c>
      <c r="B184" s="3532"/>
      <c r="C184" s="3532"/>
      <c r="D184" s="3532"/>
      <c r="E184" s="3532"/>
      <c r="F184" s="3535"/>
      <c r="G184" s="3532"/>
      <c r="H184" s="3532"/>
      <c r="I184" s="3532"/>
      <c r="J184" s="3532"/>
      <c r="K184" s="3532"/>
      <c r="L184" s="3532"/>
      <c r="M184" s="3532"/>
      <c r="N184" s="3530" t="s">
        <v>4042</v>
      </c>
      <c r="O184" s="3530" t="s">
        <v>5033</v>
      </c>
      <c r="P184" s="3533">
        <v>3.15</v>
      </c>
      <c r="Q184" s="3533">
        <v>8</v>
      </c>
      <c r="R184" s="3533">
        <v>0</v>
      </c>
      <c r="S184" s="3533">
        <v>25.2</v>
      </c>
      <c r="T184" s="3533"/>
      <c r="U184" s="3530" t="s">
        <v>9</v>
      </c>
      <c r="V184" s="3533"/>
      <c r="W184" s="3533"/>
      <c r="X184" s="3532"/>
      <c r="Y184" s="3532"/>
      <c r="Z184" s="3532"/>
      <c r="AA184" s="3535"/>
      <c r="AB184" s="3532"/>
      <c r="AC184" s="3534"/>
    </row>
    <row r="185" spans="1:29" ht="18.75" customHeight="1">
      <c r="A185" s="3530" t="s">
        <v>5034</v>
      </c>
      <c r="B185" s="3532"/>
      <c r="C185" s="3532"/>
      <c r="D185" s="3532"/>
      <c r="E185" s="3532"/>
      <c r="F185" s="3535"/>
      <c r="G185" s="3532"/>
      <c r="H185" s="3532"/>
      <c r="I185" s="3532"/>
      <c r="J185" s="3532"/>
      <c r="K185" s="3532"/>
      <c r="L185" s="3532"/>
      <c r="M185" s="3532"/>
      <c r="N185" s="3530" t="s">
        <v>4042</v>
      </c>
      <c r="O185" s="3530" t="s">
        <v>5033</v>
      </c>
      <c r="P185" s="3533">
        <v>1.8</v>
      </c>
      <c r="Q185" s="3533">
        <v>1.4</v>
      </c>
      <c r="R185" s="3533">
        <v>0</v>
      </c>
      <c r="S185" s="3533">
        <v>2.52</v>
      </c>
      <c r="T185" s="3533"/>
      <c r="U185" s="3530" t="s">
        <v>9</v>
      </c>
      <c r="V185" s="3533"/>
      <c r="W185" s="3533"/>
      <c r="X185" s="3532"/>
      <c r="Y185" s="3532"/>
      <c r="Z185" s="3532"/>
      <c r="AA185" s="3535"/>
      <c r="AB185" s="3532"/>
      <c r="AC185" s="3534"/>
    </row>
    <row r="186" spans="1:29" ht="18.75" customHeight="1">
      <c r="A186" s="3530" t="s">
        <v>5035</v>
      </c>
      <c r="B186" s="3530" t="s">
        <v>4936</v>
      </c>
      <c r="C186" s="3530" t="s">
        <v>4937</v>
      </c>
      <c r="D186" s="3530" t="s">
        <v>5036</v>
      </c>
      <c r="E186" s="3530" t="s">
        <v>4711</v>
      </c>
      <c r="F186" s="3531" t="s">
        <v>5037</v>
      </c>
      <c r="G186" s="3530" t="s">
        <v>1247</v>
      </c>
      <c r="H186" s="3530" t="s">
        <v>1354</v>
      </c>
      <c r="I186" s="3530" t="s">
        <v>4713</v>
      </c>
      <c r="J186" s="3530" t="s">
        <v>4693</v>
      </c>
      <c r="K186" s="3532">
        <v>1</v>
      </c>
      <c r="L186" s="3532">
        <v>1</v>
      </c>
      <c r="M186" s="3532"/>
      <c r="N186" s="3532"/>
      <c r="O186" s="3532"/>
      <c r="P186" s="3533">
        <v>10</v>
      </c>
      <c r="Q186" s="3533">
        <v>36</v>
      </c>
      <c r="R186" s="3533">
        <v>8</v>
      </c>
      <c r="S186" s="3533"/>
      <c r="T186" s="3533"/>
      <c r="U186" s="3532"/>
      <c r="V186" s="3533">
        <v>360</v>
      </c>
      <c r="W186" s="3533">
        <v>2880</v>
      </c>
      <c r="X186" s="3532"/>
      <c r="Y186" s="3532"/>
      <c r="Z186" s="3530" t="s">
        <v>9</v>
      </c>
      <c r="AA186" s="3531"/>
      <c r="AB186" s="3532"/>
      <c r="AC186" s="3534"/>
    </row>
    <row r="187" spans="1:29" ht="18.75" customHeight="1">
      <c r="A187" s="3530" t="s">
        <v>5038</v>
      </c>
      <c r="B187" s="3532"/>
      <c r="C187" s="3532"/>
      <c r="D187" s="3532"/>
      <c r="E187" s="3532"/>
      <c r="F187" s="3535"/>
      <c r="G187" s="3532"/>
      <c r="H187" s="3532"/>
      <c r="I187" s="3532"/>
      <c r="J187" s="3532"/>
      <c r="K187" s="3532"/>
      <c r="L187" s="3532"/>
      <c r="M187" s="3530" t="s">
        <v>9</v>
      </c>
      <c r="N187" s="3530" t="s">
        <v>819</v>
      </c>
      <c r="O187" s="3532"/>
      <c r="P187" s="3533">
        <v>10</v>
      </c>
      <c r="Q187" s="3533">
        <v>36</v>
      </c>
      <c r="R187" s="3533">
        <v>8</v>
      </c>
      <c r="S187" s="3533">
        <v>360</v>
      </c>
      <c r="T187" s="3533"/>
      <c r="U187" s="3530" t="s">
        <v>9</v>
      </c>
      <c r="V187" s="3533"/>
      <c r="W187" s="3533"/>
      <c r="X187" s="3532"/>
      <c r="Y187" s="3532"/>
      <c r="Z187" s="3532"/>
      <c r="AA187" s="3535"/>
      <c r="AB187" s="3532"/>
      <c r="AC187" s="3534"/>
    </row>
    <row r="188" spans="1:29" ht="18.75" customHeight="1">
      <c r="A188" s="3530" t="s">
        <v>5039</v>
      </c>
      <c r="B188" s="3530" t="s">
        <v>4936</v>
      </c>
      <c r="C188" s="3530" t="s">
        <v>4937</v>
      </c>
      <c r="D188" s="3530" t="s">
        <v>5040</v>
      </c>
      <c r="E188" s="3530" t="s">
        <v>4711</v>
      </c>
      <c r="F188" s="3531" t="s">
        <v>5041</v>
      </c>
      <c r="G188" s="3530" t="s">
        <v>1247</v>
      </c>
      <c r="H188" s="3530" t="s">
        <v>1354</v>
      </c>
      <c r="I188" s="3530" t="s">
        <v>4713</v>
      </c>
      <c r="J188" s="3530" t="s">
        <v>4693</v>
      </c>
      <c r="K188" s="3532">
        <v>1</v>
      </c>
      <c r="L188" s="3532">
        <v>1</v>
      </c>
      <c r="M188" s="3532"/>
      <c r="N188" s="3532"/>
      <c r="O188" s="3532"/>
      <c r="P188" s="3533">
        <v>5.2</v>
      </c>
      <c r="Q188" s="3533">
        <v>7.6</v>
      </c>
      <c r="R188" s="3533">
        <v>4.7</v>
      </c>
      <c r="S188" s="3533"/>
      <c r="T188" s="3533"/>
      <c r="U188" s="3532"/>
      <c r="V188" s="3533">
        <v>39.520000000000003</v>
      </c>
      <c r="W188" s="3533">
        <v>185.74</v>
      </c>
      <c r="X188" s="3532"/>
      <c r="Y188" s="3532"/>
      <c r="Z188" s="3530" t="s">
        <v>9</v>
      </c>
      <c r="AA188" s="3531"/>
      <c r="AB188" s="3532"/>
      <c r="AC188" s="3534"/>
    </row>
    <row r="189" spans="1:29" ht="18.75" customHeight="1">
      <c r="A189" s="3530" t="s">
        <v>5042</v>
      </c>
      <c r="B189" s="3532"/>
      <c r="C189" s="3532"/>
      <c r="D189" s="3532"/>
      <c r="E189" s="3532"/>
      <c r="F189" s="3535"/>
      <c r="G189" s="3532"/>
      <c r="H189" s="3532"/>
      <c r="I189" s="3532"/>
      <c r="J189" s="3532"/>
      <c r="K189" s="3532"/>
      <c r="L189" s="3532"/>
      <c r="M189" s="3530" t="s">
        <v>9</v>
      </c>
      <c r="N189" s="3530" t="s">
        <v>819</v>
      </c>
      <c r="O189" s="3532"/>
      <c r="P189" s="3533">
        <v>5.2</v>
      </c>
      <c r="Q189" s="3533">
        <v>7.6</v>
      </c>
      <c r="R189" s="3533">
        <v>4.7</v>
      </c>
      <c r="S189" s="3533">
        <v>39.520000000000003</v>
      </c>
      <c r="T189" s="3533"/>
      <c r="U189" s="3530" t="s">
        <v>9</v>
      </c>
      <c r="V189" s="3533"/>
      <c r="W189" s="3533"/>
      <c r="X189" s="3532"/>
      <c r="Y189" s="3532"/>
      <c r="Z189" s="3532"/>
      <c r="AA189" s="3535"/>
      <c r="AB189" s="3532"/>
      <c r="AC189" s="3534"/>
    </row>
    <row r="190" spans="1:29" ht="18.75" customHeight="1">
      <c r="A190" s="3530" t="s">
        <v>5043</v>
      </c>
      <c r="B190" s="3530" t="s">
        <v>4936</v>
      </c>
      <c r="C190" s="3530" t="s">
        <v>4937</v>
      </c>
      <c r="D190" s="3530" t="s">
        <v>5044</v>
      </c>
      <c r="E190" s="3530" t="s">
        <v>4711</v>
      </c>
      <c r="F190" s="3531" t="s">
        <v>5045</v>
      </c>
      <c r="G190" s="3530" t="s">
        <v>1247</v>
      </c>
      <c r="H190" s="3530" t="s">
        <v>1354</v>
      </c>
      <c r="I190" s="3530" t="s">
        <v>4713</v>
      </c>
      <c r="J190" s="3530" t="s">
        <v>4693</v>
      </c>
      <c r="K190" s="3532">
        <v>1</v>
      </c>
      <c r="L190" s="3532">
        <v>1</v>
      </c>
      <c r="M190" s="3532"/>
      <c r="N190" s="3532"/>
      <c r="O190" s="3532"/>
      <c r="P190" s="3533">
        <v>10</v>
      </c>
      <c r="Q190" s="3533">
        <v>26.4</v>
      </c>
      <c r="R190" s="3533">
        <v>19.5</v>
      </c>
      <c r="S190" s="3533"/>
      <c r="T190" s="3533"/>
      <c r="U190" s="3532"/>
      <c r="V190" s="3533">
        <v>443.71</v>
      </c>
      <c r="W190" s="3533">
        <v>4510</v>
      </c>
      <c r="X190" s="3532"/>
      <c r="Y190" s="3532"/>
      <c r="Z190" s="3530" t="s">
        <v>9</v>
      </c>
      <c r="AA190" s="3531"/>
      <c r="AB190" s="3532"/>
      <c r="AC190" s="3534"/>
    </row>
    <row r="191" spans="1:29" ht="18.75" customHeight="1">
      <c r="A191" s="3530" t="s">
        <v>5046</v>
      </c>
      <c r="B191" s="3532"/>
      <c r="C191" s="3532"/>
      <c r="D191" s="3532"/>
      <c r="E191" s="3532"/>
      <c r="F191" s="3535"/>
      <c r="G191" s="3532"/>
      <c r="H191" s="3532"/>
      <c r="I191" s="3532"/>
      <c r="J191" s="3532"/>
      <c r="K191" s="3532"/>
      <c r="L191" s="3532"/>
      <c r="M191" s="3530" t="s">
        <v>9</v>
      </c>
      <c r="N191" s="3530" t="s">
        <v>819</v>
      </c>
      <c r="O191" s="3532"/>
      <c r="P191" s="3533">
        <v>10</v>
      </c>
      <c r="Q191" s="3533">
        <v>22</v>
      </c>
      <c r="R191" s="3533">
        <v>19.5</v>
      </c>
      <c r="S191" s="3533">
        <v>220</v>
      </c>
      <c r="T191" s="3533"/>
      <c r="U191" s="3530" t="s">
        <v>9</v>
      </c>
      <c r="V191" s="3533"/>
      <c r="W191" s="3533"/>
      <c r="X191" s="3532"/>
      <c r="Y191" s="3532"/>
      <c r="Z191" s="3532"/>
      <c r="AA191" s="3535"/>
      <c r="AB191" s="3532"/>
      <c r="AC191" s="3534"/>
    </row>
    <row r="192" spans="1:29" ht="18.75" customHeight="1">
      <c r="A192" s="3530" t="s">
        <v>5047</v>
      </c>
      <c r="B192" s="3532"/>
      <c r="C192" s="3532"/>
      <c r="D192" s="3532"/>
      <c r="E192" s="3532"/>
      <c r="F192" s="3535"/>
      <c r="G192" s="3532"/>
      <c r="H192" s="3532"/>
      <c r="I192" s="3532"/>
      <c r="J192" s="3532"/>
      <c r="K192" s="3532"/>
      <c r="L192" s="3532"/>
      <c r="M192" s="3532"/>
      <c r="N192" s="3530" t="s">
        <v>819</v>
      </c>
      <c r="O192" s="3532"/>
      <c r="P192" s="3533">
        <v>5.5</v>
      </c>
      <c r="Q192" s="3533">
        <v>8</v>
      </c>
      <c r="R192" s="3533">
        <v>5</v>
      </c>
      <c r="S192" s="3533">
        <v>44</v>
      </c>
      <c r="T192" s="3533"/>
      <c r="U192" s="3530" t="s">
        <v>9</v>
      </c>
      <c r="V192" s="3533"/>
      <c r="W192" s="3533"/>
      <c r="X192" s="3532"/>
      <c r="Y192" s="3532"/>
      <c r="Z192" s="3532"/>
      <c r="AA192" s="3535"/>
      <c r="AB192" s="3532"/>
      <c r="AC192" s="3534"/>
    </row>
    <row r="193" spans="1:29" ht="18.75" customHeight="1">
      <c r="A193" s="3530" t="s">
        <v>5048</v>
      </c>
      <c r="B193" s="3532"/>
      <c r="C193" s="3532"/>
      <c r="D193" s="3532"/>
      <c r="E193" s="3532"/>
      <c r="F193" s="3535"/>
      <c r="G193" s="3532"/>
      <c r="H193" s="3532"/>
      <c r="I193" s="3532"/>
      <c r="J193" s="3532"/>
      <c r="K193" s="3532"/>
      <c r="L193" s="3532"/>
      <c r="M193" s="3532"/>
      <c r="N193" s="3530" t="s">
        <v>4042</v>
      </c>
      <c r="O193" s="3530" t="s">
        <v>5049</v>
      </c>
      <c r="P193" s="3533">
        <v>10</v>
      </c>
      <c r="Q193" s="3533">
        <v>1.99</v>
      </c>
      <c r="R193" s="3533">
        <v>0</v>
      </c>
      <c r="S193" s="3533">
        <v>19.899999999999999</v>
      </c>
      <c r="T193" s="3533"/>
      <c r="U193" s="3530" t="s">
        <v>9</v>
      </c>
      <c r="V193" s="3533"/>
      <c r="W193" s="3533"/>
      <c r="X193" s="3532"/>
      <c r="Y193" s="3532"/>
      <c r="Z193" s="3532"/>
      <c r="AA193" s="3535"/>
      <c r="AB193" s="3532"/>
      <c r="AC193" s="3534"/>
    </row>
    <row r="194" spans="1:29" ht="18.75" customHeight="1">
      <c r="A194" s="3530" t="s">
        <v>5050</v>
      </c>
      <c r="B194" s="3532"/>
      <c r="C194" s="3532"/>
      <c r="D194" s="3532"/>
      <c r="E194" s="3532"/>
      <c r="F194" s="3535"/>
      <c r="G194" s="3532"/>
      <c r="H194" s="3532"/>
      <c r="I194" s="3532"/>
      <c r="J194" s="3532"/>
      <c r="K194" s="3532"/>
      <c r="L194" s="3532"/>
      <c r="M194" s="3532"/>
      <c r="N194" s="3530" t="s">
        <v>4042</v>
      </c>
      <c r="O194" s="3530" t="s">
        <v>5049</v>
      </c>
      <c r="P194" s="3533">
        <v>10</v>
      </c>
      <c r="Q194" s="3533">
        <v>2.3199999999999998</v>
      </c>
      <c r="R194" s="3533">
        <v>0</v>
      </c>
      <c r="S194" s="3533">
        <v>23.2</v>
      </c>
      <c r="T194" s="3533"/>
      <c r="U194" s="3530" t="s">
        <v>9</v>
      </c>
      <c r="V194" s="3533"/>
      <c r="W194" s="3533"/>
      <c r="X194" s="3532"/>
      <c r="Y194" s="3532"/>
      <c r="Z194" s="3532"/>
      <c r="AA194" s="3535"/>
      <c r="AB194" s="3532"/>
      <c r="AC194" s="3534"/>
    </row>
    <row r="195" spans="1:29" ht="18.75" customHeight="1">
      <c r="A195" s="3530" t="s">
        <v>5051</v>
      </c>
      <c r="B195" s="3532"/>
      <c r="C195" s="3532"/>
      <c r="D195" s="3532"/>
      <c r="E195" s="3532"/>
      <c r="F195" s="3535"/>
      <c r="G195" s="3532"/>
      <c r="H195" s="3532"/>
      <c r="I195" s="3532"/>
      <c r="J195" s="3532"/>
      <c r="K195" s="3532"/>
      <c r="L195" s="3532"/>
      <c r="M195" s="3532"/>
      <c r="N195" s="3530" t="s">
        <v>4042</v>
      </c>
      <c r="O195" s="3530" t="s">
        <v>5049</v>
      </c>
      <c r="P195" s="3533">
        <v>1.18</v>
      </c>
      <c r="Q195" s="3533">
        <v>12.7</v>
      </c>
      <c r="R195" s="3533">
        <v>0</v>
      </c>
      <c r="S195" s="3533">
        <v>14.99</v>
      </c>
      <c r="T195" s="3533"/>
      <c r="U195" s="3530" t="s">
        <v>9</v>
      </c>
      <c r="V195" s="3533"/>
      <c r="W195" s="3533"/>
      <c r="X195" s="3532"/>
      <c r="Y195" s="3532"/>
      <c r="Z195" s="3532"/>
      <c r="AA195" s="3535"/>
      <c r="AB195" s="3532"/>
      <c r="AC195" s="3534"/>
    </row>
    <row r="196" spans="1:29" ht="18.75" customHeight="1">
      <c r="A196" s="3530" t="s">
        <v>5052</v>
      </c>
      <c r="B196" s="3532"/>
      <c r="C196" s="3532"/>
      <c r="D196" s="3532"/>
      <c r="E196" s="3532"/>
      <c r="F196" s="3535"/>
      <c r="G196" s="3532"/>
      <c r="H196" s="3532"/>
      <c r="I196" s="3532"/>
      <c r="J196" s="3532"/>
      <c r="K196" s="3532"/>
      <c r="L196" s="3532"/>
      <c r="M196" s="3532"/>
      <c r="N196" s="3530" t="s">
        <v>4042</v>
      </c>
      <c r="O196" s="3530" t="s">
        <v>5049</v>
      </c>
      <c r="P196" s="3533">
        <v>2.9</v>
      </c>
      <c r="Q196" s="3533">
        <v>12.7</v>
      </c>
      <c r="R196" s="3533">
        <v>0</v>
      </c>
      <c r="S196" s="3533">
        <v>36.83</v>
      </c>
      <c r="T196" s="3533"/>
      <c r="U196" s="3530" t="s">
        <v>9</v>
      </c>
      <c r="V196" s="3533"/>
      <c r="W196" s="3533"/>
      <c r="X196" s="3532"/>
      <c r="Y196" s="3532"/>
      <c r="Z196" s="3532"/>
      <c r="AA196" s="3535"/>
      <c r="AB196" s="3532"/>
      <c r="AC196" s="3534"/>
    </row>
    <row r="197" spans="1:29" ht="18.75" customHeight="1">
      <c r="A197" s="3530" t="s">
        <v>5053</v>
      </c>
      <c r="B197" s="3532"/>
      <c r="C197" s="3532"/>
      <c r="D197" s="3532"/>
      <c r="E197" s="3532"/>
      <c r="F197" s="3535"/>
      <c r="G197" s="3532"/>
      <c r="H197" s="3532"/>
      <c r="I197" s="3532"/>
      <c r="J197" s="3532"/>
      <c r="K197" s="3532"/>
      <c r="L197" s="3532"/>
      <c r="M197" s="3532"/>
      <c r="N197" s="3530" t="s">
        <v>4042</v>
      </c>
      <c r="O197" s="3530" t="s">
        <v>5049</v>
      </c>
      <c r="P197" s="3533">
        <v>1.3</v>
      </c>
      <c r="Q197" s="3533">
        <v>3.75</v>
      </c>
      <c r="R197" s="3533">
        <v>0</v>
      </c>
      <c r="S197" s="3533">
        <v>4.88</v>
      </c>
      <c r="T197" s="3533"/>
      <c r="U197" s="3530" t="s">
        <v>9</v>
      </c>
      <c r="V197" s="3533"/>
      <c r="W197" s="3533"/>
      <c r="X197" s="3532"/>
      <c r="Y197" s="3532"/>
      <c r="Z197" s="3532"/>
      <c r="AA197" s="3535"/>
      <c r="AB197" s="3532"/>
      <c r="AC197" s="3534"/>
    </row>
    <row r="198" spans="1:29" ht="18.75" customHeight="1">
      <c r="A198" s="3530" t="s">
        <v>5054</v>
      </c>
      <c r="B198" s="3532"/>
      <c r="C198" s="3532"/>
      <c r="D198" s="3532"/>
      <c r="E198" s="3532"/>
      <c r="F198" s="3535"/>
      <c r="G198" s="3532"/>
      <c r="H198" s="3532"/>
      <c r="I198" s="3532"/>
      <c r="J198" s="3532"/>
      <c r="K198" s="3532"/>
      <c r="L198" s="3532"/>
      <c r="M198" s="3532"/>
      <c r="N198" s="3530" t="s">
        <v>4042</v>
      </c>
      <c r="O198" s="3530" t="s">
        <v>5055</v>
      </c>
      <c r="P198" s="3533">
        <v>2.1</v>
      </c>
      <c r="Q198" s="3533">
        <v>6</v>
      </c>
      <c r="R198" s="3533">
        <v>0</v>
      </c>
      <c r="S198" s="3533">
        <v>12.6</v>
      </c>
      <c r="T198" s="3533"/>
      <c r="U198" s="3530" t="s">
        <v>9</v>
      </c>
      <c r="V198" s="3533"/>
      <c r="W198" s="3533"/>
      <c r="X198" s="3532"/>
      <c r="Y198" s="3532"/>
      <c r="Z198" s="3532"/>
      <c r="AA198" s="3535"/>
      <c r="AB198" s="3532"/>
      <c r="AC198" s="3534"/>
    </row>
    <row r="199" spans="1:29" ht="18.75" customHeight="1">
      <c r="A199" s="3530" t="s">
        <v>5056</v>
      </c>
      <c r="B199" s="3532"/>
      <c r="C199" s="3532"/>
      <c r="D199" s="3532"/>
      <c r="E199" s="3532"/>
      <c r="F199" s="3535"/>
      <c r="G199" s="3532"/>
      <c r="H199" s="3532"/>
      <c r="I199" s="3532"/>
      <c r="J199" s="3532"/>
      <c r="K199" s="3532"/>
      <c r="L199" s="3532"/>
      <c r="M199" s="3532"/>
      <c r="N199" s="3530" t="s">
        <v>4042</v>
      </c>
      <c r="O199" s="3530" t="s">
        <v>5055</v>
      </c>
      <c r="P199" s="3533">
        <v>1.3</v>
      </c>
      <c r="Q199" s="3533">
        <v>5</v>
      </c>
      <c r="R199" s="3533">
        <v>0</v>
      </c>
      <c r="S199" s="3533">
        <v>6.5</v>
      </c>
      <c r="T199" s="3533"/>
      <c r="U199" s="3530" t="s">
        <v>9</v>
      </c>
      <c r="V199" s="3533"/>
      <c r="W199" s="3533"/>
      <c r="X199" s="3532"/>
      <c r="Y199" s="3532"/>
      <c r="Z199" s="3532"/>
      <c r="AA199" s="3535"/>
      <c r="AB199" s="3532"/>
      <c r="AC199" s="3534"/>
    </row>
    <row r="200" spans="1:29" ht="18.75" customHeight="1">
      <c r="A200" s="3530" t="s">
        <v>5057</v>
      </c>
      <c r="B200" s="3532"/>
      <c r="C200" s="3532"/>
      <c r="D200" s="3532"/>
      <c r="E200" s="3532"/>
      <c r="F200" s="3535"/>
      <c r="G200" s="3532"/>
      <c r="H200" s="3532"/>
      <c r="I200" s="3532"/>
      <c r="J200" s="3532"/>
      <c r="K200" s="3532"/>
      <c r="L200" s="3532"/>
      <c r="M200" s="3532"/>
      <c r="N200" s="3530" t="s">
        <v>4042</v>
      </c>
      <c r="O200" s="3530" t="s">
        <v>4732</v>
      </c>
      <c r="P200" s="3533">
        <v>3</v>
      </c>
      <c r="Q200" s="3533">
        <v>11.85</v>
      </c>
      <c r="R200" s="3533">
        <v>0</v>
      </c>
      <c r="S200" s="3533">
        <v>35.549999999999997</v>
      </c>
      <c r="T200" s="3533"/>
      <c r="U200" s="3530" t="s">
        <v>9</v>
      </c>
      <c r="V200" s="3533"/>
      <c r="W200" s="3533"/>
      <c r="X200" s="3532"/>
      <c r="Y200" s="3532"/>
      <c r="Z200" s="3532"/>
      <c r="AA200" s="3535"/>
      <c r="AB200" s="3532"/>
      <c r="AC200" s="3534"/>
    </row>
    <row r="201" spans="1:29" ht="18.75" customHeight="1">
      <c r="A201" s="3530" t="s">
        <v>5058</v>
      </c>
      <c r="B201" s="3532"/>
      <c r="C201" s="3532"/>
      <c r="D201" s="3532"/>
      <c r="E201" s="3532"/>
      <c r="F201" s="3535"/>
      <c r="G201" s="3532"/>
      <c r="H201" s="3532"/>
      <c r="I201" s="3532"/>
      <c r="J201" s="3532"/>
      <c r="K201" s="3532"/>
      <c r="L201" s="3532"/>
      <c r="M201" s="3532"/>
      <c r="N201" s="3530" t="s">
        <v>4042</v>
      </c>
      <c r="O201" s="3530" t="s">
        <v>5059</v>
      </c>
      <c r="P201" s="3533">
        <v>1.1000000000000001</v>
      </c>
      <c r="Q201" s="3533">
        <v>6.55</v>
      </c>
      <c r="R201" s="3533">
        <v>0</v>
      </c>
      <c r="S201" s="3533">
        <v>7.21</v>
      </c>
      <c r="T201" s="3533"/>
      <c r="U201" s="3530" t="s">
        <v>9</v>
      </c>
      <c r="V201" s="3533"/>
      <c r="W201" s="3533"/>
      <c r="X201" s="3532"/>
      <c r="Y201" s="3532"/>
      <c r="Z201" s="3532"/>
      <c r="AA201" s="3535"/>
      <c r="AB201" s="3532"/>
      <c r="AC201" s="3534"/>
    </row>
    <row r="202" spans="1:29" ht="18.75" customHeight="1">
      <c r="A202" s="3530" t="s">
        <v>5060</v>
      </c>
      <c r="B202" s="3532"/>
      <c r="C202" s="3532"/>
      <c r="D202" s="3532"/>
      <c r="E202" s="3532"/>
      <c r="F202" s="3535"/>
      <c r="G202" s="3532"/>
      <c r="H202" s="3532"/>
      <c r="I202" s="3532"/>
      <c r="J202" s="3532"/>
      <c r="K202" s="3532"/>
      <c r="L202" s="3532"/>
      <c r="M202" s="3532"/>
      <c r="N202" s="3530" t="s">
        <v>4042</v>
      </c>
      <c r="O202" s="3530" t="s">
        <v>5061</v>
      </c>
      <c r="P202" s="3533">
        <v>1.3</v>
      </c>
      <c r="Q202" s="3533">
        <v>2.8</v>
      </c>
      <c r="R202" s="3533">
        <v>0</v>
      </c>
      <c r="S202" s="3533">
        <v>3.64</v>
      </c>
      <c r="T202" s="3533"/>
      <c r="U202" s="3530" t="s">
        <v>9</v>
      </c>
      <c r="V202" s="3533"/>
      <c r="W202" s="3533"/>
      <c r="X202" s="3532"/>
      <c r="Y202" s="3532"/>
      <c r="Z202" s="3532"/>
      <c r="AA202" s="3535"/>
      <c r="AB202" s="3532"/>
      <c r="AC202" s="3534"/>
    </row>
    <row r="203" spans="1:29" ht="18.75" customHeight="1">
      <c r="A203" s="3530" t="s">
        <v>5062</v>
      </c>
      <c r="B203" s="3532"/>
      <c r="C203" s="3532"/>
      <c r="D203" s="3532"/>
      <c r="E203" s="3532"/>
      <c r="F203" s="3535"/>
      <c r="G203" s="3532"/>
      <c r="H203" s="3532"/>
      <c r="I203" s="3532"/>
      <c r="J203" s="3532"/>
      <c r="K203" s="3532"/>
      <c r="L203" s="3532"/>
      <c r="M203" s="3532"/>
      <c r="N203" s="3530" t="s">
        <v>4042</v>
      </c>
      <c r="O203" s="3530" t="s">
        <v>5063</v>
      </c>
      <c r="P203" s="3533">
        <v>2.62</v>
      </c>
      <c r="Q203" s="3533">
        <v>5.5</v>
      </c>
      <c r="R203" s="3533">
        <v>0</v>
      </c>
      <c r="S203" s="3533">
        <v>14.41</v>
      </c>
      <c r="T203" s="3533"/>
      <c r="U203" s="3530" t="s">
        <v>9</v>
      </c>
      <c r="V203" s="3533"/>
      <c r="W203" s="3533"/>
      <c r="X203" s="3532"/>
      <c r="Y203" s="3532"/>
      <c r="Z203" s="3532"/>
      <c r="AA203" s="3535"/>
      <c r="AB203" s="3532"/>
      <c r="AC203" s="3534"/>
    </row>
    <row r="204" spans="1:29" ht="18.75" customHeight="1">
      <c r="A204" s="3530" t="s">
        <v>5064</v>
      </c>
      <c r="B204" s="3530" t="s">
        <v>4936</v>
      </c>
      <c r="C204" s="3530" t="s">
        <v>4937</v>
      </c>
      <c r="D204" s="3530" t="s">
        <v>5065</v>
      </c>
      <c r="E204" s="3530" t="s">
        <v>4711</v>
      </c>
      <c r="F204" s="3531" t="s">
        <v>5066</v>
      </c>
      <c r="G204" s="3530" t="s">
        <v>1247</v>
      </c>
      <c r="H204" s="3530" t="s">
        <v>1354</v>
      </c>
      <c r="I204" s="3530" t="s">
        <v>4713</v>
      </c>
      <c r="J204" s="3530" t="s">
        <v>4693</v>
      </c>
      <c r="K204" s="3532">
        <v>1</v>
      </c>
      <c r="L204" s="3532">
        <v>1</v>
      </c>
      <c r="M204" s="3532"/>
      <c r="N204" s="3532"/>
      <c r="O204" s="3532"/>
      <c r="P204" s="3533">
        <v>9</v>
      </c>
      <c r="Q204" s="3533">
        <v>23.78</v>
      </c>
      <c r="R204" s="3533">
        <v>14.5</v>
      </c>
      <c r="S204" s="3533"/>
      <c r="T204" s="3533"/>
      <c r="U204" s="3532"/>
      <c r="V204" s="3533">
        <v>365.33</v>
      </c>
      <c r="W204" s="3533">
        <v>2737.25</v>
      </c>
      <c r="X204" s="3532"/>
      <c r="Y204" s="3532"/>
      <c r="Z204" s="3530" t="s">
        <v>9</v>
      </c>
      <c r="AA204" s="3531"/>
      <c r="AB204" s="3532"/>
      <c r="AC204" s="3534"/>
    </row>
    <row r="205" spans="1:29" ht="18.75" customHeight="1">
      <c r="A205" s="3530" t="s">
        <v>5067</v>
      </c>
      <c r="B205" s="3532"/>
      <c r="C205" s="3532"/>
      <c r="D205" s="3532"/>
      <c r="E205" s="3532"/>
      <c r="F205" s="3535"/>
      <c r="G205" s="3532"/>
      <c r="H205" s="3532"/>
      <c r="I205" s="3532"/>
      <c r="J205" s="3532"/>
      <c r="K205" s="3532"/>
      <c r="L205" s="3532"/>
      <c r="M205" s="3530" t="s">
        <v>9</v>
      </c>
      <c r="N205" s="3530" t="s">
        <v>819</v>
      </c>
      <c r="O205" s="3532"/>
      <c r="P205" s="3533">
        <v>9</v>
      </c>
      <c r="Q205" s="3533">
        <v>19.5</v>
      </c>
      <c r="R205" s="3533">
        <v>14.5</v>
      </c>
      <c r="S205" s="3533">
        <v>175.5</v>
      </c>
      <c r="T205" s="3533"/>
      <c r="U205" s="3530" t="s">
        <v>9</v>
      </c>
      <c r="V205" s="3533"/>
      <c r="W205" s="3533"/>
      <c r="X205" s="3532"/>
      <c r="Y205" s="3532"/>
      <c r="Z205" s="3532"/>
      <c r="AA205" s="3535"/>
      <c r="AB205" s="3532"/>
      <c r="AC205" s="3534"/>
    </row>
    <row r="206" spans="1:29" ht="18.75" customHeight="1">
      <c r="A206" s="3530" t="s">
        <v>5068</v>
      </c>
      <c r="B206" s="3532"/>
      <c r="C206" s="3532"/>
      <c r="D206" s="3532"/>
      <c r="E206" s="3532"/>
      <c r="F206" s="3535"/>
      <c r="G206" s="3532"/>
      <c r="H206" s="3532"/>
      <c r="I206" s="3532"/>
      <c r="J206" s="3532"/>
      <c r="K206" s="3532"/>
      <c r="L206" s="3532"/>
      <c r="M206" s="3532"/>
      <c r="N206" s="3530" t="s">
        <v>819</v>
      </c>
      <c r="O206" s="3532"/>
      <c r="P206" s="3533">
        <v>5.5</v>
      </c>
      <c r="Q206" s="3533">
        <v>7</v>
      </c>
      <c r="R206" s="3533">
        <v>5</v>
      </c>
      <c r="S206" s="3533">
        <v>38.5</v>
      </c>
      <c r="T206" s="3533"/>
      <c r="U206" s="3530" t="s">
        <v>9</v>
      </c>
      <c r="V206" s="3533"/>
      <c r="W206" s="3533"/>
      <c r="X206" s="3532"/>
      <c r="Y206" s="3532"/>
      <c r="Z206" s="3532"/>
      <c r="AA206" s="3535"/>
      <c r="AB206" s="3532"/>
      <c r="AC206" s="3534"/>
    </row>
    <row r="207" spans="1:29" ht="18.75" customHeight="1">
      <c r="A207" s="3530" t="s">
        <v>5069</v>
      </c>
      <c r="B207" s="3532"/>
      <c r="C207" s="3532"/>
      <c r="D207" s="3532"/>
      <c r="E207" s="3532"/>
      <c r="F207" s="3535"/>
      <c r="G207" s="3532"/>
      <c r="H207" s="3532"/>
      <c r="I207" s="3532"/>
      <c r="J207" s="3532"/>
      <c r="K207" s="3532"/>
      <c r="L207" s="3532"/>
      <c r="M207" s="3532"/>
      <c r="N207" s="3530" t="s">
        <v>4042</v>
      </c>
      <c r="O207" s="3530" t="s">
        <v>5049</v>
      </c>
      <c r="P207" s="3533">
        <v>9</v>
      </c>
      <c r="Q207" s="3533">
        <v>1.45</v>
      </c>
      <c r="R207" s="3533">
        <v>0</v>
      </c>
      <c r="S207" s="3533">
        <v>13.05</v>
      </c>
      <c r="T207" s="3533"/>
      <c r="U207" s="3530" t="s">
        <v>9</v>
      </c>
      <c r="V207" s="3533"/>
      <c r="W207" s="3533"/>
      <c r="X207" s="3532"/>
      <c r="Y207" s="3532"/>
      <c r="Z207" s="3532"/>
      <c r="AA207" s="3535"/>
      <c r="AB207" s="3532"/>
      <c r="AC207" s="3534"/>
    </row>
    <row r="208" spans="1:29" ht="18.75" customHeight="1">
      <c r="A208" s="3530" t="s">
        <v>5070</v>
      </c>
      <c r="B208" s="3532"/>
      <c r="C208" s="3532"/>
      <c r="D208" s="3532"/>
      <c r="E208" s="3532"/>
      <c r="F208" s="3535"/>
      <c r="G208" s="3532"/>
      <c r="H208" s="3532"/>
      <c r="I208" s="3532"/>
      <c r="J208" s="3532"/>
      <c r="K208" s="3532"/>
      <c r="L208" s="3532"/>
      <c r="M208" s="3532"/>
      <c r="N208" s="3530" t="s">
        <v>4042</v>
      </c>
      <c r="O208" s="3530" t="s">
        <v>5049</v>
      </c>
      <c r="P208" s="3533">
        <v>9</v>
      </c>
      <c r="Q208" s="3533">
        <v>2.0499999999999998</v>
      </c>
      <c r="R208" s="3533">
        <v>0</v>
      </c>
      <c r="S208" s="3533">
        <v>18.45</v>
      </c>
      <c r="T208" s="3533"/>
      <c r="U208" s="3530" t="s">
        <v>9</v>
      </c>
      <c r="V208" s="3533"/>
      <c r="W208" s="3533"/>
      <c r="X208" s="3532"/>
      <c r="Y208" s="3532"/>
      <c r="Z208" s="3532"/>
      <c r="AA208" s="3535"/>
      <c r="AB208" s="3532"/>
      <c r="AC208" s="3534"/>
    </row>
    <row r="209" spans="1:29" ht="18.75" customHeight="1">
      <c r="A209" s="3530" t="s">
        <v>5071</v>
      </c>
      <c r="B209" s="3532"/>
      <c r="C209" s="3532"/>
      <c r="D209" s="3532"/>
      <c r="E209" s="3532"/>
      <c r="F209" s="3535"/>
      <c r="G209" s="3532"/>
      <c r="H209" s="3532"/>
      <c r="I209" s="3532"/>
      <c r="J209" s="3532"/>
      <c r="K209" s="3532"/>
      <c r="L209" s="3532"/>
      <c r="M209" s="3532"/>
      <c r="N209" s="3530" t="s">
        <v>4042</v>
      </c>
      <c r="O209" s="3530" t="s">
        <v>5049</v>
      </c>
      <c r="P209" s="3533">
        <v>1.5</v>
      </c>
      <c r="Q209" s="3533">
        <v>10.5</v>
      </c>
      <c r="R209" s="3533">
        <v>0</v>
      </c>
      <c r="S209" s="3533">
        <v>15.75</v>
      </c>
      <c r="T209" s="3533"/>
      <c r="U209" s="3530" t="s">
        <v>9</v>
      </c>
      <c r="V209" s="3533"/>
      <c r="W209" s="3533"/>
      <c r="X209" s="3532"/>
      <c r="Y209" s="3532"/>
      <c r="Z209" s="3532"/>
      <c r="AA209" s="3535"/>
      <c r="AB209" s="3532"/>
      <c r="AC209" s="3534"/>
    </row>
    <row r="210" spans="1:29" ht="18.75" customHeight="1">
      <c r="A210" s="3530" t="s">
        <v>5072</v>
      </c>
      <c r="B210" s="3532"/>
      <c r="C210" s="3532"/>
      <c r="D210" s="3532"/>
      <c r="E210" s="3532"/>
      <c r="F210" s="3535"/>
      <c r="G210" s="3532"/>
      <c r="H210" s="3532"/>
      <c r="I210" s="3532"/>
      <c r="J210" s="3532"/>
      <c r="K210" s="3532"/>
      <c r="L210" s="3532"/>
      <c r="M210" s="3532"/>
      <c r="N210" s="3530" t="s">
        <v>4042</v>
      </c>
      <c r="O210" s="3530" t="s">
        <v>5049</v>
      </c>
      <c r="P210" s="3533">
        <v>1.7</v>
      </c>
      <c r="Q210" s="3533">
        <v>10.5</v>
      </c>
      <c r="R210" s="3533">
        <v>0</v>
      </c>
      <c r="S210" s="3533">
        <v>17.850000000000001</v>
      </c>
      <c r="T210" s="3533"/>
      <c r="U210" s="3530" t="s">
        <v>9</v>
      </c>
      <c r="V210" s="3533"/>
      <c r="W210" s="3533"/>
      <c r="X210" s="3532"/>
      <c r="Y210" s="3532"/>
      <c r="Z210" s="3532"/>
      <c r="AA210" s="3535"/>
      <c r="AB210" s="3532"/>
      <c r="AC210" s="3534"/>
    </row>
    <row r="211" spans="1:29" ht="18.75" customHeight="1">
      <c r="A211" s="3530" t="s">
        <v>5073</v>
      </c>
      <c r="B211" s="3532"/>
      <c r="C211" s="3532"/>
      <c r="D211" s="3532"/>
      <c r="E211" s="3532"/>
      <c r="F211" s="3535"/>
      <c r="G211" s="3532"/>
      <c r="H211" s="3532"/>
      <c r="I211" s="3532"/>
      <c r="J211" s="3532"/>
      <c r="K211" s="3532"/>
      <c r="L211" s="3532"/>
      <c r="M211" s="3532"/>
      <c r="N211" s="3530" t="s">
        <v>4042</v>
      </c>
      <c r="O211" s="3530" t="s">
        <v>5049</v>
      </c>
      <c r="P211" s="3533">
        <v>1.3</v>
      </c>
      <c r="Q211" s="3533">
        <v>5.5</v>
      </c>
      <c r="R211" s="3533">
        <v>0</v>
      </c>
      <c r="S211" s="3533">
        <v>7.15</v>
      </c>
      <c r="T211" s="3533"/>
      <c r="U211" s="3530" t="s">
        <v>9</v>
      </c>
      <c r="V211" s="3533"/>
      <c r="W211" s="3533"/>
      <c r="X211" s="3532"/>
      <c r="Y211" s="3532"/>
      <c r="Z211" s="3532"/>
      <c r="AA211" s="3535"/>
      <c r="AB211" s="3532"/>
      <c r="AC211" s="3534"/>
    </row>
    <row r="212" spans="1:29" ht="18.75" customHeight="1">
      <c r="A212" s="3530" t="s">
        <v>5074</v>
      </c>
      <c r="B212" s="3532"/>
      <c r="C212" s="3532"/>
      <c r="D212" s="3532"/>
      <c r="E212" s="3532"/>
      <c r="F212" s="3535"/>
      <c r="G212" s="3532"/>
      <c r="H212" s="3532"/>
      <c r="I212" s="3532"/>
      <c r="J212" s="3532"/>
      <c r="K212" s="3532"/>
      <c r="L212" s="3532"/>
      <c r="M212" s="3532"/>
      <c r="N212" s="3530" t="s">
        <v>4042</v>
      </c>
      <c r="O212" s="3530" t="s">
        <v>5075</v>
      </c>
      <c r="P212" s="3533">
        <v>1.3</v>
      </c>
      <c r="Q212" s="3533">
        <v>3.3</v>
      </c>
      <c r="R212" s="3533">
        <v>0</v>
      </c>
      <c r="S212" s="3533">
        <v>4.29</v>
      </c>
      <c r="T212" s="3533"/>
      <c r="U212" s="3530" t="s">
        <v>9</v>
      </c>
      <c r="V212" s="3533"/>
      <c r="W212" s="3533"/>
      <c r="X212" s="3532"/>
      <c r="Y212" s="3532"/>
      <c r="Z212" s="3532"/>
      <c r="AA212" s="3535"/>
      <c r="AB212" s="3532"/>
      <c r="AC212" s="3534"/>
    </row>
    <row r="213" spans="1:29" ht="18.75" customHeight="1">
      <c r="A213" s="3530" t="s">
        <v>5076</v>
      </c>
      <c r="B213" s="3532"/>
      <c r="C213" s="3532"/>
      <c r="D213" s="3532"/>
      <c r="E213" s="3532"/>
      <c r="F213" s="3535"/>
      <c r="G213" s="3532"/>
      <c r="H213" s="3532"/>
      <c r="I213" s="3532"/>
      <c r="J213" s="3532"/>
      <c r="K213" s="3532"/>
      <c r="L213" s="3532"/>
      <c r="M213" s="3532"/>
      <c r="N213" s="3530" t="s">
        <v>4042</v>
      </c>
      <c r="O213" s="3530" t="s">
        <v>5075</v>
      </c>
      <c r="P213" s="3533">
        <v>1.3</v>
      </c>
      <c r="Q213" s="3533">
        <v>5.5</v>
      </c>
      <c r="R213" s="3533">
        <v>0</v>
      </c>
      <c r="S213" s="3533">
        <v>7.15</v>
      </c>
      <c r="T213" s="3533"/>
      <c r="U213" s="3530" t="s">
        <v>9</v>
      </c>
      <c r="V213" s="3533"/>
      <c r="W213" s="3533"/>
      <c r="X213" s="3532"/>
      <c r="Y213" s="3532"/>
      <c r="Z213" s="3532"/>
      <c r="AA213" s="3535"/>
      <c r="AB213" s="3532"/>
      <c r="AC213" s="3534"/>
    </row>
    <row r="214" spans="1:29" ht="18.75" customHeight="1">
      <c r="A214" s="3530" t="s">
        <v>5077</v>
      </c>
      <c r="B214" s="3532"/>
      <c r="C214" s="3532"/>
      <c r="D214" s="3532"/>
      <c r="E214" s="3532"/>
      <c r="F214" s="3535"/>
      <c r="G214" s="3532"/>
      <c r="H214" s="3532"/>
      <c r="I214" s="3532"/>
      <c r="J214" s="3532"/>
      <c r="K214" s="3532"/>
      <c r="L214" s="3532"/>
      <c r="M214" s="3532"/>
      <c r="N214" s="3530" t="s">
        <v>4042</v>
      </c>
      <c r="O214" s="3530" t="s">
        <v>5078</v>
      </c>
      <c r="P214" s="3533">
        <v>5.5</v>
      </c>
      <c r="Q214" s="3533">
        <v>8.75</v>
      </c>
      <c r="R214" s="3533">
        <v>0</v>
      </c>
      <c r="S214" s="3533">
        <v>48.13</v>
      </c>
      <c r="T214" s="3533"/>
      <c r="U214" s="3530" t="s">
        <v>9</v>
      </c>
      <c r="V214" s="3533"/>
      <c r="W214" s="3533"/>
      <c r="X214" s="3532"/>
      <c r="Y214" s="3532"/>
      <c r="Z214" s="3532"/>
      <c r="AA214" s="3535"/>
      <c r="AB214" s="3532"/>
      <c r="AC214" s="3534"/>
    </row>
    <row r="215" spans="1:29" ht="18.75" customHeight="1">
      <c r="A215" s="3530" t="s">
        <v>5079</v>
      </c>
      <c r="B215" s="3532"/>
      <c r="C215" s="3532"/>
      <c r="D215" s="3532"/>
      <c r="E215" s="3532"/>
      <c r="F215" s="3535"/>
      <c r="G215" s="3532"/>
      <c r="H215" s="3532"/>
      <c r="I215" s="3532"/>
      <c r="J215" s="3532"/>
      <c r="K215" s="3532"/>
      <c r="L215" s="3532"/>
      <c r="M215" s="3532"/>
      <c r="N215" s="3530" t="s">
        <v>4042</v>
      </c>
      <c r="O215" s="3530" t="s">
        <v>5080</v>
      </c>
      <c r="P215" s="3533">
        <v>1.3</v>
      </c>
      <c r="Q215" s="3533">
        <v>2.1</v>
      </c>
      <c r="R215" s="3533">
        <v>0</v>
      </c>
      <c r="S215" s="3533">
        <v>2.73</v>
      </c>
      <c r="T215" s="3533"/>
      <c r="U215" s="3530" t="s">
        <v>9</v>
      </c>
      <c r="V215" s="3533"/>
      <c r="W215" s="3533"/>
      <c r="X215" s="3532"/>
      <c r="Y215" s="3532"/>
      <c r="Z215" s="3532"/>
      <c r="AA215" s="3535"/>
      <c r="AB215" s="3532"/>
      <c r="AC215" s="3534"/>
    </row>
    <row r="216" spans="1:29" ht="18.75" customHeight="1">
      <c r="A216" s="3530" t="s">
        <v>5081</v>
      </c>
      <c r="B216" s="3532"/>
      <c r="C216" s="3532"/>
      <c r="D216" s="3532"/>
      <c r="E216" s="3532"/>
      <c r="F216" s="3535"/>
      <c r="G216" s="3532"/>
      <c r="H216" s="3532"/>
      <c r="I216" s="3532"/>
      <c r="J216" s="3532"/>
      <c r="K216" s="3532"/>
      <c r="L216" s="3532"/>
      <c r="M216" s="3532"/>
      <c r="N216" s="3530" t="s">
        <v>4042</v>
      </c>
      <c r="O216" s="3530" t="s">
        <v>5082</v>
      </c>
      <c r="P216" s="3533">
        <v>1.1000000000000001</v>
      </c>
      <c r="Q216" s="3533">
        <v>5.25</v>
      </c>
      <c r="R216" s="3533">
        <v>0</v>
      </c>
      <c r="S216" s="3533">
        <v>5.78</v>
      </c>
      <c r="T216" s="3533"/>
      <c r="U216" s="3530" t="s">
        <v>9</v>
      </c>
      <c r="V216" s="3533"/>
      <c r="W216" s="3533"/>
      <c r="X216" s="3532"/>
      <c r="Y216" s="3532"/>
      <c r="Z216" s="3532"/>
      <c r="AA216" s="3535"/>
      <c r="AB216" s="3532"/>
      <c r="AC216" s="3534"/>
    </row>
    <row r="217" spans="1:29" ht="18.75" customHeight="1">
      <c r="A217" s="3530" t="s">
        <v>5083</v>
      </c>
      <c r="B217" s="3532"/>
      <c r="C217" s="3532"/>
      <c r="D217" s="3532"/>
      <c r="E217" s="3532"/>
      <c r="F217" s="3535"/>
      <c r="G217" s="3532"/>
      <c r="H217" s="3532"/>
      <c r="I217" s="3532"/>
      <c r="J217" s="3532"/>
      <c r="K217" s="3532"/>
      <c r="L217" s="3532"/>
      <c r="M217" s="3532"/>
      <c r="N217" s="3530" t="s">
        <v>4042</v>
      </c>
      <c r="O217" s="3530" t="s">
        <v>5063</v>
      </c>
      <c r="P217" s="3533">
        <v>2</v>
      </c>
      <c r="Q217" s="3533">
        <v>5.5</v>
      </c>
      <c r="R217" s="3533">
        <v>0</v>
      </c>
      <c r="S217" s="3533">
        <v>11</v>
      </c>
      <c r="T217" s="3533"/>
      <c r="U217" s="3530" t="s">
        <v>9</v>
      </c>
      <c r="V217" s="3533"/>
      <c r="W217" s="3533"/>
      <c r="X217" s="3532"/>
      <c r="Y217" s="3532"/>
      <c r="Z217" s="3532"/>
      <c r="AA217" s="3535"/>
      <c r="AB217" s="3532"/>
      <c r="AC217" s="3534"/>
    </row>
    <row r="218" spans="1:29" ht="18.75" customHeight="1">
      <c r="A218" s="3530" t="s">
        <v>5084</v>
      </c>
      <c r="B218" s="3530" t="s">
        <v>4936</v>
      </c>
      <c r="C218" s="3530" t="s">
        <v>4937</v>
      </c>
      <c r="D218" s="3530" t="s">
        <v>5085</v>
      </c>
      <c r="E218" s="3530" t="s">
        <v>4746</v>
      </c>
      <c r="F218" s="3531" t="s">
        <v>5086</v>
      </c>
      <c r="G218" s="3530" t="s">
        <v>4658</v>
      </c>
      <c r="H218" s="3530" t="s">
        <v>932</v>
      </c>
      <c r="I218" s="3530" t="s">
        <v>4713</v>
      </c>
      <c r="J218" s="3530" t="s">
        <v>4693</v>
      </c>
      <c r="K218" s="3532">
        <v>1</v>
      </c>
      <c r="L218" s="3532">
        <v>1</v>
      </c>
      <c r="M218" s="3532"/>
      <c r="N218" s="3532"/>
      <c r="O218" s="3532"/>
      <c r="P218" s="3533">
        <v>3.1</v>
      </c>
      <c r="Q218" s="3533">
        <v>7</v>
      </c>
      <c r="R218" s="3533">
        <v>0</v>
      </c>
      <c r="S218" s="3533"/>
      <c r="T218" s="3533"/>
      <c r="U218" s="3532"/>
      <c r="V218" s="3533">
        <v>21.7</v>
      </c>
      <c r="W218" s="3533">
        <v>0</v>
      </c>
      <c r="X218" s="3532"/>
      <c r="Y218" s="3532"/>
      <c r="Z218" s="3532"/>
      <c r="AA218" s="3531"/>
      <c r="AB218" s="3532"/>
      <c r="AC218" s="3534"/>
    </row>
    <row r="219" spans="1:29" ht="18.75" customHeight="1">
      <c r="A219" s="3530" t="s">
        <v>5087</v>
      </c>
      <c r="B219" s="3532"/>
      <c r="C219" s="3532"/>
      <c r="D219" s="3532"/>
      <c r="E219" s="3532"/>
      <c r="F219" s="3535"/>
      <c r="G219" s="3532"/>
      <c r="H219" s="3532"/>
      <c r="I219" s="3532"/>
      <c r="J219" s="3532"/>
      <c r="K219" s="3532"/>
      <c r="L219" s="3532"/>
      <c r="M219" s="3530" t="s">
        <v>9</v>
      </c>
      <c r="N219" s="3530" t="s">
        <v>4659</v>
      </c>
      <c r="O219" s="3532"/>
      <c r="P219" s="3533">
        <v>3.1</v>
      </c>
      <c r="Q219" s="3533">
        <v>7</v>
      </c>
      <c r="R219" s="3533">
        <v>0</v>
      </c>
      <c r="S219" s="3533">
        <v>21.7</v>
      </c>
      <c r="T219" s="3533"/>
      <c r="U219" s="3530" t="s">
        <v>9</v>
      </c>
      <c r="V219" s="3533"/>
      <c r="W219" s="3533"/>
      <c r="X219" s="3532"/>
      <c r="Y219" s="3532"/>
      <c r="Z219" s="3532"/>
      <c r="AA219" s="3535"/>
      <c r="AB219" s="3532"/>
      <c r="AC219" s="3534"/>
    </row>
    <row r="220" spans="1:29" ht="18.75" customHeight="1">
      <c r="A220" s="3530" t="s">
        <v>5088</v>
      </c>
      <c r="B220" s="3530" t="s">
        <v>4936</v>
      </c>
      <c r="C220" s="3530" t="s">
        <v>4937</v>
      </c>
      <c r="D220" s="3530" t="s">
        <v>5089</v>
      </c>
      <c r="E220" s="3530" t="s">
        <v>4711</v>
      </c>
      <c r="F220" s="3531" t="s">
        <v>5090</v>
      </c>
      <c r="G220" s="3530" t="s">
        <v>1247</v>
      </c>
      <c r="H220" s="3530" t="s">
        <v>1354</v>
      </c>
      <c r="I220" s="3530" t="s">
        <v>4713</v>
      </c>
      <c r="J220" s="3530" t="s">
        <v>4693</v>
      </c>
      <c r="K220" s="3532">
        <v>1</v>
      </c>
      <c r="L220" s="3532">
        <v>1</v>
      </c>
      <c r="M220" s="3532"/>
      <c r="N220" s="3532"/>
      <c r="O220" s="3532"/>
      <c r="P220" s="3533">
        <v>18.5</v>
      </c>
      <c r="Q220" s="3533">
        <v>29.5</v>
      </c>
      <c r="R220" s="3533">
        <v>11.3</v>
      </c>
      <c r="S220" s="3533"/>
      <c r="T220" s="3533"/>
      <c r="U220" s="3532"/>
      <c r="V220" s="3533">
        <v>553.09</v>
      </c>
      <c r="W220" s="3533">
        <v>6166.98</v>
      </c>
      <c r="X220" s="3532"/>
      <c r="Y220" s="3532"/>
      <c r="Z220" s="3530" t="s">
        <v>9</v>
      </c>
      <c r="AA220" s="3531"/>
      <c r="AB220" s="3532"/>
      <c r="AC220" s="3534"/>
    </row>
    <row r="221" spans="1:29" ht="18.75" customHeight="1">
      <c r="A221" s="3530" t="s">
        <v>5091</v>
      </c>
      <c r="B221" s="3532"/>
      <c r="C221" s="3532"/>
      <c r="D221" s="3532"/>
      <c r="E221" s="3532"/>
      <c r="F221" s="3535"/>
      <c r="G221" s="3532"/>
      <c r="H221" s="3532"/>
      <c r="I221" s="3532"/>
      <c r="J221" s="3532"/>
      <c r="K221" s="3532"/>
      <c r="L221" s="3532"/>
      <c r="M221" s="3530" t="s">
        <v>9</v>
      </c>
      <c r="N221" s="3530" t="s">
        <v>819</v>
      </c>
      <c r="O221" s="3532"/>
      <c r="P221" s="3533">
        <v>18.5</v>
      </c>
      <c r="Q221" s="3533">
        <v>29.5</v>
      </c>
      <c r="R221" s="3533">
        <v>11.3</v>
      </c>
      <c r="S221" s="3533">
        <v>545.75</v>
      </c>
      <c r="T221" s="3533"/>
      <c r="U221" s="3530" t="s">
        <v>9</v>
      </c>
      <c r="V221" s="3533"/>
      <c r="W221" s="3533"/>
      <c r="X221" s="3532"/>
      <c r="Y221" s="3532"/>
      <c r="Z221" s="3532"/>
      <c r="AA221" s="3535"/>
      <c r="AB221" s="3532"/>
      <c r="AC221" s="3534"/>
    </row>
    <row r="222" spans="1:29" ht="18.75" customHeight="1">
      <c r="A222" s="3530" t="s">
        <v>5092</v>
      </c>
      <c r="B222" s="3532"/>
      <c r="C222" s="3532"/>
      <c r="D222" s="3532"/>
      <c r="E222" s="3532"/>
      <c r="F222" s="3535"/>
      <c r="G222" s="3532"/>
      <c r="H222" s="3532"/>
      <c r="I222" s="3532"/>
      <c r="J222" s="3532"/>
      <c r="K222" s="3532"/>
      <c r="L222" s="3532"/>
      <c r="M222" s="3532"/>
      <c r="N222" s="3530" t="s">
        <v>4042</v>
      </c>
      <c r="O222" s="3530" t="s">
        <v>5093</v>
      </c>
      <c r="P222" s="3533">
        <v>1.55</v>
      </c>
      <c r="Q222" s="3533">
        <v>3.5</v>
      </c>
      <c r="R222" s="3533">
        <v>0</v>
      </c>
      <c r="S222" s="3533">
        <v>5.43</v>
      </c>
      <c r="T222" s="3533"/>
      <c r="U222" s="3530" t="s">
        <v>9</v>
      </c>
      <c r="V222" s="3533"/>
      <c r="W222" s="3533"/>
      <c r="X222" s="3532"/>
      <c r="Y222" s="3532"/>
      <c r="Z222" s="3532"/>
      <c r="AA222" s="3535"/>
      <c r="AB222" s="3532"/>
      <c r="AC222" s="3534"/>
    </row>
    <row r="223" spans="1:29" ht="18.75" customHeight="1">
      <c r="A223" s="3530" t="s">
        <v>5094</v>
      </c>
      <c r="B223" s="3532"/>
      <c r="C223" s="3532"/>
      <c r="D223" s="3532"/>
      <c r="E223" s="3532"/>
      <c r="F223" s="3535"/>
      <c r="G223" s="3532"/>
      <c r="H223" s="3532"/>
      <c r="I223" s="3532"/>
      <c r="J223" s="3532"/>
      <c r="K223" s="3532"/>
      <c r="L223" s="3532"/>
      <c r="M223" s="3532"/>
      <c r="N223" s="3530" t="s">
        <v>4042</v>
      </c>
      <c r="O223" s="3530" t="s">
        <v>5095</v>
      </c>
      <c r="P223" s="3533">
        <v>1.59</v>
      </c>
      <c r="Q223" s="3533">
        <v>1.2</v>
      </c>
      <c r="R223" s="3533">
        <v>0</v>
      </c>
      <c r="S223" s="3533">
        <v>1.91</v>
      </c>
      <c r="T223" s="3533"/>
      <c r="U223" s="3530" t="s">
        <v>9</v>
      </c>
      <c r="V223" s="3533"/>
      <c r="W223" s="3533"/>
      <c r="X223" s="3532"/>
      <c r="Y223" s="3532"/>
      <c r="Z223" s="3532"/>
      <c r="AA223" s="3535"/>
      <c r="AB223" s="3532"/>
      <c r="AC223" s="3534"/>
    </row>
    <row r="224" spans="1:29" ht="18.75" customHeight="1">
      <c r="A224" s="3530" t="s">
        <v>5096</v>
      </c>
      <c r="B224" s="3530" t="s">
        <v>4936</v>
      </c>
      <c r="C224" s="3530" t="s">
        <v>4937</v>
      </c>
      <c r="D224" s="3530" t="s">
        <v>5097</v>
      </c>
      <c r="E224" s="3530" t="s">
        <v>4711</v>
      </c>
      <c r="F224" s="3531" t="s">
        <v>5098</v>
      </c>
      <c r="G224" s="3530" t="s">
        <v>1247</v>
      </c>
      <c r="H224" s="3530" t="s">
        <v>1354</v>
      </c>
      <c r="I224" s="3530" t="s">
        <v>4713</v>
      </c>
      <c r="J224" s="3530" t="s">
        <v>4693</v>
      </c>
      <c r="K224" s="3532">
        <v>1</v>
      </c>
      <c r="L224" s="3532">
        <v>1</v>
      </c>
      <c r="M224" s="3532"/>
      <c r="N224" s="3532"/>
      <c r="O224" s="3532"/>
      <c r="P224" s="3533">
        <v>5.9</v>
      </c>
      <c r="Q224" s="3533">
        <v>9.8000000000000007</v>
      </c>
      <c r="R224" s="3533">
        <v>4.3</v>
      </c>
      <c r="S224" s="3533"/>
      <c r="T224" s="3533"/>
      <c r="U224" s="3532"/>
      <c r="V224" s="3533">
        <v>57.82</v>
      </c>
      <c r="W224" s="3533">
        <v>248.63</v>
      </c>
      <c r="X224" s="3532"/>
      <c r="Y224" s="3532"/>
      <c r="Z224" s="3532"/>
      <c r="AA224" s="3531"/>
      <c r="AB224" s="3532"/>
      <c r="AC224" s="3534"/>
    </row>
    <row r="225" spans="1:29" ht="18.75" customHeight="1">
      <c r="A225" s="3530" t="s">
        <v>5099</v>
      </c>
      <c r="B225" s="3532"/>
      <c r="C225" s="3532"/>
      <c r="D225" s="3532"/>
      <c r="E225" s="3532"/>
      <c r="F225" s="3535"/>
      <c r="G225" s="3532"/>
      <c r="H225" s="3532"/>
      <c r="I225" s="3532"/>
      <c r="J225" s="3532"/>
      <c r="K225" s="3532"/>
      <c r="L225" s="3532"/>
      <c r="M225" s="3530" t="s">
        <v>9</v>
      </c>
      <c r="N225" s="3530" t="s">
        <v>819</v>
      </c>
      <c r="O225" s="3532"/>
      <c r="P225" s="3533">
        <v>5.9</v>
      </c>
      <c r="Q225" s="3533">
        <v>9.8000000000000007</v>
      </c>
      <c r="R225" s="3533">
        <v>4.3</v>
      </c>
      <c r="S225" s="3533">
        <v>57.82</v>
      </c>
      <c r="T225" s="3533"/>
      <c r="U225" s="3530" t="s">
        <v>9</v>
      </c>
      <c r="V225" s="3533"/>
      <c r="W225" s="3533"/>
      <c r="X225" s="3532"/>
      <c r="Y225" s="3532"/>
      <c r="Z225" s="3532"/>
      <c r="AA225" s="3535"/>
      <c r="AB225" s="3532"/>
      <c r="AC225" s="3534"/>
    </row>
    <row r="226" spans="1:29" ht="18.75" customHeight="1">
      <c r="A226" s="3530" t="s">
        <v>5100</v>
      </c>
      <c r="B226" s="3530" t="s">
        <v>4687</v>
      </c>
      <c r="C226" s="3530" t="s">
        <v>4688</v>
      </c>
      <c r="D226" s="3530" t="s">
        <v>5101</v>
      </c>
      <c r="E226" s="3530" t="s">
        <v>4759</v>
      </c>
      <c r="F226" s="3531" t="s">
        <v>5102</v>
      </c>
      <c r="G226" s="3530" t="s">
        <v>4519</v>
      </c>
      <c r="H226" s="3530" t="s">
        <v>932</v>
      </c>
      <c r="I226" s="3530" t="s">
        <v>4692</v>
      </c>
      <c r="J226" s="3530" t="s">
        <v>4693</v>
      </c>
      <c r="K226" s="3532">
        <v>1</v>
      </c>
      <c r="L226" s="3532">
        <v>1</v>
      </c>
      <c r="M226" s="3532"/>
      <c r="N226" s="3532"/>
      <c r="O226" s="3532"/>
      <c r="P226" s="3533">
        <v>10.9</v>
      </c>
      <c r="Q226" s="3533">
        <v>23.1</v>
      </c>
      <c r="R226" s="3533">
        <v>3.8</v>
      </c>
      <c r="S226" s="3533"/>
      <c r="T226" s="3533"/>
      <c r="U226" s="3532"/>
      <c r="V226" s="3533">
        <v>403.18</v>
      </c>
      <c r="W226" s="3533">
        <v>2043.8</v>
      </c>
      <c r="X226" s="3532"/>
      <c r="Y226" s="3532"/>
      <c r="Z226" s="3530" t="s">
        <v>9</v>
      </c>
      <c r="AA226" s="3531"/>
      <c r="AB226" s="3532"/>
      <c r="AC226" s="3534"/>
    </row>
    <row r="227" spans="1:29" ht="18.75" customHeight="1">
      <c r="A227" s="3530" t="s">
        <v>5103</v>
      </c>
      <c r="B227" s="3532"/>
      <c r="C227" s="3532"/>
      <c r="D227" s="3532"/>
      <c r="E227" s="3532"/>
      <c r="F227" s="3535"/>
      <c r="G227" s="3532"/>
      <c r="H227" s="3532"/>
      <c r="I227" s="3532"/>
      <c r="J227" s="3532"/>
      <c r="K227" s="3532"/>
      <c r="L227" s="3532"/>
      <c r="M227" s="3530" t="s">
        <v>9</v>
      </c>
      <c r="N227" s="3530" t="s">
        <v>819</v>
      </c>
      <c r="O227" s="3532"/>
      <c r="P227" s="3533">
        <v>10.9</v>
      </c>
      <c r="Q227" s="3533">
        <v>23.1</v>
      </c>
      <c r="R227" s="3533">
        <v>3.8</v>
      </c>
      <c r="S227" s="3533">
        <v>251.79</v>
      </c>
      <c r="T227" s="3533"/>
      <c r="U227" s="3530" t="s">
        <v>9</v>
      </c>
      <c r="V227" s="3533"/>
      <c r="W227" s="3533"/>
      <c r="X227" s="3532"/>
      <c r="Y227" s="3532"/>
      <c r="Z227" s="3532"/>
      <c r="AA227" s="3535"/>
      <c r="AB227" s="3532"/>
      <c r="AC227" s="3534"/>
    </row>
    <row r="228" spans="1:29" ht="18.75" customHeight="1">
      <c r="A228" s="3530" t="s">
        <v>5104</v>
      </c>
      <c r="B228" s="3532"/>
      <c r="C228" s="3532"/>
      <c r="D228" s="3532"/>
      <c r="E228" s="3532"/>
      <c r="F228" s="3535"/>
      <c r="G228" s="3532"/>
      <c r="H228" s="3532"/>
      <c r="I228" s="3532"/>
      <c r="J228" s="3532"/>
      <c r="K228" s="3532"/>
      <c r="L228" s="3532"/>
      <c r="M228" s="3532"/>
      <c r="N228" s="3530" t="s">
        <v>819</v>
      </c>
      <c r="O228" s="3530" t="s">
        <v>5105</v>
      </c>
      <c r="P228" s="3533">
        <v>11.4</v>
      </c>
      <c r="Q228" s="3533">
        <v>13.28</v>
      </c>
      <c r="R228" s="3533">
        <v>7.18</v>
      </c>
      <c r="S228" s="3533">
        <v>151.38999999999999</v>
      </c>
      <c r="T228" s="3533"/>
      <c r="U228" s="3530" t="s">
        <v>9</v>
      </c>
      <c r="V228" s="3533"/>
      <c r="W228" s="3533"/>
      <c r="X228" s="3532"/>
      <c r="Y228" s="3532"/>
      <c r="Z228" s="3532"/>
      <c r="AA228" s="3535"/>
      <c r="AB228" s="3532"/>
      <c r="AC228" s="3534"/>
    </row>
    <row r="229" spans="1:29" ht="18.75" customHeight="1">
      <c r="A229" s="3530" t="s">
        <v>5106</v>
      </c>
      <c r="B229" s="3530" t="s">
        <v>5107</v>
      </c>
      <c r="C229" s="3530" t="s">
        <v>5108</v>
      </c>
      <c r="D229" s="3530" t="s">
        <v>5109</v>
      </c>
      <c r="E229" s="3530" t="s">
        <v>4970</v>
      </c>
      <c r="F229" s="3531" t="s">
        <v>5110</v>
      </c>
      <c r="G229" s="3530" t="s">
        <v>4519</v>
      </c>
      <c r="H229" s="3530" t="s">
        <v>932</v>
      </c>
      <c r="I229" s="3530" t="s">
        <v>4692</v>
      </c>
      <c r="J229" s="3530" t="s">
        <v>4693</v>
      </c>
      <c r="K229" s="3532">
        <v>1</v>
      </c>
      <c r="L229" s="3532">
        <v>2</v>
      </c>
      <c r="M229" s="3532"/>
      <c r="N229" s="3532"/>
      <c r="O229" s="3532"/>
      <c r="P229" s="3533">
        <v>48</v>
      </c>
      <c r="Q229" s="3533">
        <v>81.180000000000007</v>
      </c>
      <c r="R229" s="3533">
        <v>18.98</v>
      </c>
      <c r="S229" s="3533"/>
      <c r="T229" s="3533"/>
      <c r="U229" s="3532"/>
      <c r="V229" s="3533">
        <v>7793.28</v>
      </c>
      <c r="W229" s="3533">
        <v>73958.23</v>
      </c>
      <c r="X229" s="3532"/>
      <c r="Y229" s="3532"/>
      <c r="Z229" s="3530" t="s">
        <v>9</v>
      </c>
      <c r="AA229" s="3531"/>
      <c r="AB229" s="3532"/>
      <c r="AC229" s="3534"/>
    </row>
    <row r="230" spans="1:29" ht="18.75" customHeight="1">
      <c r="A230" s="3530" t="s">
        <v>5111</v>
      </c>
      <c r="B230" s="3532"/>
      <c r="C230" s="3532"/>
      <c r="D230" s="3532"/>
      <c r="E230" s="3532"/>
      <c r="F230" s="3535"/>
      <c r="G230" s="3532"/>
      <c r="H230" s="3532"/>
      <c r="I230" s="3532"/>
      <c r="J230" s="3532"/>
      <c r="K230" s="3532"/>
      <c r="L230" s="3532"/>
      <c r="M230" s="3530" t="s">
        <v>9</v>
      </c>
      <c r="N230" s="3530" t="s">
        <v>819</v>
      </c>
      <c r="O230" s="3532"/>
      <c r="P230" s="3533">
        <v>48</v>
      </c>
      <c r="Q230" s="3533">
        <v>81.180000000000007</v>
      </c>
      <c r="R230" s="3533">
        <v>6.08</v>
      </c>
      <c r="S230" s="3533">
        <v>3896.64</v>
      </c>
      <c r="T230" s="3533"/>
      <c r="U230" s="3530" t="s">
        <v>9</v>
      </c>
      <c r="V230" s="3533"/>
      <c r="W230" s="3533"/>
      <c r="X230" s="3532"/>
      <c r="Y230" s="3532"/>
      <c r="Z230" s="3532"/>
      <c r="AA230" s="3535"/>
      <c r="AB230" s="3532"/>
      <c r="AC230" s="3534"/>
    </row>
    <row r="231" spans="1:29" ht="18.75" customHeight="1">
      <c r="A231" s="3530" t="s">
        <v>5112</v>
      </c>
      <c r="B231" s="3532"/>
      <c r="C231" s="3532"/>
      <c r="D231" s="3532"/>
      <c r="E231" s="3532"/>
      <c r="F231" s="3535"/>
      <c r="G231" s="3532"/>
      <c r="H231" s="3532"/>
      <c r="I231" s="3532"/>
      <c r="J231" s="3532"/>
      <c r="K231" s="3532"/>
      <c r="L231" s="3532"/>
      <c r="M231" s="3530" t="s">
        <v>9</v>
      </c>
      <c r="N231" s="3530" t="s">
        <v>4814</v>
      </c>
      <c r="O231" s="3532"/>
      <c r="P231" s="3533">
        <v>48</v>
      </c>
      <c r="Q231" s="3533">
        <v>81.180000000000007</v>
      </c>
      <c r="R231" s="3533">
        <v>12.9</v>
      </c>
      <c r="S231" s="3533">
        <v>3896.64</v>
      </c>
      <c r="T231" s="3533"/>
      <c r="U231" s="3530" t="s">
        <v>9</v>
      </c>
      <c r="V231" s="3533"/>
      <c r="W231" s="3533"/>
      <c r="X231" s="3532"/>
      <c r="Y231" s="3532"/>
      <c r="Z231" s="3532"/>
      <c r="AA231" s="3535"/>
      <c r="AB231" s="3532"/>
      <c r="AC231" s="3534"/>
    </row>
    <row r="232" spans="1:29" ht="18.75" customHeight="1">
      <c r="A232" s="3530" t="s">
        <v>5113</v>
      </c>
      <c r="B232" s="3530" t="s">
        <v>5107</v>
      </c>
      <c r="C232" s="3530" t="s">
        <v>5108</v>
      </c>
      <c r="D232" s="3530" t="s">
        <v>5114</v>
      </c>
      <c r="E232" s="3530" t="s">
        <v>4970</v>
      </c>
      <c r="F232" s="3531" t="s">
        <v>5115</v>
      </c>
      <c r="G232" s="3530" t="s">
        <v>4519</v>
      </c>
      <c r="H232" s="3530" t="s">
        <v>1354</v>
      </c>
      <c r="I232" s="3530" t="s">
        <v>4704</v>
      </c>
      <c r="J232" s="3530" t="s">
        <v>4693</v>
      </c>
      <c r="K232" s="3532">
        <v>1</v>
      </c>
      <c r="L232" s="3532">
        <v>1</v>
      </c>
      <c r="M232" s="3532"/>
      <c r="N232" s="3532"/>
      <c r="O232" s="3532"/>
      <c r="P232" s="3533">
        <v>32</v>
      </c>
      <c r="Q232" s="3533">
        <v>56</v>
      </c>
      <c r="R232" s="3533">
        <v>26.62</v>
      </c>
      <c r="S232" s="3533"/>
      <c r="T232" s="3533"/>
      <c r="U232" s="3532"/>
      <c r="V232" s="3533">
        <v>2636.04</v>
      </c>
      <c r="W232" s="3533">
        <v>24524.91</v>
      </c>
      <c r="X232" s="3532"/>
      <c r="Y232" s="3532"/>
      <c r="Z232" s="3530" t="s">
        <v>9</v>
      </c>
      <c r="AA232" s="3531"/>
      <c r="AB232" s="3532"/>
      <c r="AC232" s="3534"/>
    </row>
    <row r="233" spans="1:29" ht="18.75" customHeight="1">
      <c r="A233" s="3530" t="s">
        <v>5116</v>
      </c>
      <c r="B233" s="3532"/>
      <c r="C233" s="3532"/>
      <c r="D233" s="3532"/>
      <c r="E233" s="3532"/>
      <c r="F233" s="3535"/>
      <c r="G233" s="3532"/>
      <c r="H233" s="3532"/>
      <c r="I233" s="3532"/>
      <c r="J233" s="3532"/>
      <c r="K233" s="3532"/>
      <c r="L233" s="3532"/>
      <c r="M233" s="3530" t="s">
        <v>9</v>
      </c>
      <c r="N233" s="3530" t="s">
        <v>819</v>
      </c>
      <c r="O233" s="3532"/>
      <c r="P233" s="3533">
        <v>32</v>
      </c>
      <c r="Q233" s="3533">
        <v>40.6</v>
      </c>
      <c r="R233" s="3533">
        <v>10.06</v>
      </c>
      <c r="S233" s="3533">
        <v>1299.2</v>
      </c>
      <c r="T233" s="3533"/>
      <c r="U233" s="3530" t="s">
        <v>9</v>
      </c>
      <c r="V233" s="3533"/>
      <c r="W233" s="3533"/>
      <c r="X233" s="3532"/>
      <c r="Y233" s="3532"/>
      <c r="Z233" s="3532"/>
      <c r="AA233" s="3535"/>
      <c r="AB233" s="3532"/>
      <c r="AC233" s="3534"/>
    </row>
    <row r="234" spans="1:29" ht="18.75" customHeight="1">
      <c r="A234" s="3530" t="s">
        <v>5117</v>
      </c>
      <c r="B234" s="3532"/>
      <c r="C234" s="3532"/>
      <c r="D234" s="3532"/>
      <c r="E234" s="3532"/>
      <c r="F234" s="3535"/>
      <c r="G234" s="3532"/>
      <c r="H234" s="3532"/>
      <c r="I234" s="3532"/>
      <c r="J234" s="3532"/>
      <c r="K234" s="3532"/>
      <c r="L234" s="3532"/>
      <c r="M234" s="3532"/>
      <c r="N234" s="3530" t="s">
        <v>819</v>
      </c>
      <c r="O234" s="3532"/>
      <c r="P234" s="3533">
        <v>27.45</v>
      </c>
      <c r="Q234" s="3533">
        <v>28.3</v>
      </c>
      <c r="R234" s="3533">
        <v>10.06</v>
      </c>
      <c r="S234" s="3533">
        <v>776.84</v>
      </c>
      <c r="T234" s="3533"/>
      <c r="U234" s="3530" t="s">
        <v>9</v>
      </c>
      <c r="V234" s="3533"/>
      <c r="W234" s="3533"/>
      <c r="X234" s="3532"/>
      <c r="Y234" s="3532"/>
      <c r="Z234" s="3532"/>
      <c r="AA234" s="3535"/>
      <c r="AB234" s="3532"/>
      <c r="AC234" s="3534"/>
    </row>
    <row r="235" spans="1:29" ht="18.75" customHeight="1">
      <c r="A235" s="3530" t="s">
        <v>5118</v>
      </c>
      <c r="B235" s="3532"/>
      <c r="C235" s="3532"/>
      <c r="D235" s="3532"/>
      <c r="E235" s="3532"/>
      <c r="F235" s="3535"/>
      <c r="G235" s="3532"/>
      <c r="H235" s="3532"/>
      <c r="I235" s="3532"/>
      <c r="J235" s="3532"/>
      <c r="K235" s="3532"/>
      <c r="L235" s="3532"/>
      <c r="M235" s="3532"/>
      <c r="N235" s="3530" t="s">
        <v>4713</v>
      </c>
      <c r="O235" s="3532"/>
      <c r="P235" s="3533">
        <v>10</v>
      </c>
      <c r="Q235" s="3533">
        <v>56</v>
      </c>
      <c r="R235" s="3533">
        <v>6.5</v>
      </c>
      <c r="S235" s="3533">
        <v>560</v>
      </c>
      <c r="T235" s="3533"/>
      <c r="U235" s="3530" t="s">
        <v>9</v>
      </c>
      <c r="V235" s="3533"/>
      <c r="W235" s="3533"/>
      <c r="X235" s="3532"/>
      <c r="Y235" s="3532"/>
      <c r="Z235" s="3532"/>
      <c r="AA235" s="3535"/>
      <c r="AB235" s="3532"/>
      <c r="AC235" s="3534"/>
    </row>
    <row r="236" spans="1:29" ht="18.75" customHeight="1">
      <c r="A236" s="3530" t="s">
        <v>5119</v>
      </c>
      <c r="B236" s="3530" t="s">
        <v>5107</v>
      </c>
      <c r="C236" s="3530" t="s">
        <v>5108</v>
      </c>
      <c r="D236" s="3530" t="s">
        <v>5120</v>
      </c>
      <c r="E236" s="3530" t="s">
        <v>5121</v>
      </c>
      <c r="F236" s="3531" t="s">
        <v>5122</v>
      </c>
      <c r="G236" s="3530" t="s">
        <v>4519</v>
      </c>
      <c r="H236" s="3530" t="s">
        <v>932</v>
      </c>
      <c r="I236" s="3530" t="s">
        <v>4692</v>
      </c>
      <c r="J236" s="3530" t="s">
        <v>4693</v>
      </c>
      <c r="K236" s="3532">
        <v>1</v>
      </c>
      <c r="L236" s="3532">
        <v>2</v>
      </c>
      <c r="M236" s="3532"/>
      <c r="N236" s="3532"/>
      <c r="O236" s="3532"/>
      <c r="P236" s="3533">
        <v>11.65</v>
      </c>
      <c r="Q236" s="3533">
        <v>29.2</v>
      </c>
      <c r="R236" s="3533">
        <v>9</v>
      </c>
      <c r="S236" s="3533"/>
      <c r="T236" s="3533"/>
      <c r="U236" s="3532"/>
      <c r="V236" s="3533">
        <v>680.36</v>
      </c>
      <c r="W236" s="3533">
        <v>3061.62</v>
      </c>
      <c r="X236" s="3532"/>
      <c r="Y236" s="3532"/>
      <c r="Z236" s="3530" t="s">
        <v>9</v>
      </c>
      <c r="AA236" s="3531"/>
      <c r="AB236" s="3530" t="s">
        <v>9</v>
      </c>
      <c r="AC236" s="3534"/>
    </row>
    <row r="237" spans="1:29" ht="18.75" customHeight="1">
      <c r="A237" s="3530" t="s">
        <v>5123</v>
      </c>
      <c r="B237" s="3532"/>
      <c r="C237" s="3532"/>
      <c r="D237" s="3532"/>
      <c r="E237" s="3532"/>
      <c r="F237" s="3535"/>
      <c r="G237" s="3532"/>
      <c r="H237" s="3532"/>
      <c r="I237" s="3532"/>
      <c r="J237" s="3532"/>
      <c r="K237" s="3532"/>
      <c r="L237" s="3532"/>
      <c r="M237" s="3530" t="s">
        <v>9</v>
      </c>
      <c r="N237" s="3530" t="s">
        <v>819</v>
      </c>
      <c r="O237" s="3532"/>
      <c r="P237" s="3533">
        <v>11.65</v>
      </c>
      <c r="Q237" s="3533">
        <v>29.2</v>
      </c>
      <c r="R237" s="3533">
        <v>4</v>
      </c>
      <c r="S237" s="3533">
        <v>340.18</v>
      </c>
      <c r="T237" s="3533"/>
      <c r="U237" s="3530" t="s">
        <v>9</v>
      </c>
      <c r="V237" s="3533"/>
      <c r="W237" s="3533"/>
      <c r="X237" s="3532"/>
      <c r="Y237" s="3532"/>
      <c r="Z237" s="3532"/>
      <c r="AA237" s="3535"/>
      <c r="AB237" s="3532"/>
      <c r="AC237" s="3534"/>
    </row>
    <row r="238" spans="1:29" ht="18.75" customHeight="1">
      <c r="A238" s="3530" t="s">
        <v>5124</v>
      </c>
      <c r="B238" s="3532"/>
      <c r="C238" s="3532"/>
      <c r="D238" s="3532"/>
      <c r="E238" s="3532"/>
      <c r="F238" s="3535"/>
      <c r="G238" s="3532"/>
      <c r="H238" s="3532"/>
      <c r="I238" s="3532"/>
      <c r="J238" s="3532"/>
      <c r="K238" s="3532"/>
      <c r="L238" s="3532"/>
      <c r="M238" s="3530" t="s">
        <v>9</v>
      </c>
      <c r="N238" s="3530" t="s">
        <v>4814</v>
      </c>
      <c r="O238" s="3532"/>
      <c r="P238" s="3533">
        <v>11.65</v>
      </c>
      <c r="Q238" s="3533">
        <v>29.2</v>
      </c>
      <c r="R238" s="3533">
        <v>5</v>
      </c>
      <c r="S238" s="3533">
        <v>340.18</v>
      </c>
      <c r="T238" s="3533"/>
      <c r="U238" s="3530" t="s">
        <v>9</v>
      </c>
      <c r="V238" s="3533"/>
      <c r="W238" s="3533"/>
      <c r="X238" s="3532"/>
      <c r="Y238" s="3532"/>
      <c r="Z238" s="3532"/>
      <c r="AA238" s="3535"/>
      <c r="AB238" s="3532"/>
      <c r="AC238" s="3534"/>
    </row>
    <row r="239" spans="1:29" ht="18.75" customHeight="1">
      <c r="A239" s="3530" t="s">
        <v>5125</v>
      </c>
      <c r="B239" s="3530" t="s">
        <v>4743</v>
      </c>
      <c r="C239" s="3530" t="s">
        <v>4744</v>
      </c>
      <c r="D239" s="3530" t="s">
        <v>5126</v>
      </c>
      <c r="E239" s="3530" t="s">
        <v>4875</v>
      </c>
      <c r="F239" s="3531" t="s">
        <v>5127</v>
      </c>
      <c r="G239" s="3530" t="s">
        <v>4519</v>
      </c>
      <c r="H239" s="3530" t="s">
        <v>932</v>
      </c>
      <c r="I239" s="3530" t="s">
        <v>4692</v>
      </c>
      <c r="J239" s="3530" t="s">
        <v>4700</v>
      </c>
      <c r="K239" s="3532">
        <v>1</v>
      </c>
      <c r="L239" s="3532">
        <v>1</v>
      </c>
      <c r="M239" s="3532"/>
      <c r="N239" s="3532"/>
      <c r="O239" s="3532"/>
      <c r="P239" s="3533">
        <v>11</v>
      </c>
      <c r="Q239" s="3533">
        <v>39.44</v>
      </c>
      <c r="R239" s="3533">
        <v>8.85</v>
      </c>
      <c r="S239" s="3533"/>
      <c r="T239" s="3533"/>
      <c r="U239" s="3532"/>
      <c r="V239" s="3533">
        <v>433.83</v>
      </c>
      <c r="W239" s="3533">
        <v>3027.85</v>
      </c>
      <c r="X239" s="3532"/>
      <c r="Y239" s="3532"/>
      <c r="Z239" s="3530" t="s">
        <v>9</v>
      </c>
      <c r="AA239" s="3531"/>
      <c r="AB239" s="3532"/>
      <c r="AC239" s="3534"/>
    </row>
    <row r="240" spans="1:29" ht="18.75" customHeight="1">
      <c r="A240" s="3530" t="s">
        <v>5128</v>
      </c>
      <c r="B240" s="3532"/>
      <c r="C240" s="3532"/>
      <c r="D240" s="3532"/>
      <c r="E240" s="3532"/>
      <c r="F240" s="3535"/>
      <c r="G240" s="3532"/>
      <c r="H240" s="3532"/>
      <c r="I240" s="3532"/>
      <c r="J240" s="3532"/>
      <c r="K240" s="3532"/>
      <c r="L240" s="3532"/>
      <c r="M240" s="3530" t="s">
        <v>9</v>
      </c>
      <c r="N240" s="3530" t="s">
        <v>819</v>
      </c>
      <c r="O240" s="3532"/>
      <c r="P240" s="3533">
        <v>11</v>
      </c>
      <c r="Q240" s="3533">
        <v>19.5</v>
      </c>
      <c r="R240" s="3533">
        <v>8.85</v>
      </c>
      <c r="S240" s="3533">
        <v>214.5</v>
      </c>
      <c r="T240" s="3533"/>
      <c r="U240" s="3530" t="s">
        <v>9</v>
      </c>
      <c r="V240" s="3533"/>
      <c r="W240" s="3533"/>
      <c r="X240" s="3532"/>
      <c r="Y240" s="3532"/>
      <c r="Z240" s="3532"/>
      <c r="AA240" s="3535"/>
      <c r="AB240" s="3532"/>
      <c r="AC240" s="3534"/>
    </row>
    <row r="241" spans="1:29" ht="18.75" customHeight="1">
      <c r="A241" s="3530" t="s">
        <v>5129</v>
      </c>
      <c r="B241" s="3532"/>
      <c r="C241" s="3532"/>
      <c r="D241" s="3532"/>
      <c r="E241" s="3532"/>
      <c r="F241" s="3535"/>
      <c r="G241" s="3532"/>
      <c r="H241" s="3532"/>
      <c r="I241" s="3532"/>
      <c r="J241" s="3532"/>
      <c r="K241" s="3532"/>
      <c r="L241" s="3532"/>
      <c r="M241" s="3532"/>
      <c r="N241" s="3530" t="s">
        <v>819</v>
      </c>
      <c r="O241" s="3532"/>
      <c r="P241" s="3533">
        <v>8.75</v>
      </c>
      <c r="Q241" s="3533">
        <v>14.5</v>
      </c>
      <c r="R241" s="3533">
        <v>5.15</v>
      </c>
      <c r="S241" s="3533">
        <v>126.88</v>
      </c>
      <c r="T241" s="3533"/>
      <c r="U241" s="3530" t="s">
        <v>9</v>
      </c>
      <c r="V241" s="3533"/>
      <c r="W241" s="3533"/>
      <c r="X241" s="3532"/>
      <c r="Y241" s="3532"/>
      <c r="Z241" s="3532"/>
      <c r="AA241" s="3535"/>
      <c r="AB241" s="3532"/>
      <c r="AC241" s="3534"/>
    </row>
    <row r="242" spans="1:29" ht="18.75" customHeight="1">
      <c r="A242" s="3530" t="s">
        <v>5130</v>
      </c>
      <c r="B242" s="3532"/>
      <c r="C242" s="3532"/>
      <c r="D242" s="3532"/>
      <c r="E242" s="3532"/>
      <c r="F242" s="3535"/>
      <c r="G242" s="3532"/>
      <c r="H242" s="3532"/>
      <c r="I242" s="3532"/>
      <c r="J242" s="3532"/>
      <c r="K242" s="3532"/>
      <c r="L242" s="3532"/>
      <c r="M242" s="3532"/>
      <c r="N242" s="3530" t="s">
        <v>819</v>
      </c>
      <c r="O242" s="3532"/>
      <c r="P242" s="3533">
        <v>5.6</v>
      </c>
      <c r="Q242" s="3533">
        <v>14.5</v>
      </c>
      <c r="R242" s="3533">
        <v>5.15</v>
      </c>
      <c r="S242" s="3533">
        <v>81.2</v>
      </c>
      <c r="T242" s="3533"/>
      <c r="U242" s="3530" t="s">
        <v>9</v>
      </c>
      <c r="V242" s="3533"/>
      <c r="W242" s="3533"/>
      <c r="X242" s="3532"/>
      <c r="Y242" s="3532"/>
      <c r="Z242" s="3532"/>
      <c r="AA242" s="3535"/>
      <c r="AB242" s="3532"/>
      <c r="AC242" s="3534"/>
    </row>
    <row r="243" spans="1:29" ht="18.75" customHeight="1">
      <c r="A243" s="3530" t="s">
        <v>5131</v>
      </c>
      <c r="B243" s="3532"/>
      <c r="C243" s="3532"/>
      <c r="D243" s="3532"/>
      <c r="E243" s="3532"/>
      <c r="F243" s="3535"/>
      <c r="G243" s="3532"/>
      <c r="H243" s="3532"/>
      <c r="I243" s="3532"/>
      <c r="J243" s="3532"/>
      <c r="K243" s="3532"/>
      <c r="L243" s="3532"/>
      <c r="M243" s="3532"/>
      <c r="N243" s="3530" t="s">
        <v>819</v>
      </c>
      <c r="O243" s="3532"/>
      <c r="P243" s="3533">
        <v>2.25</v>
      </c>
      <c r="Q243" s="3533">
        <v>5</v>
      </c>
      <c r="R243" s="3533">
        <v>5.15</v>
      </c>
      <c r="S243" s="3533">
        <v>11.25</v>
      </c>
      <c r="T243" s="3533"/>
      <c r="U243" s="3530" t="s">
        <v>9</v>
      </c>
      <c r="V243" s="3533"/>
      <c r="W243" s="3533"/>
      <c r="X243" s="3532"/>
      <c r="Y243" s="3532"/>
      <c r="Z243" s="3532"/>
      <c r="AA243" s="3535"/>
      <c r="AB243" s="3532"/>
      <c r="AC243" s="3534"/>
    </row>
    <row r="244" spans="1:29" ht="18.75" customHeight="1">
      <c r="A244" s="3530" t="s">
        <v>5132</v>
      </c>
      <c r="B244" s="3530" t="s">
        <v>4743</v>
      </c>
      <c r="C244" s="3530" t="s">
        <v>4744</v>
      </c>
      <c r="D244" s="3530" t="s">
        <v>5133</v>
      </c>
      <c r="E244" s="3530" t="s">
        <v>4711</v>
      </c>
      <c r="F244" s="3531" t="s">
        <v>5134</v>
      </c>
      <c r="G244" s="3530" t="s">
        <v>1247</v>
      </c>
      <c r="H244" s="3530" t="s">
        <v>1354</v>
      </c>
      <c r="I244" s="3530" t="s">
        <v>4713</v>
      </c>
      <c r="J244" s="3530" t="s">
        <v>4700</v>
      </c>
      <c r="K244" s="3532">
        <v>1</v>
      </c>
      <c r="L244" s="3532">
        <v>1</v>
      </c>
      <c r="M244" s="3532"/>
      <c r="N244" s="3532"/>
      <c r="O244" s="3532"/>
      <c r="P244" s="3533">
        <v>14.5</v>
      </c>
      <c r="Q244" s="3533">
        <v>73.5</v>
      </c>
      <c r="R244" s="3533">
        <v>11.55</v>
      </c>
      <c r="S244" s="3533"/>
      <c r="T244" s="3533"/>
      <c r="U244" s="3532"/>
      <c r="V244" s="3533">
        <v>1341.25</v>
      </c>
      <c r="W244" s="3533">
        <v>12309.41</v>
      </c>
      <c r="X244" s="3532"/>
      <c r="Y244" s="3532"/>
      <c r="Z244" s="3530" t="s">
        <v>9</v>
      </c>
      <c r="AA244" s="3531"/>
      <c r="AB244" s="3532"/>
      <c r="AC244" s="3534"/>
    </row>
    <row r="245" spans="1:29" ht="18.75" customHeight="1">
      <c r="A245" s="3530" t="s">
        <v>5135</v>
      </c>
      <c r="B245" s="3532"/>
      <c r="C245" s="3532"/>
      <c r="D245" s="3532"/>
      <c r="E245" s="3532"/>
      <c r="F245" s="3535"/>
      <c r="G245" s="3532"/>
      <c r="H245" s="3532"/>
      <c r="I245" s="3532"/>
      <c r="J245" s="3532"/>
      <c r="K245" s="3532"/>
      <c r="L245" s="3532"/>
      <c r="M245" s="3530" t="s">
        <v>9</v>
      </c>
      <c r="N245" s="3530" t="s">
        <v>819</v>
      </c>
      <c r="O245" s="3532"/>
      <c r="P245" s="3533">
        <v>14.5</v>
      </c>
      <c r="Q245" s="3533">
        <v>73.5</v>
      </c>
      <c r="R245" s="3533">
        <v>11.55</v>
      </c>
      <c r="S245" s="3533">
        <v>1065.75</v>
      </c>
      <c r="T245" s="3533"/>
      <c r="U245" s="3530" t="s">
        <v>9</v>
      </c>
      <c r="V245" s="3533"/>
      <c r="W245" s="3533"/>
      <c r="X245" s="3532"/>
      <c r="Y245" s="3532"/>
      <c r="Z245" s="3532"/>
      <c r="AA245" s="3535"/>
      <c r="AB245" s="3532"/>
      <c r="AC245" s="3534"/>
    </row>
    <row r="246" spans="1:29" ht="18.75" customHeight="1">
      <c r="A246" s="3530" t="s">
        <v>5136</v>
      </c>
      <c r="B246" s="3532"/>
      <c r="C246" s="3532"/>
      <c r="D246" s="3532"/>
      <c r="E246" s="3532"/>
      <c r="F246" s="3535"/>
      <c r="G246" s="3532"/>
      <c r="H246" s="3532"/>
      <c r="I246" s="3532"/>
      <c r="J246" s="3532"/>
      <c r="K246" s="3532"/>
      <c r="L246" s="3532"/>
      <c r="M246" s="3532"/>
      <c r="N246" s="3530" t="s">
        <v>4042</v>
      </c>
      <c r="O246" s="3530" t="s">
        <v>5026</v>
      </c>
      <c r="P246" s="3533">
        <v>3.5</v>
      </c>
      <c r="Q246" s="3533">
        <v>37</v>
      </c>
      <c r="R246" s="3533">
        <v>0</v>
      </c>
      <c r="S246" s="3533">
        <v>129.5</v>
      </c>
      <c r="T246" s="3533"/>
      <c r="U246" s="3530" t="s">
        <v>9</v>
      </c>
      <c r="V246" s="3533"/>
      <c r="W246" s="3533"/>
      <c r="X246" s="3532"/>
      <c r="Y246" s="3532"/>
      <c r="Z246" s="3532"/>
      <c r="AA246" s="3535"/>
      <c r="AB246" s="3532"/>
      <c r="AC246" s="3534"/>
    </row>
    <row r="247" spans="1:29" ht="18.75" customHeight="1">
      <c r="A247" s="3530" t="s">
        <v>5137</v>
      </c>
      <c r="B247" s="3532"/>
      <c r="C247" s="3532"/>
      <c r="D247" s="3532"/>
      <c r="E247" s="3532"/>
      <c r="F247" s="3535"/>
      <c r="G247" s="3532"/>
      <c r="H247" s="3532"/>
      <c r="I247" s="3532"/>
      <c r="J247" s="3532"/>
      <c r="K247" s="3532"/>
      <c r="L247" s="3532"/>
      <c r="M247" s="3532"/>
      <c r="N247" s="3530" t="s">
        <v>4042</v>
      </c>
      <c r="O247" s="3530" t="s">
        <v>5026</v>
      </c>
      <c r="P247" s="3533">
        <v>4</v>
      </c>
      <c r="Q247" s="3533">
        <v>36.5</v>
      </c>
      <c r="R247" s="3533">
        <v>0</v>
      </c>
      <c r="S247" s="3533">
        <v>146</v>
      </c>
      <c r="T247" s="3533"/>
      <c r="U247" s="3530" t="s">
        <v>9</v>
      </c>
      <c r="V247" s="3533"/>
      <c r="W247" s="3533"/>
      <c r="X247" s="3532"/>
      <c r="Y247" s="3532"/>
      <c r="Z247" s="3532"/>
      <c r="AA247" s="3535"/>
      <c r="AB247" s="3532"/>
      <c r="AC247" s="3534"/>
    </row>
    <row r="248" spans="1:29" ht="18.75" customHeight="1">
      <c r="A248" s="3530" t="s">
        <v>5138</v>
      </c>
      <c r="B248" s="3530" t="s">
        <v>4743</v>
      </c>
      <c r="C248" s="3530" t="s">
        <v>4744</v>
      </c>
      <c r="D248" s="3530" t="s">
        <v>5139</v>
      </c>
      <c r="E248" s="3530" t="s">
        <v>5140</v>
      </c>
      <c r="F248" s="3531" t="s">
        <v>5141</v>
      </c>
      <c r="G248" s="3530" t="s">
        <v>4519</v>
      </c>
      <c r="H248" s="3530" t="s">
        <v>932</v>
      </c>
      <c r="I248" s="3530" t="s">
        <v>4692</v>
      </c>
      <c r="J248" s="3530" t="s">
        <v>4700</v>
      </c>
      <c r="K248" s="3532">
        <v>1</v>
      </c>
      <c r="L248" s="3532">
        <v>2</v>
      </c>
      <c r="M248" s="3532"/>
      <c r="N248" s="3532"/>
      <c r="O248" s="3532"/>
      <c r="P248" s="3533">
        <v>11.2</v>
      </c>
      <c r="Q248" s="3533">
        <v>46.8</v>
      </c>
      <c r="R248" s="3533">
        <v>10.9</v>
      </c>
      <c r="S248" s="3533"/>
      <c r="T248" s="3533"/>
      <c r="U248" s="3532"/>
      <c r="V248" s="3533">
        <v>994.78</v>
      </c>
      <c r="W248" s="3533">
        <v>5023.59</v>
      </c>
      <c r="X248" s="3532"/>
      <c r="Y248" s="3532"/>
      <c r="Z248" s="3530" t="s">
        <v>9</v>
      </c>
      <c r="AA248" s="3531"/>
      <c r="AB248" s="3530" t="s">
        <v>9</v>
      </c>
      <c r="AC248" s="3534"/>
    </row>
    <row r="249" spans="1:29" ht="18.75" customHeight="1">
      <c r="A249" s="3530" t="s">
        <v>5142</v>
      </c>
      <c r="B249" s="3532"/>
      <c r="C249" s="3532"/>
      <c r="D249" s="3532"/>
      <c r="E249" s="3532"/>
      <c r="F249" s="3535"/>
      <c r="G249" s="3532"/>
      <c r="H249" s="3532"/>
      <c r="I249" s="3532"/>
      <c r="J249" s="3532"/>
      <c r="K249" s="3532"/>
      <c r="L249" s="3532"/>
      <c r="M249" s="3530" t="s">
        <v>9</v>
      </c>
      <c r="N249" s="3530" t="s">
        <v>819</v>
      </c>
      <c r="O249" s="3532"/>
      <c r="P249" s="3533">
        <v>5.95</v>
      </c>
      <c r="Q249" s="3533">
        <v>46.8</v>
      </c>
      <c r="R249" s="3533">
        <v>5.15</v>
      </c>
      <c r="S249" s="3533">
        <v>278.45999999999998</v>
      </c>
      <c r="T249" s="3533"/>
      <c r="U249" s="3530" t="s">
        <v>9</v>
      </c>
      <c r="V249" s="3533"/>
      <c r="W249" s="3533"/>
      <c r="X249" s="3532"/>
      <c r="Y249" s="3532"/>
      <c r="Z249" s="3532"/>
      <c r="AA249" s="3535"/>
      <c r="AB249" s="3532"/>
      <c r="AC249" s="3534"/>
    </row>
    <row r="250" spans="1:29" ht="18.75" customHeight="1">
      <c r="A250" s="3530" t="s">
        <v>5143</v>
      </c>
      <c r="B250" s="3532"/>
      <c r="C250" s="3532"/>
      <c r="D250" s="3532"/>
      <c r="E250" s="3532"/>
      <c r="F250" s="3535"/>
      <c r="G250" s="3532"/>
      <c r="H250" s="3532"/>
      <c r="I250" s="3532"/>
      <c r="J250" s="3532"/>
      <c r="K250" s="3532"/>
      <c r="L250" s="3532"/>
      <c r="M250" s="3532"/>
      <c r="N250" s="3530" t="s">
        <v>819</v>
      </c>
      <c r="O250" s="3532"/>
      <c r="P250" s="3533">
        <v>5.25</v>
      </c>
      <c r="Q250" s="3533">
        <v>41.7</v>
      </c>
      <c r="R250" s="3533">
        <v>5.15</v>
      </c>
      <c r="S250" s="3533">
        <v>218.93</v>
      </c>
      <c r="T250" s="3533"/>
      <c r="U250" s="3530" t="s">
        <v>9</v>
      </c>
      <c r="V250" s="3533"/>
      <c r="W250" s="3533"/>
      <c r="X250" s="3532"/>
      <c r="Y250" s="3532"/>
      <c r="Z250" s="3532"/>
      <c r="AA250" s="3535"/>
      <c r="AB250" s="3532"/>
      <c r="AC250" s="3534"/>
    </row>
    <row r="251" spans="1:29" ht="18.75" customHeight="1">
      <c r="A251" s="3530" t="s">
        <v>5144</v>
      </c>
      <c r="B251" s="3532"/>
      <c r="C251" s="3532"/>
      <c r="D251" s="3532"/>
      <c r="E251" s="3532"/>
      <c r="F251" s="3535"/>
      <c r="G251" s="3532"/>
      <c r="H251" s="3532"/>
      <c r="I251" s="3532"/>
      <c r="J251" s="3532"/>
      <c r="K251" s="3532"/>
      <c r="L251" s="3532"/>
      <c r="M251" s="3530" t="s">
        <v>9</v>
      </c>
      <c r="N251" s="3530" t="s">
        <v>4814</v>
      </c>
      <c r="O251" s="3532"/>
      <c r="P251" s="3533">
        <v>5.95</v>
      </c>
      <c r="Q251" s="3533">
        <v>46.8</v>
      </c>
      <c r="R251" s="3533">
        <v>4.95</v>
      </c>
      <c r="S251" s="3533">
        <v>278.45999999999998</v>
      </c>
      <c r="T251" s="3533"/>
      <c r="U251" s="3530" t="s">
        <v>9</v>
      </c>
      <c r="V251" s="3533"/>
      <c r="W251" s="3533"/>
      <c r="X251" s="3532"/>
      <c r="Y251" s="3532"/>
      <c r="Z251" s="3532"/>
      <c r="AA251" s="3535"/>
      <c r="AB251" s="3532"/>
      <c r="AC251" s="3534"/>
    </row>
    <row r="252" spans="1:29" ht="18.75" customHeight="1">
      <c r="A252" s="3530" t="s">
        <v>5145</v>
      </c>
      <c r="B252" s="3532"/>
      <c r="C252" s="3532"/>
      <c r="D252" s="3532"/>
      <c r="E252" s="3532"/>
      <c r="F252" s="3535"/>
      <c r="G252" s="3532"/>
      <c r="H252" s="3532"/>
      <c r="I252" s="3532"/>
      <c r="J252" s="3532"/>
      <c r="K252" s="3532"/>
      <c r="L252" s="3532"/>
      <c r="M252" s="3532"/>
      <c r="N252" s="3530" t="s">
        <v>4814</v>
      </c>
      <c r="O252" s="3532"/>
      <c r="P252" s="3533">
        <v>5.25</v>
      </c>
      <c r="Q252" s="3533">
        <v>41.7</v>
      </c>
      <c r="R252" s="3533">
        <v>4.95</v>
      </c>
      <c r="S252" s="3533">
        <v>218.93</v>
      </c>
      <c r="T252" s="3533"/>
      <c r="U252" s="3530" t="s">
        <v>9</v>
      </c>
      <c r="V252" s="3533"/>
      <c r="W252" s="3533"/>
      <c r="X252" s="3532"/>
      <c r="Y252" s="3532"/>
      <c r="Z252" s="3532"/>
      <c r="AA252" s="3535"/>
      <c r="AB252" s="3532"/>
      <c r="AC252" s="3534"/>
    </row>
    <row r="253" spans="1:29" ht="18.75" customHeight="1">
      <c r="A253" s="3530" t="s">
        <v>5146</v>
      </c>
      <c r="B253" s="3530" t="s">
        <v>4687</v>
      </c>
      <c r="C253" s="3530" t="s">
        <v>4688</v>
      </c>
      <c r="D253" s="3530" t="s">
        <v>5147</v>
      </c>
      <c r="E253" s="3530" t="s">
        <v>5140</v>
      </c>
      <c r="F253" s="3531" t="s">
        <v>5148</v>
      </c>
      <c r="G253" s="3530" t="s">
        <v>4519</v>
      </c>
      <c r="H253" s="3530" t="s">
        <v>932</v>
      </c>
      <c r="I253" s="3530" t="s">
        <v>4692</v>
      </c>
      <c r="J253" s="3530" t="s">
        <v>4693</v>
      </c>
      <c r="K253" s="3532">
        <v>1</v>
      </c>
      <c r="L253" s="3532">
        <v>1</v>
      </c>
      <c r="M253" s="3532"/>
      <c r="N253" s="3532"/>
      <c r="O253" s="3532"/>
      <c r="P253" s="3533">
        <v>4.5</v>
      </c>
      <c r="Q253" s="3533">
        <v>4</v>
      </c>
      <c r="R253" s="3533">
        <v>3.4</v>
      </c>
      <c r="S253" s="3533"/>
      <c r="T253" s="3533"/>
      <c r="U253" s="3532"/>
      <c r="V253" s="3533">
        <v>18</v>
      </c>
      <c r="W253" s="3533">
        <v>61.2</v>
      </c>
      <c r="X253" s="3532"/>
      <c r="Y253" s="3532"/>
      <c r="Z253" s="3530" t="s">
        <v>9</v>
      </c>
      <c r="AA253" s="3531"/>
      <c r="AB253" s="3532"/>
      <c r="AC253" s="3534"/>
    </row>
    <row r="254" spans="1:29" ht="18.75" customHeight="1">
      <c r="A254" s="3530" t="s">
        <v>5149</v>
      </c>
      <c r="B254" s="3532"/>
      <c r="C254" s="3532"/>
      <c r="D254" s="3532"/>
      <c r="E254" s="3532"/>
      <c r="F254" s="3535"/>
      <c r="G254" s="3532"/>
      <c r="H254" s="3532"/>
      <c r="I254" s="3532"/>
      <c r="J254" s="3532"/>
      <c r="K254" s="3532"/>
      <c r="L254" s="3532"/>
      <c r="M254" s="3530" t="s">
        <v>9</v>
      </c>
      <c r="N254" s="3530" t="s">
        <v>819</v>
      </c>
      <c r="O254" s="3532"/>
      <c r="P254" s="3533">
        <v>4.5</v>
      </c>
      <c r="Q254" s="3533">
        <v>4</v>
      </c>
      <c r="R254" s="3533">
        <v>3.4</v>
      </c>
      <c r="S254" s="3533">
        <v>18</v>
      </c>
      <c r="T254" s="3533"/>
      <c r="U254" s="3530" t="s">
        <v>9</v>
      </c>
      <c r="V254" s="3533"/>
      <c r="W254" s="3533"/>
      <c r="X254" s="3532"/>
      <c r="Y254" s="3532"/>
      <c r="Z254" s="3532"/>
      <c r="AA254" s="3535"/>
      <c r="AB254" s="3532"/>
      <c r="AC254" s="3534"/>
    </row>
    <row r="255" spans="1:29" ht="18.75" customHeight="1">
      <c r="A255" s="3530" t="s">
        <v>5150</v>
      </c>
      <c r="B255" s="3530" t="s">
        <v>4687</v>
      </c>
      <c r="C255" s="3530" t="s">
        <v>4688</v>
      </c>
      <c r="D255" s="3530" t="s">
        <v>5151</v>
      </c>
      <c r="E255" s="3530" t="s">
        <v>4759</v>
      </c>
      <c r="F255" s="3531" t="s">
        <v>5152</v>
      </c>
      <c r="G255" s="3530" t="s">
        <v>4519</v>
      </c>
      <c r="H255" s="3530" t="s">
        <v>932</v>
      </c>
      <c r="I255" s="3530" t="s">
        <v>4692</v>
      </c>
      <c r="J255" s="3530" t="s">
        <v>4693</v>
      </c>
      <c r="K255" s="3532">
        <v>1</v>
      </c>
      <c r="L255" s="3532">
        <v>1</v>
      </c>
      <c r="M255" s="3532"/>
      <c r="N255" s="3532"/>
      <c r="O255" s="3532"/>
      <c r="P255" s="3533">
        <v>9</v>
      </c>
      <c r="Q255" s="3533">
        <v>7</v>
      </c>
      <c r="R255" s="3533">
        <v>4.95</v>
      </c>
      <c r="S255" s="3533"/>
      <c r="T255" s="3533"/>
      <c r="U255" s="3532"/>
      <c r="V255" s="3533">
        <v>63</v>
      </c>
      <c r="W255" s="3533">
        <v>311.85000000000002</v>
      </c>
      <c r="X255" s="3532"/>
      <c r="Y255" s="3532"/>
      <c r="Z255" s="3530" t="s">
        <v>9</v>
      </c>
      <c r="AA255" s="3531"/>
      <c r="AB255" s="3532"/>
      <c r="AC255" s="3534"/>
    </row>
    <row r="256" spans="1:29" ht="18.75" customHeight="1">
      <c r="A256" s="3530" t="s">
        <v>5153</v>
      </c>
      <c r="B256" s="3532"/>
      <c r="C256" s="3532"/>
      <c r="D256" s="3532"/>
      <c r="E256" s="3532"/>
      <c r="F256" s="3535"/>
      <c r="G256" s="3532"/>
      <c r="H256" s="3532"/>
      <c r="I256" s="3532"/>
      <c r="J256" s="3532"/>
      <c r="K256" s="3532"/>
      <c r="L256" s="3532"/>
      <c r="M256" s="3530" t="s">
        <v>9</v>
      </c>
      <c r="N256" s="3530" t="s">
        <v>819</v>
      </c>
      <c r="O256" s="3532"/>
      <c r="P256" s="3533">
        <v>9</v>
      </c>
      <c r="Q256" s="3533">
        <v>7</v>
      </c>
      <c r="R256" s="3533">
        <v>4.95</v>
      </c>
      <c r="S256" s="3533">
        <v>63</v>
      </c>
      <c r="T256" s="3533"/>
      <c r="U256" s="3530" t="s">
        <v>9</v>
      </c>
      <c r="V256" s="3533"/>
      <c r="W256" s="3533"/>
      <c r="X256" s="3532"/>
      <c r="Y256" s="3532"/>
      <c r="Z256" s="3532"/>
      <c r="AA256" s="3535"/>
      <c r="AB256" s="3532"/>
      <c r="AC256" s="3534"/>
    </row>
    <row r="257" spans="1:29" ht="18.75" customHeight="1">
      <c r="A257" s="3530" t="s">
        <v>5154</v>
      </c>
      <c r="B257" s="3530" t="s">
        <v>4743</v>
      </c>
      <c r="C257" s="3530" t="s">
        <v>4744</v>
      </c>
      <c r="D257" s="3530" t="s">
        <v>5155</v>
      </c>
      <c r="E257" s="3530" t="s">
        <v>4952</v>
      </c>
      <c r="F257" s="3531" t="s">
        <v>5156</v>
      </c>
      <c r="G257" s="3530" t="s">
        <v>4519</v>
      </c>
      <c r="H257" s="3530" t="s">
        <v>932</v>
      </c>
      <c r="I257" s="3530" t="s">
        <v>4692</v>
      </c>
      <c r="J257" s="3530" t="s">
        <v>4693</v>
      </c>
      <c r="K257" s="3532">
        <v>1</v>
      </c>
      <c r="L257" s="3532">
        <v>2</v>
      </c>
      <c r="M257" s="3532"/>
      <c r="N257" s="3532"/>
      <c r="O257" s="3532"/>
      <c r="P257" s="3533">
        <v>16</v>
      </c>
      <c r="Q257" s="3533">
        <v>83.42</v>
      </c>
      <c r="R257" s="3533">
        <v>9.3800000000000008</v>
      </c>
      <c r="S257" s="3533"/>
      <c r="T257" s="3533"/>
      <c r="U257" s="3532"/>
      <c r="V257" s="3533">
        <v>1862.78</v>
      </c>
      <c r="W257" s="3533">
        <v>9671.68</v>
      </c>
      <c r="X257" s="3532"/>
      <c r="Y257" s="3532"/>
      <c r="Z257" s="3530" t="s">
        <v>9</v>
      </c>
      <c r="AA257" s="3531"/>
      <c r="AB257" s="3532"/>
      <c r="AC257" s="3534"/>
    </row>
    <row r="258" spans="1:29" ht="18.75" customHeight="1">
      <c r="A258" s="3530" t="s">
        <v>5157</v>
      </c>
      <c r="B258" s="3532"/>
      <c r="C258" s="3532"/>
      <c r="D258" s="3532"/>
      <c r="E258" s="3532"/>
      <c r="F258" s="3535"/>
      <c r="G258" s="3532"/>
      <c r="H258" s="3532"/>
      <c r="I258" s="3532"/>
      <c r="J258" s="3532"/>
      <c r="K258" s="3532"/>
      <c r="L258" s="3532"/>
      <c r="M258" s="3530" t="s">
        <v>9</v>
      </c>
      <c r="N258" s="3530" t="s">
        <v>819</v>
      </c>
      <c r="O258" s="3530" t="s">
        <v>4943</v>
      </c>
      <c r="P258" s="3533">
        <v>12</v>
      </c>
      <c r="Q258" s="3533">
        <v>44</v>
      </c>
      <c r="R258" s="3533">
        <v>3.4</v>
      </c>
      <c r="S258" s="3533">
        <v>528</v>
      </c>
      <c r="T258" s="3533"/>
      <c r="U258" s="3530" t="s">
        <v>9</v>
      </c>
      <c r="V258" s="3533"/>
      <c r="W258" s="3533"/>
      <c r="X258" s="3532"/>
      <c r="Y258" s="3532"/>
      <c r="Z258" s="3532"/>
      <c r="AA258" s="3535"/>
      <c r="AB258" s="3532"/>
      <c r="AC258" s="3534"/>
    </row>
    <row r="259" spans="1:29" ht="18.75" customHeight="1">
      <c r="A259" s="3530" t="s">
        <v>5158</v>
      </c>
      <c r="B259" s="3532"/>
      <c r="C259" s="3532"/>
      <c r="D259" s="3532"/>
      <c r="E259" s="3532"/>
      <c r="F259" s="3535"/>
      <c r="G259" s="3532"/>
      <c r="H259" s="3532"/>
      <c r="I259" s="3532"/>
      <c r="J259" s="3532"/>
      <c r="K259" s="3532"/>
      <c r="L259" s="3532"/>
      <c r="M259" s="3532"/>
      <c r="N259" s="3530" t="s">
        <v>819</v>
      </c>
      <c r="O259" s="3530" t="s">
        <v>4812</v>
      </c>
      <c r="P259" s="3533">
        <v>5.45</v>
      </c>
      <c r="Q259" s="3533">
        <v>12.4</v>
      </c>
      <c r="R259" s="3533">
        <v>4.2</v>
      </c>
      <c r="S259" s="3533">
        <v>67.58</v>
      </c>
      <c r="T259" s="3533"/>
      <c r="U259" s="3530" t="s">
        <v>9</v>
      </c>
      <c r="V259" s="3533"/>
      <c r="W259" s="3533"/>
      <c r="X259" s="3532"/>
      <c r="Y259" s="3532"/>
      <c r="Z259" s="3532"/>
      <c r="AA259" s="3535"/>
      <c r="AB259" s="3532"/>
      <c r="AC259" s="3534"/>
    </row>
    <row r="260" spans="1:29" ht="18.75" customHeight="1">
      <c r="A260" s="3530" t="s">
        <v>5159</v>
      </c>
      <c r="B260" s="3532"/>
      <c r="C260" s="3532"/>
      <c r="D260" s="3532"/>
      <c r="E260" s="3532"/>
      <c r="F260" s="3535"/>
      <c r="G260" s="3532"/>
      <c r="H260" s="3532"/>
      <c r="I260" s="3532"/>
      <c r="J260" s="3532"/>
      <c r="K260" s="3532"/>
      <c r="L260" s="3532"/>
      <c r="M260" s="3532"/>
      <c r="N260" s="3530" t="s">
        <v>819</v>
      </c>
      <c r="O260" s="3530" t="s">
        <v>925</v>
      </c>
      <c r="P260" s="3533">
        <v>16</v>
      </c>
      <c r="Q260" s="3533">
        <v>46.2</v>
      </c>
      <c r="R260" s="3533">
        <v>6</v>
      </c>
      <c r="S260" s="3533">
        <v>739.2</v>
      </c>
      <c r="T260" s="3533"/>
      <c r="U260" s="3530" t="s">
        <v>9</v>
      </c>
      <c r="V260" s="3533"/>
      <c r="W260" s="3533"/>
      <c r="X260" s="3532"/>
      <c r="Y260" s="3532"/>
      <c r="Z260" s="3532"/>
      <c r="AA260" s="3535"/>
      <c r="AB260" s="3532"/>
      <c r="AC260" s="3534"/>
    </row>
    <row r="261" spans="1:29" ht="18.75" customHeight="1">
      <c r="A261" s="3530" t="s">
        <v>5160</v>
      </c>
      <c r="B261" s="3532"/>
      <c r="C261" s="3532"/>
      <c r="D261" s="3532"/>
      <c r="E261" s="3532"/>
      <c r="F261" s="3535"/>
      <c r="G261" s="3532"/>
      <c r="H261" s="3532"/>
      <c r="I261" s="3532"/>
      <c r="J261" s="3532"/>
      <c r="K261" s="3532"/>
      <c r="L261" s="3532"/>
      <c r="M261" s="3530" t="s">
        <v>9</v>
      </c>
      <c r="N261" s="3530" t="s">
        <v>4814</v>
      </c>
      <c r="O261" s="3532"/>
      <c r="P261" s="3533">
        <v>12</v>
      </c>
      <c r="Q261" s="3533">
        <v>44</v>
      </c>
      <c r="R261" s="3533">
        <v>5.98</v>
      </c>
      <c r="S261" s="3533">
        <v>528</v>
      </c>
      <c r="T261" s="3533"/>
      <c r="U261" s="3530" t="s">
        <v>9</v>
      </c>
      <c r="V261" s="3533"/>
      <c r="W261" s="3533"/>
      <c r="X261" s="3532"/>
      <c r="Y261" s="3532"/>
      <c r="Z261" s="3532"/>
      <c r="AA261" s="3535"/>
      <c r="AB261" s="3532"/>
      <c r="AC261" s="3534"/>
    </row>
    <row r="262" spans="1:29" ht="18.75" customHeight="1"/>
    <row r="263" spans="1:29" ht="18.75" customHeight="1">
      <c r="B263" s="4234" t="s">
        <v>5161</v>
      </c>
      <c r="C263" s="4234"/>
      <c r="D263" s="4234"/>
      <c r="E263" s="4234"/>
      <c r="G263" s="4234" t="s">
        <v>5162</v>
      </c>
      <c r="H263" s="4234"/>
      <c r="I263" s="4234"/>
      <c r="J263" s="4234"/>
      <c r="K263" s="4234" t="s">
        <v>5163</v>
      </c>
      <c r="L263" s="4234"/>
      <c r="M263" s="4234"/>
      <c r="N263" s="4234"/>
      <c r="O263" s="4234"/>
    </row>
    <row r="264" spans="1:29" ht="18.75" customHeight="1">
      <c r="B264" s="4232"/>
      <c r="C264" s="4232"/>
      <c r="D264" s="4232"/>
      <c r="E264" s="4232"/>
      <c r="G264" s="4233" t="s">
        <v>5164</v>
      </c>
      <c r="H264" s="4233"/>
      <c r="I264" s="4233"/>
      <c r="J264" s="3536">
        <v>39</v>
      </c>
      <c r="K264" s="4233" t="s">
        <v>5164</v>
      </c>
      <c r="L264" s="4233"/>
      <c r="M264" s="4233"/>
      <c r="N264" s="4233"/>
      <c r="O264" s="3536">
        <v>48636.26</v>
      </c>
    </row>
    <row r="265" spans="1:29" ht="18.75" customHeight="1">
      <c r="B265" s="4232"/>
      <c r="C265" s="4232"/>
      <c r="D265" s="4232"/>
      <c r="E265" s="4232"/>
      <c r="G265" s="4233" t="s">
        <v>5165</v>
      </c>
      <c r="H265" s="4233"/>
      <c r="I265" s="4233"/>
      <c r="J265" s="3536">
        <v>1</v>
      </c>
      <c r="K265" s="4233" t="s">
        <v>5165</v>
      </c>
      <c r="L265" s="4233"/>
      <c r="M265" s="4233"/>
      <c r="N265" s="4233"/>
      <c r="O265" s="3536">
        <v>1255.5</v>
      </c>
    </row>
    <row r="266" spans="1:29" ht="18.75" customHeight="1">
      <c r="B266" s="4232"/>
      <c r="C266" s="4232"/>
      <c r="D266" s="4232"/>
      <c r="E266" s="4232"/>
      <c r="G266" s="4233" t="s">
        <v>5166</v>
      </c>
      <c r="H266" s="4233"/>
      <c r="I266" s="4233"/>
      <c r="J266" s="3536">
        <v>18</v>
      </c>
      <c r="K266" s="4233" t="s">
        <v>5166</v>
      </c>
      <c r="L266" s="4233"/>
      <c r="M266" s="4233"/>
      <c r="N266" s="4233"/>
      <c r="O266" s="3536">
        <v>7617.38</v>
      </c>
    </row>
    <row r="267" spans="1:29" ht="18.75" customHeight="1">
      <c r="B267" s="4232"/>
      <c r="C267" s="4232"/>
      <c r="D267" s="4232"/>
      <c r="E267" s="4232"/>
      <c r="G267" s="4233" t="s">
        <v>5167</v>
      </c>
      <c r="H267" s="4233"/>
      <c r="I267" s="4233"/>
      <c r="J267" s="3536">
        <v>5</v>
      </c>
      <c r="K267" s="4233" t="s">
        <v>5167</v>
      </c>
      <c r="L267" s="4233"/>
      <c r="M267" s="4233"/>
      <c r="N267" s="4233"/>
      <c r="O267" s="3536">
        <v>41.76</v>
      </c>
    </row>
    <row r="268" spans="1:29" ht="18.75" customHeight="1">
      <c r="B268" s="4232"/>
      <c r="C268" s="4232"/>
      <c r="D268" s="4232"/>
      <c r="E268" s="4232"/>
      <c r="G268" s="4235" t="s">
        <v>5168</v>
      </c>
      <c r="H268" s="4235"/>
      <c r="I268" s="4235"/>
      <c r="J268" s="3537">
        <v>63</v>
      </c>
      <c r="K268" s="4235" t="s">
        <v>5168</v>
      </c>
      <c r="L268" s="4235"/>
      <c r="M268" s="4235"/>
      <c r="N268" s="4235"/>
      <c r="O268" s="3537">
        <v>57550.9</v>
      </c>
    </row>
  </sheetData>
  <mergeCells count="46">
    <mergeCell ref="G266:I266"/>
    <mergeCell ref="K266:N266"/>
    <mergeCell ref="G267:I267"/>
    <mergeCell ref="K267:N267"/>
    <mergeCell ref="G268:I268"/>
    <mergeCell ref="K268:N268"/>
    <mergeCell ref="X3:Y3"/>
    <mergeCell ref="Z3:Z5"/>
    <mergeCell ref="AA3:AA5"/>
    <mergeCell ref="AB3:AB5"/>
    <mergeCell ref="B264:E268"/>
    <mergeCell ref="G264:I264"/>
    <mergeCell ref="K264:N264"/>
    <mergeCell ref="G265:I265"/>
    <mergeCell ref="K265:N265"/>
    <mergeCell ref="X4:X5"/>
    <mergeCell ref="Y4:Y5"/>
    <mergeCell ref="B263:E263"/>
    <mergeCell ref="G263:J263"/>
    <mergeCell ref="K263:O263"/>
    <mergeCell ref="T4:T5"/>
    <mergeCell ref="U4:U5"/>
    <mergeCell ref="P4:P5"/>
    <mergeCell ref="Q4:Q5"/>
    <mergeCell ref="R4:R5"/>
    <mergeCell ref="S4:S5"/>
    <mergeCell ref="K3:K5"/>
    <mergeCell ref="L3:W3"/>
    <mergeCell ref="V4:V5"/>
    <mergeCell ref="W4:W5"/>
    <mergeCell ref="A1:AC1"/>
    <mergeCell ref="A2:AC2"/>
    <mergeCell ref="A3:A5"/>
    <mergeCell ref="B3:B5"/>
    <mergeCell ref="C3:C5"/>
    <mergeCell ref="D3:D5"/>
    <mergeCell ref="E3:E5"/>
    <mergeCell ref="F3:F5"/>
    <mergeCell ref="G3:I3"/>
    <mergeCell ref="J3:J5"/>
    <mergeCell ref="AC3:AC5"/>
    <mergeCell ref="G4:G5"/>
    <mergeCell ref="H4:H5"/>
    <mergeCell ref="I4:I5"/>
    <mergeCell ref="L4:M4"/>
    <mergeCell ref="N4:O4"/>
  </mergeCells>
  <phoneticPr fontId="6" type="noConversion"/>
  <pageMargins left="1" right="1" top="1" bottom="1"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pageSetUpPr fitToPage="1"/>
  </sheetPr>
  <dimension ref="A1:AD31"/>
  <sheetViews>
    <sheetView view="pageBreakPreview" zoomScale="70" zoomScaleSheetLayoutView="70" workbookViewId="0">
      <selection activeCell="C20" sqref="C20"/>
    </sheetView>
  </sheetViews>
  <sheetFormatPr defaultRowHeight="16.5"/>
  <cols>
    <col min="1" max="1" width="5.75" style="5" customWidth="1"/>
    <col min="2" max="2" width="12.375" style="5" customWidth="1"/>
    <col min="3" max="3" width="44.25" style="5" customWidth="1"/>
    <col min="4" max="4" width="13.875" style="5" customWidth="1"/>
    <col min="5" max="5" width="12.75" style="5" customWidth="1"/>
    <col min="6" max="6" width="8.375" style="5" customWidth="1"/>
    <col min="7" max="7" width="13.75" style="5" customWidth="1"/>
    <col min="8" max="8" width="8.875" style="5" customWidth="1"/>
    <col min="9" max="9" width="11.625" style="5" customWidth="1"/>
    <col min="10" max="10" width="10.375" style="5" customWidth="1"/>
    <col min="11" max="13" width="9.75" style="5" customWidth="1"/>
    <col min="14" max="17" width="16.25" style="5" customWidth="1"/>
    <col min="18" max="18" width="13.625" style="5" customWidth="1"/>
    <col min="19" max="19" width="17.25" style="5" customWidth="1"/>
    <col min="20" max="22" width="13.625" style="5" customWidth="1"/>
    <col min="23" max="23" width="14.375" style="5" customWidth="1"/>
    <col min="24" max="24" width="13.375" style="5" customWidth="1"/>
    <col min="25" max="25" width="13" style="5" customWidth="1"/>
    <col min="26" max="26" width="11.875" style="5" customWidth="1"/>
    <col min="27" max="27" width="10.625" style="5" customWidth="1"/>
    <col min="28" max="28" width="11" style="5" customWidth="1"/>
    <col min="29" max="29" width="11.125" style="5" customWidth="1"/>
    <col min="30" max="30" width="14.75" style="5" customWidth="1"/>
    <col min="31" max="16384" width="9" style="39"/>
  </cols>
  <sheetData>
    <row r="1" spans="1:30" s="6" customFormat="1" ht="30" customHeight="1">
      <c r="A1" s="2918" t="s">
        <v>2074</v>
      </c>
      <c r="B1" s="1"/>
      <c r="C1" s="2918"/>
      <c r="D1" s="4"/>
      <c r="E1" s="1"/>
      <c r="F1" s="1"/>
      <c r="G1" s="2"/>
      <c r="H1" s="2"/>
      <c r="I1" s="2"/>
      <c r="J1" s="2"/>
      <c r="K1" s="3440"/>
      <c r="L1" s="2"/>
      <c r="M1" s="3"/>
      <c r="N1" s="3"/>
      <c r="O1" s="3"/>
      <c r="P1" s="3"/>
      <c r="Q1" s="3"/>
      <c r="R1" s="3"/>
      <c r="S1" s="3"/>
      <c r="T1" s="3"/>
      <c r="U1" s="3"/>
      <c r="V1" s="3"/>
      <c r="W1" s="3"/>
      <c r="X1" s="3"/>
      <c r="Y1" s="3"/>
      <c r="Z1" s="3"/>
      <c r="AA1" s="3"/>
      <c r="AB1" s="3"/>
      <c r="AC1" s="4"/>
      <c r="AD1" s="5"/>
    </row>
    <row r="2" spans="1:30" s="6" customFormat="1" ht="30" customHeight="1">
      <c r="A2" s="141" t="s">
        <v>2075</v>
      </c>
      <c r="B2" s="1"/>
      <c r="C2" s="141"/>
      <c r="D2" s="3441"/>
      <c r="E2" s="1"/>
      <c r="F2" s="1"/>
      <c r="G2" s="2"/>
      <c r="H2" s="2"/>
      <c r="I2" s="2"/>
      <c r="J2" s="2"/>
      <c r="K2" s="3440"/>
      <c r="L2" s="2"/>
      <c r="M2" s="3"/>
      <c r="N2" s="3"/>
      <c r="O2" s="3"/>
      <c r="P2" s="3"/>
      <c r="Q2" s="3"/>
      <c r="R2" s="3"/>
      <c r="S2" s="3"/>
      <c r="T2" s="3"/>
      <c r="U2" s="3"/>
      <c r="V2" s="3"/>
      <c r="W2" s="3"/>
      <c r="X2" s="3"/>
      <c r="Y2" s="3"/>
      <c r="Z2" s="3"/>
      <c r="AA2" s="3"/>
      <c r="AB2" s="3"/>
      <c r="AC2" s="4"/>
      <c r="AD2" s="5"/>
    </row>
    <row r="3" spans="1:30" s="6" customFormat="1" ht="18" customHeight="1">
      <c r="A3" s="2935" t="s">
        <v>4638</v>
      </c>
      <c r="B3" s="1"/>
      <c r="C3" s="14"/>
      <c r="D3" s="3442"/>
      <c r="E3" s="1"/>
      <c r="F3" s="15"/>
      <c r="G3" s="2"/>
      <c r="H3" s="2"/>
      <c r="I3" s="2"/>
      <c r="J3" s="2"/>
      <c r="K3" s="3440"/>
      <c r="L3" s="3443"/>
      <c r="M3" s="2"/>
      <c r="N3" s="2"/>
      <c r="O3" s="2"/>
      <c r="P3" s="2"/>
      <c r="Q3" s="2"/>
      <c r="R3" s="2"/>
      <c r="S3" s="2"/>
      <c r="T3" s="2"/>
      <c r="U3" s="2"/>
      <c r="V3" s="2"/>
      <c r="W3" s="2"/>
      <c r="X3" s="2"/>
      <c r="Y3" s="2"/>
      <c r="Z3" s="2"/>
      <c r="AA3" s="2"/>
      <c r="AB3" s="2"/>
      <c r="AC3" s="3444"/>
      <c r="AD3" s="5"/>
    </row>
    <row r="4" spans="1:30" s="6" customFormat="1" ht="18.75" customHeight="1" thickBot="1">
      <c r="A4" s="14" t="s">
        <v>2077</v>
      </c>
      <c r="B4" s="13"/>
      <c r="C4" s="14"/>
      <c r="D4" s="13"/>
      <c r="E4" s="13"/>
      <c r="F4" s="15"/>
      <c r="G4" s="16"/>
      <c r="H4" s="16"/>
      <c r="I4" s="16"/>
      <c r="J4" s="16"/>
      <c r="K4" s="3445"/>
      <c r="L4" s="16"/>
      <c r="M4" s="17"/>
      <c r="N4" s="17"/>
      <c r="O4" s="17"/>
      <c r="P4" s="17"/>
      <c r="Q4" s="17"/>
      <c r="R4" s="17"/>
      <c r="S4" s="17"/>
      <c r="T4" s="17"/>
      <c r="U4" s="17"/>
      <c r="V4" s="17"/>
      <c r="W4" s="17"/>
      <c r="X4" s="17"/>
      <c r="Y4" s="17"/>
      <c r="Z4" s="17"/>
      <c r="AA4" s="17"/>
      <c r="AB4" s="17"/>
      <c r="AC4" s="18"/>
      <c r="AD4" s="3446" t="s">
        <v>4508</v>
      </c>
    </row>
    <row r="5" spans="1:30" s="22" customFormat="1" ht="23.25" customHeight="1">
      <c r="A5" s="4237" t="s">
        <v>0</v>
      </c>
      <c r="B5" s="4239" t="s">
        <v>1</v>
      </c>
      <c r="C5" s="4239" t="s">
        <v>4509</v>
      </c>
      <c r="D5" s="4241" t="s">
        <v>4510</v>
      </c>
      <c r="E5" s="4243" t="s">
        <v>6</v>
      </c>
      <c r="F5" s="4245" t="s">
        <v>2</v>
      </c>
      <c r="G5" s="4243" t="s">
        <v>14</v>
      </c>
      <c r="H5" s="4247" t="s">
        <v>3</v>
      </c>
      <c r="I5" s="4248"/>
      <c r="J5" s="4248"/>
      <c r="K5" s="4248"/>
      <c r="L5" s="4248"/>
      <c r="M5" s="4248"/>
      <c r="N5" s="4248"/>
      <c r="O5" s="4249"/>
      <c r="P5" s="4250" t="s">
        <v>15</v>
      </c>
      <c r="Q5" s="4250" t="s">
        <v>8</v>
      </c>
      <c r="R5" s="4250" t="s">
        <v>4</v>
      </c>
      <c r="S5" s="4236" t="s">
        <v>16</v>
      </c>
      <c r="T5" s="4236"/>
      <c r="U5" s="4236" t="s">
        <v>17</v>
      </c>
      <c r="V5" s="4236"/>
      <c r="W5" s="4236"/>
      <c r="X5" s="4250" t="s">
        <v>4511</v>
      </c>
      <c r="Y5" s="4250" t="s">
        <v>18</v>
      </c>
      <c r="Z5" s="4250" t="s">
        <v>19</v>
      </c>
      <c r="AA5" s="4250" t="s">
        <v>4512</v>
      </c>
      <c r="AB5" s="4250" t="s">
        <v>5</v>
      </c>
      <c r="AC5" s="4250" t="s">
        <v>4513</v>
      </c>
      <c r="AD5" s="4252" t="s">
        <v>763</v>
      </c>
    </row>
    <row r="6" spans="1:30" s="22" customFormat="1" ht="64.5" customHeight="1">
      <c r="A6" s="4238"/>
      <c r="B6" s="4240"/>
      <c r="C6" s="4240"/>
      <c r="D6" s="4242"/>
      <c r="E6" s="4244"/>
      <c r="F6" s="4242"/>
      <c r="G6" s="4246"/>
      <c r="H6" s="23" t="s">
        <v>7</v>
      </c>
      <c r="I6" s="23" t="s">
        <v>22</v>
      </c>
      <c r="J6" s="24" t="s">
        <v>23</v>
      </c>
      <c r="K6" s="24" t="s">
        <v>24</v>
      </c>
      <c r="L6" s="24" t="s">
        <v>25</v>
      </c>
      <c r="M6" s="24" t="s">
        <v>26</v>
      </c>
      <c r="N6" s="26" t="s">
        <v>4514</v>
      </c>
      <c r="O6" s="26" t="s">
        <v>4515</v>
      </c>
      <c r="P6" s="4251"/>
      <c r="Q6" s="4251"/>
      <c r="R6" s="4251"/>
      <c r="S6" s="26" t="s">
        <v>28</v>
      </c>
      <c r="T6" s="26" t="s">
        <v>29</v>
      </c>
      <c r="U6" s="26" t="s">
        <v>30</v>
      </c>
      <c r="V6" s="26" t="s">
        <v>31</v>
      </c>
      <c r="W6" s="26" t="s">
        <v>32</v>
      </c>
      <c r="X6" s="4251"/>
      <c r="Y6" s="4251"/>
      <c r="Z6" s="4251"/>
      <c r="AA6" s="4251"/>
      <c r="AB6" s="4251"/>
      <c r="AC6" s="4251"/>
      <c r="AD6" s="4253" t="s">
        <v>2107</v>
      </c>
    </row>
    <row r="7" spans="1:30" ht="28.9" customHeight="1">
      <c r="A7" s="28">
        <v>1</v>
      </c>
      <c r="B7" s="28" t="s">
        <v>4639</v>
      </c>
      <c r="C7" s="3447" t="s">
        <v>4640</v>
      </c>
      <c r="D7" s="28" t="s">
        <v>4535</v>
      </c>
      <c r="E7" s="28" t="s">
        <v>4532</v>
      </c>
      <c r="F7" s="28" t="s">
        <v>629</v>
      </c>
      <c r="G7" s="28" t="s">
        <v>1354</v>
      </c>
      <c r="H7" s="28" t="s">
        <v>632</v>
      </c>
      <c r="I7" s="28"/>
      <c r="J7" s="3448" t="s">
        <v>4520</v>
      </c>
      <c r="K7" s="3449">
        <f>MAX(K8:K10)</f>
        <v>13.5</v>
      </c>
      <c r="L7" s="3449">
        <f>MAX(L8:L10)</f>
        <v>25.7741935483871</v>
      </c>
      <c r="M7" s="3449">
        <f>SUM(M8:M10)</f>
        <v>16.5</v>
      </c>
      <c r="N7" s="3450">
        <f>K7 * L7</f>
        <v>347.95161290322585</v>
      </c>
      <c r="O7" s="3450">
        <f>SUM(O8:O10)</f>
        <v>0</v>
      </c>
      <c r="P7" s="3450">
        <f>SUM(P8:P10)</f>
        <v>485.45</v>
      </c>
      <c r="Q7" s="3450">
        <f>SUM(Q8:Q10)</f>
        <v>1899.36</v>
      </c>
      <c r="R7" s="28" t="s">
        <v>4641</v>
      </c>
      <c r="S7" s="3450">
        <v>0</v>
      </c>
      <c r="T7" s="28" t="s">
        <v>4521</v>
      </c>
      <c r="U7" s="28" t="s">
        <v>4520</v>
      </c>
      <c r="V7" s="3450">
        <v>0</v>
      </c>
      <c r="W7" s="3450">
        <v>0</v>
      </c>
      <c r="X7" s="28" t="s">
        <v>4521</v>
      </c>
      <c r="Y7" s="28" t="s">
        <v>4520</v>
      </c>
      <c r="Z7" s="28" t="s">
        <v>4520</v>
      </c>
      <c r="AA7" s="28" t="s">
        <v>4520</v>
      </c>
      <c r="AB7" s="28" t="s">
        <v>4521</v>
      </c>
      <c r="AC7" s="3447" t="s">
        <v>4520</v>
      </c>
      <c r="AD7" s="3447" t="s">
        <v>4520</v>
      </c>
    </row>
    <row r="8" spans="1:30" ht="28.9" customHeight="1">
      <c r="A8" s="28"/>
      <c r="B8" s="28" t="s">
        <v>4520</v>
      </c>
      <c r="C8" s="3447" t="s">
        <v>4520</v>
      </c>
      <c r="D8" s="28" t="s">
        <v>4520</v>
      </c>
      <c r="E8" s="28" t="s">
        <v>4520</v>
      </c>
      <c r="F8" s="28" t="s">
        <v>4520</v>
      </c>
      <c r="G8" s="28" t="s">
        <v>4520</v>
      </c>
      <c r="H8" s="28" t="s">
        <v>4520</v>
      </c>
      <c r="I8" s="28" t="s">
        <v>4521</v>
      </c>
      <c r="J8" s="3448" t="s">
        <v>4642</v>
      </c>
      <c r="K8" s="3449">
        <v>13.5</v>
      </c>
      <c r="L8" s="3449">
        <f>N8 / K8</f>
        <v>16.5</v>
      </c>
      <c r="M8" s="3449">
        <v>4.5</v>
      </c>
      <c r="N8" s="3450">
        <v>222.75</v>
      </c>
      <c r="O8" s="3450">
        <v>0</v>
      </c>
      <c r="P8" s="3450">
        <v>222.75</v>
      </c>
      <c r="Q8" s="3450">
        <v>1002.38</v>
      </c>
      <c r="R8" s="28" t="s">
        <v>4520</v>
      </c>
      <c r="S8" s="3450"/>
      <c r="T8" s="28"/>
      <c r="U8" s="28"/>
      <c r="V8" s="3450"/>
      <c r="W8" s="3450"/>
      <c r="X8" s="28"/>
      <c r="Y8" s="28" t="s">
        <v>4520</v>
      </c>
      <c r="Z8" s="28" t="s">
        <v>4520</v>
      </c>
      <c r="AA8" s="28" t="s">
        <v>4520</v>
      </c>
      <c r="AB8" s="28"/>
      <c r="AC8" s="3447" t="s">
        <v>4520</v>
      </c>
      <c r="AD8" s="3447" t="s">
        <v>4520</v>
      </c>
    </row>
    <row r="9" spans="1:30" ht="28.9" customHeight="1">
      <c r="A9" s="28"/>
      <c r="B9" s="28" t="s">
        <v>4520</v>
      </c>
      <c r="C9" s="3447" t="s">
        <v>4520</v>
      </c>
      <c r="D9" s="28" t="s">
        <v>4520</v>
      </c>
      <c r="E9" s="28" t="s">
        <v>4520</v>
      </c>
      <c r="F9" s="28" t="s">
        <v>4520</v>
      </c>
      <c r="G9" s="28" t="s">
        <v>4520</v>
      </c>
      <c r="H9" s="28" t="s">
        <v>4520</v>
      </c>
      <c r="I9" s="28" t="s">
        <v>4521</v>
      </c>
      <c r="J9" s="3448" t="s">
        <v>4643</v>
      </c>
      <c r="K9" s="3449">
        <v>13.5</v>
      </c>
      <c r="L9" s="3449">
        <f>N9 / K9</f>
        <v>16.5</v>
      </c>
      <c r="M9" s="3449">
        <v>3.2</v>
      </c>
      <c r="N9" s="3450">
        <v>222.75</v>
      </c>
      <c r="O9" s="3450">
        <v>0</v>
      </c>
      <c r="P9" s="3450">
        <v>222.75</v>
      </c>
      <c r="Q9" s="3450">
        <v>712.8</v>
      </c>
      <c r="R9" s="28" t="s">
        <v>4520</v>
      </c>
      <c r="S9" s="3450"/>
      <c r="T9" s="28"/>
      <c r="U9" s="28"/>
      <c r="V9" s="3450"/>
      <c r="W9" s="3450"/>
      <c r="X9" s="28"/>
      <c r="Y9" s="28" t="s">
        <v>4520</v>
      </c>
      <c r="Z9" s="28" t="s">
        <v>4520</v>
      </c>
      <c r="AA9" s="28" t="s">
        <v>4520</v>
      </c>
      <c r="AB9" s="28"/>
      <c r="AC9" s="3447" t="s">
        <v>4520</v>
      </c>
      <c r="AD9" s="3447" t="s">
        <v>4520</v>
      </c>
    </row>
    <row r="10" spans="1:30" ht="28.9" customHeight="1">
      <c r="A10" s="28"/>
      <c r="B10" s="28" t="s">
        <v>4520</v>
      </c>
      <c r="C10" s="3447" t="s">
        <v>4520</v>
      </c>
      <c r="D10" s="28" t="s">
        <v>4520</v>
      </c>
      <c r="E10" s="28" t="s">
        <v>4520</v>
      </c>
      <c r="F10" s="28" t="s">
        <v>4520</v>
      </c>
      <c r="G10" s="28" t="s">
        <v>4520</v>
      </c>
      <c r="H10" s="28" t="s">
        <v>4520</v>
      </c>
      <c r="I10" s="28" t="s">
        <v>4521</v>
      </c>
      <c r="J10" s="3448" t="s">
        <v>4644</v>
      </c>
      <c r="K10" s="3449">
        <v>1.55</v>
      </c>
      <c r="L10" s="3449">
        <f>N10 / K10</f>
        <v>25.7741935483871</v>
      </c>
      <c r="M10" s="3449">
        <v>8.8000000000000007</v>
      </c>
      <c r="N10" s="3450">
        <v>39.950000000000003</v>
      </c>
      <c r="O10" s="3450">
        <v>0</v>
      </c>
      <c r="P10" s="3450">
        <v>39.950000000000003</v>
      </c>
      <c r="Q10" s="3450">
        <v>184.18</v>
      </c>
      <c r="R10" s="28" t="s">
        <v>4520</v>
      </c>
      <c r="S10" s="3450"/>
      <c r="T10" s="28"/>
      <c r="U10" s="28"/>
      <c r="V10" s="3450"/>
      <c r="W10" s="3450"/>
      <c r="X10" s="28"/>
      <c r="Y10" s="28" t="s">
        <v>4520</v>
      </c>
      <c r="Z10" s="28" t="s">
        <v>4520</v>
      </c>
      <c r="AA10" s="28" t="s">
        <v>4520</v>
      </c>
      <c r="AB10" s="28"/>
      <c r="AC10" s="3447" t="s">
        <v>4520</v>
      </c>
      <c r="AD10" s="3447" t="s">
        <v>4520</v>
      </c>
    </row>
    <row r="11" spans="1:30" ht="28.9" customHeight="1">
      <c r="A11" s="28">
        <v>2</v>
      </c>
      <c r="B11" s="28" t="s">
        <v>4645</v>
      </c>
      <c r="C11" s="3447" t="s">
        <v>4646</v>
      </c>
      <c r="D11" s="28" t="s">
        <v>4548</v>
      </c>
      <c r="E11" s="28" t="s">
        <v>4532</v>
      </c>
      <c r="F11" s="28" t="s">
        <v>629</v>
      </c>
      <c r="G11" s="28" t="s">
        <v>1354</v>
      </c>
      <c r="H11" s="28" t="s">
        <v>629</v>
      </c>
      <c r="I11" s="28"/>
      <c r="J11" s="3448" t="s">
        <v>4520</v>
      </c>
      <c r="K11" s="3449">
        <f>MAX(K12)</f>
        <v>7.5</v>
      </c>
      <c r="L11" s="3449">
        <f>MAX(L12)</f>
        <v>23</v>
      </c>
      <c r="M11" s="3449">
        <f>SUM(M12)</f>
        <v>7.2</v>
      </c>
      <c r="N11" s="3450">
        <f>K11 * L11</f>
        <v>172.5</v>
      </c>
      <c r="O11" s="3450">
        <f>SUM(O12)</f>
        <v>439.2</v>
      </c>
      <c r="P11" s="3450">
        <f>SUM(P12)</f>
        <v>172.5</v>
      </c>
      <c r="Q11" s="3450">
        <f>SUM(Q12)</f>
        <v>1242</v>
      </c>
      <c r="R11" s="28" t="s">
        <v>3092</v>
      </c>
      <c r="S11" s="3450">
        <v>0</v>
      </c>
      <c r="T11" s="28" t="s">
        <v>4521</v>
      </c>
      <c r="U11" s="28" t="s">
        <v>4520</v>
      </c>
      <c r="V11" s="3450">
        <v>0</v>
      </c>
      <c r="W11" s="3450">
        <v>0</v>
      </c>
      <c r="X11" s="28" t="s">
        <v>4521</v>
      </c>
      <c r="Y11" s="28" t="s">
        <v>4520</v>
      </c>
      <c r="Z11" s="28" t="s">
        <v>4520</v>
      </c>
      <c r="AA11" s="28" t="s">
        <v>4520</v>
      </c>
      <c r="AB11" s="28" t="s">
        <v>4521</v>
      </c>
      <c r="AC11" s="3447" t="s">
        <v>4520</v>
      </c>
      <c r="AD11" s="3447" t="s">
        <v>4647</v>
      </c>
    </row>
    <row r="12" spans="1:30" ht="28.9" customHeight="1">
      <c r="A12" s="28"/>
      <c r="B12" s="28" t="s">
        <v>4520</v>
      </c>
      <c r="C12" s="3447" t="s">
        <v>4520</v>
      </c>
      <c r="D12" s="28" t="s">
        <v>4520</v>
      </c>
      <c r="E12" s="28" t="s">
        <v>4520</v>
      </c>
      <c r="F12" s="28" t="s">
        <v>4520</v>
      </c>
      <c r="G12" s="28" t="s">
        <v>4520</v>
      </c>
      <c r="H12" s="28" t="s">
        <v>4520</v>
      </c>
      <c r="I12" s="28" t="s">
        <v>4521</v>
      </c>
      <c r="J12" s="3448" t="s">
        <v>4642</v>
      </c>
      <c r="K12" s="3449">
        <v>7.5</v>
      </c>
      <c r="L12" s="3449">
        <f>N12 / K12</f>
        <v>23</v>
      </c>
      <c r="M12" s="3449">
        <v>7.2</v>
      </c>
      <c r="N12" s="3450">
        <v>172.5</v>
      </c>
      <c r="O12" s="3450">
        <v>439.2</v>
      </c>
      <c r="P12" s="3450">
        <v>172.5</v>
      </c>
      <c r="Q12" s="3450">
        <v>1242</v>
      </c>
      <c r="R12" s="28" t="s">
        <v>4520</v>
      </c>
      <c r="S12" s="3450"/>
      <c r="T12" s="28"/>
      <c r="U12" s="28"/>
      <c r="V12" s="3450"/>
      <c r="W12" s="3450"/>
      <c r="X12" s="28"/>
      <c r="Y12" s="28" t="s">
        <v>4520</v>
      </c>
      <c r="Z12" s="28" t="s">
        <v>4520</v>
      </c>
      <c r="AA12" s="28" t="s">
        <v>4520</v>
      </c>
      <c r="AB12" s="28"/>
      <c r="AC12" s="3447" t="s">
        <v>4520</v>
      </c>
      <c r="AD12" s="3447" t="s">
        <v>4520</v>
      </c>
    </row>
    <row r="13" spans="1:30" ht="28.9" customHeight="1">
      <c r="A13" s="28">
        <v>3</v>
      </c>
      <c r="B13" s="28" t="s">
        <v>4645</v>
      </c>
      <c r="C13" s="3447" t="s">
        <v>4648</v>
      </c>
      <c r="D13" s="28" t="s">
        <v>4535</v>
      </c>
      <c r="E13" s="28" t="s">
        <v>4532</v>
      </c>
      <c r="F13" s="28" t="s">
        <v>629</v>
      </c>
      <c r="G13" s="28" t="s">
        <v>1354</v>
      </c>
      <c r="H13" s="28" t="s">
        <v>632</v>
      </c>
      <c r="I13" s="28"/>
      <c r="J13" s="3448" t="s">
        <v>4520</v>
      </c>
      <c r="K13" s="3449">
        <f>MAX(K14:K16)</f>
        <v>16.5</v>
      </c>
      <c r="L13" s="3449">
        <f>MAX(L14:L16)</f>
        <v>10</v>
      </c>
      <c r="M13" s="3449">
        <f>SUM(M14:M16)</f>
        <v>20</v>
      </c>
      <c r="N13" s="3450">
        <f>K13 * L13</f>
        <v>165</v>
      </c>
      <c r="O13" s="3450">
        <f>SUM(O14:O16)</f>
        <v>901</v>
      </c>
      <c r="P13" s="3450">
        <f>SUM(P14:P16)</f>
        <v>495</v>
      </c>
      <c r="Q13" s="3450">
        <f>SUM(Q14:Q16)</f>
        <v>3300</v>
      </c>
      <c r="R13" s="28" t="s">
        <v>4537</v>
      </c>
      <c r="S13" s="3450">
        <v>0.14000000000000001</v>
      </c>
      <c r="T13" s="28" t="s">
        <v>4521</v>
      </c>
      <c r="U13" s="28" t="s">
        <v>4520</v>
      </c>
      <c r="V13" s="3450">
        <v>0</v>
      </c>
      <c r="W13" s="3450">
        <v>0</v>
      </c>
      <c r="X13" s="28" t="s">
        <v>4538</v>
      </c>
      <c r="Y13" s="28" t="s">
        <v>4539</v>
      </c>
      <c r="Z13" s="28" t="s">
        <v>4520</v>
      </c>
      <c r="AA13" s="28" t="s">
        <v>4540</v>
      </c>
      <c r="AB13" s="28" t="s">
        <v>4521</v>
      </c>
      <c r="AC13" s="3447" t="s">
        <v>4520</v>
      </c>
      <c r="AD13" s="3447" t="s">
        <v>4520</v>
      </c>
    </row>
    <row r="14" spans="1:30" ht="28.9" customHeight="1">
      <c r="A14" s="28"/>
      <c r="B14" s="28" t="s">
        <v>4520</v>
      </c>
      <c r="C14" s="3447" t="s">
        <v>4520</v>
      </c>
      <c r="D14" s="28" t="s">
        <v>4520</v>
      </c>
      <c r="E14" s="28" t="s">
        <v>4520</v>
      </c>
      <c r="F14" s="28" t="s">
        <v>4520</v>
      </c>
      <c r="G14" s="28" t="s">
        <v>4520</v>
      </c>
      <c r="H14" s="28" t="s">
        <v>4520</v>
      </c>
      <c r="I14" s="28" t="s">
        <v>4521</v>
      </c>
      <c r="J14" s="3448" t="s">
        <v>4642</v>
      </c>
      <c r="K14" s="3449">
        <v>16.5</v>
      </c>
      <c r="L14" s="3449">
        <f>N14 / K14</f>
        <v>10</v>
      </c>
      <c r="M14" s="3449">
        <v>5</v>
      </c>
      <c r="N14" s="3450">
        <v>165</v>
      </c>
      <c r="O14" s="3450">
        <v>265</v>
      </c>
      <c r="P14" s="3450">
        <v>165</v>
      </c>
      <c r="Q14" s="3450">
        <v>825</v>
      </c>
      <c r="R14" s="28" t="s">
        <v>4520</v>
      </c>
      <c r="S14" s="3450"/>
      <c r="T14" s="28"/>
      <c r="U14" s="28"/>
      <c r="V14" s="3450"/>
      <c r="W14" s="3450"/>
      <c r="X14" s="28"/>
      <c r="Y14" s="28" t="s">
        <v>4520</v>
      </c>
      <c r="Z14" s="28" t="s">
        <v>4520</v>
      </c>
      <c r="AA14" s="28" t="s">
        <v>4520</v>
      </c>
      <c r="AB14" s="28"/>
      <c r="AC14" s="3447" t="s">
        <v>4520</v>
      </c>
      <c r="AD14" s="3447" t="s">
        <v>4520</v>
      </c>
    </row>
    <row r="15" spans="1:30" ht="28.9" customHeight="1">
      <c r="A15" s="28"/>
      <c r="B15" s="28" t="s">
        <v>4520</v>
      </c>
      <c r="C15" s="3447" t="s">
        <v>4520</v>
      </c>
      <c r="D15" s="28" t="s">
        <v>4520</v>
      </c>
      <c r="E15" s="28" t="s">
        <v>4520</v>
      </c>
      <c r="F15" s="28" t="s">
        <v>4520</v>
      </c>
      <c r="G15" s="28" t="s">
        <v>4520</v>
      </c>
      <c r="H15" s="28" t="s">
        <v>4520</v>
      </c>
      <c r="I15" s="28" t="s">
        <v>4521</v>
      </c>
      <c r="J15" s="3448" t="s">
        <v>4649</v>
      </c>
      <c r="K15" s="3449">
        <v>16.5</v>
      </c>
      <c r="L15" s="3449">
        <f>N15 / K15</f>
        <v>10</v>
      </c>
      <c r="M15" s="3449">
        <v>3</v>
      </c>
      <c r="N15" s="3450">
        <v>165</v>
      </c>
      <c r="O15" s="3450">
        <v>0</v>
      </c>
      <c r="P15" s="3450">
        <v>165</v>
      </c>
      <c r="Q15" s="3450">
        <v>495</v>
      </c>
      <c r="R15" s="28" t="s">
        <v>4520</v>
      </c>
      <c r="S15" s="3450"/>
      <c r="T15" s="28"/>
      <c r="U15" s="28"/>
      <c r="V15" s="3450"/>
      <c r="W15" s="3450"/>
      <c r="X15" s="28"/>
      <c r="Y15" s="28" t="s">
        <v>4520</v>
      </c>
      <c r="Z15" s="28" t="s">
        <v>4520</v>
      </c>
      <c r="AA15" s="28" t="s">
        <v>4520</v>
      </c>
      <c r="AB15" s="28"/>
      <c r="AC15" s="3447" t="s">
        <v>4520</v>
      </c>
      <c r="AD15" s="3447" t="s">
        <v>4520</v>
      </c>
    </row>
    <row r="16" spans="1:30" ht="28.9" customHeight="1">
      <c r="A16" s="28"/>
      <c r="B16" s="28" t="s">
        <v>4520</v>
      </c>
      <c r="C16" s="3447" t="s">
        <v>4520</v>
      </c>
      <c r="D16" s="28" t="s">
        <v>4520</v>
      </c>
      <c r="E16" s="28" t="s">
        <v>4520</v>
      </c>
      <c r="F16" s="28" t="s">
        <v>4520</v>
      </c>
      <c r="G16" s="28" t="s">
        <v>4520</v>
      </c>
      <c r="H16" s="28" t="s">
        <v>4520</v>
      </c>
      <c r="I16" s="28" t="s">
        <v>4521</v>
      </c>
      <c r="J16" s="3448" t="s">
        <v>4650</v>
      </c>
      <c r="K16" s="3449">
        <v>16.5</v>
      </c>
      <c r="L16" s="3449">
        <f>N16 / K16</f>
        <v>10</v>
      </c>
      <c r="M16" s="3449">
        <v>12</v>
      </c>
      <c r="N16" s="3450">
        <v>165</v>
      </c>
      <c r="O16" s="3450">
        <v>636</v>
      </c>
      <c r="P16" s="3450">
        <v>165</v>
      </c>
      <c r="Q16" s="3450">
        <v>1980</v>
      </c>
      <c r="R16" s="28" t="s">
        <v>4520</v>
      </c>
      <c r="S16" s="3450"/>
      <c r="T16" s="28"/>
      <c r="U16" s="28"/>
      <c r="V16" s="3450"/>
      <c r="W16" s="3450"/>
      <c r="X16" s="28"/>
      <c r="Y16" s="28" t="s">
        <v>4520</v>
      </c>
      <c r="Z16" s="28" t="s">
        <v>4520</v>
      </c>
      <c r="AA16" s="28" t="s">
        <v>4520</v>
      </c>
      <c r="AB16" s="28"/>
      <c r="AC16" s="3447" t="s">
        <v>4520</v>
      </c>
      <c r="AD16" s="3447" t="s">
        <v>4520</v>
      </c>
    </row>
    <row r="17" spans="1:30" ht="28.9" customHeight="1">
      <c r="A17" s="28">
        <v>4</v>
      </c>
      <c r="B17" s="28" t="s">
        <v>4651</v>
      </c>
      <c r="C17" s="3447" t="s">
        <v>4652</v>
      </c>
      <c r="D17" s="28" t="s">
        <v>4535</v>
      </c>
      <c r="E17" s="28" t="s">
        <v>4532</v>
      </c>
      <c r="F17" s="28" t="s">
        <v>629</v>
      </c>
      <c r="G17" s="28" t="s">
        <v>1354</v>
      </c>
      <c r="H17" s="28" t="s">
        <v>631</v>
      </c>
      <c r="I17" s="28"/>
      <c r="J17" s="3448" t="s">
        <v>4520</v>
      </c>
      <c r="K17" s="3449">
        <f>MAX(K18)</f>
        <v>21.4</v>
      </c>
      <c r="L17" s="3449">
        <f>MAX(L18)</f>
        <v>14.000000000000002</v>
      </c>
      <c r="M17" s="3449">
        <f>SUM(M18)</f>
        <v>4</v>
      </c>
      <c r="N17" s="3450">
        <f>K17 * L17</f>
        <v>299.60000000000002</v>
      </c>
      <c r="O17" s="3450">
        <f>SUM(O18)</f>
        <v>0</v>
      </c>
      <c r="P17" s="3450">
        <f>SUM(P18)</f>
        <v>299.60000000000002</v>
      </c>
      <c r="Q17" s="3450">
        <f>SUM(Q18)</f>
        <v>1198.4000000000001</v>
      </c>
      <c r="R17" s="28" t="s">
        <v>3092</v>
      </c>
      <c r="S17" s="3450">
        <v>0</v>
      </c>
      <c r="T17" s="28" t="s">
        <v>4521</v>
      </c>
      <c r="U17" s="28" t="s">
        <v>4520</v>
      </c>
      <c r="V17" s="3450">
        <v>0</v>
      </c>
      <c r="W17" s="3450">
        <v>0</v>
      </c>
      <c r="X17" s="28" t="s">
        <v>4521</v>
      </c>
      <c r="Y17" s="28" t="s">
        <v>4520</v>
      </c>
      <c r="Z17" s="28" t="s">
        <v>4520</v>
      </c>
      <c r="AA17" s="28" t="s">
        <v>4520</v>
      </c>
      <c r="AB17" s="28" t="s">
        <v>4521</v>
      </c>
      <c r="AC17" s="3447" t="s">
        <v>4520</v>
      </c>
      <c r="AD17" s="3447" t="s">
        <v>4520</v>
      </c>
    </row>
    <row r="18" spans="1:30" ht="28.9" customHeight="1">
      <c r="A18" s="28"/>
      <c r="B18" s="28" t="s">
        <v>4520</v>
      </c>
      <c r="C18" s="3447" t="s">
        <v>4520</v>
      </c>
      <c r="D18" s="28" t="s">
        <v>4520</v>
      </c>
      <c r="E18" s="28" t="s">
        <v>4520</v>
      </c>
      <c r="F18" s="28" t="s">
        <v>4520</v>
      </c>
      <c r="G18" s="28" t="s">
        <v>4520</v>
      </c>
      <c r="H18" s="28" t="s">
        <v>4520</v>
      </c>
      <c r="I18" s="28" t="s">
        <v>4521</v>
      </c>
      <c r="J18" s="3448" t="s">
        <v>4642</v>
      </c>
      <c r="K18" s="3449">
        <v>21.4</v>
      </c>
      <c r="L18" s="3449">
        <f>N18 / K18</f>
        <v>14.000000000000002</v>
      </c>
      <c r="M18" s="3449">
        <v>4</v>
      </c>
      <c r="N18" s="3450">
        <v>299.60000000000002</v>
      </c>
      <c r="O18" s="3450">
        <v>0</v>
      </c>
      <c r="P18" s="3450">
        <v>299.60000000000002</v>
      </c>
      <c r="Q18" s="3450">
        <v>1198.4000000000001</v>
      </c>
      <c r="R18" s="28" t="s">
        <v>4520</v>
      </c>
      <c r="S18" s="3450"/>
      <c r="T18" s="28"/>
      <c r="U18" s="28"/>
      <c r="V18" s="3450"/>
      <c r="W18" s="3450"/>
      <c r="X18" s="28"/>
      <c r="Y18" s="28" t="s">
        <v>4520</v>
      </c>
      <c r="Z18" s="28" t="s">
        <v>4520</v>
      </c>
      <c r="AA18" s="28" t="s">
        <v>4520</v>
      </c>
      <c r="AB18" s="28"/>
      <c r="AC18" s="3447" t="s">
        <v>4520</v>
      </c>
      <c r="AD18" s="3447" t="s">
        <v>4520</v>
      </c>
    </row>
    <row r="19" spans="1:30" ht="28.9" customHeight="1">
      <c r="A19" s="28">
        <v>5</v>
      </c>
      <c r="B19" s="28" t="s">
        <v>4645</v>
      </c>
      <c r="C19" s="3447" t="s">
        <v>4653</v>
      </c>
      <c r="D19" s="28" t="s">
        <v>4535</v>
      </c>
      <c r="E19" s="28" t="s">
        <v>4532</v>
      </c>
      <c r="F19" s="28" t="s">
        <v>629</v>
      </c>
      <c r="G19" s="28" t="s">
        <v>1354</v>
      </c>
      <c r="H19" s="28" t="s">
        <v>632</v>
      </c>
      <c r="I19" s="28"/>
      <c r="J19" s="3448" t="s">
        <v>4520</v>
      </c>
      <c r="K19" s="3449">
        <f>MAX(K20:K22)</f>
        <v>7</v>
      </c>
      <c r="L19" s="3449">
        <f>MAX(L20:L22)</f>
        <v>21</v>
      </c>
      <c r="M19" s="3449">
        <f>SUM(M20:M22)</f>
        <v>25.5</v>
      </c>
      <c r="N19" s="3450">
        <f>K19 * L19</f>
        <v>147</v>
      </c>
      <c r="O19" s="3450">
        <f>SUM(O20:O22)</f>
        <v>1428</v>
      </c>
      <c r="P19" s="3450">
        <f>SUM(P20:P22)</f>
        <v>441</v>
      </c>
      <c r="Q19" s="3450">
        <f>SUM(Q20:Q22)</f>
        <v>3748.5</v>
      </c>
      <c r="R19" s="28" t="s">
        <v>4641</v>
      </c>
      <c r="S19" s="3450">
        <v>0.14000000000000001</v>
      </c>
      <c r="T19" s="28" t="s">
        <v>4521</v>
      </c>
      <c r="U19" s="28" t="s">
        <v>4520</v>
      </c>
      <c r="V19" s="3450">
        <v>0</v>
      </c>
      <c r="W19" s="3450">
        <v>0</v>
      </c>
      <c r="X19" s="28" t="s">
        <v>4538</v>
      </c>
      <c r="Y19" s="28" t="s">
        <v>4539</v>
      </c>
      <c r="Z19" s="28" t="s">
        <v>4520</v>
      </c>
      <c r="AA19" s="28" t="s">
        <v>4540</v>
      </c>
      <c r="AB19" s="28" t="s">
        <v>4521</v>
      </c>
      <c r="AC19" s="3447" t="s">
        <v>4520</v>
      </c>
      <c r="AD19" s="3447" t="s">
        <v>4520</v>
      </c>
    </row>
    <row r="20" spans="1:30" ht="28.9" customHeight="1">
      <c r="A20" s="28"/>
      <c r="B20" s="28" t="s">
        <v>4520</v>
      </c>
      <c r="C20" s="3447" t="s">
        <v>4520</v>
      </c>
      <c r="D20" s="28" t="s">
        <v>4520</v>
      </c>
      <c r="E20" s="28" t="s">
        <v>4520</v>
      </c>
      <c r="F20" s="28" t="s">
        <v>4520</v>
      </c>
      <c r="G20" s="28" t="s">
        <v>4520</v>
      </c>
      <c r="H20" s="28" t="s">
        <v>4520</v>
      </c>
      <c r="I20" s="28" t="s">
        <v>4521</v>
      </c>
      <c r="J20" s="3448" t="s">
        <v>4642</v>
      </c>
      <c r="K20" s="3449">
        <v>7</v>
      </c>
      <c r="L20" s="3449">
        <f>N20 / K20</f>
        <v>21</v>
      </c>
      <c r="M20" s="3449">
        <v>9.5</v>
      </c>
      <c r="N20" s="3450">
        <v>147</v>
      </c>
      <c r="O20" s="3450">
        <v>532</v>
      </c>
      <c r="P20" s="3450">
        <v>147</v>
      </c>
      <c r="Q20" s="3450">
        <v>1396.5</v>
      </c>
      <c r="R20" s="28" t="s">
        <v>4520</v>
      </c>
      <c r="S20" s="3450"/>
      <c r="T20" s="28"/>
      <c r="U20" s="28"/>
      <c r="V20" s="3450"/>
      <c r="W20" s="3450"/>
      <c r="X20" s="28"/>
      <c r="Y20" s="28" t="s">
        <v>4520</v>
      </c>
      <c r="Z20" s="28" t="s">
        <v>4520</v>
      </c>
      <c r="AA20" s="28" t="s">
        <v>4520</v>
      </c>
      <c r="AB20" s="28"/>
      <c r="AC20" s="3447" t="s">
        <v>4520</v>
      </c>
      <c r="AD20" s="3447" t="s">
        <v>4520</v>
      </c>
    </row>
    <row r="21" spans="1:30" ht="28.9" customHeight="1">
      <c r="A21" s="28"/>
      <c r="B21" s="28" t="s">
        <v>4520</v>
      </c>
      <c r="C21" s="3447" t="s">
        <v>4520</v>
      </c>
      <c r="D21" s="28" t="s">
        <v>4520</v>
      </c>
      <c r="E21" s="28" t="s">
        <v>4520</v>
      </c>
      <c r="F21" s="28" t="s">
        <v>4520</v>
      </c>
      <c r="G21" s="28" t="s">
        <v>4520</v>
      </c>
      <c r="H21" s="28" t="s">
        <v>4520</v>
      </c>
      <c r="I21" s="28" t="s">
        <v>4521</v>
      </c>
      <c r="J21" s="3448" t="s">
        <v>4654</v>
      </c>
      <c r="K21" s="3449">
        <v>7</v>
      </c>
      <c r="L21" s="3449">
        <f>N21 / K21</f>
        <v>21</v>
      </c>
      <c r="M21" s="3449">
        <v>9</v>
      </c>
      <c r="N21" s="3450">
        <v>147</v>
      </c>
      <c r="O21" s="3450">
        <v>504</v>
      </c>
      <c r="P21" s="3450">
        <v>147</v>
      </c>
      <c r="Q21" s="3450">
        <v>1323</v>
      </c>
      <c r="R21" s="28" t="s">
        <v>4520</v>
      </c>
      <c r="S21" s="3450"/>
      <c r="T21" s="28"/>
      <c r="U21" s="28"/>
      <c r="V21" s="3450"/>
      <c r="W21" s="3450"/>
      <c r="X21" s="28"/>
      <c r="Y21" s="28" t="s">
        <v>4520</v>
      </c>
      <c r="Z21" s="28" t="s">
        <v>4520</v>
      </c>
      <c r="AA21" s="28" t="s">
        <v>4520</v>
      </c>
      <c r="AB21" s="28"/>
      <c r="AC21" s="3447" t="s">
        <v>4520</v>
      </c>
      <c r="AD21" s="3447" t="s">
        <v>4520</v>
      </c>
    </row>
    <row r="22" spans="1:30" ht="28.9" customHeight="1">
      <c r="A22" s="28"/>
      <c r="B22" s="28" t="s">
        <v>4520</v>
      </c>
      <c r="C22" s="3447" t="s">
        <v>4520</v>
      </c>
      <c r="D22" s="28" t="s">
        <v>4520</v>
      </c>
      <c r="E22" s="28" t="s">
        <v>4520</v>
      </c>
      <c r="F22" s="28" t="s">
        <v>4520</v>
      </c>
      <c r="G22" s="28" t="s">
        <v>4520</v>
      </c>
      <c r="H22" s="28" t="s">
        <v>4520</v>
      </c>
      <c r="I22" s="28" t="s">
        <v>4521</v>
      </c>
      <c r="J22" s="3448" t="s">
        <v>4655</v>
      </c>
      <c r="K22" s="3449">
        <v>7</v>
      </c>
      <c r="L22" s="3449">
        <f>N22 / K22</f>
        <v>21</v>
      </c>
      <c r="M22" s="3449">
        <v>7</v>
      </c>
      <c r="N22" s="3450">
        <v>147</v>
      </c>
      <c r="O22" s="3450">
        <v>392</v>
      </c>
      <c r="P22" s="3450">
        <v>147</v>
      </c>
      <c r="Q22" s="3450">
        <v>1029</v>
      </c>
      <c r="R22" s="28" t="s">
        <v>4520</v>
      </c>
      <c r="S22" s="3450"/>
      <c r="T22" s="28"/>
      <c r="U22" s="28"/>
      <c r="V22" s="3450"/>
      <c r="W22" s="3450"/>
      <c r="X22" s="28"/>
      <c r="Y22" s="28" t="s">
        <v>4520</v>
      </c>
      <c r="Z22" s="28" t="s">
        <v>4520</v>
      </c>
      <c r="AA22" s="28" t="s">
        <v>4520</v>
      </c>
      <c r="AB22" s="28"/>
      <c r="AC22" s="3447" t="s">
        <v>4520</v>
      </c>
      <c r="AD22" s="3447" t="s">
        <v>4520</v>
      </c>
    </row>
    <row r="23" spans="1:30" ht="28.9" customHeight="1">
      <c r="A23" s="28">
        <v>6</v>
      </c>
      <c r="B23" s="28" t="s">
        <v>4656</v>
      </c>
      <c r="C23" s="3447" t="s">
        <v>4657</v>
      </c>
      <c r="D23" s="28" t="s">
        <v>4552</v>
      </c>
      <c r="E23" s="28" t="s">
        <v>4658</v>
      </c>
      <c r="F23" s="28" t="s">
        <v>629</v>
      </c>
      <c r="G23" s="28" t="s">
        <v>932</v>
      </c>
      <c r="H23" s="28" t="s">
        <v>629</v>
      </c>
      <c r="I23" s="28"/>
      <c r="J23" s="3448" t="s">
        <v>4520</v>
      </c>
      <c r="K23" s="3449">
        <f>MAX(K24)</f>
        <v>7.3</v>
      </c>
      <c r="L23" s="3449">
        <f>MAX(L24)</f>
        <v>21.6</v>
      </c>
      <c r="M23" s="3449">
        <f>SUM(M24)</f>
        <v>0</v>
      </c>
      <c r="N23" s="3450">
        <f>K23 * L23</f>
        <v>157.68</v>
      </c>
      <c r="O23" s="3450">
        <f>SUM(O24)</f>
        <v>0</v>
      </c>
      <c r="P23" s="3450">
        <f>SUM(P24)</f>
        <v>157.68</v>
      </c>
      <c r="Q23" s="3450">
        <f>SUM(Q24)</f>
        <v>0</v>
      </c>
      <c r="R23" s="28" t="s">
        <v>4529</v>
      </c>
      <c r="S23" s="3450">
        <v>0</v>
      </c>
      <c r="T23" s="28" t="s">
        <v>4521</v>
      </c>
      <c r="U23" s="28" t="s">
        <v>4520</v>
      </c>
      <c r="V23" s="3450">
        <v>0</v>
      </c>
      <c r="W23" s="3450">
        <v>0</v>
      </c>
      <c r="X23" s="28" t="s">
        <v>4521</v>
      </c>
      <c r="Y23" s="28" t="s">
        <v>4520</v>
      </c>
      <c r="Z23" s="28" t="s">
        <v>4520</v>
      </c>
      <c r="AA23" s="28" t="s">
        <v>4520</v>
      </c>
      <c r="AB23" s="28" t="s">
        <v>4521</v>
      </c>
      <c r="AC23" s="3447" t="s">
        <v>4520</v>
      </c>
      <c r="AD23" s="3447" t="s">
        <v>4520</v>
      </c>
    </row>
    <row r="24" spans="1:30" ht="28.9" customHeight="1">
      <c r="A24" s="28"/>
      <c r="B24" s="28" t="s">
        <v>4520</v>
      </c>
      <c r="C24" s="3447" t="s">
        <v>4520</v>
      </c>
      <c r="D24" s="28" t="s">
        <v>4520</v>
      </c>
      <c r="E24" s="28" t="s">
        <v>4520</v>
      </c>
      <c r="F24" s="28" t="s">
        <v>4520</v>
      </c>
      <c r="G24" s="28" t="s">
        <v>4520</v>
      </c>
      <c r="H24" s="28" t="s">
        <v>4520</v>
      </c>
      <c r="I24" s="28" t="s">
        <v>4521</v>
      </c>
      <c r="J24" s="3448" t="s">
        <v>4659</v>
      </c>
      <c r="K24" s="3449">
        <v>7.3</v>
      </c>
      <c r="L24" s="3449">
        <f>N24 / K24</f>
        <v>21.6</v>
      </c>
      <c r="M24" s="3449">
        <v>0</v>
      </c>
      <c r="N24" s="3450">
        <v>157.68</v>
      </c>
      <c r="O24" s="3450">
        <v>0</v>
      </c>
      <c r="P24" s="3450">
        <v>157.68</v>
      </c>
      <c r="Q24" s="3450">
        <v>0</v>
      </c>
      <c r="R24" s="28" t="s">
        <v>4520</v>
      </c>
      <c r="S24" s="3450"/>
      <c r="T24" s="28"/>
      <c r="U24" s="28"/>
      <c r="V24" s="3450"/>
      <c r="W24" s="3450"/>
      <c r="X24" s="28"/>
      <c r="Y24" s="28" t="s">
        <v>4520</v>
      </c>
      <c r="Z24" s="28" t="s">
        <v>4520</v>
      </c>
      <c r="AA24" s="28" t="s">
        <v>4520</v>
      </c>
      <c r="AB24" s="28"/>
      <c r="AC24" s="3447" t="s">
        <v>4520</v>
      </c>
      <c r="AD24" s="3447" t="s">
        <v>4520</v>
      </c>
    </row>
    <row r="25" spans="1:30" ht="28.9" customHeight="1">
      <c r="A25" s="28">
        <v>7</v>
      </c>
      <c r="B25" s="28" t="s">
        <v>4660</v>
      </c>
      <c r="C25" s="3447" t="s">
        <v>4661</v>
      </c>
      <c r="D25" s="28" t="s">
        <v>4535</v>
      </c>
      <c r="E25" s="28" t="s">
        <v>4532</v>
      </c>
      <c r="F25" s="28" t="s">
        <v>629</v>
      </c>
      <c r="G25" s="28" t="s">
        <v>1354</v>
      </c>
      <c r="H25" s="28" t="s">
        <v>631</v>
      </c>
      <c r="I25" s="28"/>
      <c r="J25" s="3448" t="s">
        <v>4520</v>
      </c>
      <c r="K25" s="3449">
        <f>MAX(K26:K27)</f>
        <v>16.5</v>
      </c>
      <c r="L25" s="3449">
        <f>MAX(L26:L27)</f>
        <v>21.400000000000002</v>
      </c>
      <c r="M25" s="3449">
        <f>SUM(M26:M27)</f>
        <v>3</v>
      </c>
      <c r="N25" s="3450">
        <f>K25 * L25</f>
        <v>353.1</v>
      </c>
      <c r="O25" s="3450">
        <f>SUM(O26:O27)</f>
        <v>227.4</v>
      </c>
      <c r="P25" s="3450">
        <f>SUM(P26:P27)</f>
        <v>424.6</v>
      </c>
      <c r="Q25" s="3450">
        <f>SUM(Q26:Q27)</f>
        <v>1059.3</v>
      </c>
      <c r="R25" s="28" t="s">
        <v>3092</v>
      </c>
      <c r="S25" s="3450">
        <v>0</v>
      </c>
      <c r="T25" s="28" t="s">
        <v>4521</v>
      </c>
      <c r="U25" s="28" t="s">
        <v>4520</v>
      </c>
      <c r="V25" s="3450">
        <v>0</v>
      </c>
      <c r="W25" s="3450">
        <v>0</v>
      </c>
      <c r="X25" s="28" t="s">
        <v>4521</v>
      </c>
      <c r="Y25" s="28" t="s">
        <v>4520</v>
      </c>
      <c r="Z25" s="28" t="s">
        <v>4520</v>
      </c>
      <c r="AA25" s="28" t="s">
        <v>4520</v>
      </c>
      <c r="AB25" s="28" t="s">
        <v>4521</v>
      </c>
      <c r="AC25" s="3447" t="s">
        <v>4520</v>
      </c>
      <c r="AD25" s="3447" t="s">
        <v>4520</v>
      </c>
    </row>
    <row r="26" spans="1:30" ht="28.9" customHeight="1">
      <c r="A26" s="28"/>
      <c r="B26" s="28" t="s">
        <v>4520</v>
      </c>
      <c r="C26" s="3447" t="s">
        <v>4520</v>
      </c>
      <c r="D26" s="28" t="s">
        <v>4520</v>
      </c>
      <c r="E26" s="28" t="s">
        <v>4520</v>
      </c>
      <c r="F26" s="28" t="s">
        <v>4520</v>
      </c>
      <c r="G26" s="28" t="s">
        <v>4520</v>
      </c>
      <c r="H26" s="28" t="s">
        <v>4520</v>
      </c>
      <c r="I26" s="28" t="s">
        <v>4521</v>
      </c>
      <c r="J26" s="3448" t="s">
        <v>4662</v>
      </c>
      <c r="K26" s="3449">
        <v>11</v>
      </c>
      <c r="L26" s="3449">
        <f>N26 / K26</f>
        <v>6.5</v>
      </c>
      <c r="M26" s="3449">
        <v>0</v>
      </c>
      <c r="N26" s="3450">
        <v>71.5</v>
      </c>
      <c r="O26" s="3450">
        <v>0</v>
      </c>
      <c r="P26" s="3450">
        <v>71.5</v>
      </c>
      <c r="Q26" s="3450">
        <v>0</v>
      </c>
      <c r="R26" s="28" t="s">
        <v>4520</v>
      </c>
      <c r="S26" s="3450"/>
      <c r="T26" s="28"/>
      <c r="U26" s="28"/>
      <c r="V26" s="3450"/>
      <c r="W26" s="3450"/>
      <c r="X26" s="28"/>
      <c r="Y26" s="28" t="s">
        <v>4520</v>
      </c>
      <c r="Z26" s="28" t="s">
        <v>4520</v>
      </c>
      <c r="AA26" s="28" t="s">
        <v>4520</v>
      </c>
      <c r="AB26" s="28"/>
      <c r="AC26" s="3447" t="s">
        <v>4520</v>
      </c>
      <c r="AD26" s="3447" t="s">
        <v>4520</v>
      </c>
    </row>
    <row r="27" spans="1:30" ht="28.9" customHeight="1">
      <c r="A27" s="28"/>
      <c r="B27" s="28" t="s">
        <v>4520</v>
      </c>
      <c r="C27" s="3447" t="s">
        <v>4520</v>
      </c>
      <c r="D27" s="28" t="s">
        <v>4520</v>
      </c>
      <c r="E27" s="28" t="s">
        <v>4520</v>
      </c>
      <c r="F27" s="28" t="s">
        <v>4520</v>
      </c>
      <c r="G27" s="28" t="s">
        <v>4520</v>
      </c>
      <c r="H27" s="28" t="s">
        <v>4520</v>
      </c>
      <c r="I27" s="28" t="s">
        <v>4521</v>
      </c>
      <c r="J27" s="3448" t="s">
        <v>4663</v>
      </c>
      <c r="K27" s="3449">
        <v>16.5</v>
      </c>
      <c r="L27" s="3449">
        <f>N27 / K27</f>
        <v>21.400000000000002</v>
      </c>
      <c r="M27" s="3449">
        <v>3</v>
      </c>
      <c r="N27" s="3450">
        <v>353.1</v>
      </c>
      <c r="O27" s="3450">
        <v>227.4</v>
      </c>
      <c r="P27" s="3450">
        <v>353.1</v>
      </c>
      <c r="Q27" s="3450">
        <v>1059.3</v>
      </c>
      <c r="R27" s="28" t="s">
        <v>4520</v>
      </c>
      <c r="S27" s="3450"/>
      <c r="T27" s="28"/>
      <c r="U27" s="28"/>
      <c r="V27" s="3450"/>
      <c r="W27" s="3450"/>
      <c r="X27" s="28"/>
      <c r="Y27" s="28" t="s">
        <v>4520</v>
      </c>
      <c r="Z27" s="28" t="s">
        <v>4520</v>
      </c>
      <c r="AA27" s="28" t="s">
        <v>4520</v>
      </c>
      <c r="AB27" s="28"/>
      <c r="AC27" s="3447" t="s">
        <v>4520</v>
      </c>
      <c r="AD27" s="3447" t="s">
        <v>4520</v>
      </c>
    </row>
    <row r="28" spans="1:30" ht="2.4500000000000002" customHeight="1">
      <c r="A28" s="28"/>
      <c r="B28" s="28"/>
      <c r="C28" s="3447"/>
      <c r="D28" s="28"/>
      <c r="E28" s="28"/>
      <c r="F28" s="28"/>
      <c r="G28" s="28"/>
      <c r="H28" s="28"/>
      <c r="I28" s="28"/>
      <c r="J28" s="28"/>
      <c r="K28" s="28"/>
      <c r="L28" s="28"/>
      <c r="M28" s="28"/>
      <c r="N28" s="3450"/>
      <c r="O28" s="3450"/>
      <c r="P28" s="3450"/>
      <c r="Q28" s="3450"/>
      <c r="R28" s="28"/>
      <c r="S28" s="3450"/>
      <c r="T28" s="28"/>
      <c r="U28" s="28"/>
      <c r="V28" s="3450"/>
      <c r="W28" s="3450"/>
      <c r="X28" s="28"/>
      <c r="Y28" s="28"/>
      <c r="Z28" s="28"/>
      <c r="AA28" s="28"/>
      <c r="AB28" s="28"/>
      <c r="AC28" s="3447"/>
      <c r="AD28" s="3447"/>
    </row>
    <row r="29" spans="1:30" ht="28.9" customHeight="1">
      <c r="A29" s="28"/>
      <c r="B29" s="28"/>
      <c r="C29" s="3447" t="s">
        <v>2062</v>
      </c>
      <c r="D29" s="28"/>
      <c r="E29" s="28"/>
      <c r="F29" s="28"/>
      <c r="G29" s="28"/>
      <c r="H29" s="28"/>
      <c r="I29" s="28"/>
      <c r="J29" s="28"/>
      <c r="K29" s="28"/>
      <c r="L29" s="28"/>
      <c r="M29" s="28"/>
      <c r="N29" s="3450"/>
      <c r="O29" s="3450"/>
      <c r="P29" s="3450"/>
      <c r="Q29" s="3450"/>
      <c r="R29" s="28"/>
      <c r="S29" s="3450"/>
      <c r="T29" s="28"/>
      <c r="U29" s="28"/>
      <c r="V29" s="3450"/>
      <c r="W29" s="3450"/>
      <c r="X29" s="28"/>
      <c r="Y29" s="28"/>
      <c r="Z29" s="28"/>
      <c r="AA29" s="28"/>
      <c r="AB29" s="28"/>
      <c r="AC29" s="3447"/>
      <c r="AD29" s="3447"/>
    </row>
    <row r="30" spans="1:30" ht="28.9" customHeight="1">
      <c r="A30" s="28"/>
      <c r="B30" s="28"/>
      <c r="C30" s="3447" t="s">
        <v>4554</v>
      </c>
      <c r="D30" s="28"/>
      <c r="E30" s="28"/>
      <c r="F30" s="28"/>
      <c r="G30" s="28"/>
      <c r="H30" s="28"/>
      <c r="I30" s="28"/>
      <c r="J30" s="28"/>
      <c r="K30" s="28"/>
      <c r="L30" s="28"/>
      <c r="M30" s="28"/>
      <c r="N30" s="3450">
        <f>SUMIF(E7:E27,"SH", N7:N27)</f>
        <v>1485.1516129032257</v>
      </c>
      <c r="O30" s="3450">
        <f>SUMIF(E7:E27,"SH", O7:O27)</f>
        <v>2995.6</v>
      </c>
      <c r="P30" s="3450">
        <f>SUMIF(E7:E27,"SH", P7:P27)</f>
        <v>2318.15</v>
      </c>
      <c r="Q30" s="3450">
        <f>SUMIF(E7:E27,"SH", Q7:Q27)</f>
        <v>12447.56</v>
      </c>
      <c r="R30" s="28"/>
      <c r="S30" s="3450"/>
      <c r="T30" s="28"/>
      <c r="U30" s="28"/>
      <c r="V30" s="3450"/>
      <c r="W30" s="3450"/>
      <c r="X30" s="28"/>
      <c r="Y30" s="28"/>
      <c r="Z30" s="28"/>
      <c r="AA30" s="28"/>
      <c r="AB30" s="28"/>
      <c r="AC30" s="3447"/>
      <c r="AD30" s="3447"/>
    </row>
    <row r="31" spans="1:30" ht="28.9" customHeight="1">
      <c r="A31" s="28"/>
      <c r="B31" s="28"/>
      <c r="C31" s="3447" t="s">
        <v>4555</v>
      </c>
      <c r="D31" s="28"/>
      <c r="E31" s="28"/>
      <c r="F31" s="28"/>
      <c r="G31" s="28"/>
      <c r="H31" s="28"/>
      <c r="I31" s="28"/>
      <c r="J31" s="28"/>
      <c r="K31" s="28"/>
      <c r="L31" s="28"/>
      <c r="M31" s="28"/>
      <c r="N31" s="3450">
        <f>SUMIF(D7:D27,"M*", N7:N27)</f>
        <v>1642.831612903226</v>
      </c>
      <c r="O31" s="3450">
        <f>SUMIF(D7:D27,"M*", O7:O27)</f>
        <v>2995.6</v>
      </c>
      <c r="P31" s="3450">
        <f>SUMIF(D7:D27,"M*", P7:P27)</f>
        <v>2475.83</v>
      </c>
      <c r="Q31" s="3450">
        <f>SUMIF(D7:D27,"M*", Q7:Q27)</f>
        <v>12447.56</v>
      </c>
      <c r="R31" s="28"/>
      <c r="S31" s="3450"/>
      <c r="T31" s="28"/>
      <c r="U31" s="28"/>
      <c r="V31" s="3450"/>
      <c r="W31" s="3450"/>
      <c r="X31" s="28"/>
      <c r="Y31" s="28"/>
      <c r="Z31" s="28"/>
      <c r="AA31" s="28"/>
      <c r="AB31" s="28"/>
      <c r="AC31" s="3447"/>
      <c r="AD31" s="3447"/>
    </row>
  </sheetData>
  <mergeCells count="20">
    <mergeCell ref="AC5:AC6"/>
    <mergeCell ref="AD5:AD6"/>
    <mergeCell ref="U5:W5"/>
    <mergeCell ref="X5:X6"/>
    <mergeCell ref="Y5:Y6"/>
    <mergeCell ref="Z5:Z6"/>
    <mergeCell ref="AA5:AA6"/>
    <mergeCell ref="AB5:AB6"/>
    <mergeCell ref="S5:T5"/>
    <mergeCell ref="A5:A6"/>
    <mergeCell ref="B5:B6"/>
    <mergeCell ref="C5:C6"/>
    <mergeCell ref="D5:D6"/>
    <mergeCell ref="E5:E6"/>
    <mergeCell ref="F5:F6"/>
    <mergeCell ref="G5:G6"/>
    <mergeCell ref="H5:O5"/>
    <mergeCell ref="P5:P6"/>
    <mergeCell ref="Q5:Q6"/>
    <mergeCell ref="R5:R6"/>
  </mergeCells>
  <phoneticPr fontId="6" type="noConversion"/>
  <pageMargins left="0.70833330000000005" right="0.70833330000000005" top="0.74791660000000004" bottom="0.74791660000000004" header="0.3152778" footer="0.3152778"/>
  <pageSetup paperSize="8" scale="43" fitToHeight="0" orientation="landscape" r:id="rId1"/>
  <headerFooter differentOddEven="1" differentFirs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pageSetUpPr fitToPage="1"/>
  </sheetPr>
  <dimension ref="A1:R44"/>
  <sheetViews>
    <sheetView view="pageBreakPreview" zoomScale="70" zoomScaleSheetLayoutView="70" workbookViewId="0">
      <selection activeCell="C12" sqref="C12"/>
    </sheetView>
  </sheetViews>
  <sheetFormatPr defaultRowHeight="15"/>
  <cols>
    <col min="1" max="1" width="5" style="3458" customWidth="1"/>
    <col min="2" max="2" width="10.875" style="3458" customWidth="1"/>
    <col min="3" max="3" width="23.75" style="3458" customWidth="1"/>
    <col min="4" max="4" width="15.5" style="3458" customWidth="1"/>
    <col min="5" max="5" width="5.625" style="3458" bestFit="1" customWidth="1"/>
    <col min="6" max="6" width="12.25" style="3458" customWidth="1"/>
    <col min="7" max="7" width="8.125" style="3458" customWidth="1"/>
    <col min="8" max="8" width="9.5" style="3458" bestFit="1" customWidth="1"/>
    <col min="9" max="9" width="10.375" style="3458" bestFit="1" customWidth="1"/>
    <col min="10" max="10" width="9.5" style="3458" bestFit="1" customWidth="1"/>
    <col min="11" max="15" width="13.625" style="3458" customWidth="1"/>
    <col min="16" max="16" width="29.75" style="3458" customWidth="1"/>
    <col min="17" max="16384" width="9" style="3477"/>
  </cols>
  <sheetData>
    <row r="1" spans="1:18" s="3458" customFormat="1" ht="30" customHeight="1">
      <c r="A1" s="3451" t="s">
        <v>2074</v>
      </c>
      <c r="B1" s="3452"/>
      <c r="C1" s="3451"/>
      <c r="D1" s="3453"/>
      <c r="E1" s="3452"/>
      <c r="F1" s="3452"/>
      <c r="G1" s="3454"/>
      <c r="H1" s="3454"/>
      <c r="I1" s="3454"/>
      <c r="J1" s="3455"/>
      <c r="K1" s="3454"/>
      <c r="L1" s="3456"/>
      <c r="M1" s="3456"/>
      <c r="N1" s="3456"/>
      <c r="O1" s="3453"/>
      <c r="P1" s="3457"/>
    </row>
    <row r="2" spans="1:18" s="3458" customFormat="1" ht="30" customHeight="1">
      <c r="A2" s="3459" t="s">
        <v>2075</v>
      </c>
      <c r="B2" s="3452"/>
      <c r="C2" s="3459"/>
      <c r="D2" s="3460"/>
      <c r="E2" s="3452"/>
      <c r="F2" s="3452"/>
      <c r="G2" s="3454"/>
      <c r="H2" s="3454"/>
      <c r="I2" s="3454"/>
      <c r="J2" s="3455"/>
      <c r="K2" s="3454"/>
      <c r="L2" s="3456"/>
      <c r="M2" s="3456"/>
      <c r="N2" s="3456"/>
      <c r="O2" s="3453"/>
      <c r="P2" s="3457"/>
    </row>
    <row r="3" spans="1:18" s="3458" customFormat="1" ht="18" customHeight="1">
      <c r="A3" s="3461" t="s">
        <v>4556</v>
      </c>
      <c r="B3" s="3452"/>
      <c r="C3" s="3461"/>
      <c r="D3" s="3462"/>
      <c r="E3" s="3452"/>
      <c r="F3" s="3463"/>
      <c r="G3" s="3454"/>
      <c r="H3" s="3454"/>
      <c r="I3" s="3454"/>
      <c r="J3" s="3455"/>
      <c r="K3" s="3464"/>
      <c r="L3" s="3454"/>
      <c r="M3" s="3454"/>
      <c r="N3" s="3454"/>
      <c r="O3" s="3465"/>
      <c r="P3" s="3466" t="s">
        <v>4557</v>
      </c>
    </row>
    <row r="4" spans="1:18" s="3458" customFormat="1" ht="18.75" customHeight="1" thickBot="1">
      <c r="A4" s="3461" t="s">
        <v>2077</v>
      </c>
      <c r="B4" s="3467"/>
      <c r="C4" s="3461"/>
      <c r="D4" s="3467"/>
      <c r="E4" s="3467"/>
      <c r="F4" s="3463"/>
      <c r="G4" s="3468"/>
      <c r="H4" s="3468"/>
      <c r="I4" s="3468"/>
      <c r="J4" s="3469"/>
      <c r="K4" s="3468"/>
      <c r="L4" s="3470"/>
      <c r="M4" s="3470"/>
      <c r="N4" s="3470"/>
      <c r="O4" s="3471"/>
      <c r="P4" s="3472">
        <v>43460</v>
      </c>
    </row>
    <row r="5" spans="1:18" s="3473" customFormat="1" ht="28.5" customHeight="1">
      <c r="A5" s="4258" t="s">
        <v>0</v>
      </c>
      <c r="B5" s="4260" t="s">
        <v>1</v>
      </c>
      <c r="C5" s="4260" t="s">
        <v>2082</v>
      </c>
      <c r="D5" s="4262" t="s">
        <v>4558</v>
      </c>
      <c r="E5" s="4264" t="s">
        <v>2</v>
      </c>
      <c r="F5" s="4266" t="s">
        <v>14</v>
      </c>
      <c r="G5" s="4270" t="s">
        <v>3</v>
      </c>
      <c r="H5" s="4271"/>
      <c r="I5" s="4271"/>
      <c r="J5" s="4271"/>
      <c r="K5" s="4272"/>
      <c r="L5" s="4254" t="s">
        <v>4559</v>
      </c>
      <c r="M5" s="4254" t="s">
        <v>4560</v>
      </c>
      <c r="N5" s="4254" t="s">
        <v>4511</v>
      </c>
      <c r="O5" s="4254" t="s">
        <v>4561</v>
      </c>
      <c r="P5" s="4256" t="s">
        <v>763</v>
      </c>
    </row>
    <row r="6" spans="1:18" s="3473" customFormat="1" ht="36.75" customHeight="1" thickBot="1">
      <c r="A6" s="4259"/>
      <c r="B6" s="4261"/>
      <c r="C6" s="4261"/>
      <c r="D6" s="4263"/>
      <c r="E6" s="4265"/>
      <c r="F6" s="4267"/>
      <c r="G6" s="3474" t="s">
        <v>769</v>
      </c>
      <c r="H6" s="3474" t="s">
        <v>770</v>
      </c>
      <c r="I6" s="3474" t="s">
        <v>771</v>
      </c>
      <c r="J6" s="3474" t="s">
        <v>772</v>
      </c>
      <c r="K6" s="3474" t="s">
        <v>4562</v>
      </c>
      <c r="L6" s="4255"/>
      <c r="M6" s="4255"/>
      <c r="N6" s="4255"/>
      <c r="O6" s="4255"/>
      <c r="P6" s="4257" t="s">
        <v>2107</v>
      </c>
    </row>
    <row r="7" spans="1:18" ht="28.5" customHeight="1" thickTop="1">
      <c r="A7" s="4273">
        <v>1</v>
      </c>
      <c r="B7" s="4275" t="s">
        <v>4563</v>
      </c>
      <c r="C7" s="4277" t="s">
        <v>4564</v>
      </c>
      <c r="D7" s="4268" t="s">
        <v>4565</v>
      </c>
      <c r="E7" s="4268">
        <v>1</v>
      </c>
      <c r="F7" s="4268" t="s">
        <v>4566</v>
      </c>
      <c r="G7" s="3475" t="s">
        <v>819</v>
      </c>
      <c r="H7" s="3476">
        <v>21.4</v>
      </c>
      <c r="I7" s="3476">
        <v>16.5</v>
      </c>
      <c r="J7" s="3476">
        <v>4</v>
      </c>
      <c r="K7" s="3476">
        <v>353.1</v>
      </c>
      <c r="L7" s="4285">
        <f>(K7+K9+K9)*E7</f>
        <v>476.9</v>
      </c>
      <c r="M7" s="4286" t="s">
        <v>4567</v>
      </c>
      <c r="N7" s="4268" t="s">
        <v>4568</v>
      </c>
      <c r="O7" s="4268" t="s">
        <v>4569</v>
      </c>
      <c r="P7" s="4287" t="s">
        <v>4570</v>
      </c>
      <c r="R7" s="3478"/>
    </row>
    <row r="8" spans="1:18" ht="28.5" customHeight="1">
      <c r="A8" s="4273"/>
      <c r="B8" s="4275"/>
      <c r="C8" s="4277"/>
      <c r="D8" s="4268"/>
      <c r="E8" s="4268"/>
      <c r="F8" s="4268"/>
      <c r="G8" s="3475" t="s">
        <v>4042</v>
      </c>
      <c r="H8" s="3476">
        <v>21.4</v>
      </c>
      <c r="I8" s="3476">
        <v>16.5</v>
      </c>
      <c r="J8" s="3476">
        <v>12</v>
      </c>
      <c r="K8" s="3476">
        <v>353.1</v>
      </c>
      <c r="L8" s="4285"/>
      <c r="M8" s="4286"/>
      <c r="N8" s="4268"/>
      <c r="O8" s="4268"/>
      <c r="P8" s="4287"/>
      <c r="R8" s="3478"/>
    </row>
    <row r="9" spans="1:18" ht="28.5" customHeight="1">
      <c r="A9" s="4274"/>
      <c r="B9" s="4276"/>
      <c r="C9" s="4278"/>
      <c r="D9" s="4269"/>
      <c r="E9" s="4269"/>
      <c r="F9" s="4269"/>
      <c r="G9" s="3479" t="s">
        <v>4042</v>
      </c>
      <c r="H9" s="3476">
        <v>14.4</v>
      </c>
      <c r="I9" s="3476">
        <v>4.3</v>
      </c>
      <c r="J9" s="3480">
        <v>2</v>
      </c>
      <c r="K9" s="3480">
        <v>61.9</v>
      </c>
      <c r="L9" s="4284"/>
      <c r="M9" s="4269"/>
      <c r="N9" s="4269"/>
      <c r="O9" s="4269"/>
      <c r="P9" s="4278"/>
      <c r="R9" s="3478"/>
    </row>
    <row r="10" spans="1:18" ht="28.5" customHeight="1">
      <c r="A10" s="4279">
        <v>2</v>
      </c>
      <c r="B10" s="4280" t="s">
        <v>4563</v>
      </c>
      <c r="C10" s="4281" t="s">
        <v>4571</v>
      </c>
      <c r="D10" s="4282" t="s">
        <v>4572</v>
      </c>
      <c r="E10" s="3479">
        <v>1</v>
      </c>
      <c r="F10" s="3479" t="s">
        <v>4573</v>
      </c>
      <c r="G10" s="3479" t="s">
        <v>4574</v>
      </c>
      <c r="H10" s="3480">
        <v>3.1</v>
      </c>
      <c r="I10" s="3480">
        <v>2.2000000000000002</v>
      </c>
      <c r="J10" s="3480" t="s">
        <v>4567</v>
      </c>
      <c r="K10" s="3480">
        <f t="shared" ref="K10:K19" si="0">H10*I10</f>
        <v>6.8200000000000012</v>
      </c>
      <c r="L10" s="4283">
        <f>K10*E10+K11*E11</f>
        <v>26.619999999999997</v>
      </c>
      <c r="M10" s="4288" t="s">
        <v>4567</v>
      </c>
      <c r="N10" s="4288" t="s">
        <v>4567</v>
      </c>
      <c r="O10" s="4288" t="s">
        <v>4567</v>
      </c>
      <c r="P10" s="4287" t="s">
        <v>4570</v>
      </c>
    </row>
    <row r="11" spans="1:18" ht="28.5" customHeight="1">
      <c r="A11" s="4274"/>
      <c r="B11" s="4276"/>
      <c r="C11" s="4278"/>
      <c r="D11" s="4269"/>
      <c r="E11" s="3479">
        <v>2</v>
      </c>
      <c r="F11" s="3479" t="s">
        <v>4573</v>
      </c>
      <c r="G11" s="3479" t="s">
        <v>4575</v>
      </c>
      <c r="H11" s="3480">
        <v>1.5</v>
      </c>
      <c r="I11" s="3480">
        <v>6.6</v>
      </c>
      <c r="J11" s="3480">
        <v>5</v>
      </c>
      <c r="K11" s="3480">
        <f t="shared" si="0"/>
        <v>9.8999999999999986</v>
      </c>
      <c r="L11" s="4284"/>
      <c r="M11" s="4269"/>
      <c r="N11" s="4269"/>
      <c r="O11" s="4269"/>
      <c r="P11" s="4278"/>
    </row>
    <row r="12" spans="1:18" ht="28.5" customHeight="1">
      <c r="A12" s="3481">
        <v>3</v>
      </c>
      <c r="B12" s="3482" t="s">
        <v>4576</v>
      </c>
      <c r="C12" s="3483" t="s">
        <v>4577</v>
      </c>
      <c r="D12" s="3482" t="s">
        <v>4578</v>
      </c>
      <c r="E12" s="3482">
        <v>1</v>
      </c>
      <c r="F12" s="3482" t="s">
        <v>4573</v>
      </c>
      <c r="G12" s="3482" t="s">
        <v>45</v>
      </c>
      <c r="H12" s="3484">
        <v>10</v>
      </c>
      <c r="I12" s="3484">
        <v>5</v>
      </c>
      <c r="J12" s="3484">
        <v>3.7</v>
      </c>
      <c r="K12" s="3484">
        <f t="shared" si="0"/>
        <v>50</v>
      </c>
      <c r="L12" s="3484">
        <f t="shared" ref="L12:L19" si="1">K12*E12</f>
        <v>50</v>
      </c>
      <c r="M12" s="3482" t="s">
        <v>4568</v>
      </c>
      <c r="N12" s="3482" t="s">
        <v>4568</v>
      </c>
      <c r="O12" s="3485" t="s">
        <v>4567</v>
      </c>
      <c r="P12" s="3486" t="s">
        <v>4579</v>
      </c>
    </row>
    <row r="13" spans="1:18" ht="28.5" customHeight="1">
      <c r="A13" s="3487" t="s">
        <v>4580</v>
      </c>
      <c r="B13" s="3488" t="s">
        <v>4576</v>
      </c>
      <c r="C13" s="3489" t="s">
        <v>4581</v>
      </c>
      <c r="D13" s="3488" t="s">
        <v>4582</v>
      </c>
      <c r="E13" s="3488">
        <v>1</v>
      </c>
      <c r="F13" s="3488" t="s">
        <v>4573</v>
      </c>
      <c r="G13" s="3488" t="s">
        <v>4583</v>
      </c>
      <c r="H13" s="3490">
        <v>10</v>
      </c>
      <c r="I13" s="3490">
        <v>5</v>
      </c>
      <c r="J13" s="3490">
        <v>3.7</v>
      </c>
      <c r="K13" s="3490">
        <f t="shared" si="0"/>
        <v>50</v>
      </c>
      <c r="L13" s="3490">
        <f t="shared" si="1"/>
        <v>50</v>
      </c>
      <c r="M13" s="3488" t="s">
        <v>4567</v>
      </c>
      <c r="N13" s="3488" t="s">
        <v>4567</v>
      </c>
      <c r="O13" s="3488" t="s">
        <v>4567</v>
      </c>
      <c r="P13" s="3486" t="s">
        <v>4579</v>
      </c>
    </row>
    <row r="14" spans="1:18" ht="28.5" customHeight="1">
      <c r="A14" s="3491">
        <v>4</v>
      </c>
      <c r="B14" s="3488" t="s">
        <v>4576</v>
      </c>
      <c r="C14" s="3489" t="s">
        <v>4584</v>
      </c>
      <c r="D14" s="3488" t="s">
        <v>4578</v>
      </c>
      <c r="E14" s="3488">
        <v>1</v>
      </c>
      <c r="F14" s="3488" t="s">
        <v>4573</v>
      </c>
      <c r="G14" s="3488" t="s">
        <v>4583</v>
      </c>
      <c r="H14" s="3490">
        <v>12</v>
      </c>
      <c r="I14" s="3490">
        <v>11</v>
      </c>
      <c r="J14" s="3490">
        <v>6.2</v>
      </c>
      <c r="K14" s="3490">
        <f t="shared" si="0"/>
        <v>132</v>
      </c>
      <c r="L14" s="3490">
        <f t="shared" si="1"/>
        <v>132</v>
      </c>
      <c r="M14" s="3488" t="s">
        <v>4568</v>
      </c>
      <c r="N14" s="3492" t="s">
        <v>4567</v>
      </c>
      <c r="O14" s="3492" t="s">
        <v>4567</v>
      </c>
      <c r="P14" s="3486" t="s">
        <v>4579</v>
      </c>
    </row>
    <row r="15" spans="1:18" s="3499" customFormat="1" ht="42.75" customHeight="1">
      <c r="A15" s="3493">
        <v>5</v>
      </c>
      <c r="B15" s="3494" t="s">
        <v>4585</v>
      </c>
      <c r="C15" s="3495" t="s">
        <v>4586</v>
      </c>
      <c r="D15" s="3479" t="s">
        <v>4587</v>
      </c>
      <c r="E15" s="3479">
        <v>1</v>
      </c>
      <c r="F15" s="3479" t="s">
        <v>4588</v>
      </c>
      <c r="G15" s="3479" t="s">
        <v>4583</v>
      </c>
      <c r="H15" s="3480">
        <v>2</v>
      </c>
      <c r="I15" s="3480">
        <v>10</v>
      </c>
      <c r="J15" s="3496">
        <v>8.44</v>
      </c>
      <c r="K15" s="3480">
        <f t="shared" si="0"/>
        <v>20</v>
      </c>
      <c r="L15" s="3480">
        <f t="shared" si="1"/>
        <v>20</v>
      </c>
      <c r="M15" s="3479" t="s">
        <v>4589</v>
      </c>
      <c r="N15" s="3497" t="s">
        <v>496</v>
      </c>
      <c r="O15" s="3497" t="s">
        <v>4589</v>
      </c>
      <c r="P15" s="3498" t="s">
        <v>4590</v>
      </c>
    </row>
    <row r="16" spans="1:18" ht="28.5" customHeight="1">
      <c r="A16" s="3493">
        <v>6</v>
      </c>
      <c r="B16" s="3494" t="s">
        <v>4591</v>
      </c>
      <c r="C16" s="3495" t="s">
        <v>4592</v>
      </c>
      <c r="D16" s="3479" t="s">
        <v>4593</v>
      </c>
      <c r="E16" s="3479">
        <v>1</v>
      </c>
      <c r="F16" s="3479" t="s">
        <v>363</v>
      </c>
      <c r="G16" s="3479" t="s">
        <v>4583</v>
      </c>
      <c r="H16" s="3480">
        <v>7.05</v>
      </c>
      <c r="I16" s="3480">
        <v>9.8000000000000007</v>
      </c>
      <c r="J16" s="3480">
        <v>14</v>
      </c>
      <c r="K16" s="3480">
        <f t="shared" si="0"/>
        <v>69.09</v>
      </c>
      <c r="L16" s="3480">
        <f t="shared" si="1"/>
        <v>69.09</v>
      </c>
      <c r="M16" s="3497" t="s">
        <v>4567</v>
      </c>
      <c r="N16" s="3497" t="s">
        <v>4567</v>
      </c>
      <c r="O16" s="3497" t="s">
        <v>4567</v>
      </c>
      <c r="P16" s="3498" t="s">
        <v>4594</v>
      </c>
    </row>
    <row r="17" spans="1:16" ht="28.5" customHeight="1">
      <c r="A17" s="3493">
        <v>7</v>
      </c>
      <c r="B17" s="3494" t="s">
        <v>4595</v>
      </c>
      <c r="C17" s="3495" t="s">
        <v>4596</v>
      </c>
      <c r="D17" s="3479" t="s">
        <v>4572</v>
      </c>
      <c r="E17" s="3479">
        <v>1</v>
      </c>
      <c r="F17" s="3479" t="s">
        <v>4573</v>
      </c>
      <c r="G17" s="3479" t="s">
        <v>842</v>
      </c>
      <c r="H17" s="3480">
        <v>4.9000000000000004</v>
      </c>
      <c r="I17" s="3480">
        <v>10</v>
      </c>
      <c r="J17" s="3480">
        <v>13.5</v>
      </c>
      <c r="K17" s="3480">
        <f t="shared" si="0"/>
        <v>49</v>
      </c>
      <c r="L17" s="3480">
        <f t="shared" si="1"/>
        <v>49</v>
      </c>
      <c r="M17" s="3497" t="s">
        <v>4567</v>
      </c>
      <c r="N17" s="3497" t="s">
        <v>4567</v>
      </c>
      <c r="O17" s="3497" t="s">
        <v>520</v>
      </c>
      <c r="P17" s="3498" t="s">
        <v>4597</v>
      </c>
    </row>
    <row r="18" spans="1:16" ht="28.5" customHeight="1">
      <c r="A18" s="3493">
        <v>8</v>
      </c>
      <c r="B18" s="3494" t="s">
        <v>4598</v>
      </c>
      <c r="C18" s="3495" t="s">
        <v>4599</v>
      </c>
      <c r="D18" s="3479" t="s">
        <v>4593</v>
      </c>
      <c r="E18" s="3479">
        <v>1</v>
      </c>
      <c r="F18" s="3479" t="s">
        <v>363</v>
      </c>
      <c r="G18" s="3479" t="s">
        <v>4583</v>
      </c>
      <c r="H18" s="3480">
        <v>3.5</v>
      </c>
      <c r="I18" s="3480">
        <v>3.7</v>
      </c>
      <c r="J18" s="3480">
        <v>1.3</v>
      </c>
      <c r="K18" s="3480">
        <f t="shared" si="0"/>
        <v>12.950000000000001</v>
      </c>
      <c r="L18" s="3480">
        <f t="shared" si="1"/>
        <v>12.950000000000001</v>
      </c>
      <c r="M18" s="3497" t="s">
        <v>4567</v>
      </c>
      <c r="N18" s="3497" t="s">
        <v>4567</v>
      </c>
      <c r="O18" s="3497" t="s">
        <v>4567</v>
      </c>
      <c r="P18" s="3498" t="s">
        <v>4594</v>
      </c>
    </row>
    <row r="19" spans="1:16" ht="28.5" customHeight="1">
      <c r="A19" s="3493">
        <v>9</v>
      </c>
      <c r="B19" s="3494" t="s">
        <v>4600</v>
      </c>
      <c r="C19" s="3495" t="s">
        <v>4601</v>
      </c>
      <c r="D19" s="3479" t="s">
        <v>4572</v>
      </c>
      <c r="E19" s="3479">
        <v>1</v>
      </c>
      <c r="F19" s="3479" t="s">
        <v>363</v>
      </c>
      <c r="G19" s="3479" t="s">
        <v>4583</v>
      </c>
      <c r="H19" s="3480">
        <v>7</v>
      </c>
      <c r="I19" s="3480">
        <v>7</v>
      </c>
      <c r="J19" s="3480">
        <v>3.5</v>
      </c>
      <c r="K19" s="3480">
        <f t="shared" si="0"/>
        <v>49</v>
      </c>
      <c r="L19" s="3480">
        <f t="shared" si="1"/>
        <v>49</v>
      </c>
      <c r="M19" s="3497" t="s">
        <v>4567</v>
      </c>
      <c r="N19" s="3497" t="s">
        <v>4567</v>
      </c>
      <c r="O19" s="3497" t="s">
        <v>520</v>
      </c>
      <c r="P19" s="3498" t="s">
        <v>4594</v>
      </c>
    </row>
    <row r="20" spans="1:16" ht="28.5" customHeight="1">
      <c r="A20" s="3500">
        <v>10</v>
      </c>
      <c r="B20" s="3488" t="s">
        <v>4602</v>
      </c>
      <c r="C20" s="3489" t="s">
        <v>4603</v>
      </c>
      <c r="D20" s="3488" t="s">
        <v>4604</v>
      </c>
      <c r="E20" s="3488" t="s">
        <v>4605</v>
      </c>
      <c r="F20" s="3488" t="s">
        <v>352</v>
      </c>
      <c r="G20" s="3488" t="s">
        <v>4583</v>
      </c>
      <c r="H20" s="3490" t="s">
        <v>4589</v>
      </c>
      <c r="I20" s="3490" t="s">
        <v>4589</v>
      </c>
      <c r="J20" s="3490" t="s">
        <v>4589</v>
      </c>
      <c r="K20" s="3490" t="s">
        <v>511</v>
      </c>
      <c r="L20" s="3490" t="s">
        <v>511</v>
      </c>
      <c r="M20" s="3492" t="s">
        <v>4567</v>
      </c>
      <c r="N20" s="3492" t="s">
        <v>4567</v>
      </c>
      <c r="O20" s="3492" t="s">
        <v>520</v>
      </c>
      <c r="P20" s="3486" t="s">
        <v>4579</v>
      </c>
    </row>
    <row r="21" spans="1:16" ht="28.5" customHeight="1">
      <c r="A21" s="3500">
        <v>11</v>
      </c>
      <c r="B21" s="3488" t="s">
        <v>4606</v>
      </c>
      <c r="C21" s="3489" t="s">
        <v>4607</v>
      </c>
      <c r="D21" s="3488" t="s">
        <v>4604</v>
      </c>
      <c r="E21" s="3488" t="s">
        <v>4605</v>
      </c>
      <c r="F21" s="3488" t="s">
        <v>4573</v>
      </c>
      <c r="G21" s="3488" t="s">
        <v>4583</v>
      </c>
      <c r="H21" s="3490" t="s">
        <v>4589</v>
      </c>
      <c r="I21" s="3490" t="s">
        <v>4589</v>
      </c>
      <c r="J21" s="3490" t="s">
        <v>4589</v>
      </c>
      <c r="K21" s="3490" t="s">
        <v>4589</v>
      </c>
      <c r="L21" s="3490" t="s">
        <v>511</v>
      </c>
      <c r="M21" s="3492" t="s">
        <v>520</v>
      </c>
      <c r="N21" s="3492" t="s">
        <v>4567</v>
      </c>
      <c r="O21" s="3492" t="s">
        <v>4567</v>
      </c>
      <c r="P21" s="3486" t="s">
        <v>4579</v>
      </c>
    </row>
    <row r="22" spans="1:16" ht="28.5" customHeight="1">
      <c r="A22" s="3493">
        <v>12</v>
      </c>
      <c r="B22" s="3494" t="s">
        <v>4608</v>
      </c>
      <c r="C22" s="3495" t="s">
        <v>4609</v>
      </c>
      <c r="D22" s="3479" t="s">
        <v>4587</v>
      </c>
      <c r="E22" s="3501">
        <v>1</v>
      </c>
      <c r="F22" s="3479" t="s">
        <v>4610</v>
      </c>
      <c r="G22" s="3479" t="s">
        <v>4583</v>
      </c>
      <c r="H22" s="3480" t="s">
        <v>4589</v>
      </c>
      <c r="I22" s="3480" t="s">
        <v>4589</v>
      </c>
      <c r="J22" s="3480" t="s">
        <v>511</v>
      </c>
      <c r="K22" s="3480" t="s">
        <v>511</v>
      </c>
      <c r="L22" s="3480" t="s">
        <v>511</v>
      </c>
      <c r="M22" s="3497" t="s">
        <v>520</v>
      </c>
      <c r="N22" s="3497" t="s">
        <v>4567</v>
      </c>
      <c r="O22" s="3497" t="s">
        <v>3829</v>
      </c>
      <c r="P22" s="3498" t="s">
        <v>4611</v>
      </c>
    </row>
    <row r="23" spans="1:16" ht="28.5" customHeight="1">
      <c r="A23" s="3493"/>
      <c r="B23" s="3494"/>
      <c r="C23" s="3479"/>
      <c r="D23" s="3479"/>
      <c r="E23" s="3479"/>
      <c r="F23" s="3479"/>
      <c r="G23" s="3479"/>
      <c r="H23" s="3479"/>
      <c r="I23" s="3479"/>
      <c r="J23" s="3479"/>
      <c r="K23" s="3479"/>
      <c r="L23" s="3479"/>
      <c r="M23" s="3479"/>
      <c r="N23" s="3479"/>
      <c r="O23" s="3479"/>
      <c r="P23" s="3502"/>
    </row>
    <row r="24" spans="1:16" ht="2.4500000000000002" customHeight="1">
      <c r="A24" s="3493"/>
      <c r="B24" s="3494"/>
      <c r="C24" s="3494"/>
      <c r="D24" s="3494"/>
      <c r="E24" s="3494"/>
      <c r="F24" s="3494"/>
      <c r="G24" s="3494"/>
      <c r="H24" s="3494"/>
      <c r="I24" s="3494"/>
      <c r="J24" s="3494"/>
      <c r="K24" s="3494"/>
      <c r="L24" s="3494"/>
      <c r="M24" s="3494"/>
      <c r="N24" s="3494"/>
      <c r="O24" s="3494"/>
      <c r="P24" s="3503"/>
    </row>
    <row r="25" spans="1:16" s="3507" customFormat="1" ht="28.9" customHeight="1">
      <c r="A25" s="3504"/>
      <c r="B25" s="3505"/>
      <c r="C25" s="3505" t="s">
        <v>2062</v>
      </c>
      <c r="D25" s="3505"/>
      <c r="E25" s="3505">
        <v>0</v>
      </c>
      <c r="F25" s="3505"/>
      <c r="G25" s="3505"/>
      <c r="H25" s="3505"/>
      <c r="I25" s="3505"/>
      <c r="J25" s="3505"/>
      <c r="K25" s="3505"/>
      <c r="L25" s="3505">
        <v>0</v>
      </c>
      <c r="M25" s="3505"/>
      <c r="N25" s="3505"/>
      <c r="O25" s="3505"/>
      <c r="P25" s="3506"/>
    </row>
    <row r="26" spans="1:16" s="3507" customFormat="1" ht="28.9" customHeight="1">
      <c r="A26" s="3504"/>
      <c r="B26" s="3505"/>
      <c r="C26" s="3505" t="s">
        <v>4554</v>
      </c>
      <c r="D26" s="3505"/>
      <c r="E26" s="3505">
        <f>SUMIF($D$7:$D$23,"OS",$E$7:$E$23)+SUMIF($D$7:$D$23,"CS",$E$7:$E$23)+SUMIF($D$7:$D$23,"PS",$E$7:$E$23)</f>
        <v>1</v>
      </c>
      <c r="F26" s="3505"/>
      <c r="G26" s="3505"/>
      <c r="H26" s="3505"/>
      <c r="I26" s="3505"/>
      <c r="J26" s="3505"/>
      <c r="K26" s="3505"/>
      <c r="L26" s="3505">
        <f>SUMIF($D$7:$D$23,"OS",$L$7:$L$23)+SUMIF($D$7:$D$23,"CS",$L$7:$L$23)+SUMIF($D$7:$D$23,"PS",$L$7:$L$23)</f>
        <v>476.9</v>
      </c>
      <c r="M26" s="3505"/>
      <c r="N26" s="3505"/>
      <c r="O26" s="3505"/>
      <c r="P26" s="3506"/>
    </row>
    <row r="27" spans="1:16" s="3507" customFormat="1" ht="28.9" customHeight="1">
      <c r="A27" s="3508"/>
      <c r="B27" s="3509"/>
      <c r="C27" s="3509" t="s">
        <v>4612</v>
      </c>
      <c r="D27" s="3509"/>
      <c r="E27" s="3509">
        <v>7</v>
      </c>
      <c r="F27" s="3509"/>
      <c r="G27" s="3509"/>
      <c r="H27" s="3509"/>
      <c r="I27" s="3509"/>
      <c r="J27" s="3509"/>
      <c r="K27" s="3509"/>
      <c r="L27" s="3510">
        <f>SUM(L10+L16+L17+L18+L19)</f>
        <v>206.66</v>
      </c>
      <c r="M27" s="3509"/>
      <c r="N27" s="3509"/>
      <c r="O27" s="3509"/>
      <c r="P27" s="3511"/>
    </row>
    <row r="28" spans="1:16" s="3507" customFormat="1" ht="28.9" customHeight="1">
      <c r="A28" s="3508"/>
      <c r="B28" s="3509"/>
      <c r="C28" s="3509" t="s">
        <v>4613</v>
      </c>
      <c r="D28" s="3509"/>
      <c r="E28" s="3509">
        <v>0</v>
      </c>
      <c r="F28" s="3509"/>
      <c r="G28" s="3509"/>
      <c r="H28" s="3509"/>
      <c r="I28" s="3509"/>
      <c r="J28" s="3509"/>
      <c r="K28" s="3509"/>
      <c r="L28" s="3509">
        <v>0</v>
      </c>
      <c r="M28" s="3509"/>
      <c r="N28" s="3509"/>
      <c r="O28" s="3509"/>
      <c r="P28" s="3511"/>
    </row>
    <row r="29" spans="1:16" s="3507" customFormat="1" ht="28.9" customHeight="1">
      <c r="A29" s="3508"/>
      <c r="B29" s="3509"/>
      <c r="C29" s="3509" t="s">
        <v>4614</v>
      </c>
      <c r="D29" s="3509"/>
      <c r="E29" s="3509">
        <v>1</v>
      </c>
      <c r="F29" s="3509"/>
      <c r="G29" s="3509"/>
      <c r="H29" s="3509"/>
      <c r="I29" s="3509"/>
      <c r="J29" s="3509"/>
      <c r="K29" s="3509"/>
      <c r="L29" s="3509">
        <f>SUM(L15)</f>
        <v>20</v>
      </c>
      <c r="M29" s="3509"/>
      <c r="N29" s="3509"/>
      <c r="O29" s="3509"/>
      <c r="P29" s="3511"/>
    </row>
    <row r="30" spans="1:16" s="3507" customFormat="1" ht="28.9" customHeight="1" thickBot="1">
      <c r="A30" s="3512"/>
      <c r="B30" s="3513"/>
      <c r="C30" s="3513" t="s">
        <v>4615</v>
      </c>
      <c r="D30" s="3513"/>
      <c r="E30" s="3513">
        <v>1</v>
      </c>
      <c r="F30" s="3513"/>
      <c r="G30" s="3513"/>
      <c r="H30" s="3513"/>
      <c r="I30" s="3513"/>
      <c r="J30" s="3513"/>
      <c r="K30" s="3513"/>
      <c r="L30" s="3513">
        <v>0</v>
      </c>
      <c r="M30" s="3513"/>
      <c r="N30" s="3513"/>
      <c r="O30" s="3513"/>
      <c r="P30" s="3514"/>
    </row>
    <row r="31" spans="1:16" s="3507" customFormat="1" ht="28.9" customHeight="1" thickTop="1" thickBot="1">
      <c r="A31" s="3515"/>
      <c r="B31" s="3516"/>
      <c r="C31" s="3516" t="s">
        <v>4055</v>
      </c>
      <c r="D31" s="3516"/>
      <c r="E31" s="3516">
        <f>SUM(E25:E30)</f>
        <v>10</v>
      </c>
      <c r="F31" s="3516"/>
      <c r="G31" s="3516"/>
      <c r="H31" s="3516"/>
      <c r="I31" s="3516"/>
      <c r="J31" s="3516"/>
      <c r="K31" s="3516"/>
      <c r="L31" s="3517">
        <f>SUM(L25:L30)</f>
        <v>703.56</v>
      </c>
      <c r="M31" s="3516"/>
      <c r="N31" s="3516"/>
      <c r="O31" s="3516"/>
      <c r="P31" s="3518"/>
    </row>
    <row r="33" spans="2:10" ht="16.5">
      <c r="B33" s="3519" t="s">
        <v>4616</v>
      </c>
    </row>
    <row r="34" spans="2:10">
      <c r="B34" s="3520" t="s">
        <v>4617</v>
      </c>
    </row>
    <row r="36" spans="2:10" ht="16.5">
      <c r="B36" s="3519" t="s">
        <v>4618</v>
      </c>
    </row>
    <row r="37" spans="2:10" ht="16.5">
      <c r="B37" s="3521" t="s">
        <v>4619</v>
      </c>
    </row>
    <row r="39" spans="2:10" ht="16.5">
      <c r="B39" s="3522" t="s">
        <v>4620</v>
      </c>
      <c r="C39" s="1764"/>
      <c r="D39" s="1764"/>
      <c r="E39" s="1445"/>
      <c r="F39" s="3523"/>
      <c r="G39" s="1763"/>
      <c r="H39" s="1445"/>
      <c r="I39" s="1445"/>
      <c r="J39" s="1445"/>
    </row>
    <row r="40" spans="2:10" ht="27.75" customHeight="1" thickBot="1">
      <c r="B40" s="3524" t="s">
        <v>4621</v>
      </c>
      <c r="C40" s="3525" t="s">
        <v>4622</v>
      </c>
      <c r="D40" s="4289" t="s">
        <v>4623</v>
      </c>
      <c r="E40" s="4290"/>
      <c r="F40" s="4290"/>
      <c r="G40" s="4291"/>
      <c r="H40" s="4289" t="s">
        <v>4624</v>
      </c>
      <c r="I40" s="4290"/>
      <c r="J40" s="4291"/>
    </row>
    <row r="41" spans="2:10" ht="84" customHeight="1" thickTop="1" thickBot="1">
      <c r="B41" s="3526" t="s">
        <v>4625</v>
      </c>
      <c r="C41" s="3527" t="s">
        <v>4626</v>
      </c>
      <c r="D41" s="4294" t="s">
        <v>4627</v>
      </c>
      <c r="E41" s="4295"/>
      <c r="F41" s="4295"/>
      <c r="G41" s="4296"/>
      <c r="H41" s="4297" t="s">
        <v>4628</v>
      </c>
      <c r="I41" s="4298"/>
      <c r="J41" s="4299"/>
    </row>
    <row r="42" spans="2:10" ht="277.5" customHeight="1" thickTop="1">
      <c r="B42" s="3528" t="s">
        <v>4629</v>
      </c>
      <c r="C42" s="3527" t="s">
        <v>4630</v>
      </c>
      <c r="D42" s="4294" t="s">
        <v>4631</v>
      </c>
      <c r="E42" s="4295"/>
      <c r="F42" s="4295"/>
      <c r="G42" s="4296"/>
      <c r="H42" s="4297"/>
      <c r="I42" s="4298"/>
      <c r="J42" s="4299"/>
    </row>
    <row r="43" spans="2:10" ht="48" customHeight="1">
      <c r="B43" s="3432" t="s">
        <v>4632</v>
      </c>
      <c r="C43" s="3528" t="s">
        <v>4633</v>
      </c>
      <c r="D43" s="4292" t="s">
        <v>4634</v>
      </c>
      <c r="E43" s="4292"/>
      <c r="F43" s="4292"/>
      <c r="G43" s="4292"/>
      <c r="H43" s="4293"/>
      <c r="I43" s="4293"/>
      <c r="J43" s="4293"/>
    </row>
    <row r="44" spans="2:10" ht="48" customHeight="1">
      <c r="B44" s="3432" t="s">
        <v>4635</v>
      </c>
      <c r="C44" s="3528" t="s">
        <v>4636</v>
      </c>
      <c r="D44" s="4292" t="s">
        <v>4637</v>
      </c>
      <c r="E44" s="4292"/>
      <c r="F44" s="4292"/>
      <c r="G44" s="4292"/>
      <c r="H44" s="4293"/>
      <c r="I44" s="4293"/>
      <c r="J44" s="4293"/>
    </row>
  </sheetData>
  <mergeCells count="42">
    <mergeCell ref="D40:G40"/>
    <mergeCell ref="H40:J40"/>
    <mergeCell ref="D44:G44"/>
    <mergeCell ref="H44:J44"/>
    <mergeCell ref="D41:G41"/>
    <mergeCell ref="H41:J41"/>
    <mergeCell ref="D42:G42"/>
    <mergeCell ref="H42:J42"/>
    <mergeCell ref="D43:G43"/>
    <mergeCell ref="H43:J43"/>
    <mergeCell ref="O7:O9"/>
    <mergeCell ref="P7:P9"/>
    <mergeCell ref="M10:M11"/>
    <mergeCell ref="N10:N11"/>
    <mergeCell ref="O10:O11"/>
    <mergeCell ref="P10:P11"/>
    <mergeCell ref="A10:A11"/>
    <mergeCell ref="B10:B11"/>
    <mergeCell ref="C10:C11"/>
    <mergeCell ref="D10:D11"/>
    <mergeCell ref="L10:L11"/>
    <mergeCell ref="A7:A9"/>
    <mergeCell ref="B7:B9"/>
    <mergeCell ref="C7:C9"/>
    <mergeCell ref="D7:D9"/>
    <mergeCell ref="E7:E9"/>
    <mergeCell ref="F7:F9"/>
    <mergeCell ref="G5:K5"/>
    <mergeCell ref="L5:L6"/>
    <mergeCell ref="M5:M6"/>
    <mergeCell ref="N5:N6"/>
    <mergeCell ref="L7:L9"/>
    <mergeCell ref="M7:M9"/>
    <mergeCell ref="N7:N9"/>
    <mergeCell ref="O5:O6"/>
    <mergeCell ref="P5:P6"/>
    <mergeCell ref="A5:A6"/>
    <mergeCell ref="B5:B6"/>
    <mergeCell ref="C5:C6"/>
    <mergeCell ref="D5:D6"/>
    <mergeCell ref="E5:E6"/>
    <mergeCell ref="F5:F6"/>
  </mergeCells>
  <phoneticPr fontId="6" type="noConversion"/>
  <pageMargins left="0.70866141732283472" right="0.70866141732283472" top="0.74803149606299213" bottom="0.74803149606299213" header="0.31496062992125984" footer="0.31496062992125984"/>
  <pageSetup paperSize="8" scale="85" fitToHeight="0" orientation="landscape" r:id="rId1"/>
  <headerFooter differentOddEven="1" differentFirst="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pageSetUpPr fitToPage="1"/>
  </sheetPr>
  <dimension ref="A1:AD32"/>
  <sheetViews>
    <sheetView view="pageBreakPreview" zoomScale="70" zoomScaleSheetLayoutView="70" workbookViewId="0">
      <selection activeCell="K22" sqref="K22"/>
    </sheetView>
  </sheetViews>
  <sheetFormatPr defaultRowHeight="16.5"/>
  <cols>
    <col min="1" max="1" width="5.75" style="5" customWidth="1"/>
    <col min="2" max="2" width="12.375" style="5" customWidth="1"/>
    <col min="3" max="3" width="44.25" style="5" customWidth="1"/>
    <col min="4" max="4" width="13.875" style="5" customWidth="1"/>
    <col min="5" max="5" width="12.75" style="5" customWidth="1"/>
    <col min="6" max="6" width="8.375" style="5" customWidth="1"/>
    <col min="7" max="7" width="13.75" style="5" customWidth="1"/>
    <col min="8" max="8" width="8.875" style="5" customWidth="1"/>
    <col min="9" max="9" width="11.625" style="5" customWidth="1"/>
    <col min="10" max="10" width="10.375" style="5" customWidth="1"/>
    <col min="11" max="13" width="9.75" style="5" customWidth="1"/>
    <col min="14" max="17" width="16.25" style="5" customWidth="1"/>
    <col min="18" max="18" width="13.625" style="5" customWidth="1"/>
    <col min="19" max="19" width="17.25" style="5" customWidth="1"/>
    <col min="20" max="22" width="13.625" style="5" customWidth="1"/>
    <col min="23" max="23" width="14.375" style="5" customWidth="1"/>
    <col min="24" max="24" width="13.375" style="5" customWidth="1"/>
    <col min="25" max="25" width="13" style="5" customWidth="1"/>
    <col min="26" max="26" width="11.875" style="5" customWidth="1"/>
    <col min="27" max="27" width="10.625" style="5" customWidth="1"/>
    <col min="28" max="28" width="11" style="5" customWidth="1"/>
    <col min="29" max="29" width="11.125" style="5" customWidth="1"/>
    <col min="30" max="30" width="14.75" style="5" customWidth="1"/>
    <col min="31" max="16384" width="9" style="39"/>
  </cols>
  <sheetData>
    <row r="1" spans="1:30" s="6" customFormat="1" ht="30" customHeight="1">
      <c r="A1" s="2918" t="s">
        <v>2074</v>
      </c>
      <c r="B1" s="1"/>
      <c r="C1" s="2918"/>
      <c r="D1" s="4"/>
      <c r="E1" s="1"/>
      <c r="F1" s="1"/>
      <c r="G1" s="2"/>
      <c r="H1" s="2"/>
      <c r="I1" s="2"/>
      <c r="J1" s="2"/>
      <c r="K1" s="3440"/>
      <c r="L1" s="2"/>
      <c r="M1" s="3"/>
      <c r="N1" s="3"/>
      <c r="O1" s="3"/>
      <c r="P1" s="3"/>
      <c r="Q1" s="3"/>
      <c r="R1" s="3"/>
      <c r="S1" s="3"/>
      <c r="T1" s="3"/>
      <c r="U1" s="3"/>
      <c r="V1" s="3"/>
      <c r="W1" s="3"/>
      <c r="X1" s="3"/>
      <c r="Y1" s="3"/>
      <c r="Z1" s="3"/>
      <c r="AA1" s="3"/>
      <c r="AB1" s="3"/>
      <c r="AC1" s="4"/>
      <c r="AD1" s="5"/>
    </row>
    <row r="2" spans="1:30" s="6" customFormat="1" ht="30" customHeight="1">
      <c r="A2" s="141" t="s">
        <v>2075</v>
      </c>
      <c r="B2" s="1"/>
      <c r="C2" s="141"/>
      <c r="D2" s="3441"/>
      <c r="E2" s="1"/>
      <c r="F2" s="1"/>
      <c r="G2" s="2"/>
      <c r="H2" s="2"/>
      <c r="I2" s="2"/>
      <c r="J2" s="2"/>
      <c r="K2" s="3440"/>
      <c r="L2" s="2"/>
      <c r="M2" s="3"/>
      <c r="N2" s="3"/>
      <c r="O2" s="3"/>
      <c r="P2" s="3"/>
      <c r="Q2" s="3"/>
      <c r="R2" s="3"/>
      <c r="S2" s="3"/>
      <c r="T2" s="3"/>
      <c r="U2" s="3"/>
      <c r="V2" s="3"/>
      <c r="W2" s="3"/>
      <c r="X2" s="3"/>
      <c r="Y2" s="3"/>
      <c r="Z2" s="3"/>
      <c r="AA2" s="3"/>
      <c r="AB2" s="3"/>
      <c r="AC2" s="4"/>
      <c r="AD2" s="5"/>
    </row>
    <row r="3" spans="1:30" s="6" customFormat="1" ht="18" customHeight="1">
      <c r="A3" s="2935" t="s">
        <v>4507</v>
      </c>
      <c r="B3" s="1"/>
      <c r="C3" s="14"/>
      <c r="D3" s="3442"/>
      <c r="E3" s="1"/>
      <c r="F3" s="15"/>
      <c r="G3" s="2"/>
      <c r="H3" s="2"/>
      <c r="I3" s="2"/>
      <c r="J3" s="2"/>
      <c r="K3" s="3440"/>
      <c r="L3" s="3443"/>
      <c r="M3" s="2"/>
      <c r="N3" s="2"/>
      <c r="O3" s="2"/>
      <c r="P3" s="2"/>
      <c r="Q3" s="2"/>
      <c r="R3" s="2"/>
      <c r="S3" s="2"/>
      <c r="T3" s="2"/>
      <c r="U3" s="2"/>
      <c r="V3" s="2"/>
      <c r="W3" s="2"/>
      <c r="X3" s="2"/>
      <c r="Y3" s="2"/>
      <c r="Z3" s="2"/>
      <c r="AA3" s="2"/>
      <c r="AB3" s="2"/>
      <c r="AC3" s="3444"/>
      <c r="AD3" s="5"/>
    </row>
    <row r="4" spans="1:30" s="6" customFormat="1" ht="18.75" customHeight="1" thickBot="1">
      <c r="A4" s="14" t="s">
        <v>2077</v>
      </c>
      <c r="B4" s="13"/>
      <c r="C4" s="14"/>
      <c r="D4" s="13"/>
      <c r="E4" s="13"/>
      <c r="F4" s="15"/>
      <c r="G4" s="16"/>
      <c r="H4" s="16"/>
      <c r="I4" s="16"/>
      <c r="J4" s="16"/>
      <c r="K4" s="3445"/>
      <c r="L4" s="16"/>
      <c r="M4" s="17"/>
      <c r="N4" s="17"/>
      <c r="O4" s="17"/>
      <c r="P4" s="17"/>
      <c r="Q4" s="17"/>
      <c r="R4" s="17"/>
      <c r="S4" s="17"/>
      <c r="T4" s="17"/>
      <c r="U4" s="17"/>
      <c r="V4" s="17"/>
      <c r="W4" s="17"/>
      <c r="X4" s="17"/>
      <c r="Y4" s="17"/>
      <c r="Z4" s="17"/>
      <c r="AA4" s="17"/>
      <c r="AB4" s="17"/>
      <c r="AC4" s="18"/>
      <c r="AD4" s="3446" t="s">
        <v>4508</v>
      </c>
    </row>
    <row r="5" spans="1:30" s="22" customFormat="1" ht="23.25" customHeight="1">
      <c r="A5" s="4237" t="s">
        <v>0</v>
      </c>
      <c r="B5" s="4239" t="s">
        <v>1</v>
      </c>
      <c r="C5" s="4239" t="s">
        <v>4509</v>
      </c>
      <c r="D5" s="4241" t="s">
        <v>4510</v>
      </c>
      <c r="E5" s="4243" t="s">
        <v>6</v>
      </c>
      <c r="F5" s="4245" t="s">
        <v>2</v>
      </c>
      <c r="G5" s="4243" t="s">
        <v>14</v>
      </c>
      <c r="H5" s="4247" t="s">
        <v>3</v>
      </c>
      <c r="I5" s="4248"/>
      <c r="J5" s="4248"/>
      <c r="K5" s="4248"/>
      <c r="L5" s="4248"/>
      <c r="M5" s="4248"/>
      <c r="N5" s="4248"/>
      <c r="O5" s="4249"/>
      <c r="P5" s="4250" t="s">
        <v>15</v>
      </c>
      <c r="Q5" s="4250" t="s">
        <v>8</v>
      </c>
      <c r="R5" s="4250" t="s">
        <v>4</v>
      </c>
      <c r="S5" s="4236" t="s">
        <v>16</v>
      </c>
      <c r="T5" s="4236"/>
      <c r="U5" s="4236" t="s">
        <v>17</v>
      </c>
      <c r="V5" s="4236"/>
      <c r="W5" s="4236"/>
      <c r="X5" s="4250" t="s">
        <v>4511</v>
      </c>
      <c r="Y5" s="4250" t="s">
        <v>18</v>
      </c>
      <c r="Z5" s="4250" t="s">
        <v>19</v>
      </c>
      <c r="AA5" s="4250" t="s">
        <v>4512</v>
      </c>
      <c r="AB5" s="4250" t="s">
        <v>5</v>
      </c>
      <c r="AC5" s="4250" t="s">
        <v>4513</v>
      </c>
      <c r="AD5" s="4252" t="s">
        <v>763</v>
      </c>
    </row>
    <row r="6" spans="1:30" s="22" customFormat="1" ht="64.5" customHeight="1">
      <c r="A6" s="4238"/>
      <c r="B6" s="4240"/>
      <c r="C6" s="4240"/>
      <c r="D6" s="4242"/>
      <c r="E6" s="4244"/>
      <c r="F6" s="4242"/>
      <c r="G6" s="4246"/>
      <c r="H6" s="23" t="s">
        <v>7</v>
      </c>
      <c r="I6" s="23" t="s">
        <v>22</v>
      </c>
      <c r="J6" s="24" t="s">
        <v>23</v>
      </c>
      <c r="K6" s="24" t="s">
        <v>24</v>
      </c>
      <c r="L6" s="24" t="s">
        <v>25</v>
      </c>
      <c r="M6" s="24" t="s">
        <v>26</v>
      </c>
      <c r="N6" s="26" t="s">
        <v>4514</v>
      </c>
      <c r="O6" s="26" t="s">
        <v>4515</v>
      </c>
      <c r="P6" s="4251"/>
      <c r="Q6" s="4251"/>
      <c r="R6" s="4251"/>
      <c r="S6" s="26" t="s">
        <v>28</v>
      </c>
      <c r="T6" s="26" t="s">
        <v>29</v>
      </c>
      <c r="U6" s="26" t="s">
        <v>30</v>
      </c>
      <c r="V6" s="26" t="s">
        <v>31</v>
      </c>
      <c r="W6" s="26" t="s">
        <v>32</v>
      </c>
      <c r="X6" s="4251"/>
      <c r="Y6" s="4251"/>
      <c r="Z6" s="4251"/>
      <c r="AA6" s="4251"/>
      <c r="AB6" s="4251"/>
      <c r="AC6" s="4251"/>
      <c r="AD6" s="4253" t="s">
        <v>2107</v>
      </c>
    </row>
    <row r="7" spans="1:30" ht="28.9" customHeight="1">
      <c r="A7" s="28">
        <v>1</v>
      </c>
      <c r="B7" s="28" t="s">
        <v>4516</v>
      </c>
      <c r="C7" s="3447" t="s">
        <v>4517</v>
      </c>
      <c r="D7" s="28" t="s">
        <v>4518</v>
      </c>
      <c r="E7" s="28" t="s">
        <v>4519</v>
      </c>
      <c r="F7" s="28" t="s">
        <v>629</v>
      </c>
      <c r="G7" s="28" t="s">
        <v>932</v>
      </c>
      <c r="H7" s="28" t="s">
        <v>632</v>
      </c>
      <c r="I7" s="28"/>
      <c r="J7" s="3448" t="s">
        <v>4520</v>
      </c>
      <c r="K7" s="3449">
        <f>MAX(K8:K10)</f>
        <v>39</v>
      </c>
      <c r="L7" s="3449">
        <f>MAX(L8:L10)</f>
        <v>27.766666666666669</v>
      </c>
      <c r="M7" s="3449">
        <f>SUM(M8:M10)</f>
        <v>14.5</v>
      </c>
      <c r="N7" s="3450">
        <f>K7 * L7</f>
        <v>1082.9000000000001</v>
      </c>
      <c r="O7" s="3450">
        <f>SUM(O8:O10)</f>
        <v>1435.9</v>
      </c>
      <c r="P7" s="3450">
        <f>SUM(P8:P10)</f>
        <v>2447.9</v>
      </c>
      <c r="Q7" s="3450">
        <f>SUM(Q8:Q10)</f>
        <v>7806.75</v>
      </c>
      <c r="R7" s="28" t="s">
        <v>3092</v>
      </c>
      <c r="S7" s="3450">
        <v>0.11</v>
      </c>
      <c r="T7" s="28" t="s">
        <v>4521</v>
      </c>
      <c r="U7" s="28" t="s">
        <v>4520</v>
      </c>
      <c r="V7" s="3450">
        <v>0</v>
      </c>
      <c r="W7" s="3450">
        <v>0</v>
      </c>
      <c r="X7" s="28" t="s">
        <v>4521</v>
      </c>
      <c r="Y7" s="28" t="s">
        <v>4520</v>
      </c>
      <c r="Z7" s="28" t="s">
        <v>4520</v>
      </c>
      <c r="AA7" s="28" t="s">
        <v>4520</v>
      </c>
      <c r="AB7" s="28" t="s">
        <v>4521</v>
      </c>
      <c r="AC7" s="3447" t="s">
        <v>4520</v>
      </c>
      <c r="AD7" s="3447" t="s">
        <v>4520</v>
      </c>
    </row>
    <row r="8" spans="1:30" ht="28.9" customHeight="1">
      <c r="A8" s="28"/>
      <c r="B8" s="28" t="s">
        <v>4520</v>
      </c>
      <c r="C8" s="3447" t="s">
        <v>4520</v>
      </c>
      <c r="D8" s="28" t="s">
        <v>4520</v>
      </c>
      <c r="E8" s="28" t="s">
        <v>4520</v>
      </c>
      <c r="F8" s="28" t="s">
        <v>4520</v>
      </c>
      <c r="G8" s="28" t="s">
        <v>4520</v>
      </c>
      <c r="H8" s="28" t="s">
        <v>4520</v>
      </c>
      <c r="I8" s="28" t="s">
        <v>4521</v>
      </c>
      <c r="J8" s="3448" t="s">
        <v>4522</v>
      </c>
      <c r="K8" s="3449">
        <v>39</v>
      </c>
      <c r="L8" s="3449">
        <f>N8 / K8</f>
        <v>27.766666666666669</v>
      </c>
      <c r="M8" s="3449">
        <v>6.3</v>
      </c>
      <c r="N8" s="3450">
        <v>1082.9000000000001</v>
      </c>
      <c r="O8" s="3450">
        <v>509.3</v>
      </c>
      <c r="P8" s="3450">
        <v>1082.9000000000001</v>
      </c>
      <c r="Q8" s="3450">
        <v>2210.25</v>
      </c>
      <c r="R8" s="28" t="s">
        <v>4520</v>
      </c>
      <c r="S8" s="3450"/>
      <c r="T8" s="28"/>
      <c r="U8" s="28"/>
      <c r="V8" s="3450"/>
      <c r="W8" s="3450"/>
      <c r="X8" s="28"/>
      <c r="Y8" s="28" t="s">
        <v>4520</v>
      </c>
      <c r="Z8" s="28" t="s">
        <v>4520</v>
      </c>
      <c r="AA8" s="28" t="s">
        <v>4520</v>
      </c>
      <c r="AB8" s="28"/>
      <c r="AC8" s="3447" t="s">
        <v>4520</v>
      </c>
      <c r="AD8" s="3447" t="s">
        <v>4520</v>
      </c>
    </row>
    <row r="9" spans="1:30" ht="28.9" customHeight="1">
      <c r="A9" s="28"/>
      <c r="B9" s="28" t="s">
        <v>4520</v>
      </c>
      <c r="C9" s="3447" t="s">
        <v>4520</v>
      </c>
      <c r="D9" s="28" t="s">
        <v>4520</v>
      </c>
      <c r="E9" s="28" t="s">
        <v>4520</v>
      </c>
      <c r="F9" s="28" t="s">
        <v>4520</v>
      </c>
      <c r="G9" s="28" t="s">
        <v>4520</v>
      </c>
      <c r="H9" s="28" t="s">
        <v>4520</v>
      </c>
      <c r="I9" s="28" t="s">
        <v>4521</v>
      </c>
      <c r="J9" s="3448" t="s">
        <v>1535</v>
      </c>
      <c r="K9" s="3449">
        <v>39</v>
      </c>
      <c r="L9" s="3449">
        <f>N9 / K9</f>
        <v>17.5</v>
      </c>
      <c r="M9" s="3449">
        <v>3.8</v>
      </c>
      <c r="N9" s="3450">
        <v>682.5</v>
      </c>
      <c r="O9" s="3450">
        <v>429.4</v>
      </c>
      <c r="P9" s="3450">
        <v>682.5</v>
      </c>
      <c r="Q9" s="3450">
        <v>2593.5</v>
      </c>
      <c r="R9" s="28" t="s">
        <v>4520</v>
      </c>
      <c r="S9" s="3450"/>
      <c r="T9" s="28"/>
      <c r="U9" s="28"/>
      <c r="V9" s="3450"/>
      <c r="W9" s="3450"/>
      <c r="X9" s="28"/>
      <c r="Y9" s="28" t="s">
        <v>4520</v>
      </c>
      <c r="Z9" s="28" t="s">
        <v>4520</v>
      </c>
      <c r="AA9" s="28" t="s">
        <v>4520</v>
      </c>
      <c r="AB9" s="28"/>
      <c r="AC9" s="3447" t="s">
        <v>4520</v>
      </c>
      <c r="AD9" s="3447" t="s">
        <v>4520</v>
      </c>
    </row>
    <row r="10" spans="1:30" ht="28.9" customHeight="1">
      <c r="A10" s="28"/>
      <c r="B10" s="28" t="s">
        <v>4520</v>
      </c>
      <c r="C10" s="3447" t="s">
        <v>4520</v>
      </c>
      <c r="D10" s="28" t="s">
        <v>4520</v>
      </c>
      <c r="E10" s="28" t="s">
        <v>4520</v>
      </c>
      <c r="F10" s="28" t="s">
        <v>4520</v>
      </c>
      <c r="G10" s="28" t="s">
        <v>4520</v>
      </c>
      <c r="H10" s="28" t="s">
        <v>4520</v>
      </c>
      <c r="I10" s="28" t="s">
        <v>4521</v>
      </c>
      <c r="J10" s="3448" t="s">
        <v>4523</v>
      </c>
      <c r="K10" s="3449">
        <v>39</v>
      </c>
      <c r="L10" s="3449">
        <f>N10 / K10</f>
        <v>17.5</v>
      </c>
      <c r="M10" s="3449">
        <v>4.4000000000000004</v>
      </c>
      <c r="N10" s="3450">
        <v>682.5</v>
      </c>
      <c r="O10" s="3450">
        <v>497.2</v>
      </c>
      <c r="P10" s="3450">
        <v>682.5</v>
      </c>
      <c r="Q10" s="3450">
        <v>3003</v>
      </c>
      <c r="R10" s="28" t="s">
        <v>4520</v>
      </c>
      <c r="S10" s="3450"/>
      <c r="T10" s="28"/>
      <c r="U10" s="28"/>
      <c r="V10" s="3450"/>
      <c r="W10" s="3450"/>
      <c r="X10" s="28"/>
      <c r="Y10" s="28" t="s">
        <v>4520</v>
      </c>
      <c r="Z10" s="28" t="s">
        <v>4520</v>
      </c>
      <c r="AA10" s="28" t="s">
        <v>4520</v>
      </c>
      <c r="AB10" s="28"/>
      <c r="AC10" s="3447" t="s">
        <v>4520</v>
      </c>
      <c r="AD10" s="3447" t="s">
        <v>4520</v>
      </c>
    </row>
    <row r="11" spans="1:30" ht="28.9" customHeight="1">
      <c r="A11" s="28">
        <v>2</v>
      </c>
      <c r="B11" s="28" t="s">
        <v>4516</v>
      </c>
      <c r="C11" s="3447" t="s">
        <v>4524</v>
      </c>
      <c r="D11" s="28" t="s">
        <v>4525</v>
      </c>
      <c r="E11" s="28" t="s">
        <v>4519</v>
      </c>
      <c r="F11" s="28" t="s">
        <v>629</v>
      </c>
      <c r="G11" s="28" t="s">
        <v>932</v>
      </c>
      <c r="H11" s="28" t="s">
        <v>629</v>
      </c>
      <c r="I11" s="28"/>
      <c r="J11" s="3448" t="s">
        <v>4520</v>
      </c>
      <c r="K11" s="3449">
        <f>MAX(K12)</f>
        <v>8</v>
      </c>
      <c r="L11" s="3449">
        <f>MAX(L12)</f>
        <v>4</v>
      </c>
      <c r="M11" s="3449">
        <f>SUM(M12)</f>
        <v>3.4</v>
      </c>
      <c r="N11" s="3450">
        <f>K11 * L11</f>
        <v>32</v>
      </c>
      <c r="O11" s="3450">
        <f>SUM(O12)</f>
        <v>81.599999999999994</v>
      </c>
      <c r="P11" s="3450">
        <f>SUM(P12)</f>
        <v>32</v>
      </c>
      <c r="Q11" s="3450">
        <f>SUM(Q12)</f>
        <v>108.8</v>
      </c>
      <c r="R11" s="28" t="s">
        <v>3092</v>
      </c>
      <c r="S11" s="3450">
        <v>0.11</v>
      </c>
      <c r="T11" s="28" t="s">
        <v>4521</v>
      </c>
      <c r="U11" s="28" t="s">
        <v>4520</v>
      </c>
      <c r="V11" s="3450">
        <v>0</v>
      </c>
      <c r="W11" s="3450">
        <v>0</v>
      </c>
      <c r="X11" s="28" t="s">
        <v>4521</v>
      </c>
      <c r="Y11" s="28" t="s">
        <v>4520</v>
      </c>
      <c r="Z11" s="28" t="s">
        <v>4520</v>
      </c>
      <c r="AA11" s="28" t="s">
        <v>4520</v>
      </c>
      <c r="AB11" s="28" t="s">
        <v>4521</v>
      </c>
      <c r="AC11" s="3447" t="s">
        <v>4520</v>
      </c>
      <c r="AD11" s="3447" t="s">
        <v>4520</v>
      </c>
    </row>
    <row r="12" spans="1:30" ht="28.9" customHeight="1">
      <c r="A12" s="28"/>
      <c r="B12" s="28" t="s">
        <v>4520</v>
      </c>
      <c r="C12" s="3447" t="s">
        <v>4520</v>
      </c>
      <c r="D12" s="28" t="s">
        <v>4520</v>
      </c>
      <c r="E12" s="28" t="s">
        <v>4520</v>
      </c>
      <c r="F12" s="28" t="s">
        <v>4520</v>
      </c>
      <c r="G12" s="28" t="s">
        <v>4520</v>
      </c>
      <c r="H12" s="28" t="s">
        <v>4520</v>
      </c>
      <c r="I12" s="28" t="s">
        <v>4521</v>
      </c>
      <c r="J12" s="3448" t="s">
        <v>819</v>
      </c>
      <c r="K12" s="3449">
        <v>8</v>
      </c>
      <c r="L12" s="3449">
        <f>N12 / K12</f>
        <v>4</v>
      </c>
      <c r="M12" s="3449">
        <v>3.4</v>
      </c>
      <c r="N12" s="3450">
        <v>32</v>
      </c>
      <c r="O12" s="3450">
        <v>81.599999999999994</v>
      </c>
      <c r="P12" s="3450">
        <v>32</v>
      </c>
      <c r="Q12" s="3450">
        <v>108.8</v>
      </c>
      <c r="R12" s="28" t="s">
        <v>4520</v>
      </c>
      <c r="S12" s="3450"/>
      <c r="T12" s="28"/>
      <c r="U12" s="28"/>
      <c r="V12" s="3450"/>
      <c r="W12" s="3450"/>
      <c r="X12" s="28"/>
      <c r="Y12" s="28" t="s">
        <v>4520</v>
      </c>
      <c r="Z12" s="28" t="s">
        <v>4520</v>
      </c>
      <c r="AA12" s="28" t="s">
        <v>4520</v>
      </c>
      <c r="AB12" s="28"/>
      <c r="AC12" s="3447" t="s">
        <v>4520</v>
      </c>
      <c r="AD12" s="3447" t="s">
        <v>4520</v>
      </c>
    </row>
    <row r="13" spans="1:30" ht="28.9" customHeight="1">
      <c r="A13" s="28">
        <v>3</v>
      </c>
      <c r="B13" s="28" t="s">
        <v>4526</v>
      </c>
      <c r="C13" s="3447" t="s">
        <v>4527</v>
      </c>
      <c r="D13" s="28" t="s">
        <v>4528</v>
      </c>
      <c r="E13" s="28" t="s">
        <v>4519</v>
      </c>
      <c r="F13" s="28" t="s">
        <v>629</v>
      </c>
      <c r="G13" s="28" t="s">
        <v>1354</v>
      </c>
      <c r="H13" s="28" t="s">
        <v>629</v>
      </c>
      <c r="I13" s="28"/>
      <c r="J13" s="3448" t="s">
        <v>4520</v>
      </c>
      <c r="K13" s="3449">
        <f>MAX(K14)</f>
        <v>2.84</v>
      </c>
      <c r="L13" s="3449">
        <f>MAX(L14)</f>
        <v>3.71830985915493</v>
      </c>
      <c r="M13" s="3449">
        <f>SUM(M14)</f>
        <v>55.9</v>
      </c>
      <c r="N13" s="3450">
        <f>K13 * L13</f>
        <v>10.56</v>
      </c>
      <c r="O13" s="3450">
        <f>SUM(O14)</f>
        <v>733.41</v>
      </c>
      <c r="P13" s="3450">
        <f>SUM(P14)</f>
        <v>10.56</v>
      </c>
      <c r="Q13" s="3450">
        <f>SUM(Q14)</f>
        <v>590.57000000000005</v>
      </c>
      <c r="R13" s="28" t="s">
        <v>4529</v>
      </c>
      <c r="S13" s="3450">
        <v>7.0000000000000007E-2</v>
      </c>
      <c r="T13" s="28" t="s">
        <v>4521</v>
      </c>
      <c r="U13" s="28" t="s">
        <v>4520</v>
      </c>
      <c r="V13" s="3450">
        <v>0</v>
      </c>
      <c r="W13" s="3450">
        <v>0</v>
      </c>
      <c r="X13" s="28" t="s">
        <v>4521</v>
      </c>
      <c r="Y13" s="28" t="s">
        <v>4520</v>
      </c>
      <c r="Z13" s="28" t="s">
        <v>4520</v>
      </c>
      <c r="AA13" s="28" t="s">
        <v>4520</v>
      </c>
      <c r="AB13" s="28" t="s">
        <v>4521</v>
      </c>
      <c r="AC13" s="3447" t="s">
        <v>4520</v>
      </c>
      <c r="AD13" s="3447" t="s">
        <v>4520</v>
      </c>
    </row>
    <row r="14" spans="1:30" ht="28.9" customHeight="1">
      <c r="A14" s="28"/>
      <c r="B14" s="28" t="s">
        <v>4520</v>
      </c>
      <c r="C14" s="3447" t="s">
        <v>4520</v>
      </c>
      <c r="D14" s="28" t="s">
        <v>4520</v>
      </c>
      <c r="E14" s="28" t="s">
        <v>4520</v>
      </c>
      <c r="F14" s="28" t="s">
        <v>4520</v>
      </c>
      <c r="G14" s="28" t="s">
        <v>4520</v>
      </c>
      <c r="H14" s="28" t="s">
        <v>4520</v>
      </c>
      <c r="I14" s="28" t="s">
        <v>4521</v>
      </c>
      <c r="J14" s="3448" t="s">
        <v>4530</v>
      </c>
      <c r="K14" s="3449">
        <v>2.84</v>
      </c>
      <c r="L14" s="3449">
        <f>N14 / K14</f>
        <v>3.71830985915493</v>
      </c>
      <c r="M14" s="3449">
        <v>55.9</v>
      </c>
      <c r="N14" s="3450">
        <v>10.56</v>
      </c>
      <c r="O14" s="3450">
        <v>733.41</v>
      </c>
      <c r="P14" s="3450">
        <v>10.56</v>
      </c>
      <c r="Q14" s="3450">
        <v>590.57000000000005</v>
      </c>
      <c r="R14" s="28" t="s">
        <v>4520</v>
      </c>
      <c r="S14" s="3450"/>
      <c r="T14" s="28"/>
      <c r="U14" s="28"/>
      <c r="V14" s="3450"/>
      <c r="W14" s="3450"/>
      <c r="X14" s="28"/>
      <c r="Y14" s="28" t="s">
        <v>4520</v>
      </c>
      <c r="Z14" s="28" t="s">
        <v>4520</v>
      </c>
      <c r="AA14" s="28" t="s">
        <v>4520</v>
      </c>
      <c r="AB14" s="28"/>
      <c r="AC14" s="3447" t="s">
        <v>4520</v>
      </c>
      <c r="AD14" s="3447" t="s">
        <v>4520</v>
      </c>
    </row>
    <row r="15" spans="1:30" ht="28.9" customHeight="1">
      <c r="A15" s="28">
        <v>4</v>
      </c>
      <c r="B15" s="28" t="s">
        <v>4526</v>
      </c>
      <c r="C15" s="3447" t="s">
        <v>4531</v>
      </c>
      <c r="D15" s="28" t="s">
        <v>4528</v>
      </c>
      <c r="E15" s="28" t="s">
        <v>4532</v>
      </c>
      <c r="F15" s="28" t="s">
        <v>629</v>
      </c>
      <c r="G15" s="28" t="s">
        <v>1354</v>
      </c>
      <c r="H15" s="28" t="s">
        <v>629</v>
      </c>
      <c r="I15" s="28"/>
      <c r="J15" s="3448" t="s">
        <v>4520</v>
      </c>
      <c r="K15" s="3449">
        <f>MAX(K16)</f>
        <v>22.5</v>
      </c>
      <c r="L15" s="3449">
        <f>MAX(L16)</f>
        <v>15.4</v>
      </c>
      <c r="M15" s="3449">
        <f>SUM(M16)</f>
        <v>3.83</v>
      </c>
      <c r="N15" s="3450">
        <f>K15 * L15</f>
        <v>346.5</v>
      </c>
      <c r="O15" s="3450">
        <f>SUM(O16)</f>
        <v>289.94</v>
      </c>
      <c r="P15" s="3450">
        <f>SUM(P16)</f>
        <v>346.5</v>
      </c>
      <c r="Q15" s="3450">
        <f>SUM(Q16)</f>
        <v>1325.36</v>
      </c>
      <c r="R15" s="28" t="s">
        <v>3092</v>
      </c>
      <c r="S15" s="3450">
        <v>7.0000000000000007E-2</v>
      </c>
      <c r="T15" s="28" t="s">
        <v>4521</v>
      </c>
      <c r="U15" s="28" t="s">
        <v>4520</v>
      </c>
      <c r="V15" s="3450">
        <v>0</v>
      </c>
      <c r="W15" s="3450">
        <v>0</v>
      </c>
      <c r="X15" s="28" t="s">
        <v>4521</v>
      </c>
      <c r="Y15" s="28" t="s">
        <v>4520</v>
      </c>
      <c r="Z15" s="28" t="s">
        <v>4520</v>
      </c>
      <c r="AA15" s="28" t="s">
        <v>4520</v>
      </c>
      <c r="AB15" s="28" t="s">
        <v>4521</v>
      </c>
      <c r="AC15" s="3447" t="s">
        <v>4520</v>
      </c>
      <c r="AD15" s="3447" t="s">
        <v>4520</v>
      </c>
    </row>
    <row r="16" spans="1:30" ht="28.9" customHeight="1">
      <c r="A16" s="28"/>
      <c r="B16" s="28" t="s">
        <v>4520</v>
      </c>
      <c r="C16" s="3447" t="s">
        <v>4520</v>
      </c>
      <c r="D16" s="28" t="s">
        <v>4520</v>
      </c>
      <c r="E16" s="28" t="s">
        <v>4520</v>
      </c>
      <c r="F16" s="28" t="s">
        <v>4520</v>
      </c>
      <c r="G16" s="28" t="s">
        <v>4520</v>
      </c>
      <c r="H16" s="28" t="s">
        <v>4520</v>
      </c>
      <c r="I16" s="28" t="s">
        <v>4521</v>
      </c>
      <c r="J16" s="3448" t="s">
        <v>4533</v>
      </c>
      <c r="K16" s="3449">
        <v>22.5</v>
      </c>
      <c r="L16" s="3449">
        <f>N16 / K16</f>
        <v>15.4</v>
      </c>
      <c r="M16" s="3449">
        <v>3.83</v>
      </c>
      <c r="N16" s="3450">
        <v>346.5</v>
      </c>
      <c r="O16" s="3450">
        <v>289.94</v>
      </c>
      <c r="P16" s="3450">
        <v>346.5</v>
      </c>
      <c r="Q16" s="3450">
        <v>1325.36</v>
      </c>
      <c r="R16" s="28" t="s">
        <v>4520</v>
      </c>
      <c r="S16" s="3450"/>
      <c r="T16" s="28"/>
      <c r="U16" s="28"/>
      <c r="V16" s="3450"/>
      <c r="W16" s="3450"/>
      <c r="X16" s="28"/>
      <c r="Y16" s="28" t="s">
        <v>4520</v>
      </c>
      <c r="Z16" s="28" t="s">
        <v>4520</v>
      </c>
      <c r="AA16" s="28" t="s">
        <v>4520</v>
      </c>
      <c r="AB16" s="28"/>
      <c r="AC16" s="3447" t="s">
        <v>4520</v>
      </c>
      <c r="AD16" s="3447" t="s">
        <v>4520</v>
      </c>
    </row>
    <row r="17" spans="1:30" ht="28.9" customHeight="1">
      <c r="A17" s="28">
        <v>5</v>
      </c>
      <c r="B17" s="28" t="s">
        <v>4526</v>
      </c>
      <c r="C17" s="3447" t="s">
        <v>4534</v>
      </c>
      <c r="D17" s="28" t="s">
        <v>4535</v>
      </c>
      <c r="E17" s="28" t="s">
        <v>4532</v>
      </c>
      <c r="F17" s="28" t="s">
        <v>629</v>
      </c>
      <c r="G17" s="28" t="s">
        <v>1354</v>
      </c>
      <c r="H17" s="28" t="s">
        <v>4536</v>
      </c>
      <c r="I17" s="28"/>
      <c r="J17" s="3448" t="s">
        <v>4520</v>
      </c>
      <c r="K17" s="3449">
        <f>MAX(K18:K22)</f>
        <v>10</v>
      </c>
      <c r="L17" s="3449">
        <f>MAX(L18:L22)</f>
        <v>23</v>
      </c>
      <c r="M17" s="3449">
        <f>SUM(M18:M22)</f>
        <v>25</v>
      </c>
      <c r="N17" s="3450">
        <f>K17 * L17</f>
        <v>230</v>
      </c>
      <c r="O17" s="3450">
        <f>SUM(O18:O22)</f>
        <v>1224.5</v>
      </c>
      <c r="P17" s="3450">
        <f>SUM(P18:P22)</f>
        <v>709.9</v>
      </c>
      <c r="Q17" s="3450">
        <f>SUM(Q18:Q22)</f>
        <v>3622.5</v>
      </c>
      <c r="R17" s="28" t="s">
        <v>4537</v>
      </c>
      <c r="S17" s="3450">
        <v>0.14000000000000001</v>
      </c>
      <c r="T17" s="28" t="s">
        <v>4521</v>
      </c>
      <c r="U17" s="28" t="s">
        <v>4520</v>
      </c>
      <c r="V17" s="3450">
        <v>0</v>
      </c>
      <c r="W17" s="3450">
        <v>0</v>
      </c>
      <c r="X17" s="28" t="s">
        <v>4538</v>
      </c>
      <c r="Y17" s="28" t="s">
        <v>4539</v>
      </c>
      <c r="Z17" s="28" t="s">
        <v>4520</v>
      </c>
      <c r="AA17" s="28" t="s">
        <v>4540</v>
      </c>
      <c r="AB17" s="28" t="s">
        <v>4521</v>
      </c>
      <c r="AC17" s="3447" t="s">
        <v>4520</v>
      </c>
      <c r="AD17" s="3447" t="s">
        <v>4520</v>
      </c>
    </row>
    <row r="18" spans="1:30" ht="28.9" customHeight="1">
      <c r="A18" s="28"/>
      <c r="B18" s="28" t="s">
        <v>4520</v>
      </c>
      <c r="C18" s="3447" t="s">
        <v>4520</v>
      </c>
      <c r="D18" s="28" t="s">
        <v>4520</v>
      </c>
      <c r="E18" s="28" t="s">
        <v>4520</v>
      </c>
      <c r="F18" s="28" t="s">
        <v>4520</v>
      </c>
      <c r="G18" s="28" t="s">
        <v>4520</v>
      </c>
      <c r="H18" s="28" t="s">
        <v>4520</v>
      </c>
      <c r="I18" s="28" t="s">
        <v>4521</v>
      </c>
      <c r="J18" s="3448" t="s">
        <v>4541</v>
      </c>
      <c r="K18" s="3449">
        <v>10</v>
      </c>
      <c r="L18" s="3449">
        <f>N18 / K18</f>
        <v>17</v>
      </c>
      <c r="M18" s="3449">
        <v>5</v>
      </c>
      <c r="N18" s="3450">
        <v>170</v>
      </c>
      <c r="O18" s="3450">
        <v>270</v>
      </c>
      <c r="P18" s="3450">
        <v>170</v>
      </c>
      <c r="Q18" s="3450">
        <v>850</v>
      </c>
      <c r="R18" s="28" t="s">
        <v>4520</v>
      </c>
      <c r="S18" s="3450"/>
      <c r="T18" s="28"/>
      <c r="U18" s="28"/>
      <c r="V18" s="3450"/>
      <c r="W18" s="3450"/>
      <c r="X18" s="28"/>
      <c r="Y18" s="28" t="s">
        <v>4520</v>
      </c>
      <c r="Z18" s="28" t="s">
        <v>4520</v>
      </c>
      <c r="AA18" s="28" t="s">
        <v>4520</v>
      </c>
      <c r="AB18" s="28"/>
      <c r="AC18" s="3447" t="s">
        <v>4520</v>
      </c>
      <c r="AD18" s="3447" t="s">
        <v>4520</v>
      </c>
    </row>
    <row r="19" spans="1:30" ht="28.9" customHeight="1">
      <c r="A19" s="28"/>
      <c r="B19" s="28" t="s">
        <v>4520</v>
      </c>
      <c r="C19" s="3447" t="s">
        <v>4520</v>
      </c>
      <c r="D19" s="28" t="s">
        <v>4520</v>
      </c>
      <c r="E19" s="28" t="s">
        <v>4520</v>
      </c>
      <c r="F19" s="28" t="s">
        <v>4520</v>
      </c>
      <c r="G19" s="28" t="s">
        <v>4520</v>
      </c>
      <c r="H19" s="28" t="s">
        <v>4520</v>
      </c>
      <c r="I19" s="28" t="s">
        <v>4521</v>
      </c>
      <c r="J19" s="3448" t="s">
        <v>4542</v>
      </c>
      <c r="K19" s="3449">
        <v>10</v>
      </c>
      <c r="L19" s="3449">
        <f>N19 / K19</f>
        <v>23</v>
      </c>
      <c r="M19" s="3449">
        <v>3</v>
      </c>
      <c r="N19" s="3450">
        <v>230</v>
      </c>
      <c r="O19" s="3450">
        <v>177</v>
      </c>
      <c r="P19" s="3450">
        <v>230</v>
      </c>
      <c r="Q19" s="3450">
        <v>585</v>
      </c>
      <c r="R19" s="28" t="s">
        <v>4520</v>
      </c>
      <c r="S19" s="3450"/>
      <c r="T19" s="28"/>
      <c r="U19" s="28"/>
      <c r="V19" s="3450"/>
      <c r="W19" s="3450"/>
      <c r="X19" s="28"/>
      <c r="Y19" s="28" t="s">
        <v>4520</v>
      </c>
      <c r="Z19" s="28" t="s">
        <v>4520</v>
      </c>
      <c r="AA19" s="28" t="s">
        <v>4520</v>
      </c>
      <c r="AB19" s="28"/>
      <c r="AC19" s="3447" t="s">
        <v>4520</v>
      </c>
      <c r="AD19" s="3447" t="s">
        <v>4520</v>
      </c>
    </row>
    <row r="20" spans="1:30" ht="28.9" customHeight="1">
      <c r="A20" s="28"/>
      <c r="B20" s="28" t="s">
        <v>4520</v>
      </c>
      <c r="C20" s="3447" t="s">
        <v>4520</v>
      </c>
      <c r="D20" s="28" t="s">
        <v>4520</v>
      </c>
      <c r="E20" s="28" t="s">
        <v>4520</v>
      </c>
      <c r="F20" s="28" t="s">
        <v>4520</v>
      </c>
      <c r="G20" s="28" t="s">
        <v>4520</v>
      </c>
      <c r="H20" s="28" t="s">
        <v>4520</v>
      </c>
      <c r="I20" s="28" t="s">
        <v>4521</v>
      </c>
      <c r="J20" s="3448" t="s">
        <v>4543</v>
      </c>
      <c r="K20" s="3449">
        <v>10</v>
      </c>
      <c r="L20" s="3449">
        <f>N20 / K20</f>
        <v>5.59</v>
      </c>
      <c r="M20" s="3449">
        <v>5</v>
      </c>
      <c r="N20" s="3450">
        <v>55.9</v>
      </c>
      <c r="O20" s="3450">
        <v>129.5</v>
      </c>
      <c r="P20" s="3450">
        <v>55.9</v>
      </c>
      <c r="Q20" s="3450">
        <v>147.5</v>
      </c>
      <c r="R20" s="28" t="s">
        <v>4520</v>
      </c>
      <c r="S20" s="3450"/>
      <c r="T20" s="28"/>
      <c r="U20" s="28"/>
      <c r="V20" s="3450"/>
      <c r="W20" s="3450"/>
      <c r="X20" s="28"/>
      <c r="Y20" s="28" t="s">
        <v>4520</v>
      </c>
      <c r="Z20" s="28" t="s">
        <v>4520</v>
      </c>
      <c r="AA20" s="28" t="s">
        <v>4520</v>
      </c>
      <c r="AB20" s="28"/>
      <c r="AC20" s="3447" t="s">
        <v>4520</v>
      </c>
      <c r="AD20" s="3447" t="s">
        <v>4520</v>
      </c>
    </row>
    <row r="21" spans="1:30" ht="28.9" customHeight="1">
      <c r="A21" s="28"/>
      <c r="B21" s="28" t="s">
        <v>4520</v>
      </c>
      <c r="C21" s="3447" t="s">
        <v>4520</v>
      </c>
      <c r="D21" s="28" t="s">
        <v>4520</v>
      </c>
      <c r="E21" s="28" t="s">
        <v>4520</v>
      </c>
      <c r="F21" s="28" t="s">
        <v>4520</v>
      </c>
      <c r="G21" s="28" t="s">
        <v>4520</v>
      </c>
      <c r="H21" s="28" t="s">
        <v>4520</v>
      </c>
      <c r="I21" s="28" t="s">
        <v>4521</v>
      </c>
      <c r="J21" s="3448" t="s">
        <v>4544</v>
      </c>
      <c r="K21" s="3449">
        <v>7</v>
      </c>
      <c r="L21" s="3449">
        <f>N21 / K21</f>
        <v>12</v>
      </c>
      <c r="M21" s="3449">
        <v>0</v>
      </c>
      <c r="N21" s="3450">
        <v>84</v>
      </c>
      <c r="O21" s="3450">
        <v>0</v>
      </c>
      <c r="P21" s="3450">
        <v>84</v>
      </c>
      <c r="Q21" s="3450">
        <v>0</v>
      </c>
      <c r="R21" s="28" t="s">
        <v>4520</v>
      </c>
      <c r="S21" s="3450"/>
      <c r="T21" s="28"/>
      <c r="U21" s="28"/>
      <c r="V21" s="3450"/>
      <c r="W21" s="3450"/>
      <c r="X21" s="28"/>
      <c r="Y21" s="28" t="s">
        <v>4520</v>
      </c>
      <c r="Z21" s="28" t="s">
        <v>4520</v>
      </c>
      <c r="AA21" s="28" t="s">
        <v>4520</v>
      </c>
      <c r="AB21" s="28"/>
      <c r="AC21" s="3447" t="s">
        <v>4520</v>
      </c>
      <c r="AD21" s="3447" t="s">
        <v>4520</v>
      </c>
    </row>
    <row r="22" spans="1:30" ht="28.9" customHeight="1">
      <c r="A22" s="28"/>
      <c r="B22" s="28" t="s">
        <v>4520</v>
      </c>
      <c r="C22" s="3447" t="s">
        <v>4520</v>
      </c>
      <c r="D22" s="28" t="s">
        <v>4520</v>
      </c>
      <c r="E22" s="28" t="s">
        <v>4520</v>
      </c>
      <c r="F22" s="28" t="s">
        <v>4520</v>
      </c>
      <c r="G22" s="28" t="s">
        <v>4520</v>
      </c>
      <c r="H22" s="28" t="s">
        <v>4520</v>
      </c>
      <c r="I22" s="28" t="s">
        <v>4521</v>
      </c>
      <c r="J22" s="3448" t="s">
        <v>4545</v>
      </c>
      <c r="K22" s="3449">
        <v>10</v>
      </c>
      <c r="L22" s="3449">
        <f>N22 / K22</f>
        <v>17</v>
      </c>
      <c r="M22" s="3449">
        <v>12</v>
      </c>
      <c r="N22" s="3450">
        <v>170</v>
      </c>
      <c r="O22" s="3450">
        <v>648</v>
      </c>
      <c r="P22" s="3450">
        <v>170</v>
      </c>
      <c r="Q22" s="3450">
        <v>2040</v>
      </c>
      <c r="R22" s="28" t="s">
        <v>4520</v>
      </c>
      <c r="S22" s="3450"/>
      <c r="T22" s="28"/>
      <c r="U22" s="28"/>
      <c r="V22" s="3450"/>
      <c r="W22" s="3450"/>
      <c r="X22" s="28"/>
      <c r="Y22" s="28" t="s">
        <v>4520</v>
      </c>
      <c r="Z22" s="28" t="s">
        <v>4520</v>
      </c>
      <c r="AA22" s="28" t="s">
        <v>4520</v>
      </c>
      <c r="AB22" s="28"/>
      <c r="AC22" s="3447" t="s">
        <v>4520</v>
      </c>
      <c r="AD22" s="3447" t="s">
        <v>4520</v>
      </c>
    </row>
    <row r="23" spans="1:30" ht="28.9" customHeight="1">
      <c r="A23" s="28">
        <v>6</v>
      </c>
      <c r="B23" s="28" t="s">
        <v>4526</v>
      </c>
      <c r="C23" s="3447" t="s">
        <v>4546</v>
      </c>
      <c r="D23" s="28" t="s">
        <v>4518</v>
      </c>
      <c r="E23" s="28" t="s">
        <v>4519</v>
      </c>
      <c r="F23" s="28" t="s">
        <v>629</v>
      </c>
      <c r="G23" s="28" t="s">
        <v>932</v>
      </c>
      <c r="H23" s="28" t="s">
        <v>629</v>
      </c>
      <c r="I23" s="28"/>
      <c r="J23" s="3448" t="s">
        <v>4520</v>
      </c>
      <c r="K23" s="3449">
        <f>MAX(K24)</f>
        <v>19</v>
      </c>
      <c r="L23" s="3449">
        <f>MAX(L24)</f>
        <v>5.75</v>
      </c>
      <c r="M23" s="3449">
        <f>SUM(M24)</f>
        <v>5.05</v>
      </c>
      <c r="N23" s="3450">
        <f>K23 * L23</f>
        <v>109.25</v>
      </c>
      <c r="O23" s="3450">
        <f>SUM(O24)</f>
        <v>249.98</v>
      </c>
      <c r="P23" s="3450">
        <f>SUM(P24)</f>
        <v>109.25</v>
      </c>
      <c r="Q23" s="3450">
        <f>SUM(Q24)</f>
        <v>551.71</v>
      </c>
      <c r="R23" s="28" t="s">
        <v>4529</v>
      </c>
      <c r="S23" s="3450">
        <v>0.11</v>
      </c>
      <c r="T23" s="28" t="s">
        <v>4521</v>
      </c>
      <c r="U23" s="28" t="s">
        <v>4520</v>
      </c>
      <c r="V23" s="3450">
        <v>0</v>
      </c>
      <c r="W23" s="3450">
        <v>0</v>
      </c>
      <c r="X23" s="28" t="s">
        <v>4521</v>
      </c>
      <c r="Y23" s="28" t="s">
        <v>4520</v>
      </c>
      <c r="Z23" s="28" t="s">
        <v>4520</v>
      </c>
      <c r="AA23" s="28" t="s">
        <v>4520</v>
      </c>
      <c r="AB23" s="28" t="s">
        <v>4521</v>
      </c>
      <c r="AC23" s="3447" t="s">
        <v>4520</v>
      </c>
      <c r="AD23" s="3447" t="s">
        <v>4520</v>
      </c>
    </row>
    <row r="24" spans="1:30" ht="28.9" customHeight="1">
      <c r="A24" s="28"/>
      <c r="B24" s="28" t="s">
        <v>4520</v>
      </c>
      <c r="C24" s="3447" t="s">
        <v>4520</v>
      </c>
      <c r="D24" s="28" t="s">
        <v>4520</v>
      </c>
      <c r="E24" s="28" t="s">
        <v>4520</v>
      </c>
      <c r="F24" s="28" t="s">
        <v>4520</v>
      </c>
      <c r="G24" s="28" t="s">
        <v>4520</v>
      </c>
      <c r="H24" s="28" t="s">
        <v>4520</v>
      </c>
      <c r="I24" s="28" t="s">
        <v>4521</v>
      </c>
      <c r="J24" s="3448" t="s">
        <v>4530</v>
      </c>
      <c r="K24" s="3449">
        <v>19</v>
      </c>
      <c r="L24" s="3449">
        <f>N24 / K24</f>
        <v>5.75</v>
      </c>
      <c r="M24" s="3449">
        <v>5.05</v>
      </c>
      <c r="N24" s="3450">
        <v>109.25</v>
      </c>
      <c r="O24" s="3450">
        <v>249.98</v>
      </c>
      <c r="P24" s="3450">
        <v>109.25</v>
      </c>
      <c r="Q24" s="3450">
        <v>551.71</v>
      </c>
      <c r="R24" s="28" t="s">
        <v>4520</v>
      </c>
      <c r="S24" s="3450"/>
      <c r="T24" s="28"/>
      <c r="U24" s="28"/>
      <c r="V24" s="3450"/>
      <c r="W24" s="3450"/>
      <c r="X24" s="28"/>
      <c r="Y24" s="28" t="s">
        <v>4520</v>
      </c>
      <c r="Z24" s="28" t="s">
        <v>4520</v>
      </c>
      <c r="AA24" s="28" t="s">
        <v>4520</v>
      </c>
      <c r="AB24" s="28"/>
      <c r="AC24" s="3447" t="s">
        <v>4520</v>
      </c>
      <c r="AD24" s="3447" t="s">
        <v>4520</v>
      </c>
    </row>
    <row r="25" spans="1:30" ht="28.9" customHeight="1">
      <c r="A25" s="28">
        <v>7</v>
      </c>
      <c r="B25" s="28" t="s">
        <v>4526</v>
      </c>
      <c r="C25" s="3447" t="s">
        <v>4547</v>
      </c>
      <c r="D25" s="28" t="s">
        <v>4548</v>
      </c>
      <c r="E25" s="28" t="s">
        <v>4532</v>
      </c>
      <c r="F25" s="28" t="s">
        <v>629</v>
      </c>
      <c r="G25" s="28" t="s">
        <v>1354</v>
      </c>
      <c r="H25" s="28" t="s">
        <v>629</v>
      </c>
      <c r="I25" s="28"/>
      <c r="J25" s="3448" t="s">
        <v>4520</v>
      </c>
      <c r="K25" s="3449">
        <f>MAX(K26)</f>
        <v>10</v>
      </c>
      <c r="L25" s="3449">
        <f>MAX(L26)</f>
        <v>17</v>
      </c>
      <c r="M25" s="3449">
        <f>SUM(M26)</f>
        <v>13.18</v>
      </c>
      <c r="N25" s="3450">
        <f>K25 * L25</f>
        <v>170</v>
      </c>
      <c r="O25" s="3450">
        <f>SUM(O26)</f>
        <v>711.45</v>
      </c>
      <c r="P25" s="3450">
        <f>SUM(P26)</f>
        <v>170</v>
      </c>
      <c r="Q25" s="3450">
        <f>SUM(Q26)</f>
        <v>2239.75</v>
      </c>
      <c r="R25" s="28" t="s">
        <v>3092</v>
      </c>
      <c r="S25" s="3450">
        <v>0.15</v>
      </c>
      <c r="T25" s="28" t="s">
        <v>4521</v>
      </c>
      <c r="U25" s="28" t="s">
        <v>4520</v>
      </c>
      <c r="V25" s="3450">
        <v>0</v>
      </c>
      <c r="W25" s="3450">
        <v>0</v>
      </c>
      <c r="X25" s="28" t="s">
        <v>4521</v>
      </c>
      <c r="Y25" s="28" t="s">
        <v>4520</v>
      </c>
      <c r="Z25" s="28" t="s">
        <v>4520</v>
      </c>
      <c r="AA25" s="28" t="s">
        <v>4520</v>
      </c>
      <c r="AB25" s="28" t="s">
        <v>4521</v>
      </c>
      <c r="AC25" s="3447" t="s">
        <v>4520</v>
      </c>
      <c r="AD25" s="3447" t="s">
        <v>4549</v>
      </c>
    </row>
    <row r="26" spans="1:30" ht="28.9" customHeight="1">
      <c r="A26" s="28"/>
      <c r="B26" s="28" t="s">
        <v>4520</v>
      </c>
      <c r="C26" s="3447" t="s">
        <v>4520</v>
      </c>
      <c r="D26" s="28" t="s">
        <v>4520</v>
      </c>
      <c r="E26" s="28" t="s">
        <v>4520</v>
      </c>
      <c r="F26" s="28" t="s">
        <v>4520</v>
      </c>
      <c r="G26" s="28" t="s">
        <v>4520</v>
      </c>
      <c r="H26" s="28" t="s">
        <v>4520</v>
      </c>
      <c r="I26" s="28" t="s">
        <v>4521</v>
      </c>
      <c r="J26" s="3448" t="s">
        <v>4550</v>
      </c>
      <c r="K26" s="3449">
        <v>10</v>
      </c>
      <c r="L26" s="3449">
        <f>N26 / K26</f>
        <v>17</v>
      </c>
      <c r="M26" s="3449">
        <v>13.18</v>
      </c>
      <c r="N26" s="3450">
        <v>170</v>
      </c>
      <c r="O26" s="3450">
        <v>711.45</v>
      </c>
      <c r="P26" s="3450">
        <v>170</v>
      </c>
      <c r="Q26" s="3450">
        <v>2239.75</v>
      </c>
      <c r="R26" s="28" t="s">
        <v>4520</v>
      </c>
      <c r="S26" s="3450"/>
      <c r="T26" s="28"/>
      <c r="U26" s="28"/>
      <c r="V26" s="3450"/>
      <c r="W26" s="3450"/>
      <c r="X26" s="28"/>
      <c r="Y26" s="28" t="s">
        <v>4520</v>
      </c>
      <c r="Z26" s="28" t="s">
        <v>4520</v>
      </c>
      <c r="AA26" s="28" t="s">
        <v>4520</v>
      </c>
      <c r="AB26" s="28"/>
      <c r="AC26" s="3447" t="s">
        <v>4520</v>
      </c>
      <c r="AD26" s="3447" t="s">
        <v>4520</v>
      </c>
    </row>
    <row r="27" spans="1:30" ht="28.9" customHeight="1">
      <c r="A27" s="28">
        <v>8</v>
      </c>
      <c r="B27" s="28" t="s">
        <v>4526</v>
      </c>
      <c r="C27" s="3447" t="s">
        <v>4551</v>
      </c>
      <c r="D27" s="28" t="s">
        <v>4552</v>
      </c>
      <c r="E27" s="28" t="s">
        <v>4520</v>
      </c>
      <c r="F27" s="28" t="s">
        <v>629</v>
      </c>
      <c r="G27" s="28" t="s">
        <v>4520</v>
      </c>
      <c r="H27" s="28" t="s">
        <v>629</v>
      </c>
      <c r="I27" s="28"/>
      <c r="J27" s="3448" t="s">
        <v>4520</v>
      </c>
      <c r="K27" s="3449">
        <f>MAX(K28)</f>
        <v>13.03</v>
      </c>
      <c r="L27" s="3449">
        <f>MAX(L28)</f>
        <v>7.0514198004604758</v>
      </c>
      <c r="M27" s="3449">
        <f>SUM(M28)</f>
        <v>5</v>
      </c>
      <c r="N27" s="3450">
        <f>K27 * L27</f>
        <v>91.88</v>
      </c>
      <c r="O27" s="3450">
        <f>SUM(O28)</f>
        <v>200.82</v>
      </c>
      <c r="P27" s="3450">
        <f>SUM(P28)</f>
        <v>91.88</v>
      </c>
      <c r="Q27" s="3450">
        <f>SUM(Q28)</f>
        <v>459.38</v>
      </c>
      <c r="R27" s="28" t="s">
        <v>4529</v>
      </c>
      <c r="S27" s="3450">
        <v>0</v>
      </c>
      <c r="T27" s="28" t="s">
        <v>4521</v>
      </c>
      <c r="U27" s="28" t="s">
        <v>4520</v>
      </c>
      <c r="V27" s="3450">
        <v>0</v>
      </c>
      <c r="W27" s="3450">
        <v>0</v>
      </c>
      <c r="X27" s="28" t="s">
        <v>4521</v>
      </c>
      <c r="Y27" s="28" t="s">
        <v>4520</v>
      </c>
      <c r="Z27" s="28" t="s">
        <v>4520</v>
      </c>
      <c r="AA27" s="28" t="s">
        <v>4520</v>
      </c>
      <c r="AB27" s="28" t="s">
        <v>4521</v>
      </c>
      <c r="AC27" s="3447" t="s">
        <v>4520</v>
      </c>
      <c r="AD27" s="3447" t="s">
        <v>4520</v>
      </c>
    </row>
    <row r="28" spans="1:30" ht="28.9" customHeight="1">
      <c r="A28" s="28"/>
      <c r="B28" s="28" t="s">
        <v>4520</v>
      </c>
      <c r="C28" s="3447" t="s">
        <v>4520</v>
      </c>
      <c r="D28" s="28" t="s">
        <v>4520</v>
      </c>
      <c r="E28" s="28" t="s">
        <v>4520</v>
      </c>
      <c r="F28" s="28" t="s">
        <v>4520</v>
      </c>
      <c r="G28" s="28" t="s">
        <v>4520</v>
      </c>
      <c r="H28" s="28" t="s">
        <v>4520</v>
      </c>
      <c r="I28" s="28" t="s">
        <v>4521</v>
      </c>
      <c r="J28" s="3448" t="s">
        <v>4553</v>
      </c>
      <c r="K28" s="3449">
        <v>13.03</v>
      </c>
      <c r="L28" s="3449">
        <f>N28 / K28</f>
        <v>7.0514198004604758</v>
      </c>
      <c r="M28" s="3449">
        <v>5</v>
      </c>
      <c r="N28" s="3450">
        <v>91.88</v>
      </c>
      <c r="O28" s="3450">
        <v>200.82</v>
      </c>
      <c r="P28" s="3450">
        <v>91.88</v>
      </c>
      <c r="Q28" s="3450">
        <v>459.38</v>
      </c>
      <c r="R28" s="28" t="s">
        <v>4520</v>
      </c>
      <c r="S28" s="3450"/>
      <c r="T28" s="28"/>
      <c r="U28" s="28"/>
      <c r="V28" s="3450"/>
      <c r="W28" s="3450"/>
      <c r="X28" s="28"/>
      <c r="Y28" s="28" t="s">
        <v>4520</v>
      </c>
      <c r="Z28" s="28" t="s">
        <v>4520</v>
      </c>
      <c r="AA28" s="28" t="s">
        <v>4520</v>
      </c>
      <c r="AB28" s="28"/>
      <c r="AC28" s="3447" t="s">
        <v>4520</v>
      </c>
      <c r="AD28" s="3447" t="s">
        <v>4520</v>
      </c>
    </row>
    <row r="29" spans="1:30" ht="2.4500000000000002" customHeight="1">
      <c r="A29" s="28"/>
      <c r="B29" s="28"/>
      <c r="C29" s="3447"/>
      <c r="D29" s="28"/>
      <c r="E29" s="28"/>
      <c r="F29" s="28"/>
      <c r="G29" s="28"/>
      <c r="H29" s="28"/>
      <c r="I29" s="28"/>
      <c r="J29" s="28"/>
      <c r="K29" s="28"/>
      <c r="L29" s="28"/>
      <c r="M29" s="28"/>
      <c r="N29" s="3450"/>
      <c r="O29" s="3450"/>
      <c r="P29" s="3450"/>
      <c r="Q29" s="3450"/>
      <c r="R29" s="28"/>
      <c r="S29" s="3450"/>
      <c r="T29" s="28"/>
      <c r="U29" s="28"/>
      <c r="V29" s="3450"/>
      <c r="W29" s="3450"/>
      <c r="X29" s="28"/>
      <c r="Y29" s="28"/>
      <c r="Z29" s="28"/>
      <c r="AA29" s="28"/>
      <c r="AB29" s="28"/>
      <c r="AC29" s="3447"/>
      <c r="AD29" s="3447"/>
    </row>
    <row r="30" spans="1:30" ht="28.9" customHeight="1">
      <c r="A30" s="28"/>
      <c r="B30" s="28"/>
      <c r="C30" s="3447" t="s">
        <v>2062</v>
      </c>
      <c r="D30" s="28"/>
      <c r="E30" s="28"/>
      <c r="F30" s="28"/>
      <c r="G30" s="28"/>
      <c r="H30" s="28"/>
      <c r="I30" s="28"/>
      <c r="J30" s="28"/>
      <c r="K30" s="28"/>
      <c r="L30" s="28"/>
      <c r="M30" s="28"/>
      <c r="N30" s="3450">
        <f>SUMIF(E7:E28,"BD", N7:N28)</f>
        <v>1234.71</v>
      </c>
      <c r="O30" s="3450">
        <f>SUMIF(E7:E28,"BD", O7:O28)</f>
        <v>2500.89</v>
      </c>
      <c r="P30" s="3450">
        <f>SUMIF(E7:E28,"BD", P7:P28)</f>
        <v>2599.71</v>
      </c>
      <c r="Q30" s="3450">
        <f>SUMIF(E7:E28,"BD", Q7:Q28)</f>
        <v>9057.8300000000017</v>
      </c>
      <c r="R30" s="28"/>
      <c r="S30" s="3450"/>
      <c r="T30" s="28"/>
      <c r="U30" s="28"/>
      <c r="V30" s="3450"/>
      <c r="W30" s="3450"/>
      <c r="X30" s="28"/>
      <c r="Y30" s="28"/>
      <c r="Z30" s="28"/>
      <c r="AA30" s="28"/>
      <c r="AB30" s="28"/>
      <c r="AC30" s="3447"/>
      <c r="AD30" s="3447"/>
    </row>
    <row r="31" spans="1:30" ht="28.9" customHeight="1">
      <c r="A31" s="28"/>
      <c r="B31" s="28"/>
      <c r="C31" s="3447" t="s">
        <v>4554</v>
      </c>
      <c r="D31" s="28"/>
      <c r="E31" s="28"/>
      <c r="F31" s="28"/>
      <c r="G31" s="28"/>
      <c r="H31" s="28"/>
      <c r="I31" s="28"/>
      <c r="J31" s="28"/>
      <c r="K31" s="28"/>
      <c r="L31" s="28"/>
      <c r="M31" s="28"/>
      <c r="N31" s="3450">
        <f>SUMIF(E7:E28,"SH", N7:N28)</f>
        <v>746.5</v>
      </c>
      <c r="O31" s="3450">
        <f>SUMIF(E7:E28,"SH", O7:O28)</f>
        <v>2225.8900000000003</v>
      </c>
      <c r="P31" s="3450">
        <f>SUMIF(E7:E28,"SH", P7:P28)</f>
        <v>1226.4000000000001</v>
      </c>
      <c r="Q31" s="3450">
        <f>SUMIF(E7:E28,"SH", Q7:Q28)</f>
        <v>7187.61</v>
      </c>
      <c r="R31" s="28"/>
      <c r="S31" s="3450"/>
      <c r="T31" s="28"/>
      <c r="U31" s="28"/>
      <c r="V31" s="3450"/>
      <c r="W31" s="3450"/>
      <c r="X31" s="28"/>
      <c r="Y31" s="28"/>
      <c r="Z31" s="28"/>
      <c r="AA31" s="28"/>
      <c r="AB31" s="28"/>
      <c r="AC31" s="3447"/>
      <c r="AD31" s="3447"/>
    </row>
    <row r="32" spans="1:30" ht="28.9" customHeight="1">
      <c r="A32" s="28"/>
      <c r="B32" s="28"/>
      <c r="C32" s="3447" t="s">
        <v>4555</v>
      </c>
      <c r="D32" s="28"/>
      <c r="E32" s="28"/>
      <c r="F32" s="28"/>
      <c r="G32" s="28"/>
      <c r="H32" s="28"/>
      <c r="I32" s="28"/>
      <c r="J32" s="28"/>
      <c r="K32" s="28"/>
      <c r="L32" s="28"/>
      <c r="M32" s="28"/>
      <c r="N32" s="3450">
        <f>SUMIF(D7:D28,"M*", N7:N28)</f>
        <v>2073.09</v>
      </c>
      <c r="O32" s="3450">
        <f>SUMIF(D7:D28,"M*", O7:O28)</f>
        <v>4927.5999999999995</v>
      </c>
      <c r="P32" s="3450">
        <f>SUMIF(D7:D28,"M*", P7:P28)</f>
        <v>3917.9900000000002</v>
      </c>
      <c r="Q32" s="3450">
        <f>SUMIF(D7:D28,"M*", Q7:Q28)</f>
        <v>16704.820000000003</v>
      </c>
      <c r="R32" s="28"/>
      <c r="S32" s="3450"/>
      <c r="T32" s="28"/>
      <c r="U32" s="28"/>
      <c r="V32" s="3450"/>
      <c r="W32" s="3450"/>
      <c r="X32" s="28"/>
      <c r="Y32" s="28"/>
      <c r="Z32" s="28"/>
      <c r="AA32" s="28"/>
      <c r="AB32" s="28"/>
      <c r="AC32" s="3447"/>
      <c r="AD32" s="3447"/>
    </row>
  </sheetData>
  <mergeCells count="20">
    <mergeCell ref="AC5:AC6"/>
    <mergeCell ref="AD5:AD6"/>
    <mergeCell ref="U5:W5"/>
    <mergeCell ref="X5:X6"/>
    <mergeCell ref="Y5:Y6"/>
    <mergeCell ref="Z5:Z6"/>
    <mergeCell ref="AA5:AA6"/>
    <mergeCell ref="AB5:AB6"/>
    <mergeCell ref="S5:T5"/>
    <mergeCell ref="A5:A6"/>
    <mergeCell ref="B5:B6"/>
    <mergeCell ref="C5:C6"/>
    <mergeCell ref="D5:D6"/>
    <mergeCell ref="E5:E6"/>
    <mergeCell ref="F5:F6"/>
    <mergeCell ref="G5:G6"/>
    <mergeCell ref="H5:O5"/>
    <mergeCell ref="P5:P6"/>
    <mergeCell ref="Q5:Q6"/>
    <mergeCell ref="R5:R6"/>
  </mergeCells>
  <phoneticPr fontId="6" type="noConversion"/>
  <pageMargins left="0.70833330000000005" right="0.70833330000000005" top="0.74791660000000004" bottom="0.74791660000000004" header="0.3152778" footer="0.3152778"/>
  <pageSetup paperSize="8" scale="43" fitToHeight="0" orientation="landscape" r:id="rId1"/>
  <headerFooter differentOddEven="1" differentFirst="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pageSetUpPr fitToPage="1"/>
  </sheetPr>
  <dimension ref="A1:V150"/>
  <sheetViews>
    <sheetView view="pageBreakPreview" zoomScale="70" zoomScaleNormal="55" zoomScaleSheetLayoutView="70" workbookViewId="0">
      <pane ySplit="6" topLeftCell="A25" activePane="bottomLeft" state="frozen"/>
      <selection activeCell="K22" sqref="K22"/>
      <selection pane="bottomLeft" activeCell="K22" sqref="K22"/>
    </sheetView>
  </sheetViews>
  <sheetFormatPr defaultRowHeight="12.75"/>
  <cols>
    <col min="1" max="1" width="5.875" style="3093" customWidth="1"/>
    <col min="2" max="2" width="15.375" style="3093" customWidth="1"/>
    <col min="3" max="3" width="5.875" style="3093" customWidth="1"/>
    <col min="4" max="4" width="45.25" style="3093" customWidth="1"/>
    <col min="5" max="5" width="6.125" style="3093" customWidth="1"/>
    <col min="6" max="6" width="16.625" style="3093" customWidth="1"/>
    <col min="7" max="8" width="22.875" style="3093" customWidth="1"/>
    <col min="9" max="9" width="8" style="3093" customWidth="1"/>
    <col min="10" max="10" width="8.125" style="3093" customWidth="1"/>
    <col min="11" max="11" width="8.875" style="3093" customWidth="1"/>
    <col min="12" max="13" width="13.75" style="3093" customWidth="1"/>
    <col min="14" max="14" width="14.125" style="3439" customWidth="1"/>
    <col min="15" max="15" width="14" style="3439" customWidth="1"/>
    <col min="16" max="17" width="14.125" style="3093" hidden="1" customWidth="1"/>
    <col min="18" max="19" width="14.125" style="3093" customWidth="1"/>
    <col min="20" max="20" width="17.125" style="3093" hidden="1" customWidth="1"/>
    <col min="21" max="21" width="14.125" style="3093" customWidth="1"/>
    <col min="22" max="22" width="47.125" style="3118" customWidth="1"/>
    <col min="23" max="23" width="9" style="3093" customWidth="1"/>
    <col min="24" max="256" width="9" style="3093"/>
    <col min="257" max="257" width="5.875" style="3093" customWidth="1"/>
    <col min="258" max="258" width="8.125" style="3093" customWidth="1"/>
    <col min="259" max="259" width="45.25" style="3093" customWidth="1"/>
    <col min="260" max="260" width="17.375" style="3093" customWidth="1"/>
    <col min="261" max="261" width="6.125" style="3093" customWidth="1"/>
    <col min="262" max="262" width="20" style="3093" customWidth="1"/>
    <col min="263" max="263" width="8" style="3093" customWidth="1"/>
    <col min="264" max="264" width="8.125" style="3093" customWidth="1"/>
    <col min="265" max="265" width="8.875" style="3093" customWidth="1"/>
    <col min="266" max="266" width="8.125" style="3093" customWidth="1"/>
    <col min="267" max="267" width="12.375" style="3093" customWidth="1"/>
    <col min="268" max="268" width="9.875" style="3093" customWidth="1"/>
    <col min="269" max="269" width="14.125" style="3093" customWidth="1"/>
    <col min="270" max="270" width="19.125" style="3093" customWidth="1"/>
    <col min="271" max="271" width="31.375" style="3093" customWidth="1"/>
    <col min="272" max="512" width="9" style="3093"/>
    <col min="513" max="513" width="5.875" style="3093" customWidth="1"/>
    <col min="514" max="514" width="8.125" style="3093" customWidth="1"/>
    <col min="515" max="515" width="45.25" style="3093" customWidth="1"/>
    <col min="516" max="516" width="17.375" style="3093" customWidth="1"/>
    <col min="517" max="517" width="6.125" style="3093" customWidth="1"/>
    <col min="518" max="518" width="20" style="3093" customWidth="1"/>
    <col min="519" max="519" width="8" style="3093" customWidth="1"/>
    <col min="520" max="520" width="8.125" style="3093" customWidth="1"/>
    <col min="521" max="521" width="8.875" style="3093" customWidth="1"/>
    <col min="522" max="522" width="8.125" style="3093" customWidth="1"/>
    <col min="523" max="523" width="12.375" style="3093" customWidth="1"/>
    <col min="524" max="524" width="9.875" style="3093" customWidth="1"/>
    <col min="525" max="525" width="14.125" style="3093" customWidth="1"/>
    <col min="526" max="526" width="19.125" style="3093" customWidth="1"/>
    <col min="527" max="527" width="31.375" style="3093" customWidth="1"/>
    <col min="528" max="768" width="9" style="3093"/>
    <col min="769" max="769" width="5.875" style="3093" customWidth="1"/>
    <col min="770" max="770" width="8.125" style="3093" customWidth="1"/>
    <col min="771" max="771" width="45.25" style="3093" customWidth="1"/>
    <col min="772" max="772" width="17.375" style="3093" customWidth="1"/>
    <col min="773" max="773" width="6.125" style="3093" customWidth="1"/>
    <col min="774" max="774" width="20" style="3093" customWidth="1"/>
    <col min="775" max="775" width="8" style="3093" customWidth="1"/>
    <col min="776" max="776" width="8.125" style="3093" customWidth="1"/>
    <col min="777" max="777" width="8.875" style="3093" customWidth="1"/>
    <col min="778" max="778" width="8.125" style="3093" customWidth="1"/>
    <col min="779" max="779" width="12.375" style="3093" customWidth="1"/>
    <col min="780" max="780" width="9.875" style="3093" customWidth="1"/>
    <col min="781" max="781" width="14.125" style="3093" customWidth="1"/>
    <col min="782" max="782" width="19.125" style="3093" customWidth="1"/>
    <col min="783" max="783" width="31.375" style="3093" customWidth="1"/>
    <col min="784" max="1024" width="9" style="3093"/>
    <col min="1025" max="1025" width="5.875" style="3093" customWidth="1"/>
    <col min="1026" max="1026" width="8.125" style="3093" customWidth="1"/>
    <col min="1027" max="1027" width="45.25" style="3093" customWidth="1"/>
    <col min="1028" max="1028" width="17.375" style="3093" customWidth="1"/>
    <col min="1029" max="1029" width="6.125" style="3093" customWidth="1"/>
    <col min="1030" max="1030" width="20" style="3093" customWidth="1"/>
    <col min="1031" max="1031" width="8" style="3093" customWidth="1"/>
    <col min="1032" max="1032" width="8.125" style="3093" customWidth="1"/>
    <col min="1033" max="1033" width="8.875" style="3093" customWidth="1"/>
    <col min="1034" max="1034" width="8.125" style="3093" customWidth="1"/>
    <col min="1035" max="1035" width="12.375" style="3093" customWidth="1"/>
    <col min="1036" max="1036" width="9.875" style="3093" customWidth="1"/>
    <col min="1037" max="1037" width="14.125" style="3093" customWidth="1"/>
    <col min="1038" max="1038" width="19.125" style="3093" customWidth="1"/>
    <col min="1039" max="1039" width="31.375" style="3093" customWidth="1"/>
    <col min="1040" max="1280" width="9" style="3093"/>
    <col min="1281" max="1281" width="5.875" style="3093" customWidth="1"/>
    <col min="1282" max="1282" width="8.125" style="3093" customWidth="1"/>
    <col min="1283" max="1283" width="45.25" style="3093" customWidth="1"/>
    <col min="1284" max="1284" width="17.375" style="3093" customWidth="1"/>
    <col min="1285" max="1285" width="6.125" style="3093" customWidth="1"/>
    <col min="1286" max="1286" width="20" style="3093" customWidth="1"/>
    <col min="1287" max="1287" width="8" style="3093" customWidth="1"/>
    <col min="1288" max="1288" width="8.125" style="3093" customWidth="1"/>
    <col min="1289" max="1289" width="8.875" style="3093" customWidth="1"/>
    <col min="1290" max="1290" width="8.125" style="3093" customWidth="1"/>
    <col min="1291" max="1291" width="12.375" style="3093" customWidth="1"/>
    <col min="1292" max="1292" width="9.875" style="3093" customWidth="1"/>
    <col min="1293" max="1293" width="14.125" style="3093" customWidth="1"/>
    <col min="1294" max="1294" width="19.125" style="3093" customWidth="1"/>
    <col min="1295" max="1295" width="31.375" style="3093" customWidth="1"/>
    <col min="1296" max="1536" width="9" style="3093"/>
    <col min="1537" max="1537" width="5.875" style="3093" customWidth="1"/>
    <col min="1538" max="1538" width="8.125" style="3093" customWidth="1"/>
    <col min="1539" max="1539" width="45.25" style="3093" customWidth="1"/>
    <col min="1540" max="1540" width="17.375" style="3093" customWidth="1"/>
    <col min="1541" max="1541" width="6.125" style="3093" customWidth="1"/>
    <col min="1542" max="1542" width="20" style="3093" customWidth="1"/>
    <col min="1543" max="1543" width="8" style="3093" customWidth="1"/>
    <col min="1544" max="1544" width="8.125" style="3093" customWidth="1"/>
    <col min="1545" max="1545" width="8.875" style="3093" customWidth="1"/>
    <col min="1546" max="1546" width="8.125" style="3093" customWidth="1"/>
    <col min="1547" max="1547" width="12.375" style="3093" customWidth="1"/>
    <col min="1548" max="1548" width="9.875" style="3093" customWidth="1"/>
    <col min="1549" max="1549" width="14.125" style="3093" customWidth="1"/>
    <col min="1550" max="1550" width="19.125" style="3093" customWidth="1"/>
    <col min="1551" max="1551" width="31.375" style="3093" customWidth="1"/>
    <col min="1552" max="1792" width="9" style="3093"/>
    <col min="1793" max="1793" width="5.875" style="3093" customWidth="1"/>
    <col min="1794" max="1794" width="8.125" style="3093" customWidth="1"/>
    <col min="1795" max="1795" width="45.25" style="3093" customWidth="1"/>
    <col min="1796" max="1796" width="17.375" style="3093" customWidth="1"/>
    <col min="1797" max="1797" width="6.125" style="3093" customWidth="1"/>
    <col min="1798" max="1798" width="20" style="3093" customWidth="1"/>
    <col min="1799" max="1799" width="8" style="3093" customWidth="1"/>
    <col min="1800" max="1800" width="8.125" style="3093" customWidth="1"/>
    <col min="1801" max="1801" width="8.875" style="3093" customWidth="1"/>
    <col min="1802" max="1802" width="8.125" style="3093" customWidth="1"/>
    <col min="1803" max="1803" width="12.375" style="3093" customWidth="1"/>
    <col min="1804" max="1804" width="9.875" style="3093" customWidth="1"/>
    <col min="1805" max="1805" width="14.125" style="3093" customWidth="1"/>
    <col min="1806" max="1806" width="19.125" style="3093" customWidth="1"/>
    <col min="1807" max="1807" width="31.375" style="3093" customWidth="1"/>
    <col min="1808" max="2048" width="9" style="3093"/>
    <col min="2049" max="2049" width="5.875" style="3093" customWidth="1"/>
    <col min="2050" max="2050" width="8.125" style="3093" customWidth="1"/>
    <col min="2051" max="2051" width="45.25" style="3093" customWidth="1"/>
    <col min="2052" max="2052" width="17.375" style="3093" customWidth="1"/>
    <col min="2053" max="2053" width="6.125" style="3093" customWidth="1"/>
    <col min="2054" max="2054" width="20" style="3093" customWidth="1"/>
    <col min="2055" max="2055" width="8" style="3093" customWidth="1"/>
    <col min="2056" max="2056" width="8.125" style="3093" customWidth="1"/>
    <col min="2057" max="2057" width="8.875" style="3093" customWidth="1"/>
    <col min="2058" max="2058" width="8.125" style="3093" customWidth="1"/>
    <col min="2059" max="2059" width="12.375" style="3093" customWidth="1"/>
    <col min="2060" max="2060" width="9.875" style="3093" customWidth="1"/>
    <col min="2061" max="2061" width="14.125" style="3093" customWidth="1"/>
    <col min="2062" max="2062" width="19.125" style="3093" customWidth="1"/>
    <col min="2063" max="2063" width="31.375" style="3093" customWidth="1"/>
    <col min="2064" max="2304" width="9" style="3093"/>
    <col min="2305" max="2305" width="5.875" style="3093" customWidth="1"/>
    <col min="2306" max="2306" width="8.125" style="3093" customWidth="1"/>
    <col min="2307" max="2307" width="45.25" style="3093" customWidth="1"/>
    <col min="2308" max="2308" width="17.375" style="3093" customWidth="1"/>
    <col min="2309" max="2309" width="6.125" style="3093" customWidth="1"/>
    <col min="2310" max="2310" width="20" style="3093" customWidth="1"/>
    <col min="2311" max="2311" width="8" style="3093" customWidth="1"/>
    <col min="2312" max="2312" width="8.125" style="3093" customWidth="1"/>
    <col min="2313" max="2313" width="8.875" style="3093" customWidth="1"/>
    <col min="2314" max="2314" width="8.125" style="3093" customWidth="1"/>
    <col min="2315" max="2315" width="12.375" style="3093" customWidth="1"/>
    <col min="2316" max="2316" width="9.875" style="3093" customWidth="1"/>
    <col min="2317" max="2317" width="14.125" style="3093" customWidth="1"/>
    <col min="2318" max="2318" width="19.125" style="3093" customWidth="1"/>
    <col min="2319" max="2319" width="31.375" style="3093" customWidth="1"/>
    <col min="2320" max="2560" width="9" style="3093"/>
    <col min="2561" max="2561" width="5.875" style="3093" customWidth="1"/>
    <col min="2562" max="2562" width="8.125" style="3093" customWidth="1"/>
    <col min="2563" max="2563" width="45.25" style="3093" customWidth="1"/>
    <col min="2564" max="2564" width="17.375" style="3093" customWidth="1"/>
    <col min="2565" max="2565" width="6.125" style="3093" customWidth="1"/>
    <col min="2566" max="2566" width="20" style="3093" customWidth="1"/>
    <col min="2567" max="2567" width="8" style="3093" customWidth="1"/>
    <col min="2568" max="2568" width="8.125" style="3093" customWidth="1"/>
    <col min="2569" max="2569" width="8.875" style="3093" customWidth="1"/>
    <col min="2570" max="2570" width="8.125" style="3093" customWidth="1"/>
    <col min="2571" max="2571" width="12.375" style="3093" customWidth="1"/>
    <col min="2572" max="2572" width="9.875" style="3093" customWidth="1"/>
    <col min="2573" max="2573" width="14.125" style="3093" customWidth="1"/>
    <col min="2574" max="2574" width="19.125" style="3093" customWidth="1"/>
    <col min="2575" max="2575" width="31.375" style="3093" customWidth="1"/>
    <col min="2576" max="2816" width="9" style="3093"/>
    <col min="2817" max="2817" width="5.875" style="3093" customWidth="1"/>
    <col min="2818" max="2818" width="8.125" style="3093" customWidth="1"/>
    <col min="2819" max="2819" width="45.25" style="3093" customWidth="1"/>
    <col min="2820" max="2820" width="17.375" style="3093" customWidth="1"/>
    <col min="2821" max="2821" width="6.125" style="3093" customWidth="1"/>
    <col min="2822" max="2822" width="20" style="3093" customWidth="1"/>
    <col min="2823" max="2823" width="8" style="3093" customWidth="1"/>
    <col min="2824" max="2824" width="8.125" style="3093" customWidth="1"/>
    <col min="2825" max="2825" width="8.875" style="3093" customWidth="1"/>
    <col min="2826" max="2826" width="8.125" style="3093" customWidth="1"/>
    <col min="2827" max="2827" width="12.375" style="3093" customWidth="1"/>
    <col min="2828" max="2828" width="9.875" style="3093" customWidth="1"/>
    <col min="2829" max="2829" width="14.125" style="3093" customWidth="1"/>
    <col min="2830" max="2830" width="19.125" style="3093" customWidth="1"/>
    <col min="2831" max="2831" width="31.375" style="3093" customWidth="1"/>
    <col min="2832" max="3072" width="9" style="3093"/>
    <col min="3073" max="3073" width="5.875" style="3093" customWidth="1"/>
    <col min="3074" max="3074" width="8.125" style="3093" customWidth="1"/>
    <col min="3075" max="3075" width="45.25" style="3093" customWidth="1"/>
    <col min="3076" max="3076" width="17.375" style="3093" customWidth="1"/>
    <col min="3077" max="3077" width="6.125" style="3093" customWidth="1"/>
    <col min="3078" max="3078" width="20" style="3093" customWidth="1"/>
    <col min="3079" max="3079" width="8" style="3093" customWidth="1"/>
    <col min="3080" max="3080" width="8.125" style="3093" customWidth="1"/>
    <col min="3081" max="3081" width="8.875" style="3093" customWidth="1"/>
    <col min="3082" max="3082" width="8.125" style="3093" customWidth="1"/>
    <col min="3083" max="3083" width="12.375" style="3093" customWidth="1"/>
    <col min="3084" max="3084" width="9.875" style="3093" customWidth="1"/>
    <col min="3085" max="3085" width="14.125" style="3093" customWidth="1"/>
    <col min="3086" max="3086" width="19.125" style="3093" customWidth="1"/>
    <col min="3087" max="3087" width="31.375" style="3093" customWidth="1"/>
    <col min="3088" max="3328" width="9" style="3093"/>
    <col min="3329" max="3329" width="5.875" style="3093" customWidth="1"/>
    <col min="3330" max="3330" width="8.125" style="3093" customWidth="1"/>
    <col min="3331" max="3331" width="45.25" style="3093" customWidth="1"/>
    <col min="3332" max="3332" width="17.375" style="3093" customWidth="1"/>
    <col min="3333" max="3333" width="6.125" style="3093" customWidth="1"/>
    <col min="3334" max="3334" width="20" style="3093" customWidth="1"/>
    <col min="3335" max="3335" width="8" style="3093" customWidth="1"/>
    <col min="3336" max="3336" width="8.125" style="3093" customWidth="1"/>
    <col min="3337" max="3337" width="8.875" style="3093" customWidth="1"/>
    <col min="3338" max="3338" width="8.125" style="3093" customWidth="1"/>
    <col min="3339" max="3339" width="12.375" style="3093" customWidth="1"/>
    <col min="3340" max="3340" width="9.875" style="3093" customWidth="1"/>
    <col min="3341" max="3341" width="14.125" style="3093" customWidth="1"/>
    <col min="3342" max="3342" width="19.125" style="3093" customWidth="1"/>
    <col min="3343" max="3343" width="31.375" style="3093" customWidth="1"/>
    <col min="3344" max="3584" width="9" style="3093"/>
    <col min="3585" max="3585" width="5.875" style="3093" customWidth="1"/>
    <col min="3586" max="3586" width="8.125" style="3093" customWidth="1"/>
    <col min="3587" max="3587" width="45.25" style="3093" customWidth="1"/>
    <col min="3588" max="3588" width="17.375" style="3093" customWidth="1"/>
    <col min="3589" max="3589" width="6.125" style="3093" customWidth="1"/>
    <col min="3590" max="3590" width="20" style="3093" customWidth="1"/>
    <col min="3591" max="3591" width="8" style="3093" customWidth="1"/>
    <col min="3592" max="3592" width="8.125" style="3093" customWidth="1"/>
    <col min="3593" max="3593" width="8.875" style="3093" customWidth="1"/>
    <col min="3594" max="3594" width="8.125" style="3093" customWidth="1"/>
    <col min="3595" max="3595" width="12.375" style="3093" customWidth="1"/>
    <col min="3596" max="3596" width="9.875" style="3093" customWidth="1"/>
    <col min="3597" max="3597" width="14.125" style="3093" customWidth="1"/>
    <col min="3598" max="3598" width="19.125" style="3093" customWidth="1"/>
    <col min="3599" max="3599" width="31.375" style="3093" customWidth="1"/>
    <col min="3600" max="3840" width="9" style="3093"/>
    <col min="3841" max="3841" width="5.875" style="3093" customWidth="1"/>
    <col min="3842" max="3842" width="8.125" style="3093" customWidth="1"/>
    <col min="3843" max="3843" width="45.25" style="3093" customWidth="1"/>
    <col min="3844" max="3844" width="17.375" style="3093" customWidth="1"/>
    <col min="3845" max="3845" width="6.125" style="3093" customWidth="1"/>
    <col min="3846" max="3846" width="20" style="3093" customWidth="1"/>
    <col min="3847" max="3847" width="8" style="3093" customWidth="1"/>
    <col min="3848" max="3848" width="8.125" style="3093" customWidth="1"/>
    <col min="3849" max="3849" width="8.875" style="3093" customWidth="1"/>
    <col min="3850" max="3850" width="8.125" style="3093" customWidth="1"/>
    <col min="3851" max="3851" width="12.375" style="3093" customWidth="1"/>
    <col min="3852" max="3852" width="9.875" style="3093" customWidth="1"/>
    <col min="3853" max="3853" width="14.125" style="3093" customWidth="1"/>
    <col min="3854" max="3854" width="19.125" style="3093" customWidth="1"/>
    <col min="3855" max="3855" width="31.375" style="3093" customWidth="1"/>
    <col min="3856" max="4096" width="9" style="3093"/>
    <col min="4097" max="4097" width="5.875" style="3093" customWidth="1"/>
    <col min="4098" max="4098" width="8.125" style="3093" customWidth="1"/>
    <col min="4099" max="4099" width="45.25" style="3093" customWidth="1"/>
    <col min="4100" max="4100" width="17.375" style="3093" customWidth="1"/>
    <col min="4101" max="4101" width="6.125" style="3093" customWidth="1"/>
    <col min="4102" max="4102" width="20" style="3093" customWidth="1"/>
    <col min="4103" max="4103" width="8" style="3093" customWidth="1"/>
    <col min="4104" max="4104" width="8.125" style="3093" customWidth="1"/>
    <col min="4105" max="4105" width="8.875" style="3093" customWidth="1"/>
    <col min="4106" max="4106" width="8.125" style="3093" customWidth="1"/>
    <col min="4107" max="4107" width="12.375" style="3093" customWidth="1"/>
    <col min="4108" max="4108" width="9.875" style="3093" customWidth="1"/>
    <col min="4109" max="4109" width="14.125" style="3093" customWidth="1"/>
    <col min="4110" max="4110" width="19.125" style="3093" customWidth="1"/>
    <col min="4111" max="4111" width="31.375" style="3093" customWidth="1"/>
    <col min="4112" max="4352" width="9" style="3093"/>
    <col min="4353" max="4353" width="5.875" style="3093" customWidth="1"/>
    <col min="4354" max="4354" width="8.125" style="3093" customWidth="1"/>
    <col min="4355" max="4355" width="45.25" style="3093" customWidth="1"/>
    <col min="4356" max="4356" width="17.375" style="3093" customWidth="1"/>
    <col min="4357" max="4357" width="6.125" style="3093" customWidth="1"/>
    <col min="4358" max="4358" width="20" style="3093" customWidth="1"/>
    <col min="4359" max="4359" width="8" style="3093" customWidth="1"/>
    <col min="4360" max="4360" width="8.125" style="3093" customWidth="1"/>
    <col min="4361" max="4361" width="8.875" style="3093" customWidth="1"/>
    <col min="4362" max="4362" width="8.125" style="3093" customWidth="1"/>
    <col min="4363" max="4363" width="12.375" style="3093" customWidth="1"/>
    <col min="4364" max="4364" width="9.875" style="3093" customWidth="1"/>
    <col min="4365" max="4365" width="14.125" style="3093" customWidth="1"/>
    <col min="4366" max="4366" width="19.125" style="3093" customWidth="1"/>
    <col min="4367" max="4367" width="31.375" style="3093" customWidth="1"/>
    <col min="4368" max="4608" width="9" style="3093"/>
    <col min="4609" max="4609" width="5.875" style="3093" customWidth="1"/>
    <col min="4610" max="4610" width="8.125" style="3093" customWidth="1"/>
    <col min="4611" max="4611" width="45.25" style="3093" customWidth="1"/>
    <col min="4612" max="4612" width="17.375" style="3093" customWidth="1"/>
    <col min="4613" max="4613" width="6.125" style="3093" customWidth="1"/>
    <col min="4614" max="4614" width="20" style="3093" customWidth="1"/>
    <col min="4615" max="4615" width="8" style="3093" customWidth="1"/>
    <col min="4616" max="4616" width="8.125" style="3093" customWidth="1"/>
    <col min="4617" max="4617" width="8.875" style="3093" customWidth="1"/>
    <col min="4618" max="4618" width="8.125" style="3093" customWidth="1"/>
    <col min="4619" max="4619" width="12.375" style="3093" customWidth="1"/>
    <col min="4620" max="4620" width="9.875" style="3093" customWidth="1"/>
    <col min="4621" max="4621" width="14.125" style="3093" customWidth="1"/>
    <col min="4622" max="4622" width="19.125" style="3093" customWidth="1"/>
    <col min="4623" max="4623" width="31.375" style="3093" customWidth="1"/>
    <col min="4624" max="4864" width="9" style="3093"/>
    <col min="4865" max="4865" width="5.875" style="3093" customWidth="1"/>
    <col min="4866" max="4866" width="8.125" style="3093" customWidth="1"/>
    <col min="4867" max="4867" width="45.25" style="3093" customWidth="1"/>
    <col min="4868" max="4868" width="17.375" style="3093" customWidth="1"/>
    <col min="4869" max="4869" width="6.125" style="3093" customWidth="1"/>
    <col min="4870" max="4870" width="20" style="3093" customWidth="1"/>
    <col min="4871" max="4871" width="8" style="3093" customWidth="1"/>
    <col min="4872" max="4872" width="8.125" style="3093" customWidth="1"/>
    <col min="4873" max="4873" width="8.875" style="3093" customWidth="1"/>
    <col min="4874" max="4874" width="8.125" style="3093" customWidth="1"/>
    <col min="4875" max="4875" width="12.375" style="3093" customWidth="1"/>
    <col min="4876" max="4876" width="9.875" style="3093" customWidth="1"/>
    <col min="4877" max="4877" width="14.125" style="3093" customWidth="1"/>
    <col min="4878" max="4878" width="19.125" style="3093" customWidth="1"/>
    <col min="4879" max="4879" width="31.375" style="3093" customWidth="1"/>
    <col min="4880" max="5120" width="9" style="3093"/>
    <col min="5121" max="5121" width="5.875" style="3093" customWidth="1"/>
    <col min="5122" max="5122" width="8.125" style="3093" customWidth="1"/>
    <col min="5123" max="5123" width="45.25" style="3093" customWidth="1"/>
    <col min="5124" max="5124" width="17.375" style="3093" customWidth="1"/>
    <col min="5125" max="5125" width="6.125" style="3093" customWidth="1"/>
    <col min="5126" max="5126" width="20" style="3093" customWidth="1"/>
    <col min="5127" max="5127" width="8" style="3093" customWidth="1"/>
    <col min="5128" max="5128" width="8.125" style="3093" customWidth="1"/>
    <col min="5129" max="5129" width="8.875" style="3093" customWidth="1"/>
    <col min="5130" max="5130" width="8.125" style="3093" customWidth="1"/>
    <col min="5131" max="5131" width="12.375" style="3093" customWidth="1"/>
    <col min="5132" max="5132" width="9.875" style="3093" customWidth="1"/>
    <col min="5133" max="5133" width="14.125" style="3093" customWidth="1"/>
    <col min="5134" max="5134" width="19.125" style="3093" customWidth="1"/>
    <col min="5135" max="5135" width="31.375" style="3093" customWidth="1"/>
    <col min="5136" max="5376" width="9" style="3093"/>
    <col min="5377" max="5377" width="5.875" style="3093" customWidth="1"/>
    <col min="5378" max="5378" width="8.125" style="3093" customWidth="1"/>
    <col min="5379" max="5379" width="45.25" style="3093" customWidth="1"/>
    <col min="5380" max="5380" width="17.375" style="3093" customWidth="1"/>
    <col min="5381" max="5381" width="6.125" style="3093" customWidth="1"/>
    <col min="5382" max="5382" width="20" style="3093" customWidth="1"/>
    <col min="5383" max="5383" width="8" style="3093" customWidth="1"/>
    <col min="5384" max="5384" width="8.125" style="3093" customWidth="1"/>
    <col min="5385" max="5385" width="8.875" style="3093" customWidth="1"/>
    <col min="5386" max="5386" width="8.125" style="3093" customWidth="1"/>
    <col min="5387" max="5387" width="12.375" style="3093" customWidth="1"/>
    <col min="5388" max="5388" width="9.875" style="3093" customWidth="1"/>
    <col min="5389" max="5389" width="14.125" style="3093" customWidth="1"/>
    <col min="5390" max="5390" width="19.125" style="3093" customWidth="1"/>
    <col min="5391" max="5391" width="31.375" style="3093" customWidth="1"/>
    <col min="5392" max="5632" width="9" style="3093"/>
    <col min="5633" max="5633" width="5.875" style="3093" customWidth="1"/>
    <col min="5634" max="5634" width="8.125" style="3093" customWidth="1"/>
    <col min="5635" max="5635" width="45.25" style="3093" customWidth="1"/>
    <col min="5636" max="5636" width="17.375" style="3093" customWidth="1"/>
    <col min="5637" max="5637" width="6.125" style="3093" customWidth="1"/>
    <col min="5638" max="5638" width="20" style="3093" customWidth="1"/>
    <col min="5639" max="5639" width="8" style="3093" customWidth="1"/>
    <col min="5640" max="5640" width="8.125" style="3093" customWidth="1"/>
    <col min="5641" max="5641" width="8.875" style="3093" customWidth="1"/>
    <col min="5642" max="5642" width="8.125" style="3093" customWidth="1"/>
    <col min="5643" max="5643" width="12.375" style="3093" customWidth="1"/>
    <col min="5644" max="5644" width="9.875" style="3093" customWidth="1"/>
    <col min="5645" max="5645" width="14.125" style="3093" customWidth="1"/>
    <col min="5646" max="5646" width="19.125" style="3093" customWidth="1"/>
    <col min="5647" max="5647" width="31.375" style="3093" customWidth="1"/>
    <col min="5648" max="5888" width="9" style="3093"/>
    <col min="5889" max="5889" width="5.875" style="3093" customWidth="1"/>
    <col min="5890" max="5890" width="8.125" style="3093" customWidth="1"/>
    <col min="5891" max="5891" width="45.25" style="3093" customWidth="1"/>
    <col min="5892" max="5892" width="17.375" style="3093" customWidth="1"/>
    <col min="5893" max="5893" width="6.125" style="3093" customWidth="1"/>
    <col min="5894" max="5894" width="20" style="3093" customWidth="1"/>
    <col min="5895" max="5895" width="8" style="3093" customWidth="1"/>
    <col min="5896" max="5896" width="8.125" style="3093" customWidth="1"/>
    <col min="5897" max="5897" width="8.875" style="3093" customWidth="1"/>
    <col min="5898" max="5898" width="8.125" style="3093" customWidth="1"/>
    <col min="5899" max="5899" width="12.375" style="3093" customWidth="1"/>
    <col min="5900" max="5900" width="9.875" style="3093" customWidth="1"/>
    <col min="5901" max="5901" width="14.125" style="3093" customWidth="1"/>
    <col min="5902" max="5902" width="19.125" style="3093" customWidth="1"/>
    <col min="5903" max="5903" width="31.375" style="3093" customWidth="1"/>
    <col min="5904" max="6144" width="9" style="3093"/>
    <col min="6145" max="6145" width="5.875" style="3093" customWidth="1"/>
    <col min="6146" max="6146" width="8.125" style="3093" customWidth="1"/>
    <col min="6147" max="6147" width="45.25" style="3093" customWidth="1"/>
    <col min="6148" max="6148" width="17.375" style="3093" customWidth="1"/>
    <col min="6149" max="6149" width="6.125" style="3093" customWidth="1"/>
    <col min="6150" max="6150" width="20" style="3093" customWidth="1"/>
    <col min="6151" max="6151" width="8" style="3093" customWidth="1"/>
    <col min="6152" max="6152" width="8.125" style="3093" customWidth="1"/>
    <col min="6153" max="6153" width="8.875" style="3093" customWidth="1"/>
    <col min="6154" max="6154" width="8.125" style="3093" customWidth="1"/>
    <col min="6155" max="6155" width="12.375" style="3093" customWidth="1"/>
    <col min="6156" max="6156" width="9.875" style="3093" customWidth="1"/>
    <col min="6157" max="6157" width="14.125" style="3093" customWidth="1"/>
    <col min="6158" max="6158" width="19.125" style="3093" customWidth="1"/>
    <col min="6159" max="6159" width="31.375" style="3093" customWidth="1"/>
    <col min="6160" max="6400" width="9" style="3093"/>
    <col min="6401" max="6401" width="5.875" style="3093" customWidth="1"/>
    <col min="6402" max="6402" width="8.125" style="3093" customWidth="1"/>
    <col min="6403" max="6403" width="45.25" style="3093" customWidth="1"/>
    <col min="6404" max="6404" width="17.375" style="3093" customWidth="1"/>
    <col min="6405" max="6405" width="6.125" style="3093" customWidth="1"/>
    <col min="6406" max="6406" width="20" style="3093" customWidth="1"/>
    <col min="6407" max="6407" width="8" style="3093" customWidth="1"/>
    <col min="6408" max="6408" width="8.125" style="3093" customWidth="1"/>
    <col min="6409" max="6409" width="8.875" style="3093" customWidth="1"/>
    <col min="6410" max="6410" width="8.125" style="3093" customWidth="1"/>
    <col min="6411" max="6411" width="12.375" style="3093" customWidth="1"/>
    <col min="6412" max="6412" width="9.875" style="3093" customWidth="1"/>
    <col min="6413" max="6413" width="14.125" style="3093" customWidth="1"/>
    <col min="6414" max="6414" width="19.125" style="3093" customWidth="1"/>
    <col min="6415" max="6415" width="31.375" style="3093" customWidth="1"/>
    <col min="6416" max="6656" width="9" style="3093"/>
    <col min="6657" max="6657" width="5.875" style="3093" customWidth="1"/>
    <col min="6658" max="6658" width="8.125" style="3093" customWidth="1"/>
    <col min="6659" max="6659" width="45.25" style="3093" customWidth="1"/>
    <col min="6660" max="6660" width="17.375" style="3093" customWidth="1"/>
    <col min="6661" max="6661" width="6.125" style="3093" customWidth="1"/>
    <col min="6662" max="6662" width="20" style="3093" customWidth="1"/>
    <col min="6663" max="6663" width="8" style="3093" customWidth="1"/>
    <col min="6664" max="6664" width="8.125" style="3093" customWidth="1"/>
    <col min="6665" max="6665" width="8.875" style="3093" customWidth="1"/>
    <col min="6666" max="6666" width="8.125" style="3093" customWidth="1"/>
    <col min="6667" max="6667" width="12.375" style="3093" customWidth="1"/>
    <col min="6668" max="6668" width="9.875" style="3093" customWidth="1"/>
    <col min="6669" max="6669" width="14.125" style="3093" customWidth="1"/>
    <col min="6670" max="6670" width="19.125" style="3093" customWidth="1"/>
    <col min="6671" max="6671" width="31.375" style="3093" customWidth="1"/>
    <col min="6672" max="6912" width="9" style="3093"/>
    <col min="6913" max="6913" width="5.875" style="3093" customWidth="1"/>
    <col min="6914" max="6914" width="8.125" style="3093" customWidth="1"/>
    <col min="6915" max="6915" width="45.25" style="3093" customWidth="1"/>
    <col min="6916" max="6916" width="17.375" style="3093" customWidth="1"/>
    <col min="6917" max="6917" width="6.125" style="3093" customWidth="1"/>
    <col min="6918" max="6918" width="20" style="3093" customWidth="1"/>
    <col min="6919" max="6919" width="8" style="3093" customWidth="1"/>
    <col min="6920" max="6920" width="8.125" style="3093" customWidth="1"/>
    <col min="6921" max="6921" width="8.875" style="3093" customWidth="1"/>
    <col min="6922" max="6922" width="8.125" style="3093" customWidth="1"/>
    <col min="6923" max="6923" width="12.375" style="3093" customWidth="1"/>
    <col min="6924" max="6924" width="9.875" style="3093" customWidth="1"/>
    <col min="6925" max="6925" width="14.125" style="3093" customWidth="1"/>
    <col min="6926" max="6926" width="19.125" style="3093" customWidth="1"/>
    <col min="6927" max="6927" width="31.375" style="3093" customWidth="1"/>
    <col min="6928" max="7168" width="9" style="3093"/>
    <col min="7169" max="7169" width="5.875" style="3093" customWidth="1"/>
    <col min="7170" max="7170" width="8.125" style="3093" customWidth="1"/>
    <col min="7171" max="7171" width="45.25" style="3093" customWidth="1"/>
    <col min="7172" max="7172" width="17.375" style="3093" customWidth="1"/>
    <col min="7173" max="7173" width="6.125" style="3093" customWidth="1"/>
    <col min="7174" max="7174" width="20" style="3093" customWidth="1"/>
    <col min="7175" max="7175" width="8" style="3093" customWidth="1"/>
    <col min="7176" max="7176" width="8.125" style="3093" customWidth="1"/>
    <col min="7177" max="7177" width="8.875" style="3093" customWidth="1"/>
    <col min="7178" max="7178" width="8.125" style="3093" customWidth="1"/>
    <col min="7179" max="7179" width="12.375" style="3093" customWidth="1"/>
    <col min="7180" max="7180" width="9.875" style="3093" customWidth="1"/>
    <col min="7181" max="7181" width="14.125" style="3093" customWidth="1"/>
    <col min="7182" max="7182" width="19.125" style="3093" customWidth="1"/>
    <col min="7183" max="7183" width="31.375" style="3093" customWidth="1"/>
    <col min="7184" max="7424" width="9" style="3093"/>
    <col min="7425" max="7425" width="5.875" style="3093" customWidth="1"/>
    <col min="7426" max="7426" width="8.125" style="3093" customWidth="1"/>
    <col min="7427" max="7427" width="45.25" style="3093" customWidth="1"/>
    <col min="7428" max="7428" width="17.375" style="3093" customWidth="1"/>
    <col min="7429" max="7429" width="6.125" style="3093" customWidth="1"/>
    <col min="7430" max="7430" width="20" style="3093" customWidth="1"/>
    <col min="7431" max="7431" width="8" style="3093" customWidth="1"/>
    <col min="7432" max="7432" width="8.125" style="3093" customWidth="1"/>
    <col min="7433" max="7433" width="8.875" style="3093" customWidth="1"/>
    <col min="7434" max="7434" width="8.125" style="3093" customWidth="1"/>
    <col min="7435" max="7435" width="12.375" style="3093" customWidth="1"/>
    <col min="7436" max="7436" width="9.875" style="3093" customWidth="1"/>
    <col min="7437" max="7437" width="14.125" style="3093" customWidth="1"/>
    <col min="7438" max="7438" width="19.125" style="3093" customWidth="1"/>
    <col min="7439" max="7439" width="31.375" style="3093" customWidth="1"/>
    <col min="7440" max="7680" width="9" style="3093"/>
    <col min="7681" max="7681" width="5.875" style="3093" customWidth="1"/>
    <col min="7682" max="7682" width="8.125" style="3093" customWidth="1"/>
    <col min="7683" max="7683" width="45.25" style="3093" customWidth="1"/>
    <col min="7684" max="7684" width="17.375" style="3093" customWidth="1"/>
    <col min="7685" max="7685" width="6.125" style="3093" customWidth="1"/>
    <col min="7686" max="7686" width="20" style="3093" customWidth="1"/>
    <col min="7687" max="7687" width="8" style="3093" customWidth="1"/>
    <col min="7688" max="7688" width="8.125" style="3093" customWidth="1"/>
    <col min="7689" max="7689" width="8.875" style="3093" customWidth="1"/>
    <col min="7690" max="7690" width="8.125" style="3093" customWidth="1"/>
    <col min="7691" max="7691" width="12.375" style="3093" customWidth="1"/>
    <col min="7692" max="7692" width="9.875" style="3093" customWidth="1"/>
    <col min="7693" max="7693" width="14.125" style="3093" customWidth="1"/>
    <col min="7694" max="7694" width="19.125" style="3093" customWidth="1"/>
    <col min="7695" max="7695" width="31.375" style="3093" customWidth="1"/>
    <col min="7696" max="7936" width="9" style="3093"/>
    <col min="7937" max="7937" width="5.875" style="3093" customWidth="1"/>
    <col min="7938" max="7938" width="8.125" style="3093" customWidth="1"/>
    <col min="7939" max="7939" width="45.25" style="3093" customWidth="1"/>
    <col min="7940" max="7940" width="17.375" style="3093" customWidth="1"/>
    <col min="7941" max="7941" width="6.125" style="3093" customWidth="1"/>
    <col min="7942" max="7942" width="20" style="3093" customWidth="1"/>
    <col min="7943" max="7943" width="8" style="3093" customWidth="1"/>
    <col min="7944" max="7944" width="8.125" style="3093" customWidth="1"/>
    <col min="7945" max="7945" width="8.875" style="3093" customWidth="1"/>
    <col min="7946" max="7946" width="8.125" style="3093" customWidth="1"/>
    <col min="7947" max="7947" width="12.375" style="3093" customWidth="1"/>
    <col min="7948" max="7948" width="9.875" style="3093" customWidth="1"/>
    <col min="7949" max="7949" width="14.125" style="3093" customWidth="1"/>
    <col min="7950" max="7950" width="19.125" style="3093" customWidth="1"/>
    <col min="7951" max="7951" width="31.375" style="3093" customWidth="1"/>
    <col min="7952" max="8192" width="9" style="3093"/>
    <col min="8193" max="8193" width="5.875" style="3093" customWidth="1"/>
    <col min="8194" max="8194" width="8.125" style="3093" customWidth="1"/>
    <col min="8195" max="8195" width="45.25" style="3093" customWidth="1"/>
    <col min="8196" max="8196" width="17.375" style="3093" customWidth="1"/>
    <col min="8197" max="8197" width="6.125" style="3093" customWidth="1"/>
    <col min="8198" max="8198" width="20" style="3093" customWidth="1"/>
    <col min="8199" max="8199" width="8" style="3093" customWidth="1"/>
    <col min="8200" max="8200" width="8.125" style="3093" customWidth="1"/>
    <col min="8201" max="8201" width="8.875" style="3093" customWidth="1"/>
    <col min="8202" max="8202" width="8.125" style="3093" customWidth="1"/>
    <col min="8203" max="8203" width="12.375" style="3093" customWidth="1"/>
    <col min="8204" max="8204" width="9.875" style="3093" customWidth="1"/>
    <col min="8205" max="8205" width="14.125" style="3093" customWidth="1"/>
    <col min="8206" max="8206" width="19.125" style="3093" customWidth="1"/>
    <col min="8207" max="8207" width="31.375" style="3093" customWidth="1"/>
    <col min="8208" max="8448" width="9" style="3093"/>
    <col min="8449" max="8449" width="5.875" style="3093" customWidth="1"/>
    <col min="8450" max="8450" width="8.125" style="3093" customWidth="1"/>
    <col min="8451" max="8451" width="45.25" style="3093" customWidth="1"/>
    <col min="8452" max="8452" width="17.375" style="3093" customWidth="1"/>
    <col min="8453" max="8453" width="6.125" style="3093" customWidth="1"/>
    <col min="8454" max="8454" width="20" style="3093" customWidth="1"/>
    <col min="8455" max="8455" width="8" style="3093" customWidth="1"/>
    <col min="8456" max="8456" width="8.125" style="3093" customWidth="1"/>
    <col min="8457" max="8457" width="8.875" style="3093" customWidth="1"/>
    <col min="8458" max="8458" width="8.125" style="3093" customWidth="1"/>
    <col min="8459" max="8459" width="12.375" style="3093" customWidth="1"/>
    <col min="8460" max="8460" width="9.875" style="3093" customWidth="1"/>
    <col min="8461" max="8461" width="14.125" style="3093" customWidth="1"/>
    <col min="8462" max="8462" width="19.125" style="3093" customWidth="1"/>
    <col min="8463" max="8463" width="31.375" style="3093" customWidth="1"/>
    <col min="8464" max="8704" width="9" style="3093"/>
    <col min="8705" max="8705" width="5.875" style="3093" customWidth="1"/>
    <col min="8706" max="8706" width="8.125" style="3093" customWidth="1"/>
    <col min="8707" max="8707" width="45.25" style="3093" customWidth="1"/>
    <col min="8708" max="8708" width="17.375" style="3093" customWidth="1"/>
    <col min="8709" max="8709" width="6.125" style="3093" customWidth="1"/>
    <col min="8710" max="8710" width="20" style="3093" customWidth="1"/>
    <col min="8711" max="8711" width="8" style="3093" customWidth="1"/>
    <col min="8712" max="8712" width="8.125" style="3093" customWidth="1"/>
    <col min="8713" max="8713" width="8.875" style="3093" customWidth="1"/>
    <col min="8714" max="8714" width="8.125" style="3093" customWidth="1"/>
    <col min="8715" max="8715" width="12.375" style="3093" customWidth="1"/>
    <col min="8716" max="8716" width="9.875" style="3093" customWidth="1"/>
    <col min="8717" max="8717" width="14.125" style="3093" customWidth="1"/>
    <col min="8718" max="8718" width="19.125" style="3093" customWidth="1"/>
    <col min="8719" max="8719" width="31.375" style="3093" customWidth="1"/>
    <col min="8720" max="8960" width="9" style="3093"/>
    <col min="8961" max="8961" width="5.875" style="3093" customWidth="1"/>
    <col min="8962" max="8962" width="8.125" style="3093" customWidth="1"/>
    <col min="8963" max="8963" width="45.25" style="3093" customWidth="1"/>
    <col min="8964" max="8964" width="17.375" style="3093" customWidth="1"/>
    <col min="8965" max="8965" width="6.125" style="3093" customWidth="1"/>
    <col min="8966" max="8966" width="20" style="3093" customWidth="1"/>
    <col min="8967" max="8967" width="8" style="3093" customWidth="1"/>
    <col min="8968" max="8968" width="8.125" style="3093" customWidth="1"/>
    <col min="8969" max="8969" width="8.875" style="3093" customWidth="1"/>
    <col min="8970" max="8970" width="8.125" style="3093" customWidth="1"/>
    <col min="8971" max="8971" width="12.375" style="3093" customWidth="1"/>
    <col min="8972" max="8972" width="9.875" style="3093" customWidth="1"/>
    <col min="8973" max="8973" width="14.125" style="3093" customWidth="1"/>
    <col min="8974" max="8974" width="19.125" style="3093" customWidth="1"/>
    <col min="8975" max="8975" width="31.375" style="3093" customWidth="1"/>
    <col min="8976" max="9216" width="9" style="3093"/>
    <col min="9217" max="9217" width="5.875" style="3093" customWidth="1"/>
    <col min="9218" max="9218" width="8.125" style="3093" customWidth="1"/>
    <col min="9219" max="9219" width="45.25" style="3093" customWidth="1"/>
    <col min="9220" max="9220" width="17.375" style="3093" customWidth="1"/>
    <col min="9221" max="9221" width="6.125" style="3093" customWidth="1"/>
    <col min="9222" max="9222" width="20" style="3093" customWidth="1"/>
    <col min="9223" max="9223" width="8" style="3093" customWidth="1"/>
    <col min="9224" max="9224" width="8.125" style="3093" customWidth="1"/>
    <col min="9225" max="9225" width="8.875" style="3093" customWidth="1"/>
    <col min="9226" max="9226" width="8.125" style="3093" customWidth="1"/>
    <col min="9227" max="9227" width="12.375" style="3093" customWidth="1"/>
    <col min="9228" max="9228" width="9.875" style="3093" customWidth="1"/>
    <col min="9229" max="9229" width="14.125" style="3093" customWidth="1"/>
    <col min="9230" max="9230" width="19.125" style="3093" customWidth="1"/>
    <col min="9231" max="9231" width="31.375" style="3093" customWidth="1"/>
    <col min="9232" max="9472" width="9" style="3093"/>
    <col min="9473" max="9473" width="5.875" style="3093" customWidth="1"/>
    <col min="9474" max="9474" width="8.125" style="3093" customWidth="1"/>
    <col min="9475" max="9475" width="45.25" style="3093" customWidth="1"/>
    <col min="9476" max="9476" width="17.375" style="3093" customWidth="1"/>
    <col min="9477" max="9477" width="6.125" style="3093" customWidth="1"/>
    <col min="9478" max="9478" width="20" style="3093" customWidth="1"/>
    <col min="9479" max="9479" width="8" style="3093" customWidth="1"/>
    <col min="9480" max="9480" width="8.125" style="3093" customWidth="1"/>
    <col min="9481" max="9481" width="8.875" style="3093" customWidth="1"/>
    <col min="9482" max="9482" width="8.125" style="3093" customWidth="1"/>
    <col min="9483" max="9483" width="12.375" style="3093" customWidth="1"/>
    <col min="9484" max="9484" width="9.875" style="3093" customWidth="1"/>
    <col min="9485" max="9485" width="14.125" style="3093" customWidth="1"/>
    <col min="9486" max="9486" width="19.125" style="3093" customWidth="1"/>
    <col min="9487" max="9487" width="31.375" style="3093" customWidth="1"/>
    <col min="9488" max="9728" width="9" style="3093"/>
    <col min="9729" max="9729" width="5.875" style="3093" customWidth="1"/>
    <col min="9730" max="9730" width="8.125" style="3093" customWidth="1"/>
    <col min="9731" max="9731" width="45.25" style="3093" customWidth="1"/>
    <col min="9732" max="9732" width="17.375" style="3093" customWidth="1"/>
    <col min="9733" max="9733" width="6.125" style="3093" customWidth="1"/>
    <col min="9734" max="9734" width="20" style="3093" customWidth="1"/>
    <col min="9735" max="9735" width="8" style="3093" customWidth="1"/>
    <col min="9736" max="9736" width="8.125" style="3093" customWidth="1"/>
    <col min="9737" max="9737" width="8.875" style="3093" customWidth="1"/>
    <col min="9738" max="9738" width="8.125" style="3093" customWidth="1"/>
    <col min="9739" max="9739" width="12.375" style="3093" customWidth="1"/>
    <col min="9740" max="9740" width="9.875" style="3093" customWidth="1"/>
    <col min="9741" max="9741" width="14.125" style="3093" customWidth="1"/>
    <col min="9742" max="9742" width="19.125" style="3093" customWidth="1"/>
    <col min="9743" max="9743" width="31.375" style="3093" customWidth="1"/>
    <col min="9744" max="9984" width="9" style="3093"/>
    <col min="9985" max="9985" width="5.875" style="3093" customWidth="1"/>
    <col min="9986" max="9986" width="8.125" style="3093" customWidth="1"/>
    <col min="9987" max="9987" width="45.25" style="3093" customWidth="1"/>
    <col min="9988" max="9988" width="17.375" style="3093" customWidth="1"/>
    <col min="9989" max="9989" width="6.125" style="3093" customWidth="1"/>
    <col min="9990" max="9990" width="20" style="3093" customWidth="1"/>
    <col min="9991" max="9991" width="8" style="3093" customWidth="1"/>
    <col min="9992" max="9992" width="8.125" style="3093" customWidth="1"/>
    <col min="9993" max="9993" width="8.875" style="3093" customWidth="1"/>
    <col min="9994" max="9994" width="8.125" style="3093" customWidth="1"/>
    <col min="9995" max="9995" width="12.375" style="3093" customWidth="1"/>
    <col min="9996" max="9996" width="9.875" style="3093" customWidth="1"/>
    <col min="9997" max="9997" width="14.125" style="3093" customWidth="1"/>
    <col min="9998" max="9998" width="19.125" style="3093" customWidth="1"/>
    <col min="9999" max="9999" width="31.375" style="3093" customWidth="1"/>
    <col min="10000" max="10240" width="9" style="3093"/>
    <col min="10241" max="10241" width="5.875" style="3093" customWidth="1"/>
    <col min="10242" max="10242" width="8.125" style="3093" customWidth="1"/>
    <col min="10243" max="10243" width="45.25" style="3093" customWidth="1"/>
    <col min="10244" max="10244" width="17.375" style="3093" customWidth="1"/>
    <col min="10245" max="10245" width="6.125" style="3093" customWidth="1"/>
    <col min="10246" max="10246" width="20" style="3093" customWidth="1"/>
    <col min="10247" max="10247" width="8" style="3093" customWidth="1"/>
    <col min="10248" max="10248" width="8.125" style="3093" customWidth="1"/>
    <col min="10249" max="10249" width="8.875" style="3093" customWidth="1"/>
    <col min="10250" max="10250" width="8.125" style="3093" customWidth="1"/>
    <col min="10251" max="10251" width="12.375" style="3093" customWidth="1"/>
    <col min="10252" max="10252" width="9.875" style="3093" customWidth="1"/>
    <col min="10253" max="10253" width="14.125" style="3093" customWidth="1"/>
    <col min="10254" max="10254" width="19.125" style="3093" customWidth="1"/>
    <col min="10255" max="10255" width="31.375" style="3093" customWidth="1"/>
    <col min="10256" max="10496" width="9" style="3093"/>
    <col min="10497" max="10497" width="5.875" style="3093" customWidth="1"/>
    <col min="10498" max="10498" width="8.125" style="3093" customWidth="1"/>
    <col min="10499" max="10499" width="45.25" style="3093" customWidth="1"/>
    <col min="10500" max="10500" width="17.375" style="3093" customWidth="1"/>
    <col min="10501" max="10501" width="6.125" style="3093" customWidth="1"/>
    <col min="10502" max="10502" width="20" style="3093" customWidth="1"/>
    <col min="10503" max="10503" width="8" style="3093" customWidth="1"/>
    <col min="10504" max="10504" width="8.125" style="3093" customWidth="1"/>
    <col min="10505" max="10505" width="8.875" style="3093" customWidth="1"/>
    <col min="10506" max="10506" width="8.125" style="3093" customWidth="1"/>
    <col min="10507" max="10507" width="12.375" style="3093" customWidth="1"/>
    <col min="10508" max="10508" width="9.875" style="3093" customWidth="1"/>
    <col min="10509" max="10509" width="14.125" style="3093" customWidth="1"/>
    <col min="10510" max="10510" width="19.125" style="3093" customWidth="1"/>
    <col min="10511" max="10511" width="31.375" style="3093" customWidth="1"/>
    <col min="10512" max="10752" width="9" style="3093"/>
    <col min="10753" max="10753" width="5.875" style="3093" customWidth="1"/>
    <col min="10754" max="10754" width="8.125" style="3093" customWidth="1"/>
    <col min="10755" max="10755" width="45.25" style="3093" customWidth="1"/>
    <col min="10756" max="10756" width="17.375" style="3093" customWidth="1"/>
    <col min="10757" max="10757" width="6.125" style="3093" customWidth="1"/>
    <col min="10758" max="10758" width="20" style="3093" customWidth="1"/>
    <col min="10759" max="10759" width="8" style="3093" customWidth="1"/>
    <col min="10760" max="10760" width="8.125" style="3093" customWidth="1"/>
    <col min="10761" max="10761" width="8.875" style="3093" customWidth="1"/>
    <col min="10762" max="10762" width="8.125" style="3093" customWidth="1"/>
    <col min="10763" max="10763" width="12.375" style="3093" customWidth="1"/>
    <col min="10764" max="10764" width="9.875" style="3093" customWidth="1"/>
    <col min="10765" max="10765" width="14.125" style="3093" customWidth="1"/>
    <col min="10766" max="10766" width="19.125" style="3093" customWidth="1"/>
    <col min="10767" max="10767" width="31.375" style="3093" customWidth="1"/>
    <col min="10768" max="11008" width="9" style="3093"/>
    <col min="11009" max="11009" width="5.875" style="3093" customWidth="1"/>
    <col min="11010" max="11010" width="8.125" style="3093" customWidth="1"/>
    <col min="11011" max="11011" width="45.25" style="3093" customWidth="1"/>
    <col min="11012" max="11012" width="17.375" style="3093" customWidth="1"/>
    <col min="11013" max="11013" width="6.125" style="3093" customWidth="1"/>
    <col min="11014" max="11014" width="20" style="3093" customWidth="1"/>
    <col min="11015" max="11015" width="8" style="3093" customWidth="1"/>
    <col min="11016" max="11016" width="8.125" style="3093" customWidth="1"/>
    <col min="11017" max="11017" width="8.875" style="3093" customWidth="1"/>
    <col min="11018" max="11018" width="8.125" style="3093" customWidth="1"/>
    <col min="11019" max="11019" width="12.375" style="3093" customWidth="1"/>
    <col min="11020" max="11020" width="9.875" style="3093" customWidth="1"/>
    <col min="11021" max="11021" width="14.125" style="3093" customWidth="1"/>
    <col min="11022" max="11022" width="19.125" style="3093" customWidth="1"/>
    <col min="11023" max="11023" width="31.375" style="3093" customWidth="1"/>
    <col min="11024" max="11264" width="9" style="3093"/>
    <col min="11265" max="11265" width="5.875" style="3093" customWidth="1"/>
    <col min="11266" max="11266" width="8.125" style="3093" customWidth="1"/>
    <col min="11267" max="11267" width="45.25" style="3093" customWidth="1"/>
    <col min="11268" max="11268" width="17.375" style="3093" customWidth="1"/>
    <col min="11269" max="11269" width="6.125" style="3093" customWidth="1"/>
    <col min="11270" max="11270" width="20" style="3093" customWidth="1"/>
    <col min="11271" max="11271" width="8" style="3093" customWidth="1"/>
    <col min="11272" max="11272" width="8.125" style="3093" customWidth="1"/>
    <col min="11273" max="11273" width="8.875" style="3093" customWidth="1"/>
    <col min="11274" max="11274" width="8.125" style="3093" customWidth="1"/>
    <col min="11275" max="11275" width="12.375" style="3093" customWidth="1"/>
    <col min="11276" max="11276" width="9.875" style="3093" customWidth="1"/>
    <col min="11277" max="11277" width="14.125" style="3093" customWidth="1"/>
    <col min="11278" max="11278" width="19.125" style="3093" customWidth="1"/>
    <col min="11279" max="11279" width="31.375" style="3093" customWidth="1"/>
    <col min="11280" max="11520" width="9" style="3093"/>
    <col min="11521" max="11521" width="5.875" style="3093" customWidth="1"/>
    <col min="11522" max="11522" width="8.125" style="3093" customWidth="1"/>
    <col min="11523" max="11523" width="45.25" style="3093" customWidth="1"/>
    <col min="11524" max="11524" width="17.375" style="3093" customWidth="1"/>
    <col min="11525" max="11525" width="6.125" style="3093" customWidth="1"/>
    <col min="11526" max="11526" width="20" style="3093" customWidth="1"/>
    <col min="11527" max="11527" width="8" style="3093" customWidth="1"/>
    <col min="11528" max="11528" width="8.125" style="3093" customWidth="1"/>
    <col min="11529" max="11529" width="8.875" style="3093" customWidth="1"/>
    <col min="11530" max="11530" width="8.125" style="3093" customWidth="1"/>
    <col min="11531" max="11531" width="12.375" style="3093" customWidth="1"/>
    <col min="11532" max="11532" width="9.875" style="3093" customWidth="1"/>
    <col min="11533" max="11533" width="14.125" style="3093" customWidth="1"/>
    <col min="11534" max="11534" width="19.125" style="3093" customWidth="1"/>
    <col min="11535" max="11535" width="31.375" style="3093" customWidth="1"/>
    <col min="11536" max="11776" width="9" style="3093"/>
    <col min="11777" max="11777" width="5.875" style="3093" customWidth="1"/>
    <col min="11778" max="11778" width="8.125" style="3093" customWidth="1"/>
    <col min="11779" max="11779" width="45.25" style="3093" customWidth="1"/>
    <col min="11780" max="11780" width="17.375" style="3093" customWidth="1"/>
    <col min="11781" max="11781" width="6.125" style="3093" customWidth="1"/>
    <col min="11782" max="11782" width="20" style="3093" customWidth="1"/>
    <col min="11783" max="11783" width="8" style="3093" customWidth="1"/>
    <col min="11784" max="11784" width="8.125" style="3093" customWidth="1"/>
    <col min="11785" max="11785" width="8.875" style="3093" customWidth="1"/>
    <col min="11786" max="11786" width="8.125" style="3093" customWidth="1"/>
    <col min="11787" max="11787" width="12.375" style="3093" customWidth="1"/>
    <col min="11788" max="11788" width="9.875" style="3093" customWidth="1"/>
    <col min="11789" max="11789" width="14.125" style="3093" customWidth="1"/>
    <col min="11790" max="11790" width="19.125" style="3093" customWidth="1"/>
    <col min="11791" max="11791" width="31.375" style="3093" customWidth="1"/>
    <col min="11792" max="12032" width="9" style="3093"/>
    <col min="12033" max="12033" width="5.875" style="3093" customWidth="1"/>
    <col min="12034" max="12034" width="8.125" style="3093" customWidth="1"/>
    <col min="12035" max="12035" width="45.25" style="3093" customWidth="1"/>
    <col min="12036" max="12036" width="17.375" style="3093" customWidth="1"/>
    <col min="12037" max="12037" width="6.125" style="3093" customWidth="1"/>
    <col min="12038" max="12038" width="20" style="3093" customWidth="1"/>
    <col min="12039" max="12039" width="8" style="3093" customWidth="1"/>
    <col min="12040" max="12040" width="8.125" style="3093" customWidth="1"/>
    <col min="12041" max="12041" width="8.875" style="3093" customWidth="1"/>
    <col min="12042" max="12042" width="8.125" style="3093" customWidth="1"/>
    <col min="12043" max="12043" width="12.375" style="3093" customWidth="1"/>
    <col min="12044" max="12044" width="9.875" style="3093" customWidth="1"/>
    <col min="12045" max="12045" width="14.125" style="3093" customWidth="1"/>
    <col min="12046" max="12046" width="19.125" style="3093" customWidth="1"/>
    <col min="12047" max="12047" width="31.375" style="3093" customWidth="1"/>
    <col min="12048" max="12288" width="9" style="3093"/>
    <col min="12289" max="12289" width="5.875" style="3093" customWidth="1"/>
    <col min="12290" max="12290" width="8.125" style="3093" customWidth="1"/>
    <col min="12291" max="12291" width="45.25" style="3093" customWidth="1"/>
    <col min="12292" max="12292" width="17.375" style="3093" customWidth="1"/>
    <col min="12293" max="12293" width="6.125" style="3093" customWidth="1"/>
    <col min="12294" max="12294" width="20" style="3093" customWidth="1"/>
    <col min="12295" max="12295" width="8" style="3093" customWidth="1"/>
    <col min="12296" max="12296" width="8.125" style="3093" customWidth="1"/>
    <col min="12297" max="12297" width="8.875" style="3093" customWidth="1"/>
    <col min="12298" max="12298" width="8.125" style="3093" customWidth="1"/>
    <col min="12299" max="12299" width="12.375" style="3093" customWidth="1"/>
    <col min="12300" max="12300" width="9.875" style="3093" customWidth="1"/>
    <col min="12301" max="12301" width="14.125" style="3093" customWidth="1"/>
    <col min="12302" max="12302" width="19.125" style="3093" customWidth="1"/>
    <col min="12303" max="12303" width="31.375" style="3093" customWidth="1"/>
    <col min="12304" max="12544" width="9" style="3093"/>
    <col min="12545" max="12545" width="5.875" style="3093" customWidth="1"/>
    <col min="12546" max="12546" width="8.125" style="3093" customWidth="1"/>
    <col min="12547" max="12547" width="45.25" style="3093" customWidth="1"/>
    <col min="12548" max="12548" width="17.375" style="3093" customWidth="1"/>
    <col min="12549" max="12549" width="6.125" style="3093" customWidth="1"/>
    <col min="12550" max="12550" width="20" style="3093" customWidth="1"/>
    <col min="12551" max="12551" width="8" style="3093" customWidth="1"/>
    <col min="12552" max="12552" width="8.125" style="3093" customWidth="1"/>
    <col min="12553" max="12553" width="8.875" style="3093" customWidth="1"/>
    <col min="12554" max="12554" width="8.125" style="3093" customWidth="1"/>
    <col min="12555" max="12555" width="12.375" style="3093" customWidth="1"/>
    <col min="12556" max="12556" width="9.875" style="3093" customWidth="1"/>
    <col min="12557" max="12557" width="14.125" style="3093" customWidth="1"/>
    <col min="12558" max="12558" width="19.125" style="3093" customWidth="1"/>
    <col min="12559" max="12559" width="31.375" style="3093" customWidth="1"/>
    <col min="12560" max="12800" width="9" style="3093"/>
    <col min="12801" max="12801" width="5.875" style="3093" customWidth="1"/>
    <col min="12802" max="12802" width="8.125" style="3093" customWidth="1"/>
    <col min="12803" max="12803" width="45.25" style="3093" customWidth="1"/>
    <col min="12804" max="12804" width="17.375" style="3093" customWidth="1"/>
    <col min="12805" max="12805" width="6.125" style="3093" customWidth="1"/>
    <col min="12806" max="12806" width="20" style="3093" customWidth="1"/>
    <col min="12807" max="12807" width="8" style="3093" customWidth="1"/>
    <col min="12808" max="12808" width="8.125" style="3093" customWidth="1"/>
    <col min="12809" max="12809" width="8.875" style="3093" customWidth="1"/>
    <col min="12810" max="12810" width="8.125" style="3093" customWidth="1"/>
    <col min="12811" max="12811" width="12.375" style="3093" customWidth="1"/>
    <col min="12812" max="12812" width="9.875" style="3093" customWidth="1"/>
    <col min="12813" max="12813" width="14.125" style="3093" customWidth="1"/>
    <col min="12814" max="12814" width="19.125" style="3093" customWidth="1"/>
    <col min="12815" max="12815" width="31.375" style="3093" customWidth="1"/>
    <col min="12816" max="13056" width="9" style="3093"/>
    <col min="13057" max="13057" width="5.875" style="3093" customWidth="1"/>
    <col min="13058" max="13058" width="8.125" style="3093" customWidth="1"/>
    <col min="13059" max="13059" width="45.25" style="3093" customWidth="1"/>
    <col min="13060" max="13060" width="17.375" style="3093" customWidth="1"/>
    <col min="13061" max="13061" width="6.125" style="3093" customWidth="1"/>
    <col min="13062" max="13062" width="20" style="3093" customWidth="1"/>
    <col min="13063" max="13063" width="8" style="3093" customWidth="1"/>
    <col min="13064" max="13064" width="8.125" style="3093" customWidth="1"/>
    <col min="13065" max="13065" width="8.875" style="3093" customWidth="1"/>
    <col min="13066" max="13066" width="8.125" style="3093" customWidth="1"/>
    <col min="13067" max="13067" width="12.375" style="3093" customWidth="1"/>
    <col min="13068" max="13068" width="9.875" style="3093" customWidth="1"/>
    <col min="13069" max="13069" width="14.125" style="3093" customWidth="1"/>
    <col min="13070" max="13070" width="19.125" style="3093" customWidth="1"/>
    <col min="13071" max="13071" width="31.375" style="3093" customWidth="1"/>
    <col min="13072" max="13312" width="9" style="3093"/>
    <col min="13313" max="13313" width="5.875" style="3093" customWidth="1"/>
    <col min="13314" max="13314" width="8.125" style="3093" customWidth="1"/>
    <col min="13315" max="13315" width="45.25" style="3093" customWidth="1"/>
    <col min="13316" max="13316" width="17.375" style="3093" customWidth="1"/>
    <col min="13317" max="13317" width="6.125" style="3093" customWidth="1"/>
    <col min="13318" max="13318" width="20" style="3093" customWidth="1"/>
    <col min="13319" max="13319" width="8" style="3093" customWidth="1"/>
    <col min="13320" max="13320" width="8.125" style="3093" customWidth="1"/>
    <col min="13321" max="13321" width="8.875" style="3093" customWidth="1"/>
    <col min="13322" max="13322" width="8.125" style="3093" customWidth="1"/>
    <col min="13323" max="13323" width="12.375" style="3093" customWidth="1"/>
    <col min="13324" max="13324" width="9.875" style="3093" customWidth="1"/>
    <col min="13325" max="13325" width="14.125" style="3093" customWidth="1"/>
    <col min="13326" max="13326" width="19.125" style="3093" customWidth="1"/>
    <col min="13327" max="13327" width="31.375" style="3093" customWidth="1"/>
    <col min="13328" max="13568" width="9" style="3093"/>
    <col min="13569" max="13569" width="5.875" style="3093" customWidth="1"/>
    <col min="13570" max="13570" width="8.125" style="3093" customWidth="1"/>
    <col min="13571" max="13571" width="45.25" style="3093" customWidth="1"/>
    <col min="13572" max="13572" width="17.375" style="3093" customWidth="1"/>
    <col min="13573" max="13573" width="6.125" style="3093" customWidth="1"/>
    <col min="13574" max="13574" width="20" style="3093" customWidth="1"/>
    <col min="13575" max="13575" width="8" style="3093" customWidth="1"/>
    <col min="13576" max="13576" width="8.125" style="3093" customWidth="1"/>
    <col min="13577" max="13577" width="8.875" style="3093" customWidth="1"/>
    <col min="13578" max="13578" width="8.125" style="3093" customWidth="1"/>
    <col min="13579" max="13579" width="12.375" style="3093" customWidth="1"/>
    <col min="13580" max="13580" width="9.875" style="3093" customWidth="1"/>
    <col min="13581" max="13581" width="14.125" style="3093" customWidth="1"/>
    <col min="13582" max="13582" width="19.125" style="3093" customWidth="1"/>
    <col min="13583" max="13583" width="31.375" style="3093" customWidth="1"/>
    <col min="13584" max="13824" width="9" style="3093"/>
    <col min="13825" max="13825" width="5.875" style="3093" customWidth="1"/>
    <col min="13826" max="13826" width="8.125" style="3093" customWidth="1"/>
    <col min="13827" max="13827" width="45.25" style="3093" customWidth="1"/>
    <col min="13828" max="13828" width="17.375" style="3093" customWidth="1"/>
    <col min="13829" max="13829" width="6.125" style="3093" customWidth="1"/>
    <col min="13830" max="13830" width="20" style="3093" customWidth="1"/>
    <col min="13831" max="13831" width="8" style="3093" customWidth="1"/>
    <col min="13832" max="13832" width="8.125" style="3093" customWidth="1"/>
    <col min="13833" max="13833" width="8.875" style="3093" customWidth="1"/>
    <col min="13834" max="13834" width="8.125" style="3093" customWidth="1"/>
    <col min="13835" max="13835" width="12.375" style="3093" customWidth="1"/>
    <col min="13836" max="13836" width="9.875" style="3093" customWidth="1"/>
    <col min="13837" max="13837" width="14.125" style="3093" customWidth="1"/>
    <col min="13838" max="13838" width="19.125" style="3093" customWidth="1"/>
    <col min="13839" max="13839" width="31.375" style="3093" customWidth="1"/>
    <col min="13840" max="14080" width="9" style="3093"/>
    <col min="14081" max="14081" width="5.875" style="3093" customWidth="1"/>
    <col min="14082" max="14082" width="8.125" style="3093" customWidth="1"/>
    <col min="14083" max="14083" width="45.25" style="3093" customWidth="1"/>
    <col min="14084" max="14084" width="17.375" style="3093" customWidth="1"/>
    <col min="14085" max="14085" width="6.125" style="3093" customWidth="1"/>
    <col min="14086" max="14086" width="20" style="3093" customWidth="1"/>
    <col min="14087" max="14087" width="8" style="3093" customWidth="1"/>
    <col min="14088" max="14088" width="8.125" style="3093" customWidth="1"/>
    <col min="14089" max="14089" width="8.875" style="3093" customWidth="1"/>
    <col min="14090" max="14090" width="8.125" style="3093" customWidth="1"/>
    <col min="14091" max="14091" width="12.375" style="3093" customWidth="1"/>
    <col min="14092" max="14092" width="9.875" style="3093" customWidth="1"/>
    <col min="14093" max="14093" width="14.125" style="3093" customWidth="1"/>
    <col min="14094" max="14094" width="19.125" style="3093" customWidth="1"/>
    <col min="14095" max="14095" width="31.375" style="3093" customWidth="1"/>
    <col min="14096" max="14336" width="9" style="3093"/>
    <col min="14337" max="14337" width="5.875" style="3093" customWidth="1"/>
    <col min="14338" max="14338" width="8.125" style="3093" customWidth="1"/>
    <col min="14339" max="14339" width="45.25" style="3093" customWidth="1"/>
    <col min="14340" max="14340" width="17.375" style="3093" customWidth="1"/>
    <col min="14341" max="14341" width="6.125" style="3093" customWidth="1"/>
    <col min="14342" max="14342" width="20" style="3093" customWidth="1"/>
    <col min="14343" max="14343" width="8" style="3093" customWidth="1"/>
    <col min="14344" max="14344" width="8.125" style="3093" customWidth="1"/>
    <col min="14345" max="14345" width="8.875" style="3093" customWidth="1"/>
    <col min="14346" max="14346" width="8.125" style="3093" customWidth="1"/>
    <col min="14347" max="14347" width="12.375" style="3093" customWidth="1"/>
    <col min="14348" max="14348" width="9.875" style="3093" customWidth="1"/>
    <col min="14349" max="14349" width="14.125" style="3093" customWidth="1"/>
    <col min="14350" max="14350" width="19.125" style="3093" customWidth="1"/>
    <col min="14351" max="14351" width="31.375" style="3093" customWidth="1"/>
    <col min="14352" max="14592" width="9" style="3093"/>
    <col min="14593" max="14593" width="5.875" style="3093" customWidth="1"/>
    <col min="14594" max="14594" width="8.125" style="3093" customWidth="1"/>
    <col min="14595" max="14595" width="45.25" style="3093" customWidth="1"/>
    <col min="14596" max="14596" width="17.375" style="3093" customWidth="1"/>
    <col min="14597" max="14597" width="6.125" style="3093" customWidth="1"/>
    <col min="14598" max="14598" width="20" style="3093" customWidth="1"/>
    <col min="14599" max="14599" width="8" style="3093" customWidth="1"/>
    <col min="14600" max="14600" width="8.125" style="3093" customWidth="1"/>
    <col min="14601" max="14601" width="8.875" style="3093" customWidth="1"/>
    <col min="14602" max="14602" width="8.125" style="3093" customWidth="1"/>
    <col min="14603" max="14603" width="12.375" style="3093" customWidth="1"/>
    <col min="14604" max="14604" width="9.875" style="3093" customWidth="1"/>
    <col min="14605" max="14605" width="14.125" style="3093" customWidth="1"/>
    <col min="14606" max="14606" width="19.125" style="3093" customWidth="1"/>
    <col min="14607" max="14607" width="31.375" style="3093" customWidth="1"/>
    <col min="14608" max="14848" width="9" style="3093"/>
    <col min="14849" max="14849" width="5.875" style="3093" customWidth="1"/>
    <col min="14850" max="14850" width="8.125" style="3093" customWidth="1"/>
    <col min="14851" max="14851" width="45.25" style="3093" customWidth="1"/>
    <col min="14852" max="14852" width="17.375" style="3093" customWidth="1"/>
    <col min="14853" max="14853" width="6.125" style="3093" customWidth="1"/>
    <col min="14854" max="14854" width="20" style="3093" customWidth="1"/>
    <col min="14855" max="14855" width="8" style="3093" customWidth="1"/>
    <col min="14856" max="14856" width="8.125" style="3093" customWidth="1"/>
    <col min="14857" max="14857" width="8.875" style="3093" customWidth="1"/>
    <col min="14858" max="14858" width="8.125" style="3093" customWidth="1"/>
    <col min="14859" max="14859" width="12.375" style="3093" customWidth="1"/>
    <col min="14860" max="14860" width="9.875" style="3093" customWidth="1"/>
    <col min="14861" max="14861" width="14.125" style="3093" customWidth="1"/>
    <col min="14862" max="14862" width="19.125" style="3093" customWidth="1"/>
    <col min="14863" max="14863" width="31.375" style="3093" customWidth="1"/>
    <col min="14864" max="15104" width="9" style="3093"/>
    <col min="15105" max="15105" width="5.875" style="3093" customWidth="1"/>
    <col min="15106" max="15106" width="8.125" style="3093" customWidth="1"/>
    <col min="15107" max="15107" width="45.25" style="3093" customWidth="1"/>
    <col min="15108" max="15108" width="17.375" style="3093" customWidth="1"/>
    <col min="15109" max="15109" width="6.125" style="3093" customWidth="1"/>
    <col min="15110" max="15110" width="20" style="3093" customWidth="1"/>
    <col min="15111" max="15111" width="8" style="3093" customWidth="1"/>
    <col min="15112" max="15112" width="8.125" style="3093" customWidth="1"/>
    <col min="15113" max="15113" width="8.875" style="3093" customWidth="1"/>
    <col min="15114" max="15114" width="8.125" style="3093" customWidth="1"/>
    <col min="15115" max="15115" width="12.375" style="3093" customWidth="1"/>
    <col min="15116" max="15116" width="9.875" style="3093" customWidth="1"/>
    <col min="15117" max="15117" width="14.125" style="3093" customWidth="1"/>
    <col min="15118" max="15118" width="19.125" style="3093" customWidth="1"/>
    <col min="15119" max="15119" width="31.375" style="3093" customWidth="1"/>
    <col min="15120" max="15360" width="9" style="3093"/>
    <col min="15361" max="15361" width="5.875" style="3093" customWidth="1"/>
    <col min="15362" max="15362" width="8.125" style="3093" customWidth="1"/>
    <col min="15363" max="15363" width="45.25" style="3093" customWidth="1"/>
    <col min="15364" max="15364" width="17.375" style="3093" customWidth="1"/>
    <col min="15365" max="15365" width="6.125" style="3093" customWidth="1"/>
    <col min="15366" max="15366" width="20" style="3093" customWidth="1"/>
    <col min="15367" max="15367" width="8" style="3093" customWidth="1"/>
    <col min="15368" max="15368" width="8.125" style="3093" customWidth="1"/>
    <col min="15369" max="15369" width="8.875" style="3093" customWidth="1"/>
    <col min="15370" max="15370" width="8.125" style="3093" customWidth="1"/>
    <col min="15371" max="15371" width="12.375" style="3093" customWidth="1"/>
    <col min="15372" max="15372" width="9.875" style="3093" customWidth="1"/>
    <col min="15373" max="15373" width="14.125" style="3093" customWidth="1"/>
    <col min="15374" max="15374" width="19.125" style="3093" customWidth="1"/>
    <col min="15375" max="15375" width="31.375" style="3093" customWidth="1"/>
    <col min="15376" max="15616" width="9" style="3093"/>
    <col min="15617" max="15617" width="5.875" style="3093" customWidth="1"/>
    <col min="15618" max="15618" width="8.125" style="3093" customWidth="1"/>
    <col min="15619" max="15619" width="45.25" style="3093" customWidth="1"/>
    <col min="15620" max="15620" width="17.375" style="3093" customWidth="1"/>
    <col min="15621" max="15621" width="6.125" style="3093" customWidth="1"/>
    <col min="15622" max="15622" width="20" style="3093" customWidth="1"/>
    <col min="15623" max="15623" width="8" style="3093" customWidth="1"/>
    <col min="15624" max="15624" width="8.125" style="3093" customWidth="1"/>
    <col min="15625" max="15625" width="8.875" style="3093" customWidth="1"/>
    <col min="15626" max="15626" width="8.125" style="3093" customWidth="1"/>
    <col min="15627" max="15627" width="12.375" style="3093" customWidth="1"/>
    <col min="15628" max="15628" width="9.875" style="3093" customWidth="1"/>
    <col min="15629" max="15629" width="14.125" style="3093" customWidth="1"/>
    <col min="15630" max="15630" width="19.125" style="3093" customWidth="1"/>
    <col min="15631" max="15631" width="31.375" style="3093" customWidth="1"/>
    <col min="15632" max="15872" width="9" style="3093"/>
    <col min="15873" max="15873" width="5.875" style="3093" customWidth="1"/>
    <col min="15874" max="15874" width="8.125" style="3093" customWidth="1"/>
    <col min="15875" max="15875" width="45.25" style="3093" customWidth="1"/>
    <col min="15876" max="15876" width="17.375" style="3093" customWidth="1"/>
    <col min="15877" max="15877" width="6.125" style="3093" customWidth="1"/>
    <col min="15878" max="15878" width="20" style="3093" customWidth="1"/>
    <col min="15879" max="15879" width="8" style="3093" customWidth="1"/>
    <col min="15880" max="15880" width="8.125" style="3093" customWidth="1"/>
    <col min="15881" max="15881" width="8.875" style="3093" customWidth="1"/>
    <col min="15882" max="15882" width="8.125" style="3093" customWidth="1"/>
    <col min="15883" max="15883" width="12.375" style="3093" customWidth="1"/>
    <col min="15884" max="15884" width="9.875" style="3093" customWidth="1"/>
    <col min="15885" max="15885" width="14.125" style="3093" customWidth="1"/>
    <col min="15886" max="15886" width="19.125" style="3093" customWidth="1"/>
    <col min="15887" max="15887" width="31.375" style="3093" customWidth="1"/>
    <col min="15888" max="16128" width="9" style="3093"/>
    <col min="16129" max="16129" width="5.875" style="3093" customWidth="1"/>
    <col min="16130" max="16130" width="8.125" style="3093" customWidth="1"/>
    <col min="16131" max="16131" width="45.25" style="3093" customWidth="1"/>
    <col min="16132" max="16132" width="17.375" style="3093" customWidth="1"/>
    <col min="16133" max="16133" width="6.125" style="3093" customWidth="1"/>
    <col min="16134" max="16134" width="20" style="3093" customWidth="1"/>
    <col min="16135" max="16135" width="8" style="3093" customWidth="1"/>
    <col min="16136" max="16136" width="8.125" style="3093" customWidth="1"/>
    <col min="16137" max="16137" width="8.875" style="3093" customWidth="1"/>
    <col min="16138" max="16138" width="8.125" style="3093" customWidth="1"/>
    <col min="16139" max="16139" width="12.375" style="3093" customWidth="1"/>
    <col min="16140" max="16140" width="9.875" style="3093" customWidth="1"/>
    <col min="16141" max="16141" width="14.125" style="3093" customWidth="1"/>
    <col min="16142" max="16142" width="19.125" style="3093" customWidth="1"/>
    <col min="16143" max="16143" width="31.375" style="3093" customWidth="1"/>
    <col min="16144" max="16384" width="9" style="3093"/>
  </cols>
  <sheetData>
    <row r="1" spans="1:22" ht="35.1" customHeight="1">
      <c r="A1" s="3090" t="s">
        <v>4064</v>
      </c>
      <c r="B1" s="3090"/>
      <c r="C1" s="3090"/>
      <c r="D1" s="3090"/>
      <c r="E1" s="3090"/>
      <c r="F1" s="3090"/>
      <c r="G1" s="3090"/>
      <c r="H1" s="3090"/>
      <c r="I1" s="3090"/>
      <c r="J1" s="3090"/>
      <c r="K1" s="3091"/>
      <c r="L1" s="3090"/>
      <c r="M1" s="3090"/>
      <c r="N1" s="3092"/>
      <c r="O1" s="3092"/>
      <c r="P1" s="3090"/>
      <c r="Q1" s="3090"/>
      <c r="R1" s="3090"/>
      <c r="S1" s="3090"/>
      <c r="T1" s="3090"/>
      <c r="U1" s="3090"/>
      <c r="V1" s="3090"/>
    </row>
    <row r="2" spans="1:22" ht="35.1" customHeight="1">
      <c r="A2" s="3094" t="s">
        <v>4065</v>
      </c>
      <c r="B2" s="3094"/>
      <c r="C2" s="3094"/>
      <c r="D2" s="3094"/>
      <c r="E2" s="3094"/>
      <c r="F2" s="3094"/>
      <c r="G2" s="3094"/>
      <c r="H2" s="3094"/>
      <c r="I2" s="3094"/>
      <c r="J2" s="3094"/>
      <c r="K2" s="3091"/>
      <c r="L2" s="3094"/>
      <c r="M2" s="3094"/>
      <c r="N2" s="3095"/>
      <c r="O2" s="3095"/>
      <c r="P2" s="3094"/>
      <c r="Q2" s="3094"/>
      <c r="R2" s="3094"/>
      <c r="S2" s="3094"/>
      <c r="T2" s="3094"/>
      <c r="U2" s="3094"/>
      <c r="V2" s="3094"/>
    </row>
    <row r="3" spans="1:22" ht="24.95" customHeight="1">
      <c r="A3" s="3091" t="s">
        <v>4066</v>
      </c>
      <c r="B3" s="3091"/>
      <c r="C3" s="3091"/>
      <c r="D3" s="3091"/>
      <c r="E3" s="3091"/>
      <c r="F3" s="3091"/>
      <c r="G3" s="3091"/>
      <c r="H3" s="3091"/>
      <c r="I3" s="3091"/>
      <c r="J3" s="3091"/>
      <c r="K3" s="3091"/>
      <c r="L3" s="3091"/>
      <c r="M3" s="3091"/>
      <c r="N3" s="3096"/>
      <c r="O3" s="3096"/>
      <c r="P3" s="3091"/>
      <c r="Q3" s="3091"/>
      <c r="R3" s="3091"/>
      <c r="S3" s="3091"/>
      <c r="T3" s="3091"/>
      <c r="U3" s="3091"/>
      <c r="V3" s="3091"/>
    </row>
    <row r="4" spans="1:22" ht="24.95" customHeight="1" thickBot="1">
      <c r="A4" s="3091" t="s">
        <v>2077</v>
      </c>
      <c r="B4" s="3091"/>
      <c r="C4" s="3091"/>
      <c r="D4" s="3091"/>
      <c r="E4" s="3091"/>
      <c r="F4" s="3091"/>
      <c r="G4" s="3091"/>
      <c r="H4" s="3091"/>
      <c r="I4" s="3091"/>
      <c r="J4" s="3091"/>
      <c r="K4" s="3091"/>
      <c r="L4" s="3091"/>
      <c r="M4" s="3091"/>
      <c r="N4" s="3096"/>
      <c r="O4" s="3096"/>
      <c r="P4" s="3091"/>
      <c r="Q4" s="3091"/>
      <c r="R4" s="3091"/>
      <c r="S4" s="3091"/>
      <c r="T4" s="3091"/>
      <c r="U4" s="3091"/>
      <c r="V4" s="3097" t="s">
        <v>4067</v>
      </c>
    </row>
    <row r="5" spans="1:22" ht="19.5" customHeight="1">
      <c r="A5" s="4320" t="s">
        <v>4068</v>
      </c>
      <c r="B5" s="4322" t="s">
        <v>4069</v>
      </c>
      <c r="C5" s="4322" t="s">
        <v>4070</v>
      </c>
      <c r="D5" s="4324" t="s">
        <v>2082</v>
      </c>
      <c r="E5" s="4326" t="s">
        <v>4071</v>
      </c>
      <c r="F5" s="4327" t="s">
        <v>4072</v>
      </c>
      <c r="G5" s="4313" t="s">
        <v>4073</v>
      </c>
      <c r="H5" s="4315" t="s">
        <v>4074</v>
      </c>
      <c r="I5" s="4317" t="s">
        <v>3</v>
      </c>
      <c r="J5" s="4318"/>
      <c r="K5" s="4318"/>
      <c r="L5" s="4318"/>
      <c r="M5" s="4319"/>
      <c r="N5" s="4300" t="s">
        <v>4075</v>
      </c>
      <c r="O5" s="4300" t="s">
        <v>4076</v>
      </c>
      <c r="P5" s="3098" t="s">
        <v>4077</v>
      </c>
      <c r="Q5" s="3098" t="s">
        <v>4078</v>
      </c>
      <c r="R5" s="4300" t="s">
        <v>4079</v>
      </c>
      <c r="S5" s="4300" t="s">
        <v>4080</v>
      </c>
      <c r="T5" s="4300" t="s">
        <v>4081</v>
      </c>
      <c r="U5" s="3098" t="s">
        <v>4082</v>
      </c>
      <c r="V5" s="4302" t="s">
        <v>4083</v>
      </c>
    </row>
    <row r="6" spans="1:22" ht="19.5" customHeight="1" thickBot="1">
      <c r="A6" s="4321"/>
      <c r="B6" s="4323"/>
      <c r="C6" s="4323"/>
      <c r="D6" s="4325"/>
      <c r="E6" s="4314"/>
      <c r="F6" s="4328"/>
      <c r="G6" s="4314"/>
      <c r="H6" s="4316"/>
      <c r="I6" s="3099" t="s">
        <v>769</v>
      </c>
      <c r="J6" s="3099" t="s">
        <v>4084</v>
      </c>
      <c r="K6" s="3099" t="s">
        <v>4085</v>
      </c>
      <c r="L6" s="3099" t="s">
        <v>4086</v>
      </c>
      <c r="M6" s="3099" t="s">
        <v>4087</v>
      </c>
      <c r="N6" s="4301"/>
      <c r="O6" s="4301"/>
      <c r="P6" s="3100" t="s">
        <v>4088</v>
      </c>
      <c r="Q6" s="3100" t="s">
        <v>4089</v>
      </c>
      <c r="R6" s="4301"/>
      <c r="S6" s="4301"/>
      <c r="T6" s="4301"/>
      <c r="U6" s="3100" t="s">
        <v>4090</v>
      </c>
      <c r="V6" s="4303" t="s">
        <v>2107</v>
      </c>
    </row>
    <row r="7" spans="1:22" ht="30" customHeight="1">
      <c r="A7" s="4304" t="s">
        <v>4091</v>
      </c>
      <c r="B7" s="4305"/>
      <c r="C7" s="4305"/>
      <c r="D7" s="4306"/>
      <c r="E7" s="3101"/>
      <c r="F7" s="3102"/>
      <c r="G7" s="3101"/>
      <c r="H7" s="3101"/>
      <c r="I7" s="3103"/>
      <c r="J7" s="3103"/>
      <c r="K7" s="3103"/>
      <c r="L7" s="3103"/>
      <c r="M7" s="3103"/>
      <c r="N7" s="3104"/>
      <c r="O7" s="3105"/>
      <c r="P7" s="3106"/>
      <c r="Q7" s="3106"/>
      <c r="R7" s="3106"/>
      <c r="S7" s="3106"/>
      <c r="T7" s="3106"/>
      <c r="U7" s="3106"/>
      <c r="V7" s="3107"/>
    </row>
    <row r="8" spans="1:22" s="3118" customFormat="1" ht="71.25">
      <c r="A8" s="3108">
        <v>1</v>
      </c>
      <c r="B8" s="3109" t="s">
        <v>4092</v>
      </c>
      <c r="C8" s="3109" t="s">
        <v>4093</v>
      </c>
      <c r="D8" s="3110" t="s">
        <v>4094</v>
      </c>
      <c r="E8" s="1557">
        <v>1</v>
      </c>
      <c r="F8" s="1493" t="s">
        <v>4095</v>
      </c>
      <c r="G8" s="3111" t="s">
        <v>4096</v>
      </c>
      <c r="H8" s="3112"/>
      <c r="I8" s="1493" t="s">
        <v>4097</v>
      </c>
      <c r="J8" s="1550">
        <v>10</v>
      </c>
      <c r="K8" s="1550">
        <v>24</v>
      </c>
      <c r="L8" s="1550">
        <v>8.1999999999999993</v>
      </c>
      <c r="M8" s="1500">
        <f t="shared" ref="M8:M18" si="0">J8*K8</f>
        <v>240</v>
      </c>
      <c r="N8" s="3113">
        <f>M8*E8</f>
        <v>240</v>
      </c>
      <c r="O8" s="3114">
        <f>M8*L8</f>
        <v>1967.9999999999998</v>
      </c>
      <c r="P8" s="3115" t="s">
        <v>4098</v>
      </c>
      <c r="Q8" s="3115"/>
      <c r="R8" s="3115" t="s">
        <v>4099</v>
      </c>
      <c r="S8" s="3116" t="s">
        <v>4100</v>
      </c>
      <c r="T8" s="3115"/>
      <c r="U8" s="3115" t="s">
        <v>4101</v>
      </c>
      <c r="V8" s="3117" t="s">
        <v>4102</v>
      </c>
    </row>
    <row r="9" spans="1:22" s="3118" customFormat="1" ht="42.75">
      <c r="A9" s="3108">
        <v>2</v>
      </c>
      <c r="B9" s="3109" t="s">
        <v>4103</v>
      </c>
      <c r="C9" s="3119" t="s">
        <v>4104</v>
      </c>
      <c r="D9" s="3110" t="s">
        <v>4105</v>
      </c>
      <c r="E9" s="1557">
        <v>1</v>
      </c>
      <c r="F9" s="1493" t="s">
        <v>4106</v>
      </c>
      <c r="G9" s="3111" t="s">
        <v>4107</v>
      </c>
      <c r="H9" s="3112"/>
      <c r="I9" s="1493" t="s">
        <v>4097</v>
      </c>
      <c r="J9" s="1550">
        <v>5.9</v>
      </c>
      <c r="K9" s="1550">
        <v>9</v>
      </c>
      <c r="L9" s="1550">
        <v>8.15</v>
      </c>
      <c r="M9" s="1500">
        <f t="shared" si="0"/>
        <v>53.1</v>
      </c>
      <c r="N9" s="3113">
        <f>M9*E9</f>
        <v>53.1</v>
      </c>
      <c r="O9" s="3114">
        <f>M9*L9</f>
        <v>432.76500000000004</v>
      </c>
      <c r="P9" s="3120" t="s">
        <v>4098</v>
      </c>
      <c r="Q9" s="3120"/>
      <c r="R9" s="3115" t="s">
        <v>4108</v>
      </c>
      <c r="S9" s="3116" t="s">
        <v>4100</v>
      </c>
      <c r="T9" s="3115"/>
      <c r="U9" s="3121" t="s">
        <v>4109</v>
      </c>
      <c r="V9" s="3117" t="s">
        <v>4110</v>
      </c>
    </row>
    <row r="10" spans="1:22" s="3118" customFormat="1" ht="82.5">
      <c r="A10" s="3108">
        <v>3</v>
      </c>
      <c r="B10" s="3119" t="s">
        <v>4111</v>
      </c>
      <c r="C10" s="3119" t="s">
        <v>4112</v>
      </c>
      <c r="D10" s="3110" t="s">
        <v>4113</v>
      </c>
      <c r="E10" s="1557">
        <v>1</v>
      </c>
      <c r="F10" s="1493" t="s">
        <v>4106</v>
      </c>
      <c r="G10" s="3122" t="s">
        <v>4096</v>
      </c>
      <c r="H10" s="3123"/>
      <c r="I10" s="1493" t="s">
        <v>4114</v>
      </c>
      <c r="J10" s="1550">
        <v>14.5</v>
      </c>
      <c r="K10" s="1550">
        <v>25.6</v>
      </c>
      <c r="L10" s="1550">
        <v>5.7</v>
      </c>
      <c r="M10" s="1500">
        <f t="shared" si="0"/>
        <v>371.20000000000005</v>
      </c>
      <c r="N10" s="3113">
        <f>M10*E10</f>
        <v>371.20000000000005</v>
      </c>
      <c r="O10" s="3124">
        <f>M10*L10</f>
        <v>2115.84</v>
      </c>
      <c r="P10" s="3115" t="s">
        <v>4098</v>
      </c>
      <c r="Q10" s="3115"/>
      <c r="R10" s="3115" t="s">
        <v>4099</v>
      </c>
      <c r="S10" s="3116" t="s">
        <v>4115</v>
      </c>
      <c r="T10" s="3115" t="s">
        <v>4116</v>
      </c>
      <c r="U10" s="3115" t="s">
        <v>4117</v>
      </c>
      <c r="V10" s="3125" t="s">
        <v>4118</v>
      </c>
    </row>
    <row r="11" spans="1:22" ht="71.25" customHeight="1">
      <c r="A11" s="4307">
        <v>4</v>
      </c>
      <c r="B11" s="4309" t="s">
        <v>4119</v>
      </c>
      <c r="C11" s="4309" t="s">
        <v>4120</v>
      </c>
      <c r="D11" s="4311" t="s">
        <v>4121</v>
      </c>
      <c r="E11" s="4311">
        <v>1</v>
      </c>
      <c r="F11" s="4311" t="s">
        <v>4106</v>
      </c>
      <c r="G11" s="4311" t="s">
        <v>4096</v>
      </c>
      <c r="H11" s="4341"/>
      <c r="I11" s="1493" t="s">
        <v>4122</v>
      </c>
      <c r="J11" s="1550">
        <v>22</v>
      </c>
      <c r="K11" s="1550">
        <v>51.5</v>
      </c>
      <c r="L11" s="1550">
        <v>27.2</v>
      </c>
      <c r="M11" s="1500">
        <f t="shared" si="0"/>
        <v>1133</v>
      </c>
      <c r="N11" s="4344">
        <f>SUM(M11:M18)</f>
        <v>2397.1</v>
      </c>
      <c r="O11" s="4346">
        <f>M11*L11</f>
        <v>30817.599999999999</v>
      </c>
      <c r="P11" s="4311" t="s">
        <v>4098</v>
      </c>
      <c r="Q11" s="4311"/>
      <c r="R11" s="4311" t="s">
        <v>4123</v>
      </c>
      <c r="S11" s="4311" t="s">
        <v>4124</v>
      </c>
      <c r="T11" s="4311" t="s">
        <v>4125</v>
      </c>
      <c r="U11" s="4311" t="s">
        <v>4126</v>
      </c>
      <c r="V11" s="4329" t="s">
        <v>4127</v>
      </c>
    </row>
    <row r="12" spans="1:22" ht="30" customHeight="1">
      <c r="A12" s="4308"/>
      <c r="B12" s="4309"/>
      <c r="C12" s="4309"/>
      <c r="D12" s="4312"/>
      <c r="E12" s="4312"/>
      <c r="F12" s="4312"/>
      <c r="G12" s="4312"/>
      <c r="H12" s="4342"/>
      <c r="I12" s="1493" t="s">
        <v>4128</v>
      </c>
      <c r="J12" s="1550">
        <v>6</v>
      </c>
      <c r="K12" s="1550">
        <v>5.8</v>
      </c>
      <c r="L12" s="1550"/>
      <c r="M12" s="1500">
        <f t="shared" si="0"/>
        <v>34.799999999999997</v>
      </c>
      <c r="N12" s="4345"/>
      <c r="O12" s="4312"/>
      <c r="P12" s="4312"/>
      <c r="Q12" s="4312"/>
      <c r="R12" s="4312"/>
      <c r="S12" s="4312"/>
      <c r="T12" s="4312"/>
      <c r="U12" s="4312"/>
      <c r="V12" s="4330"/>
    </row>
    <row r="13" spans="1:22" ht="30" customHeight="1">
      <c r="A13" s="4308"/>
      <c r="B13" s="4309"/>
      <c r="C13" s="4309"/>
      <c r="D13" s="4312"/>
      <c r="E13" s="4312"/>
      <c r="F13" s="4312"/>
      <c r="G13" s="4312"/>
      <c r="H13" s="4342"/>
      <c r="I13" s="1493" t="s">
        <v>4129</v>
      </c>
      <c r="J13" s="1550">
        <v>8.5</v>
      </c>
      <c r="K13" s="1550">
        <v>5.3</v>
      </c>
      <c r="L13" s="1550"/>
      <c r="M13" s="1500">
        <f t="shared" si="0"/>
        <v>45.05</v>
      </c>
      <c r="N13" s="4345"/>
      <c r="O13" s="4312"/>
      <c r="P13" s="4312"/>
      <c r="Q13" s="4312"/>
      <c r="R13" s="4312"/>
      <c r="S13" s="4312"/>
      <c r="T13" s="4312"/>
      <c r="U13" s="4312"/>
      <c r="V13" s="4330"/>
    </row>
    <row r="14" spans="1:22" ht="30" customHeight="1">
      <c r="A14" s="4308"/>
      <c r="B14" s="4309"/>
      <c r="C14" s="4309"/>
      <c r="D14" s="4312"/>
      <c r="E14" s="4312"/>
      <c r="F14" s="4312"/>
      <c r="G14" s="4312"/>
      <c r="H14" s="4342"/>
      <c r="I14" s="1493" t="s">
        <v>4130</v>
      </c>
      <c r="J14" s="1550">
        <v>15</v>
      </c>
      <c r="K14" s="1550">
        <v>10</v>
      </c>
      <c r="L14" s="1550"/>
      <c r="M14" s="1500">
        <f t="shared" si="0"/>
        <v>150</v>
      </c>
      <c r="N14" s="4345"/>
      <c r="O14" s="4312"/>
      <c r="P14" s="4312"/>
      <c r="Q14" s="4312"/>
      <c r="R14" s="4312"/>
      <c r="S14" s="4312"/>
      <c r="T14" s="4312"/>
      <c r="U14" s="4312"/>
      <c r="V14" s="4330"/>
    </row>
    <row r="15" spans="1:22" ht="30" customHeight="1">
      <c r="A15" s="4308"/>
      <c r="B15" s="4309"/>
      <c r="C15" s="4309"/>
      <c r="D15" s="4312"/>
      <c r="E15" s="4312"/>
      <c r="F15" s="4312"/>
      <c r="G15" s="4312"/>
      <c r="H15" s="4342"/>
      <c r="I15" s="1493" t="s">
        <v>4131</v>
      </c>
      <c r="J15" s="3126">
        <v>21</v>
      </c>
      <c r="K15" s="3126">
        <v>45</v>
      </c>
      <c r="L15" s="3126"/>
      <c r="M15" s="3127">
        <f t="shared" si="0"/>
        <v>945</v>
      </c>
      <c r="N15" s="4345"/>
      <c r="O15" s="4312"/>
      <c r="P15" s="4312"/>
      <c r="Q15" s="4312"/>
      <c r="R15" s="4312"/>
      <c r="S15" s="4312"/>
      <c r="T15" s="4312"/>
      <c r="U15" s="4312"/>
      <c r="V15" s="4330"/>
    </row>
    <row r="16" spans="1:22" ht="30" customHeight="1">
      <c r="A16" s="4308"/>
      <c r="B16" s="4309"/>
      <c r="C16" s="4309"/>
      <c r="D16" s="4312"/>
      <c r="E16" s="4312"/>
      <c r="F16" s="4312"/>
      <c r="G16" s="4312"/>
      <c r="H16" s="4342"/>
      <c r="I16" s="1493" t="s">
        <v>4132</v>
      </c>
      <c r="J16" s="3126">
        <v>4</v>
      </c>
      <c r="K16" s="3126">
        <v>6.5</v>
      </c>
      <c r="L16" s="3126"/>
      <c r="M16" s="3127">
        <f t="shared" si="0"/>
        <v>26</v>
      </c>
      <c r="N16" s="4345"/>
      <c r="O16" s="4312"/>
      <c r="P16" s="4312"/>
      <c r="Q16" s="4312"/>
      <c r="R16" s="4312"/>
      <c r="S16" s="4312"/>
      <c r="T16" s="4312"/>
      <c r="U16" s="4312"/>
      <c r="V16" s="4330"/>
    </row>
    <row r="17" spans="1:22" ht="30" customHeight="1">
      <c r="A17" s="4308"/>
      <c r="B17" s="4309"/>
      <c r="C17" s="4309"/>
      <c r="D17" s="4312"/>
      <c r="E17" s="4312"/>
      <c r="F17" s="4312"/>
      <c r="G17" s="4312"/>
      <c r="H17" s="4342"/>
      <c r="I17" s="1493" t="s">
        <v>4133</v>
      </c>
      <c r="J17" s="3126">
        <v>4.5</v>
      </c>
      <c r="K17" s="3126">
        <v>6.5</v>
      </c>
      <c r="L17" s="3126"/>
      <c r="M17" s="3127">
        <f t="shared" si="0"/>
        <v>29.25</v>
      </c>
      <c r="N17" s="4345"/>
      <c r="O17" s="4312"/>
      <c r="P17" s="4312"/>
      <c r="Q17" s="4312"/>
      <c r="R17" s="4312"/>
      <c r="S17" s="4312"/>
      <c r="T17" s="4312"/>
      <c r="U17" s="4312"/>
      <c r="V17" s="4330"/>
    </row>
    <row r="18" spans="1:22" ht="30" customHeight="1" thickBot="1">
      <c r="A18" s="4308"/>
      <c r="B18" s="4310"/>
      <c r="C18" s="4310"/>
      <c r="D18" s="4312"/>
      <c r="E18" s="4312"/>
      <c r="F18" s="4312"/>
      <c r="G18" s="4312"/>
      <c r="H18" s="4343"/>
      <c r="I18" s="1635" t="s">
        <v>4134</v>
      </c>
      <c r="J18" s="3128">
        <v>5</v>
      </c>
      <c r="K18" s="3128">
        <v>6.8</v>
      </c>
      <c r="L18" s="3128"/>
      <c r="M18" s="3129">
        <f t="shared" si="0"/>
        <v>34</v>
      </c>
      <c r="N18" s="4345"/>
      <c r="O18" s="4312"/>
      <c r="P18" s="4312"/>
      <c r="Q18" s="4312"/>
      <c r="R18" s="4312"/>
      <c r="S18" s="4312"/>
      <c r="T18" s="4312"/>
      <c r="U18" s="4312"/>
      <c r="V18" s="4330"/>
    </row>
    <row r="19" spans="1:22" ht="30" customHeight="1">
      <c r="A19" s="3130" t="s">
        <v>4135</v>
      </c>
      <c r="B19" s="3131"/>
      <c r="C19" s="3131"/>
      <c r="D19" s="3132"/>
      <c r="E19" s="3133"/>
      <c r="F19" s="3134"/>
      <c r="G19" s="3133"/>
      <c r="H19" s="3133"/>
      <c r="I19" s="3135"/>
      <c r="J19" s="3135"/>
      <c r="K19" s="3135"/>
      <c r="L19" s="3135"/>
      <c r="M19" s="3135"/>
      <c r="N19" s="3136"/>
      <c r="O19" s="3137"/>
      <c r="P19" s="3138"/>
      <c r="Q19" s="3138"/>
      <c r="R19" s="3138"/>
      <c r="S19" s="3138"/>
      <c r="T19" s="3138"/>
      <c r="U19" s="3138"/>
      <c r="V19" s="3139"/>
    </row>
    <row r="20" spans="1:22" s="3118" customFormat="1" ht="49.5">
      <c r="A20" s="3140">
        <v>1</v>
      </c>
      <c r="B20" s="3141" t="s">
        <v>4136</v>
      </c>
      <c r="C20" s="3141" t="s">
        <v>4112</v>
      </c>
      <c r="D20" s="3142" t="s">
        <v>4137</v>
      </c>
      <c r="E20" s="3143">
        <v>1</v>
      </c>
      <c r="F20" s="1572" t="s">
        <v>4138</v>
      </c>
      <c r="G20" s="3144" t="s">
        <v>4139</v>
      </c>
      <c r="H20" s="3145"/>
      <c r="I20" s="1511" t="s">
        <v>819</v>
      </c>
      <c r="J20" s="3126">
        <v>19</v>
      </c>
      <c r="K20" s="3126">
        <v>26</v>
      </c>
      <c r="L20" s="3126">
        <v>7.2</v>
      </c>
      <c r="M20" s="3127">
        <f t="shared" ref="M20:M30" si="1">J20*K20</f>
        <v>494</v>
      </c>
      <c r="N20" s="3146">
        <f t="shared" ref="N20:N30" si="2">M20*E20</f>
        <v>494</v>
      </c>
      <c r="O20" s="3124">
        <f>M20*L20</f>
        <v>3556.8</v>
      </c>
      <c r="P20" s="3147" t="s">
        <v>4098</v>
      </c>
      <c r="Q20" s="3148"/>
      <c r="R20" s="3148"/>
      <c r="S20" s="3148"/>
      <c r="T20" s="3148"/>
      <c r="U20" s="3149" t="s">
        <v>4140</v>
      </c>
      <c r="V20" s="3150" t="s">
        <v>4141</v>
      </c>
    </row>
    <row r="21" spans="1:22" s="3118" customFormat="1" ht="99.75">
      <c r="A21" s="4331">
        <v>2</v>
      </c>
      <c r="B21" s="4334" t="s">
        <v>4142</v>
      </c>
      <c r="C21" s="4334" t="s">
        <v>4104</v>
      </c>
      <c r="D21" s="4311" t="s">
        <v>4143</v>
      </c>
      <c r="E21" s="4338">
        <v>1</v>
      </c>
      <c r="F21" s="4311" t="s">
        <v>4138</v>
      </c>
      <c r="G21" s="4347" t="s">
        <v>4144</v>
      </c>
      <c r="H21" s="4350"/>
      <c r="I21" s="1493" t="s">
        <v>4122</v>
      </c>
      <c r="J21" s="1641">
        <v>28</v>
      </c>
      <c r="K21" s="1641">
        <v>54</v>
      </c>
      <c r="L21" s="1550">
        <v>20</v>
      </c>
      <c r="M21" s="1500">
        <f t="shared" si="1"/>
        <v>1512</v>
      </c>
      <c r="N21" s="4344">
        <f>E21*(M21+M22+M23)</f>
        <v>1965.4499999999998</v>
      </c>
      <c r="O21" s="4354">
        <f t="shared" ref="O21:O30" si="3">M21*L21</f>
        <v>30240</v>
      </c>
      <c r="P21" s="3120" t="s">
        <v>4098</v>
      </c>
      <c r="Q21" s="3151"/>
      <c r="R21" s="3120" t="s">
        <v>4145</v>
      </c>
      <c r="S21" s="3152" t="s">
        <v>4146</v>
      </c>
      <c r="T21" s="3115" t="s">
        <v>4147</v>
      </c>
      <c r="U21" s="3115"/>
      <c r="V21" s="3117" t="s">
        <v>4148</v>
      </c>
    </row>
    <row r="22" spans="1:22" s="3118" customFormat="1" ht="30" customHeight="1">
      <c r="A22" s="4332"/>
      <c r="B22" s="4335"/>
      <c r="C22" s="4335"/>
      <c r="D22" s="4312"/>
      <c r="E22" s="4339"/>
      <c r="F22" s="4312"/>
      <c r="G22" s="4348"/>
      <c r="H22" s="4351"/>
      <c r="I22" s="1493" t="s">
        <v>4149</v>
      </c>
      <c r="J22" s="1641">
        <v>6.4249999999999998</v>
      </c>
      <c r="K22" s="1641">
        <v>42</v>
      </c>
      <c r="L22" s="1550"/>
      <c r="M22" s="1500">
        <f>J22*K22</f>
        <v>269.84999999999997</v>
      </c>
      <c r="N22" s="4345"/>
      <c r="O22" s="4355"/>
      <c r="P22" s="3120"/>
      <c r="Q22" s="3151"/>
      <c r="R22" s="3120"/>
      <c r="S22" s="3152"/>
      <c r="T22" s="3115"/>
      <c r="U22" s="3115"/>
      <c r="V22" s="3117"/>
    </row>
    <row r="23" spans="1:22" s="3118" customFormat="1" ht="30" customHeight="1">
      <c r="A23" s="4333"/>
      <c r="B23" s="4336"/>
      <c r="C23" s="4336"/>
      <c r="D23" s="4337"/>
      <c r="E23" s="4340"/>
      <c r="F23" s="4337"/>
      <c r="G23" s="4349"/>
      <c r="H23" s="4352"/>
      <c r="I23" s="1493"/>
      <c r="J23" s="1641">
        <v>7.65</v>
      </c>
      <c r="K23" s="1641">
        <v>24</v>
      </c>
      <c r="L23" s="1550"/>
      <c r="M23" s="1500">
        <f t="shared" si="1"/>
        <v>183.60000000000002</v>
      </c>
      <c r="N23" s="4353"/>
      <c r="O23" s="4356"/>
      <c r="P23" s="3120"/>
      <c r="Q23" s="3151"/>
      <c r="R23" s="3120"/>
      <c r="S23" s="3152"/>
      <c r="T23" s="3115"/>
      <c r="U23" s="3115"/>
      <c r="V23" s="3117"/>
    </row>
    <row r="24" spans="1:22" s="3118" customFormat="1" ht="66">
      <c r="A24" s="3153">
        <v>3</v>
      </c>
      <c r="B24" s="3154" t="s">
        <v>4150</v>
      </c>
      <c r="C24" s="3154" t="s">
        <v>4151</v>
      </c>
      <c r="D24" s="3110" t="s">
        <v>4152</v>
      </c>
      <c r="E24" s="1557">
        <v>1</v>
      </c>
      <c r="F24" s="1493" t="s">
        <v>4106</v>
      </c>
      <c r="G24" s="3122" t="s">
        <v>4153</v>
      </c>
      <c r="H24" s="3123"/>
      <c r="I24" s="1493" t="s">
        <v>4097</v>
      </c>
      <c r="J24" s="1550">
        <v>20</v>
      </c>
      <c r="K24" s="1550">
        <v>12</v>
      </c>
      <c r="L24" s="1550">
        <v>6</v>
      </c>
      <c r="M24" s="1500">
        <f t="shared" si="1"/>
        <v>240</v>
      </c>
      <c r="N24" s="3113">
        <f t="shared" si="2"/>
        <v>240</v>
      </c>
      <c r="O24" s="3155">
        <f>M24*L24</f>
        <v>1440</v>
      </c>
      <c r="P24" s="3120" t="s">
        <v>4098</v>
      </c>
      <c r="Q24" s="3151"/>
      <c r="R24" s="3115" t="s">
        <v>4108</v>
      </c>
      <c r="S24" s="3116" t="s">
        <v>4100</v>
      </c>
      <c r="T24" s="3115" t="s">
        <v>4154</v>
      </c>
      <c r="U24" s="3115" t="s">
        <v>4155</v>
      </c>
      <c r="V24" s="3117" t="s">
        <v>4156</v>
      </c>
    </row>
    <row r="25" spans="1:22" s="3118" customFormat="1" ht="66">
      <c r="A25" s="3153">
        <v>4</v>
      </c>
      <c r="B25" s="3154" t="s">
        <v>4157</v>
      </c>
      <c r="C25" s="3154" t="s">
        <v>4104</v>
      </c>
      <c r="D25" s="3110" t="s">
        <v>4158</v>
      </c>
      <c r="E25" s="1557">
        <v>1</v>
      </c>
      <c r="F25" s="1493" t="s">
        <v>4106</v>
      </c>
      <c r="G25" s="3122" t="s">
        <v>4153</v>
      </c>
      <c r="H25" s="3123"/>
      <c r="I25" s="1493" t="s">
        <v>4122</v>
      </c>
      <c r="J25" s="1550">
        <v>27</v>
      </c>
      <c r="K25" s="1550">
        <v>12</v>
      </c>
      <c r="L25" s="1550">
        <v>6</v>
      </c>
      <c r="M25" s="1500">
        <f t="shared" si="1"/>
        <v>324</v>
      </c>
      <c r="N25" s="3113">
        <f t="shared" si="2"/>
        <v>324</v>
      </c>
      <c r="O25" s="3155">
        <f t="shared" si="3"/>
        <v>1944</v>
      </c>
      <c r="P25" s="3120" t="s">
        <v>4159</v>
      </c>
      <c r="Q25" s="3151"/>
      <c r="R25" s="3115" t="s">
        <v>4099</v>
      </c>
      <c r="S25" s="3116" t="s">
        <v>4160</v>
      </c>
      <c r="T25" s="3115" t="s">
        <v>4154</v>
      </c>
      <c r="U25" s="3115" t="s">
        <v>4161</v>
      </c>
      <c r="V25" s="3117" t="s">
        <v>4162</v>
      </c>
    </row>
    <row r="26" spans="1:22" s="3118" customFormat="1" ht="66.75" customHeight="1">
      <c r="A26" s="3153">
        <v>5</v>
      </c>
      <c r="B26" s="3154" t="s">
        <v>4163</v>
      </c>
      <c r="C26" s="3156" t="s">
        <v>4164</v>
      </c>
      <c r="D26" s="3157" t="s">
        <v>4165</v>
      </c>
      <c r="E26" s="1704">
        <v>1</v>
      </c>
      <c r="F26" s="1511" t="s">
        <v>4106</v>
      </c>
      <c r="G26" s="3122" t="s">
        <v>4153</v>
      </c>
      <c r="H26" s="3123"/>
      <c r="I26" s="1493" t="s">
        <v>4166</v>
      </c>
      <c r="J26" s="3126">
        <v>5.4</v>
      </c>
      <c r="K26" s="3126">
        <v>5.4</v>
      </c>
      <c r="L26" s="3126">
        <v>5</v>
      </c>
      <c r="M26" s="1500">
        <f t="shared" si="1"/>
        <v>29.160000000000004</v>
      </c>
      <c r="N26" s="3113">
        <f t="shared" si="2"/>
        <v>29.160000000000004</v>
      </c>
      <c r="O26" s="3155">
        <f t="shared" si="3"/>
        <v>145.80000000000001</v>
      </c>
      <c r="P26" s="3158"/>
      <c r="Q26" s="3159"/>
      <c r="R26" s="3160"/>
      <c r="S26" s="3161"/>
      <c r="T26" s="3160"/>
      <c r="U26" s="3160" t="s">
        <v>4167</v>
      </c>
      <c r="V26" s="3162" t="s">
        <v>4168</v>
      </c>
    </row>
    <row r="27" spans="1:22" s="3118" customFormat="1" ht="66.75" customHeight="1">
      <c r="A27" s="3153">
        <v>6</v>
      </c>
      <c r="B27" s="3154" t="s">
        <v>4169</v>
      </c>
      <c r="C27" s="3156" t="s">
        <v>4164</v>
      </c>
      <c r="D27" s="3157" t="s">
        <v>4170</v>
      </c>
      <c r="E27" s="1704">
        <v>1</v>
      </c>
      <c r="F27" s="1511" t="s">
        <v>4106</v>
      </c>
      <c r="G27" s="3122" t="s">
        <v>4153</v>
      </c>
      <c r="H27" s="3123"/>
      <c r="I27" s="1493" t="s">
        <v>4097</v>
      </c>
      <c r="J27" s="3126">
        <v>11</v>
      </c>
      <c r="K27" s="3126">
        <v>12</v>
      </c>
      <c r="L27" s="3126">
        <v>7</v>
      </c>
      <c r="M27" s="3127">
        <f t="shared" si="1"/>
        <v>132</v>
      </c>
      <c r="N27" s="3163">
        <f t="shared" si="2"/>
        <v>132</v>
      </c>
      <c r="O27" s="3155">
        <f t="shared" si="3"/>
        <v>924</v>
      </c>
      <c r="P27" s="3158"/>
      <c r="Q27" s="3159"/>
      <c r="R27" s="3160"/>
      <c r="S27" s="3161"/>
      <c r="T27" s="3160"/>
      <c r="U27" s="3160" t="s">
        <v>4171</v>
      </c>
      <c r="V27" s="3162" t="s">
        <v>4168</v>
      </c>
    </row>
    <row r="28" spans="1:22" s="3118" customFormat="1" ht="66.75" customHeight="1">
      <c r="A28" s="3153">
        <v>7</v>
      </c>
      <c r="B28" s="3154" t="s">
        <v>4172</v>
      </c>
      <c r="C28" s="3156" t="s">
        <v>4164</v>
      </c>
      <c r="D28" s="3157" t="s">
        <v>4173</v>
      </c>
      <c r="E28" s="1704">
        <v>1</v>
      </c>
      <c r="F28" s="1511" t="s">
        <v>4106</v>
      </c>
      <c r="G28" s="3122" t="s">
        <v>4153</v>
      </c>
      <c r="H28" s="3123"/>
      <c r="I28" s="1493" t="s">
        <v>4097</v>
      </c>
      <c r="J28" s="3126">
        <v>15.9</v>
      </c>
      <c r="K28" s="3126">
        <v>8.9</v>
      </c>
      <c r="L28" s="3126">
        <v>7</v>
      </c>
      <c r="M28" s="3127">
        <f t="shared" si="1"/>
        <v>141.51000000000002</v>
      </c>
      <c r="N28" s="3163">
        <f t="shared" si="2"/>
        <v>141.51000000000002</v>
      </c>
      <c r="O28" s="3155">
        <f t="shared" si="3"/>
        <v>990.57000000000016</v>
      </c>
      <c r="P28" s="3158"/>
      <c r="Q28" s="3159"/>
      <c r="R28" s="3160"/>
      <c r="S28" s="3161"/>
      <c r="T28" s="3160"/>
      <c r="U28" s="3160"/>
      <c r="V28" s="3162" t="s">
        <v>4174</v>
      </c>
    </row>
    <row r="29" spans="1:22" s="3118" customFormat="1" ht="66.75" customHeight="1">
      <c r="A29" s="3153">
        <v>8</v>
      </c>
      <c r="B29" s="3154" t="s">
        <v>4175</v>
      </c>
      <c r="C29" s="3156" t="s">
        <v>4164</v>
      </c>
      <c r="D29" s="3157" t="s">
        <v>4176</v>
      </c>
      <c r="E29" s="1704">
        <v>1</v>
      </c>
      <c r="F29" s="1511" t="s">
        <v>4106</v>
      </c>
      <c r="G29" s="3122" t="s">
        <v>4153</v>
      </c>
      <c r="H29" s="3123"/>
      <c r="I29" s="1493" t="s">
        <v>4097</v>
      </c>
      <c r="J29" s="3126">
        <v>9.4</v>
      </c>
      <c r="K29" s="3126">
        <v>8.4</v>
      </c>
      <c r="L29" s="3126">
        <v>7</v>
      </c>
      <c r="M29" s="3127">
        <f t="shared" si="1"/>
        <v>78.960000000000008</v>
      </c>
      <c r="N29" s="3163">
        <f t="shared" si="2"/>
        <v>78.960000000000008</v>
      </c>
      <c r="O29" s="3155">
        <f t="shared" si="3"/>
        <v>552.72</v>
      </c>
      <c r="P29" s="3158"/>
      <c r="Q29" s="3159"/>
      <c r="R29" s="3160"/>
      <c r="S29" s="3161"/>
      <c r="T29" s="3160"/>
      <c r="U29" s="3160"/>
      <c r="V29" s="3162" t="s">
        <v>4174</v>
      </c>
    </row>
    <row r="30" spans="1:22" s="3118" customFormat="1" ht="66.75" customHeight="1" thickBot="1">
      <c r="A30" s="3164">
        <v>9</v>
      </c>
      <c r="B30" s="3165" t="s">
        <v>4177</v>
      </c>
      <c r="C30" s="3165" t="s">
        <v>4164</v>
      </c>
      <c r="D30" s="3166" t="s">
        <v>4178</v>
      </c>
      <c r="E30" s="3167">
        <v>1</v>
      </c>
      <c r="F30" s="1635" t="s">
        <v>4138</v>
      </c>
      <c r="G30" s="3168" t="s">
        <v>4144</v>
      </c>
      <c r="H30" s="3169"/>
      <c r="I30" s="1635" t="s">
        <v>4097</v>
      </c>
      <c r="J30" s="3170">
        <v>10</v>
      </c>
      <c r="K30" s="3170">
        <v>17</v>
      </c>
      <c r="L30" s="3170">
        <v>6</v>
      </c>
      <c r="M30" s="3171">
        <f t="shared" si="1"/>
        <v>170</v>
      </c>
      <c r="N30" s="3172">
        <f t="shared" si="2"/>
        <v>170</v>
      </c>
      <c r="O30" s="3155">
        <f t="shared" si="3"/>
        <v>1020</v>
      </c>
      <c r="P30" s="3173"/>
      <c r="Q30" s="3174"/>
      <c r="R30" s="3175"/>
      <c r="S30" s="3176"/>
      <c r="T30" s="3175"/>
      <c r="U30" s="3177" t="s">
        <v>4179</v>
      </c>
      <c r="V30" s="3178" t="s">
        <v>4168</v>
      </c>
    </row>
    <row r="31" spans="1:22" ht="30" customHeight="1">
      <c r="A31" s="3179" t="s">
        <v>4180</v>
      </c>
      <c r="B31" s="3180"/>
      <c r="C31" s="3180"/>
      <c r="D31" s="3181"/>
      <c r="E31" s="3182"/>
      <c r="F31" s="3183"/>
      <c r="G31" s="3182"/>
      <c r="H31" s="3182"/>
      <c r="I31" s="3184"/>
      <c r="J31" s="3184"/>
      <c r="K31" s="3184"/>
      <c r="L31" s="3184"/>
      <c r="M31" s="3184"/>
      <c r="N31" s="3185"/>
      <c r="O31" s="3186"/>
      <c r="P31" s="3187"/>
      <c r="Q31" s="3187"/>
      <c r="R31" s="3187"/>
      <c r="S31" s="3187"/>
      <c r="T31" s="3187"/>
      <c r="U31" s="3187"/>
      <c r="V31" s="3188"/>
    </row>
    <row r="32" spans="1:22" s="3118" customFormat="1" ht="57">
      <c r="A32" s="3189">
        <v>1</v>
      </c>
      <c r="B32" s="3190" t="s">
        <v>4181</v>
      </c>
      <c r="C32" s="3190" t="s">
        <v>4182</v>
      </c>
      <c r="D32" s="3110" t="s">
        <v>4183</v>
      </c>
      <c r="E32" s="1557">
        <v>1</v>
      </c>
      <c r="F32" s="1493" t="s">
        <v>4106</v>
      </c>
      <c r="G32" s="3122" t="s">
        <v>4184</v>
      </c>
      <c r="H32" s="3123"/>
      <c r="I32" s="1493" t="s">
        <v>4114</v>
      </c>
      <c r="J32" s="1550">
        <v>8</v>
      </c>
      <c r="K32" s="1550">
        <v>10</v>
      </c>
      <c r="L32" s="1550">
        <v>5.2</v>
      </c>
      <c r="M32" s="1500">
        <f t="shared" ref="M32:M38" si="4">J32*K32</f>
        <v>80</v>
      </c>
      <c r="N32" s="3113">
        <f>M32*E32</f>
        <v>80</v>
      </c>
      <c r="O32" s="3114">
        <f>N32*L32</f>
        <v>416</v>
      </c>
      <c r="P32" s="3191" t="s">
        <v>4098</v>
      </c>
      <c r="Q32" s="3115" t="s">
        <v>4185</v>
      </c>
      <c r="R32" s="3115" t="s">
        <v>4099</v>
      </c>
      <c r="S32" s="3116" t="s">
        <v>4160</v>
      </c>
      <c r="T32" s="3115" t="s">
        <v>4186</v>
      </c>
      <c r="U32" s="3115" t="s">
        <v>4187</v>
      </c>
      <c r="V32" s="3192" t="s">
        <v>4188</v>
      </c>
    </row>
    <row r="33" spans="1:22" s="3118" customFormat="1" ht="57">
      <c r="A33" s="3189">
        <v>2</v>
      </c>
      <c r="B33" s="3193" t="s">
        <v>4189</v>
      </c>
      <c r="C33" s="3193" t="s">
        <v>4164</v>
      </c>
      <c r="D33" s="3110" t="s">
        <v>4190</v>
      </c>
      <c r="E33" s="1497">
        <v>1</v>
      </c>
      <c r="F33" s="1498" t="s">
        <v>4106</v>
      </c>
      <c r="G33" s="3122" t="s">
        <v>4191</v>
      </c>
      <c r="H33" s="3123"/>
      <c r="I33" s="1493" t="s">
        <v>4097</v>
      </c>
      <c r="J33" s="1550">
        <v>12</v>
      </c>
      <c r="K33" s="1550">
        <v>42</v>
      </c>
      <c r="L33" s="1550">
        <v>9</v>
      </c>
      <c r="M33" s="1500">
        <f t="shared" si="4"/>
        <v>504</v>
      </c>
      <c r="N33" s="3113">
        <f>M33*E33</f>
        <v>504</v>
      </c>
      <c r="O33" s="3114">
        <f>N33*L33</f>
        <v>4536</v>
      </c>
      <c r="P33" s="3120" t="s">
        <v>4098</v>
      </c>
      <c r="Q33" s="3115"/>
      <c r="R33" s="3115" t="s">
        <v>4099</v>
      </c>
      <c r="S33" s="3116" t="s">
        <v>4192</v>
      </c>
      <c r="T33" s="3115" t="s">
        <v>4193</v>
      </c>
      <c r="U33" s="3115" t="s">
        <v>4194</v>
      </c>
      <c r="V33" s="3192" t="s">
        <v>4195</v>
      </c>
    </row>
    <row r="34" spans="1:22" s="3118" customFormat="1" ht="71.25">
      <c r="A34" s="3194">
        <v>3</v>
      </c>
      <c r="B34" s="3195" t="s">
        <v>4196</v>
      </c>
      <c r="C34" s="3195" t="s">
        <v>4164</v>
      </c>
      <c r="D34" s="3157" t="s">
        <v>4197</v>
      </c>
      <c r="E34" s="3143">
        <v>1</v>
      </c>
      <c r="F34" s="1572" t="s">
        <v>4106</v>
      </c>
      <c r="G34" s="3196" t="s">
        <v>4096</v>
      </c>
      <c r="H34" s="3145"/>
      <c r="I34" s="1511" t="s">
        <v>4198</v>
      </c>
      <c r="J34" s="3126">
        <v>12</v>
      </c>
      <c r="K34" s="3126">
        <v>54</v>
      </c>
      <c r="L34" s="1550">
        <v>6.2</v>
      </c>
      <c r="M34" s="3127">
        <f t="shared" si="4"/>
        <v>648</v>
      </c>
      <c r="N34" s="3163">
        <f>M34*E34</f>
        <v>648</v>
      </c>
      <c r="O34" s="3114">
        <f>N34*L34</f>
        <v>4017.6</v>
      </c>
      <c r="P34" s="3158" t="s">
        <v>4098</v>
      </c>
      <c r="Q34" s="3160"/>
      <c r="R34" s="3115" t="s">
        <v>4199</v>
      </c>
      <c r="S34" s="3116" t="s">
        <v>4192</v>
      </c>
      <c r="T34" s="3115" t="s">
        <v>4200</v>
      </c>
      <c r="U34" s="3160" t="s">
        <v>4201</v>
      </c>
      <c r="V34" s="3197" t="s">
        <v>4202</v>
      </c>
    </row>
    <row r="35" spans="1:22" s="3118" customFormat="1" ht="30" customHeight="1">
      <c r="A35" s="4357">
        <v>4</v>
      </c>
      <c r="B35" s="4360" t="s">
        <v>4203</v>
      </c>
      <c r="C35" s="4360" t="s">
        <v>4204</v>
      </c>
      <c r="D35" s="4363" t="s">
        <v>4205</v>
      </c>
      <c r="E35" s="4311">
        <v>1</v>
      </c>
      <c r="F35" s="4311" t="s">
        <v>4206</v>
      </c>
      <c r="G35" s="4311" t="s">
        <v>4207</v>
      </c>
      <c r="H35" s="4341"/>
      <c r="I35" s="1493" t="s">
        <v>4097</v>
      </c>
      <c r="J35" s="1550">
        <v>138</v>
      </c>
      <c r="K35" s="1550">
        <v>65</v>
      </c>
      <c r="L35" s="1550">
        <v>12.6</v>
      </c>
      <c r="M35" s="1500">
        <f t="shared" si="4"/>
        <v>8970</v>
      </c>
      <c r="N35" s="4344">
        <f>M35*E35+E35+M38*E35+M36*E35+M37*E35</f>
        <v>10961</v>
      </c>
      <c r="O35" s="4383">
        <f>M35*L35+M38*L38+M37*L37</f>
        <v>121018</v>
      </c>
      <c r="P35" s="4386" t="s">
        <v>4159</v>
      </c>
      <c r="Q35" s="4367" t="s">
        <v>4208</v>
      </c>
      <c r="R35" s="4370" t="s">
        <v>4209</v>
      </c>
      <c r="S35" s="4373" t="s">
        <v>4210</v>
      </c>
      <c r="T35" s="4370" t="s">
        <v>4211</v>
      </c>
      <c r="U35" s="4376" t="s">
        <v>4212</v>
      </c>
      <c r="V35" s="4379" t="s">
        <v>4213</v>
      </c>
    </row>
    <row r="36" spans="1:22" s="3118" customFormat="1" ht="30" customHeight="1">
      <c r="A36" s="4358"/>
      <c r="B36" s="4361"/>
      <c r="C36" s="4361"/>
      <c r="D36" s="4364"/>
      <c r="E36" s="4312"/>
      <c r="F36" s="4312"/>
      <c r="G36" s="4312"/>
      <c r="H36" s="4342"/>
      <c r="I36" s="1635" t="s">
        <v>4214</v>
      </c>
      <c r="J36" s="3170">
        <v>12</v>
      </c>
      <c r="K36" s="3170">
        <v>22</v>
      </c>
      <c r="L36" s="3170"/>
      <c r="M36" s="1500">
        <f t="shared" si="4"/>
        <v>264</v>
      </c>
      <c r="N36" s="4345"/>
      <c r="O36" s="4384"/>
      <c r="P36" s="4387"/>
      <c r="Q36" s="4368"/>
      <c r="R36" s="4371"/>
      <c r="S36" s="4374"/>
      <c r="T36" s="4371"/>
      <c r="U36" s="4377"/>
      <c r="V36" s="4380"/>
    </row>
    <row r="37" spans="1:22" s="3118" customFormat="1" ht="30" customHeight="1">
      <c r="A37" s="4358"/>
      <c r="B37" s="4361"/>
      <c r="C37" s="4361"/>
      <c r="D37" s="4364"/>
      <c r="E37" s="4312"/>
      <c r="F37" s="4312"/>
      <c r="G37" s="4312"/>
      <c r="H37" s="4342"/>
      <c r="I37" s="1635" t="s">
        <v>4215</v>
      </c>
      <c r="J37" s="3170">
        <v>22</v>
      </c>
      <c r="K37" s="3170">
        <v>43</v>
      </c>
      <c r="L37" s="3170">
        <v>4</v>
      </c>
      <c r="M37" s="3171">
        <f t="shared" si="4"/>
        <v>946</v>
      </c>
      <c r="N37" s="4345"/>
      <c r="O37" s="4384"/>
      <c r="P37" s="4387"/>
      <c r="Q37" s="4368"/>
      <c r="R37" s="4371"/>
      <c r="S37" s="4374"/>
      <c r="T37" s="4371"/>
      <c r="U37" s="4377"/>
      <c r="V37" s="4380"/>
    </row>
    <row r="38" spans="1:22" s="3118" customFormat="1" ht="30" customHeight="1" thickBot="1">
      <c r="A38" s="4359"/>
      <c r="B38" s="4362"/>
      <c r="C38" s="4362"/>
      <c r="D38" s="4365"/>
      <c r="E38" s="4366"/>
      <c r="F38" s="4366"/>
      <c r="G38" s="4366"/>
      <c r="H38" s="4343"/>
      <c r="I38" s="3198" t="s">
        <v>4216</v>
      </c>
      <c r="J38" s="3199">
        <v>12</v>
      </c>
      <c r="K38" s="3199">
        <v>65</v>
      </c>
      <c r="L38" s="3199">
        <v>5.4</v>
      </c>
      <c r="M38" s="3200">
        <f t="shared" si="4"/>
        <v>780</v>
      </c>
      <c r="N38" s="4382"/>
      <c r="O38" s="4385"/>
      <c r="P38" s="4388"/>
      <c r="Q38" s="4369"/>
      <c r="R38" s="4372"/>
      <c r="S38" s="4375"/>
      <c r="T38" s="4372"/>
      <c r="U38" s="4378"/>
      <c r="V38" s="4381"/>
    </row>
    <row r="39" spans="1:22" ht="30" customHeight="1">
      <c r="A39" s="3201" t="s">
        <v>4217</v>
      </c>
      <c r="B39" s="3202"/>
      <c r="C39" s="3202"/>
      <c r="D39" s="3203"/>
      <c r="E39" s="3204"/>
      <c r="F39" s="3205"/>
      <c r="G39" s="3204"/>
      <c r="H39" s="3204"/>
      <c r="I39" s="3206"/>
      <c r="J39" s="3206"/>
      <c r="K39" s="3206"/>
      <c r="L39" s="3206"/>
      <c r="M39" s="3206"/>
      <c r="N39" s="3207"/>
      <c r="O39" s="3208"/>
      <c r="P39" s="3209"/>
      <c r="Q39" s="3209"/>
      <c r="R39" s="3209"/>
      <c r="S39" s="3209"/>
      <c r="T39" s="3209"/>
      <c r="U39" s="3209"/>
      <c r="V39" s="3210"/>
    </row>
    <row r="40" spans="1:22" s="3118" customFormat="1" ht="85.5" customHeight="1">
      <c r="A40" s="4394">
        <v>1</v>
      </c>
      <c r="B40" s="4396" t="s">
        <v>4218</v>
      </c>
      <c r="C40" s="4396" t="s">
        <v>4182</v>
      </c>
      <c r="D40" s="4363" t="s">
        <v>4219</v>
      </c>
      <c r="E40" s="4311">
        <v>1</v>
      </c>
      <c r="F40" s="4311" t="s">
        <v>4106</v>
      </c>
      <c r="G40" s="4311" t="s">
        <v>4220</v>
      </c>
      <c r="H40" s="4341"/>
      <c r="I40" s="1511" t="s">
        <v>819</v>
      </c>
      <c r="J40" s="3126">
        <v>27</v>
      </c>
      <c r="K40" s="3126">
        <v>42</v>
      </c>
      <c r="L40" s="3126">
        <v>13.4</v>
      </c>
      <c r="M40" s="3127">
        <f t="shared" ref="M40:M45" si="5">J40*K40</f>
        <v>1134</v>
      </c>
      <c r="N40" s="4344">
        <f>M40*E40+M41*E40</f>
        <v>1296</v>
      </c>
      <c r="O40" s="4400">
        <f>(J40*K40*L40)*E40</f>
        <v>15195.6</v>
      </c>
      <c r="P40" s="4386" t="s">
        <v>4098</v>
      </c>
      <c r="Q40" s="4376" t="s">
        <v>4221</v>
      </c>
      <c r="R40" s="4376" t="s">
        <v>4222</v>
      </c>
      <c r="S40" s="4373" t="s">
        <v>4223</v>
      </c>
      <c r="T40" s="4370" t="s">
        <v>4224</v>
      </c>
      <c r="U40" s="4376" t="s">
        <v>4225</v>
      </c>
      <c r="V40" s="4392" t="s">
        <v>4226</v>
      </c>
    </row>
    <row r="41" spans="1:22" s="3118" customFormat="1" ht="30" customHeight="1">
      <c r="A41" s="4395"/>
      <c r="B41" s="4397"/>
      <c r="C41" s="4397"/>
      <c r="D41" s="4398"/>
      <c r="E41" s="4337"/>
      <c r="F41" s="4337"/>
      <c r="G41" s="4337"/>
      <c r="H41" s="4399"/>
      <c r="I41" s="1511" t="s">
        <v>4216</v>
      </c>
      <c r="J41" s="3126">
        <v>9</v>
      </c>
      <c r="K41" s="3126">
        <v>18</v>
      </c>
      <c r="L41" s="1550">
        <v>4.4000000000000004</v>
      </c>
      <c r="M41" s="3127">
        <f t="shared" si="5"/>
        <v>162</v>
      </c>
      <c r="N41" s="4353"/>
      <c r="O41" s="4401"/>
      <c r="P41" s="4402"/>
      <c r="Q41" s="4389"/>
      <c r="R41" s="4389"/>
      <c r="S41" s="4390"/>
      <c r="T41" s="4391"/>
      <c r="U41" s="4389"/>
      <c r="V41" s="4393"/>
    </row>
    <row r="42" spans="1:22" s="3118" customFormat="1" ht="66">
      <c r="A42" s="3211">
        <v>2</v>
      </c>
      <c r="B42" s="3212" t="s">
        <v>4227</v>
      </c>
      <c r="C42" s="3212" t="s">
        <v>4151</v>
      </c>
      <c r="D42" s="3110" t="s">
        <v>4228</v>
      </c>
      <c r="E42" s="1557">
        <v>1</v>
      </c>
      <c r="F42" s="1493" t="s">
        <v>4106</v>
      </c>
      <c r="G42" s="3122" t="s">
        <v>4153</v>
      </c>
      <c r="H42" s="3123"/>
      <c r="I42" s="1493" t="s">
        <v>4097</v>
      </c>
      <c r="J42" s="1493">
        <v>10.5</v>
      </c>
      <c r="K42" s="1550">
        <v>24</v>
      </c>
      <c r="L42" s="1550">
        <v>8</v>
      </c>
      <c r="M42" s="1500">
        <f t="shared" si="5"/>
        <v>252</v>
      </c>
      <c r="N42" s="3113">
        <f>M42*E42</f>
        <v>252</v>
      </c>
      <c r="O42" s="3213">
        <f>N42*L42</f>
        <v>2016</v>
      </c>
      <c r="P42" s="3120" t="s">
        <v>4098</v>
      </c>
      <c r="Q42" s="3214"/>
      <c r="R42" s="3115" t="s">
        <v>4099</v>
      </c>
      <c r="S42" s="3116" t="s">
        <v>4100</v>
      </c>
      <c r="T42" s="3120"/>
      <c r="U42" s="3115" t="s">
        <v>4229</v>
      </c>
      <c r="V42" s="3117" t="s">
        <v>4230</v>
      </c>
    </row>
    <row r="43" spans="1:22" s="3118" customFormat="1" ht="30" customHeight="1">
      <c r="A43" s="4394">
        <v>3</v>
      </c>
      <c r="B43" s="4396" t="s">
        <v>4231</v>
      </c>
      <c r="C43" s="4396" t="s">
        <v>4204</v>
      </c>
      <c r="D43" s="4363" t="s">
        <v>4232</v>
      </c>
      <c r="E43" s="4338">
        <v>1</v>
      </c>
      <c r="F43" s="4338" t="s">
        <v>4106</v>
      </c>
      <c r="G43" s="4338" t="s">
        <v>4233</v>
      </c>
      <c r="H43" s="4405"/>
      <c r="I43" s="1511" t="s">
        <v>4097</v>
      </c>
      <c r="J43" s="3126">
        <v>15</v>
      </c>
      <c r="K43" s="3126">
        <v>24</v>
      </c>
      <c r="L43" s="3126">
        <v>7</v>
      </c>
      <c r="M43" s="3127">
        <f t="shared" si="5"/>
        <v>360</v>
      </c>
      <c r="N43" s="4344">
        <f>M43*E43+M44*E43</f>
        <v>450</v>
      </c>
      <c r="O43" s="4383">
        <f>M43*L43+M44*L44</f>
        <v>2907</v>
      </c>
      <c r="P43" s="4386" t="s">
        <v>4098</v>
      </c>
      <c r="Q43" s="4376" t="s">
        <v>4185</v>
      </c>
      <c r="R43" s="4338"/>
      <c r="S43" s="4338"/>
      <c r="T43" s="4338"/>
      <c r="U43" s="4376" t="s">
        <v>4234</v>
      </c>
      <c r="V43" s="4403" t="s">
        <v>4235</v>
      </c>
    </row>
    <row r="44" spans="1:22" s="3118" customFormat="1" ht="30" customHeight="1">
      <c r="A44" s="4395"/>
      <c r="B44" s="4397"/>
      <c r="C44" s="4397"/>
      <c r="D44" s="4398"/>
      <c r="E44" s="4340"/>
      <c r="F44" s="4340"/>
      <c r="G44" s="4340"/>
      <c r="H44" s="4406"/>
      <c r="I44" s="1511" t="s">
        <v>4236</v>
      </c>
      <c r="J44" s="3126">
        <v>15</v>
      </c>
      <c r="K44" s="3126">
        <v>6</v>
      </c>
      <c r="L44" s="3126">
        <v>4.3</v>
      </c>
      <c r="M44" s="3127">
        <f t="shared" si="5"/>
        <v>90</v>
      </c>
      <c r="N44" s="4353"/>
      <c r="O44" s="4407"/>
      <c r="P44" s="4402"/>
      <c r="Q44" s="4389"/>
      <c r="R44" s="4340"/>
      <c r="S44" s="4340"/>
      <c r="T44" s="4340"/>
      <c r="U44" s="4389"/>
      <c r="V44" s="4404"/>
    </row>
    <row r="45" spans="1:22" s="3118" customFormat="1" ht="72" thickBot="1">
      <c r="A45" s="3215">
        <v>4</v>
      </c>
      <c r="B45" s="3216" t="s">
        <v>4237</v>
      </c>
      <c r="C45" s="3216" t="s">
        <v>4164</v>
      </c>
      <c r="D45" s="3157" t="s">
        <v>4238</v>
      </c>
      <c r="E45" s="1704">
        <v>1</v>
      </c>
      <c r="F45" s="1511" t="s">
        <v>4138</v>
      </c>
      <c r="G45" s="3217" t="s">
        <v>4239</v>
      </c>
      <c r="H45" s="3218"/>
      <c r="I45" s="1511" t="s">
        <v>4097</v>
      </c>
      <c r="J45" s="3126">
        <v>12</v>
      </c>
      <c r="K45" s="3126">
        <v>60</v>
      </c>
      <c r="L45" s="1550">
        <v>6</v>
      </c>
      <c r="M45" s="3127">
        <f t="shared" si="5"/>
        <v>720</v>
      </c>
      <c r="N45" s="3163">
        <f>M45*E45</f>
        <v>720</v>
      </c>
      <c r="O45" s="3219">
        <f>N45*L45</f>
        <v>4320</v>
      </c>
      <c r="P45" s="3158" t="s">
        <v>4098</v>
      </c>
      <c r="Q45" s="3158"/>
      <c r="R45" s="3115" t="s">
        <v>4240</v>
      </c>
      <c r="S45" s="3116" t="s">
        <v>4241</v>
      </c>
      <c r="T45" s="3115" t="s">
        <v>4193</v>
      </c>
      <c r="U45" s="3220" t="s">
        <v>4242</v>
      </c>
      <c r="V45" s="3162" t="s">
        <v>4243</v>
      </c>
    </row>
    <row r="46" spans="1:22" ht="30" customHeight="1">
      <c r="A46" s="3221" t="s">
        <v>4244</v>
      </c>
      <c r="B46" s="3222"/>
      <c r="C46" s="3222"/>
      <c r="D46" s="3223"/>
      <c r="E46" s="3224"/>
      <c r="F46" s="3225"/>
      <c r="G46" s="3224"/>
      <c r="H46" s="3224"/>
      <c r="I46" s="3226"/>
      <c r="J46" s="3226"/>
      <c r="K46" s="3226"/>
      <c r="L46" s="3226"/>
      <c r="M46" s="3226"/>
      <c r="N46" s="3227"/>
      <c r="O46" s="3228"/>
      <c r="P46" s="3229"/>
      <c r="Q46" s="3229"/>
      <c r="R46" s="3229"/>
      <c r="S46" s="3229"/>
      <c r="T46" s="3229"/>
      <c r="U46" s="3229"/>
      <c r="V46" s="3230"/>
    </row>
    <row r="47" spans="1:22" s="3118" customFormat="1" ht="95.25" customHeight="1">
      <c r="A47" s="4421">
        <v>1</v>
      </c>
      <c r="B47" s="4423" t="s">
        <v>4245</v>
      </c>
      <c r="C47" s="4423" t="s">
        <v>4182</v>
      </c>
      <c r="D47" s="4363" t="s">
        <v>4246</v>
      </c>
      <c r="E47" s="4338">
        <v>1</v>
      </c>
      <c r="F47" s="4311" t="s">
        <v>4138</v>
      </c>
      <c r="G47" s="4347" t="s">
        <v>4247</v>
      </c>
      <c r="H47" s="4350"/>
      <c r="I47" s="1493" t="s">
        <v>4198</v>
      </c>
      <c r="J47" s="1550">
        <v>97</v>
      </c>
      <c r="K47" s="1550">
        <v>19</v>
      </c>
      <c r="L47" s="1550">
        <v>15.2</v>
      </c>
      <c r="M47" s="1500">
        <f>J47*K47</f>
        <v>1843</v>
      </c>
      <c r="N47" s="4344">
        <f>M47*E47+M48</f>
        <v>1957</v>
      </c>
      <c r="O47" s="4354">
        <f>M47*L47+M48*L48</f>
        <v>28469.599999999999</v>
      </c>
      <c r="P47" s="4386" t="s">
        <v>4098</v>
      </c>
      <c r="Q47" s="4376" t="s">
        <v>4248</v>
      </c>
      <c r="R47" s="4376" t="s">
        <v>4240</v>
      </c>
      <c r="S47" s="4408" t="s">
        <v>4249</v>
      </c>
      <c r="T47" s="4376" t="s">
        <v>4250</v>
      </c>
      <c r="U47" s="4376" t="s">
        <v>4251</v>
      </c>
      <c r="V47" s="4410" t="s">
        <v>4252</v>
      </c>
    </row>
    <row r="48" spans="1:22" s="3118" customFormat="1" ht="45" customHeight="1">
      <c r="A48" s="4422"/>
      <c r="B48" s="4424"/>
      <c r="C48" s="4424"/>
      <c r="D48" s="4398"/>
      <c r="E48" s="4340"/>
      <c r="F48" s="4337"/>
      <c r="G48" s="4349"/>
      <c r="H48" s="4352"/>
      <c r="I48" s="1635" t="s">
        <v>2143</v>
      </c>
      <c r="J48" s="3170">
        <v>19</v>
      </c>
      <c r="K48" s="3170">
        <v>6</v>
      </c>
      <c r="L48" s="1550">
        <v>4</v>
      </c>
      <c r="M48" s="1500">
        <f>J48*K48</f>
        <v>114</v>
      </c>
      <c r="N48" s="4353"/>
      <c r="O48" s="4356"/>
      <c r="P48" s="4402"/>
      <c r="Q48" s="4389"/>
      <c r="R48" s="4389"/>
      <c r="S48" s="4409"/>
      <c r="T48" s="4389"/>
      <c r="U48" s="4389"/>
      <c r="V48" s="4411"/>
    </row>
    <row r="49" spans="1:22" s="3118" customFormat="1" ht="43.5" thickBot="1">
      <c r="A49" s="3231">
        <v>2</v>
      </c>
      <c r="B49" s="3232" t="s">
        <v>4253</v>
      </c>
      <c r="C49" s="3232" t="s">
        <v>4254</v>
      </c>
      <c r="D49" s="3233" t="s">
        <v>4255</v>
      </c>
      <c r="E49" s="3234">
        <v>1</v>
      </c>
      <c r="F49" s="3235" t="s">
        <v>4106</v>
      </c>
      <c r="G49" s="3236" t="s">
        <v>4107</v>
      </c>
      <c r="H49" s="3237"/>
      <c r="I49" s="3198" t="s">
        <v>819</v>
      </c>
      <c r="J49" s="3199">
        <v>36</v>
      </c>
      <c r="K49" s="3199">
        <v>12</v>
      </c>
      <c r="L49" s="1550">
        <v>8.1999999999999993</v>
      </c>
      <c r="M49" s="3200">
        <f>J49*K49</f>
        <v>432</v>
      </c>
      <c r="N49" s="3238">
        <f>M49*E49</f>
        <v>432</v>
      </c>
      <c r="O49" s="3239">
        <f>(J49*K49*L49)*E49</f>
        <v>3542.3999999999996</v>
      </c>
      <c r="P49" s="3240" t="s">
        <v>4098</v>
      </c>
      <c r="Q49" s="3241"/>
      <c r="R49" s="3115" t="s">
        <v>4108</v>
      </c>
      <c r="S49" s="3116" t="s">
        <v>4160</v>
      </c>
      <c r="T49" s="3115"/>
      <c r="U49" s="3241" t="s">
        <v>4256</v>
      </c>
      <c r="V49" s="3242" t="s">
        <v>4257</v>
      </c>
    </row>
    <row r="50" spans="1:22" ht="30" customHeight="1">
      <c r="A50" s="3243" t="s">
        <v>4258</v>
      </c>
      <c r="B50" s="3244"/>
      <c r="C50" s="3244"/>
      <c r="D50" s="3245"/>
      <c r="E50" s="3246"/>
      <c r="F50" s="3247"/>
      <c r="G50" s="3246"/>
      <c r="H50" s="3246"/>
      <c r="I50" s="3248"/>
      <c r="J50" s="3248"/>
      <c r="K50" s="3248"/>
      <c r="L50" s="3248"/>
      <c r="M50" s="3248"/>
      <c r="N50" s="3249"/>
      <c r="O50" s="3250"/>
      <c r="P50" s="3251"/>
      <c r="Q50" s="3251"/>
      <c r="R50" s="3251"/>
      <c r="S50" s="3251"/>
      <c r="T50" s="3251"/>
      <c r="U50" s="3251"/>
      <c r="V50" s="3252"/>
    </row>
    <row r="51" spans="1:22" s="3118" customFormat="1" ht="30" customHeight="1">
      <c r="A51" s="4412">
        <v>1</v>
      </c>
      <c r="B51" s="4415" t="s">
        <v>4259</v>
      </c>
      <c r="C51" s="4415" t="s">
        <v>4260</v>
      </c>
      <c r="D51" s="4363" t="s">
        <v>4261</v>
      </c>
      <c r="E51" s="4418">
        <v>1</v>
      </c>
      <c r="F51" s="4418" t="s">
        <v>4262</v>
      </c>
      <c r="G51" s="4418" t="s">
        <v>4184</v>
      </c>
      <c r="H51" s="4405"/>
      <c r="I51" s="1493" t="s">
        <v>4114</v>
      </c>
      <c r="J51" s="1550">
        <v>102</v>
      </c>
      <c r="K51" s="1550">
        <v>46</v>
      </c>
      <c r="L51" s="1550">
        <v>11</v>
      </c>
      <c r="M51" s="1500">
        <f t="shared" ref="M51:M56" si="6">J51*K51</f>
        <v>4692</v>
      </c>
      <c r="N51" s="4344">
        <f>SUM(M51:M55)</f>
        <v>7521</v>
      </c>
      <c r="O51" s="4354">
        <f>M51*L51+M55*L55+L53*M53+L54*M54</f>
        <v>65294.7</v>
      </c>
      <c r="P51" s="4386" t="s">
        <v>4098</v>
      </c>
      <c r="Q51" s="4367" t="s">
        <v>4098</v>
      </c>
      <c r="R51" s="4370" t="s">
        <v>4263</v>
      </c>
      <c r="S51" s="4373" t="s">
        <v>4192</v>
      </c>
      <c r="T51" s="4370" t="s">
        <v>4264</v>
      </c>
      <c r="U51" s="4376" t="s">
        <v>4265</v>
      </c>
      <c r="V51" s="4425" t="s">
        <v>4266</v>
      </c>
    </row>
    <row r="52" spans="1:22" s="3118" customFormat="1" ht="30" customHeight="1">
      <c r="A52" s="4413"/>
      <c r="B52" s="4416"/>
      <c r="C52" s="4416"/>
      <c r="D52" s="4364"/>
      <c r="E52" s="4419"/>
      <c r="F52" s="4419"/>
      <c r="G52" s="4419"/>
      <c r="H52" s="4428"/>
      <c r="I52" s="1493" t="s">
        <v>4214</v>
      </c>
      <c r="J52" s="1550">
        <v>12</v>
      </c>
      <c r="K52" s="1550">
        <v>23</v>
      </c>
      <c r="L52" s="1550"/>
      <c r="M52" s="1500">
        <f t="shared" si="6"/>
        <v>276</v>
      </c>
      <c r="N52" s="4345"/>
      <c r="O52" s="4355"/>
      <c r="P52" s="4387"/>
      <c r="Q52" s="4368"/>
      <c r="R52" s="4371"/>
      <c r="S52" s="4374"/>
      <c r="T52" s="4371"/>
      <c r="U52" s="4377"/>
      <c r="V52" s="4426"/>
    </row>
    <row r="53" spans="1:22" s="3118" customFormat="1" ht="30" customHeight="1">
      <c r="A53" s="4413"/>
      <c r="B53" s="4416"/>
      <c r="C53" s="4416"/>
      <c r="D53" s="4364"/>
      <c r="E53" s="4419"/>
      <c r="F53" s="4419"/>
      <c r="G53" s="4419"/>
      <c r="H53" s="4428"/>
      <c r="I53" s="1493" t="s">
        <v>4267</v>
      </c>
      <c r="J53" s="1550">
        <v>9</v>
      </c>
      <c r="K53" s="1550">
        <v>23</v>
      </c>
      <c r="L53" s="1550">
        <v>5.5</v>
      </c>
      <c r="M53" s="1500">
        <f t="shared" si="6"/>
        <v>207</v>
      </c>
      <c r="N53" s="4345"/>
      <c r="O53" s="4355"/>
      <c r="P53" s="4387"/>
      <c r="Q53" s="4368"/>
      <c r="R53" s="4371"/>
      <c r="S53" s="4374"/>
      <c r="T53" s="4371"/>
      <c r="U53" s="4377"/>
      <c r="V53" s="4426"/>
    </row>
    <row r="54" spans="1:22" s="3118" customFormat="1" ht="30" customHeight="1">
      <c r="A54" s="4413"/>
      <c r="B54" s="4416"/>
      <c r="C54" s="4416"/>
      <c r="D54" s="4364"/>
      <c r="E54" s="4419"/>
      <c r="F54" s="4419"/>
      <c r="G54" s="4419"/>
      <c r="H54" s="4428"/>
      <c r="I54" s="1493" t="s">
        <v>4268</v>
      </c>
      <c r="J54" s="1550">
        <v>45</v>
      </c>
      <c r="K54" s="1550">
        <v>46</v>
      </c>
      <c r="L54" s="1550">
        <v>5.5</v>
      </c>
      <c r="M54" s="1500">
        <f t="shared" si="6"/>
        <v>2070</v>
      </c>
      <c r="N54" s="4345"/>
      <c r="O54" s="4355"/>
      <c r="P54" s="4387"/>
      <c r="Q54" s="4368"/>
      <c r="R54" s="4371"/>
      <c r="S54" s="4374"/>
      <c r="T54" s="4371"/>
      <c r="U54" s="4377"/>
      <c r="V54" s="4426"/>
    </row>
    <row r="55" spans="1:22" s="3118" customFormat="1" ht="30" customHeight="1">
      <c r="A55" s="4414"/>
      <c r="B55" s="4417"/>
      <c r="C55" s="4417"/>
      <c r="D55" s="4398"/>
      <c r="E55" s="4420"/>
      <c r="F55" s="4420"/>
      <c r="G55" s="4420"/>
      <c r="H55" s="4406"/>
      <c r="I55" s="1493" t="s">
        <v>4269</v>
      </c>
      <c r="J55" s="1550">
        <v>6</v>
      </c>
      <c r="K55" s="1550">
        <v>46</v>
      </c>
      <c r="L55" s="1550">
        <v>4.2</v>
      </c>
      <c r="M55" s="1500">
        <f t="shared" si="6"/>
        <v>276</v>
      </c>
      <c r="N55" s="4353"/>
      <c r="O55" s="4356"/>
      <c r="P55" s="4402"/>
      <c r="Q55" s="4389"/>
      <c r="R55" s="4391"/>
      <c r="S55" s="4390"/>
      <c r="T55" s="4391"/>
      <c r="U55" s="4389"/>
      <c r="V55" s="4427"/>
    </row>
    <row r="56" spans="1:22" s="3118" customFormat="1" ht="74.25" customHeight="1" thickBot="1">
      <c r="A56" s="3253">
        <v>2</v>
      </c>
      <c r="B56" s="3254" t="s">
        <v>4270</v>
      </c>
      <c r="C56" s="3254" t="s">
        <v>4271</v>
      </c>
      <c r="D56" s="3110" t="s">
        <v>4272</v>
      </c>
      <c r="E56" s="3255">
        <v>1</v>
      </c>
      <c r="F56" s="1539" t="s">
        <v>2200</v>
      </c>
      <c r="G56" s="3236" t="s">
        <v>4107</v>
      </c>
      <c r="H56" s="3237"/>
      <c r="I56" s="3198" t="s">
        <v>819</v>
      </c>
      <c r="J56" s="3128">
        <v>8</v>
      </c>
      <c r="K56" s="3128">
        <v>18</v>
      </c>
      <c r="L56" s="3128">
        <v>5.17</v>
      </c>
      <c r="M56" s="3129">
        <f t="shared" si="6"/>
        <v>144</v>
      </c>
      <c r="N56" s="3256">
        <f>M56*E56</f>
        <v>144</v>
      </c>
      <c r="O56" s="3124">
        <f>N56*L56</f>
        <v>744.48</v>
      </c>
      <c r="P56" s="3257" t="s">
        <v>852</v>
      </c>
      <c r="Q56" s="3177"/>
      <c r="R56" s="3258" t="s">
        <v>4273</v>
      </c>
      <c r="S56" s="3259"/>
      <c r="T56" s="3258"/>
      <c r="U56" s="3177" t="s">
        <v>4274</v>
      </c>
      <c r="V56" s="3260" t="s">
        <v>4275</v>
      </c>
    </row>
    <row r="57" spans="1:22" ht="30" customHeight="1">
      <c r="A57" s="3261" t="s">
        <v>4276</v>
      </c>
      <c r="B57" s="3262"/>
      <c r="C57" s="3262"/>
      <c r="D57" s="3263"/>
      <c r="E57" s="3264"/>
      <c r="F57" s="3265"/>
      <c r="G57" s="3264"/>
      <c r="H57" s="3264"/>
      <c r="I57" s="3266"/>
      <c r="J57" s="3266"/>
      <c r="K57" s="3266"/>
      <c r="L57" s="3266"/>
      <c r="M57" s="3266"/>
      <c r="N57" s="3267"/>
      <c r="O57" s="3268"/>
      <c r="P57" s="3269"/>
      <c r="Q57" s="3269"/>
      <c r="R57" s="3269"/>
      <c r="S57" s="3269"/>
      <c r="T57" s="3269"/>
      <c r="U57" s="3269"/>
      <c r="V57" s="3270"/>
    </row>
    <row r="58" spans="1:22" s="3118" customFormat="1" ht="30" customHeight="1">
      <c r="A58" s="4442">
        <v>1</v>
      </c>
      <c r="B58" s="4445" t="s">
        <v>4277</v>
      </c>
      <c r="C58" s="4445" t="s">
        <v>4260</v>
      </c>
      <c r="D58" s="4363" t="s">
        <v>4278</v>
      </c>
      <c r="E58" s="4418">
        <v>1</v>
      </c>
      <c r="F58" s="4418" t="s">
        <v>4279</v>
      </c>
      <c r="G58" s="4418" t="s">
        <v>4220</v>
      </c>
      <c r="H58" s="4405"/>
      <c r="I58" s="1493" t="s">
        <v>4198</v>
      </c>
      <c r="J58" s="1550">
        <v>54</v>
      </c>
      <c r="K58" s="1550">
        <v>18</v>
      </c>
      <c r="L58" s="1550">
        <v>12.7</v>
      </c>
      <c r="M58" s="1500">
        <f>J58*K58</f>
        <v>972</v>
      </c>
      <c r="N58" s="4344">
        <f>SUM(M58:M60)*E58</f>
        <v>1260</v>
      </c>
      <c r="O58" s="4354">
        <f>M58*L58+M59*L59+L60*M60</f>
        <v>13841.999999999998</v>
      </c>
      <c r="P58" s="4386" t="s">
        <v>4098</v>
      </c>
      <c r="Q58" s="4386" t="s">
        <v>4159</v>
      </c>
      <c r="R58" s="4376" t="s">
        <v>4145</v>
      </c>
      <c r="S58" s="4408" t="s">
        <v>4280</v>
      </c>
      <c r="T58" s="4376" t="s">
        <v>4281</v>
      </c>
      <c r="U58" s="4431" t="s">
        <v>4282</v>
      </c>
      <c r="V58" s="4425" t="s">
        <v>4283</v>
      </c>
    </row>
    <row r="59" spans="1:22" s="3118" customFormat="1" ht="30" customHeight="1">
      <c r="A59" s="4443"/>
      <c r="B59" s="4446"/>
      <c r="C59" s="4446"/>
      <c r="D59" s="4364"/>
      <c r="E59" s="4419"/>
      <c r="F59" s="4419"/>
      <c r="G59" s="4419"/>
      <c r="H59" s="4428"/>
      <c r="I59" s="3271" t="s">
        <v>4284</v>
      </c>
      <c r="J59" s="1550">
        <v>24</v>
      </c>
      <c r="K59" s="1550">
        <v>6</v>
      </c>
      <c r="L59" s="3170">
        <v>5.2</v>
      </c>
      <c r="M59" s="1500">
        <f>J59*K59</f>
        <v>144</v>
      </c>
      <c r="N59" s="4345"/>
      <c r="O59" s="4355"/>
      <c r="P59" s="4387"/>
      <c r="Q59" s="4387"/>
      <c r="R59" s="4377"/>
      <c r="S59" s="4429"/>
      <c r="T59" s="4377"/>
      <c r="U59" s="4387"/>
      <c r="V59" s="4426"/>
    </row>
    <row r="60" spans="1:22" s="3118" customFormat="1" ht="30" customHeight="1" thickBot="1">
      <c r="A60" s="4444"/>
      <c r="B60" s="4447"/>
      <c r="C60" s="4447"/>
      <c r="D60" s="4365"/>
      <c r="E60" s="4439"/>
      <c r="F60" s="4439"/>
      <c r="G60" s="4439"/>
      <c r="H60" s="4440"/>
      <c r="I60" s="3272" t="s">
        <v>4285</v>
      </c>
      <c r="J60" s="3273">
        <v>8</v>
      </c>
      <c r="K60" s="3273">
        <v>18</v>
      </c>
      <c r="L60" s="3199">
        <v>5.2</v>
      </c>
      <c r="M60" s="3274">
        <f>J60*K60</f>
        <v>144</v>
      </c>
      <c r="N60" s="4382"/>
      <c r="O60" s="4441"/>
      <c r="P60" s="4388"/>
      <c r="Q60" s="4388"/>
      <c r="R60" s="4378"/>
      <c r="S60" s="4430"/>
      <c r="T60" s="4378"/>
      <c r="U60" s="4388"/>
      <c r="V60" s="4432"/>
    </row>
    <row r="61" spans="1:22" ht="30" customHeight="1">
      <c r="A61" s="3275" t="s">
        <v>4286</v>
      </c>
      <c r="B61" s="3276"/>
      <c r="C61" s="3276"/>
      <c r="D61" s="3277"/>
      <c r="E61" s="3278"/>
      <c r="F61" s="3279"/>
      <c r="G61" s="3278"/>
      <c r="H61" s="3278"/>
      <c r="I61" s="3280"/>
      <c r="J61" s="3280"/>
      <c r="K61" s="3280"/>
      <c r="L61" s="3280"/>
      <c r="M61" s="3280"/>
      <c r="N61" s="3281"/>
      <c r="O61" s="3282"/>
      <c r="P61" s="3283"/>
      <c r="Q61" s="3283"/>
      <c r="R61" s="3283"/>
      <c r="S61" s="3283"/>
      <c r="T61" s="3283"/>
      <c r="U61" s="3283"/>
      <c r="V61" s="3284"/>
    </row>
    <row r="62" spans="1:22" s="3118" customFormat="1" ht="129" thickBot="1">
      <c r="A62" s="3285">
        <v>1</v>
      </c>
      <c r="B62" s="3286" t="s">
        <v>4287</v>
      </c>
      <c r="C62" s="3286" t="s">
        <v>4288</v>
      </c>
      <c r="D62" s="3287" t="s">
        <v>4289</v>
      </c>
      <c r="E62" s="3288">
        <v>1</v>
      </c>
      <c r="F62" s="3289" t="s">
        <v>4138</v>
      </c>
      <c r="G62" s="3290" t="s">
        <v>4107</v>
      </c>
      <c r="H62" s="3291"/>
      <c r="I62" s="3292" t="s">
        <v>819</v>
      </c>
      <c r="J62" s="3273">
        <v>30</v>
      </c>
      <c r="K62" s="3273">
        <v>31</v>
      </c>
      <c r="L62" s="1550">
        <v>6.2</v>
      </c>
      <c r="M62" s="3274">
        <f>J62*K62</f>
        <v>930</v>
      </c>
      <c r="N62" s="3238">
        <f>M62*E62</f>
        <v>930</v>
      </c>
      <c r="O62" s="3293">
        <f>N62*L62</f>
        <v>5766</v>
      </c>
      <c r="P62" s="3240" t="s">
        <v>4159</v>
      </c>
      <c r="Q62" s="3294"/>
      <c r="R62" s="3115" t="s">
        <v>4240</v>
      </c>
      <c r="S62" s="3116" t="s">
        <v>4290</v>
      </c>
      <c r="T62" s="3115" t="s">
        <v>4291</v>
      </c>
      <c r="U62" s="3241" t="s">
        <v>4292</v>
      </c>
      <c r="V62" s="3295" t="s">
        <v>4293</v>
      </c>
    </row>
    <row r="63" spans="1:22" ht="30" customHeight="1">
      <c r="A63" s="3296" t="s">
        <v>4294</v>
      </c>
      <c r="B63" s="3297"/>
      <c r="C63" s="3297"/>
      <c r="D63" s="3298"/>
      <c r="E63" s="3299"/>
      <c r="F63" s="3300"/>
      <c r="G63" s="3299"/>
      <c r="H63" s="3299"/>
      <c r="I63" s="3301"/>
      <c r="J63" s="3301"/>
      <c r="K63" s="3301"/>
      <c r="L63" s="3301"/>
      <c r="M63" s="3301"/>
      <c r="N63" s="3302"/>
      <c r="O63" s="3303"/>
      <c r="P63" s="3304"/>
      <c r="Q63" s="3304"/>
      <c r="R63" s="3304"/>
      <c r="S63" s="3304"/>
      <c r="T63" s="3304"/>
      <c r="U63" s="3304"/>
      <c r="V63" s="3305"/>
    </row>
    <row r="64" spans="1:22" s="3118" customFormat="1" ht="57.75" thickBot="1">
      <c r="A64" s="3306">
        <v>1</v>
      </c>
      <c r="B64" s="3307" t="s">
        <v>4295</v>
      </c>
      <c r="C64" s="3307" t="s">
        <v>4104</v>
      </c>
      <c r="D64" s="3287" t="s">
        <v>4296</v>
      </c>
      <c r="E64" s="3308">
        <v>1</v>
      </c>
      <c r="F64" s="3292" t="s">
        <v>4138</v>
      </c>
      <c r="G64" s="3290" t="s">
        <v>4297</v>
      </c>
      <c r="H64" s="3291"/>
      <c r="I64" s="3292" t="s">
        <v>4298</v>
      </c>
      <c r="J64" s="3273">
        <v>9</v>
      </c>
      <c r="K64" s="3273">
        <v>8</v>
      </c>
      <c r="L64" s="3126">
        <v>5.15</v>
      </c>
      <c r="M64" s="3274">
        <f>J64*K64</f>
        <v>72</v>
      </c>
      <c r="N64" s="3256">
        <f>M64*E64</f>
        <v>72</v>
      </c>
      <c r="O64" s="3293">
        <f>N64*L64</f>
        <v>370.8</v>
      </c>
      <c r="P64" s="3309" t="s">
        <v>4098</v>
      </c>
      <c r="Q64" s="3309"/>
      <c r="R64" s="3160" t="s">
        <v>4099</v>
      </c>
      <c r="S64" s="3161" t="s">
        <v>4100</v>
      </c>
      <c r="T64" s="3160" t="s">
        <v>4299</v>
      </c>
      <c r="U64" s="3310" t="s">
        <v>4300</v>
      </c>
      <c r="V64" s="3311" t="s">
        <v>4301</v>
      </c>
    </row>
    <row r="65" spans="1:22" ht="30" customHeight="1">
      <c r="A65" s="3312" t="s">
        <v>4302</v>
      </c>
      <c r="B65" s="3313"/>
      <c r="C65" s="3313"/>
      <c r="D65" s="3314"/>
      <c r="E65" s="3315"/>
      <c r="F65" s="3316"/>
      <c r="G65" s="3315"/>
      <c r="H65" s="3315"/>
      <c r="I65" s="3317"/>
      <c r="J65" s="3317"/>
      <c r="K65" s="3317"/>
      <c r="L65" s="3317"/>
      <c r="M65" s="3317"/>
      <c r="N65" s="3318"/>
      <c r="O65" s="3319"/>
      <c r="P65" s="3320"/>
      <c r="Q65" s="3320"/>
      <c r="R65" s="3320"/>
      <c r="S65" s="3320"/>
      <c r="T65" s="3320"/>
      <c r="U65" s="3320"/>
      <c r="V65" s="3321"/>
    </row>
    <row r="66" spans="1:22" s="3118" customFormat="1" ht="57" customHeight="1" thickBot="1">
      <c r="A66" s="3322">
        <v>1</v>
      </c>
      <c r="B66" s="3323" t="s">
        <v>4303</v>
      </c>
      <c r="C66" s="3323" t="s">
        <v>4151</v>
      </c>
      <c r="D66" s="3287" t="s">
        <v>4304</v>
      </c>
      <c r="E66" s="3308">
        <v>1</v>
      </c>
      <c r="F66" s="3292" t="s">
        <v>4106</v>
      </c>
      <c r="G66" s="3290" t="s">
        <v>4107</v>
      </c>
      <c r="H66" s="3291"/>
      <c r="I66" s="3292" t="s">
        <v>4097</v>
      </c>
      <c r="J66" s="3273">
        <v>12</v>
      </c>
      <c r="K66" s="3273">
        <v>27</v>
      </c>
      <c r="L66" s="3126">
        <v>6.5</v>
      </c>
      <c r="M66" s="3274">
        <f>J66*K66</f>
        <v>324</v>
      </c>
      <c r="N66" s="3256">
        <f>M66*E66</f>
        <v>324</v>
      </c>
      <c r="O66" s="3293">
        <f>N66*L66</f>
        <v>2106</v>
      </c>
      <c r="P66" s="3309" t="s">
        <v>4098</v>
      </c>
      <c r="Q66" s="3309"/>
      <c r="R66" s="3160"/>
      <c r="S66" s="3161"/>
      <c r="T66" s="3160"/>
      <c r="U66" s="3310" t="s">
        <v>4305</v>
      </c>
      <c r="V66" s="3311" t="s">
        <v>4306</v>
      </c>
    </row>
    <row r="67" spans="1:22" ht="30" customHeight="1">
      <c r="A67" s="3324" t="s">
        <v>4307</v>
      </c>
      <c r="B67" s="3325"/>
      <c r="C67" s="3325"/>
      <c r="D67" s="3326"/>
      <c r="E67" s="3327"/>
      <c r="F67" s="3328"/>
      <c r="G67" s="3327"/>
      <c r="H67" s="3327"/>
      <c r="I67" s="3329"/>
      <c r="J67" s="3329"/>
      <c r="K67" s="3329"/>
      <c r="L67" s="3329"/>
      <c r="M67" s="3329"/>
      <c r="N67" s="3330"/>
      <c r="O67" s="3331"/>
      <c r="P67" s="3332"/>
      <c r="Q67" s="3332"/>
      <c r="R67" s="3332"/>
      <c r="S67" s="3332"/>
      <c r="T67" s="3332"/>
      <c r="U67" s="3332"/>
      <c r="V67" s="3333"/>
    </row>
    <row r="68" spans="1:22" s="3334" customFormat="1" ht="30" customHeight="1">
      <c r="A68" s="4433">
        <v>1</v>
      </c>
      <c r="B68" s="4436" t="s">
        <v>4308</v>
      </c>
      <c r="C68" s="4436" t="s">
        <v>4309</v>
      </c>
      <c r="D68" s="4363" t="s">
        <v>4310</v>
      </c>
      <c r="E68" s="4338">
        <v>1</v>
      </c>
      <c r="F68" s="4338" t="s">
        <v>4311</v>
      </c>
      <c r="G68" s="4338" t="s">
        <v>4247</v>
      </c>
      <c r="H68" s="4405"/>
      <c r="I68" s="1493" t="s">
        <v>819</v>
      </c>
      <c r="J68" s="1550">
        <v>22.5</v>
      </c>
      <c r="K68" s="1550">
        <v>58</v>
      </c>
      <c r="L68" s="1550">
        <v>4.2</v>
      </c>
      <c r="M68" s="1500">
        <f t="shared" ref="M68:M81" si="7">J68*K68</f>
        <v>1305</v>
      </c>
      <c r="N68" s="4344">
        <f>SUM(M68:M68)*E68+SUM(M69:M69)*E68+M70*E68</f>
        <v>3465</v>
      </c>
      <c r="O68" s="4400">
        <f>(J68*K68*L68)*E68+(J69*K69*L69)*E68+(J70*K70*L70)*E68</f>
        <v>15147</v>
      </c>
      <c r="P68" s="4338" t="s">
        <v>4098</v>
      </c>
      <c r="Q68" s="4338" t="s">
        <v>4098</v>
      </c>
      <c r="R68" s="4338"/>
      <c r="S68" s="4338"/>
      <c r="T68" s="4338"/>
      <c r="U68" s="4338"/>
      <c r="V68" s="4448" t="s">
        <v>4312</v>
      </c>
    </row>
    <row r="69" spans="1:22" s="3334" customFormat="1" ht="28.5">
      <c r="A69" s="4434"/>
      <c r="B69" s="4437"/>
      <c r="C69" s="4437"/>
      <c r="D69" s="4364"/>
      <c r="E69" s="4339"/>
      <c r="F69" s="4339"/>
      <c r="G69" s="4339"/>
      <c r="H69" s="4428"/>
      <c r="I69" s="1493" t="s">
        <v>4313</v>
      </c>
      <c r="J69" s="1550">
        <v>22.5</v>
      </c>
      <c r="K69" s="1550">
        <v>48</v>
      </c>
      <c r="L69" s="1550">
        <v>4.1500000000000004</v>
      </c>
      <c r="M69" s="1500">
        <f t="shared" si="7"/>
        <v>1080</v>
      </c>
      <c r="N69" s="4345"/>
      <c r="O69" s="4451"/>
      <c r="P69" s="4339"/>
      <c r="Q69" s="4339"/>
      <c r="R69" s="4339"/>
      <c r="S69" s="4339"/>
      <c r="T69" s="4339"/>
      <c r="U69" s="4339"/>
      <c r="V69" s="4449"/>
    </row>
    <row r="70" spans="1:22" s="3334" customFormat="1" ht="28.5">
      <c r="A70" s="4435"/>
      <c r="B70" s="4438"/>
      <c r="C70" s="4438"/>
      <c r="D70" s="4398"/>
      <c r="E70" s="4340"/>
      <c r="F70" s="4340"/>
      <c r="G70" s="4340"/>
      <c r="H70" s="4406"/>
      <c r="I70" s="1493" t="s">
        <v>4314</v>
      </c>
      <c r="J70" s="1550">
        <v>22.5</v>
      </c>
      <c r="K70" s="1550">
        <v>48</v>
      </c>
      <c r="L70" s="1550">
        <v>4.8</v>
      </c>
      <c r="M70" s="1500">
        <f t="shared" si="7"/>
        <v>1080</v>
      </c>
      <c r="N70" s="4353"/>
      <c r="O70" s="4401"/>
      <c r="P70" s="4340"/>
      <c r="Q70" s="4340"/>
      <c r="R70" s="4340"/>
      <c r="S70" s="4340"/>
      <c r="T70" s="4340"/>
      <c r="U70" s="4340"/>
      <c r="V70" s="4450"/>
    </row>
    <row r="71" spans="1:22" s="3118" customFormat="1" ht="30" customHeight="1">
      <c r="A71" s="4433">
        <v>2</v>
      </c>
      <c r="B71" s="4436" t="s">
        <v>4315</v>
      </c>
      <c r="C71" s="4436" t="s">
        <v>4316</v>
      </c>
      <c r="D71" s="4363" t="s">
        <v>4317</v>
      </c>
      <c r="E71" s="4338">
        <v>1</v>
      </c>
      <c r="F71" s="4338" t="s">
        <v>932</v>
      </c>
      <c r="G71" s="3111" t="s">
        <v>4247</v>
      </c>
      <c r="H71" s="3112"/>
      <c r="I71" s="1493" t="s">
        <v>819</v>
      </c>
      <c r="J71" s="1550">
        <v>45</v>
      </c>
      <c r="K71" s="1550">
        <v>17</v>
      </c>
      <c r="L71" s="1550">
        <v>4.8499999999999996</v>
      </c>
      <c r="M71" s="1500">
        <f t="shared" si="7"/>
        <v>765</v>
      </c>
      <c r="N71" s="4344">
        <f>(M71+M72)*E71</f>
        <v>786</v>
      </c>
      <c r="O71" s="4400">
        <f>(J71*K71*L71+J72*K72*L72)*E71</f>
        <v>3773.2499999999995</v>
      </c>
      <c r="P71" s="4338" t="s">
        <v>4098</v>
      </c>
      <c r="Q71" s="4338" t="s">
        <v>4098</v>
      </c>
      <c r="R71" s="3120"/>
      <c r="S71" s="3120"/>
      <c r="T71" s="3120"/>
      <c r="U71" s="3120"/>
      <c r="V71" s="3335" t="s">
        <v>4318</v>
      </c>
    </row>
    <row r="72" spans="1:22" s="3118" customFormat="1" ht="30" customHeight="1">
      <c r="A72" s="4435"/>
      <c r="B72" s="4438"/>
      <c r="C72" s="4438"/>
      <c r="D72" s="4398"/>
      <c r="E72" s="4340"/>
      <c r="F72" s="4340"/>
      <c r="G72" s="3111" t="s">
        <v>4319</v>
      </c>
      <c r="H72" s="3112"/>
      <c r="I72" s="1493" t="s">
        <v>819</v>
      </c>
      <c r="J72" s="1550">
        <v>7</v>
      </c>
      <c r="K72" s="1550">
        <v>3</v>
      </c>
      <c r="L72" s="1550">
        <v>3</v>
      </c>
      <c r="M72" s="1500">
        <f t="shared" si="7"/>
        <v>21</v>
      </c>
      <c r="N72" s="4353"/>
      <c r="O72" s="4401"/>
      <c r="P72" s="4340"/>
      <c r="Q72" s="4340"/>
      <c r="R72" s="3120"/>
      <c r="S72" s="3120"/>
      <c r="T72" s="3120"/>
      <c r="U72" s="3120"/>
      <c r="V72" s="3335"/>
    </row>
    <row r="73" spans="1:22" s="3118" customFormat="1" ht="30" customHeight="1">
      <c r="A73" s="3336">
        <v>3</v>
      </c>
      <c r="B73" s="3337" t="s">
        <v>4320</v>
      </c>
      <c r="C73" s="3337" t="s">
        <v>4316</v>
      </c>
      <c r="D73" s="3110" t="s">
        <v>4321</v>
      </c>
      <c r="E73" s="1557">
        <v>1</v>
      </c>
      <c r="F73" s="1493" t="s">
        <v>932</v>
      </c>
      <c r="G73" s="3111" t="s">
        <v>4247</v>
      </c>
      <c r="H73" s="3112"/>
      <c r="I73" s="1493" t="s">
        <v>819</v>
      </c>
      <c r="J73" s="1550">
        <v>26</v>
      </c>
      <c r="K73" s="1550">
        <v>11</v>
      </c>
      <c r="L73" s="1550">
        <v>4.2</v>
      </c>
      <c r="M73" s="1500">
        <f t="shared" si="7"/>
        <v>286</v>
      </c>
      <c r="N73" s="3113">
        <f>M73*E73</f>
        <v>286</v>
      </c>
      <c r="O73" s="3338">
        <f>(J73*K73*L73)*E73</f>
        <v>1201.2</v>
      </c>
      <c r="P73" s="3120" t="s">
        <v>4098</v>
      </c>
      <c r="Q73" s="3120" t="s">
        <v>4159</v>
      </c>
      <c r="R73" s="3120"/>
      <c r="S73" s="3120"/>
      <c r="T73" s="3120"/>
      <c r="U73" s="3120"/>
      <c r="V73" s="3335" t="s">
        <v>4322</v>
      </c>
    </row>
    <row r="74" spans="1:22" s="3118" customFormat="1" ht="30" customHeight="1">
      <c r="A74" s="3336">
        <v>4</v>
      </c>
      <c r="B74" s="3337" t="s">
        <v>4323</v>
      </c>
      <c r="C74" s="3337" t="s">
        <v>4309</v>
      </c>
      <c r="D74" s="3110" t="s">
        <v>4324</v>
      </c>
      <c r="E74" s="1557">
        <v>1</v>
      </c>
      <c r="F74" s="1493" t="s">
        <v>932</v>
      </c>
      <c r="G74" s="3111" t="s">
        <v>4184</v>
      </c>
      <c r="H74" s="3112"/>
      <c r="I74" s="1493" t="s">
        <v>819</v>
      </c>
      <c r="J74" s="1550">
        <v>24</v>
      </c>
      <c r="K74" s="1550">
        <v>36</v>
      </c>
      <c r="L74" s="1550">
        <v>5.3</v>
      </c>
      <c r="M74" s="1500">
        <f t="shared" si="7"/>
        <v>864</v>
      </c>
      <c r="N74" s="3113">
        <f>M74*E74</f>
        <v>864</v>
      </c>
      <c r="O74" s="3338">
        <f>(J74*K74*L74)*E74</f>
        <v>4579.2</v>
      </c>
      <c r="P74" s="3120" t="s">
        <v>4159</v>
      </c>
      <c r="Q74" s="3120" t="s">
        <v>4159</v>
      </c>
      <c r="R74" s="3120"/>
      <c r="S74" s="3120"/>
      <c r="T74" s="3120"/>
      <c r="U74" s="3120"/>
      <c r="V74" s="3125" t="s">
        <v>4325</v>
      </c>
    </row>
    <row r="75" spans="1:22" s="3118" customFormat="1" ht="30" customHeight="1">
      <c r="A75" s="4433">
        <v>5</v>
      </c>
      <c r="B75" s="4436" t="s">
        <v>4326</v>
      </c>
      <c r="C75" s="4436" t="s">
        <v>4260</v>
      </c>
      <c r="D75" s="4363" t="s">
        <v>4327</v>
      </c>
      <c r="E75" s="4338">
        <v>1</v>
      </c>
      <c r="F75" s="4338" t="s">
        <v>4138</v>
      </c>
      <c r="G75" s="4338" t="s">
        <v>4184</v>
      </c>
      <c r="H75" s="4405"/>
      <c r="I75" s="1493" t="s">
        <v>819</v>
      </c>
      <c r="J75" s="1550">
        <v>30</v>
      </c>
      <c r="K75" s="1550">
        <v>46</v>
      </c>
      <c r="L75" s="1550">
        <v>8.5</v>
      </c>
      <c r="M75" s="1500">
        <f t="shared" si="7"/>
        <v>1380</v>
      </c>
      <c r="N75" s="4344">
        <f>SUM(M75:M75)*E75+SUM(M77:M77)*E75</f>
        <v>2010</v>
      </c>
      <c r="O75" s="4400">
        <f>(J75*K75*L75+J76*K76*L76+J77*K77*L77)*E75</f>
        <v>16479</v>
      </c>
      <c r="P75" s="4386" t="s">
        <v>4098</v>
      </c>
      <c r="Q75" s="4386" t="s">
        <v>4159</v>
      </c>
      <c r="R75" s="4386" t="s">
        <v>4328</v>
      </c>
      <c r="S75" s="4373" t="s">
        <v>4329</v>
      </c>
      <c r="T75" s="4386"/>
      <c r="U75" s="4454"/>
      <c r="V75" s="4425" t="s">
        <v>4330</v>
      </c>
    </row>
    <row r="76" spans="1:22" s="3118" customFormat="1" ht="30" customHeight="1">
      <c r="A76" s="4434"/>
      <c r="B76" s="4437"/>
      <c r="C76" s="4437"/>
      <c r="D76" s="4364"/>
      <c r="E76" s="4339"/>
      <c r="F76" s="4339"/>
      <c r="G76" s="4339"/>
      <c r="H76" s="4428"/>
      <c r="I76" s="1493" t="s">
        <v>819</v>
      </c>
      <c r="J76" s="1550">
        <v>15</v>
      </c>
      <c r="K76" s="1550">
        <v>46</v>
      </c>
      <c r="L76" s="1550">
        <v>3.55</v>
      </c>
      <c r="M76" s="1500">
        <f t="shared" si="7"/>
        <v>690</v>
      </c>
      <c r="N76" s="4345"/>
      <c r="O76" s="4451"/>
      <c r="P76" s="4387"/>
      <c r="Q76" s="4387"/>
      <c r="R76" s="4387"/>
      <c r="S76" s="4452"/>
      <c r="T76" s="4387"/>
      <c r="U76" s="4455"/>
      <c r="V76" s="4426"/>
    </row>
    <row r="77" spans="1:22" s="3118" customFormat="1" ht="30" customHeight="1">
      <c r="A77" s="4435"/>
      <c r="B77" s="4438"/>
      <c r="C77" s="4438"/>
      <c r="D77" s="4398"/>
      <c r="E77" s="4340"/>
      <c r="F77" s="4340"/>
      <c r="G77" s="4340"/>
      <c r="H77" s="4406"/>
      <c r="I77" s="1493" t="s">
        <v>4331</v>
      </c>
      <c r="J77" s="1550">
        <v>42</v>
      </c>
      <c r="K77" s="1550">
        <v>15</v>
      </c>
      <c r="L77" s="1550">
        <v>3.65</v>
      </c>
      <c r="M77" s="1500">
        <f t="shared" si="7"/>
        <v>630</v>
      </c>
      <c r="N77" s="4353"/>
      <c r="O77" s="4401"/>
      <c r="P77" s="4402"/>
      <c r="Q77" s="4402"/>
      <c r="R77" s="4402"/>
      <c r="S77" s="4453"/>
      <c r="T77" s="4402"/>
      <c r="U77" s="4456"/>
      <c r="V77" s="4427"/>
    </row>
    <row r="78" spans="1:22" s="3339" customFormat="1" ht="28.5" customHeight="1">
      <c r="A78" s="3336">
        <v>6</v>
      </c>
      <c r="B78" s="3337" t="s">
        <v>4332</v>
      </c>
      <c r="C78" s="3337" t="s">
        <v>4260</v>
      </c>
      <c r="D78" s="3110" t="s">
        <v>4333</v>
      </c>
      <c r="E78" s="1557">
        <v>1</v>
      </c>
      <c r="F78" s="1493" t="s">
        <v>4138</v>
      </c>
      <c r="G78" s="3111" t="s">
        <v>4184</v>
      </c>
      <c r="H78" s="3112"/>
      <c r="I78" s="1493" t="s">
        <v>819</v>
      </c>
      <c r="J78" s="1550">
        <v>40</v>
      </c>
      <c r="K78" s="1550">
        <v>30</v>
      </c>
      <c r="L78" s="1550">
        <v>5.7</v>
      </c>
      <c r="M78" s="1500">
        <f t="shared" si="7"/>
        <v>1200</v>
      </c>
      <c r="N78" s="3113">
        <f>M78*E78</f>
        <v>1200</v>
      </c>
      <c r="O78" s="3338">
        <f>(J78*K78*L78)*E78</f>
        <v>6840</v>
      </c>
      <c r="P78" s="3120" t="s">
        <v>4098</v>
      </c>
      <c r="Q78" s="3120" t="s">
        <v>4098</v>
      </c>
      <c r="R78" s="3120"/>
      <c r="S78" s="3120"/>
      <c r="T78" s="3120"/>
      <c r="U78" s="3120"/>
      <c r="V78" s="3335" t="s">
        <v>4334</v>
      </c>
    </row>
    <row r="79" spans="1:22" s="3118" customFormat="1" ht="30" customHeight="1">
      <c r="A79" s="3336">
        <v>7</v>
      </c>
      <c r="B79" s="3337" t="s">
        <v>4335</v>
      </c>
      <c r="C79" s="3337" t="s">
        <v>4316</v>
      </c>
      <c r="D79" s="3110" t="s">
        <v>4336</v>
      </c>
      <c r="E79" s="1557">
        <v>1</v>
      </c>
      <c r="F79" s="1493" t="s">
        <v>932</v>
      </c>
      <c r="G79" s="3111" t="s">
        <v>4184</v>
      </c>
      <c r="H79" s="3112"/>
      <c r="I79" s="1493" t="s">
        <v>819</v>
      </c>
      <c r="J79" s="1550">
        <v>12</v>
      </c>
      <c r="K79" s="1550">
        <v>9</v>
      </c>
      <c r="L79" s="1550">
        <v>4.0999999999999996</v>
      </c>
      <c r="M79" s="1500">
        <f t="shared" si="7"/>
        <v>108</v>
      </c>
      <c r="N79" s="3113">
        <f>M79*E79</f>
        <v>108</v>
      </c>
      <c r="O79" s="3338">
        <f>(J79*K79*L79)*E79</f>
        <v>442.79999999999995</v>
      </c>
      <c r="P79" s="3120" t="s">
        <v>4159</v>
      </c>
      <c r="Q79" s="3120" t="s">
        <v>4159</v>
      </c>
      <c r="R79" s="3120"/>
      <c r="S79" s="3120"/>
      <c r="T79" s="3120"/>
      <c r="U79" s="3120"/>
      <c r="V79" s="3335" t="s">
        <v>4337</v>
      </c>
    </row>
    <row r="80" spans="1:22" s="3118" customFormat="1" ht="30" customHeight="1">
      <c r="A80" s="3336">
        <v>8</v>
      </c>
      <c r="B80" s="3337" t="s">
        <v>4338</v>
      </c>
      <c r="C80" s="3337" t="s">
        <v>4260</v>
      </c>
      <c r="D80" s="3110" t="s">
        <v>4339</v>
      </c>
      <c r="E80" s="1557">
        <v>1</v>
      </c>
      <c r="F80" s="1493" t="s">
        <v>932</v>
      </c>
      <c r="G80" s="3111" t="s">
        <v>4184</v>
      </c>
      <c r="H80" s="3112"/>
      <c r="I80" s="1493" t="s">
        <v>819</v>
      </c>
      <c r="J80" s="1550">
        <v>84</v>
      </c>
      <c r="K80" s="1550">
        <v>24</v>
      </c>
      <c r="L80" s="1550">
        <v>6.15</v>
      </c>
      <c r="M80" s="1500">
        <f t="shared" si="7"/>
        <v>2016</v>
      </c>
      <c r="N80" s="3172">
        <f>SUM(M80:M80)*E80</f>
        <v>2016</v>
      </c>
      <c r="O80" s="3340">
        <f>(J80*K80*L80)*E80</f>
        <v>12398.400000000001</v>
      </c>
      <c r="P80" s="3341" t="s">
        <v>4159</v>
      </c>
      <c r="Q80" s="3341" t="s">
        <v>4159</v>
      </c>
      <c r="R80" s="3173"/>
      <c r="S80" s="3173"/>
      <c r="T80" s="3173"/>
      <c r="U80" s="3173"/>
      <c r="V80" s="3335" t="s">
        <v>4340</v>
      </c>
    </row>
    <row r="81" spans="1:22" s="3118" customFormat="1" ht="30" customHeight="1">
      <c r="A81" s="3336">
        <v>9</v>
      </c>
      <c r="B81" s="3337" t="s">
        <v>4341</v>
      </c>
      <c r="C81" s="3337" t="s">
        <v>4316</v>
      </c>
      <c r="D81" s="3110" t="s">
        <v>4342</v>
      </c>
      <c r="E81" s="1557">
        <v>1</v>
      </c>
      <c r="F81" s="1493" t="s">
        <v>4343</v>
      </c>
      <c r="G81" s="3111" t="s">
        <v>4184</v>
      </c>
      <c r="H81" s="3112"/>
      <c r="I81" s="1493" t="s">
        <v>819</v>
      </c>
      <c r="J81" s="1550">
        <v>37</v>
      </c>
      <c r="K81" s="1550">
        <v>18</v>
      </c>
      <c r="L81" s="1550">
        <v>5.9</v>
      </c>
      <c r="M81" s="1500">
        <f t="shared" si="7"/>
        <v>666</v>
      </c>
      <c r="N81" s="3113">
        <f>M81*E81</f>
        <v>666</v>
      </c>
      <c r="O81" s="3338">
        <f>(J81*K81*L81)*E81</f>
        <v>3929.4</v>
      </c>
      <c r="P81" s="3120" t="s">
        <v>4159</v>
      </c>
      <c r="Q81" s="3120" t="s">
        <v>4098</v>
      </c>
      <c r="R81" s="3120"/>
      <c r="S81" s="3120"/>
      <c r="T81" s="3120"/>
      <c r="U81" s="3120"/>
      <c r="V81" s="3335" t="s">
        <v>4344</v>
      </c>
    </row>
    <row r="82" spans="1:22" s="3118" customFormat="1" ht="30" customHeight="1">
      <c r="A82" s="4433">
        <v>10</v>
      </c>
      <c r="B82" s="4436" t="s">
        <v>4345</v>
      </c>
      <c r="C82" s="4436" t="s">
        <v>4346</v>
      </c>
      <c r="D82" s="4363" t="s">
        <v>4347</v>
      </c>
      <c r="E82" s="4338">
        <v>1</v>
      </c>
      <c r="F82" s="4338" t="s">
        <v>932</v>
      </c>
      <c r="G82" s="4338" t="s">
        <v>4184</v>
      </c>
      <c r="H82" s="4405"/>
      <c r="I82" s="3342" t="s">
        <v>4348</v>
      </c>
      <c r="J82" s="3343">
        <v>24</v>
      </c>
      <c r="K82" s="3344">
        <v>36</v>
      </c>
      <c r="L82" s="3344">
        <v>4.8</v>
      </c>
      <c r="M82" s="3345">
        <f>J82*K82-(2*43)</f>
        <v>778</v>
      </c>
      <c r="N82" s="4344">
        <f>SUM(M82:M85)*E82</f>
        <v>2380</v>
      </c>
      <c r="O82" s="4400">
        <f>(M82*L82+M83*L83+L84*M84+L85*M85)</f>
        <v>8990.4</v>
      </c>
      <c r="P82" s="4338" t="s">
        <v>4159</v>
      </c>
      <c r="Q82" s="4338" t="s">
        <v>4098</v>
      </c>
      <c r="R82" s="4338"/>
      <c r="S82" s="4338"/>
      <c r="T82" s="4338"/>
      <c r="U82" s="4338"/>
      <c r="V82" s="4457" t="s">
        <v>4349</v>
      </c>
    </row>
    <row r="83" spans="1:22" s="3118" customFormat="1" ht="30" customHeight="1">
      <c r="A83" s="4434"/>
      <c r="B83" s="4437"/>
      <c r="C83" s="4437"/>
      <c r="D83" s="4364"/>
      <c r="E83" s="4339"/>
      <c r="F83" s="4339"/>
      <c r="G83" s="4339"/>
      <c r="H83" s="4428"/>
      <c r="I83" s="1493" t="s">
        <v>4313</v>
      </c>
      <c r="J83" s="3343">
        <v>18</v>
      </c>
      <c r="K83" s="3344">
        <v>36</v>
      </c>
      <c r="L83" s="3344">
        <v>3.6</v>
      </c>
      <c r="M83" s="3345">
        <f>J83*K83</f>
        <v>648</v>
      </c>
      <c r="N83" s="4345"/>
      <c r="O83" s="4451"/>
      <c r="P83" s="4339"/>
      <c r="Q83" s="4339"/>
      <c r="R83" s="4339"/>
      <c r="S83" s="4339"/>
      <c r="T83" s="4339"/>
      <c r="U83" s="4339"/>
      <c r="V83" s="4458"/>
    </row>
    <row r="84" spans="1:22" s="3118" customFormat="1" ht="30" customHeight="1">
      <c r="A84" s="4434"/>
      <c r="B84" s="4437"/>
      <c r="C84" s="4437"/>
      <c r="D84" s="4364"/>
      <c r="E84" s="4339"/>
      <c r="F84" s="4339"/>
      <c r="G84" s="4339"/>
      <c r="H84" s="4428"/>
      <c r="I84" s="1493" t="s">
        <v>4350</v>
      </c>
      <c r="J84" s="3343">
        <v>18</v>
      </c>
      <c r="K84" s="3344">
        <v>36</v>
      </c>
      <c r="L84" s="3344">
        <v>3</v>
      </c>
      <c r="M84" s="3345">
        <f>J84*K84</f>
        <v>648</v>
      </c>
      <c r="N84" s="4345"/>
      <c r="O84" s="4451"/>
      <c r="P84" s="4339"/>
      <c r="Q84" s="4339"/>
      <c r="R84" s="4339"/>
      <c r="S84" s="4339"/>
      <c r="T84" s="4339"/>
      <c r="U84" s="4339"/>
      <c r="V84" s="3346"/>
    </row>
    <row r="85" spans="1:22" s="3118" customFormat="1" ht="30" customHeight="1">
      <c r="A85" s="4435"/>
      <c r="B85" s="4438"/>
      <c r="C85" s="4438"/>
      <c r="D85" s="4398"/>
      <c r="E85" s="4340"/>
      <c r="F85" s="4340"/>
      <c r="G85" s="4340"/>
      <c r="H85" s="4406"/>
      <c r="I85" s="1493" t="s">
        <v>4351</v>
      </c>
      <c r="J85" s="3343">
        <v>12.75</v>
      </c>
      <c r="K85" s="3344">
        <v>24</v>
      </c>
      <c r="L85" s="3344">
        <v>3.2</v>
      </c>
      <c r="M85" s="3345">
        <f>J85*K85</f>
        <v>306</v>
      </c>
      <c r="N85" s="4353"/>
      <c r="O85" s="4401"/>
      <c r="P85" s="4340"/>
      <c r="Q85" s="4340"/>
      <c r="R85" s="4340"/>
      <c r="S85" s="4340"/>
      <c r="T85" s="4340"/>
      <c r="U85" s="4340"/>
      <c r="V85" s="3347"/>
    </row>
    <row r="86" spans="1:22" s="3118" customFormat="1" ht="30" customHeight="1">
      <c r="A86" s="3348">
        <v>11</v>
      </c>
      <c r="B86" s="3349" t="s">
        <v>4352</v>
      </c>
      <c r="C86" s="3349" t="s">
        <v>4309</v>
      </c>
      <c r="D86" s="3157" t="s">
        <v>4353</v>
      </c>
      <c r="E86" s="1704">
        <v>1</v>
      </c>
      <c r="F86" s="1704" t="s">
        <v>4311</v>
      </c>
      <c r="G86" s="1704" t="s">
        <v>4354</v>
      </c>
      <c r="H86" s="3350"/>
      <c r="I86" s="3342" t="s">
        <v>791</v>
      </c>
      <c r="J86" s="3351">
        <v>21</v>
      </c>
      <c r="K86" s="3344">
        <v>15</v>
      </c>
      <c r="L86" s="3344">
        <v>5.67</v>
      </c>
      <c r="M86" s="3345">
        <f>J86*K86</f>
        <v>315</v>
      </c>
      <c r="N86" s="3352">
        <f>M86*E86</f>
        <v>315</v>
      </c>
      <c r="O86" s="3353">
        <f>M86*L86</f>
        <v>1786.05</v>
      </c>
      <c r="P86" s="1515"/>
      <c r="Q86" s="1515"/>
      <c r="R86" s="1515"/>
      <c r="S86" s="1515"/>
      <c r="T86" s="1515"/>
      <c r="U86" s="1515"/>
      <c r="V86" s="3346" t="s">
        <v>4355</v>
      </c>
    </row>
    <row r="87" spans="1:22" s="3118" customFormat="1" ht="30" customHeight="1">
      <c r="A87" s="3348">
        <v>12</v>
      </c>
      <c r="B87" s="3354" t="s">
        <v>4356</v>
      </c>
      <c r="C87" s="3349"/>
      <c r="D87" s="3157" t="s">
        <v>4357</v>
      </c>
      <c r="E87" s="1704">
        <v>1</v>
      </c>
      <c r="F87" s="1704" t="s">
        <v>4138</v>
      </c>
      <c r="G87" s="1704" t="s">
        <v>4144</v>
      </c>
      <c r="H87" s="3350"/>
      <c r="I87" s="3342" t="s">
        <v>791</v>
      </c>
      <c r="J87" s="3343">
        <v>4.7</v>
      </c>
      <c r="K87" s="3344">
        <v>16.7</v>
      </c>
      <c r="L87" s="3344">
        <v>6.34</v>
      </c>
      <c r="M87" s="3345">
        <f>J87*K87</f>
        <v>78.489999999999995</v>
      </c>
      <c r="N87" s="3352">
        <f>M87*E87</f>
        <v>78.489999999999995</v>
      </c>
      <c r="O87" s="3353">
        <f>M87*L87</f>
        <v>497.62659999999994</v>
      </c>
      <c r="P87" s="1515"/>
      <c r="Q87" s="1515"/>
      <c r="R87" s="1515"/>
      <c r="S87" s="1515"/>
      <c r="T87" s="1515"/>
      <c r="U87" s="1515"/>
      <c r="V87" s="3346"/>
    </row>
    <row r="88" spans="1:22" s="3118" customFormat="1" ht="28.5">
      <c r="A88" s="3355">
        <v>13</v>
      </c>
      <c r="B88" s="3337" t="s">
        <v>4358</v>
      </c>
      <c r="C88" s="3337" t="s">
        <v>4359</v>
      </c>
      <c r="D88" s="3110" t="s">
        <v>4360</v>
      </c>
      <c r="E88" s="1557">
        <v>1</v>
      </c>
      <c r="F88" s="1493" t="s">
        <v>932</v>
      </c>
      <c r="G88" s="3111" t="s">
        <v>4247</v>
      </c>
      <c r="H88" s="3112"/>
      <c r="I88" s="3342" t="s">
        <v>4361</v>
      </c>
      <c r="J88" s="3344">
        <v>4.5999999999999996</v>
      </c>
      <c r="K88" s="3344">
        <v>3.65</v>
      </c>
      <c r="L88" s="3344">
        <v>13.35</v>
      </c>
      <c r="M88" s="3345">
        <f>J88*K88*4</f>
        <v>67.16</v>
      </c>
      <c r="N88" s="3352">
        <f>M88*E88</f>
        <v>67.16</v>
      </c>
      <c r="O88" s="3353">
        <f>M88*L88</f>
        <v>896.5859999999999</v>
      </c>
      <c r="P88" s="3120" t="s">
        <v>4362</v>
      </c>
      <c r="Q88" s="3121" t="s">
        <v>4363</v>
      </c>
      <c r="R88" s="3120"/>
      <c r="S88" s="3120"/>
      <c r="T88" s="3120"/>
      <c r="U88" s="3120"/>
      <c r="V88" s="3335" t="s">
        <v>4364</v>
      </c>
    </row>
    <row r="89" spans="1:22" s="3118" customFormat="1" ht="30" customHeight="1">
      <c r="A89" s="4433">
        <v>14</v>
      </c>
      <c r="B89" s="4436" t="s">
        <v>4365</v>
      </c>
      <c r="C89" s="4436" t="s">
        <v>4316</v>
      </c>
      <c r="D89" s="4363" t="s">
        <v>4366</v>
      </c>
      <c r="E89" s="4338">
        <v>1</v>
      </c>
      <c r="F89" s="4338" t="s">
        <v>4311</v>
      </c>
      <c r="G89" s="4338" t="s">
        <v>4367</v>
      </c>
      <c r="H89" s="4405"/>
      <c r="I89" s="3342" t="s">
        <v>1090</v>
      </c>
      <c r="J89" s="3343">
        <v>27</v>
      </c>
      <c r="K89" s="3343">
        <v>21</v>
      </c>
      <c r="L89" s="3344">
        <v>4.8</v>
      </c>
      <c r="M89" s="3345">
        <f t="shared" ref="M89:M127" si="8">J89*K89</f>
        <v>567</v>
      </c>
      <c r="N89" s="4461">
        <f>SUM(M89:M90)*E89</f>
        <v>1134</v>
      </c>
      <c r="O89" s="4463">
        <f>(M89*(L89+L90))*E89</f>
        <v>4876.2</v>
      </c>
      <c r="P89" s="4386" t="s">
        <v>4368</v>
      </c>
      <c r="Q89" s="4386" t="s">
        <v>4159</v>
      </c>
      <c r="R89" s="4338"/>
      <c r="S89" s="4338"/>
      <c r="T89" s="4338"/>
      <c r="U89" s="4386"/>
      <c r="V89" s="4459" t="s">
        <v>4369</v>
      </c>
    </row>
    <row r="90" spans="1:22" s="3118" customFormat="1" ht="30" customHeight="1">
      <c r="A90" s="4435"/>
      <c r="B90" s="4438"/>
      <c r="C90" s="4438"/>
      <c r="D90" s="4398"/>
      <c r="E90" s="4340"/>
      <c r="F90" s="4340"/>
      <c r="G90" s="4340"/>
      <c r="H90" s="4406"/>
      <c r="I90" s="3342" t="s">
        <v>4370</v>
      </c>
      <c r="J90" s="3343">
        <v>27</v>
      </c>
      <c r="K90" s="3343">
        <v>21</v>
      </c>
      <c r="L90" s="3344">
        <v>3.8</v>
      </c>
      <c r="M90" s="3345">
        <f t="shared" si="8"/>
        <v>567</v>
      </c>
      <c r="N90" s="4462"/>
      <c r="O90" s="4464"/>
      <c r="P90" s="4402"/>
      <c r="Q90" s="4402"/>
      <c r="R90" s="4340"/>
      <c r="S90" s="4340"/>
      <c r="T90" s="4340"/>
      <c r="U90" s="4402"/>
      <c r="V90" s="4460"/>
    </row>
    <row r="91" spans="1:22" s="3118" customFormat="1" ht="30" customHeight="1">
      <c r="A91" s="3336">
        <v>15</v>
      </c>
      <c r="B91" s="3337" t="s">
        <v>4371</v>
      </c>
      <c r="C91" s="3337" t="s">
        <v>4316</v>
      </c>
      <c r="D91" s="3110" t="s">
        <v>4372</v>
      </c>
      <c r="E91" s="1557">
        <v>1</v>
      </c>
      <c r="F91" s="1493" t="s">
        <v>4279</v>
      </c>
      <c r="G91" s="3111" t="s">
        <v>4220</v>
      </c>
      <c r="H91" s="3112"/>
      <c r="I91" s="3342" t="s">
        <v>1090</v>
      </c>
      <c r="J91" s="3343">
        <v>6</v>
      </c>
      <c r="K91" s="3343">
        <v>10</v>
      </c>
      <c r="L91" s="3343">
        <v>3.2</v>
      </c>
      <c r="M91" s="3345">
        <f t="shared" si="8"/>
        <v>60</v>
      </c>
      <c r="N91" s="3352">
        <f>M91*E91</f>
        <v>60</v>
      </c>
      <c r="O91" s="3353">
        <f>M91*L91</f>
        <v>192</v>
      </c>
      <c r="P91" s="3120" t="s">
        <v>4098</v>
      </c>
      <c r="Q91" s="3120" t="s">
        <v>4159</v>
      </c>
      <c r="R91" s="3120"/>
      <c r="S91" s="3120"/>
      <c r="T91" s="3120"/>
      <c r="U91" s="3120"/>
      <c r="V91" s="3125"/>
    </row>
    <row r="92" spans="1:22" s="3118" customFormat="1" ht="30" customHeight="1">
      <c r="A92" s="4433">
        <v>16</v>
      </c>
      <c r="B92" s="4436" t="s">
        <v>4373</v>
      </c>
      <c r="C92" s="4436" t="s">
        <v>4182</v>
      </c>
      <c r="D92" s="4363" t="s">
        <v>4374</v>
      </c>
      <c r="E92" s="4338">
        <v>1</v>
      </c>
      <c r="F92" s="4338" t="s">
        <v>932</v>
      </c>
      <c r="G92" s="4467" t="s">
        <v>4375</v>
      </c>
      <c r="H92" s="4469"/>
      <c r="I92" s="1493" t="s">
        <v>819</v>
      </c>
      <c r="J92" s="1550">
        <v>66.400000000000006</v>
      </c>
      <c r="K92" s="1550">
        <v>22</v>
      </c>
      <c r="L92" s="3170">
        <v>2.8</v>
      </c>
      <c r="M92" s="1500">
        <f t="shared" si="8"/>
        <v>1460.8000000000002</v>
      </c>
      <c r="N92" s="4344">
        <f>SUM(M92:M94)*E92</f>
        <v>3452.8</v>
      </c>
      <c r="O92" s="4400">
        <f>(J92*K92*L92+J93*K93*L93+J94*K94*L94)*E92</f>
        <v>13718.240000000002</v>
      </c>
      <c r="P92" s="4386" t="s">
        <v>4098</v>
      </c>
      <c r="Q92" s="4386" t="s">
        <v>4098</v>
      </c>
      <c r="R92" s="4338"/>
      <c r="S92" s="4338"/>
      <c r="T92" s="4338"/>
      <c r="U92" s="4338"/>
      <c r="V92" s="4465" t="s">
        <v>4376</v>
      </c>
    </row>
    <row r="93" spans="1:22" s="3118" customFormat="1" ht="30" customHeight="1">
      <c r="A93" s="4434"/>
      <c r="B93" s="4437"/>
      <c r="C93" s="4437"/>
      <c r="D93" s="4364"/>
      <c r="E93" s="4339"/>
      <c r="F93" s="4339"/>
      <c r="G93" s="4468"/>
      <c r="H93" s="4470"/>
      <c r="I93" s="1493" t="s">
        <v>4377</v>
      </c>
      <c r="J93" s="1550">
        <v>66.400000000000006</v>
      </c>
      <c r="K93" s="1550">
        <v>22</v>
      </c>
      <c r="L93" s="3170">
        <v>5.5</v>
      </c>
      <c r="M93" s="1500">
        <f t="shared" si="8"/>
        <v>1460.8000000000002</v>
      </c>
      <c r="N93" s="4345"/>
      <c r="O93" s="4451"/>
      <c r="P93" s="4387"/>
      <c r="Q93" s="4387"/>
      <c r="R93" s="4339"/>
      <c r="S93" s="4339"/>
      <c r="T93" s="4339"/>
      <c r="U93" s="4339"/>
      <c r="V93" s="4466"/>
    </row>
    <row r="94" spans="1:22" s="3118" customFormat="1" ht="30" customHeight="1">
      <c r="A94" s="4434"/>
      <c r="B94" s="4437"/>
      <c r="C94" s="4437"/>
      <c r="D94" s="4364"/>
      <c r="E94" s="4339"/>
      <c r="F94" s="4339"/>
      <c r="G94" s="1493" t="s">
        <v>4378</v>
      </c>
      <c r="H94" s="4470"/>
      <c r="I94" s="1493" t="s">
        <v>4122</v>
      </c>
      <c r="J94" s="1550">
        <v>66.400000000000006</v>
      </c>
      <c r="K94" s="1550">
        <v>8</v>
      </c>
      <c r="L94" s="3170">
        <v>3</v>
      </c>
      <c r="M94" s="1500">
        <f t="shared" si="8"/>
        <v>531.20000000000005</v>
      </c>
      <c r="N94" s="4345"/>
      <c r="O94" s="4451"/>
      <c r="P94" s="4387"/>
      <c r="Q94" s="4387"/>
      <c r="R94" s="4339"/>
      <c r="S94" s="4339"/>
      <c r="T94" s="4339"/>
      <c r="U94" s="4339"/>
      <c r="V94" s="4466"/>
    </row>
    <row r="95" spans="1:22" s="3118" customFormat="1" ht="30" customHeight="1">
      <c r="A95" s="4435"/>
      <c r="B95" s="4438"/>
      <c r="C95" s="4438"/>
      <c r="D95" s="4398"/>
      <c r="E95" s="4340"/>
      <c r="F95" s="4340"/>
      <c r="G95" s="1635" t="s">
        <v>4379</v>
      </c>
      <c r="H95" s="4471"/>
      <c r="I95" s="1493" t="s">
        <v>4122</v>
      </c>
      <c r="J95" s="1550">
        <v>15</v>
      </c>
      <c r="K95" s="1550">
        <v>22</v>
      </c>
      <c r="L95" s="3170">
        <v>5.3</v>
      </c>
      <c r="M95" s="1500">
        <f t="shared" si="8"/>
        <v>330</v>
      </c>
      <c r="N95" s="4353"/>
      <c r="O95" s="4401"/>
      <c r="P95" s="4402"/>
      <c r="Q95" s="4402"/>
      <c r="R95" s="4340"/>
      <c r="S95" s="4340"/>
      <c r="T95" s="4340"/>
      <c r="U95" s="4340"/>
      <c r="V95" s="3356"/>
    </row>
    <row r="96" spans="1:22" s="3118" customFormat="1" ht="30" customHeight="1">
      <c r="A96" s="4433">
        <v>17</v>
      </c>
      <c r="B96" s="4436" t="s">
        <v>4380</v>
      </c>
      <c r="C96" s="4436" t="s">
        <v>4204</v>
      </c>
      <c r="D96" s="4363" t="s">
        <v>4381</v>
      </c>
      <c r="E96" s="4338">
        <v>1</v>
      </c>
      <c r="F96" s="4311" t="s">
        <v>932</v>
      </c>
      <c r="G96" s="4467" t="s">
        <v>4184</v>
      </c>
      <c r="H96" s="4469"/>
      <c r="I96" s="1493" t="s">
        <v>819</v>
      </c>
      <c r="J96" s="1550">
        <v>91.3</v>
      </c>
      <c r="K96" s="1550">
        <v>17.5</v>
      </c>
      <c r="L96" s="3170">
        <v>2.9</v>
      </c>
      <c r="M96" s="1500">
        <f t="shared" si="8"/>
        <v>1597.75</v>
      </c>
      <c r="N96" s="4344">
        <f>SUM(M96:M99)*E96</f>
        <v>4587.4750000000004</v>
      </c>
      <c r="O96" s="4400">
        <f>(J96*K96*L96+J97*K97*L97+J98*K98*L98+J99*K99*L99)*E96</f>
        <v>20332.537499999999</v>
      </c>
      <c r="P96" s="4386" t="s">
        <v>4098</v>
      </c>
      <c r="Q96" s="4386" t="s">
        <v>4098</v>
      </c>
      <c r="R96" s="4386"/>
      <c r="S96" s="4386"/>
      <c r="T96" s="4386"/>
      <c r="U96" s="4386"/>
      <c r="V96" s="4425" t="s">
        <v>4382</v>
      </c>
    </row>
    <row r="97" spans="1:22" s="3118" customFormat="1" ht="30" customHeight="1">
      <c r="A97" s="4434"/>
      <c r="B97" s="4437"/>
      <c r="C97" s="4437"/>
      <c r="D97" s="4364"/>
      <c r="E97" s="4339"/>
      <c r="F97" s="4312"/>
      <c r="G97" s="4468"/>
      <c r="H97" s="4470"/>
      <c r="I97" s="1493" t="s">
        <v>4383</v>
      </c>
      <c r="J97" s="1550">
        <v>91.3</v>
      </c>
      <c r="K97" s="1550">
        <v>17.5</v>
      </c>
      <c r="L97" s="3170">
        <v>5.5</v>
      </c>
      <c r="M97" s="1500">
        <f t="shared" si="8"/>
        <v>1597.75</v>
      </c>
      <c r="N97" s="4345"/>
      <c r="O97" s="4451"/>
      <c r="P97" s="4387"/>
      <c r="Q97" s="4387"/>
      <c r="R97" s="4387"/>
      <c r="S97" s="4387"/>
      <c r="T97" s="4387"/>
      <c r="U97" s="4387"/>
      <c r="V97" s="4426"/>
    </row>
    <row r="98" spans="1:22" s="3118" customFormat="1" ht="30" customHeight="1">
      <c r="A98" s="4434"/>
      <c r="B98" s="4437"/>
      <c r="C98" s="4437"/>
      <c r="D98" s="4364"/>
      <c r="E98" s="4339"/>
      <c r="F98" s="4312"/>
      <c r="G98" s="1493" t="s">
        <v>4384</v>
      </c>
      <c r="H98" s="4470"/>
      <c r="I98" s="1493" t="s">
        <v>4385</v>
      </c>
      <c r="J98" s="1550">
        <v>76.3</v>
      </c>
      <c r="K98" s="1550">
        <v>8</v>
      </c>
      <c r="L98" s="3170">
        <v>3</v>
      </c>
      <c r="M98" s="1500">
        <f t="shared" si="8"/>
        <v>610.4</v>
      </c>
      <c r="N98" s="4345"/>
      <c r="O98" s="4451"/>
      <c r="P98" s="4387"/>
      <c r="Q98" s="4387"/>
      <c r="R98" s="4387"/>
      <c r="S98" s="4387"/>
      <c r="T98" s="4387"/>
      <c r="U98" s="4387"/>
      <c r="V98" s="4426"/>
    </row>
    <row r="99" spans="1:22" s="3118" customFormat="1" ht="30" customHeight="1">
      <c r="A99" s="4435"/>
      <c r="B99" s="4438"/>
      <c r="C99" s="4438"/>
      <c r="D99" s="4398"/>
      <c r="E99" s="4340"/>
      <c r="F99" s="4337"/>
      <c r="G99" s="3111" t="s">
        <v>4386</v>
      </c>
      <c r="H99" s="4471"/>
      <c r="I99" s="1493" t="s">
        <v>4122</v>
      </c>
      <c r="J99" s="1550">
        <v>30.65</v>
      </c>
      <c r="K99" s="1550">
        <v>25.5</v>
      </c>
      <c r="L99" s="1550">
        <v>6.5</v>
      </c>
      <c r="M99" s="1500">
        <f t="shared" si="8"/>
        <v>781.57499999999993</v>
      </c>
      <c r="N99" s="4353"/>
      <c r="O99" s="4401"/>
      <c r="P99" s="4402"/>
      <c r="Q99" s="4402"/>
      <c r="R99" s="4402"/>
      <c r="S99" s="4402"/>
      <c r="T99" s="4402"/>
      <c r="U99" s="4402"/>
      <c r="V99" s="4427"/>
    </row>
    <row r="100" spans="1:22" s="3118" customFormat="1" ht="51" customHeight="1" thickBot="1">
      <c r="A100" s="3357">
        <v>18</v>
      </c>
      <c r="B100" s="3358" t="s">
        <v>4387</v>
      </c>
      <c r="C100" s="3358" t="s">
        <v>4388</v>
      </c>
      <c r="D100" s="3233" t="s">
        <v>4389</v>
      </c>
      <c r="E100" s="3359">
        <v>1</v>
      </c>
      <c r="F100" s="3198" t="s">
        <v>4138</v>
      </c>
      <c r="G100" s="3236" t="s">
        <v>4184</v>
      </c>
      <c r="H100" s="3237"/>
      <c r="I100" s="3198" t="s">
        <v>4114</v>
      </c>
      <c r="J100" s="3199">
        <v>20</v>
      </c>
      <c r="K100" s="3199">
        <v>42</v>
      </c>
      <c r="L100" s="3199">
        <v>7</v>
      </c>
      <c r="M100" s="3200">
        <f t="shared" si="8"/>
        <v>840</v>
      </c>
      <c r="N100" s="3238">
        <f t="shared" ref="N100:N107" si="9">M100*E100</f>
        <v>840</v>
      </c>
      <c r="O100" s="3239">
        <f>N100*L100</f>
        <v>5880</v>
      </c>
      <c r="P100" s="3240" t="s">
        <v>4159</v>
      </c>
      <c r="Q100" s="3294" t="s">
        <v>4159</v>
      </c>
      <c r="R100" s="3294"/>
      <c r="S100" s="3294"/>
      <c r="T100" s="3294"/>
      <c r="U100" s="3241"/>
      <c r="V100" s="3242" t="s">
        <v>4390</v>
      </c>
    </row>
    <row r="101" spans="1:22" s="3118" customFormat="1" ht="30" hidden="1" customHeight="1">
      <c r="A101" s="3360"/>
      <c r="B101" s="3361" t="s">
        <v>4391</v>
      </c>
      <c r="C101" s="3361" t="s">
        <v>4288</v>
      </c>
      <c r="D101" s="3362" t="s">
        <v>4392</v>
      </c>
      <c r="E101" s="3363"/>
      <c r="F101" s="3364" t="s">
        <v>4138</v>
      </c>
      <c r="G101" s="3365" t="s">
        <v>4393</v>
      </c>
      <c r="H101" s="3365"/>
      <c r="I101" s="3364" t="s">
        <v>4122</v>
      </c>
      <c r="J101" s="3366">
        <v>21</v>
      </c>
      <c r="K101" s="3366">
        <v>44</v>
      </c>
      <c r="L101" s="3366" t="s">
        <v>2155</v>
      </c>
      <c r="M101" s="3367">
        <f t="shared" si="8"/>
        <v>924</v>
      </c>
      <c r="N101" s="3368">
        <f t="shared" si="9"/>
        <v>0</v>
      </c>
      <c r="O101" s="3369" t="s">
        <v>2155</v>
      </c>
      <c r="P101" s="3370" t="s">
        <v>4368</v>
      </c>
      <c r="Q101" s="3370"/>
      <c r="R101" s="3370"/>
      <c r="S101" s="3370"/>
      <c r="T101" s="3370"/>
      <c r="U101" s="3370"/>
      <c r="V101" s="3371" t="s">
        <v>4394</v>
      </c>
    </row>
    <row r="102" spans="1:22" s="3118" customFormat="1" ht="114.75" hidden="1" thickBot="1">
      <c r="A102" s="3372"/>
      <c r="B102" s="3373" t="s">
        <v>4395</v>
      </c>
      <c r="C102" s="3373" t="s">
        <v>4396</v>
      </c>
      <c r="D102" s="3374" t="s">
        <v>4397</v>
      </c>
      <c r="E102" s="3375"/>
      <c r="F102" s="3376" t="s">
        <v>4398</v>
      </c>
      <c r="G102" s="3377" t="s">
        <v>4297</v>
      </c>
      <c r="H102" s="3377"/>
      <c r="I102" s="3376" t="s">
        <v>4122</v>
      </c>
      <c r="J102" s="3378">
        <v>12</v>
      </c>
      <c r="K102" s="3378">
        <v>28</v>
      </c>
      <c r="L102" s="3378" t="s">
        <v>4399</v>
      </c>
      <c r="M102" s="3379">
        <f t="shared" si="8"/>
        <v>336</v>
      </c>
      <c r="N102" s="3380">
        <f t="shared" si="9"/>
        <v>0</v>
      </c>
      <c r="O102" s="3381"/>
      <c r="P102" s="3382" t="s">
        <v>4159</v>
      </c>
      <c r="Q102" s="3382"/>
      <c r="R102" s="3382" t="s">
        <v>4240</v>
      </c>
      <c r="S102" s="3382" t="s">
        <v>4400</v>
      </c>
      <c r="T102" s="3382" t="s">
        <v>4401</v>
      </c>
      <c r="U102" s="3382" t="s">
        <v>4402</v>
      </c>
      <c r="V102" s="3383" t="s">
        <v>4403</v>
      </c>
    </row>
    <row r="103" spans="1:22" s="3118" customFormat="1" ht="30" hidden="1" customHeight="1">
      <c r="A103" s="3372"/>
      <c r="B103" s="3373" t="s">
        <v>4404</v>
      </c>
      <c r="C103" s="3373" t="s">
        <v>4405</v>
      </c>
      <c r="D103" s="3374" t="s">
        <v>4406</v>
      </c>
      <c r="E103" s="3375"/>
      <c r="F103" s="3376" t="s">
        <v>4407</v>
      </c>
      <c r="G103" s="3377" t="s">
        <v>4408</v>
      </c>
      <c r="H103" s="3377"/>
      <c r="I103" s="3376" t="s">
        <v>4122</v>
      </c>
      <c r="J103" s="3378">
        <v>10</v>
      </c>
      <c r="K103" s="3378">
        <v>5</v>
      </c>
      <c r="L103" s="3378" t="s">
        <v>4409</v>
      </c>
      <c r="M103" s="3379">
        <f t="shared" si="8"/>
        <v>50</v>
      </c>
      <c r="N103" s="3380">
        <f t="shared" si="9"/>
        <v>0</v>
      </c>
      <c r="O103" s="3381"/>
      <c r="P103" s="3382" t="s">
        <v>4368</v>
      </c>
      <c r="Q103" s="3382"/>
      <c r="R103" s="3382"/>
      <c r="S103" s="3382"/>
      <c r="T103" s="3382"/>
      <c r="U103" s="3382" t="s">
        <v>4410</v>
      </c>
      <c r="V103" s="3383" t="s">
        <v>4110</v>
      </c>
    </row>
    <row r="104" spans="1:22" s="3118" customFormat="1" ht="30" hidden="1" customHeight="1">
      <c r="A104" s="3372"/>
      <c r="B104" s="3373" t="s">
        <v>4411</v>
      </c>
      <c r="C104" s="3373" t="s">
        <v>4412</v>
      </c>
      <c r="D104" s="3374" t="s">
        <v>4413</v>
      </c>
      <c r="E104" s="3375"/>
      <c r="F104" s="3376" t="s">
        <v>4407</v>
      </c>
      <c r="G104" s="3377" t="s">
        <v>4414</v>
      </c>
      <c r="H104" s="3377"/>
      <c r="I104" s="3376" t="s">
        <v>4122</v>
      </c>
      <c r="J104" s="3378">
        <v>15</v>
      </c>
      <c r="K104" s="3378">
        <v>8</v>
      </c>
      <c r="L104" s="3378" t="s">
        <v>4409</v>
      </c>
      <c r="M104" s="3379">
        <f t="shared" si="8"/>
        <v>120</v>
      </c>
      <c r="N104" s="3380">
        <f t="shared" si="9"/>
        <v>0</v>
      </c>
      <c r="O104" s="3381"/>
      <c r="P104" s="3382" t="s">
        <v>4368</v>
      </c>
      <c r="Q104" s="3382"/>
      <c r="R104" s="3382"/>
      <c r="S104" s="3382"/>
      <c r="T104" s="3382"/>
      <c r="U104" s="3382" t="s">
        <v>4415</v>
      </c>
      <c r="V104" s="3383" t="s">
        <v>4416</v>
      </c>
    </row>
    <row r="105" spans="1:22" s="3118" customFormat="1" ht="143.25" hidden="1" thickBot="1">
      <c r="A105" s="3372"/>
      <c r="B105" s="3373" t="s">
        <v>4417</v>
      </c>
      <c r="C105" s="3373" t="s">
        <v>4405</v>
      </c>
      <c r="D105" s="3374" t="s">
        <v>4418</v>
      </c>
      <c r="E105" s="3375"/>
      <c r="F105" s="3376" t="s">
        <v>4419</v>
      </c>
      <c r="G105" s="3377" t="s">
        <v>4414</v>
      </c>
      <c r="H105" s="3377"/>
      <c r="I105" s="3376" t="s">
        <v>4122</v>
      </c>
      <c r="J105" s="3378">
        <v>150</v>
      </c>
      <c r="K105" s="3378">
        <v>83</v>
      </c>
      <c r="L105" s="3378" t="s">
        <v>4409</v>
      </c>
      <c r="M105" s="3379">
        <f t="shared" si="8"/>
        <v>12450</v>
      </c>
      <c r="N105" s="3380">
        <f t="shared" si="9"/>
        <v>0</v>
      </c>
      <c r="O105" s="3381"/>
      <c r="P105" s="3382" t="s">
        <v>4420</v>
      </c>
      <c r="Q105" s="3382"/>
      <c r="R105" s="3382"/>
      <c r="S105" s="3382"/>
      <c r="T105" s="3382"/>
      <c r="U105" s="3382" t="s">
        <v>4421</v>
      </c>
      <c r="V105" s="3383" t="s">
        <v>4422</v>
      </c>
    </row>
    <row r="106" spans="1:22" s="3118" customFormat="1" ht="30" hidden="1" customHeight="1">
      <c r="A106" s="3372"/>
      <c r="B106" s="3373" t="s">
        <v>4423</v>
      </c>
      <c r="C106" s="3373" t="s">
        <v>4405</v>
      </c>
      <c r="D106" s="3374" t="s">
        <v>4424</v>
      </c>
      <c r="E106" s="3375"/>
      <c r="F106" s="3376" t="s">
        <v>4425</v>
      </c>
      <c r="G106" s="3377" t="s">
        <v>4408</v>
      </c>
      <c r="H106" s="3377"/>
      <c r="I106" s="3376" t="s">
        <v>4122</v>
      </c>
      <c r="J106" s="3378">
        <v>18</v>
      </c>
      <c r="K106" s="3378">
        <v>20</v>
      </c>
      <c r="L106" s="3378" t="s">
        <v>4426</v>
      </c>
      <c r="M106" s="3379">
        <f t="shared" si="8"/>
        <v>360</v>
      </c>
      <c r="N106" s="3380">
        <f t="shared" si="9"/>
        <v>0</v>
      </c>
      <c r="O106" s="3381"/>
      <c r="P106" s="3382" t="s">
        <v>4159</v>
      </c>
      <c r="Q106" s="3382"/>
      <c r="R106" s="3382"/>
      <c r="S106" s="3382"/>
      <c r="T106" s="3382"/>
      <c r="U106" s="3382" t="s">
        <v>4427</v>
      </c>
      <c r="V106" s="3383" t="s">
        <v>4428</v>
      </c>
    </row>
    <row r="107" spans="1:22" s="3118" customFormat="1" ht="57.75" hidden="1" thickBot="1">
      <c r="A107" s="3372"/>
      <c r="B107" s="3373"/>
      <c r="C107" s="3373" t="s">
        <v>4288</v>
      </c>
      <c r="D107" s="3374" t="s">
        <v>4429</v>
      </c>
      <c r="E107" s="3375"/>
      <c r="F107" s="3376" t="s">
        <v>4138</v>
      </c>
      <c r="G107" s="3377" t="s">
        <v>4430</v>
      </c>
      <c r="H107" s="3377"/>
      <c r="I107" s="3376" t="s">
        <v>4122</v>
      </c>
      <c r="J107" s="3378">
        <v>53</v>
      </c>
      <c r="K107" s="3378">
        <v>58</v>
      </c>
      <c r="L107" s="3378"/>
      <c r="M107" s="3379">
        <f t="shared" si="8"/>
        <v>3074</v>
      </c>
      <c r="N107" s="3380">
        <f t="shared" si="9"/>
        <v>0</v>
      </c>
      <c r="O107" s="3381"/>
      <c r="P107" s="3382" t="s">
        <v>4368</v>
      </c>
      <c r="Q107" s="3382" t="s">
        <v>4431</v>
      </c>
      <c r="R107" s="3382"/>
      <c r="S107" s="3382"/>
      <c r="T107" s="3382"/>
      <c r="U107" s="3382" t="s">
        <v>4432</v>
      </c>
      <c r="V107" s="3383" t="s">
        <v>4433</v>
      </c>
    </row>
    <row r="108" spans="1:22" s="3118" customFormat="1" ht="30" hidden="1" customHeight="1">
      <c r="A108" s="3372"/>
      <c r="B108" s="3373"/>
      <c r="C108" s="3373" t="s">
        <v>4288</v>
      </c>
      <c r="D108" s="3374" t="s">
        <v>4434</v>
      </c>
      <c r="E108" s="3375"/>
      <c r="F108" s="3376" t="s">
        <v>4398</v>
      </c>
      <c r="G108" s="3377" t="s">
        <v>4435</v>
      </c>
      <c r="H108" s="3377"/>
      <c r="I108" s="3376" t="s">
        <v>4385</v>
      </c>
      <c r="J108" s="3378">
        <v>40</v>
      </c>
      <c r="K108" s="3378">
        <v>50</v>
      </c>
      <c r="L108" s="3378" t="s">
        <v>188</v>
      </c>
      <c r="M108" s="3379">
        <f t="shared" si="8"/>
        <v>2000</v>
      </c>
      <c r="N108" s="3380">
        <f>M108</f>
        <v>2000</v>
      </c>
      <c r="O108" s="3381" t="s">
        <v>4436</v>
      </c>
      <c r="P108" s="3382" t="s">
        <v>4159</v>
      </c>
      <c r="Q108" s="3382"/>
      <c r="R108" s="3382"/>
      <c r="S108" s="3382"/>
      <c r="T108" s="3382"/>
      <c r="U108" s="3382"/>
      <c r="V108" s="3383" t="s">
        <v>4437</v>
      </c>
    </row>
    <row r="109" spans="1:22" s="3118" customFormat="1" ht="28.5" hidden="1" customHeight="1">
      <c r="A109" s="3372"/>
      <c r="B109" s="3373"/>
      <c r="C109" s="3373" t="s">
        <v>4288</v>
      </c>
      <c r="D109" s="3374" t="s">
        <v>4438</v>
      </c>
      <c r="E109" s="3375"/>
      <c r="F109" s="3376" t="s">
        <v>4138</v>
      </c>
      <c r="G109" s="3377" t="s">
        <v>4439</v>
      </c>
      <c r="H109" s="3377"/>
      <c r="I109" s="3376" t="s">
        <v>4385</v>
      </c>
      <c r="J109" s="3378">
        <v>8</v>
      </c>
      <c r="K109" s="3378">
        <v>14</v>
      </c>
      <c r="L109" s="3378">
        <v>8</v>
      </c>
      <c r="M109" s="3379">
        <f t="shared" si="8"/>
        <v>112</v>
      </c>
      <c r="N109" s="3380">
        <f t="shared" ref="N109:N121" si="10">M109*E109</f>
        <v>0</v>
      </c>
      <c r="O109" s="3381">
        <f>M109*L109</f>
        <v>896</v>
      </c>
      <c r="P109" s="3382"/>
      <c r="Q109" s="3382"/>
      <c r="R109" s="3382"/>
      <c r="S109" s="3382"/>
      <c r="T109" s="3382"/>
      <c r="U109" s="3382"/>
      <c r="V109" s="3383" t="s">
        <v>4440</v>
      </c>
    </row>
    <row r="110" spans="1:22" s="3118" customFormat="1" ht="30" hidden="1" customHeight="1">
      <c r="A110" s="3372"/>
      <c r="B110" s="3373"/>
      <c r="C110" s="3373" t="s">
        <v>4112</v>
      </c>
      <c r="D110" s="3374" t="s">
        <v>4441</v>
      </c>
      <c r="E110" s="3375"/>
      <c r="F110" s="3376" t="s">
        <v>4138</v>
      </c>
      <c r="G110" s="3377" t="s">
        <v>4297</v>
      </c>
      <c r="H110" s="3377"/>
      <c r="I110" s="3376" t="s">
        <v>4122</v>
      </c>
      <c r="J110" s="3378">
        <v>11</v>
      </c>
      <c r="K110" s="3378">
        <v>30</v>
      </c>
      <c r="L110" s="3378"/>
      <c r="M110" s="3379">
        <f t="shared" si="8"/>
        <v>330</v>
      </c>
      <c r="N110" s="3380">
        <f t="shared" si="10"/>
        <v>0</v>
      </c>
      <c r="O110" s="3381"/>
      <c r="P110" s="3382"/>
      <c r="Q110" s="3382"/>
      <c r="R110" s="3382"/>
      <c r="S110" s="3382"/>
      <c r="T110" s="3382"/>
      <c r="U110" s="3382"/>
      <c r="V110" s="3383" t="s">
        <v>4442</v>
      </c>
    </row>
    <row r="111" spans="1:22" s="3118" customFormat="1" ht="30" hidden="1" customHeight="1">
      <c r="A111" s="3360"/>
      <c r="B111" s="3361"/>
      <c r="C111" s="3361" t="s">
        <v>4112</v>
      </c>
      <c r="D111" s="3362" t="s">
        <v>4443</v>
      </c>
      <c r="E111" s="3363"/>
      <c r="F111" s="3364" t="s">
        <v>4138</v>
      </c>
      <c r="G111" s="3365" t="s">
        <v>4297</v>
      </c>
      <c r="H111" s="3365"/>
      <c r="I111" s="3364" t="s">
        <v>4385</v>
      </c>
      <c r="J111" s="3366">
        <v>8.5</v>
      </c>
      <c r="K111" s="3366">
        <v>8</v>
      </c>
      <c r="L111" s="3366"/>
      <c r="M111" s="3367">
        <f t="shared" si="8"/>
        <v>68</v>
      </c>
      <c r="N111" s="3368">
        <f t="shared" si="10"/>
        <v>0</v>
      </c>
      <c r="O111" s="3369"/>
      <c r="P111" s="3370"/>
      <c r="Q111" s="3370"/>
      <c r="R111" s="3370"/>
      <c r="S111" s="3370"/>
      <c r="T111" s="3370"/>
      <c r="U111" s="3370"/>
      <c r="V111" s="3371" t="s">
        <v>4444</v>
      </c>
    </row>
    <row r="112" spans="1:22" s="3118" customFormat="1" ht="30" hidden="1" customHeight="1">
      <c r="A112" s="3360"/>
      <c r="B112" s="3361"/>
      <c r="C112" s="3361" t="s">
        <v>4288</v>
      </c>
      <c r="D112" s="3362" t="s">
        <v>4445</v>
      </c>
      <c r="E112" s="3363"/>
      <c r="F112" s="3364" t="s">
        <v>4138</v>
      </c>
      <c r="G112" s="3365" t="s">
        <v>4435</v>
      </c>
      <c r="H112" s="3365"/>
      <c r="I112" s="3364" t="s">
        <v>4122</v>
      </c>
      <c r="J112" s="3366">
        <v>12</v>
      </c>
      <c r="K112" s="3366">
        <v>10.5</v>
      </c>
      <c r="L112" s="3366"/>
      <c r="M112" s="3367">
        <f t="shared" si="8"/>
        <v>126</v>
      </c>
      <c r="N112" s="3368">
        <f t="shared" si="10"/>
        <v>0</v>
      </c>
      <c r="O112" s="3369"/>
      <c r="P112" s="3370"/>
      <c r="Q112" s="3370"/>
      <c r="R112" s="3370"/>
      <c r="S112" s="3370"/>
      <c r="T112" s="3370"/>
      <c r="U112" s="3370"/>
      <c r="V112" s="3371" t="s">
        <v>4446</v>
      </c>
    </row>
    <row r="113" spans="1:22" s="3118" customFormat="1" ht="50.25" hidden="1" thickBot="1">
      <c r="A113" s="3384"/>
      <c r="B113" s="3385"/>
      <c r="C113" s="3361" t="s">
        <v>4112</v>
      </c>
      <c r="D113" s="3362" t="s">
        <v>4447</v>
      </c>
      <c r="E113" s="3363"/>
      <c r="F113" s="3364" t="s">
        <v>4138</v>
      </c>
      <c r="G113" s="3365" t="s">
        <v>4096</v>
      </c>
      <c r="H113" s="3365"/>
      <c r="I113" s="3364" t="s">
        <v>4122</v>
      </c>
      <c r="J113" s="3366">
        <v>24</v>
      </c>
      <c r="K113" s="3366">
        <v>15</v>
      </c>
      <c r="L113" s="3366"/>
      <c r="M113" s="3367">
        <f t="shared" si="8"/>
        <v>360</v>
      </c>
      <c r="N113" s="3368">
        <f t="shared" si="10"/>
        <v>0</v>
      </c>
      <c r="O113" s="3369"/>
      <c r="P113" s="3370"/>
      <c r="Q113" s="3370"/>
      <c r="R113" s="3370"/>
      <c r="S113" s="3370"/>
      <c r="T113" s="3370"/>
      <c r="U113" s="3370"/>
      <c r="V113" s="3371" t="s">
        <v>4448</v>
      </c>
    </row>
    <row r="114" spans="1:22" s="3118" customFormat="1" ht="50.25" hidden="1" thickBot="1">
      <c r="A114" s="3360"/>
      <c r="B114" s="3361"/>
      <c r="C114" s="3361" t="s">
        <v>4112</v>
      </c>
      <c r="D114" s="3362" t="s">
        <v>4449</v>
      </c>
      <c r="E114" s="3363"/>
      <c r="F114" s="3364" t="s">
        <v>4138</v>
      </c>
      <c r="G114" s="3365" t="s">
        <v>4096</v>
      </c>
      <c r="H114" s="3365"/>
      <c r="I114" s="3364" t="s">
        <v>4122</v>
      </c>
      <c r="J114" s="3366">
        <v>24</v>
      </c>
      <c r="K114" s="3366">
        <v>15</v>
      </c>
      <c r="L114" s="3366"/>
      <c r="M114" s="3367">
        <f t="shared" si="8"/>
        <v>360</v>
      </c>
      <c r="N114" s="3368">
        <f t="shared" si="10"/>
        <v>0</v>
      </c>
      <c r="O114" s="3369"/>
      <c r="P114" s="3370"/>
      <c r="Q114" s="3370"/>
      <c r="R114" s="3370"/>
      <c r="S114" s="3370"/>
      <c r="T114" s="3370"/>
      <c r="U114" s="3370"/>
      <c r="V114" s="3371" t="s">
        <v>4450</v>
      </c>
    </row>
    <row r="115" spans="1:22" s="3118" customFormat="1" ht="50.25" hidden="1" thickBot="1">
      <c r="A115" s="3360"/>
      <c r="B115" s="3361"/>
      <c r="C115" s="3361" t="s">
        <v>4112</v>
      </c>
      <c r="D115" s="3362" t="s">
        <v>4451</v>
      </c>
      <c r="E115" s="3363"/>
      <c r="F115" s="3364" t="s">
        <v>4398</v>
      </c>
      <c r="G115" s="3365" t="s">
        <v>4096</v>
      </c>
      <c r="H115" s="3365"/>
      <c r="I115" s="3364" t="s">
        <v>4122</v>
      </c>
      <c r="J115" s="3366">
        <v>24</v>
      </c>
      <c r="K115" s="3366">
        <v>15</v>
      </c>
      <c r="L115" s="3366"/>
      <c r="M115" s="3367">
        <f t="shared" si="8"/>
        <v>360</v>
      </c>
      <c r="N115" s="3368">
        <f t="shared" si="10"/>
        <v>0</v>
      </c>
      <c r="O115" s="3369"/>
      <c r="P115" s="3370"/>
      <c r="Q115" s="3370"/>
      <c r="R115" s="3370"/>
      <c r="S115" s="3370"/>
      <c r="T115" s="3370"/>
      <c r="U115" s="3370"/>
      <c r="V115" s="3371" t="s">
        <v>4450</v>
      </c>
    </row>
    <row r="116" spans="1:22" s="3118" customFormat="1" ht="50.25" hidden="1" thickBot="1">
      <c r="A116" s="3360"/>
      <c r="B116" s="3361"/>
      <c r="C116" s="3361" t="s">
        <v>4405</v>
      </c>
      <c r="D116" s="3362" t="s">
        <v>4452</v>
      </c>
      <c r="E116" s="3363"/>
      <c r="F116" s="3364" t="s">
        <v>4398</v>
      </c>
      <c r="G116" s="3365" t="s">
        <v>4096</v>
      </c>
      <c r="H116" s="3365"/>
      <c r="I116" s="3364" t="s">
        <v>4385</v>
      </c>
      <c r="J116" s="3366">
        <v>24</v>
      </c>
      <c r="K116" s="3366">
        <v>15</v>
      </c>
      <c r="L116" s="3366"/>
      <c r="M116" s="3367">
        <f t="shared" si="8"/>
        <v>360</v>
      </c>
      <c r="N116" s="3368">
        <f t="shared" si="10"/>
        <v>0</v>
      </c>
      <c r="O116" s="3369"/>
      <c r="P116" s="3370"/>
      <c r="Q116" s="3370"/>
      <c r="R116" s="3370"/>
      <c r="S116" s="3370"/>
      <c r="T116" s="3370"/>
      <c r="U116" s="3370"/>
      <c r="V116" s="3371" t="s">
        <v>4450</v>
      </c>
    </row>
    <row r="117" spans="1:22" ht="50.25" hidden="1" thickBot="1">
      <c r="A117" s="3360"/>
      <c r="B117" s="3361"/>
      <c r="C117" s="3361" t="s">
        <v>4405</v>
      </c>
      <c r="D117" s="3362" t="s">
        <v>4453</v>
      </c>
      <c r="E117" s="3363"/>
      <c r="F117" s="3364" t="s">
        <v>4398</v>
      </c>
      <c r="G117" s="3365" t="s">
        <v>4096</v>
      </c>
      <c r="H117" s="3365"/>
      <c r="I117" s="3364" t="s">
        <v>4385</v>
      </c>
      <c r="J117" s="3366">
        <v>24</v>
      </c>
      <c r="K117" s="3366">
        <v>15</v>
      </c>
      <c r="L117" s="3366"/>
      <c r="M117" s="3367">
        <f t="shared" si="8"/>
        <v>360</v>
      </c>
      <c r="N117" s="3368">
        <f t="shared" si="10"/>
        <v>0</v>
      </c>
      <c r="O117" s="3369"/>
      <c r="P117" s="3370"/>
      <c r="Q117" s="3370"/>
      <c r="R117" s="3370"/>
      <c r="S117" s="3370"/>
      <c r="T117" s="3370"/>
      <c r="U117" s="3370"/>
      <c r="V117" s="3371" t="s">
        <v>4450</v>
      </c>
    </row>
    <row r="118" spans="1:22" ht="50.25" hidden="1" thickBot="1">
      <c r="A118" s="3360"/>
      <c r="B118" s="3361"/>
      <c r="C118" s="3361" t="s">
        <v>4405</v>
      </c>
      <c r="D118" s="3362" t="s">
        <v>4454</v>
      </c>
      <c r="E118" s="3363"/>
      <c r="F118" s="3364" t="s">
        <v>4138</v>
      </c>
      <c r="G118" s="3365" t="s">
        <v>4096</v>
      </c>
      <c r="H118" s="3365"/>
      <c r="I118" s="3364" t="s">
        <v>4122</v>
      </c>
      <c r="J118" s="3366">
        <v>24</v>
      </c>
      <c r="K118" s="3366">
        <v>15</v>
      </c>
      <c r="L118" s="3366"/>
      <c r="M118" s="3367">
        <f t="shared" si="8"/>
        <v>360</v>
      </c>
      <c r="N118" s="3368">
        <f t="shared" si="10"/>
        <v>0</v>
      </c>
      <c r="O118" s="3369"/>
      <c r="P118" s="3370"/>
      <c r="Q118" s="3370"/>
      <c r="R118" s="3370"/>
      <c r="S118" s="3370"/>
      <c r="T118" s="3370"/>
      <c r="U118" s="3370"/>
      <c r="V118" s="3371" t="s">
        <v>4455</v>
      </c>
    </row>
    <row r="119" spans="1:22" ht="50.25" hidden="1" thickBot="1">
      <c r="A119" s="3360"/>
      <c r="B119" s="3361"/>
      <c r="C119" s="3361" t="s">
        <v>4405</v>
      </c>
      <c r="D119" s="3362" t="s">
        <v>4456</v>
      </c>
      <c r="E119" s="3363"/>
      <c r="F119" s="3364" t="s">
        <v>4398</v>
      </c>
      <c r="G119" s="3365" t="s">
        <v>4096</v>
      </c>
      <c r="H119" s="3365"/>
      <c r="I119" s="3364" t="s">
        <v>4385</v>
      </c>
      <c r="J119" s="3366">
        <v>24</v>
      </c>
      <c r="K119" s="3366">
        <v>15</v>
      </c>
      <c r="L119" s="3366"/>
      <c r="M119" s="3367">
        <f t="shared" si="8"/>
        <v>360</v>
      </c>
      <c r="N119" s="3368">
        <f t="shared" si="10"/>
        <v>0</v>
      </c>
      <c r="O119" s="3369"/>
      <c r="P119" s="3370"/>
      <c r="Q119" s="3370"/>
      <c r="R119" s="3370"/>
      <c r="S119" s="3370"/>
      <c r="T119" s="3370"/>
      <c r="U119" s="3370"/>
      <c r="V119" s="3371" t="s">
        <v>4450</v>
      </c>
    </row>
    <row r="120" spans="1:22" ht="50.25" hidden="1" thickBot="1">
      <c r="A120" s="3360"/>
      <c r="B120" s="3361"/>
      <c r="C120" s="3361" t="s">
        <v>4405</v>
      </c>
      <c r="D120" s="3362" t="s">
        <v>4457</v>
      </c>
      <c r="E120" s="3363"/>
      <c r="F120" s="3364" t="s">
        <v>4398</v>
      </c>
      <c r="G120" s="3365" t="s">
        <v>4096</v>
      </c>
      <c r="H120" s="3365"/>
      <c r="I120" s="3364" t="s">
        <v>4385</v>
      </c>
      <c r="J120" s="3366">
        <v>24</v>
      </c>
      <c r="K120" s="3366">
        <v>15</v>
      </c>
      <c r="L120" s="3366"/>
      <c r="M120" s="3367">
        <f t="shared" si="8"/>
        <v>360</v>
      </c>
      <c r="N120" s="3368">
        <f t="shared" si="10"/>
        <v>0</v>
      </c>
      <c r="O120" s="3369"/>
      <c r="P120" s="3370"/>
      <c r="Q120" s="3370"/>
      <c r="R120" s="3370"/>
      <c r="S120" s="3370"/>
      <c r="T120" s="3370"/>
      <c r="U120" s="3370"/>
      <c r="V120" s="3371" t="s">
        <v>4450</v>
      </c>
    </row>
    <row r="121" spans="1:22" ht="74.25" hidden="1" customHeight="1">
      <c r="A121" s="3360"/>
      <c r="B121" s="3361"/>
      <c r="C121" s="3361" t="s">
        <v>4405</v>
      </c>
      <c r="D121" s="3362" t="s">
        <v>4458</v>
      </c>
      <c r="E121" s="3363"/>
      <c r="F121" s="3364" t="s">
        <v>4138</v>
      </c>
      <c r="G121" s="3365" t="s">
        <v>4096</v>
      </c>
      <c r="H121" s="3365"/>
      <c r="I121" s="3364" t="s">
        <v>4385</v>
      </c>
      <c r="J121" s="3366">
        <v>42</v>
      </c>
      <c r="K121" s="3366">
        <v>12</v>
      </c>
      <c r="L121" s="3366"/>
      <c r="M121" s="3367">
        <f t="shared" si="8"/>
        <v>504</v>
      </c>
      <c r="N121" s="3368">
        <f t="shared" si="10"/>
        <v>0</v>
      </c>
      <c r="O121" s="3369"/>
      <c r="P121" s="3370"/>
      <c r="Q121" s="3370"/>
      <c r="R121" s="3370"/>
      <c r="S121" s="3370"/>
      <c r="T121" s="3370"/>
      <c r="U121" s="3370"/>
      <c r="V121" s="3371" t="s">
        <v>4459</v>
      </c>
    </row>
    <row r="122" spans="1:22" s="3118" customFormat="1" ht="63.75" hidden="1" customHeight="1">
      <c r="A122" s="3372"/>
      <c r="B122" s="3373"/>
      <c r="C122" s="3373" t="s">
        <v>4405</v>
      </c>
      <c r="D122" s="3386" t="s">
        <v>4460</v>
      </c>
      <c r="E122" s="3387"/>
      <c r="F122" s="3388" t="s">
        <v>4398</v>
      </c>
      <c r="G122" s="3389" t="s">
        <v>4461</v>
      </c>
      <c r="H122" s="3389"/>
      <c r="I122" s="3388" t="s">
        <v>4114</v>
      </c>
      <c r="J122" s="3390">
        <v>20</v>
      </c>
      <c r="K122" s="3390">
        <v>30</v>
      </c>
      <c r="L122" s="3390"/>
      <c r="M122" s="3391">
        <f t="shared" si="8"/>
        <v>600</v>
      </c>
      <c r="N122" s="3392"/>
      <c r="O122" s="3392"/>
      <c r="P122" s="3393"/>
      <c r="Q122" s="3393"/>
      <c r="R122" s="3393"/>
      <c r="S122" s="3393"/>
      <c r="T122" s="3393"/>
      <c r="U122" s="3393"/>
      <c r="V122" s="3394" t="s">
        <v>4462</v>
      </c>
    </row>
    <row r="123" spans="1:22" s="3118" customFormat="1" ht="45" hidden="1" customHeight="1">
      <c r="A123" s="3360"/>
      <c r="B123" s="3395"/>
      <c r="C123" s="3395" t="s">
        <v>4463</v>
      </c>
      <c r="D123" s="3396" t="s">
        <v>4464</v>
      </c>
      <c r="E123" s="3363"/>
      <c r="F123" s="3364" t="s">
        <v>4138</v>
      </c>
      <c r="G123" s="3365" t="s">
        <v>4430</v>
      </c>
      <c r="H123" s="3365"/>
      <c r="I123" s="3364" t="s">
        <v>829</v>
      </c>
      <c r="J123" s="3366">
        <v>30</v>
      </c>
      <c r="K123" s="3366">
        <v>30</v>
      </c>
      <c r="L123" s="3366">
        <v>7.2</v>
      </c>
      <c r="M123" s="3367">
        <f t="shared" si="8"/>
        <v>900</v>
      </c>
      <c r="N123" s="3397"/>
      <c r="O123" s="3398">
        <f>(J123*K123*L123)*E123</f>
        <v>0</v>
      </c>
      <c r="P123" s="3370"/>
      <c r="Q123" s="3370"/>
      <c r="R123" s="3370"/>
      <c r="S123" s="3370"/>
      <c r="T123" s="3370"/>
      <c r="U123" s="3370"/>
      <c r="V123" s="3371" t="s">
        <v>4465</v>
      </c>
    </row>
    <row r="124" spans="1:22" s="3118" customFormat="1" ht="45" hidden="1" customHeight="1">
      <c r="A124" s="3360"/>
      <c r="B124" s="3395"/>
      <c r="C124" s="3395" t="s">
        <v>4463</v>
      </c>
      <c r="D124" s="3396" t="s">
        <v>4466</v>
      </c>
      <c r="E124" s="3363"/>
      <c r="F124" s="3364" t="s">
        <v>4398</v>
      </c>
      <c r="G124" s="3365" t="s">
        <v>4439</v>
      </c>
      <c r="H124" s="3365"/>
      <c r="I124" s="3364" t="s">
        <v>829</v>
      </c>
      <c r="J124" s="3366">
        <v>30</v>
      </c>
      <c r="K124" s="3366">
        <v>30</v>
      </c>
      <c r="L124" s="3366">
        <v>7.2</v>
      </c>
      <c r="M124" s="3367">
        <f t="shared" si="8"/>
        <v>900</v>
      </c>
      <c r="N124" s="3397"/>
      <c r="O124" s="3398">
        <f>(J124*K124*L124)*E124</f>
        <v>0</v>
      </c>
      <c r="P124" s="3370"/>
      <c r="Q124" s="3370"/>
      <c r="R124" s="3370"/>
      <c r="S124" s="3370"/>
      <c r="T124" s="3370"/>
      <c r="U124" s="3370"/>
      <c r="V124" s="3371" t="s">
        <v>4467</v>
      </c>
    </row>
    <row r="125" spans="1:22" s="3118" customFormat="1" ht="45" hidden="1" customHeight="1">
      <c r="A125" s="3360"/>
      <c r="B125" s="3395"/>
      <c r="C125" s="3395" t="s">
        <v>4288</v>
      </c>
      <c r="D125" s="3362" t="s">
        <v>4468</v>
      </c>
      <c r="E125" s="3363"/>
      <c r="F125" s="3364" t="s">
        <v>4398</v>
      </c>
      <c r="G125" s="3365" t="s">
        <v>4430</v>
      </c>
      <c r="H125" s="3365"/>
      <c r="I125" s="3364" t="s">
        <v>829</v>
      </c>
      <c r="J125" s="3366">
        <v>14</v>
      </c>
      <c r="K125" s="3366">
        <v>5</v>
      </c>
      <c r="L125" s="3366">
        <v>4.5</v>
      </c>
      <c r="M125" s="3367">
        <f t="shared" si="8"/>
        <v>70</v>
      </c>
      <c r="N125" s="4472">
        <f>SUM(M125:M126)*E125</f>
        <v>0</v>
      </c>
      <c r="O125" s="4474">
        <f>(J125*K125*L125+J126*K126*L126)*E125</f>
        <v>0</v>
      </c>
      <c r="P125" s="4476"/>
      <c r="Q125" s="3399"/>
      <c r="R125" s="3399"/>
      <c r="S125" s="3399"/>
      <c r="T125" s="3399"/>
      <c r="U125" s="3399"/>
      <c r="V125" s="4478" t="s">
        <v>4469</v>
      </c>
    </row>
    <row r="126" spans="1:22" s="3118" customFormat="1" ht="45" hidden="1" customHeight="1">
      <c r="A126" s="3360"/>
      <c r="B126" s="3361"/>
      <c r="C126" s="3361"/>
      <c r="D126" s="3362"/>
      <c r="E126" s="3363"/>
      <c r="F126" s="3364"/>
      <c r="G126" s="3365"/>
      <c r="H126" s="3365"/>
      <c r="I126" s="3364" t="s">
        <v>3856</v>
      </c>
      <c r="J126" s="3366">
        <v>14</v>
      </c>
      <c r="K126" s="3366">
        <v>2.6</v>
      </c>
      <c r="L126" s="3366">
        <v>3.5</v>
      </c>
      <c r="M126" s="3367">
        <f t="shared" si="8"/>
        <v>36.4</v>
      </c>
      <c r="N126" s="4473"/>
      <c r="O126" s="4475"/>
      <c r="P126" s="4477"/>
      <c r="Q126" s="3382"/>
      <c r="R126" s="3382"/>
      <c r="S126" s="3382"/>
      <c r="T126" s="3382"/>
      <c r="U126" s="3382"/>
      <c r="V126" s="4479"/>
    </row>
    <row r="127" spans="1:22" s="3118" customFormat="1" ht="37.5" hidden="1" customHeight="1">
      <c r="A127" s="3372"/>
      <c r="B127" s="3373"/>
      <c r="C127" s="3373"/>
      <c r="D127" s="3374" t="s">
        <v>4470</v>
      </c>
      <c r="E127" s="3375"/>
      <c r="F127" s="3376" t="s">
        <v>4471</v>
      </c>
      <c r="G127" s="3377" t="s">
        <v>4354</v>
      </c>
      <c r="H127" s="3377"/>
      <c r="I127" s="3376"/>
      <c r="J127" s="3378"/>
      <c r="K127" s="3378"/>
      <c r="L127" s="3378"/>
      <c r="M127" s="3379">
        <f t="shared" si="8"/>
        <v>0</v>
      </c>
      <c r="N127" s="3400"/>
      <c r="O127" s="3401"/>
      <c r="P127" s="3402"/>
      <c r="Q127" s="3402"/>
      <c r="R127" s="3402"/>
      <c r="S127" s="3402"/>
      <c r="T127" s="3402"/>
      <c r="U127" s="3402"/>
      <c r="V127" s="3403" t="s">
        <v>4472</v>
      </c>
    </row>
    <row r="128" spans="1:22" s="3118" customFormat="1" ht="69.75" hidden="1" customHeight="1">
      <c r="A128" s="3372"/>
      <c r="B128" s="3373"/>
      <c r="C128" s="3373"/>
      <c r="D128" s="3374" t="s">
        <v>4473</v>
      </c>
      <c r="E128" s="3375"/>
      <c r="F128" s="3376" t="s">
        <v>4279</v>
      </c>
      <c r="G128" s="3377" t="s">
        <v>4354</v>
      </c>
      <c r="H128" s="3377"/>
      <c r="I128" s="3376" t="s">
        <v>829</v>
      </c>
      <c r="J128" s="3378">
        <v>23</v>
      </c>
      <c r="K128" s="3378">
        <v>98</v>
      </c>
      <c r="L128" s="3378">
        <v>7.5</v>
      </c>
      <c r="M128" s="3379">
        <f>J128*K128</f>
        <v>2254</v>
      </c>
      <c r="N128" s="3400">
        <f>M128*E128</f>
        <v>0</v>
      </c>
      <c r="O128" s="3401">
        <f>(J128*K128*L128)*E128</f>
        <v>0</v>
      </c>
      <c r="P128" s="3402"/>
      <c r="Q128" s="3402"/>
      <c r="R128" s="3402"/>
      <c r="S128" s="3402"/>
      <c r="T128" s="3402"/>
      <c r="U128" s="3402"/>
      <c r="V128" s="3403" t="s">
        <v>4474</v>
      </c>
    </row>
    <row r="129" spans="1:22" s="3118" customFormat="1" ht="30" hidden="1" customHeight="1">
      <c r="A129" s="3360"/>
      <c r="B129" s="3361"/>
      <c r="C129" s="3361"/>
      <c r="D129" s="3362" t="s">
        <v>4475</v>
      </c>
      <c r="E129" s="3363"/>
      <c r="F129" s="3364" t="s">
        <v>4398</v>
      </c>
      <c r="G129" s="3365" t="s">
        <v>4476</v>
      </c>
      <c r="H129" s="3365"/>
      <c r="I129" s="3364" t="s">
        <v>829</v>
      </c>
      <c r="J129" s="3366">
        <v>50</v>
      </c>
      <c r="K129" s="3366">
        <v>50</v>
      </c>
      <c r="L129" s="3366"/>
      <c r="M129" s="3367">
        <f>J129*K129</f>
        <v>2500</v>
      </c>
      <c r="N129" s="3397"/>
      <c r="O129" s="3398"/>
      <c r="P129" s="3404"/>
      <c r="Q129" s="3404"/>
      <c r="R129" s="3404"/>
      <c r="S129" s="3404"/>
      <c r="T129" s="3404"/>
      <c r="U129" s="3404"/>
      <c r="V129" s="3405" t="s">
        <v>4477</v>
      </c>
    </row>
    <row r="130" spans="1:22" s="3118" customFormat="1" ht="50.25" hidden="1" thickBot="1">
      <c r="A130" s="3360"/>
      <c r="B130" s="3361">
        <v>1.5</v>
      </c>
      <c r="C130" s="3361"/>
      <c r="D130" s="3362" t="s">
        <v>4478</v>
      </c>
      <c r="E130" s="3363"/>
      <c r="F130" s="3364" t="s">
        <v>932</v>
      </c>
      <c r="G130" s="3365" t="s">
        <v>4375</v>
      </c>
      <c r="H130" s="3365"/>
      <c r="I130" s="3364" t="s">
        <v>819</v>
      </c>
      <c r="J130" s="3366">
        <v>24</v>
      </c>
      <c r="K130" s="3366">
        <v>15</v>
      </c>
      <c r="L130" s="3366">
        <v>5</v>
      </c>
      <c r="M130" s="3367">
        <f t="shared" ref="M130:M143" si="11">J130*K130</f>
        <v>360</v>
      </c>
      <c r="N130" s="4472">
        <f>SUM(M130:M131)*E130</f>
        <v>0</v>
      </c>
      <c r="O130" s="4474">
        <f>(J130*K130*L130)*E130</f>
        <v>0</v>
      </c>
      <c r="P130" s="3406"/>
      <c r="Q130" s="3406"/>
      <c r="R130" s="3406"/>
      <c r="S130" s="3406"/>
      <c r="T130" s="3406"/>
      <c r="U130" s="3406"/>
      <c r="V130" s="3371" t="s">
        <v>4479</v>
      </c>
    </row>
    <row r="131" spans="1:22" s="3118" customFormat="1" ht="30" hidden="1" customHeight="1">
      <c r="A131" s="3360"/>
      <c r="B131" s="3361"/>
      <c r="C131" s="3361"/>
      <c r="D131" s="3362"/>
      <c r="E131" s="3363"/>
      <c r="F131" s="3364"/>
      <c r="G131" s="3365"/>
      <c r="H131" s="3365"/>
      <c r="I131" s="3364" t="s">
        <v>819</v>
      </c>
      <c r="J131" s="3366">
        <v>15</v>
      </c>
      <c r="K131" s="3366">
        <v>12.55</v>
      </c>
      <c r="L131" s="3366">
        <v>5</v>
      </c>
      <c r="M131" s="3367">
        <f t="shared" si="11"/>
        <v>188.25</v>
      </c>
      <c r="N131" s="4473"/>
      <c r="O131" s="4475"/>
      <c r="P131" s="3406"/>
      <c r="Q131" s="3406"/>
      <c r="R131" s="3406"/>
      <c r="S131" s="3406"/>
      <c r="T131" s="3406"/>
      <c r="U131" s="3406"/>
      <c r="V131" s="3371"/>
    </row>
    <row r="132" spans="1:22" s="3118" customFormat="1" ht="30" hidden="1" customHeight="1">
      <c r="A132" s="3360"/>
      <c r="B132" s="3361"/>
      <c r="C132" s="3361"/>
      <c r="D132" s="3362" t="s">
        <v>4480</v>
      </c>
      <c r="E132" s="3363"/>
      <c r="F132" s="3364"/>
      <c r="G132" s="3365"/>
      <c r="H132" s="3365"/>
      <c r="I132" s="3364"/>
      <c r="J132" s="3366"/>
      <c r="K132" s="3366"/>
      <c r="L132" s="3366"/>
      <c r="M132" s="3367"/>
      <c r="N132" s="3397"/>
      <c r="O132" s="3398"/>
      <c r="P132" s="3404"/>
      <c r="Q132" s="3404"/>
      <c r="R132" s="3404"/>
      <c r="S132" s="3404"/>
      <c r="T132" s="3404"/>
      <c r="U132" s="3404"/>
      <c r="V132" s="3405" t="s">
        <v>4481</v>
      </c>
    </row>
    <row r="133" spans="1:22" s="3118" customFormat="1" ht="30" hidden="1" customHeight="1">
      <c r="A133" s="3384"/>
      <c r="B133" s="3385"/>
      <c r="C133" s="3385"/>
      <c r="D133" s="3362" t="s">
        <v>4482</v>
      </c>
      <c r="E133" s="3363"/>
      <c r="F133" s="3364" t="s">
        <v>4398</v>
      </c>
      <c r="G133" s="3407" t="s">
        <v>4483</v>
      </c>
      <c r="H133" s="3407"/>
      <c r="I133" s="3364"/>
      <c r="J133" s="3366"/>
      <c r="K133" s="3366"/>
      <c r="L133" s="3366"/>
      <c r="M133" s="3367">
        <f t="shared" si="11"/>
        <v>0</v>
      </c>
      <c r="N133" s="3397"/>
      <c r="O133" s="3397"/>
      <c r="P133" s="3408"/>
      <c r="Q133" s="3408"/>
      <c r="R133" s="3408"/>
      <c r="S133" s="3408"/>
      <c r="T133" s="3408"/>
      <c r="U133" s="3408"/>
      <c r="V133" s="3371" t="s">
        <v>4484</v>
      </c>
    </row>
    <row r="134" spans="1:22" s="3118" customFormat="1" ht="30" hidden="1" customHeight="1">
      <c r="A134" s="3384"/>
      <c r="B134" s="3385"/>
      <c r="C134" s="3385"/>
      <c r="D134" s="3362" t="s">
        <v>4485</v>
      </c>
      <c r="E134" s="3363"/>
      <c r="F134" s="3364" t="s">
        <v>4398</v>
      </c>
      <c r="G134" s="3407" t="s">
        <v>4461</v>
      </c>
      <c r="H134" s="3407"/>
      <c r="I134" s="3364"/>
      <c r="J134" s="3366"/>
      <c r="K134" s="3366"/>
      <c r="L134" s="3366"/>
      <c r="M134" s="3367">
        <f t="shared" si="11"/>
        <v>0</v>
      </c>
      <c r="N134" s="3397"/>
      <c r="O134" s="3397"/>
      <c r="P134" s="3408"/>
      <c r="Q134" s="3408"/>
      <c r="R134" s="3408"/>
      <c r="S134" s="3408"/>
      <c r="T134" s="3408"/>
      <c r="U134" s="3408"/>
      <c r="V134" s="3371" t="s">
        <v>4484</v>
      </c>
    </row>
    <row r="135" spans="1:22" s="3118" customFormat="1" ht="30" hidden="1" customHeight="1">
      <c r="A135" s="3384"/>
      <c r="B135" s="3385"/>
      <c r="C135" s="3385"/>
      <c r="D135" s="3362" t="s">
        <v>4486</v>
      </c>
      <c r="E135" s="3363"/>
      <c r="F135" s="3364" t="s">
        <v>4398</v>
      </c>
      <c r="G135" s="3407" t="s">
        <v>4461</v>
      </c>
      <c r="H135" s="3407"/>
      <c r="I135" s="3364"/>
      <c r="J135" s="3366"/>
      <c r="K135" s="3366"/>
      <c r="L135" s="3366"/>
      <c r="M135" s="3367">
        <f t="shared" si="11"/>
        <v>0</v>
      </c>
      <c r="N135" s="3397"/>
      <c r="O135" s="3397"/>
      <c r="P135" s="3408"/>
      <c r="Q135" s="3408"/>
      <c r="R135" s="3408"/>
      <c r="S135" s="3408"/>
      <c r="T135" s="3408"/>
      <c r="U135" s="3408"/>
      <c r="V135" s="3371" t="s">
        <v>4484</v>
      </c>
    </row>
    <row r="136" spans="1:22" s="3118" customFormat="1" ht="30" hidden="1" customHeight="1">
      <c r="A136" s="3384"/>
      <c r="B136" s="3385"/>
      <c r="C136" s="3385"/>
      <c r="D136" s="3362" t="s">
        <v>4487</v>
      </c>
      <c r="E136" s="3363"/>
      <c r="F136" s="3364" t="s">
        <v>4398</v>
      </c>
      <c r="G136" s="3365" t="s">
        <v>4430</v>
      </c>
      <c r="H136" s="3365"/>
      <c r="I136" s="3364"/>
      <c r="J136" s="3366"/>
      <c r="K136" s="3366"/>
      <c r="L136" s="3366"/>
      <c r="M136" s="3367">
        <f t="shared" si="11"/>
        <v>0</v>
      </c>
      <c r="N136" s="3397"/>
      <c r="O136" s="3397"/>
      <c r="P136" s="3408"/>
      <c r="Q136" s="3408"/>
      <c r="R136" s="3408"/>
      <c r="S136" s="3408"/>
      <c r="T136" s="3408"/>
      <c r="U136" s="3408"/>
      <c r="V136" s="3371" t="s">
        <v>4488</v>
      </c>
    </row>
    <row r="137" spans="1:22" s="3118" customFormat="1" ht="30" hidden="1" customHeight="1">
      <c r="A137" s="3360"/>
      <c r="B137" s="3361"/>
      <c r="C137" s="3361"/>
      <c r="D137" s="3362" t="s">
        <v>4489</v>
      </c>
      <c r="E137" s="3363"/>
      <c r="F137" s="3364" t="s">
        <v>4471</v>
      </c>
      <c r="G137" s="3365" t="s">
        <v>4375</v>
      </c>
      <c r="H137" s="3365"/>
      <c r="I137" s="3364" t="s">
        <v>819</v>
      </c>
      <c r="J137" s="3366">
        <v>7.1</v>
      </c>
      <c r="K137" s="3366">
        <v>8</v>
      </c>
      <c r="L137" s="3366">
        <v>5.2</v>
      </c>
      <c r="M137" s="3367">
        <f t="shared" si="11"/>
        <v>56.8</v>
      </c>
      <c r="N137" s="3397">
        <f>M137*E137</f>
        <v>0</v>
      </c>
      <c r="O137" s="3398">
        <f>(J137*K137*L137)*E137</f>
        <v>0</v>
      </c>
      <c r="P137" s="3404"/>
      <c r="Q137" s="3404"/>
      <c r="R137" s="3404"/>
      <c r="S137" s="3404"/>
      <c r="T137" s="3404"/>
      <c r="U137" s="3404"/>
      <c r="V137" s="3405" t="s">
        <v>4490</v>
      </c>
    </row>
    <row r="138" spans="1:22" s="3118" customFormat="1" ht="30" hidden="1" customHeight="1">
      <c r="A138" s="3360"/>
      <c r="B138" s="3361"/>
      <c r="C138" s="3361"/>
      <c r="D138" s="3362" t="s">
        <v>4491</v>
      </c>
      <c r="E138" s="3363"/>
      <c r="F138" s="3364" t="s">
        <v>4398</v>
      </c>
      <c r="G138" s="3407" t="s">
        <v>4461</v>
      </c>
      <c r="H138" s="3407"/>
      <c r="I138" s="3364"/>
      <c r="J138" s="3366"/>
      <c r="K138" s="3366"/>
      <c r="L138" s="3366"/>
      <c r="M138" s="3367">
        <f t="shared" si="11"/>
        <v>0</v>
      </c>
      <c r="N138" s="3397"/>
      <c r="O138" s="3398"/>
      <c r="P138" s="3406"/>
      <c r="Q138" s="3406"/>
      <c r="R138" s="3406"/>
      <c r="S138" s="3406"/>
      <c r="T138" s="3406"/>
      <c r="U138" s="3406"/>
      <c r="V138" s="3405" t="s">
        <v>4492</v>
      </c>
    </row>
    <row r="139" spans="1:22" s="3118" customFormat="1" ht="30" hidden="1" customHeight="1">
      <c r="A139" s="3360"/>
      <c r="B139" s="3361"/>
      <c r="C139" s="3361"/>
      <c r="D139" s="3362" t="s">
        <v>4493</v>
      </c>
      <c r="E139" s="3363"/>
      <c r="F139" s="3364" t="s">
        <v>4471</v>
      </c>
      <c r="G139" s="3365" t="s">
        <v>4184</v>
      </c>
      <c r="H139" s="3365"/>
      <c r="I139" s="3364" t="s">
        <v>819</v>
      </c>
      <c r="J139" s="3366">
        <v>94</v>
      </c>
      <c r="K139" s="3366">
        <v>69</v>
      </c>
      <c r="L139" s="3366"/>
      <c r="M139" s="3367">
        <f t="shared" si="11"/>
        <v>6486</v>
      </c>
      <c r="N139" s="3397"/>
      <c r="O139" s="3398"/>
      <c r="P139" s="3404"/>
      <c r="Q139" s="3404"/>
      <c r="R139" s="3404"/>
      <c r="S139" s="3404"/>
      <c r="T139" s="3404"/>
      <c r="U139" s="3404"/>
      <c r="V139" s="3405" t="s">
        <v>4492</v>
      </c>
    </row>
    <row r="140" spans="1:22" s="3118" customFormat="1" ht="30" hidden="1" customHeight="1">
      <c r="A140" s="3360"/>
      <c r="B140" s="3361"/>
      <c r="C140" s="3361"/>
      <c r="D140" s="3362" t="s">
        <v>4494</v>
      </c>
      <c r="E140" s="3363"/>
      <c r="F140" s="3364"/>
      <c r="G140" s="3365"/>
      <c r="H140" s="3365"/>
      <c r="I140" s="3364"/>
      <c r="J140" s="3366"/>
      <c r="K140" s="3366"/>
      <c r="L140" s="3366"/>
      <c r="M140" s="3367">
        <f t="shared" si="11"/>
        <v>0</v>
      </c>
      <c r="N140" s="3397"/>
      <c r="O140" s="3398"/>
      <c r="P140" s="3404"/>
      <c r="Q140" s="3404"/>
      <c r="R140" s="3404"/>
      <c r="S140" s="3404"/>
      <c r="T140" s="3404"/>
      <c r="U140" s="3404"/>
      <c r="V140" s="3371" t="s">
        <v>4495</v>
      </c>
    </row>
    <row r="141" spans="1:22" s="3118" customFormat="1" ht="30" hidden="1" customHeight="1">
      <c r="A141" s="3360"/>
      <c r="B141" s="3361"/>
      <c r="C141" s="3361"/>
      <c r="D141" s="3362" t="s">
        <v>4496</v>
      </c>
      <c r="E141" s="3363"/>
      <c r="F141" s="3364"/>
      <c r="G141" s="3365"/>
      <c r="H141" s="3365"/>
      <c r="I141" s="3364"/>
      <c r="J141" s="3366"/>
      <c r="K141" s="3366"/>
      <c r="L141" s="3366"/>
      <c r="M141" s="3367">
        <f t="shared" si="11"/>
        <v>0</v>
      </c>
      <c r="N141" s="3397"/>
      <c r="O141" s="3398"/>
      <c r="P141" s="3404"/>
      <c r="Q141" s="3404"/>
      <c r="R141" s="3404"/>
      <c r="S141" s="3404"/>
      <c r="T141" s="3404"/>
      <c r="U141" s="3404"/>
      <c r="V141" s="3371" t="s">
        <v>4495</v>
      </c>
    </row>
    <row r="142" spans="1:22" s="3118" customFormat="1" ht="30" hidden="1" customHeight="1">
      <c r="A142" s="3360"/>
      <c r="B142" s="3361"/>
      <c r="C142" s="3361"/>
      <c r="D142" s="3362" t="s">
        <v>4497</v>
      </c>
      <c r="E142" s="3363"/>
      <c r="F142" s="3364"/>
      <c r="G142" s="3365"/>
      <c r="H142" s="3365"/>
      <c r="I142" s="3364"/>
      <c r="J142" s="3366"/>
      <c r="K142" s="3366"/>
      <c r="L142" s="3366"/>
      <c r="M142" s="3367">
        <f t="shared" si="11"/>
        <v>0</v>
      </c>
      <c r="N142" s="3397"/>
      <c r="O142" s="3398"/>
      <c r="P142" s="3404"/>
      <c r="Q142" s="3404"/>
      <c r="R142" s="3404"/>
      <c r="S142" s="3404"/>
      <c r="T142" s="3404"/>
      <c r="U142" s="3404"/>
      <c r="V142" s="3371" t="s">
        <v>4498</v>
      </c>
    </row>
    <row r="143" spans="1:22" s="3118" customFormat="1" ht="30" hidden="1" customHeight="1">
      <c r="A143" s="3360"/>
      <c r="B143" s="3361"/>
      <c r="C143" s="3361"/>
      <c r="D143" s="3362" t="s">
        <v>4499</v>
      </c>
      <c r="E143" s="3363"/>
      <c r="F143" s="3364" t="s">
        <v>4398</v>
      </c>
      <c r="G143" s="3365" t="s">
        <v>4375</v>
      </c>
      <c r="H143" s="3365"/>
      <c r="I143" s="3364"/>
      <c r="J143" s="3366"/>
      <c r="K143" s="3366"/>
      <c r="L143" s="3366"/>
      <c r="M143" s="3367">
        <f t="shared" si="11"/>
        <v>0</v>
      </c>
      <c r="N143" s="3397"/>
      <c r="O143" s="3398"/>
      <c r="P143" s="3406"/>
      <c r="Q143" s="3406"/>
      <c r="R143" s="3406"/>
      <c r="S143" s="3406"/>
      <c r="T143" s="3406"/>
      <c r="U143" s="3406"/>
      <c r="V143" s="3371" t="s">
        <v>4498</v>
      </c>
    </row>
    <row r="144" spans="1:22" s="3118" customFormat="1" ht="30" hidden="1" customHeight="1">
      <c r="A144" s="3360"/>
      <c r="B144" s="3361"/>
      <c r="C144" s="3361"/>
      <c r="D144" s="3362" t="s">
        <v>4500</v>
      </c>
      <c r="E144" s="3363"/>
      <c r="F144" s="3364" t="s">
        <v>4471</v>
      </c>
      <c r="G144" s="3365" t="s">
        <v>4375</v>
      </c>
      <c r="H144" s="3365"/>
      <c r="I144" s="3364"/>
      <c r="J144" s="3366"/>
      <c r="K144" s="3366"/>
      <c r="L144" s="3366"/>
      <c r="M144" s="3367"/>
      <c r="N144" s="3397"/>
      <c r="O144" s="3398"/>
      <c r="P144" s="3404"/>
      <c r="Q144" s="3404"/>
      <c r="R144" s="3404"/>
      <c r="S144" s="3404"/>
      <c r="T144" s="3404"/>
      <c r="U144" s="3404"/>
      <c r="V144" s="3371" t="s">
        <v>4498</v>
      </c>
    </row>
    <row r="145" spans="1:22" s="3118" customFormat="1" ht="30" hidden="1" customHeight="1">
      <c r="A145" s="3360"/>
      <c r="B145" s="3361"/>
      <c r="C145" s="3361"/>
      <c r="D145" s="3362" t="s">
        <v>4501</v>
      </c>
      <c r="E145" s="3363"/>
      <c r="F145" s="3364" t="s">
        <v>4398</v>
      </c>
      <c r="G145" s="3365" t="s">
        <v>4439</v>
      </c>
      <c r="H145" s="3365"/>
      <c r="I145" s="3364"/>
      <c r="J145" s="3366"/>
      <c r="K145" s="3366"/>
      <c r="L145" s="3366"/>
      <c r="M145" s="3367">
        <f>J145*K145</f>
        <v>0</v>
      </c>
      <c r="N145" s="3397"/>
      <c r="O145" s="3398"/>
      <c r="P145" s="3404"/>
      <c r="Q145" s="3404"/>
      <c r="R145" s="3404"/>
      <c r="S145" s="3404"/>
      <c r="T145" s="3404"/>
      <c r="U145" s="3404"/>
      <c r="V145" s="3371" t="s">
        <v>4498</v>
      </c>
    </row>
    <row r="146" spans="1:22" s="3118" customFormat="1" ht="30" hidden="1" customHeight="1" thickBot="1">
      <c r="A146" s="3409"/>
      <c r="B146" s="3410"/>
      <c r="C146" s="3410"/>
      <c r="D146" s="3411" t="s">
        <v>4502</v>
      </c>
      <c r="E146" s="3412"/>
      <c r="F146" s="3413" t="s">
        <v>4398</v>
      </c>
      <c r="G146" s="3414" t="s">
        <v>4439</v>
      </c>
      <c r="H146" s="3414"/>
      <c r="I146" s="3413"/>
      <c r="J146" s="3415"/>
      <c r="K146" s="3415"/>
      <c r="L146" s="3415"/>
      <c r="M146" s="3416">
        <f>J146*K146</f>
        <v>0</v>
      </c>
      <c r="N146" s="3417"/>
      <c r="O146" s="3418"/>
      <c r="P146" s="3419"/>
      <c r="Q146" s="3419"/>
      <c r="R146" s="3419"/>
      <c r="S146" s="3419"/>
      <c r="T146" s="3419"/>
      <c r="U146" s="3419"/>
      <c r="V146" s="3420" t="s">
        <v>4498</v>
      </c>
    </row>
    <row r="147" spans="1:22" s="3118" customFormat="1" ht="30" customHeight="1">
      <c r="A147" s="4483" t="s">
        <v>4503</v>
      </c>
      <c r="B147" s="4484"/>
      <c r="C147" s="4484"/>
      <c r="D147" s="4485"/>
      <c r="E147" s="4489">
        <f>SUM(E7:E146)</f>
        <v>47</v>
      </c>
      <c r="F147" s="3421" t="s">
        <v>4504</v>
      </c>
      <c r="G147" s="4491">
        <f>SUMIF(G7:G146,"Building",E7:E146)</f>
        <v>24</v>
      </c>
      <c r="H147" s="4492"/>
      <c r="I147" s="4492"/>
      <c r="J147" s="4492"/>
      <c r="K147" s="4492"/>
      <c r="L147" s="4492"/>
      <c r="M147" s="4493"/>
      <c r="N147" s="3422">
        <f>SUMIF(G7:G100,"building",N7:N100)</f>
        <v>47762.435000000005</v>
      </c>
      <c r="O147" s="3423">
        <f>SUMIF(G7:G100,"building",O7:O100)</f>
        <v>368605.16350000008</v>
      </c>
      <c r="P147" s="3424"/>
      <c r="Q147" s="3425"/>
      <c r="R147" s="3425"/>
      <c r="S147" s="3425"/>
      <c r="T147" s="3425"/>
      <c r="U147" s="3425"/>
      <c r="V147" s="3426"/>
    </row>
    <row r="148" spans="1:22" s="3118" customFormat="1" ht="30" customHeight="1" thickBot="1">
      <c r="A148" s="4486"/>
      <c r="B148" s="4487"/>
      <c r="C148" s="4487"/>
      <c r="D148" s="4488"/>
      <c r="E148" s="4490"/>
      <c r="F148" s="3236" t="s">
        <v>4505</v>
      </c>
      <c r="G148" s="4494">
        <f>SUMIF(G7:G146,"Partially Open Shelter",E7:E146)+SUMIF(G7:G146,"Close Shelter",E7:E146)+SUMIF(G7:G146,"TBD",E7:E146)+SUMIF(G7:G146,"Open Shelter",E7:E146)</f>
        <v>23</v>
      </c>
      <c r="H148" s="4495"/>
      <c r="I148" s="4495"/>
      <c r="J148" s="4495"/>
      <c r="K148" s="4495"/>
      <c r="L148" s="4495"/>
      <c r="M148" s="4496"/>
      <c r="N148" s="3427">
        <f>SUMIF(G7:G100,"Partially Open Shelter",N7:N100)+SUMIF(G7:G100,"Close Shelter",N7:N100)+SUMIF(G7:G100,"TBD",N7:N100)+SUMIF(G7:G100,"Open Shelter",N7:N100)</f>
        <v>10740.97</v>
      </c>
      <c r="O148" s="3428">
        <f>SUMIF(G7:G146,"Partially Open Shelter",O7:O146)+SUMIF(G7:G146,"Close Shelter",O7:O146)+SUMIF(G7:G146,"TBD",O7:O146)+SUMIF(G7:G146,"Open Shelter",O7:O146)</f>
        <v>104961.00160000002</v>
      </c>
      <c r="P148" s="3429"/>
      <c r="Q148" s="3430"/>
      <c r="R148" s="3430"/>
      <c r="S148" s="3430"/>
      <c r="T148" s="3430"/>
      <c r="U148" s="3430"/>
      <c r="V148" s="3431"/>
    </row>
    <row r="149" spans="1:22" s="3118" customFormat="1" ht="30" customHeight="1">
      <c r="A149" s="3432"/>
      <c r="B149" s="3432"/>
      <c r="C149" s="3432"/>
      <c r="D149" s="3157"/>
      <c r="E149" s="3433"/>
      <c r="F149" s="1511"/>
      <c r="G149" s="4480" t="s">
        <v>4503</v>
      </c>
      <c r="H149" s="4481"/>
      <c r="I149" s="4481"/>
      <c r="J149" s="4481"/>
      <c r="K149" s="4481"/>
      <c r="L149" s="4481"/>
      <c r="M149" s="4482"/>
      <c r="N149" s="3434">
        <f>SUM(N147:N148)</f>
        <v>58503.405000000006</v>
      </c>
      <c r="O149" s="3434">
        <f>SUM(O147:O148)</f>
        <v>473566.1651000001</v>
      </c>
      <c r="P149" s="3435"/>
      <c r="Q149" s="3435"/>
      <c r="R149" s="3435"/>
      <c r="S149" s="3435"/>
      <c r="T149" s="3435"/>
      <c r="U149" s="3435"/>
      <c r="V149" s="3436"/>
    </row>
    <row r="150" spans="1:22" ht="12.75" customHeight="1">
      <c r="A150" s="3437" t="s">
        <v>4506</v>
      </c>
      <c r="B150" s="3438"/>
      <c r="C150" s="3438"/>
      <c r="D150" s="3438"/>
      <c r="E150" s="3438"/>
      <c r="F150" s="3438"/>
      <c r="G150" s="3438"/>
      <c r="H150" s="3438"/>
      <c r="I150" s="3438"/>
      <c r="J150" s="3438"/>
      <c r="K150" s="3438"/>
      <c r="L150" s="3438"/>
      <c r="M150" s="3438"/>
      <c r="N150" s="3438"/>
      <c r="O150" s="3438"/>
      <c r="P150" s="3438"/>
      <c r="Q150" s="3438"/>
      <c r="R150" s="3438"/>
      <c r="S150" s="3438"/>
      <c r="T150" s="3438"/>
      <c r="U150" s="3438"/>
      <c r="V150" s="3438"/>
    </row>
  </sheetData>
  <mergeCells count="268">
    <mergeCell ref="G149:M149"/>
    <mergeCell ref="N130:N131"/>
    <mergeCell ref="O130:O131"/>
    <mergeCell ref="A147:D148"/>
    <mergeCell ref="E147:E148"/>
    <mergeCell ref="G147:M147"/>
    <mergeCell ref="G148:M148"/>
    <mergeCell ref="R96:R99"/>
    <mergeCell ref="S96:S99"/>
    <mergeCell ref="A96:A99"/>
    <mergeCell ref="B96:B99"/>
    <mergeCell ref="C96:C99"/>
    <mergeCell ref="D96:D99"/>
    <mergeCell ref="E96:E99"/>
    <mergeCell ref="F96:F99"/>
    <mergeCell ref="T96:T99"/>
    <mergeCell ref="U96:U99"/>
    <mergeCell ref="V96:V99"/>
    <mergeCell ref="N125:N126"/>
    <mergeCell ref="O125:O126"/>
    <mergeCell ref="P125:P126"/>
    <mergeCell ref="V125:V126"/>
    <mergeCell ref="G96:G97"/>
    <mergeCell ref="H96:H99"/>
    <mergeCell ref="N96:N99"/>
    <mergeCell ref="O96:O99"/>
    <mergeCell ref="P96:P99"/>
    <mergeCell ref="Q96:Q99"/>
    <mergeCell ref="Q92:Q95"/>
    <mergeCell ref="R92:R95"/>
    <mergeCell ref="S92:S95"/>
    <mergeCell ref="T92:T95"/>
    <mergeCell ref="U92:U95"/>
    <mergeCell ref="V92:V94"/>
    <mergeCell ref="F92:F95"/>
    <mergeCell ref="G92:G93"/>
    <mergeCell ref="H92:H95"/>
    <mergeCell ref="N92:N95"/>
    <mergeCell ref="O92:O95"/>
    <mergeCell ref="P92:P95"/>
    <mergeCell ref="A92:A95"/>
    <mergeCell ref="B92:B95"/>
    <mergeCell ref="C92:C95"/>
    <mergeCell ref="D92:D95"/>
    <mergeCell ref="E92:E95"/>
    <mergeCell ref="G89:G90"/>
    <mergeCell ref="H89:H90"/>
    <mergeCell ref="N89:N90"/>
    <mergeCell ref="O89:O90"/>
    <mergeCell ref="A89:A90"/>
    <mergeCell ref="B89:B90"/>
    <mergeCell ref="C89:C90"/>
    <mergeCell ref="D89:D90"/>
    <mergeCell ref="E89:E90"/>
    <mergeCell ref="F89:F90"/>
    <mergeCell ref="H82:H85"/>
    <mergeCell ref="N82:N85"/>
    <mergeCell ref="O82:O85"/>
    <mergeCell ref="P82:P85"/>
    <mergeCell ref="R89:R90"/>
    <mergeCell ref="S89:S90"/>
    <mergeCell ref="T89:T90"/>
    <mergeCell ref="U89:U90"/>
    <mergeCell ref="V89:V90"/>
    <mergeCell ref="P89:P90"/>
    <mergeCell ref="Q89:Q90"/>
    <mergeCell ref="R75:R77"/>
    <mergeCell ref="S75:S77"/>
    <mergeCell ref="T75:T77"/>
    <mergeCell ref="U75:U77"/>
    <mergeCell ref="V75:V77"/>
    <mergeCell ref="A82:A85"/>
    <mergeCell ref="B82:B85"/>
    <mergeCell ref="C82:C85"/>
    <mergeCell ref="D82:D85"/>
    <mergeCell ref="E82:E85"/>
    <mergeCell ref="G75:G77"/>
    <mergeCell ref="H75:H77"/>
    <mergeCell ref="N75:N77"/>
    <mergeCell ref="O75:O77"/>
    <mergeCell ref="P75:P77"/>
    <mergeCell ref="Q75:Q77"/>
    <mergeCell ref="Q82:Q85"/>
    <mergeCell ref="R82:R85"/>
    <mergeCell ref="S82:S85"/>
    <mergeCell ref="T82:T85"/>
    <mergeCell ref="U82:U85"/>
    <mergeCell ref="V82:V83"/>
    <mergeCell ref="F82:F85"/>
    <mergeCell ref="G82:G85"/>
    <mergeCell ref="N71:N72"/>
    <mergeCell ref="O71:O72"/>
    <mergeCell ref="P71:P72"/>
    <mergeCell ref="Q71:Q72"/>
    <mergeCell ref="A75:A77"/>
    <mergeCell ref="B75:B77"/>
    <mergeCell ref="C75:C77"/>
    <mergeCell ref="D75:D77"/>
    <mergeCell ref="E75:E77"/>
    <mergeCell ref="F75:F77"/>
    <mergeCell ref="A71:A72"/>
    <mergeCell ref="B71:B72"/>
    <mergeCell ref="C71:C72"/>
    <mergeCell ref="D71:D72"/>
    <mergeCell ref="E71:E72"/>
    <mergeCell ref="F71:F72"/>
    <mergeCell ref="S68:S70"/>
    <mergeCell ref="T68:T70"/>
    <mergeCell ref="U68:U70"/>
    <mergeCell ref="V68:V70"/>
    <mergeCell ref="F68:F70"/>
    <mergeCell ref="G68:G70"/>
    <mergeCell ref="H68:H70"/>
    <mergeCell ref="N68:N70"/>
    <mergeCell ref="O68:O70"/>
    <mergeCell ref="P68:P70"/>
    <mergeCell ref="R58:R60"/>
    <mergeCell ref="S58:S60"/>
    <mergeCell ref="T58:T60"/>
    <mergeCell ref="U58:U60"/>
    <mergeCell ref="V58:V60"/>
    <mergeCell ref="A68:A70"/>
    <mergeCell ref="B68:B70"/>
    <mergeCell ref="C68:C70"/>
    <mergeCell ref="D68:D70"/>
    <mergeCell ref="E68:E70"/>
    <mergeCell ref="G58:G60"/>
    <mergeCell ref="H58:H60"/>
    <mergeCell ref="N58:N60"/>
    <mergeCell ref="O58:O60"/>
    <mergeCell ref="P58:P60"/>
    <mergeCell ref="Q58:Q60"/>
    <mergeCell ref="A58:A60"/>
    <mergeCell ref="B58:B60"/>
    <mergeCell ref="C58:C60"/>
    <mergeCell ref="D58:D60"/>
    <mergeCell ref="E58:E60"/>
    <mergeCell ref="F58:F60"/>
    <mergeCell ref="Q68:Q70"/>
    <mergeCell ref="R68:R70"/>
    <mergeCell ref="S51:S55"/>
    <mergeCell ref="T51:T55"/>
    <mergeCell ref="U51:U55"/>
    <mergeCell ref="V51:V55"/>
    <mergeCell ref="F51:F55"/>
    <mergeCell ref="G51:G55"/>
    <mergeCell ref="H51:H55"/>
    <mergeCell ref="N51:N55"/>
    <mergeCell ref="O51:O55"/>
    <mergeCell ref="P51:P55"/>
    <mergeCell ref="R47:R48"/>
    <mergeCell ref="S47:S48"/>
    <mergeCell ref="T47:T48"/>
    <mergeCell ref="U47:U48"/>
    <mergeCell ref="V47:V48"/>
    <mergeCell ref="A51:A55"/>
    <mergeCell ref="B51:B55"/>
    <mergeCell ref="C51:C55"/>
    <mergeCell ref="D51:D55"/>
    <mergeCell ref="E51:E55"/>
    <mergeCell ref="G47:G48"/>
    <mergeCell ref="H47:H48"/>
    <mergeCell ref="N47:N48"/>
    <mergeCell ref="O47:O48"/>
    <mergeCell ref="P47:P48"/>
    <mergeCell ref="Q47:Q48"/>
    <mergeCell ref="A47:A48"/>
    <mergeCell ref="B47:B48"/>
    <mergeCell ref="C47:C48"/>
    <mergeCell ref="D47:D48"/>
    <mergeCell ref="E47:E48"/>
    <mergeCell ref="F47:F48"/>
    <mergeCell ref="Q51:Q55"/>
    <mergeCell ref="R51:R55"/>
    <mergeCell ref="Q43:Q44"/>
    <mergeCell ref="R43:R44"/>
    <mergeCell ref="S43:S44"/>
    <mergeCell ref="T43:T44"/>
    <mergeCell ref="U43:U44"/>
    <mergeCell ref="V43:V44"/>
    <mergeCell ref="F43:F44"/>
    <mergeCell ref="G43:G44"/>
    <mergeCell ref="H43:H44"/>
    <mergeCell ref="N43:N44"/>
    <mergeCell ref="O43:O44"/>
    <mergeCell ref="P43:P44"/>
    <mergeCell ref="A43:A44"/>
    <mergeCell ref="B43:B44"/>
    <mergeCell ref="C43:C44"/>
    <mergeCell ref="D43:D44"/>
    <mergeCell ref="E43:E44"/>
    <mergeCell ref="G40:G41"/>
    <mergeCell ref="H40:H41"/>
    <mergeCell ref="N40:N41"/>
    <mergeCell ref="O40:O41"/>
    <mergeCell ref="A40:A41"/>
    <mergeCell ref="B40:B41"/>
    <mergeCell ref="C40:C41"/>
    <mergeCell ref="D40:D41"/>
    <mergeCell ref="E40:E41"/>
    <mergeCell ref="F40:F41"/>
    <mergeCell ref="U35:U38"/>
    <mergeCell ref="V35:V38"/>
    <mergeCell ref="F35:F38"/>
    <mergeCell ref="G35:G38"/>
    <mergeCell ref="H35:H38"/>
    <mergeCell ref="N35:N38"/>
    <mergeCell ref="O35:O38"/>
    <mergeCell ref="P35:P38"/>
    <mergeCell ref="R40:R41"/>
    <mergeCell ref="S40:S41"/>
    <mergeCell ref="T40:T41"/>
    <mergeCell ref="U40:U41"/>
    <mergeCell ref="V40:V41"/>
    <mergeCell ref="P40:P41"/>
    <mergeCell ref="Q40:Q41"/>
    <mergeCell ref="A35:A38"/>
    <mergeCell ref="B35:B38"/>
    <mergeCell ref="C35:C38"/>
    <mergeCell ref="D35:D38"/>
    <mergeCell ref="E35:E38"/>
    <mergeCell ref="Q35:Q38"/>
    <mergeCell ref="R35:R38"/>
    <mergeCell ref="S35:S38"/>
    <mergeCell ref="T35:T38"/>
    <mergeCell ref="T11:T18"/>
    <mergeCell ref="U11:U18"/>
    <mergeCell ref="V11:V18"/>
    <mergeCell ref="A21:A23"/>
    <mergeCell ref="B21:B23"/>
    <mergeCell ref="C21:C23"/>
    <mergeCell ref="D21:D23"/>
    <mergeCell ref="E21:E23"/>
    <mergeCell ref="G11:G18"/>
    <mergeCell ref="H11:H18"/>
    <mergeCell ref="N11:N18"/>
    <mergeCell ref="O11:O18"/>
    <mergeCell ref="P11:P18"/>
    <mergeCell ref="Q11:Q18"/>
    <mergeCell ref="F21:F23"/>
    <mergeCell ref="G21:G23"/>
    <mergeCell ref="H21:H23"/>
    <mergeCell ref="N21:N23"/>
    <mergeCell ref="O21:O23"/>
    <mergeCell ref="S5:S6"/>
    <mergeCell ref="T5:T6"/>
    <mergeCell ref="V5:V6"/>
    <mergeCell ref="A7:D7"/>
    <mergeCell ref="A11:A18"/>
    <mergeCell ref="B11:B18"/>
    <mergeCell ref="C11:C18"/>
    <mergeCell ref="D11:D18"/>
    <mergeCell ref="E11:E18"/>
    <mergeCell ref="F11:F18"/>
    <mergeCell ref="G5:G6"/>
    <mergeCell ref="H5:H6"/>
    <mergeCell ref="I5:M5"/>
    <mergeCell ref="N5:N6"/>
    <mergeCell ref="O5:O6"/>
    <mergeCell ref="R5:R6"/>
    <mergeCell ref="A5:A6"/>
    <mergeCell ref="B5:B6"/>
    <mergeCell ref="C5:C6"/>
    <mergeCell ref="D5:D6"/>
    <mergeCell ref="E5:E6"/>
    <mergeCell ref="F5:F6"/>
    <mergeCell ref="R11:R18"/>
    <mergeCell ref="S11:S18"/>
  </mergeCells>
  <phoneticPr fontId="6" type="noConversion"/>
  <printOptions horizontalCentered="1"/>
  <pageMargins left="0.70866141732283461" right="0.70866141732283461" top="0.74803149606299213" bottom="0.74803149606299213" header="0.31496062992125984" footer="0.31496062992125984"/>
  <pageSetup paperSize="8" scale="38" fitToHeight="0" orientation="portrait" r:id="rId1"/>
  <rowBreaks count="1" manualBreakCount="1">
    <brk id="60" max="20" man="1"/>
  </rowBreaks>
  <colBreaks count="1" manualBreakCount="1">
    <brk id="6" max="122"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B371"/>
  <sheetViews>
    <sheetView zoomScale="70" zoomScaleNormal="70" workbookViewId="0">
      <pane xSplit="4" ySplit="6" topLeftCell="E14" activePane="bottomRight" state="frozen"/>
      <selection activeCell="K22" sqref="K22"/>
      <selection pane="topRight" activeCell="K22" sqref="K22"/>
      <selection pane="bottomLeft" activeCell="K22" sqref="K22"/>
      <selection pane="bottomRight" activeCell="K22" sqref="K22"/>
    </sheetView>
  </sheetViews>
  <sheetFormatPr defaultRowHeight="12"/>
  <cols>
    <col min="1" max="2" width="9.125" style="2919" customWidth="1"/>
    <col min="3" max="3" width="15.625" style="2919" customWidth="1"/>
    <col min="4" max="4" width="50.625" style="2920" customWidth="1"/>
    <col min="5" max="5" width="9.125" style="2921" customWidth="1"/>
    <col min="6" max="8" width="9.125" style="2919" customWidth="1"/>
    <col min="9" max="9" width="20.625" style="2919" customWidth="1"/>
    <col min="10" max="14" width="9.125" style="2919" customWidth="1"/>
    <col min="15" max="17" width="10.625" style="2919" customWidth="1"/>
    <col min="18" max="19" width="20.625" style="2920" customWidth="1"/>
    <col min="20" max="20" width="18.625" style="2919" customWidth="1"/>
    <col min="21" max="24" width="9.125" style="2919" customWidth="1"/>
    <col min="25" max="26" width="9.125" style="2927" customWidth="1"/>
    <col min="27" max="27" width="12.75" style="2927" customWidth="1"/>
    <col min="28" max="28" width="30.625" style="2928" customWidth="1"/>
    <col min="29" max="16384" width="9" style="2919"/>
  </cols>
  <sheetData>
    <row r="1" spans="1:28" ht="30" customHeight="1">
      <c r="A1" s="2918" t="s">
        <v>2074</v>
      </c>
      <c r="H1" s="2922"/>
      <c r="I1" s="2923"/>
      <c r="J1" s="2924"/>
      <c r="K1" s="2922"/>
      <c r="L1" s="2922"/>
      <c r="M1" s="2925"/>
      <c r="N1" s="2922"/>
      <c r="O1" s="2922"/>
      <c r="P1" s="2922"/>
      <c r="Q1" s="2922"/>
      <c r="R1" s="2926"/>
    </row>
    <row r="2" spans="1:28" ht="30" customHeight="1">
      <c r="A2" s="141" t="s">
        <v>2075</v>
      </c>
      <c r="D2" s="2929"/>
      <c r="E2" s="2930"/>
      <c r="F2" s="220"/>
      <c r="G2" s="220"/>
      <c r="H2" s="220"/>
      <c r="I2" s="220"/>
      <c r="J2" s="2922"/>
      <c r="K2" s="2931"/>
      <c r="L2" s="2932"/>
      <c r="M2" s="2933"/>
      <c r="N2" s="2922"/>
      <c r="O2" s="2922"/>
      <c r="P2" s="2922"/>
      <c r="Q2" s="2922"/>
      <c r="R2" s="2926"/>
      <c r="AB2" s="2934"/>
    </row>
    <row r="3" spans="1:28" ht="18" customHeight="1">
      <c r="A3" s="2935" t="s">
        <v>3745</v>
      </c>
      <c r="E3" s="2936"/>
      <c r="F3" s="2937"/>
      <c r="G3" s="2937"/>
      <c r="H3" s="2938"/>
      <c r="I3" s="2939"/>
      <c r="J3" s="2922"/>
      <c r="K3" s="2922"/>
      <c r="L3" s="2922"/>
      <c r="M3" s="2922"/>
      <c r="N3" s="2922"/>
      <c r="O3" s="2922"/>
      <c r="P3" s="2922"/>
      <c r="Q3" s="2922"/>
      <c r="R3" s="2926"/>
    </row>
    <row r="4" spans="1:28" ht="18" customHeight="1" thickBot="1">
      <c r="A4" s="14" t="s">
        <v>2077</v>
      </c>
      <c r="AB4" s="2940">
        <v>44545</v>
      </c>
    </row>
    <row r="5" spans="1:28" s="2941" customFormat="1" ht="21.95" customHeight="1">
      <c r="A5" s="4522" t="s">
        <v>3746</v>
      </c>
      <c r="B5" s="4501" t="s">
        <v>3747</v>
      </c>
      <c r="C5" s="4497" t="s">
        <v>3748</v>
      </c>
      <c r="D5" s="4499" t="s">
        <v>3749</v>
      </c>
      <c r="E5" s="4497" t="s">
        <v>3750</v>
      </c>
      <c r="F5" s="4501" t="s">
        <v>3751</v>
      </c>
      <c r="G5" s="4501" t="s">
        <v>3752</v>
      </c>
      <c r="H5" s="4519" t="s">
        <v>3753</v>
      </c>
      <c r="I5" s="4520"/>
      <c r="J5" s="4520"/>
      <c r="K5" s="4520"/>
      <c r="L5" s="4520"/>
      <c r="M5" s="4520"/>
      <c r="N5" s="4521"/>
      <c r="O5" s="4497" t="s">
        <v>3754</v>
      </c>
      <c r="P5" s="4501" t="s">
        <v>3755</v>
      </c>
      <c r="Q5" s="4497" t="s">
        <v>3756</v>
      </c>
      <c r="R5" s="4517" t="s">
        <v>3757</v>
      </c>
      <c r="S5" s="4517" t="s">
        <v>3758</v>
      </c>
      <c r="T5" s="4501" t="s">
        <v>3759</v>
      </c>
      <c r="U5" s="4501" t="s">
        <v>3760</v>
      </c>
      <c r="V5" s="4501"/>
      <c r="W5" s="4501"/>
      <c r="X5" s="4501" t="s">
        <v>3761</v>
      </c>
      <c r="Y5" s="4501" t="s">
        <v>3762</v>
      </c>
      <c r="Z5" s="4501" t="s">
        <v>3763</v>
      </c>
      <c r="AA5" s="4497" t="s">
        <v>3764</v>
      </c>
      <c r="AB5" s="4503" t="s">
        <v>3765</v>
      </c>
    </row>
    <row r="6" spans="1:28" s="2941" customFormat="1" ht="24.75" thickBot="1">
      <c r="A6" s="4523"/>
      <c r="B6" s="4502"/>
      <c r="C6" s="4498"/>
      <c r="D6" s="4500"/>
      <c r="E6" s="4498"/>
      <c r="F6" s="4502"/>
      <c r="G6" s="4502"/>
      <c r="H6" s="2942" t="s">
        <v>3766</v>
      </c>
      <c r="I6" s="2942" t="s">
        <v>3767</v>
      </c>
      <c r="J6" s="2942" t="s">
        <v>3768</v>
      </c>
      <c r="K6" s="2942" t="s">
        <v>3769</v>
      </c>
      <c r="L6" s="2942" t="s">
        <v>3770</v>
      </c>
      <c r="M6" s="2942" t="s">
        <v>3771</v>
      </c>
      <c r="N6" s="2942" t="s">
        <v>3772</v>
      </c>
      <c r="O6" s="4498"/>
      <c r="P6" s="4502"/>
      <c r="Q6" s="4498"/>
      <c r="R6" s="4518"/>
      <c r="S6" s="4518"/>
      <c r="T6" s="4502"/>
      <c r="U6" s="2942" t="s">
        <v>3773</v>
      </c>
      <c r="V6" s="2942" t="s">
        <v>3774</v>
      </c>
      <c r="W6" s="2942" t="s">
        <v>3775</v>
      </c>
      <c r="X6" s="4502"/>
      <c r="Y6" s="4502"/>
      <c r="Z6" s="4502"/>
      <c r="AA6" s="4498"/>
      <c r="AB6" s="4504"/>
    </row>
    <row r="7" spans="1:28" s="2927" customFormat="1" ht="24.95" customHeight="1">
      <c r="A7" s="4505">
        <v>1</v>
      </c>
      <c r="B7" s="4507">
        <v>341</v>
      </c>
      <c r="C7" s="4507" t="s">
        <v>3776</v>
      </c>
      <c r="D7" s="4509" t="s">
        <v>3777</v>
      </c>
      <c r="E7" s="4507" t="s">
        <v>3778</v>
      </c>
      <c r="F7" s="4511" t="s">
        <v>3779</v>
      </c>
      <c r="G7" s="4513">
        <v>1</v>
      </c>
      <c r="H7" s="2943" t="s">
        <v>3780</v>
      </c>
      <c r="I7" s="2944" t="s">
        <v>3781</v>
      </c>
      <c r="J7" s="2945">
        <v>46</v>
      </c>
      <c r="K7" s="2945">
        <v>9</v>
      </c>
      <c r="L7" s="2945">
        <v>2.9</v>
      </c>
      <c r="M7" s="2945">
        <f t="shared" ref="M7:M40" si="0">K7*J7</f>
        <v>414</v>
      </c>
      <c r="N7" s="2946">
        <f t="shared" ref="N7:N46" si="1">M7*L7</f>
        <v>1200.5999999999999</v>
      </c>
      <c r="O7" s="4515">
        <f>G7:G11*SUMIF(H7:H11,"Ground",M7:M11)</f>
        <v>623.35</v>
      </c>
      <c r="P7" s="4528">
        <f>G7:G11*SUM(M7:M11)</f>
        <v>1037.3499999999999</v>
      </c>
      <c r="Q7" s="4528">
        <f>G7:G11*SUM(N7:N11)</f>
        <v>3557.3999999999996</v>
      </c>
      <c r="R7" s="4530" t="s">
        <v>3782</v>
      </c>
      <c r="S7" s="4526" t="s">
        <v>3783</v>
      </c>
      <c r="T7" s="4507" t="s">
        <v>521</v>
      </c>
      <c r="U7" s="4507" t="s">
        <v>521</v>
      </c>
      <c r="V7" s="4507" t="s">
        <v>3784</v>
      </c>
      <c r="W7" s="4507" t="s">
        <v>3785</v>
      </c>
      <c r="X7" s="4507" t="s">
        <v>521</v>
      </c>
      <c r="Y7" s="4507" t="s">
        <v>3786</v>
      </c>
      <c r="Z7" s="4507" t="s">
        <v>3787</v>
      </c>
      <c r="AA7" s="4511" t="s">
        <v>3788</v>
      </c>
      <c r="AB7" s="4524" t="s">
        <v>3789</v>
      </c>
    </row>
    <row r="8" spans="1:28" s="2927" customFormat="1" ht="24.95" customHeight="1">
      <c r="A8" s="4506"/>
      <c r="B8" s="4508"/>
      <c r="C8" s="4508"/>
      <c r="D8" s="4510"/>
      <c r="E8" s="4508"/>
      <c r="F8" s="4512"/>
      <c r="G8" s="4514"/>
      <c r="H8" s="2947" t="s">
        <v>45</v>
      </c>
      <c r="I8" s="2948" t="s">
        <v>3790</v>
      </c>
      <c r="J8" s="2949">
        <v>3.8</v>
      </c>
      <c r="K8" s="2949">
        <v>7</v>
      </c>
      <c r="L8" s="2950">
        <v>3</v>
      </c>
      <c r="M8" s="2949">
        <f t="shared" si="0"/>
        <v>26.599999999999998</v>
      </c>
      <c r="N8" s="2950">
        <f t="shared" si="1"/>
        <v>79.8</v>
      </c>
      <c r="O8" s="4516"/>
      <c r="P8" s="4529"/>
      <c r="Q8" s="4529"/>
      <c r="R8" s="4531"/>
      <c r="S8" s="4527"/>
      <c r="T8" s="4508"/>
      <c r="U8" s="4508"/>
      <c r="V8" s="4508"/>
      <c r="W8" s="4508"/>
      <c r="X8" s="4508"/>
      <c r="Y8" s="4508"/>
      <c r="Z8" s="4508"/>
      <c r="AA8" s="4512"/>
      <c r="AB8" s="4525"/>
    </row>
    <row r="9" spans="1:28" s="2927" customFormat="1" ht="24.95" customHeight="1">
      <c r="A9" s="4506"/>
      <c r="B9" s="4508"/>
      <c r="C9" s="4508"/>
      <c r="D9" s="4510"/>
      <c r="E9" s="4508"/>
      <c r="F9" s="4512"/>
      <c r="G9" s="4514"/>
      <c r="H9" s="2951" t="s">
        <v>3791</v>
      </c>
      <c r="I9" s="2952" t="s">
        <v>3792</v>
      </c>
      <c r="J9" s="2953">
        <v>10.199999999999999</v>
      </c>
      <c r="K9" s="2953">
        <v>5.5</v>
      </c>
      <c r="L9" s="2954">
        <v>0</v>
      </c>
      <c r="M9" s="2953">
        <f t="shared" si="0"/>
        <v>56.099999999999994</v>
      </c>
      <c r="N9" s="2954">
        <f t="shared" si="1"/>
        <v>0</v>
      </c>
      <c r="O9" s="4516"/>
      <c r="P9" s="4529"/>
      <c r="Q9" s="4529"/>
      <c r="R9" s="4531"/>
      <c r="S9" s="4527"/>
      <c r="T9" s="4508"/>
      <c r="U9" s="4508"/>
      <c r="V9" s="4508"/>
      <c r="W9" s="4508"/>
      <c r="X9" s="4508"/>
      <c r="Y9" s="4508"/>
      <c r="Z9" s="4508"/>
      <c r="AA9" s="4512"/>
      <c r="AB9" s="4525"/>
    </row>
    <row r="10" spans="1:28" s="2927" customFormat="1" ht="24.95" customHeight="1">
      <c r="A10" s="4506"/>
      <c r="B10" s="4508"/>
      <c r="C10" s="4508"/>
      <c r="D10" s="4510"/>
      <c r="E10" s="4508"/>
      <c r="F10" s="4512"/>
      <c r="G10" s="4514"/>
      <c r="H10" s="2955" t="s">
        <v>3793</v>
      </c>
      <c r="I10" s="2956" t="s">
        <v>3794</v>
      </c>
      <c r="J10" s="2957">
        <v>14.9</v>
      </c>
      <c r="K10" s="2957">
        <v>8.5</v>
      </c>
      <c r="L10" s="2958">
        <v>0</v>
      </c>
      <c r="M10" s="2957">
        <f t="shared" si="0"/>
        <v>126.65</v>
      </c>
      <c r="N10" s="2958">
        <f t="shared" si="1"/>
        <v>0</v>
      </c>
      <c r="O10" s="4516"/>
      <c r="P10" s="4529"/>
      <c r="Q10" s="4529"/>
      <c r="R10" s="4531"/>
      <c r="S10" s="4527"/>
      <c r="T10" s="4508"/>
      <c r="U10" s="4508"/>
      <c r="V10" s="4508"/>
      <c r="W10" s="4508"/>
      <c r="X10" s="4508"/>
      <c r="Y10" s="4508"/>
      <c r="Z10" s="4508"/>
      <c r="AA10" s="4512"/>
      <c r="AB10" s="4525"/>
    </row>
    <row r="11" spans="1:28" s="2927" customFormat="1" ht="24.95" customHeight="1" thickBot="1">
      <c r="A11" s="4506"/>
      <c r="B11" s="4508"/>
      <c r="C11" s="4508"/>
      <c r="D11" s="4510"/>
      <c r="E11" s="4508"/>
      <c r="F11" s="4512"/>
      <c r="G11" s="4514"/>
      <c r="H11" s="2955" t="s">
        <v>3795</v>
      </c>
      <c r="I11" s="2959" t="s">
        <v>3796</v>
      </c>
      <c r="J11" s="2957">
        <v>46</v>
      </c>
      <c r="K11" s="2957">
        <v>9</v>
      </c>
      <c r="L11" s="2957">
        <v>5.5</v>
      </c>
      <c r="M11" s="2957">
        <f t="shared" si="0"/>
        <v>414</v>
      </c>
      <c r="N11" s="2958">
        <f t="shared" si="1"/>
        <v>2277</v>
      </c>
      <c r="O11" s="4516"/>
      <c r="P11" s="4529"/>
      <c r="Q11" s="4529"/>
      <c r="R11" s="4531"/>
      <c r="S11" s="4527"/>
      <c r="T11" s="4508"/>
      <c r="U11" s="4508"/>
      <c r="V11" s="4508"/>
      <c r="W11" s="4508"/>
      <c r="X11" s="4508"/>
      <c r="Y11" s="4508"/>
      <c r="Z11" s="4508"/>
      <c r="AA11" s="4512"/>
      <c r="AB11" s="4525"/>
    </row>
    <row r="12" spans="1:28" s="2927" customFormat="1" ht="24.95" customHeight="1">
      <c r="A12" s="4505">
        <v>2</v>
      </c>
      <c r="B12" s="4507">
        <v>341</v>
      </c>
      <c r="C12" s="4507" t="s">
        <v>3797</v>
      </c>
      <c r="D12" s="4526" t="s">
        <v>3798</v>
      </c>
      <c r="E12" s="4507" t="s">
        <v>3799</v>
      </c>
      <c r="F12" s="4511" t="s">
        <v>3800</v>
      </c>
      <c r="G12" s="4513">
        <v>1</v>
      </c>
      <c r="H12" s="2943" t="s">
        <v>3801</v>
      </c>
      <c r="I12" s="2960" t="s">
        <v>3802</v>
      </c>
      <c r="J12" s="2945">
        <v>105.55</v>
      </c>
      <c r="K12" s="2945">
        <v>17</v>
      </c>
      <c r="L12" s="2946">
        <v>3</v>
      </c>
      <c r="M12" s="2945">
        <f t="shared" si="0"/>
        <v>1794.35</v>
      </c>
      <c r="N12" s="2946">
        <f t="shared" si="1"/>
        <v>5383.0499999999993</v>
      </c>
      <c r="O12" s="4515">
        <f>G12*SUMIF(H12:H18,"Ground",M12:M18)</f>
        <v>2742.95</v>
      </c>
      <c r="P12" s="4528">
        <f>G12*SUM(M12:M18)</f>
        <v>5386.0249999999996</v>
      </c>
      <c r="Q12" s="4528">
        <f>G12*SUM(N12:N18)</f>
        <v>19870.972499999996</v>
      </c>
      <c r="R12" s="4530" t="s">
        <v>3803</v>
      </c>
      <c r="S12" s="4526" t="s">
        <v>3804</v>
      </c>
      <c r="T12" s="4507" t="s">
        <v>3787</v>
      </c>
      <c r="U12" s="4507" t="s">
        <v>521</v>
      </c>
      <c r="V12" s="4507" t="s">
        <v>521</v>
      </c>
      <c r="W12" s="4507" t="s">
        <v>521</v>
      </c>
      <c r="X12" s="4507" t="s">
        <v>3784</v>
      </c>
      <c r="Y12" s="4507" t="s">
        <v>3785</v>
      </c>
      <c r="Z12" s="4507" t="s">
        <v>3805</v>
      </c>
      <c r="AA12" s="4511" t="s">
        <v>3788</v>
      </c>
      <c r="AB12" s="4524" t="s">
        <v>3806</v>
      </c>
    </row>
    <row r="13" spans="1:28" s="2927" customFormat="1" ht="24.95" customHeight="1">
      <c r="A13" s="4506"/>
      <c r="B13" s="4508"/>
      <c r="C13" s="4508"/>
      <c r="D13" s="4527"/>
      <c r="E13" s="4508"/>
      <c r="F13" s="4512"/>
      <c r="G13" s="4514"/>
      <c r="H13" s="2951" t="s">
        <v>3780</v>
      </c>
      <c r="I13" s="2952" t="s">
        <v>3790</v>
      </c>
      <c r="J13" s="2953">
        <v>10</v>
      </c>
      <c r="K13" s="2953">
        <v>8.3000000000000007</v>
      </c>
      <c r="L13" s="2954">
        <v>3.5</v>
      </c>
      <c r="M13" s="2953">
        <f t="shared" si="0"/>
        <v>83</v>
      </c>
      <c r="N13" s="2954">
        <f t="shared" si="1"/>
        <v>290.5</v>
      </c>
      <c r="O13" s="4516"/>
      <c r="P13" s="4529"/>
      <c r="Q13" s="4529"/>
      <c r="R13" s="4531"/>
      <c r="S13" s="4527"/>
      <c r="T13" s="4508"/>
      <c r="U13" s="4508"/>
      <c r="V13" s="4508"/>
      <c r="W13" s="4508"/>
      <c r="X13" s="4508"/>
      <c r="Y13" s="4508"/>
      <c r="Z13" s="4508"/>
      <c r="AA13" s="4512"/>
      <c r="AB13" s="4525"/>
    </row>
    <row r="14" spans="1:28" s="2927" customFormat="1" ht="24.95" customHeight="1">
      <c r="A14" s="4506"/>
      <c r="B14" s="4508"/>
      <c r="C14" s="4508"/>
      <c r="D14" s="4527"/>
      <c r="E14" s="4508"/>
      <c r="F14" s="4512"/>
      <c r="G14" s="4514"/>
      <c r="H14" s="2961" t="s">
        <v>3791</v>
      </c>
      <c r="I14" s="2962" t="s">
        <v>3807</v>
      </c>
      <c r="J14" s="2963">
        <v>10</v>
      </c>
      <c r="K14" s="2963">
        <v>5.5</v>
      </c>
      <c r="L14" s="2964">
        <v>0</v>
      </c>
      <c r="M14" s="2963">
        <f t="shared" si="0"/>
        <v>55</v>
      </c>
      <c r="N14" s="2964">
        <f t="shared" si="1"/>
        <v>0</v>
      </c>
      <c r="O14" s="4516"/>
      <c r="P14" s="4529"/>
      <c r="Q14" s="4529"/>
      <c r="R14" s="4531"/>
      <c r="S14" s="4527"/>
      <c r="T14" s="4508"/>
      <c r="U14" s="4508"/>
      <c r="V14" s="4508"/>
      <c r="W14" s="4508"/>
      <c r="X14" s="4508"/>
      <c r="Y14" s="4508"/>
      <c r="Z14" s="4508"/>
      <c r="AA14" s="4512"/>
      <c r="AB14" s="4525"/>
    </row>
    <row r="15" spans="1:28" s="2927" customFormat="1" ht="24.95" customHeight="1">
      <c r="A15" s="4506"/>
      <c r="B15" s="4508"/>
      <c r="C15" s="4508"/>
      <c r="D15" s="4527"/>
      <c r="E15" s="4508"/>
      <c r="F15" s="4512"/>
      <c r="G15" s="4514"/>
      <c r="H15" s="2951" t="s">
        <v>3791</v>
      </c>
      <c r="I15" s="2952" t="s">
        <v>3807</v>
      </c>
      <c r="J15" s="2953">
        <v>54</v>
      </c>
      <c r="K15" s="2953">
        <v>8.9</v>
      </c>
      <c r="L15" s="2954">
        <v>0</v>
      </c>
      <c r="M15" s="2953">
        <f t="shared" si="0"/>
        <v>480.6</v>
      </c>
      <c r="N15" s="2954">
        <f t="shared" si="1"/>
        <v>0</v>
      </c>
      <c r="O15" s="4516"/>
      <c r="P15" s="4529"/>
      <c r="Q15" s="4529"/>
      <c r="R15" s="4531"/>
      <c r="S15" s="4527"/>
      <c r="T15" s="4508"/>
      <c r="U15" s="4508"/>
      <c r="V15" s="4508"/>
      <c r="W15" s="4508"/>
      <c r="X15" s="4508"/>
      <c r="Y15" s="4508"/>
      <c r="Z15" s="4508"/>
      <c r="AA15" s="4512"/>
      <c r="AB15" s="4525"/>
    </row>
    <row r="16" spans="1:28" s="2927" customFormat="1" ht="24.95" customHeight="1">
      <c r="A16" s="4506"/>
      <c r="B16" s="4508"/>
      <c r="C16" s="4508"/>
      <c r="D16" s="4527"/>
      <c r="E16" s="4508"/>
      <c r="F16" s="4512"/>
      <c r="G16" s="4514"/>
      <c r="H16" s="2961" t="s">
        <v>3793</v>
      </c>
      <c r="I16" s="2962" t="s">
        <v>3792</v>
      </c>
      <c r="J16" s="2963">
        <v>60</v>
      </c>
      <c r="K16" s="2963">
        <v>5.5</v>
      </c>
      <c r="L16" s="2964">
        <v>0</v>
      </c>
      <c r="M16" s="2963">
        <f t="shared" si="0"/>
        <v>330</v>
      </c>
      <c r="N16" s="2964">
        <f t="shared" si="1"/>
        <v>0</v>
      </c>
      <c r="O16" s="4516"/>
      <c r="P16" s="4529"/>
      <c r="Q16" s="4529"/>
      <c r="R16" s="4531"/>
      <c r="S16" s="4527"/>
      <c r="T16" s="4508"/>
      <c r="U16" s="4508"/>
      <c r="V16" s="4508"/>
      <c r="W16" s="4508"/>
      <c r="X16" s="4508"/>
      <c r="Y16" s="4508"/>
      <c r="Z16" s="4508"/>
      <c r="AA16" s="4512"/>
      <c r="AB16" s="4525"/>
    </row>
    <row r="17" spans="1:28" s="2927" customFormat="1" ht="24.95" customHeight="1">
      <c r="A17" s="4506"/>
      <c r="B17" s="4508"/>
      <c r="C17" s="4508"/>
      <c r="D17" s="4527"/>
      <c r="E17" s="4508"/>
      <c r="F17" s="4512"/>
      <c r="G17" s="4514"/>
      <c r="H17" s="2951" t="s">
        <v>3808</v>
      </c>
      <c r="I17" s="2952" t="s">
        <v>3809</v>
      </c>
      <c r="J17" s="2953">
        <v>105.55</v>
      </c>
      <c r="K17" s="2953">
        <v>17</v>
      </c>
      <c r="L17" s="2954">
        <v>5.5</v>
      </c>
      <c r="M17" s="2953">
        <f t="shared" si="0"/>
        <v>1794.35</v>
      </c>
      <c r="N17" s="2954">
        <f t="shared" si="1"/>
        <v>9868.9249999999993</v>
      </c>
      <c r="O17" s="4516"/>
      <c r="P17" s="4529"/>
      <c r="Q17" s="4529"/>
      <c r="R17" s="4531"/>
      <c r="S17" s="4527"/>
      <c r="T17" s="4508"/>
      <c r="U17" s="4508"/>
      <c r="V17" s="4508"/>
      <c r="W17" s="4508"/>
      <c r="X17" s="4508"/>
      <c r="Y17" s="4508"/>
      <c r="Z17" s="4508"/>
      <c r="AA17" s="4512"/>
      <c r="AB17" s="4525"/>
    </row>
    <row r="18" spans="1:28" s="2927" customFormat="1" ht="24.95" customHeight="1" thickBot="1">
      <c r="A18" s="4506"/>
      <c r="B18" s="4508"/>
      <c r="C18" s="4508"/>
      <c r="D18" s="4527"/>
      <c r="E18" s="4508"/>
      <c r="F18" s="4512"/>
      <c r="G18" s="4514"/>
      <c r="H18" s="2965" t="s">
        <v>3810</v>
      </c>
      <c r="I18" s="2966" t="s">
        <v>3811</v>
      </c>
      <c r="J18" s="2967">
        <v>49.924999999999997</v>
      </c>
      <c r="K18" s="2967">
        <v>17</v>
      </c>
      <c r="L18" s="2968">
        <v>5.0999999999999996</v>
      </c>
      <c r="M18" s="2967">
        <f t="shared" si="0"/>
        <v>848.72499999999991</v>
      </c>
      <c r="N18" s="2968">
        <f t="shared" si="1"/>
        <v>4328.4974999999995</v>
      </c>
      <c r="O18" s="4516"/>
      <c r="P18" s="4529"/>
      <c r="Q18" s="4529"/>
      <c r="R18" s="4531"/>
      <c r="S18" s="4527"/>
      <c r="T18" s="4508"/>
      <c r="U18" s="4508"/>
      <c r="V18" s="4508"/>
      <c r="W18" s="4508"/>
      <c r="X18" s="4508"/>
      <c r="Y18" s="4508"/>
      <c r="Z18" s="4508"/>
      <c r="AA18" s="4512"/>
      <c r="AB18" s="4525"/>
    </row>
    <row r="19" spans="1:28" s="2927" customFormat="1" ht="24.95" customHeight="1">
      <c r="A19" s="4505">
        <v>3</v>
      </c>
      <c r="B19" s="4507">
        <v>341</v>
      </c>
      <c r="C19" s="4507" t="s">
        <v>3812</v>
      </c>
      <c r="D19" s="4509" t="s">
        <v>3813</v>
      </c>
      <c r="E19" s="4507" t="s">
        <v>3814</v>
      </c>
      <c r="F19" s="4511" t="s">
        <v>3815</v>
      </c>
      <c r="G19" s="4513">
        <v>1</v>
      </c>
      <c r="H19" s="2943" t="s">
        <v>3793</v>
      </c>
      <c r="I19" s="2960" t="s">
        <v>3781</v>
      </c>
      <c r="J19" s="2945">
        <v>65</v>
      </c>
      <c r="K19" s="2945">
        <v>18</v>
      </c>
      <c r="L19" s="2946">
        <v>3</v>
      </c>
      <c r="M19" s="2945">
        <f t="shared" si="0"/>
        <v>1170</v>
      </c>
      <c r="N19" s="2946">
        <f t="shared" si="1"/>
        <v>3510</v>
      </c>
      <c r="O19" s="4515">
        <f>G19*SUMIF(H19:H24,"Ground",M19:M24)</f>
        <v>1824.94</v>
      </c>
      <c r="P19" s="4528">
        <f>G19*SUM(M19:M24)</f>
        <v>3534.94</v>
      </c>
      <c r="Q19" s="4528">
        <f>G19*SUM(N19:N24)</f>
        <v>13007</v>
      </c>
      <c r="R19" s="4530" t="s">
        <v>3816</v>
      </c>
      <c r="S19" s="4526" t="s">
        <v>3817</v>
      </c>
      <c r="T19" s="4507" t="s">
        <v>3785</v>
      </c>
      <c r="U19" s="4507" t="s">
        <v>521</v>
      </c>
      <c r="V19" s="4507" t="s">
        <v>521</v>
      </c>
      <c r="W19" s="4507" t="s">
        <v>3805</v>
      </c>
      <c r="X19" s="4507" t="s">
        <v>521</v>
      </c>
      <c r="Y19" s="4507" t="s">
        <v>3785</v>
      </c>
      <c r="Z19" s="4507" t="s">
        <v>3785</v>
      </c>
      <c r="AA19" s="4511" t="s">
        <v>3788</v>
      </c>
      <c r="AB19" s="4524" t="s">
        <v>3818</v>
      </c>
    </row>
    <row r="20" spans="1:28" s="2927" customFormat="1" ht="24.95" customHeight="1">
      <c r="A20" s="4506"/>
      <c r="B20" s="4508"/>
      <c r="C20" s="4508"/>
      <c r="D20" s="4510"/>
      <c r="E20" s="4508"/>
      <c r="F20" s="4512"/>
      <c r="G20" s="4514"/>
      <c r="H20" s="2951" t="s">
        <v>3791</v>
      </c>
      <c r="I20" s="2952" t="s">
        <v>3819</v>
      </c>
      <c r="J20" s="2953">
        <v>10</v>
      </c>
      <c r="K20" s="2953">
        <v>8.8000000000000007</v>
      </c>
      <c r="L20" s="2954">
        <v>3.5</v>
      </c>
      <c r="M20" s="2953">
        <f t="shared" si="0"/>
        <v>88</v>
      </c>
      <c r="N20" s="2954">
        <f t="shared" si="1"/>
        <v>308</v>
      </c>
      <c r="O20" s="4516"/>
      <c r="P20" s="4529"/>
      <c r="Q20" s="4529"/>
      <c r="R20" s="4531"/>
      <c r="S20" s="4527"/>
      <c r="T20" s="4508"/>
      <c r="U20" s="4508"/>
      <c r="V20" s="4508"/>
      <c r="W20" s="4508"/>
      <c r="X20" s="4508"/>
      <c r="Y20" s="4508"/>
      <c r="Z20" s="4508"/>
      <c r="AA20" s="4512"/>
      <c r="AB20" s="4525"/>
    </row>
    <row r="21" spans="1:28" s="2927" customFormat="1" ht="24.95" customHeight="1">
      <c r="A21" s="4506"/>
      <c r="B21" s="4508"/>
      <c r="C21" s="4508"/>
      <c r="D21" s="4510"/>
      <c r="E21" s="4508"/>
      <c r="F21" s="4512"/>
      <c r="G21" s="4514"/>
      <c r="H21" s="2961" t="s">
        <v>3791</v>
      </c>
      <c r="I21" s="2962" t="s">
        <v>3794</v>
      </c>
      <c r="J21" s="2963">
        <v>33.799999999999997</v>
      </c>
      <c r="K21" s="2963">
        <v>8.8000000000000007</v>
      </c>
      <c r="L21" s="2964">
        <v>0</v>
      </c>
      <c r="M21" s="2963">
        <f t="shared" si="0"/>
        <v>297.44</v>
      </c>
      <c r="N21" s="2964">
        <f t="shared" si="1"/>
        <v>0</v>
      </c>
      <c r="O21" s="4516"/>
      <c r="P21" s="4529"/>
      <c r="Q21" s="4529"/>
      <c r="R21" s="4531"/>
      <c r="S21" s="4527"/>
      <c r="T21" s="4508"/>
      <c r="U21" s="4508"/>
      <c r="V21" s="4508"/>
      <c r="W21" s="4508"/>
      <c r="X21" s="4508"/>
      <c r="Y21" s="4508"/>
      <c r="Z21" s="4508"/>
      <c r="AA21" s="4512"/>
      <c r="AB21" s="4525"/>
    </row>
    <row r="22" spans="1:28" s="2927" customFormat="1" ht="24.95" customHeight="1">
      <c r="A22" s="4506"/>
      <c r="B22" s="4508"/>
      <c r="C22" s="4508"/>
      <c r="D22" s="4510"/>
      <c r="E22" s="4508"/>
      <c r="F22" s="4512"/>
      <c r="G22" s="4514"/>
      <c r="H22" s="2951" t="s">
        <v>3793</v>
      </c>
      <c r="I22" s="2952" t="s">
        <v>3807</v>
      </c>
      <c r="J22" s="2953">
        <v>49</v>
      </c>
      <c r="K22" s="2953">
        <v>5.5</v>
      </c>
      <c r="L22" s="2954">
        <v>0</v>
      </c>
      <c r="M22" s="2953">
        <f t="shared" si="0"/>
        <v>269.5</v>
      </c>
      <c r="N22" s="2954">
        <f t="shared" si="1"/>
        <v>0</v>
      </c>
      <c r="O22" s="4516"/>
      <c r="P22" s="4529"/>
      <c r="Q22" s="4529"/>
      <c r="R22" s="4531"/>
      <c r="S22" s="4527"/>
      <c r="T22" s="4508"/>
      <c r="U22" s="4508"/>
      <c r="V22" s="4508"/>
      <c r="W22" s="4508"/>
      <c r="X22" s="4508"/>
      <c r="Y22" s="4508"/>
      <c r="Z22" s="4508"/>
      <c r="AA22" s="4512"/>
      <c r="AB22" s="4525"/>
    </row>
    <row r="23" spans="1:28" s="2927" customFormat="1" ht="24.95" customHeight="1">
      <c r="A23" s="4506"/>
      <c r="B23" s="4508"/>
      <c r="C23" s="4508"/>
      <c r="D23" s="4510"/>
      <c r="E23" s="4508"/>
      <c r="F23" s="4512"/>
      <c r="G23" s="4514"/>
      <c r="H23" s="2951" t="s">
        <v>3808</v>
      </c>
      <c r="I23" s="2952" t="s">
        <v>3820</v>
      </c>
      <c r="J23" s="2953">
        <v>65</v>
      </c>
      <c r="K23" s="2953">
        <v>18</v>
      </c>
      <c r="L23" s="2954">
        <v>5.5</v>
      </c>
      <c r="M23" s="2953">
        <f t="shared" si="0"/>
        <v>1170</v>
      </c>
      <c r="N23" s="2954">
        <f t="shared" si="1"/>
        <v>6435</v>
      </c>
      <c r="O23" s="4516"/>
      <c r="P23" s="4529"/>
      <c r="Q23" s="4529"/>
      <c r="R23" s="4531"/>
      <c r="S23" s="4527"/>
      <c r="T23" s="4508"/>
      <c r="U23" s="4508"/>
      <c r="V23" s="4508"/>
      <c r="W23" s="4508"/>
      <c r="X23" s="4508"/>
      <c r="Y23" s="4508"/>
      <c r="Z23" s="4508"/>
      <c r="AA23" s="4512"/>
      <c r="AB23" s="4525"/>
    </row>
    <row r="24" spans="1:28" s="2927" customFormat="1" ht="24.95" customHeight="1" thickBot="1">
      <c r="A24" s="4506"/>
      <c r="B24" s="4508"/>
      <c r="C24" s="4508"/>
      <c r="D24" s="4510"/>
      <c r="E24" s="4508"/>
      <c r="F24" s="4512"/>
      <c r="G24" s="4514"/>
      <c r="H24" s="2965" t="s">
        <v>3821</v>
      </c>
      <c r="I24" s="2966" t="s">
        <v>3822</v>
      </c>
      <c r="J24" s="2967">
        <v>30</v>
      </c>
      <c r="K24" s="2967">
        <v>18</v>
      </c>
      <c r="L24" s="2968">
        <v>5.0999999999999996</v>
      </c>
      <c r="M24" s="2967">
        <f t="shared" si="0"/>
        <v>540</v>
      </c>
      <c r="N24" s="2968">
        <f t="shared" si="1"/>
        <v>2754</v>
      </c>
      <c r="O24" s="4516"/>
      <c r="P24" s="4529"/>
      <c r="Q24" s="4529"/>
      <c r="R24" s="4531"/>
      <c r="S24" s="4527"/>
      <c r="T24" s="4508"/>
      <c r="U24" s="4508"/>
      <c r="V24" s="4508"/>
      <c r="W24" s="4508"/>
      <c r="X24" s="4508"/>
      <c r="Y24" s="4508"/>
      <c r="Z24" s="4508"/>
      <c r="AA24" s="4512"/>
      <c r="AB24" s="4525"/>
    </row>
    <row r="25" spans="1:28" s="2927" customFormat="1" ht="24.95" customHeight="1">
      <c r="A25" s="4505">
        <v>4</v>
      </c>
      <c r="B25" s="4507">
        <v>341</v>
      </c>
      <c r="C25" s="4507" t="s">
        <v>3823</v>
      </c>
      <c r="D25" s="4509" t="s">
        <v>3824</v>
      </c>
      <c r="E25" s="4507" t="s">
        <v>3778</v>
      </c>
      <c r="F25" s="4511" t="s">
        <v>3825</v>
      </c>
      <c r="G25" s="4513">
        <v>1</v>
      </c>
      <c r="H25" s="2943" t="s">
        <v>3780</v>
      </c>
      <c r="I25" s="2960" t="s">
        <v>3826</v>
      </c>
      <c r="J25" s="2945">
        <v>73.099999999999994</v>
      </c>
      <c r="K25" s="2945">
        <v>14</v>
      </c>
      <c r="L25" s="2945">
        <v>2.8</v>
      </c>
      <c r="M25" s="2945">
        <f t="shared" si="0"/>
        <v>1023.3999999999999</v>
      </c>
      <c r="N25" s="2946">
        <f t="shared" si="1"/>
        <v>2865.5199999999995</v>
      </c>
      <c r="O25" s="4515">
        <f>G25*SUMIF(H25:H31,"Ground",M25:M31)</f>
        <v>1580.2</v>
      </c>
      <c r="P25" s="4528">
        <f>G25*SUM(M25:M31)</f>
        <v>3128.6</v>
      </c>
      <c r="Q25" s="4528">
        <f>G25*SUM(N25:N31)</f>
        <v>11549.719999999998</v>
      </c>
      <c r="R25" s="4530" t="s">
        <v>3827</v>
      </c>
      <c r="S25" s="4526" t="s">
        <v>3828</v>
      </c>
      <c r="T25" s="4507" t="s">
        <v>3785</v>
      </c>
      <c r="U25" s="4507" t="s">
        <v>3785</v>
      </c>
      <c r="V25" s="4507" t="s">
        <v>521</v>
      </c>
      <c r="W25" s="4507" t="s">
        <v>3786</v>
      </c>
      <c r="X25" s="4507" t="s">
        <v>3829</v>
      </c>
      <c r="Y25" s="4507" t="s">
        <v>3786</v>
      </c>
      <c r="Z25" s="4507" t="s">
        <v>3787</v>
      </c>
      <c r="AA25" s="4511" t="s">
        <v>3788</v>
      </c>
      <c r="AB25" s="4524" t="s">
        <v>3830</v>
      </c>
    </row>
    <row r="26" spans="1:28" s="2927" customFormat="1" ht="24.95" customHeight="1">
      <c r="A26" s="4506"/>
      <c r="B26" s="4508"/>
      <c r="C26" s="4508"/>
      <c r="D26" s="4510"/>
      <c r="E26" s="4508"/>
      <c r="F26" s="4512"/>
      <c r="G26" s="4514"/>
      <c r="H26" s="2951" t="s">
        <v>3791</v>
      </c>
      <c r="I26" s="2952" t="s">
        <v>3831</v>
      </c>
      <c r="J26" s="2953">
        <v>15</v>
      </c>
      <c r="K26" s="2953">
        <v>6</v>
      </c>
      <c r="L26" s="2954">
        <v>4.2</v>
      </c>
      <c r="M26" s="2953">
        <f t="shared" si="0"/>
        <v>90</v>
      </c>
      <c r="N26" s="2954">
        <f t="shared" si="1"/>
        <v>378</v>
      </c>
      <c r="O26" s="4516"/>
      <c r="P26" s="4529"/>
      <c r="Q26" s="4529"/>
      <c r="R26" s="4531"/>
      <c r="S26" s="4527"/>
      <c r="T26" s="4508"/>
      <c r="U26" s="4508"/>
      <c r="V26" s="4508"/>
      <c r="W26" s="4508"/>
      <c r="X26" s="4508"/>
      <c r="Y26" s="4508"/>
      <c r="Z26" s="4508"/>
      <c r="AA26" s="4512"/>
      <c r="AB26" s="4525"/>
    </row>
    <row r="27" spans="1:28" s="2927" customFormat="1" ht="24.95" customHeight="1">
      <c r="A27" s="4506"/>
      <c r="B27" s="4508"/>
      <c r="C27" s="4508"/>
      <c r="D27" s="4510"/>
      <c r="E27" s="4508"/>
      <c r="F27" s="4512"/>
      <c r="G27" s="4514"/>
      <c r="H27" s="2951" t="s">
        <v>3793</v>
      </c>
      <c r="I27" s="2952" t="s">
        <v>3807</v>
      </c>
      <c r="J27" s="2953">
        <v>21.6</v>
      </c>
      <c r="K27" s="2953">
        <v>6</v>
      </c>
      <c r="L27" s="2954">
        <v>0</v>
      </c>
      <c r="M27" s="2953">
        <f t="shared" si="0"/>
        <v>129.60000000000002</v>
      </c>
      <c r="N27" s="2954">
        <f t="shared" si="1"/>
        <v>0</v>
      </c>
      <c r="O27" s="4516"/>
      <c r="P27" s="4529"/>
      <c r="Q27" s="4529"/>
      <c r="R27" s="4531"/>
      <c r="S27" s="4527"/>
      <c r="T27" s="4508"/>
      <c r="U27" s="4508"/>
      <c r="V27" s="4508"/>
      <c r="W27" s="4508"/>
      <c r="X27" s="4508"/>
      <c r="Y27" s="4508"/>
      <c r="Z27" s="4508"/>
      <c r="AA27" s="4512"/>
      <c r="AB27" s="4525"/>
    </row>
    <row r="28" spans="1:28" s="2927" customFormat="1" ht="24.95" customHeight="1">
      <c r="A28" s="4506"/>
      <c r="B28" s="4508"/>
      <c r="C28" s="4508"/>
      <c r="D28" s="4510"/>
      <c r="E28" s="4508"/>
      <c r="F28" s="4512"/>
      <c r="G28" s="4514"/>
      <c r="H28" s="2961" t="s">
        <v>3791</v>
      </c>
      <c r="I28" s="2962" t="s">
        <v>3792</v>
      </c>
      <c r="J28" s="2963">
        <v>35.4</v>
      </c>
      <c r="K28" s="2963">
        <v>5.5</v>
      </c>
      <c r="L28" s="2964"/>
      <c r="M28" s="2963">
        <f t="shared" si="0"/>
        <v>194.7</v>
      </c>
      <c r="N28" s="2964">
        <f t="shared" si="1"/>
        <v>0</v>
      </c>
      <c r="O28" s="4516"/>
      <c r="P28" s="4529"/>
      <c r="Q28" s="4529"/>
      <c r="R28" s="4531"/>
      <c r="S28" s="4527"/>
      <c r="T28" s="4508"/>
      <c r="U28" s="4508"/>
      <c r="V28" s="4508"/>
      <c r="W28" s="4508"/>
      <c r="X28" s="4508"/>
      <c r="Y28" s="4508"/>
      <c r="Z28" s="4508"/>
      <c r="AA28" s="4512"/>
      <c r="AB28" s="4525"/>
    </row>
    <row r="29" spans="1:28" s="2927" customFormat="1" ht="24.95" customHeight="1">
      <c r="A29" s="4506"/>
      <c r="B29" s="4508"/>
      <c r="C29" s="4508"/>
      <c r="D29" s="4510"/>
      <c r="E29" s="4508"/>
      <c r="F29" s="4512"/>
      <c r="G29" s="4514"/>
      <c r="H29" s="2951" t="s">
        <v>3832</v>
      </c>
      <c r="I29" s="2952" t="s">
        <v>3833</v>
      </c>
      <c r="J29" s="2953">
        <v>15</v>
      </c>
      <c r="K29" s="2953">
        <v>9.5</v>
      </c>
      <c r="L29" s="2954">
        <v>0</v>
      </c>
      <c r="M29" s="2953">
        <f t="shared" si="0"/>
        <v>142.5</v>
      </c>
      <c r="N29" s="2954">
        <f t="shared" si="1"/>
        <v>0</v>
      </c>
      <c r="O29" s="4516"/>
      <c r="P29" s="4529"/>
      <c r="Q29" s="4529"/>
      <c r="R29" s="4531"/>
      <c r="S29" s="4527"/>
      <c r="T29" s="4508"/>
      <c r="U29" s="4508"/>
      <c r="V29" s="4508"/>
      <c r="W29" s="4508"/>
      <c r="X29" s="4508"/>
      <c r="Y29" s="4508"/>
      <c r="Z29" s="4508"/>
      <c r="AA29" s="4512"/>
      <c r="AB29" s="4525"/>
    </row>
    <row r="30" spans="1:28" s="2927" customFormat="1" ht="24.95" customHeight="1">
      <c r="A30" s="4506"/>
      <c r="B30" s="4508"/>
      <c r="C30" s="4508"/>
      <c r="D30" s="4510"/>
      <c r="E30" s="4508"/>
      <c r="F30" s="4512"/>
      <c r="G30" s="4514"/>
      <c r="H30" s="2951" t="s">
        <v>3834</v>
      </c>
      <c r="I30" s="2952" t="s">
        <v>3835</v>
      </c>
      <c r="J30" s="2969">
        <v>73.099999999999994</v>
      </c>
      <c r="K30" s="2953">
        <v>14</v>
      </c>
      <c r="L30" s="2953">
        <v>5.5</v>
      </c>
      <c r="M30" s="2969">
        <f t="shared" si="0"/>
        <v>1023.3999999999999</v>
      </c>
      <c r="N30" s="2970">
        <f t="shared" si="1"/>
        <v>5628.6999999999989</v>
      </c>
      <c r="O30" s="4516"/>
      <c r="P30" s="4529"/>
      <c r="Q30" s="4529"/>
      <c r="R30" s="4531"/>
      <c r="S30" s="4527"/>
      <c r="T30" s="4508"/>
      <c r="U30" s="4508"/>
      <c r="V30" s="4508"/>
      <c r="W30" s="4508"/>
      <c r="X30" s="4508"/>
      <c r="Y30" s="4508"/>
      <c r="Z30" s="4508"/>
      <c r="AA30" s="4512"/>
      <c r="AB30" s="4525"/>
    </row>
    <row r="31" spans="1:28" s="2927" customFormat="1" ht="24.95" customHeight="1" thickBot="1">
      <c r="A31" s="4506"/>
      <c r="B31" s="4508"/>
      <c r="C31" s="4508"/>
      <c r="D31" s="4510"/>
      <c r="E31" s="4508"/>
      <c r="F31" s="4512"/>
      <c r="G31" s="4514"/>
      <c r="H31" s="2965" t="s">
        <v>3836</v>
      </c>
      <c r="I31" s="2966" t="s">
        <v>3822</v>
      </c>
      <c r="J31" s="2967">
        <v>37.5</v>
      </c>
      <c r="K31" s="2967">
        <v>14</v>
      </c>
      <c r="L31" s="2967">
        <v>5.0999999999999996</v>
      </c>
      <c r="M31" s="2967">
        <f t="shared" si="0"/>
        <v>525</v>
      </c>
      <c r="N31" s="2968">
        <f t="shared" si="1"/>
        <v>2677.5</v>
      </c>
      <c r="O31" s="4516"/>
      <c r="P31" s="4529"/>
      <c r="Q31" s="4529"/>
      <c r="R31" s="4531"/>
      <c r="S31" s="4527"/>
      <c r="T31" s="4508"/>
      <c r="U31" s="4508"/>
      <c r="V31" s="4508"/>
      <c r="W31" s="4508"/>
      <c r="X31" s="4508"/>
      <c r="Y31" s="4508"/>
      <c r="Z31" s="4508"/>
      <c r="AA31" s="4512"/>
      <c r="AB31" s="4525"/>
    </row>
    <row r="32" spans="1:28" s="2927" customFormat="1" ht="24.95" customHeight="1">
      <c r="A32" s="4505">
        <v>5</v>
      </c>
      <c r="B32" s="4507">
        <v>341</v>
      </c>
      <c r="C32" s="4507" t="s">
        <v>3837</v>
      </c>
      <c r="D32" s="4509" t="s">
        <v>3838</v>
      </c>
      <c r="E32" s="4507" t="s">
        <v>3778</v>
      </c>
      <c r="F32" s="4511" t="s">
        <v>3779</v>
      </c>
      <c r="G32" s="4513">
        <v>1</v>
      </c>
      <c r="H32" s="2943" t="s">
        <v>3791</v>
      </c>
      <c r="I32" s="2960" t="s">
        <v>3839</v>
      </c>
      <c r="J32" s="2945">
        <v>80.599999999999994</v>
      </c>
      <c r="K32" s="2945">
        <v>15.5</v>
      </c>
      <c r="L32" s="2945">
        <v>2.8</v>
      </c>
      <c r="M32" s="2945">
        <f t="shared" si="0"/>
        <v>1249.3</v>
      </c>
      <c r="N32" s="2946">
        <f t="shared" si="1"/>
        <v>3498.0399999999995</v>
      </c>
      <c r="O32" s="4515">
        <f>G32*SUMIF(H32:H38,"Ground",M32:M38)</f>
        <v>2061.5699999999997</v>
      </c>
      <c r="P32" s="4528">
        <f>G32*SUM(M32:M38)</f>
        <v>3853.37</v>
      </c>
      <c r="Q32" s="4528">
        <f>G32*SUM(N32:N38)</f>
        <v>13396.039999999999</v>
      </c>
      <c r="R32" s="4530" t="s">
        <v>3840</v>
      </c>
      <c r="S32" s="4526" t="s">
        <v>3841</v>
      </c>
      <c r="T32" s="4507" t="s">
        <v>3784</v>
      </c>
      <c r="U32" s="4507" t="s">
        <v>3785</v>
      </c>
      <c r="V32" s="4507" t="s">
        <v>521</v>
      </c>
      <c r="W32" s="4507" t="s">
        <v>3786</v>
      </c>
      <c r="X32" s="4507" t="s">
        <v>3805</v>
      </c>
      <c r="Y32" s="4507" t="s">
        <v>3787</v>
      </c>
      <c r="Z32" s="4507" t="s">
        <v>3786</v>
      </c>
      <c r="AA32" s="4511" t="s">
        <v>3788</v>
      </c>
      <c r="AB32" s="4524" t="s">
        <v>3842</v>
      </c>
    </row>
    <row r="33" spans="1:28" s="2927" customFormat="1" ht="24.95" customHeight="1">
      <c r="A33" s="4506"/>
      <c r="B33" s="4508"/>
      <c r="C33" s="4508"/>
      <c r="D33" s="4510"/>
      <c r="E33" s="4508"/>
      <c r="F33" s="4512"/>
      <c r="G33" s="4514"/>
      <c r="H33" s="2951" t="s">
        <v>3791</v>
      </c>
      <c r="I33" s="2952" t="s">
        <v>3819</v>
      </c>
      <c r="J33" s="2953">
        <v>8.5</v>
      </c>
      <c r="K33" s="2953">
        <v>9</v>
      </c>
      <c r="L33" s="2954">
        <v>3.4</v>
      </c>
      <c r="M33" s="2953">
        <f t="shared" si="0"/>
        <v>76.5</v>
      </c>
      <c r="N33" s="2954">
        <f t="shared" si="1"/>
        <v>260.09999999999997</v>
      </c>
      <c r="O33" s="4516"/>
      <c r="P33" s="4529"/>
      <c r="Q33" s="4529"/>
      <c r="R33" s="4531"/>
      <c r="S33" s="4527"/>
      <c r="T33" s="4508"/>
      <c r="U33" s="4508"/>
      <c r="V33" s="4508"/>
      <c r="W33" s="4508"/>
      <c r="X33" s="4508"/>
      <c r="Y33" s="4508"/>
      <c r="Z33" s="4508"/>
      <c r="AA33" s="4512"/>
      <c r="AB33" s="4525"/>
    </row>
    <row r="34" spans="1:28" s="2927" customFormat="1" ht="24.95" customHeight="1">
      <c r="A34" s="4506"/>
      <c r="B34" s="4508"/>
      <c r="C34" s="4508"/>
      <c r="D34" s="4510"/>
      <c r="E34" s="4508"/>
      <c r="F34" s="4512"/>
      <c r="G34" s="4514"/>
      <c r="H34" s="2961" t="s">
        <v>3793</v>
      </c>
      <c r="I34" s="2962" t="s">
        <v>3794</v>
      </c>
      <c r="J34" s="2963">
        <v>25.6</v>
      </c>
      <c r="K34" s="2963">
        <v>8.6</v>
      </c>
      <c r="L34" s="2964">
        <v>0</v>
      </c>
      <c r="M34" s="2963">
        <f t="shared" si="0"/>
        <v>220.16</v>
      </c>
      <c r="N34" s="2964">
        <f t="shared" si="1"/>
        <v>0</v>
      </c>
      <c r="O34" s="4516"/>
      <c r="P34" s="4529"/>
      <c r="Q34" s="4529"/>
      <c r="R34" s="4531"/>
      <c r="S34" s="4527"/>
      <c r="T34" s="4508"/>
      <c r="U34" s="4508"/>
      <c r="V34" s="4508"/>
      <c r="W34" s="4508"/>
      <c r="X34" s="4508"/>
      <c r="Y34" s="4508"/>
      <c r="Z34" s="4508"/>
      <c r="AA34" s="4512"/>
      <c r="AB34" s="4525"/>
    </row>
    <row r="35" spans="1:28" s="2927" customFormat="1" ht="24.95" customHeight="1">
      <c r="A35" s="4506"/>
      <c r="B35" s="4508"/>
      <c r="C35" s="4508"/>
      <c r="D35" s="4510"/>
      <c r="E35" s="4508"/>
      <c r="F35" s="4512"/>
      <c r="G35" s="4514"/>
      <c r="H35" s="2951" t="s">
        <v>3793</v>
      </c>
      <c r="I35" s="2952" t="s">
        <v>3794</v>
      </c>
      <c r="J35" s="2953">
        <v>33.299999999999997</v>
      </c>
      <c r="K35" s="2953">
        <v>8.9</v>
      </c>
      <c r="L35" s="2954">
        <v>0</v>
      </c>
      <c r="M35" s="2953">
        <f t="shared" si="0"/>
        <v>296.37</v>
      </c>
      <c r="N35" s="2954">
        <f t="shared" si="1"/>
        <v>0</v>
      </c>
      <c r="O35" s="4516"/>
      <c r="P35" s="4529"/>
      <c r="Q35" s="4529"/>
      <c r="R35" s="4531"/>
      <c r="S35" s="4527"/>
      <c r="T35" s="4508"/>
      <c r="U35" s="4508"/>
      <c r="V35" s="4508"/>
      <c r="W35" s="4508"/>
      <c r="X35" s="4508"/>
      <c r="Y35" s="4508"/>
      <c r="Z35" s="4508"/>
      <c r="AA35" s="4512"/>
      <c r="AB35" s="4525"/>
    </row>
    <row r="36" spans="1:28" s="2927" customFormat="1" ht="24.95" customHeight="1">
      <c r="A36" s="4506"/>
      <c r="B36" s="4508"/>
      <c r="C36" s="4508"/>
      <c r="D36" s="4510"/>
      <c r="E36" s="4508"/>
      <c r="F36" s="4512"/>
      <c r="G36" s="4514"/>
      <c r="H36" s="2961" t="s">
        <v>3780</v>
      </c>
      <c r="I36" s="2962" t="s">
        <v>3807</v>
      </c>
      <c r="J36" s="2963">
        <v>40.6</v>
      </c>
      <c r="K36" s="2963">
        <v>5.4</v>
      </c>
      <c r="L36" s="2964">
        <v>0</v>
      </c>
      <c r="M36" s="2963">
        <f t="shared" si="0"/>
        <v>219.24</v>
      </c>
      <c r="N36" s="2964">
        <f t="shared" si="1"/>
        <v>0</v>
      </c>
      <c r="O36" s="4516"/>
      <c r="P36" s="4529"/>
      <c r="Q36" s="4529"/>
      <c r="R36" s="4531"/>
      <c r="S36" s="4527"/>
      <c r="T36" s="4508"/>
      <c r="U36" s="4508"/>
      <c r="V36" s="4508"/>
      <c r="W36" s="4508"/>
      <c r="X36" s="4508"/>
      <c r="Y36" s="4508"/>
      <c r="Z36" s="4508"/>
      <c r="AA36" s="4512"/>
      <c r="AB36" s="4525"/>
    </row>
    <row r="37" spans="1:28" s="2927" customFormat="1" ht="24.95" customHeight="1">
      <c r="A37" s="4506"/>
      <c r="B37" s="4508"/>
      <c r="C37" s="4508"/>
      <c r="D37" s="4510"/>
      <c r="E37" s="4508"/>
      <c r="F37" s="4512"/>
      <c r="G37" s="4514"/>
      <c r="H37" s="2951" t="s">
        <v>3795</v>
      </c>
      <c r="I37" s="2952" t="s">
        <v>3843</v>
      </c>
      <c r="J37" s="2953">
        <v>80.599999999999994</v>
      </c>
      <c r="K37" s="2953">
        <v>15.5</v>
      </c>
      <c r="L37" s="2953">
        <v>5.5</v>
      </c>
      <c r="M37" s="2953">
        <f t="shared" si="0"/>
        <v>1249.3</v>
      </c>
      <c r="N37" s="2954">
        <f t="shared" si="1"/>
        <v>6871.15</v>
      </c>
      <c r="O37" s="4516"/>
      <c r="P37" s="4529"/>
      <c r="Q37" s="4529"/>
      <c r="R37" s="4531"/>
      <c r="S37" s="4527"/>
      <c r="T37" s="4508"/>
      <c r="U37" s="4508"/>
      <c r="V37" s="4508"/>
      <c r="W37" s="4508"/>
      <c r="X37" s="4508"/>
      <c r="Y37" s="4508"/>
      <c r="Z37" s="4508"/>
      <c r="AA37" s="4512"/>
      <c r="AB37" s="4525"/>
    </row>
    <row r="38" spans="1:28" s="2927" customFormat="1" ht="24.95" customHeight="1" thickBot="1">
      <c r="A38" s="4506"/>
      <c r="B38" s="4508"/>
      <c r="C38" s="4508"/>
      <c r="D38" s="4510"/>
      <c r="E38" s="4508"/>
      <c r="F38" s="4512"/>
      <c r="G38" s="4514"/>
      <c r="H38" s="2965" t="s">
        <v>3836</v>
      </c>
      <c r="I38" s="2966" t="s">
        <v>3844</v>
      </c>
      <c r="J38" s="2967">
        <v>35</v>
      </c>
      <c r="K38" s="2967">
        <v>15.5</v>
      </c>
      <c r="L38" s="2967">
        <v>5.0999999999999996</v>
      </c>
      <c r="M38" s="2967">
        <f t="shared" si="0"/>
        <v>542.5</v>
      </c>
      <c r="N38" s="2968">
        <f t="shared" si="1"/>
        <v>2766.75</v>
      </c>
      <c r="O38" s="4516"/>
      <c r="P38" s="4529"/>
      <c r="Q38" s="4529"/>
      <c r="R38" s="4531"/>
      <c r="S38" s="4527"/>
      <c r="T38" s="4508"/>
      <c r="U38" s="4508"/>
      <c r="V38" s="4508"/>
      <c r="W38" s="4508"/>
      <c r="X38" s="4508"/>
      <c r="Y38" s="4508"/>
      <c r="Z38" s="4508"/>
      <c r="AA38" s="4512"/>
      <c r="AB38" s="4525"/>
    </row>
    <row r="39" spans="1:28" s="2927" customFormat="1" ht="24.95" customHeight="1">
      <c r="A39" s="4505">
        <v>6</v>
      </c>
      <c r="B39" s="4507">
        <v>341</v>
      </c>
      <c r="C39" s="4507" t="s">
        <v>3845</v>
      </c>
      <c r="D39" s="4509" t="s">
        <v>3846</v>
      </c>
      <c r="E39" s="4507" t="s">
        <v>3799</v>
      </c>
      <c r="F39" s="4511" t="s">
        <v>3847</v>
      </c>
      <c r="G39" s="4513">
        <v>1</v>
      </c>
      <c r="H39" s="2943" t="s">
        <v>3780</v>
      </c>
      <c r="I39" s="2944" t="s">
        <v>3848</v>
      </c>
      <c r="J39" s="2945">
        <v>78.900000000000006</v>
      </c>
      <c r="K39" s="2945">
        <v>32</v>
      </c>
      <c r="L39" s="2945">
        <v>6.4</v>
      </c>
      <c r="M39" s="2945">
        <f t="shared" si="0"/>
        <v>2524.8000000000002</v>
      </c>
      <c r="N39" s="2946">
        <f t="shared" si="1"/>
        <v>16158.720000000001</v>
      </c>
      <c r="O39" s="4515">
        <f>G39*SUMIF(H39:H41,"Ground",M39:M41)</f>
        <v>2584.8000000000002</v>
      </c>
      <c r="P39" s="4528">
        <f>G39*SUM(M39:M41)</f>
        <v>4379.59</v>
      </c>
      <c r="Q39" s="4528">
        <f>G39*SUM(N39:N41)</f>
        <v>25222.409500000002</v>
      </c>
      <c r="R39" s="4530" t="s">
        <v>3849</v>
      </c>
      <c r="S39" s="4526" t="s">
        <v>3850</v>
      </c>
      <c r="T39" s="4507" t="s">
        <v>3784</v>
      </c>
      <c r="U39" s="4507" t="s">
        <v>3851</v>
      </c>
      <c r="V39" s="4507" t="s">
        <v>3852</v>
      </c>
      <c r="W39" s="4507" t="s">
        <v>3853</v>
      </c>
      <c r="X39" s="4507" t="s">
        <v>521</v>
      </c>
      <c r="Y39" s="4507" t="s">
        <v>521</v>
      </c>
      <c r="Z39" s="4507" t="s">
        <v>3786</v>
      </c>
      <c r="AA39" s="4511" t="s">
        <v>3854</v>
      </c>
      <c r="AB39" s="4524" t="s">
        <v>3855</v>
      </c>
    </row>
    <row r="40" spans="1:28" s="2927" customFormat="1" ht="24.95" customHeight="1">
      <c r="A40" s="4506"/>
      <c r="B40" s="4508"/>
      <c r="C40" s="4508"/>
      <c r="D40" s="4510"/>
      <c r="E40" s="4508"/>
      <c r="F40" s="4512"/>
      <c r="G40" s="4514"/>
      <c r="H40" s="2951" t="s">
        <v>3780</v>
      </c>
      <c r="I40" s="2952" t="s">
        <v>3807</v>
      </c>
      <c r="J40" s="2953">
        <v>6</v>
      </c>
      <c r="K40" s="2953">
        <v>10</v>
      </c>
      <c r="L40" s="2954">
        <v>0</v>
      </c>
      <c r="M40" s="2953">
        <f t="shared" si="0"/>
        <v>60</v>
      </c>
      <c r="N40" s="2954">
        <f t="shared" si="1"/>
        <v>0</v>
      </c>
      <c r="O40" s="4516"/>
      <c r="P40" s="4529"/>
      <c r="Q40" s="4529"/>
      <c r="R40" s="4531"/>
      <c r="S40" s="4527"/>
      <c r="T40" s="4508"/>
      <c r="U40" s="4508"/>
      <c r="V40" s="4508"/>
      <c r="W40" s="4508"/>
      <c r="X40" s="4508"/>
      <c r="Y40" s="4508"/>
      <c r="Z40" s="4508"/>
      <c r="AA40" s="4512"/>
      <c r="AB40" s="4525"/>
    </row>
    <row r="41" spans="1:28" s="2927" customFormat="1" ht="24.95" customHeight="1" thickBot="1">
      <c r="A41" s="4506"/>
      <c r="B41" s="4508"/>
      <c r="C41" s="4508"/>
      <c r="D41" s="4510"/>
      <c r="E41" s="4508"/>
      <c r="F41" s="4512"/>
      <c r="G41" s="4514"/>
      <c r="H41" s="2971" t="s">
        <v>3856</v>
      </c>
      <c r="I41" s="2972" t="s">
        <v>3857</v>
      </c>
      <c r="J41" s="2967">
        <v>67.5</v>
      </c>
      <c r="K41" s="2967">
        <v>32</v>
      </c>
      <c r="L41" s="2968">
        <v>5.05</v>
      </c>
      <c r="M41" s="2967">
        <f>K41*J41-365.21</f>
        <v>1794.79</v>
      </c>
      <c r="N41" s="2968">
        <f t="shared" si="1"/>
        <v>9063.6894999999986</v>
      </c>
      <c r="O41" s="4516"/>
      <c r="P41" s="4529"/>
      <c r="Q41" s="4529"/>
      <c r="R41" s="4531"/>
      <c r="S41" s="4527"/>
      <c r="T41" s="4508"/>
      <c r="U41" s="4508"/>
      <c r="V41" s="4508"/>
      <c r="W41" s="4508"/>
      <c r="X41" s="4508"/>
      <c r="Y41" s="4508"/>
      <c r="Z41" s="4508"/>
      <c r="AA41" s="4512"/>
      <c r="AB41" s="4525"/>
    </row>
    <row r="42" spans="1:28" s="2927" customFormat="1" ht="24.95" customHeight="1" thickBot="1">
      <c r="A42" s="2973">
        <v>7</v>
      </c>
      <c r="B42" s="2943">
        <v>341</v>
      </c>
      <c r="C42" s="2974" t="s">
        <v>3858</v>
      </c>
      <c r="D42" s="2960" t="s">
        <v>3859</v>
      </c>
      <c r="E42" s="2943" t="s">
        <v>3778</v>
      </c>
      <c r="F42" s="2974" t="s">
        <v>3860</v>
      </c>
      <c r="G42" s="2975">
        <v>1</v>
      </c>
      <c r="H42" s="2976" t="s">
        <v>3832</v>
      </c>
      <c r="I42" s="2977" t="s">
        <v>3861</v>
      </c>
      <c r="J42" s="2978">
        <v>6</v>
      </c>
      <c r="K42" s="2978">
        <v>5</v>
      </c>
      <c r="L42" s="2978">
        <v>3.85</v>
      </c>
      <c r="M42" s="2945">
        <f t="shared" ref="M42:M46" si="2">K42*J42</f>
        <v>30</v>
      </c>
      <c r="N42" s="2946">
        <f t="shared" si="1"/>
        <v>115.5</v>
      </c>
      <c r="O42" s="2979">
        <f t="shared" ref="O42:O46" si="3">G42*SUMIF(H42:H42,"Ground",M42:M42)</f>
        <v>30</v>
      </c>
      <c r="P42" s="2945">
        <f t="shared" ref="P42:P46" si="4">G42*SUM(M42:M42)</f>
        <v>30</v>
      </c>
      <c r="Q42" s="2945">
        <f t="shared" ref="Q42:Q46" si="5">G42*SUM(N42:N42)</f>
        <v>115.5</v>
      </c>
      <c r="R42" s="2980" t="s">
        <v>3862</v>
      </c>
      <c r="S42" s="2981" t="s">
        <v>3863</v>
      </c>
      <c r="T42" s="2943" t="s">
        <v>3092</v>
      </c>
      <c r="U42" s="2943" t="s">
        <v>3786</v>
      </c>
      <c r="V42" s="2943" t="s">
        <v>3092</v>
      </c>
      <c r="W42" s="2943" t="s">
        <v>3092</v>
      </c>
      <c r="X42" s="2943" t="s">
        <v>3092</v>
      </c>
      <c r="Y42" s="2943" t="s">
        <v>3092</v>
      </c>
      <c r="Z42" s="2943" t="s">
        <v>3092</v>
      </c>
      <c r="AA42" s="2943" t="s">
        <v>3092</v>
      </c>
      <c r="AB42" s="2982" t="s">
        <v>3864</v>
      </c>
    </row>
    <row r="43" spans="1:28" s="2927" customFormat="1" ht="24.95" customHeight="1" thickBot="1">
      <c r="A43" s="2973">
        <v>8</v>
      </c>
      <c r="B43" s="2943">
        <v>341</v>
      </c>
      <c r="C43" s="2974" t="s">
        <v>3865</v>
      </c>
      <c r="D43" s="2960" t="s">
        <v>3866</v>
      </c>
      <c r="E43" s="2943" t="s">
        <v>3799</v>
      </c>
      <c r="F43" s="2974" t="s">
        <v>3825</v>
      </c>
      <c r="G43" s="2975">
        <v>1</v>
      </c>
      <c r="H43" s="2976" t="s">
        <v>3832</v>
      </c>
      <c r="I43" s="2977" t="s">
        <v>3867</v>
      </c>
      <c r="J43" s="2978">
        <v>6</v>
      </c>
      <c r="K43" s="2978">
        <v>5</v>
      </c>
      <c r="L43" s="2978">
        <v>3.85</v>
      </c>
      <c r="M43" s="2945">
        <f t="shared" si="2"/>
        <v>30</v>
      </c>
      <c r="N43" s="2946">
        <f t="shared" si="1"/>
        <v>115.5</v>
      </c>
      <c r="O43" s="2979">
        <f t="shared" si="3"/>
        <v>30</v>
      </c>
      <c r="P43" s="2945">
        <f t="shared" si="4"/>
        <v>30</v>
      </c>
      <c r="Q43" s="2945">
        <f t="shared" si="5"/>
        <v>115.5</v>
      </c>
      <c r="R43" s="2980" t="s">
        <v>3868</v>
      </c>
      <c r="S43" s="2981" t="s">
        <v>3869</v>
      </c>
      <c r="T43" s="2983" t="s">
        <v>3092</v>
      </c>
      <c r="U43" s="2943" t="s">
        <v>3092</v>
      </c>
      <c r="V43" s="2943" t="s">
        <v>3092</v>
      </c>
      <c r="W43" s="2943" t="s">
        <v>3092</v>
      </c>
      <c r="X43" s="2943" t="s">
        <v>3092</v>
      </c>
      <c r="Y43" s="2943" t="s">
        <v>3092</v>
      </c>
      <c r="Z43" s="2943" t="s">
        <v>3092</v>
      </c>
      <c r="AA43" s="2943" t="s">
        <v>3092</v>
      </c>
      <c r="AB43" s="2984" t="s">
        <v>3870</v>
      </c>
    </row>
    <row r="44" spans="1:28" s="2927" customFormat="1" ht="24.95" customHeight="1" thickBot="1">
      <c r="A44" s="2973">
        <v>9</v>
      </c>
      <c r="B44" s="2943">
        <v>341</v>
      </c>
      <c r="C44" s="2974" t="s">
        <v>3871</v>
      </c>
      <c r="D44" s="2960" t="s">
        <v>3872</v>
      </c>
      <c r="E44" s="2943" t="s">
        <v>3873</v>
      </c>
      <c r="F44" s="2974" t="s">
        <v>3874</v>
      </c>
      <c r="G44" s="2975">
        <v>1</v>
      </c>
      <c r="H44" s="2976" t="s">
        <v>3793</v>
      </c>
      <c r="I44" s="2977" t="s">
        <v>3875</v>
      </c>
      <c r="J44" s="2978">
        <v>6</v>
      </c>
      <c r="K44" s="2978">
        <v>5</v>
      </c>
      <c r="L44" s="2978">
        <v>3.85</v>
      </c>
      <c r="M44" s="2945">
        <f t="shared" si="2"/>
        <v>30</v>
      </c>
      <c r="N44" s="2946">
        <f t="shared" si="1"/>
        <v>115.5</v>
      </c>
      <c r="O44" s="2979">
        <f t="shared" si="3"/>
        <v>30</v>
      </c>
      <c r="P44" s="2945">
        <f t="shared" si="4"/>
        <v>30</v>
      </c>
      <c r="Q44" s="2945">
        <f t="shared" si="5"/>
        <v>115.5</v>
      </c>
      <c r="R44" s="2980" t="s">
        <v>3868</v>
      </c>
      <c r="S44" s="2981" t="s">
        <v>3863</v>
      </c>
      <c r="T44" s="2971" t="s">
        <v>3092</v>
      </c>
      <c r="U44" s="2943" t="s">
        <v>3092</v>
      </c>
      <c r="V44" s="2943" t="s">
        <v>3092</v>
      </c>
      <c r="W44" s="2943" t="s">
        <v>3092</v>
      </c>
      <c r="X44" s="2943" t="s">
        <v>3092</v>
      </c>
      <c r="Y44" s="2943" t="s">
        <v>3092</v>
      </c>
      <c r="Z44" s="2943" t="s">
        <v>3092</v>
      </c>
      <c r="AA44" s="2943" t="s">
        <v>3092</v>
      </c>
      <c r="AB44" s="2985" t="s">
        <v>3876</v>
      </c>
    </row>
    <row r="45" spans="1:28" s="2927" customFormat="1" ht="24.95" customHeight="1" thickBot="1">
      <c r="A45" s="2973">
        <v>10</v>
      </c>
      <c r="B45" s="2943">
        <v>341</v>
      </c>
      <c r="C45" s="2974" t="s">
        <v>3877</v>
      </c>
      <c r="D45" s="2960" t="s">
        <v>3866</v>
      </c>
      <c r="E45" s="2943" t="s">
        <v>3878</v>
      </c>
      <c r="F45" s="2974" t="s">
        <v>3879</v>
      </c>
      <c r="G45" s="2975">
        <v>1</v>
      </c>
      <c r="H45" s="2976" t="s">
        <v>3793</v>
      </c>
      <c r="I45" s="2977" t="s">
        <v>3880</v>
      </c>
      <c r="J45" s="2978">
        <v>6</v>
      </c>
      <c r="K45" s="2978">
        <v>5</v>
      </c>
      <c r="L45" s="2978">
        <v>3.85</v>
      </c>
      <c r="M45" s="2945">
        <f t="shared" si="2"/>
        <v>30</v>
      </c>
      <c r="N45" s="2946">
        <f t="shared" si="1"/>
        <v>115.5</v>
      </c>
      <c r="O45" s="2979">
        <f t="shared" si="3"/>
        <v>30</v>
      </c>
      <c r="P45" s="2945">
        <f t="shared" si="4"/>
        <v>30</v>
      </c>
      <c r="Q45" s="2945">
        <f t="shared" si="5"/>
        <v>115.5</v>
      </c>
      <c r="R45" s="2980" t="s">
        <v>3881</v>
      </c>
      <c r="S45" s="2981" t="s">
        <v>3863</v>
      </c>
      <c r="T45" s="2971" t="s">
        <v>3785</v>
      </c>
      <c r="U45" s="2943" t="s">
        <v>3092</v>
      </c>
      <c r="V45" s="2943" t="s">
        <v>3092</v>
      </c>
      <c r="W45" s="2943" t="s">
        <v>3092</v>
      </c>
      <c r="X45" s="2943" t="s">
        <v>3092</v>
      </c>
      <c r="Y45" s="2943" t="s">
        <v>3092</v>
      </c>
      <c r="Z45" s="2943" t="s">
        <v>3092</v>
      </c>
      <c r="AA45" s="2943" t="s">
        <v>3092</v>
      </c>
      <c r="AB45" s="2985" t="s">
        <v>3882</v>
      </c>
    </row>
    <row r="46" spans="1:28" s="2927" customFormat="1" ht="24.95" customHeight="1" thickBot="1">
      <c r="A46" s="2973">
        <v>11</v>
      </c>
      <c r="B46" s="2986" t="s">
        <v>3883</v>
      </c>
      <c r="C46" s="2943" t="s">
        <v>3884</v>
      </c>
      <c r="D46" s="2960" t="s">
        <v>3885</v>
      </c>
      <c r="E46" s="2943" t="s">
        <v>3886</v>
      </c>
      <c r="F46" s="2974" t="s">
        <v>3887</v>
      </c>
      <c r="G46" s="2975">
        <v>1</v>
      </c>
      <c r="H46" s="2983" t="s">
        <v>3793</v>
      </c>
      <c r="I46" s="2977" t="s">
        <v>3888</v>
      </c>
      <c r="J46" s="2978">
        <v>4.5599999999999996</v>
      </c>
      <c r="K46" s="2978">
        <v>6</v>
      </c>
      <c r="L46" s="2978">
        <v>4.1500000000000004</v>
      </c>
      <c r="M46" s="2945">
        <f t="shared" si="2"/>
        <v>27.36</v>
      </c>
      <c r="N46" s="2987">
        <f t="shared" si="1"/>
        <v>113.54400000000001</v>
      </c>
      <c r="O46" s="2979">
        <f t="shared" si="3"/>
        <v>27.36</v>
      </c>
      <c r="P46" s="2945">
        <f t="shared" si="4"/>
        <v>27.36</v>
      </c>
      <c r="Q46" s="2945">
        <f t="shared" si="5"/>
        <v>113.54400000000001</v>
      </c>
      <c r="R46" s="2988" t="s">
        <v>3889</v>
      </c>
      <c r="S46" s="2944" t="s">
        <v>3890</v>
      </c>
      <c r="T46" s="2943" t="s">
        <v>3785</v>
      </c>
      <c r="U46" s="2943" t="s">
        <v>3786</v>
      </c>
      <c r="V46" s="2943" t="s">
        <v>3784</v>
      </c>
      <c r="W46" s="2943" t="s">
        <v>3785</v>
      </c>
      <c r="X46" s="2943" t="s">
        <v>3829</v>
      </c>
      <c r="Y46" s="2943" t="s">
        <v>3785</v>
      </c>
      <c r="Z46" s="2943" t="s">
        <v>3784</v>
      </c>
      <c r="AA46" s="2943" t="s">
        <v>3092</v>
      </c>
      <c r="AB46" s="2982" t="s">
        <v>3891</v>
      </c>
    </row>
    <row r="47" spans="1:28" s="2927" customFormat="1" ht="24.95" customHeight="1">
      <c r="A47" s="4505">
        <v>12</v>
      </c>
      <c r="B47" s="4532" t="s">
        <v>3892</v>
      </c>
      <c r="C47" s="4532" t="s">
        <v>3893</v>
      </c>
      <c r="D47" s="4526" t="s">
        <v>3894</v>
      </c>
      <c r="E47" s="4507" t="s">
        <v>3895</v>
      </c>
      <c r="F47" s="4511" t="s">
        <v>3896</v>
      </c>
      <c r="G47" s="4513">
        <v>1</v>
      </c>
      <c r="H47" s="2989" t="s">
        <v>3791</v>
      </c>
      <c r="I47" s="2990" t="s">
        <v>3897</v>
      </c>
      <c r="J47" s="2991">
        <v>18.7</v>
      </c>
      <c r="K47" s="2991">
        <v>13</v>
      </c>
      <c r="L47" s="2992">
        <v>11.2</v>
      </c>
      <c r="M47" s="2991">
        <f>K47*J47</f>
        <v>243.1</v>
      </c>
      <c r="N47" s="2992">
        <f>M47*L47</f>
        <v>2722.72</v>
      </c>
      <c r="O47" s="4515">
        <f ca="1">G47*SUMIF(H47:H50,"Ground",M47:M47)</f>
        <v>243.1</v>
      </c>
      <c r="P47" s="4528">
        <f>G47*SUM(M47:M50)</f>
        <v>367.32</v>
      </c>
      <c r="Q47" s="4528">
        <f>G47*SUM(N47:N50)</f>
        <v>2722.72</v>
      </c>
      <c r="R47" s="4550" t="s">
        <v>3898</v>
      </c>
      <c r="S47" s="4526" t="s">
        <v>3899</v>
      </c>
      <c r="T47" s="4509" t="s">
        <v>3900</v>
      </c>
      <c r="U47" s="4507" t="s">
        <v>521</v>
      </c>
      <c r="V47" s="4507" t="s">
        <v>3787</v>
      </c>
      <c r="W47" s="4507" t="s">
        <v>3787</v>
      </c>
      <c r="X47" s="4507" t="s">
        <v>3901</v>
      </c>
      <c r="Y47" s="4507">
        <v>6</v>
      </c>
      <c r="Z47" s="4538">
        <v>10.83</v>
      </c>
      <c r="AA47" s="4511" t="s">
        <v>3902</v>
      </c>
      <c r="AB47" s="4524" t="s">
        <v>3903</v>
      </c>
    </row>
    <row r="48" spans="1:28" s="2927" customFormat="1" ht="24.95" customHeight="1">
      <c r="A48" s="4506"/>
      <c r="B48" s="4533"/>
      <c r="C48" s="4533"/>
      <c r="D48" s="4527"/>
      <c r="E48" s="4508"/>
      <c r="F48" s="4512"/>
      <c r="G48" s="4514"/>
      <c r="H48" s="2951" t="s">
        <v>3904</v>
      </c>
      <c r="I48" s="2993" t="s">
        <v>3905</v>
      </c>
      <c r="J48" s="2994">
        <v>18.7</v>
      </c>
      <c r="K48" s="2994">
        <v>2.6</v>
      </c>
      <c r="L48" s="2954" t="s">
        <v>3884</v>
      </c>
      <c r="M48" s="2994">
        <f>K48*J48+7.98+1.56-10.08</f>
        <v>48.08</v>
      </c>
      <c r="N48" s="2954" t="s">
        <v>3906</v>
      </c>
      <c r="O48" s="4516"/>
      <c r="P48" s="4529"/>
      <c r="Q48" s="4529"/>
      <c r="R48" s="4551"/>
      <c r="S48" s="4527"/>
      <c r="T48" s="4510"/>
      <c r="U48" s="4508"/>
      <c r="V48" s="4508"/>
      <c r="W48" s="4508"/>
      <c r="X48" s="4508"/>
      <c r="Y48" s="4508"/>
      <c r="Z48" s="4539"/>
      <c r="AA48" s="4512"/>
      <c r="AB48" s="4525"/>
    </row>
    <row r="49" spans="1:28" s="2927" customFormat="1" ht="24.95" customHeight="1">
      <c r="A49" s="4506"/>
      <c r="B49" s="4533"/>
      <c r="C49" s="4533"/>
      <c r="D49" s="4527"/>
      <c r="E49" s="4508"/>
      <c r="F49" s="4512"/>
      <c r="G49" s="4514"/>
      <c r="H49" s="2951" t="s">
        <v>3907</v>
      </c>
      <c r="I49" s="2993" t="s">
        <v>3908</v>
      </c>
      <c r="J49" s="2994">
        <v>1.2</v>
      </c>
      <c r="K49" s="2994">
        <v>7.8</v>
      </c>
      <c r="L49" s="2954" t="s">
        <v>498</v>
      </c>
      <c r="M49" s="2994">
        <f>K49*J49+7.98+1.56-10.08</f>
        <v>8.8199999999999985</v>
      </c>
      <c r="N49" s="2954" t="s">
        <v>498</v>
      </c>
      <c r="O49" s="4516"/>
      <c r="P49" s="4529"/>
      <c r="Q49" s="4529"/>
      <c r="R49" s="4551"/>
      <c r="S49" s="4527"/>
      <c r="T49" s="4510"/>
      <c r="U49" s="4508"/>
      <c r="V49" s="4508"/>
      <c r="W49" s="4508"/>
      <c r="X49" s="4508"/>
      <c r="Y49" s="4508"/>
      <c r="Z49" s="4539"/>
      <c r="AA49" s="4512"/>
      <c r="AB49" s="4525"/>
    </row>
    <row r="50" spans="1:28" s="2927" customFormat="1" ht="24.95" customHeight="1" thickBot="1">
      <c r="A50" s="4542"/>
      <c r="B50" s="4534"/>
      <c r="C50" s="4534"/>
      <c r="D50" s="4535"/>
      <c r="E50" s="4536"/>
      <c r="F50" s="4537"/>
      <c r="G50" s="4546"/>
      <c r="H50" s="2971" t="s">
        <v>3909</v>
      </c>
      <c r="I50" s="2995" t="s">
        <v>3910</v>
      </c>
      <c r="J50" s="2996">
        <v>18.7</v>
      </c>
      <c r="K50" s="2996">
        <v>3.6</v>
      </c>
      <c r="L50" s="2997" t="s">
        <v>3906</v>
      </c>
      <c r="M50" s="2996">
        <f>K50*J50</f>
        <v>67.319999999999993</v>
      </c>
      <c r="N50" s="2997" t="s">
        <v>511</v>
      </c>
      <c r="O50" s="4548"/>
      <c r="P50" s="4549"/>
      <c r="Q50" s="4549"/>
      <c r="R50" s="4552"/>
      <c r="S50" s="4535"/>
      <c r="T50" s="4547"/>
      <c r="U50" s="4536"/>
      <c r="V50" s="4536"/>
      <c r="W50" s="4536"/>
      <c r="X50" s="4536"/>
      <c r="Y50" s="4536"/>
      <c r="Z50" s="4540"/>
      <c r="AA50" s="4537"/>
      <c r="AB50" s="4541"/>
    </row>
    <row r="51" spans="1:28" s="2927" customFormat="1" ht="24.95" customHeight="1">
      <c r="A51" s="4505">
        <v>13</v>
      </c>
      <c r="B51" s="4543" t="s">
        <v>3911</v>
      </c>
      <c r="C51" s="4507" t="s">
        <v>3912</v>
      </c>
      <c r="D51" s="4526" t="s">
        <v>3913</v>
      </c>
      <c r="E51" s="4507" t="s">
        <v>3895</v>
      </c>
      <c r="F51" s="4511" t="s">
        <v>3914</v>
      </c>
      <c r="G51" s="4513">
        <v>1</v>
      </c>
      <c r="H51" s="2998" t="s">
        <v>842</v>
      </c>
      <c r="I51" s="2999" t="s">
        <v>3915</v>
      </c>
      <c r="J51" s="3000">
        <v>36</v>
      </c>
      <c r="K51" s="3000">
        <v>14</v>
      </c>
      <c r="L51" s="3000">
        <v>16.8</v>
      </c>
      <c r="M51" s="3000">
        <f>K51*J51</f>
        <v>504</v>
      </c>
      <c r="N51" s="3001">
        <f t="shared" ref="N51:N89" si="6">M51*L51</f>
        <v>8467.2000000000007</v>
      </c>
      <c r="O51" s="4515">
        <f>G51*SUMIF(H51:H53,"Ground",M51:M53)</f>
        <v>504</v>
      </c>
      <c r="P51" s="4528">
        <f>G51*SUM(M51:M53)</f>
        <v>758.13798800000006</v>
      </c>
      <c r="Q51" s="4528">
        <f>G51*SUM(N51:N53)</f>
        <v>8467.2000000000007</v>
      </c>
      <c r="R51" s="4530" t="s">
        <v>3916</v>
      </c>
      <c r="S51" s="4527" t="s">
        <v>3917</v>
      </c>
      <c r="T51" s="4509" t="s">
        <v>3918</v>
      </c>
      <c r="U51" s="4507" t="s">
        <v>520</v>
      </c>
      <c r="V51" s="4507" t="s">
        <v>3092</v>
      </c>
      <c r="W51" s="4507" t="s">
        <v>3092</v>
      </c>
      <c r="X51" s="4507" t="s">
        <v>3919</v>
      </c>
      <c r="Y51" s="4507">
        <v>8</v>
      </c>
      <c r="Z51" s="4538">
        <v>13.5</v>
      </c>
      <c r="AA51" s="4511" t="s">
        <v>3920</v>
      </c>
      <c r="AB51" s="4524" t="s">
        <v>3921</v>
      </c>
    </row>
    <row r="52" spans="1:28" s="2927" customFormat="1" ht="24.95" customHeight="1">
      <c r="A52" s="4506"/>
      <c r="B52" s="4544"/>
      <c r="C52" s="4508"/>
      <c r="D52" s="4527"/>
      <c r="E52" s="4508"/>
      <c r="F52" s="4512"/>
      <c r="G52" s="4514"/>
      <c r="H52" s="2961" t="s">
        <v>3922</v>
      </c>
      <c r="I52" s="2962" t="s">
        <v>3923</v>
      </c>
      <c r="J52" s="2963">
        <v>36</v>
      </c>
      <c r="K52" s="2963">
        <v>14</v>
      </c>
      <c r="L52" s="2963">
        <v>0</v>
      </c>
      <c r="M52" s="2963">
        <v>223.18798800000002</v>
      </c>
      <c r="N52" s="2964">
        <v>0</v>
      </c>
      <c r="O52" s="4516"/>
      <c r="P52" s="4529"/>
      <c r="Q52" s="4529"/>
      <c r="R52" s="4531"/>
      <c r="S52" s="4527"/>
      <c r="T52" s="4510"/>
      <c r="U52" s="4508"/>
      <c r="V52" s="4508"/>
      <c r="W52" s="4508"/>
      <c r="X52" s="4508"/>
      <c r="Y52" s="4508"/>
      <c r="Z52" s="4539"/>
      <c r="AA52" s="4512"/>
      <c r="AB52" s="4525"/>
    </row>
    <row r="53" spans="1:28" s="2927" customFormat="1" ht="24.95" customHeight="1" thickBot="1">
      <c r="A53" s="4542"/>
      <c r="B53" s="4545"/>
      <c r="C53" s="4536"/>
      <c r="D53" s="4535"/>
      <c r="E53" s="4536"/>
      <c r="F53" s="4537"/>
      <c r="G53" s="4546"/>
      <c r="H53" s="3002" t="s">
        <v>3904</v>
      </c>
      <c r="I53" s="3003" t="s">
        <v>3924</v>
      </c>
      <c r="J53" s="3004">
        <v>1.3</v>
      </c>
      <c r="K53" s="3004">
        <v>14</v>
      </c>
      <c r="L53" s="3005">
        <v>0</v>
      </c>
      <c r="M53" s="3004">
        <f>K53*J53+12.75</f>
        <v>30.95</v>
      </c>
      <c r="N53" s="3005">
        <f t="shared" si="6"/>
        <v>0</v>
      </c>
      <c r="O53" s="4548"/>
      <c r="P53" s="4549"/>
      <c r="Q53" s="4549"/>
      <c r="R53" s="4553"/>
      <c r="S53" s="4535"/>
      <c r="T53" s="4547"/>
      <c r="U53" s="4536"/>
      <c r="V53" s="4536"/>
      <c r="W53" s="4536"/>
      <c r="X53" s="4536"/>
      <c r="Y53" s="4536"/>
      <c r="Z53" s="4540"/>
      <c r="AA53" s="4537"/>
      <c r="AB53" s="4541"/>
    </row>
    <row r="54" spans="1:28" s="2927" customFormat="1" ht="24.95" customHeight="1">
      <c r="A54" s="4505">
        <v>14</v>
      </c>
      <c r="B54" s="4543" t="s">
        <v>3925</v>
      </c>
      <c r="C54" s="4507" t="s">
        <v>3926</v>
      </c>
      <c r="D54" s="4526" t="s">
        <v>3927</v>
      </c>
      <c r="E54" s="4507" t="s">
        <v>3895</v>
      </c>
      <c r="F54" s="4511" t="s">
        <v>3896</v>
      </c>
      <c r="G54" s="4513">
        <v>1</v>
      </c>
      <c r="H54" s="2989" t="s">
        <v>3801</v>
      </c>
      <c r="I54" s="2960" t="s">
        <v>3928</v>
      </c>
      <c r="J54" s="3006">
        <v>15.3</v>
      </c>
      <c r="K54" s="3006">
        <v>20</v>
      </c>
      <c r="L54" s="3006">
        <v>22.3</v>
      </c>
      <c r="M54" s="3006">
        <f>K54*J54</f>
        <v>306</v>
      </c>
      <c r="N54" s="3007">
        <f t="shared" si="6"/>
        <v>6823.8</v>
      </c>
      <c r="O54" s="4515">
        <f>G54*SUMIF(H54:H58,"Ground",M54:M58)</f>
        <v>306</v>
      </c>
      <c r="P54" s="4528">
        <f>G54*SUM(M54:M58)</f>
        <v>958.43499999999995</v>
      </c>
      <c r="Q54" s="4528">
        <f>G54*SUM(N54:N58)</f>
        <v>6823.8</v>
      </c>
      <c r="R54" s="4530" t="s">
        <v>3929</v>
      </c>
      <c r="S54" s="4526" t="s">
        <v>3930</v>
      </c>
      <c r="T54" s="4526" t="s">
        <v>3931</v>
      </c>
      <c r="U54" s="4507" t="s">
        <v>3785</v>
      </c>
      <c r="V54" s="4507" t="s">
        <v>3092</v>
      </c>
      <c r="W54" s="4507" t="s">
        <v>3092</v>
      </c>
      <c r="X54" s="4507" t="s">
        <v>3919</v>
      </c>
      <c r="Y54" s="4507">
        <v>5</v>
      </c>
      <c r="Z54" s="4538">
        <v>20.100000000000001</v>
      </c>
      <c r="AA54" s="4511" t="s">
        <v>3932</v>
      </c>
      <c r="AB54" s="4524" t="s">
        <v>3933</v>
      </c>
    </row>
    <row r="55" spans="1:28" s="2927" customFormat="1" ht="24.95" customHeight="1">
      <c r="A55" s="4506"/>
      <c r="B55" s="4544"/>
      <c r="C55" s="4508"/>
      <c r="D55" s="4527"/>
      <c r="E55" s="4508"/>
      <c r="F55" s="4512"/>
      <c r="G55" s="4514"/>
      <c r="H55" s="2951" t="s">
        <v>3934</v>
      </c>
      <c r="I55" s="2952" t="s">
        <v>3935</v>
      </c>
      <c r="J55" s="2953">
        <v>15.3</v>
      </c>
      <c r="K55" s="2953">
        <v>20</v>
      </c>
      <c r="L55" s="2954">
        <v>0</v>
      </c>
      <c r="M55" s="2953">
        <f>K55*J55-93.43</f>
        <v>212.57</v>
      </c>
      <c r="N55" s="2954">
        <f t="shared" si="6"/>
        <v>0</v>
      </c>
      <c r="O55" s="4516"/>
      <c r="P55" s="4529"/>
      <c r="Q55" s="4529"/>
      <c r="R55" s="4531"/>
      <c r="S55" s="4527"/>
      <c r="T55" s="4527"/>
      <c r="U55" s="4508"/>
      <c r="V55" s="4508"/>
      <c r="W55" s="4508"/>
      <c r="X55" s="4508"/>
      <c r="Y55" s="4508"/>
      <c r="Z55" s="4539"/>
      <c r="AA55" s="4512"/>
      <c r="AB55" s="4525"/>
    </row>
    <row r="56" spans="1:28" s="2927" customFormat="1" ht="24.95" customHeight="1">
      <c r="A56" s="4506"/>
      <c r="B56" s="4544"/>
      <c r="C56" s="4508"/>
      <c r="D56" s="4527"/>
      <c r="E56" s="4508"/>
      <c r="F56" s="4512"/>
      <c r="G56" s="4514"/>
      <c r="H56" s="2951" t="s">
        <v>3936</v>
      </c>
      <c r="I56" s="2952" t="s">
        <v>3937</v>
      </c>
      <c r="J56" s="2953">
        <v>15.3</v>
      </c>
      <c r="K56" s="2953">
        <v>20</v>
      </c>
      <c r="L56" s="2954">
        <v>0</v>
      </c>
      <c r="M56" s="2953">
        <f>K56*J56-83.95</f>
        <v>222.05</v>
      </c>
      <c r="N56" s="2954">
        <f t="shared" si="6"/>
        <v>0</v>
      </c>
      <c r="O56" s="4516"/>
      <c r="P56" s="4529"/>
      <c r="Q56" s="4529"/>
      <c r="R56" s="4531"/>
      <c r="S56" s="4527"/>
      <c r="T56" s="4527"/>
      <c r="U56" s="4508"/>
      <c r="V56" s="4508"/>
      <c r="W56" s="4508"/>
      <c r="X56" s="4508"/>
      <c r="Y56" s="4508"/>
      <c r="Z56" s="4539"/>
      <c r="AA56" s="4512"/>
      <c r="AB56" s="4525"/>
    </row>
    <row r="57" spans="1:28" s="2927" customFormat="1" ht="24.95" customHeight="1">
      <c r="A57" s="4506"/>
      <c r="B57" s="4544"/>
      <c r="C57" s="4508"/>
      <c r="D57" s="4527"/>
      <c r="E57" s="4508"/>
      <c r="F57" s="4512"/>
      <c r="G57" s="4514"/>
      <c r="H57" s="2951" t="s">
        <v>3922</v>
      </c>
      <c r="I57" s="2952" t="s">
        <v>3938</v>
      </c>
      <c r="J57" s="2953">
        <v>15.3</v>
      </c>
      <c r="K57" s="2953">
        <v>20</v>
      </c>
      <c r="L57" s="2954">
        <v>0</v>
      </c>
      <c r="M57" s="2953">
        <f>K57*J57-115.04</f>
        <v>190.95999999999998</v>
      </c>
      <c r="N57" s="2954" t="s">
        <v>3884</v>
      </c>
      <c r="O57" s="4516"/>
      <c r="P57" s="4529"/>
      <c r="Q57" s="4529"/>
      <c r="R57" s="4531"/>
      <c r="S57" s="4527"/>
      <c r="T57" s="4527"/>
      <c r="U57" s="4508"/>
      <c r="V57" s="4508"/>
      <c r="W57" s="4508"/>
      <c r="X57" s="4508"/>
      <c r="Y57" s="4508"/>
      <c r="Z57" s="4539"/>
      <c r="AA57" s="4512"/>
      <c r="AB57" s="4525"/>
    </row>
    <row r="58" spans="1:28" s="2927" customFormat="1" ht="24.95" customHeight="1" thickBot="1">
      <c r="A58" s="4542"/>
      <c r="B58" s="4545"/>
      <c r="C58" s="4536"/>
      <c r="D58" s="4535"/>
      <c r="E58" s="4536"/>
      <c r="F58" s="4537"/>
      <c r="G58" s="4546"/>
      <c r="H58" s="2971" t="s">
        <v>3904</v>
      </c>
      <c r="I58" s="3008" t="s">
        <v>3939</v>
      </c>
      <c r="J58" s="3009">
        <v>13.3</v>
      </c>
      <c r="K58" s="3009">
        <v>1.65</v>
      </c>
      <c r="L58" s="2997" t="s">
        <v>3940</v>
      </c>
      <c r="M58" s="3004">
        <f>K58*J58+2.87+2.04</f>
        <v>26.855</v>
      </c>
      <c r="N58" s="2997" t="s">
        <v>3941</v>
      </c>
      <c r="O58" s="4548"/>
      <c r="P58" s="4549"/>
      <c r="Q58" s="4549"/>
      <c r="R58" s="4553"/>
      <c r="S58" s="4535"/>
      <c r="T58" s="4547"/>
      <c r="U58" s="4536"/>
      <c r="V58" s="4536"/>
      <c r="W58" s="4536"/>
      <c r="X58" s="4536"/>
      <c r="Y58" s="4536"/>
      <c r="Z58" s="4540"/>
      <c r="AA58" s="4537"/>
      <c r="AB58" s="4541"/>
    </row>
    <row r="59" spans="1:28" s="2927" customFormat="1" ht="24.95" customHeight="1">
      <c r="A59" s="4505">
        <v>15</v>
      </c>
      <c r="B59" s="4543" t="s">
        <v>3942</v>
      </c>
      <c r="C59" s="4507" t="s">
        <v>3943</v>
      </c>
      <c r="D59" s="4526" t="s">
        <v>3944</v>
      </c>
      <c r="E59" s="4507" t="s">
        <v>3945</v>
      </c>
      <c r="F59" s="4511" t="s">
        <v>3946</v>
      </c>
      <c r="G59" s="4513">
        <v>1</v>
      </c>
      <c r="H59" s="2989" t="s">
        <v>3793</v>
      </c>
      <c r="I59" s="3010" t="s">
        <v>3947</v>
      </c>
      <c r="J59" s="3006">
        <v>65.5</v>
      </c>
      <c r="K59" s="3006">
        <v>23</v>
      </c>
      <c r="L59" s="3011">
        <v>18.2</v>
      </c>
      <c r="M59" s="3006">
        <f>K59*J59+78</f>
        <v>1584.5</v>
      </c>
      <c r="N59" s="3011">
        <f t="shared" ref="N59" si="7">M59*L59</f>
        <v>28837.899999999998</v>
      </c>
      <c r="O59" s="4515">
        <f>G59*SUMIF(H59:H62,"Ground",M59:M62)</f>
        <v>1584.5</v>
      </c>
      <c r="P59" s="4528">
        <f>G59*SUM(M59:M62)</f>
        <v>2443.87</v>
      </c>
      <c r="Q59" s="4528">
        <f>G59*SUM(N59:N62)</f>
        <v>28837.899999999998</v>
      </c>
      <c r="R59" s="4550" t="s">
        <v>3948</v>
      </c>
      <c r="S59" s="4526" t="s">
        <v>3949</v>
      </c>
      <c r="T59" s="4526" t="s">
        <v>3950</v>
      </c>
      <c r="U59" s="4507" t="s">
        <v>520</v>
      </c>
      <c r="V59" s="4507" t="s">
        <v>3092</v>
      </c>
      <c r="W59" s="4507" t="s">
        <v>3092</v>
      </c>
      <c r="X59" s="4507" t="s">
        <v>833</v>
      </c>
      <c r="Y59" s="4507">
        <v>30</v>
      </c>
      <c r="Z59" s="4538">
        <v>15</v>
      </c>
      <c r="AA59" s="4511" t="s">
        <v>3951</v>
      </c>
      <c r="AB59" s="4524" t="s">
        <v>3952</v>
      </c>
    </row>
    <row r="60" spans="1:28" s="2927" customFormat="1" ht="24.95" customHeight="1">
      <c r="A60" s="4506"/>
      <c r="B60" s="4544"/>
      <c r="C60" s="4508"/>
      <c r="D60" s="4527"/>
      <c r="E60" s="4508"/>
      <c r="F60" s="4512"/>
      <c r="G60" s="4514"/>
      <c r="H60" s="2951" t="s">
        <v>3953</v>
      </c>
      <c r="I60" s="3012" t="s">
        <v>3954</v>
      </c>
      <c r="J60" s="2969">
        <v>59.5</v>
      </c>
      <c r="K60" s="2969">
        <v>14.8</v>
      </c>
      <c r="L60" s="2954">
        <v>0</v>
      </c>
      <c r="M60" s="2969">
        <f>J60*K60-153.23</f>
        <v>727.37</v>
      </c>
      <c r="N60" s="2954">
        <v>0</v>
      </c>
      <c r="O60" s="4516"/>
      <c r="P60" s="4529"/>
      <c r="Q60" s="4529"/>
      <c r="R60" s="4551"/>
      <c r="S60" s="4527"/>
      <c r="T60" s="4527"/>
      <c r="U60" s="4508"/>
      <c r="V60" s="4508"/>
      <c r="W60" s="4508"/>
      <c r="X60" s="4508"/>
      <c r="Y60" s="4508"/>
      <c r="Z60" s="4539"/>
      <c r="AA60" s="4512"/>
      <c r="AB60" s="4525"/>
    </row>
    <row r="61" spans="1:28" s="2927" customFormat="1" ht="24.95" customHeight="1">
      <c r="A61" s="4506"/>
      <c r="B61" s="4544"/>
      <c r="C61" s="4508"/>
      <c r="D61" s="4527"/>
      <c r="E61" s="4508"/>
      <c r="F61" s="4512"/>
      <c r="G61" s="4514"/>
      <c r="H61" s="3013" t="s">
        <v>3955</v>
      </c>
      <c r="I61" s="3014" t="s">
        <v>3956</v>
      </c>
      <c r="J61" s="3015">
        <v>11</v>
      </c>
      <c r="K61" s="3015">
        <v>6</v>
      </c>
      <c r="L61" s="3016" t="s">
        <v>3940</v>
      </c>
      <c r="M61" s="2969">
        <f>J61*K61</f>
        <v>66</v>
      </c>
      <c r="N61" s="3016" t="s">
        <v>3940</v>
      </c>
      <c r="O61" s="4516"/>
      <c r="P61" s="4529"/>
      <c r="Q61" s="4529"/>
      <c r="R61" s="4551"/>
      <c r="S61" s="4527"/>
      <c r="T61" s="4527"/>
      <c r="U61" s="4508"/>
      <c r="V61" s="4508"/>
      <c r="W61" s="4508"/>
      <c r="X61" s="4508"/>
      <c r="Y61" s="4508"/>
      <c r="Z61" s="4539"/>
      <c r="AA61" s="4512"/>
      <c r="AB61" s="4525"/>
    </row>
    <row r="62" spans="1:28" s="2927" customFormat="1" ht="24.95" customHeight="1" thickBot="1">
      <c r="A62" s="4506"/>
      <c r="B62" s="4544"/>
      <c r="C62" s="4508"/>
      <c r="D62" s="4527"/>
      <c r="E62" s="4508"/>
      <c r="F62" s="4512"/>
      <c r="G62" s="4514"/>
      <c r="H62" s="2961" t="s">
        <v>3953</v>
      </c>
      <c r="I62" s="3017" t="s">
        <v>3957</v>
      </c>
      <c r="J62" s="3018">
        <v>11</v>
      </c>
      <c r="K62" s="3018">
        <v>6</v>
      </c>
      <c r="L62" s="2964" t="s">
        <v>3940</v>
      </c>
      <c r="M62" s="3019">
        <f>J62*K62</f>
        <v>66</v>
      </c>
      <c r="N62" s="2997" t="s">
        <v>3940</v>
      </c>
      <c r="O62" s="4548"/>
      <c r="P62" s="4549"/>
      <c r="Q62" s="4549"/>
      <c r="R62" s="4552"/>
      <c r="S62" s="4535"/>
      <c r="T62" s="4535"/>
      <c r="U62" s="4536"/>
      <c r="V62" s="4536"/>
      <c r="W62" s="4536"/>
      <c r="X62" s="4536"/>
      <c r="Y62" s="4536"/>
      <c r="Z62" s="4540"/>
      <c r="AA62" s="4537"/>
      <c r="AB62" s="4541"/>
    </row>
    <row r="63" spans="1:28" s="2927" customFormat="1" ht="24.95" customHeight="1">
      <c r="A63" s="4505">
        <v>16</v>
      </c>
      <c r="B63" s="4543" t="s">
        <v>3958</v>
      </c>
      <c r="C63" s="4507" t="s">
        <v>3959</v>
      </c>
      <c r="D63" s="4526" t="s">
        <v>3960</v>
      </c>
      <c r="E63" s="4507" t="s">
        <v>3895</v>
      </c>
      <c r="F63" s="4511" t="s">
        <v>3961</v>
      </c>
      <c r="G63" s="4513">
        <v>1</v>
      </c>
      <c r="H63" s="2989" t="s">
        <v>3962</v>
      </c>
      <c r="I63" s="3020" t="s">
        <v>3963</v>
      </c>
      <c r="J63" s="3006">
        <v>65</v>
      </c>
      <c r="K63" s="3006">
        <v>17.5</v>
      </c>
      <c r="L63" s="3006">
        <v>16.8</v>
      </c>
      <c r="M63" s="3006">
        <f>K63*J63</f>
        <v>1137.5</v>
      </c>
      <c r="N63" s="3007">
        <f t="shared" si="6"/>
        <v>19110</v>
      </c>
      <c r="O63" s="4515">
        <f>G63*SUMIF(H63:H66,"Ground",M63:M66)</f>
        <v>1137.5</v>
      </c>
      <c r="P63" s="4528">
        <f>G63*SUM(M63:M66)</f>
        <v>2058.4560000000001</v>
      </c>
      <c r="Q63" s="4528">
        <f>G63*SUM(N63:N66)</f>
        <v>19110</v>
      </c>
      <c r="R63" s="4530" t="s">
        <v>3964</v>
      </c>
      <c r="S63" s="4526" t="s">
        <v>3965</v>
      </c>
      <c r="T63" s="4526" t="s">
        <v>3966</v>
      </c>
      <c r="U63" s="4507" t="s">
        <v>521</v>
      </c>
      <c r="V63" s="4507" t="s">
        <v>3092</v>
      </c>
      <c r="W63" s="4507" t="s">
        <v>3092</v>
      </c>
      <c r="X63" s="4507" t="s">
        <v>3967</v>
      </c>
      <c r="Y63" s="4507">
        <v>5</v>
      </c>
      <c r="Z63" s="4538">
        <v>14.6</v>
      </c>
      <c r="AA63" s="4511" t="s">
        <v>3968</v>
      </c>
      <c r="AB63" s="4524" t="s">
        <v>3969</v>
      </c>
    </row>
    <row r="64" spans="1:28" s="2927" customFormat="1" ht="24.95" customHeight="1">
      <c r="A64" s="4506"/>
      <c r="B64" s="4544"/>
      <c r="C64" s="4508"/>
      <c r="D64" s="4527"/>
      <c r="E64" s="4508"/>
      <c r="F64" s="4512"/>
      <c r="G64" s="4514"/>
      <c r="H64" s="2951" t="s">
        <v>3922</v>
      </c>
      <c r="I64" s="2952" t="s">
        <v>3970</v>
      </c>
      <c r="J64" s="2953">
        <v>65</v>
      </c>
      <c r="K64" s="2953">
        <v>17.5</v>
      </c>
      <c r="L64" s="2953" t="s">
        <v>511</v>
      </c>
      <c r="M64" s="2953">
        <f>K64*J64-(351.524)+11.4</f>
        <v>797.37599999999998</v>
      </c>
      <c r="N64" s="2954" t="s">
        <v>511</v>
      </c>
      <c r="O64" s="4516"/>
      <c r="P64" s="4529"/>
      <c r="Q64" s="4529"/>
      <c r="R64" s="4531"/>
      <c r="S64" s="4527"/>
      <c r="T64" s="4527"/>
      <c r="U64" s="4508"/>
      <c r="V64" s="4508"/>
      <c r="W64" s="4508"/>
      <c r="X64" s="4508"/>
      <c r="Y64" s="4508"/>
      <c r="Z64" s="4539"/>
      <c r="AA64" s="4512"/>
      <c r="AB64" s="4525"/>
    </row>
    <row r="65" spans="1:28" s="2927" customFormat="1" ht="24.95" customHeight="1">
      <c r="A65" s="4506"/>
      <c r="B65" s="4544"/>
      <c r="C65" s="4508"/>
      <c r="D65" s="4527"/>
      <c r="E65" s="4508"/>
      <c r="F65" s="4512"/>
      <c r="G65" s="4514"/>
      <c r="H65" s="2951" t="s">
        <v>3971</v>
      </c>
      <c r="I65" s="2952" t="s">
        <v>3972</v>
      </c>
      <c r="J65" s="2953">
        <v>1.2</v>
      </c>
      <c r="K65" s="2953">
        <v>15.9</v>
      </c>
      <c r="L65" s="2954">
        <v>0</v>
      </c>
      <c r="M65" s="2953">
        <f>K65*J65+3.1</f>
        <v>22.18</v>
      </c>
      <c r="N65" s="2954" t="s">
        <v>3884</v>
      </c>
      <c r="O65" s="4516"/>
      <c r="P65" s="4529"/>
      <c r="Q65" s="4529"/>
      <c r="R65" s="4531"/>
      <c r="S65" s="4527"/>
      <c r="T65" s="4527"/>
      <c r="U65" s="4508"/>
      <c r="V65" s="4508"/>
      <c r="W65" s="4508"/>
      <c r="X65" s="4508"/>
      <c r="Y65" s="4508"/>
      <c r="Z65" s="4539"/>
      <c r="AA65" s="4512"/>
      <c r="AB65" s="4525"/>
    </row>
    <row r="66" spans="1:28" s="2927" customFormat="1" ht="24.95" customHeight="1" thickBot="1">
      <c r="A66" s="4542"/>
      <c r="B66" s="4545"/>
      <c r="C66" s="4536"/>
      <c r="D66" s="4535"/>
      <c r="E66" s="4536"/>
      <c r="F66" s="4537"/>
      <c r="G66" s="4546"/>
      <c r="H66" s="2971" t="s">
        <v>3904</v>
      </c>
      <c r="I66" s="3008" t="s">
        <v>3973</v>
      </c>
      <c r="J66" s="3009">
        <v>50.1</v>
      </c>
      <c r="K66" s="3009">
        <v>0.8</v>
      </c>
      <c r="L66" s="2964">
        <v>0</v>
      </c>
      <c r="M66" s="3009">
        <f>K66*J66+(0.8*7.8)*8+11.4</f>
        <v>101.4</v>
      </c>
      <c r="N66" s="2997" t="s">
        <v>511</v>
      </c>
      <c r="O66" s="4548"/>
      <c r="P66" s="4549"/>
      <c r="Q66" s="4549"/>
      <c r="R66" s="4553"/>
      <c r="S66" s="4535"/>
      <c r="T66" s="4547"/>
      <c r="U66" s="4536"/>
      <c r="V66" s="4536"/>
      <c r="W66" s="4536"/>
      <c r="X66" s="4536"/>
      <c r="Y66" s="4536"/>
      <c r="Z66" s="4540"/>
      <c r="AA66" s="4537"/>
      <c r="AB66" s="4541"/>
    </row>
    <row r="67" spans="1:28" s="2927" customFormat="1" ht="24.95" customHeight="1">
      <c r="A67" s="4505">
        <v>17</v>
      </c>
      <c r="B67" s="4543" t="s">
        <v>3974</v>
      </c>
      <c r="C67" s="4507" t="s">
        <v>3975</v>
      </c>
      <c r="D67" s="4526" t="s">
        <v>3976</v>
      </c>
      <c r="E67" s="4507" t="s">
        <v>3977</v>
      </c>
      <c r="F67" s="4511" t="s">
        <v>3914</v>
      </c>
      <c r="G67" s="4513">
        <v>1</v>
      </c>
      <c r="H67" s="2989" t="s">
        <v>3793</v>
      </c>
      <c r="I67" s="3020" t="s">
        <v>3978</v>
      </c>
      <c r="J67" s="3006">
        <v>26</v>
      </c>
      <c r="K67" s="3006">
        <v>12</v>
      </c>
      <c r="L67" s="3006">
        <v>21.4</v>
      </c>
      <c r="M67" s="3006">
        <f>K67*J67</f>
        <v>312</v>
      </c>
      <c r="N67" s="3007">
        <f t="shared" si="6"/>
        <v>6676.7999999999993</v>
      </c>
      <c r="O67" s="4515">
        <f>G67*SUMIF(H67:H71,"Ground",M67:M71)</f>
        <v>312</v>
      </c>
      <c r="P67" s="4528">
        <f>G67*SUM(M67:M71)</f>
        <v>742.49249400000008</v>
      </c>
      <c r="Q67" s="4528">
        <f>G67*SUM(N67:N71)</f>
        <v>6676.7999999999993</v>
      </c>
      <c r="R67" s="4530" t="s">
        <v>3979</v>
      </c>
      <c r="S67" s="4526" t="s">
        <v>3980</v>
      </c>
      <c r="T67" s="4526" t="s">
        <v>3981</v>
      </c>
      <c r="U67" s="4507" t="s">
        <v>3787</v>
      </c>
      <c r="V67" s="4507" t="s">
        <v>3092</v>
      </c>
      <c r="W67" s="4507" t="s">
        <v>3092</v>
      </c>
      <c r="X67" s="4507" t="s">
        <v>3901</v>
      </c>
      <c r="Y67" s="4507">
        <v>8</v>
      </c>
      <c r="Z67" s="4538">
        <v>19.100000000000001</v>
      </c>
      <c r="AA67" s="4511" t="s">
        <v>3982</v>
      </c>
      <c r="AB67" s="4524" t="s">
        <v>3983</v>
      </c>
    </row>
    <row r="68" spans="1:28" s="2927" customFormat="1" ht="24.95" customHeight="1">
      <c r="A68" s="4506"/>
      <c r="B68" s="4544"/>
      <c r="C68" s="4508"/>
      <c r="D68" s="4527"/>
      <c r="E68" s="4508"/>
      <c r="F68" s="4512"/>
      <c r="G68" s="4514"/>
      <c r="H68" s="3021" t="s">
        <v>3955</v>
      </c>
      <c r="I68" s="3022" t="s">
        <v>3984</v>
      </c>
      <c r="J68" s="3023">
        <v>14</v>
      </c>
      <c r="K68" s="3023">
        <v>12</v>
      </c>
      <c r="L68" s="3023" t="s">
        <v>3985</v>
      </c>
      <c r="M68" s="3023">
        <f>J68*K68-38.48075+2.4998</f>
        <v>132.01904999999999</v>
      </c>
      <c r="N68" s="3024" t="s">
        <v>3986</v>
      </c>
      <c r="O68" s="4516"/>
      <c r="P68" s="4529"/>
      <c r="Q68" s="4529"/>
      <c r="R68" s="4531"/>
      <c r="S68" s="4527"/>
      <c r="T68" s="4527"/>
      <c r="U68" s="4508"/>
      <c r="V68" s="4508"/>
      <c r="W68" s="4508"/>
      <c r="X68" s="4508"/>
      <c r="Y68" s="4508"/>
      <c r="Z68" s="4539"/>
      <c r="AA68" s="4512"/>
      <c r="AB68" s="4525"/>
    </row>
    <row r="69" spans="1:28" s="2927" customFormat="1" ht="24.95" customHeight="1">
      <c r="A69" s="4506"/>
      <c r="B69" s="4544"/>
      <c r="C69" s="4508"/>
      <c r="D69" s="4527"/>
      <c r="E69" s="4508"/>
      <c r="F69" s="4512"/>
      <c r="G69" s="4514"/>
      <c r="H69" s="3025" t="s">
        <v>3955</v>
      </c>
      <c r="I69" s="3026" t="s">
        <v>3987</v>
      </c>
      <c r="J69" s="3027">
        <v>14</v>
      </c>
      <c r="K69" s="3027">
        <v>12</v>
      </c>
      <c r="L69" s="3027" t="s">
        <v>511</v>
      </c>
      <c r="M69" s="3023">
        <f>J69*K69-60.61+2.4998</f>
        <v>109.88979999999999</v>
      </c>
      <c r="N69" s="3028" t="s">
        <v>3884</v>
      </c>
      <c r="O69" s="4516"/>
      <c r="P69" s="4529"/>
      <c r="Q69" s="4529"/>
      <c r="R69" s="4531"/>
      <c r="S69" s="4527"/>
      <c r="T69" s="4527"/>
      <c r="U69" s="4508"/>
      <c r="V69" s="4508"/>
      <c r="W69" s="4508"/>
      <c r="X69" s="4508"/>
      <c r="Y69" s="4508"/>
      <c r="Z69" s="4539"/>
      <c r="AA69" s="4512"/>
      <c r="AB69" s="4525"/>
    </row>
    <row r="70" spans="1:28" s="2927" customFormat="1" ht="24.95" customHeight="1">
      <c r="A70" s="4506"/>
      <c r="B70" s="4544"/>
      <c r="C70" s="4508"/>
      <c r="D70" s="4527"/>
      <c r="E70" s="4508"/>
      <c r="F70" s="4512"/>
      <c r="G70" s="4514"/>
      <c r="H70" s="3029" t="s">
        <v>3934</v>
      </c>
      <c r="I70" s="3030" t="s">
        <v>3988</v>
      </c>
      <c r="J70" s="3031">
        <v>20</v>
      </c>
      <c r="K70" s="3031">
        <v>12</v>
      </c>
      <c r="L70" s="3032">
        <v>0</v>
      </c>
      <c r="M70" s="3031">
        <f>K70*J70-79.856156+2.4998</f>
        <v>162.64364399999999</v>
      </c>
      <c r="N70" s="3032">
        <f t="shared" ref="N70" si="8">M70*L70</f>
        <v>0</v>
      </c>
      <c r="O70" s="4516"/>
      <c r="P70" s="4529"/>
      <c r="Q70" s="4529"/>
      <c r="R70" s="4531"/>
      <c r="S70" s="4527"/>
      <c r="T70" s="4527"/>
      <c r="U70" s="4508"/>
      <c r="V70" s="4508"/>
      <c r="W70" s="4508"/>
      <c r="X70" s="4508"/>
      <c r="Y70" s="4508"/>
      <c r="Z70" s="4539"/>
      <c r="AA70" s="4512"/>
      <c r="AB70" s="4525"/>
    </row>
    <row r="71" spans="1:28" s="2927" customFormat="1" ht="24.95" customHeight="1" thickBot="1">
      <c r="A71" s="4542"/>
      <c r="B71" s="4545"/>
      <c r="C71" s="4536"/>
      <c r="D71" s="4535"/>
      <c r="E71" s="4536"/>
      <c r="F71" s="4537"/>
      <c r="G71" s="4546"/>
      <c r="H71" s="2971" t="s">
        <v>3971</v>
      </c>
      <c r="I71" s="3008" t="s">
        <v>3989</v>
      </c>
      <c r="J71" s="3009">
        <v>1.87</v>
      </c>
      <c r="K71" s="3009">
        <v>10</v>
      </c>
      <c r="L71" s="2964" t="s">
        <v>3884</v>
      </c>
      <c r="M71" s="3009">
        <f>K71*J71+3.62*2</f>
        <v>25.940000000000005</v>
      </c>
      <c r="N71" s="2997" t="s">
        <v>3906</v>
      </c>
      <c r="O71" s="4548"/>
      <c r="P71" s="4549"/>
      <c r="Q71" s="4549"/>
      <c r="R71" s="4553"/>
      <c r="S71" s="4535"/>
      <c r="T71" s="4547"/>
      <c r="U71" s="4536"/>
      <c r="V71" s="4536"/>
      <c r="W71" s="4536"/>
      <c r="X71" s="4536"/>
      <c r="Y71" s="4536"/>
      <c r="Z71" s="4540"/>
      <c r="AA71" s="4537"/>
      <c r="AB71" s="4541"/>
    </row>
    <row r="72" spans="1:28" s="2927" customFormat="1" ht="24.95" customHeight="1">
      <c r="A72" s="4505">
        <v>18</v>
      </c>
      <c r="B72" s="4543" t="s">
        <v>3990</v>
      </c>
      <c r="C72" s="4507" t="s">
        <v>3991</v>
      </c>
      <c r="D72" s="4526" t="s">
        <v>3992</v>
      </c>
      <c r="E72" s="4507" t="s">
        <v>3993</v>
      </c>
      <c r="F72" s="4511" t="s">
        <v>3896</v>
      </c>
      <c r="G72" s="4513">
        <v>1</v>
      </c>
      <c r="H72" s="2989" t="s">
        <v>842</v>
      </c>
      <c r="I72" s="3010" t="s">
        <v>3994</v>
      </c>
      <c r="J72" s="3006">
        <v>24</v>
      </c>
      <c r="K72" s="3006">
        <v>11.5</v>
      </c>
      <c r="L72" s="3006">
        <v>16.350000000000001</v>
      </c>
      <c r="M72" s="3006">
        <f>K72*J72+42.385</f>
        <v>318.38499999999999</v>
      </c>
      <c r="N72" s="3007">
        <f t="shared" si="6"/>
        <v>5205.5947500000002</v>
      </c>
      <c r="O72" s="4515">
        <f>G72*SUMIF(H72:H75,"Ground",M72:M75)</f>
        <v>318.38499999999999</v>
      </c>
      <c r="P72" s="4528">
        <f>G72*SUM(M72:M75)</f>
        <v>478.26018199999999</v>
      </c>
      <c r="Q72" s="4528">
        <f>G72*SUM(N72:N75)</f>
        <v>5205.5947500000002</v>
      </c>
      <c r="R72" s="4530" t="s">
        <v>3995</v>
      </c>
      <c r="S72" s="4526" t="s">
        <v>3996</v>
      </c>
      <c r="T72" s="4509" t="s">
        <v>3997</v>
      </c>
      <c r="U72" s="4507" t="s">
        <v>3786</v>
      </c>
      <c r="V72" s="4507" t="s">
        <v>3092</v>
      </c>
      <c r="W72" s="4507" t="s">
        <v>3092</v>
      </c>
      <c r="X72" s="4507" t="s">
        <v>833</v>
      </c>
      <c r="Y72" s="4507">
        <v>16</v>
      </c>
      <c r="Z72" s="4538">
        <v>14.35</v>
      </c>
      <c r="AA72" s="4511" t="s">
        <v>3998</v>
      </c>
      <c r="AB72" s="4524" t="s">
        <v>3999</v>
      </c>
    </row>
    <row r="73" spans="1:28" s="2927" customFormat="1" ht="24.95" customHeight="1">
      <c r="A73" s="4506"/>
      <c r="B73" s="4544"/>
      <c r="C73" s="4508"/>
      <c r="D73" s="4527"/>
      <c r="E73" s="4508"/>
      <c r="F73" s="4512"/>
      <c r="G73" s="4514"/>
      <c r="H73" s="2951" t="s">
        <v>3934</v>
      </c>
      <c r="I73" s="2952" t="s">
        <v>4000</v>
      </c>
      <c r="J73" s="2953">
        <v>18</v>
      </c>
      <c r="K73" s="2953">
        <v>11.5</v>
      </c>
      <c r="L73" s="2954">
        <v>0</v>
      </c>
      <c r="M73" s="2953">
        <f>K73*J73-66.841875+5.117057</f>
        <v>145.27518199999997</v>
      </c>
      <c r="N73" s="2954">
        <f t="shared" si="6"/>
        <v>0</v>
      </c>
      <c r="O73" s="4516"/>
      <c r="P73" s="4529"/>
      <c r="Q73" s="4529"/>
      <c r="R73" s="4531"/>
      <c r="S73" s="4527"/>
      <c r="T73" s="4510"/>
      <c r="U73" s="4508"/>
      <c r="V73" s="4508"/>
      <c r="W73" s="4508"/>
      <c r="X73" s="4508"/>
      <c r="Y73" s="4508"/>
      <c r="Z73" s="4539"/>
      <c r="AA73" s="4512"/>
      <c r="AB73" s="4525"/>
    </row>
    <row r="74" spans="1:28" s="2927" customFormat="1" ht="24.95" customHeight="1">
      <c r="A74" s="4506"/>
      <c r="B74" s="4544"/>
      <c r="C74" s="4508"/>
      <c r="D74" s="4527"/>
      <c r="E74" s="4508"/>
      <c r="F74" s="4512"/>
      <c r="G74" s="4514"/>
      <c r="H74" s="2951" t="s">
        <v>3971</v>
      </c>
      <c r="I74" s="2952" t="s">
        <v>4001</v>
      </c>
      <c r="J74" s="2953">
        <v>1</v>
      </c>
      <c r="K74" s="2953">
        <v>2</v>
      </c>
      <c r="L74" s="2954">
        <v>0</v>
      </c>
      <c r="M74" s="2953">
        <f>K74*J74</f>
        <v>2</v>
      </c>
      <c r="N74" s="2954">
        <f t="shared" si="6"/>
        <v>0</v>
      </c>
      <c r="O74" s="4516"/>
      <c r="P74" s="4529"/>
      <c r="Q74" s="4529"/>
      <c r="R74" s="4531"/>
      <c r="S74" s="4527"/>
      <c r="T74" s="4510"/>
      <c r="U74" s="4508"/>
      <c r="V74" s="4508"/>
      <c r="W74" s="4508"/>
      <c r="X74" s="4508"/>
      <c r="Y74" s="4508"/>
      <c r="Z74" s="4539"/>
      <c r="AA74" s="4512"/>
      <c r="AB74" s="4525"/>
    </row>
    <row r="75" spans="1:28" s="2927" customFormat="1" ht="24.95" customHeight="1" thickBot="1">
      <c r="A75" s="4542"/>
      <c r="B75" s="4545"/>
      <c r="C75" s="4536"/>
      <c r="D75" s="4535"/>
      <c r="E75" s="4536"/>
      <c r="F75" s="4537"/>
      <c r="G75" s="4546"/>
      <c r="H75" s="2971" t="s">
        <v>3904</v>
      </c>
      <c r="I75" s="3008" t="s">
        <v>4002</v>
      </c>
      <c r="J75" s="3009">
        <v>4.5</v>
      </c>
      <c r="K75" s="3009">
        <v>2.8</v>
      </c>
      <c r="L75" s="2964">
        <v>0</v>
      </c>
      <c r="M75" s="3009">
        <f>K75*J75</f>
        <v>12.6</v>
      </c>
      <c r="N75" s="2997">
        <f t="shared" si="6"/>
        <v>0</v>
      </c>
      <c r="O75" s="4548"/>
      <c r="P75" s="4549"/>
      <c r="Q75" s="4549"/>
      <c r="R75" s="4553"/>
      <c r="S75" s="4535"/>
      <c r="T75" s="4547"/>
      <c r="U75" s="4536"/>
      <c r="V75" s="4536"/>
      <c r="W75" s="4536"/>
      <c r="X75" s="4536"/>
      <c r="Y75" s="4536"/>
      <c r="Z75" s="4540"/>
      <c r="AA75" s="4537"/>
      <c r="AB75" s="4541"/>
    </row>
    <row r="76" spans="1:28" s="2927" customFormat="1" ht="24.95" customHeight="1">
      <c r="A76" s="4505">
        <v>19</v>
      </c>
      <c r="B76" s="4543" t="s">
        <v>4003</v>
      </c>
      <c r="C76" s="4507" t="s">
        <v>4004</v>
      </c>
      <c r="D76" s="4526" t="s">
        <v>4005</v>
      </c>
      <c r="E76" s="4507" t="s">
        <v>3993</v>
      </c>
      <c r="F76" s="4511" t="s">
        <v>3896</v>
      </c>
      <c r="G76" s="4513">
        <v>1</v>
      </c>
      <c r="H76" s="2989" t="s">
        <v>842</v>
      </c>
      <c r="I76" s="3020" t="s">
        <v>4006</v>
      </c>
      <c r="J76" s="3033">
        <v>15.5</v>
      </c>
      <c r="K76" s="3033">
        <v>31</v>
      </c>
      <c r="L76" s="3006">
        <v>10.8</v>
      </c>
      <c r="M76" s="3033">
        <f>K76*J76</f>
        <v>480.5</v>
      </c>
      <c r="N76" s="3011">
        <f t="shared" si="6"/>
        <v>5189.4000000000005</v>
      </c>
      <c r="O76" s="4515">
        <f>G76*SUMIF(H76:H77,"Ground",M76:M77)</f>
        <v>480.5</v>
      </c>
      <c r="P76" s="4528">
        <f>G76*SUM(M76:M77)</f>
        <v>512</v>
      </c>
      <c r="Q76" s="4528">
        <f>G76*SUM(N76:N77)</f>
        <v>5189.4000000000005</v>
      </c>
      <c r="R76" s="4530" t="s">
        <v>4007</v>
      </c>
      <c r="S76" s="4526" t="s">
        <v>4008</v>
      </c>
      <c r="T76" s="4509" t="s">
        <v>4009</v>
      </c>
      <c r="U76" s="4507" t="s">
        <v>3785</v>
      </c>
      <c r="V76" s="4507" t="s">
        <v>3092</v>
      </c>
      <c r="W76" s="4507" t="s">
        <v>3092</v>
      </c>
      <c r="X76" s="4507" t="s">
        <v>833</v>
      </c>
      <c r="Y76" s="4507">
        <v>10</v>
      </c>
      <c r="Z76" s="4538">
        <v>12.3</v>
      </c>
      <c r="AA76" s="4511" t="s">
        <v>4010</v>
      </c>
      <c r="AB76" s="4524" t="s">
        <v>4011</v>
      </c>
    </row>
    <row r="77" spans="1:28" s="2927" customFormat="1" ht="24.95" customHeight="1" thickBot="1">
      <c r="A77" s="4542"/>
      <c r="B77" s="4545"/>
      <c r="C77" s="4536"/>
      <c r="D77" s="4535"/>
      <c r="E77" s="4536"/>
      <c r="F77" s="4537"/>
      <c r="G77" s="4546"/>
      <c r="H77" s="2961" t="s">
        <v>3953</v>
      </c>
      <c r="I77" s="3008" t="s">
        <v>4012</v>
      </c>
      <c r="J77" s="3019">
        <v>1.8</v>
      </c>
      <c r="K77" s="3019">
        <v>17.5</v>
      </c>
      <c r="L77" s="2964">
        <v>0</v>
      </c>
      <c r="M77" s="3019">
        <f>K77*J77</f>
        <v>31.5</v>
      </c>
      <c r="N77" s="2997">
        <f t="shared" si="6"/>
        <v>0</v>
      </c>
      <c r="O77" s="4548"/>
      <c r="P77" s="4549"/>
      <c r="Q77" s="4549"/>
      <c r="R77" s="4553"/>
      <c r="S77" s="4535"/>
      <c r="T77" s="4547"/>
      <c r="U77" s="4536"/>
      <c r="V77" s="4536"/>
      <c r="W77" s="4536"/>
      <c r="X77" s="4536"/>
      <c r="Y77" s="4536"/>
      <c r="Z77" s="4540"/>
      <c r="AA77" s="4537"/>
      <c r="AB77" s="4541"/>
    </row>
    <row r="78" spans="1:28" s="2927" customFormat="1" ht="24.95" customHeight="1">
      <c r="A78" s="4505">
        <v>20</v>
      </c>
      <c r="B78" s="4543" t="s">
        <v>4013</v>
      </c>
      <c r="C78" s="4507" t="s">
        <v>4014</v>
      </c>
      <c r="D78" s="4526" t="s">
        <v>4015</v>
      </c>
      <c r="E78" s="4507" t="s">
        <v>3993</v>
      </c>
      <c r="F78" s="4511" t="s">
        <v>3961</v>
      </c>
      <c r="G78" s="4513">
        <v>1</v>
      </c>
      <c r="H78" s="2989" t="s">
        <v>842</v>
      </c>
      <c r="I78" s="2960" t="s">
        <v>3928</v>
      </c>
      <c r="J78" s="3006">
        <v>15.3</v>
      </c>
      <c r="K78" s="3006">
        <v>20</v>
      </c>
      <c r="L78" s="3006">
        <v>22.3</v>
      </c>
      <c r="M78" s="3006">
        <f>K78*J78</f>
        <v>306</v>
      </c>
      <c r="N78" s="3007">
        <f t="shared" si="6"/>
        <v>6823.8</v>
      </c>
      <c r="O78" s="4515">
        <f>G78*SUMIF(H78:H82,"Ground",M78:M82)</f>
        <v>306</v>
      </c>
      <c r="P78" s="4528">
        <f>G78*SUM(M78:M82)</f>
        <v>958.43499999999995</v>
      </c>
      <c r="Q78" s="4528">
        <f>G78*SUM(N78:N82)</f>
        <v>6823.8</v>
      </c>
      <c r="R78" s="4530" t="s">
        <v>4016</v>
      </c>
      <c r="S78" s="4526" t="s">
        <v>4017</v>
      </c>
      <c r="T78" s="4526" t="s">
        <v>4018</v>
      </c>
      <c r="U78" s="4507" t="s">
        <v>3785</v>
      </c>
      <c r="V78" s="4507" t="s">
        <v>3092</v>
      </c>
      <c r="W78" s="4507" t="s">
        <v>3092</v>
      </c>
      <c r="X78" s="4507" t="s">
        <v>4019</v>
      </c>
      <c r="Y78" s="4507">
        <v>5</v>
      </c>
      <c r="Z78" s="4538">
        <v>20.100000000000001</v>
      </c>
      <c r="AA78" s="4511" t="s">
        <v>3932</v>
      </c>
      <c r="AB78" s="4524" t="s">
        <v>4020</v>
      </c>
    </row>
    <row r="79" spans="1:28" s="2927" customFormat="1" ht="24.95" customHeight="1">
      <c r="A79" s="4506"/>
      <c r="B79" s="4544"/>
      <c r="C79" s="4508"/>
      <c r="D79" s="4527"/>
      <c r="E79" s="4508"/>
      <c r="F79" s="4512"/>
      <c r="G79" s="4514"/>
      <c r="H79" s="2951" t="s">
        <v>3934</v>
      </c>
      <c r="I79" s="2952" t="s">
        <v>3935</v>
      </c>
      <c r="J79" s="2953">
        <v>15.3</v>
      </c>
      <c r="K79" s="2953">
        <v>20</v>
      </c>
      <c r="L79" s="2954">
        <v>0</v>
      </c>
      <c r="M79" s="2953">
        <f>K79*J79-93.43</f>
        <v>212.57</v>
      </c>
      <c r="N79" s="2954">
        <f t="shared" si="6"/>
        <v>0</v>
      </c>
      <c r="O79" s="4516"/>
      <c r="P79" s="4529"/>
      <c r="Q79" s="4529"/>
      <c r="R79" s="4531"/>
      <c r="S79" s="4527"/>
      <c r="T79" s="4527"/>
      <c r="U79" s="4508"/>
      <c r="V79" s="4508"/>
      <c r="W79" s="4508"/>
      <c r="X79" s="4508"/>
      <c r="Y79" s="4508"/>
      <c r="Z79" s="4539"/>
      <c r="AA79" s="4512"/>
      <c r="AB79" s="4525"/>
    </row>
    <row r="80" spans="1:28" s="2927" customFormat="1" ht="24.95" customHeight="1">
      <c r="A80" s="4506"/>
      <c r="B80" s="4544"/>
      <c r="C80" s="4508"/>
      <c r="D80" s="4527"/>
      <c r="E80" s="4508"/>
      <c r="F80" s="4512"/>
      <c r="G80" s="4514"/>
      <c r="H80" s="2951" t="s">
        <v>4021</v>
      </c>
      <c r="I80" s="2952" t="s">
        <v>3937</v>
      </c>
      <c r="J80" s="2953">
        <v>15.3</v>
      </c>
      <c r="K80" s="2953">
        <v>20</v>
      </c>
      <c r="L80" s="2954">
        <v>0</v>
      </c>
      <c r="M80" s="2953">
        <f>K80*J80-83.95</f>
        <v>222.05</v>
      </c>
      <c r="N80" s="2954">
        <f t="shared" si="6"/>
        <v>0</v>
      </c>
      <c r="O80" s="4516"/>
      <c r="P80" s="4529"/>
      <c r="Q80" s="4529"/>
      <c r="R80" s="4531"/>
      <c r="S80" s="4527"/>
      <c r="T80" s="4527"/>
      <c r="U80" s="4508"/>
      <c r="V80" s="4508"/>
      <c r="W80" s="4508"/>
      <c r="X80" s="4508"/>
      <c r="Y80" s="4508"/>
      <c r="Z80" s="4539"/>
      <c r="AA80" s="4512"/>
      <c r="AB80" s="4525"/>
    </row>
    <row r="81" spans="1:28" s="2927" customFormat="1" ht="24.95" customHeight="1">
      <c r="A81" s="4506"/>
      <c r="B81" s="4544"/>
      <c r="C81" s="4508"/>
      <c r="D81" s="4527"/>
      <c r="E81" s="4508"/>
      <c r="F81" s="4512"/>
      <c r="G81" s="4514"/>
      <c r="H81" s="2951" t="s">
        <v>3922</v>
      </c>
      <c r="I81" s="2952" t="s">
        <v>3938</v>
      </c>
      <c r="J81" s="2953">
        <v>15.3</v>
      </c>
      <c r="K81" s="2953">
        <v>20</v>
      </c>
      <c r="L81" s="2954">
        <v>0</v>
      </c>
      <c r="M81" s="2953">
        <f>K81*J81-115.04</f>
        <v>190.95999999999998</v>
      </c>
      <c r="N81" s="2954" t="s">
        <v>3906</v>
      </c>
      <c r="O81" s="4516"/>
      <c r="P81" s="4529"/>
      <c r="Q81" s="4529"/>
      <c r="R81" s="4531"/>
      <c r="S81" s="4527"/>
      <c r="T81" s="4527"/>
      <c r="U81" s="4508"/>
      <c r="V81" s="4508"/>
      <c r="W81" s="4508"/>
      <c r="X81" s="4508"/>
      <c r="Y81" s="4508"/>
      <c r="Z81" s="4539"/>
      <c r="AA81" s="4512"/>
      <c r="AB81" s="4525"/>
    </row>
    <row r="82" spans="1:28" s="2927" customFormat="1" ht="24.95" customHeight="1" thickBot="1">
      <c r="A82" s="4542"/>
      <c r="B82" s="4545"/>
      <c r="C82" s="4536"/>
      <c r="D82" s="4535"/>
      <c r="E82" s="4536"/>
      <c r="F82" s="4537"/>
      <c r="G82" s="4546"/>
      <c r="H82" s="2971" t="s">
        <v>3971</v>
      </c>
      <c r="I82" s="3008" t="s">
        <v>3939</v>
      </c>
      <c r="J82" s="3009">
        <v>13.3</v>
      </c>
      <c r="K82" s="3009">
        <v>1.65</v>
      </c>
      <c r="L82" s="2997" t="s">
        <v>511</v>
      </c>
      <c r="M82" s="3004">
        <f>K82*J82+2.87+2.04</f>
        <v>26.855</v>
      </c>
      <c r="N82" s="2997" t="s">
        <v>511</v>
      </c>
      <c r="O82" s="4548"/>
      <c r="P82" s="4549"/>
      <c r="Q82" s="4549"/>
      <c r="R82" s="4553"/>
      <c r="S82" s="4535"/>
      <c r="T82" s="4547"/>
      <c r="U82" s="4536"/>
      <c r="V82" s="4536"/>
      <c r="W82" s="4536"/>
      <c r="X82" s="4536"/>
      <c r="Y82" s="4536"/>
      <c r="Z82" s="4540"/>
      <c r="AA82" s="4537"/>
      <c r="AB82" s="4541"/>
    </row>
    <row r="83" spans="1:28" s="2927" customFormat="1" ht="24.95" customHeight="1">
      <c r="A83" s="4505">
        <v>21</v>
      </c>
      <c r="B83" s="4543" t="s">
        <v>4022</v>
      </c>
      <c r="C83" s="4507" t="s">
        <v>4023</v>
      </c>
      <c r="D83" s="4526" t="s">
        <v>4024</v>
      </c>
      <c r="E83" s="4507" t="s">
        <v>3993</v>
      </c>
      <c r="F83" s="4511" t="s">
        <v>4025</v>
      </c>
      <c r="G83" s="4513">
        <v>1</v>
      </c>
      <c r="H83" s="2989" t="s">
        <v>842</v>
      </c>
      <c r="I83" s="3010" t="s">
        <v>4026</v>
      </c>
      <c r="J83" s="3033">
        <v>20</v>
      </c>
      <c r="K83" s="3006">
        <v>12</v>
      </c>
      <c r="L83" s="3033">
        <v>13.1</v>
      </c>
      <c r="M83" s="3033">
        <f>K83*J83</f>
        <v>240</v>
      </c>
      <c r="N83" s="3011">
        <f t="shared" ref="N83:N85" si="9">M83*L83</f>
        <v>3144</v>
      </c>
      <c r="O83" s="4515">
        <f>G83*SUMIF(H83:H85,"Ground",M83:M85)</f>
        <v>240</v>
      </c>
      <c r="P83" s="4528">
        <f>G83*SUM(M83:M85)</f>
        <v>490.92</v>
      </c>
      <c r="Q83" s="4528">
        <f>G83*SUM(N83:N85)</f>
        <v>3144</v>
      </c>
      <c r="R83" s="4530" t="s">
        <v>4027</v>
      </c>
      <c r="S83" s="4526" t="s">
        <v>4028</v>
      </c>
      <c r="T83" s="4509" t="s">
        <v>4029</v>
      </c>
      <c r="U83" s="4507" t="s">
        <v>520</v>
      </c>
      <c r="V83" s="4507" t="s">
        <v>3092</v>
      </c>
      <c r="W83" s="4507" t="s">
        <v>3092</v>
      </c>
      <c r="X83" s="4507" t="s">
        <v>833</v>
      </c>
      <c r="Y83" s="4507">
        <v>7</v>
      </c>
      <c r="Z83" s="4538">
        <v>10.06</v>
      </c>
      <c r="AA83" s="4511" t="s">
        <v>4010</v>
      </c>
      <c r="AB83" s="4524" t="s">
        <v>4030</v>
      </c>
    </row>
    <row r="84" spans="1:28" s="2927" customFormat="1" ht="24.95" customHeight="1">
      <c r="A84" s="4506"/>
      <c r="B84" s="4544"/>
      <c r="C84" s="4508"/>
      <c r="D84" s="4527"/>
      <c r="E84" s="4508"/>
      <c r="F84" s="4512"/>
      <c r="G84" s="4514"/>
      <c r="H84" s="3013" t="s">
        <v>3934</v>
      </c>
      <c r="I84" s="3034" t="s">
        <v>4031</v>
      </c>
      <c r="J84" s="3035">
        <v>18</v>
      </c>
      <c r="K84" s="3035">
        <v>12</v>
      </c>
      <c r="L84" s="3035"/>
      <c r="M84" s="3035">
        <f>J84*K84</f>
        <v>216</v>
      </c>
      <c r="N84" s="3016"/>
      <c r="O84" s="4516"/>
      <c r="P84" s="4529"/>
      <c r="Q84" s="4529"/>
      <c r="R84" s="4531"/>
      <c r="S84" s="4527"/>
      <c r="T84" s="4510"/>
      <c r="U84" s="4508"/>
      <c r="V84" s="4508"/>
      <c r="W84" s="4508"/>
      <c r="X84" s="4508"/>
      <c r="Y84" s="4508"/>
      <c r="Z84" s="4539"/>
      <c r="AA84" s="4512"/>
      <c r="AB84" s="4525"/>
    </row>
    <row r="85" spans="1:28" s="2927" customFormat="1" ht="24.95" customHeight="1" thickBot="1">
      <c r="A85" s="4542"/>
      <c r="B85" s="4545"/>
      <c r="C85" s="4536"/>
      <c r="D85" s="4535"/>
      <c r="E85" s="4536"/>
      <c r="F85" s="4537"/>
      <c r="G85" s="4546"/>
      <c r="H85" s="2961" t="s">
        <v>4032</v>
      </c>
      <c r="I85" s="3036" t="s">
        <v>4033</v>
      </c>
      <c r="J85" s="3009">
        <v>14.55</v>
      </c>
      <c r="K85" s="3009">
        <v>2.4</v>
      </c>
      <c r="L85" s="2964">
        <v>0</v>
      </c>
      <c r="M85" s="3009">
        <f>K85*J85</f>
        <v>34.92</v>
      </c>
      <c r="N85" s="2997">
        <f t="shared" si="9"/>
        <v>0</v>
      </c>
      <c r="O85" s="4548"/>
      <c r="P85" s="4549"/>
      <c r="Q85" s="4549"/>
      <c r="R85" s="4553"/>
      <c r="S85" s="4535"/>
      <c r="T85" s="4547"/>
      <c r="U85" s="4536"/>
      <c r="V85" s="4536"/>
      <c r="W85" s="4536"/>
      <c r="X85" s="4536"/>
      <c r="Y85" s="4536"/>
      <c r="Z85" s="4540"/>
      <c r="AA85" s="4537"/>
      <c r="AB85" s="4541"/>
    </row>
    <row r="86" spans="1:28" s="2927" customFormat="1" ht="24.95" customHeight="1">
      <c r="A86" s="4505">
        <v>22</v>
      </c>
      <c r="B86" s="4543" t="s">
        <v>4034</v>
      </c>
      <c r="C86" s="4507" t="s">
        <v>4035</v>
      </c>
      <c r="D86" s="4526" t="s">
        <v>4036</v>
      </c>
      <c r="E86" s="4507" t="s">
        <v>3895</v>
      </c>
      <c r="F86" s="4511" t="s">
        <v>3961</v>
      </c>
      <c r="G86" s="4513">
        <v>1</v>
      </c>
      <c r="H86" s="2989" t="s">
        <v>3801</v>
      </c>
      <c r="I86" s="3020" t="s">
        <v>3963</v>
      </c>
      <c r="J86" s="3006">
        <v>59.5</v>
      </c>
      <c r="K86" s="3006">
        <v>22</v>
      </c>
      <c r="L86" s="3006">
        <v>15.66</v>
      </c>
      <c r="M86" s="3006">
        <f>K86*J86</f>
        <v>1309</v>
      </c>
      <c r="N86" s="3007">
        <f t="shared" si="6"/>
        <v>20498.939999999999</v>
      </c>
      <c r="O86" s="4515">
        <f>G86*SUMIF(H86:H89,"Ground",M86:M89)</f>
        <v>1309</v>
      </c>
      <c r="P86" s="4528">
        <f>G86*SUM(M86:M89)</f>
        <v>1962.1803000000002</v>
      </c>
      <c r="Q86" s="4528">
        <f>G86*SUM(N86:N89)</f>
        <v>20498.939999999999</v>
      </c>
      <c r="R86" s="4530" t="s">
        <v>4037</v>
      </c>
      <c r="S86" s="4526" t="s">
        <v>4038</v>
      </c>
      <c r="T86" s="4509" t="s">
        <v>4039</v>
      </c>
      <c r="U86" s="4507" t="s">
        <v>520</v>
      </c>
      <c r="V86" s="4507" t="s">
        <v>3092</v>
      </c>
      <c r="W86" s="4507" t="s">
        <v>3092</v>
      </c>
      <c r="X86" s="4507" t="s">
        <v>3967</v>
      </c>
      <c r="Y86" s="4507">
        <v>6</v>
      </c>
      <c r="Z86" s="4538">
        <v>14.86</v>
      </c>
      <c r="AA86" s="4511" t="s">
        <v>3932</v>
      </c>
      <c r="AB86" s="4524" t="s">
        <v>4040</v>
      </c>
    </row>
    <row r="87" spans="1:28" s="2927" customFormat="1" ht="24.95" customHeight="1">
      <c r="A87" s="4506"/>
      <c r="B87" s="4544"/>
      <c r="C87" s="4508"/>
      <c r="D87" s="4527"/>
      <c r="E87" s="4508"/>
      <c r="F87" s="4512"/>
      <c r="G87" s="4514"/>
      <c r="H87" s="2951" t="s">
        <v>3934</v>
      </c>
      <c r="I87" s="2952" t="s">
        <v>4041</v>
      </c>
      <c r="J87" s="2953">
        <v>59.5</v>
      </c>
      <c r="K87" s="2953">
        <v>17.260000000000002</v>
      </c>
      <c r="L87" s="2954">
        <v>0</v>
      </c>
      <c r="M87" s="2953">
        <f>K87*J87-(293.47+49*2+6.38+36.74*3)</f>
        <v>518.9</v>
      </c>
      <c r="N87" s="2954">
        <f t="shared" si="6"/>
        <v>0</v>
      </c>
      <c r="O87" s="4516"/>
      <c r="P87" s="4529"/>
      <c r="Q87" s="4529"/>
      <c r="R87" s="4531"/>
      <c r="S87" s="4527"/>
      <c r="T87" s="4510"/>
      <c r="U87" s="4508"/>
      <c r="V87" s="4508"/>
      <c r="W87" s="4508"/>
      <c r="X87" s="4508"/>
      <c r="Y87" s="4508"/>
      <c r="Z87" s="4539"/>
      <c r="AA87" s="4512"/>
      <c r="AB87" s="4525"/>
    </row>
    <row r="88" spans="1:28" s="2927" customFormat="1" ht="24.95" customHeight="1">
      <c r="A88" s="4506"/>
      <c r="B88" s="4544"/>
      <c r="C88" s="4508"/>
      <c r="D88" s="4527"/>
      <c r="E88" s="4508"/>
      <c r="F88" s="4512"/>
      <c r="G88" s="4514"/>
      <c r="H88" s="2951" t="s">
        <v>4042</v>
      </c>
      <c r="I88" s="2952" t="s">
        <v>4043</v>
      </c>
      <c r="J88" s="2953">
        <v>2</v>
      </c>
      <c r="K88" s="2953">
        <v>20</v>
      </c>
      <c r="L88" s="2954">
        <v>0</v>
      </c>
      <c r="M88" s="2953">
        <f>K88*J88+(2*1.3*2)</f>
        <v>45.2</v>
      </c>
      <c r="N88" s="2954">
        <f t="shared" si="6"/>
        <v>0</v>
      </c>
      <c r="O88" s="4516"/>
      <c r="P88" s="4529"/>
      <c r="Q88" s="4529"/>
      <c r="R88" s="4531"/>
      <c r="S88" s="4527"/>
      <c r="T88" s="4510"/>
      <c r="U88" s="4508"/>
      <c r="V88" s="4508"/>
      <c r="W88" s="4508"/>
      <c r="X88" s="4508"/>
      <c r="Y88" s="4508"/>
      <c r="Z88" s="4539"/>
      <c r="AA88" s="4512"/>
      <c r="AB88" s="4525"/>
    </row>
    <row r="89" spans="1:28" s="2927" customFormat="1" ht="24.95" customHeight="1" thickBot="1">
      <c r="A89" s="4506"/>
      <c r="B89" s="4544"/>
      <c r="C89" s="4508"/>
      <c r="D89" s="4527"/>
      <c r="E89" s="4508"/>
      <c r="F89" s="4512"/>
      <c r="G89" s="4514"/>
      <c r="H89" s="2961" t="s">
        <v>3904</v>
      </c>
      <c r="I89" s="2962" t="s">
        <v>4044</v>
      </c>
      <c r="J89" s="2963">
        <v>47.1</v>
      </c>
      <c r="K89" s="2963">
        <v>0.8</v>
      </c>
      <c r="L89" s="2964"/>
      <c r="M89" s="2963">
        <f>K89*J89+(8.596*0.8)*6+2.632+7.5075</f>
        <v>89.080299999999994</v>
      </c>
      <c r="N89" s="2964">
        <f t="shared" si="6"/>
        <v>0</v>
      </c>
      <c r="O89" s="4516"/>
      <c r="P89" s="4529"/>
      <c r="Q89" s="4529"/>
      <c r="R89" s="4563"/>
      <c r="S89" s="4527"/>
      <c r="T89" s="4510"/>
      <c r="U89" s="4508"/>
      <c r="V89" s="4508"/>
      <c r="W89" s="4508"/>
      <c r="X89" s="4508"/>
      <c r="Y89" s="4508"/>
      <c r="Z89" s="4539"/>
      <c r="AA89" s="4512"/>
      <c r="AB89" s="4525"/>
    </row>
    <row r="90" spans="1:28" s="2927" customFormat="1" ht="24.95" customHeight="1" thickBot="1">
      <c r="A90" s="3037">
        <v>23</v>
      </c>
      <c r="B90" s="3038" t="s">
        <v>4045</v>
      </c>
      <c r="C90" s="2983" t="s">
        <v>4046</v>
      </c>
      <c r="D90" s="3039" t="s">
        <v>4047</v>
      </c>
      <c r="E90" s="3040" t="s">
        <v>3895</v>
      </c>
      <c r="F90" s="3041" t="s">
        <v>3961</v>
      </c>
      <c r="G90" s="2983">
        <v>1</v>
      </c>
      <c r="H90" s="2983" t="s">
        <v>842</v>
      </c>
      <c r="I90" s="3042" t="s">
        <v>4048</v>
      </c>
      <c r="J90" s="3043">
        <v>4.3499999999999996</v>
      </c>
      <c r="K90" s="3043">
        <v>6.5</v>
      </c>
      <c r="L90" s="2987">
        <v>5.6</v>
      </c>
      <c r="M90" s="3043">
        <f>K90*J90</f>
        <v>28.274999999999999</v>
      </c>
      <c r="N90" s="2987">
        <f>M90*L90</f>
        <v>158.33999999999997</v>
      </c>
      <c r="O90" s="2979">
        <f t="shared" ref="O90" si="10">G90*SUMIF(H90:H90,"Ground",M90:M90)</f>
        <v>28.274999999999999</v>
      </c>
      <c r="P90" s="2945">
        <f t="shared" ref="P90" si="11">G90*SUM(M90:M90)</f>
        <v>28.274999999999999</v>
      </c>
      <c r="Q90" s="2945">
        <f t="shared" ref="Q90" si="12">G90*SUM(N90:N90)</f>
        <v>158.33999999999997</v>
      </c>
      <c r="R90" s="3044" t="s">
        <v>4049</v>
      </c>
      <c r="S90" s="3045" t="s">
        <v>4050</v>
      </c>
      <c r="T90" s="3042" t="s">
        <v>4051</v>
      </c>
      <c r="U90" s="2983" t="s">
        <v>520</v>
      </c>
      <c r="V90" s="2983" t="s">
        <v>520</v>
      </c>
      <c r="W90" s="2983" t="s">
        <v>520</v>
      </c>
      <c r="X90" s="2983" t="s">
        <v>511</v>
      </c>
      <c r="Y90" s="2983" t="s">
        <v>511</v>
      </c>
      <c r="Z90" s="2983" t="s">
        <v>3906</v>
      </c>
      <c r="AA90" s="3046" t="s">
        <v>511</v>
      </c>
      <c r="AB90" s="3047" t="s">
        <v>4052</v>
      </c>
    </row>
    <row r="91" spans="1:28" ht="24.95" customHeight="1">
      <c r="A91" s="4554" t="s">
        <v>4053</v>
      </c>
      <c r="B91" s="4555"/>
      <c r="C91" s="4555"/>
      <c r="D91" s="4555"/>
      <c r="E91" s="4555"/>
      <c r="F91" s="4556"/>
      <c r="G91" s="3048">
        <f>SUMIF($E$7:$E$90,"BD",$G$7:$G$90)</f>
        <v>11</v>
      </c>
      <c r="H91" s="3049"/>
      <c r="I91" s="3048"/>
      <c r="J91" s="3050"/>
      <c r="K91" s="3050"/>
      <c r="L91" s="3050"/>
      <c r="M91" s="3050"/>
      <c r="N91" s="3050"/>
      <c r="O91" s="3051">
        <f>SUMIF($E$7:$E$90,"BD",$O$7:$O$90)</f>
        <v>11565.169999999998</v>
      </c>
      <c r="P91" s="3052">
        <f>SUMIF($E$7:$E$90,"BD",$P$7:$P$90)</f>
        <v>21467.235000000001</v>
      </c>
      <c r="Q91" s="3053">
        <f>SUMIF($E$7:$E$90,"BD",$Q$7:$Q$90)</f>
        <v>87179.085999999996</v>
      </c>
      <c r="R91" s="3054"/>
      <c r="S91" s="3055"/>
      <c r="T91" s="3048"/>
      <c r="U91" s="3048"/>
      <c r="V91" s="3048"/>
      <c r="W91" s="3048"/>
      <c r="X91" s="3048"/>
      <c r="Y91" s="3049"/>
      <c r="Z91" s="3049"/>
      <c r="AA91" s="3049"/>
      <c r="AB91" s="3056"/>
    </row>
    <row r="92" spans="1:28" ht="24.95" customHeight="1">
      <c r="A92" s="4557" t="s">
        <v>4054</v>
      </c>
      <c r="B92" s="4558"/>
      <c r="C92" s="4558"/>
      <c r="D92" s="4558"/>
      <c r="E92" s="4558"/>
      <c r="F92" s="4559"/>
      <c r="G92" s="3057">
        <f>SUMIF($E$7:$E$90,"SH",$G$7:$G$90)</f>
        <v>12</v>
      </c>
      <c r="H92" s="3058"/>
      <c r="I92" s="3057"/>
      <c r="J92" s="3059"/>
      <c r="K92" s="3059"/>
      <c r="L92" s="3059"/>
      <c r="M92" s="3059"/>
      <c r="N92" s="3059"/>
      <c r="O92" s="3059">
        <f ca="1">SUMIF($E$7:$E$90,"SH",$O$7:$O$90)</f>
        <v>6769.2599999999993</v>
      </c>
      <c r="P92" s="3060">
        <f>SUMIF($E$7:$E$90,"SH",$P$7:$P$90)</f>
        <v>11758.781964</v>
      </c>
      <c r="Q92" s="3060">
        <f>SUMIF($E$7:$E$90,"SH",$Q$7:$Q$90)</f>
        <v>113658.49475</v>
      </c>
      <c r="R92" s="3061"/>
      <c r="S92" s="3062"/>
      <c r="T92" s="3057"/>
      <c r="U92" s="3057"/>
      <c r="V92" s="3057"/>
      <c r="W92" s="3057"/>
      <c r="X92" s="3057"/>
      <c r="Y92" s="3058"/>
      <c r="Z92" s="3058"/>
      <c r="AA92" s="3058"/>
      <c r="AB92" s="3063"/>
    </row>
    <row r="93" spans="1:28" s="2922" customFormat="1" ht="24.95" customHeight="1" thickBot="1">
      <c r="A93" s="4560" t="s">
        <v>4055</v>
      </c>
      <c r="B93" s="4561"/>
      <c r="C93" s="4561"/>
      <c r="D93" s="4561"/>
      <c r="E93" s="4561"/>
      <c r="F93" s="4562"/>
      <c r="G93" s="3064">
        <f>SUM(G91:G92)</f>
        <v>23</v>
      </c>
      <c r="H93" s="3065"/>
      <c r="I93" s="3064"/>
      <c r="J93" s="3066"/>
      <c r="K93" s="3066"/>
      <c r="L93" s="3066"/>
      <c r="M93" s="3066"/>
      <c r="N93" s="3066"/>
      <c r="O93" s="3066">
        <f ca="1">SUM(O91:O92)</f>
        <v>18334.429999999997</v>
      </c>
      <c r="P93" s="3067">
        <f>SUM(P91:P92)</f>
        <v>33226.016964000002</v>
      </c>
      <c r="Q93" s="3067">
        <f>SUM(Q91:Q92)</f>
        <v>200837.58074999999</v>
      </c>
      <c r="R93" s="3068"/>
      <c r="S93" s="3069"/>
      <c r="T93" s="3064"/>
      <c r="U93" s="3064"/>
      <c r="V93" s="3064"/>
      <c r="W93" s="3064"/>
      <c r="X93" s="3064"/>
      <c r="Y93" s="3065"/>
      <c r="Z93" s="3065"/>
      <c r="AA93" s="3065"/>
      <c r="AB93" s="3070"/>
    </row>
    <row r="94" spans="1:28" ht="21.95" customHeight="1" thickBot="1">
      <c r="A94" s="3071" t="s">
        <v>4056</v>
      </c>
      <c r="B94" s="3072"/>
      <c r="C94" s="3072"/>
      <c r="D94" s="3073"/>
      <c r="E94" s="3072"/>
      <c r="F94" s="3072"/>
      <c r="G94" s="3072"/>
      <c r="H94" s="3072"/>
      <c r="I94" s="3072"/>
      <c r="J94" s="3072"/>
      <c r="K94" s="3072"/>
      <c r="L94" s="3072"/>
      <c r="M94" s="3072"/>
      <c r="N94" s="3072"/>
      <c r="O94" s="3072"/>
      <c r="P94" s="3072"/>
      <c r="Q94" s="3074"/>
      <c r="R94" s="3072"/>
      <c r="S94" s="3072"/>
      <c r="T94" s="3072"/>
      <c r="U94" s="3072"/>
      <c r="V94" s="3072"/>
      <c r="W94" s="3072"/>
      <c r="X94" s="3072"/>
      <c r="Y94" s="3072"/>
      <c r="Z94" s="3072"/>
      <c r="AA94" s="3072"/>
      <c r="AB94" s="3075"/>
    </row>
    <row r="95" spans="1:28" ht="20.100000000000001" customHeight="1" thickBot="1">
      <c r="A95" s="3076">
        <v>1</v>
      </c>
      <c r="B95" s="2986" t="s">
        <v>4057</v>
      </c>
      <c r="C95" s="2943" t="s">
        <v>4058</v>
      </c>
      <c r="D95" s="2944" t="s">
        <v>4059</v>
      </c>
      <c r="E95" s="2943" t="s">
        <v>3993</v>
      </c>
      <c r="F95" s="2974"/>
      <c r="G95" s="2943">
        <v>1</v>
      </c>
      <c r="H95" s="3077"/>
      <c r="I95" s="3078"/>
      <c r="J95" s="3078"/>
      <c r="K95" s="3078"/>
      <c r="L95" s="3078"/>
      <c r="M95" s="3078"/>
      <c r="N95" s="3078"/>
      <c r="O95" s="3078"/>
      <c r="P95" s="3078"/>
      <c r="Q95" s="3078"/>
      <c r="R95" s="3079"/>
      <c r="S95" s="3078"/>
      <c r="T95" s="3078"/>
      <c r="U95" s="3078"/>
      <c r="V95" s="3078"/>
      <c r="W95" s="3078"/>
      <c r="X95" s="3078"/>
      <c r="Y95" s="3078"/>
      <c r="Z95" s="3078"/>
      <c r="AA95" s="3078"/>
      <c r="AB95" s="3080"/>
    </row>
    <row r="96" spans="1:28" ht="20.100000000000001" customHeight="1" thickBot="1">
      <c r="A96" s="3076">
        <v>2</v>
      </c>
      <c r="B96" s="2986" t="s">
        <v>4060</v>
      </c>
      <c r="C96" s="2943" t="s">
        <v>4061</v>
      </c>
      <c r="D96" s="2960" t="s">
        <v>4062</v>
      </c>
      <c r="E96" s="2943" t="s">
        <v>3886</v>
      </c>
      <c r="F96" s="2974"/>
      <c r="G96" s="2943">
        <v>1</v>
      </c>
      <c r="H96" s="3077"/>
      <c r="I96" s="3078"/>
      <c r="J96" s="3078"/>
      <c r="K96" s="3078"/>
      <c r="L96" s="3078"/>
      <c r="M96" s="3078"/>
      <c r="N96" s="3078"/>
      <c r="O96" s="3078"/>
      <c r="P96" s="3078"/>
      <c r="Q96" s="3078"/>
      <c r="R96" s="3079"/>
      <c r="S96" s="3078"/>
      <c r="T96" s="3078"/>
      <c r="U96" s="3078"/>
      <c r="V96" s="3078"/>
      <c r="W96" s="3078"/>
      <c r="X96" s="3078"/>
      <c r="Y96" s="3078"/>
      <c r="Z96" s="3078"/>
      <c r="AA96" s="3078"/>
      <c r="AB96" s="3080"/>
    </row>
    <row r="97" spans="1:28" ht="20.100000000000001" customHeight="1" thickBot="1">
      <c r="A97" s="3081">
        <v>3</v>
      </c>
      <c r="B97" s="3038" t="s">
        <v>4057</v>
      </c>
      <c r="C97" s="2983" t="s">
        <v>4063</v>
      </c>
      <c r="D97" s="3042" t="s">
        <v>4062</v>
      </c>
      <c r="E97" s="2983" t="s">
        <v>3886</v>
      </c>
      <c r="F97" s="3046"/>
      <c r="G97" s="2983">
        <v>1</v>
      </c>
      <c r="H97" s="3077"/>
      <c r="I97" s="3078"/>
      <c r="J97" s="3078"/>
      <c r="K97" s="3078"/>
      <c r="L97" s="3078"/>
      <c r="M97" s="3078"/>
      <c r="N97" s="3078"/>
      <c r="O97" s="3078"/>
      <c r="P97" s="3078"/>
      <c r="Q97" s="3078"/>
      <c r="R97" s="3079"/>
      <c r="S97" s="3078"/>
      <c r="T97" s="3078"/>
      <c r="U97" s="3078"/>
      <c r="V97" s="3078"/>
      <c r="W97" s="3078"/>
      <c r="X97" s="3078"/>
      <c r="Y97" s="3078"/>
      <c r="Z97" s="3078"/>
      <c r="AA97" s="3078"/>
      <c r="AB97" s="3080"/>
    </row>
    <row r="98" spans="1:28" ht="21.95" customHeight="1">
      <c r="H98" s="2927"/>
      <c r="J98" s="3082"/>
      <c r="K98" s="3082"/>
      <c r="L98" s="3082"/>
      <c r="M98" s="3082"/>
      <c r="N98" s="3082"/>
      <c r="O98" s="3082"/>
      <c r="P98" s="3083"/>
      <c r="Q98" s="3083"/>
    </row>
    <row r="99" spans="1:28" ht="21.95" customHeight="1">
      <c r="H99" s="2927"/>
      <c r="J99" s="3082"/>
      <c r="K99" s="3082"/>
      <c r="L99" s="3082"/>
      <c r="M99" s="3082"/>
      <c r="N99" s="3082"/>
      <c r="O99" s="3082"/>
      <c r="P99" s="3083"/>
      <c r="Q99" s="3083"/>
    </row>
    <row r="100" spans="1:28" ht="21.95" customHeight="1">
      <c r="H100" s="2927"/>
      <c r="J100" s="3082"/>
      <c r="K100" s="3082"/>
      <c r="L100" s="3082"/>
      <c r="M100" s="3082"/>
      <c r="N100" s="3082"/>
      <c r="Q100" s="3083"/>
    </row>
    <row r="101" spans="1:28" ht="21.95" customHeight="1">
      <c r="F101" s="2922"/>
      <c r="G101" s="2922"/>
      <c r="H101" s="3084"/>
      <c r="I101" s="2922"/>
      <c r="J101" s="3085"/>
      <c r="K101" s="3085"/>
      <c r="L101" s="3085"/>
      <c r="M101" s="3085"/>
      <c r="N101" s="3085"/>
      <c r="O101" s="2922"/>
      <c r="P101" s="2922"/>
      <c r="Q101" s="3086"/>
    </row>
    <row r="102" spans="1:28" s="2920" customFormat="1" ht="21.95" customHeight="1">
      <c r="A102" s="2919"/>
      <c r="B102" s="2919"/>
      <c r="C102" s="2919"/>
      <c r="E102" s="2921"/>
      <c r="F102" s="2922"/>
      <c r="G102" s="2922"/>
      <c r="H102" s="3084"/>
      <c r="I102" s="2922"/>
      <c r="J102" s="3085"/>
      <c r="K102" s="3085"/>
      <c r="L102" s="3085"/>
      <c r="M102" s="3085"/>
      <c r="N102" s="3085"/>
      <c r="O102" s="2922"/>
      <c r="P102" s="2922"/>
      <c r="Q102" s="3086"/>
      <c r="T102" s="2919"/>
      <c r="U102" s="2919"/>
      <c r="V102" s="2919"/>
      <c r="W102" s="2919"/>
      <c r="X102" s="2919"/>
      <c r="Y102" s="2927"/>
      <c r="Z102" s="2927"/>
      <c r="AA102" s="2927"/>
      <c r="AB102" s="2928"/>
    </row>
    <row r="103" spans="1:28" s="2920" customFormat="1" ht="21.95" customHeight="1">
      <c r="A103" s="2919"/>
      <c r="B103" s="2919"/>
      <c r="C103" s="2919"/>
      <c r="E103" s="2921"/>
      <c r="F103" s="2922"/>
      <c r="G103" s="2922"/>
      <c r="H103" s="3084"/>
      <c r="I103" s="2922"/>
      <c r="J103" s="3085"/>
      <c r="K103" s="3085"/>
      <c r="L103" s="3085"/>
      <c r="M103" s="3085"/>
      <c r="N103" s="3085"/>
      <c r="O103" s="2922"/>
      <c r="P103" s="2922"/>
      <c r="Q103" s="3086"/>
      <c r="T103" s="2919"/>
      <c r="U103" s="2919"/>
      <c r="V103" s="2919"/>
      <c r="W103" s="2919"/>
      <c r="X103" s="2919"/>
      <c r="Y103" s="2927"/>
      <c r="Z103" s="2927"/>
      <c r="AA103" s="2927"/>
      <c r="AB103" s="2928"/>
    </row>
    <row r="104" spans="1:28" s="2920" customFormat="1" ht="21.95" customHeight="1">
      <c r="A104" s="2919"/>
      <c r="B104" s="2919"/>
      <c r="C104" s="2919"/>
      <c r="E104" s="2919"/>
      <c r="F104" s="2923"/>
      <c r="G104" s="2924"/>
      <c r="H104" s="2922"/>
      <c r="I104" s="2922"/>
      <c r="J104" s="2925"/>
      <c r="K104" s="2922"/>
      <c r="L104" s="2922"/>
      <c r="M104" s="2922"/>
      <c r="N104" s="2922"/>
      <c r="O104" s="2926"/>
      <c r="P104" s="2922"/>
      <c r="Q104" s="3086"/>
      <c r="T104" s="2919"/>
      <c r="U104" s="2919"/>
      <c r="V104" s="2919"/>
      <c r="W104" s="2919"/>
      <c r="X104" s="2919"/>
      <c r="Y104" s="2927"/>
      <c r="Z104" s="2927"/>
      <c r="AA104" s="2927"/>
      <c r="AB104" s="2928"/>
    </row>
    <row r="105" spans="1:28" s="2920" customFormat="1" ht="21.95" customHeight="1">
      <c r="A105" s="2919"/>
      <c r="B105" s="2919"/>
      <c r="C105" s="2919"/>
      <c r="E105" s="3087"/>
      <c r="F105" s="2925"/>
      <c r="G105" s="2922"/>
      <c r="H105" s="2931"/>
      <c r="I105" s="3088"/>
      <c r="J105" s="3089"/>
      <c r="K105" s="2922"/>
      <c r="L105" s="2922"/>
      <c r="M105" s="2922"/>
      <c r="N105" s="2922"/>
      <c r="O105" s="2926"/>
      <c r="P105" s="2922"/>
      <c r="Q105" s="3086"/>
      <c r="T105" s="2919"/>
      <c r="U105" s="2919"/>
      <c r="V105" s="2919"/>
      <c r="W105" s="2919"/>
      <c r="X105" s="2919"/>
      <c r="Y105" s="2927"/>
      <c r="Z105" s="2927"/>
      <c r="AA105" s="2927"/>
      <c r="AB105" s="2928"/>
    </row>
    <row r="106" spans="1:28" s="2920" customFormat="1" ht="21.95" customHeight="1">
      <c r="A106" s="2919"/>
      <c r="B106" s="2919"/>
      <c r="C106" s="2919"/>
      <c r="E106" s="2919"/>
      <c r="F106" s="2925"/>
      <c r="G106" s="2922"/>
      <c r="H106" s="2922"/>
      <c r="I106" s="2922"/>
      <c r="J106" s="2922"/>
      <c r="K106" s="2922"/>
      <c r="L106" s="2922"/>
      <c r="M106" s="2922"/>
      <c r="N106" s="2922"/>
      <c r="O106" s="2926"/>
      <c r="P106" s="2922"/>
      <c r="Q106" s="3086"/>
      <c r="T106" s="2919"/>
      <c r="U106" s="2919"/>
      <c r="V106" s="2919"/>
      <c r="W106" s="2919"/>
      <c r="X106" s="2919"/>
      <c r="Y106" s="2927"/>
      <c r="Z106" s="2927"/>
      <c r="AA106" s="2927"/>
      <c r="AB106" s="2928"/>
    </row>
    <row r="107" spans="1:28" s="2920" customFormat="1" ht="21.95" customHeight="1">
      <c r="A107" s="2919"/>
      <c r="B107" s="2919"/>
      <c r="C107" s="2919"/>
      <c r="E107" s="2921"/>
      <c r="F107" s="2922"/>
      <c r="G107" s="2922"/>
      <c r="H107" s="3084"/>
      <c r="I107" s="2922"/>
      <c r="J107" s="3085"/>
      <c r="K107" s="3085"/>
      <c r="L107" s="3085"/>
      <c r="M107" s="3085"/>
      <c r="N107" s="3085"/>
      <c r="O107" s="2922"/>
      <c r="P107" s="2922"/>
      <c r="Q107" s="3086"/>
      <c r="T107" s="2919"/>
      <c r="U107" s="2919"/>
      <c r="V107" s="2919"/>
      <c r="W107" s="2919"/>
      <c r="X107" s="2919"/>
      <c r="Y107" s="2927"/>
      <c r="Z107" s="2927"/>
      <c r="AA107" s="2927"/>
      <c r="AB107" s="2928"/>
    </row>
    <row r="108" spans="1:28" s="2920" customFormat="1" ht="21.95" customHeight="1">
      <c r="A108" s="2919"/>
      <c r="B108" s="2919"/>
      <c r="C108" s="2919"/>
      <c r="E108" s="2921"/>
      <c r="F108" s="2922"/>
      <c r="G108" s="2922"/>
      <c r="H108" s="3084"/>
      <c r="I108" s="2922"/>
      <c r="J108" s="3085"/>
      <c r="K108" s="3085"/>
      <c r="L108" s="3085"/>
      <c r="M108" s="3085"/>
      <c r="N108" s="3085"/>
      <c r="O108" s="2922"/>
      <c r="P108" s="2922"/>
      <c r="Q108" s="3086"/>
      <c r="T108" s="2919"/>
      <c r="U108" s="2919"/>
      <c r="V108" s="2919"/>
      <c r="W108" s="2919"/>
      <c r="X108" s="2919"/>
      <c r="Y108" s="2927"/>
      <c r="Z108" s="2927"/>
      <c r="AA108" s="2927"/>
      <c r="AB108" s="2928"/>
    </row>
    <row r="109" spans="1:28" s="2920" customFormat="1" ht="21.95" customHeight="1">
      <c r="A109" s="2919"/>
      <c r="B109" s="2919"/>
      <c r="C109" s="2919"/>
      <c r="E109" s="2921"/>
      <c r="F109" s="2919"/>
      <c r="G109" s="2919"/>
      <c r="H109" s="2927"/>
      <c r="I109" s="2919"/>
      <c r="J109" s="3082"/>
      <c r="K109" s="3082"/>
      <c r="L109" s="3082"/>
      <c r="M109" s="3082"/>
      <c r="N109" s="3082"/>
      <c r="O109" s="2919"/>
      <c r="P109" s="2919"/>
      <c r="Q109" s="3083"/>
      <c r="T109" s="2919"/>
      <c r="U109" s="2919"/>
      <c r="V109" s="2919"/>
      <c r="W109" s="2919"/>
      <c r="X109" s="2919"/>
      <c r="Y109" s="2927"/>
      <c r="Z109" s="2927"/>
      <c r="AA109" s="2927"/>
      <c r="AB109" s="2928"/>
    </row>
    <row r="110" spans="1:28" s="2920" customFormat="1" ht="21.95" customHeight="1">
      <c r="A110" s="2919"/>
      <c r="B110" s="2919"/>
      <c r="C110" s="2919"/>
      <c r="E110" s="2921"/>
      <c r="F110" s="2919"/>
      <c r="G110" s="2919"/>
      <c r="H110" s="2927"/>
      <c r="I110" s="2919"/>
      <c r="J110" s="3082"/>
      <c r="K110" s="3082"/>
      <c r="L110" s="3082"/>
      <c r="M110" s="3082"/>
      <c r="N110" s="3082"/>
      <c r="O110" s="2919"/>
      <c r="P110" s="2919"/>
      <c r="Q110" s="3083"/>
      <c r="T110" s="2919"/>
      <c r="U110" s="2919"/>
      <c r="V110" s="2919"/>
      <c r="W110" s="2919"/>
      <c r="X110" s="2919"/>
      <c r="Y110" s="2927"/>
      <c r="Z110" s="2927"/>
      <c r="AA110" s="2927"/>
      <c r="AB110" s="2928"/>
    </row>
    <row r="111" spans="1:28" s="2920" customFormat="1" ht="21.95" customHeight="1">
      <c r="A111" s="2919"/>
      <c r="B111" s="2919"/>
      <c r="C111" s="2919"/>
      <c r="E111" s="2921"/>
      <c r="F111" s="2919"/>
      <c r="G111" s="2919"/>
      <c r="H111" s="2927"/>
      <c r="I111" s="2919"/>
      <c r="J111" s="3082"/>
      <c r="K111" s="3082"/>
      <c r="L111" s="3082"/>
      <c r="M111" s="3082"/>
      <c r="N111" s="3082"/>
      <c r="O111" s="2919"/>
      <c r="P111" s="2919"/>
      <c r="Q111" s="3083"/>
      <c r="T111" s="2919"/>
      <c r="U111" s="2919"/>
      <c r="V111" s="2919"/>
      <c r="W111" s="2919"/>
      <c r="X111" s="2919"/>
      <c r="Y111" s="2927"/>
      <c r="Z111" s="2927"/>
      <c r="AA111" s="2927"/>
      <c r="AB111" s="2928"/>
    </row>
    <row r="112" spans="1:28" s="2920" customFormat="1" ht="21.95" customHeight="1">
      <c r="A112" s="2919"/>
      <c r="B112" s="2919"/>
      <c r="C112" s="2919"/>
      <c r="E112" s="2921"/>
      <c r="F112" s="2919"/>
      <c r="G112" s="2919"/>
      <c r="H112" s="2927"/>
      <c r="I112" s="2919"/>
      <c r="J112" s="3082"/>
      <c r="K112" s="3082"/>
      <c r="L112" s="3082"/>
      <c r="M112" s="3082"/>
      <c r="N112" s="3082"/>
      <c r="O112" s="3082"/>
      <c r="P112" s="3083"/>
      <c r="Q112" s="3083"/>
      <c r="T112" s="2919"/>
      <c r="U112" s="2919"/>
      <c r="V112" s="2919"/>
      <c r="W112" s="2919"/>
      <c r="X112" s="2919"/>
      <c r="Y112" s="2927"/>
      <c r="Z112" s="2927"/>
      <c r="AA112" s="2927"/>
      <c r="AB112" s="2928"/>
    </row>
    <row r="113" spans="1:28" s="2920" customFormat="1" ht="21.95" customHeight="1">
      <c r="A113" s="2919"/>
      <c r="B113" s="2919"/>
      <c r="C113" s="2919"/>
      <c r="E113" s="2921"/>
      <c r="F113" s="2919"/>
      <c r="G113" s="2919"/>
      <c r="H113" s="2927"/>
      <c r="I113" s="2919"/>
      <c r="J113" s="3082"/>
      <c r="K113" s="3082"/>
      <c r="L113" s="3082"/>
      <c r="M113" s="3082"/>
      <c r="N113" s="3082"/>
      <c r="O113" s="3082"/>
      <c r="P113" s="3083"/>
      <c r="Q113" s="3083"/>
      <c r="T113" s="2919"/>
      <c r="U113" s="2919"/>
      <c r="V113" s="2919"/>
      <c r="W113" s="2919"/>
      <c r="X113" s="2919"/>
      <c r="Y113" s="2927"/>
      <c r="Z113" s="2927"/>
      <c r="AA113" s="2927"/>
      <c r="AB113" s="2928"/>
    </row>
    <row r="114" spans="1:28" s="2920" customFormat="1" ht="21.95" customHeight="1">
      <c r="A114" s="2919"/>
      <c r="B114" s="2919"/>
      <c r="C114" s="2919"/>
      <c r="E114" s="2921"/>
      <c r="F114" s="2919"/>
      <c r="G114" s="2919"/>
      <c r="H114" s="2927"/>
      <c r="I114" s="2919"/>
      <c r="J114" s="3082"/>
      <c r="K114" s="3082"/>
      <c r="L114" s="3082"/>
      <c r="M114" s="3082"/>
      <c r="N114" s="3082"/>
      <c r="O114" s="3082"/>
      <c r="P114" s="3083"/>
      <c r="Q114" s="3083"/>
      <c r="T114" s="2919"/>
      <c r="U114" s="2919"/>
      <c r="V114" s="2919"/>
      <c r="W114" s="2919"/>
      <c r="X114" s="2919"/>
      <c r="Y114" s="2927"/>
      <c r="Z114" s="2927"/>
      <c r="AA114" s="2927"/>
      <c r="AB114" s="2928"/>
    </row>
    <row r="115" spans="1:28" s="2920" customFormat="1" ht="21.95" customHeight="1">
      <c r="A115" s="2919"/>
      <c r="B115" s="2919"/>
      <c r="C115" s="2919"/>
      <c r="E115" s="2921"/>
      <c r="F115" s="2919"/>
      <c r="G115" s="2919"/>
      <c r="H115" s="2927"/>
      <c r="I115" s="2919"/>
      <c r="J115" s="3082"/>
      <c r="K115" s="3082"/>
      <c r="L115" s="3082"/>
      <c r="M115" s="3082"/>
      <c r="N115" s="3082"/>
      <c r="O115" s="3082"/>
      <c r="P115" s="3083"/>
      <c r="Q115" s="3083"/>
      <c r="T115" s="2919"/>
      <c r="U115" s="2919"/>
      <c r="V115" s="2919"/>
      <c r="W115" s="2919"/>
      <c r="X115" s="2919"/>
      <c r="Y115" s="2927"/>
      <c r="Z115" s="2927"/>
      <c r="AA115" s="2927"/>
      <c r="AB115" s="2928"/>
    </row>
    <row r="116" spans="1:28" s="2920" customFormat="1" ht="21.95" customHeight="1">
      <c r="A116" s="2919"/>
      <c r="B116" s="2919"/>
      <c r="C116" s="2919"/>
      <c r="E116" s="2921"/>
      <c r="F116" s="2919"/>
      <c r="G116" s="2919"/>
      <c r="H116" s="2927"/>
      <c r="I116" s="2919"/>
      <c r="J116" s="3082"/>
      <c r="K116" s="3082"/>
      <c r="L116" s="3082"/>
      <c r="M116" s="3082"/>
      <c r="N116" s="3082"/>
      <c r="O116" s="3082"/>
      <c r="P116" s="3083"/>
      <c r="Q116" s="3083"/>
      <c r="T116" s="2919"/>
      <c r="U116" s="2919"/>
      <c r="V116" s="2919"/>
      <c r="W116" s="2919"/>
      <c r="X116" s="2919"/>
      <c r="Y116" s="2927"/>
      <c r="Z116" s="2927"/>
      <c r="AA116" s="2927"/>
      <c r="AB116" s="2928"/>
    </row>
    <row r="117" spans="1:28" s="2920" customFormat="1" ht="21.95" customHeight="1">
      <c r="A117" s="2919"/>
      <c r="B117" s="2919"/>
      <c r="C117" s="2919"/>
      <c r="E117" s="2921"/>
      <c r="F117" s="2919"/>
      <c r="G117" s="2919"/>
      <c r="H117" s="2927"/>
      <c r="I117" s="2919"/>
      <c r="J117" s="3082"/>
      <c r="K117" s="3082"/>
      <c r="L117" s="3082"/>
      <c r="M117" s="3082"/>
      <c r="N117" s="3082"/>
      <c r="O117" s="3082"/>
      <c r="P117" s="3083"/>
      <c r="Q117" s="3083"/>
      <c r="T117" s="2919"/>
      <c r="U117" s="2919"/>
      <c r="V117" s="2919"/>
      <c r="W117" s="2919"/>
      <c r="X117" s="2919"/>
      <c r="Y117" s="2927"/>
      <c r="Z117" s="2927"/>
      <c r="AA117" s="2927"/>
      <c r="AB117" s="2928"/>
    </row>
    <row r="118" spans="1:28" s="2920" customFormat="1" ht="21.95" customHeight="1">
      <c r="A118" s="2919"/>
      <c r="B118" s="2919"/>
      <c r="C118" s="2919"/>
      <c r="E118" s="2921"/>
      <c r="F118" s="2919"/>
      <c r="G118" s="2919"/>
      <c r="H118" s="2927"/>
      <c r="I118" s="2919"/>
      <c r="J118" s="3082"/>
      <c r="K118" s="3082"/>
      <c r="L118" s="3082"/>
      <c r="M118" s="3082"/>
      <c r="N118" s="3082"/>
      <c r="O118" s="3082"/>
      <c r="P118" s="3083"/>
      <c r="Q118" s="3083"/>
      <c r="T118" s="2919"/>
      <c r="U118" s="2919"/>
      <c r="V118" s="2919"/>
      <c r="W118" s="2919"/>
      <c r="X118" s="2919"/>
      <c r="Y118" s="2927"/>
      <c r="Z118" s="2927"/>
      <c r="AA118" s="2927"/>
      <c r="AB118" s="2928"/>
    </row>
    <row r="119" spans="1:28" s="2920" customFormat="1" ht="21.95" customHeight="1">
      <c r="A119" s="2919"/>
      <c r="B119" s="2919"/>
      <c r="C119" s="2919"/>
      <c r="E119" s="2921"/>
      <c r="F119" s="2919"/>
      <c r="G119" s="2919"/>
      <c r="H119" s="2927"/>
      <c r="I119" s="2919"/>
      <c r="J119" s="3082"/>
      <c r="K119" s="3082"/>
      <c r="L119" s="3082"/>
      <c r="M119" s="3082"/>
      <c r="N119" s="3082"/>
      <c r="O119" s="3082"/>
      <c r="P119" s="3083"/>
      <c r="Q119" s="3083"/>
      <c r="T119" s="2919"/>
      <c r="U119" s="2919"/>
      <c r="V119" s="2919"/>
      <c r="W119" s="2919"/>
      <c r="X119" s="2919"/>
      <c r="Y119" s="2927"/>
      <c r="Z119" s="2927"/>
      <c r="AA119" s="2927"/>
      <c r="AB119" s="2928"/>
    </row>
    <row r="120" spans="1:28" s="2920" customFormat="1" ht="21.95" customHeight="1">
      <c r="A120" s="2919"/>
      <c r="B120" s="2919"/>
      <c r="C120" s="2919"/>
      <c r="E120" s="2921"/>
      <c r="F120" s="2919"/>
      <c r="G120" s="2919"/>
      <c r="H120" s="2927"/>
      <c r="I120" s="2919"/>
      <c r="J120" s="3082"/>
      <c r="K120" s="3082"/>
      <c r="L120" s="3082"/>
      <c r="M120" s="3082"/>
      <c r="N120" s="3082"/>
      <c r="O120" s="3082"/>
      <c r="P120" s="3083"/>
      <c r="Q120" s="3083"/>
      <c r="T120" s="2919"/>
      <c r="U120" s="2919"/>
      <c r="V120" s="2919"/>
      <c r="W120" s="2919"/>
      <c r="X120" s="2919"/>
      <c r="Y120" s="2927"/>
      <c r="Z120" s="2927"/>
      <c r="AA120" s="2927"/>
      <c r="AB120" s="2928"/>
    </row>
    <row r="121" spans="1:28" s="2920" customFormat="1" ht="21.95" customHeight="1">
      <c r="A121" s="2919"/>
      <c r="B121" s="2919"/>
      <c r="C121" s="2919"/>
      <c r="E121" s="2921"/>
      <c r="F121" s="2919"/>
      <c r="G121" s="2919"/>
      <c r="H121" s="2927"/>
      <c r="I121" s="2919"/>
      <c r="J121" s="3082"/>
      <c r="K121" s="3082"/>
      <c r="L121" s="3082"/>
      <c r="M121" s="3082"/>
      <c r="N121" s="3082"/>
      <c r="O121" s="3082"/>
      <c r="P121" s="3083"/>
      <c r="Q121" s="3083"/>
      <c r="T121" s="2919"/>
      <c r="U121" s="2919"/>
      <c r="V121" s="2919"/>
      <c r="W121" s="2919"/>
      <c r="X121" s="2919"/>
      <c r="Y121" s="2927"/>
      <c r="Z121" s="2927"/>
      <c r="AA121" s="2927"/>
      <c r="AB121" s="2928"/>
    </row>
    <row r="122" spans="1:28" s="2920" customFormat="1" ht="21.95" customHeight="1">
      <c r="A122" s="2919"/>
      <c r="B122" s="2919"/>
      <c r="C122" s="2919"/>
      <c r="E122" s="2921"/>
      <c r="F122" s="2919"/>
      <c r="G122" s="2919"/>
      <c r="H122" s="2927"/>
      <c r="I122" s="2919"/>
      <c r="J122" s="3082"/>
      <c r="K122" s="3082"/>
      <c r="L122" s="3082"/>
      <c r="M122" s="3082"/>
      <c r="N122" s="3082"/>
      <c r="O122" s="3082"/>
      <c r="P122" s="3083"/>
      <c r="Q122" s="3083"/>
      <c r="T122" s="2919"/>
      <c r="U122" s="2919"/>
      <c r="V122" s="2919"/>
      <c r="W122" s="2919"/>
      <c r="X122" s="2919"/>
      <c r="Y122" s="2927"/>
      <c r="Z122" s="2927"/>
      <c r="AA122" s="2927"/>
      <c r="AB122" s="2928"/>
    </row>
    <row r="123" spans="1:28" s="2920" customFormat="1" ht="21.95" customHeight="1">
      <c r="A123" s="2919"/>
      <c r="B123" s="2919"/>
      <c r="C123" s="2919"/>
      <c r="E123" s="2921"/>
      <c r="F123" s="2919"/>
      <c r="G123" s="2919"/>
      <c r="H123" s="2927"/>
      <c r="I123" s="2919"/>
      <c r="J123" s="3082"/>
      <c r="K123" s="3082"/>
      <c r="L123" s="3082"/>
      <c r="M123" s="3082"/>
      <c r="N123" s="3082"/>
      <c r="O123" s="3082"/>
      <c r="P123" s="3083"/>
      <c r="Q123" s="3083"/>
      <c r="T123" s="2919"/>
      <c r="U123" s="2919"/>
      <c r="V123" s="2919"/>
      <c r="W123" s="2919"/>
      <c r="X123" s="2919"/>
      <c r="Y123" s="2927"/>
      <c r="Z123" s="2927"/>
      <c r="AA123" s="2927"/>
      <c r="AB123" s="2928"/>
    </row>
    <row r="124" spans="1:28" s="2920" customFormat="1" ht="21.95" customHeight="1">
      <c r="A124" s="2919"/>
      <c r="B124" s="2919"/>
      <c r="C124" s="2919"/>
      <c r="E124" s="2921"/>
      <c r="F124" s="2919"/>
      <c r="G124" s="2919"/>
      <c r="H124" s="2927"/>
      <c r="I124" s="2919"/>
      <c r="J124" s="3082"/>
      <c r="K124" s="3082"/>
      <c r="L124" s="3082"/>
      <c r="M124" s="3082"/>
      <c r="N124" s="3082"/>
      <c r="O124" s="3082"/>
      <c r="P124" s="3083"/>
      <c r="Q124" s="3083"/>
      <c r="T124" s="2919"/>
      <c r="U124" s="2919"/>
      <c r="V124" s="2919"/>
      <c r="W124" s="2919"/>
      <c r="X124" s="2919"/>
      <c r="Y124" s="2927"/>
      <c r="Z124" s="2927"/>
      <c r="AA124" s="2927"/>
      <c r="AB124" s="2928"/>
    </row>
    <row r="125" spans="1:28" s="2920" customFormat="1" ht="21.95" customHeight="1">
      <c r="A125" s="2919"/>
      <c r="B125" s="2919"/>
      <c r="C125" s="2919"/>
      <c r="E125" s="2921"/>
      <c r="F125" s="2919"/>
      <c r="G125" s="2919"/>
      <c r="H125" s="2927"/>
      <c r="I125" s="2919"/>
      <c r="J125" s="3082"/>
      <c r="K125" s="3082"/>
      <c r="L125" s="3082"/>
      <c r="M125" s="3082"/>
      <c r="N125" s="3082"/>
      <c r="O125" s="3082"/>
      <c r="P125" s="3083"/>
      <c r="Q125" s="3083"/>
      <c r="T125" s="2919"/>
      <c r="U125" s="2919"/>
      <c r="V125" s="2919"/>
      <c r="W125" s="2919"/>
      <c r="X125" s="2919"/>
      <c r="Y125" s="2927"/>
      <c r="Z125" s="2927"/>
      <c r="AA125" s="2927"/>
      <c r="AB125" s="2928"/>
    </row>
    <row r="126" spans="1:28" s="2920" customFormat="1" ht="21.95" customHeight="1">
      <c r="A126" s="2919"/>
      <c r="B126" s="2919"/>
      <c r="C126" s="2919"/>
      <c r="E126" s="2921"/>
      <c r="F126" s="2919"/>
      <c r="G126" s="2919"/>
      <c r="H126" s="2927"/>
      <c r="I126" s="2919"/>
      <c r="J126" s="3082"/>
      <c r="K126" s="3082"/>
      <c r="L126" s="3082"/>
      <c r="M126" s="3082"/>
      <c r="N126" s="3082"/>
      <c r="O126" s="3082"/>
      <c r="P126" s="3083"/>
      <c r="Q126" s="3083"/>
      <c r="T126" s="2919"/>
      <c r="U126" s="2919"/>
      <c r="V126" s="2919"/>
      <c r="W126" s="2919"/>
      <c r="X126" s="2919"/>
      <c r="Y126" s="2927"/>
      <c r="Z126" s="2927"/>
      <c r="AA126" s="2927"/>
      <c r="AB126" s="2928"/>
    </row>
    <row r="127" spans="1:28" s="2920" customFormat="1" ht="21.95" customHeight="1">
      <c r="A127" s="2919"/>
      <c r="B127" s="2919"/>
      <c r="C127" s="2919"/>
      <c r="E127" s="2921"/>
      <c r="F127" s="2919"/>
      <c r="G127" s="2919"/>
      <c r="H127" s="2927"/>
      <c r="I127" s="2919"/>
      <c r="J127" s="3082"/>
      <c r="K127" s="3082"/>
      <c r="L127" s="3082"/>
      <c r="M127" s="3082"/>
      <c r="N127" s="3082"/>
      <c r="O127" s="3082"/>
      <c r="P127" s="3083"/>
      <c r="Q127" s="3083"/>
      <c r="T127" s="2919"/>
      <c r="U127" s="2919"/>
      <c r="V127" s="2919"/>
      <c r="W127" s="2919"/>
      <c r="X127" s="2919"/>
      <c r="Y127" s="2927"/>
      <c r="Z127" s="2927"/>
      <c r="AA127" s="2927"/>
      <c r="AB127" s="2928"/>
    </row>
    <row r="128" spans="1:28" s="2920" customFormat="1" ht="21.95" customHeight="1">
      <c r="A128" s="2919"/>
      <c r="B128" s="2919"/>
      <c r="C128" s="2919"/>
      <c r="E128" s="2921"/>
      <c r="F128" s="2919"/>
      <c r="G128" s="2919"/>
      <c r="H128" s="2927"/>
      <c r="I128" s="2919"/>
      <c r="J128" s="3082"/>
      <c r="K128" s="3082"/>
      <c r="L128" s="3082"/>
      <c r="M128" s="3082"/>
      <c r="N128" s="3082"/>
      <c r="O128" s="3082"/>
      <c r="P128" s="3083"/>
      <c r="Q128" s="3083"/>
      <c r="T128" s="2919"/>
      <c r="U128" s="2919"/>
      <c r="V128" s="2919"/>
      <c r="W128" s="2919"/>
      <c r="X128" s="2919"/>
      <c r="Y128" s="2927"/>
      <c r="Z128" s="2927"/>
      <c r="AA128" s="2927"/>
      <c r="AB128" s="2928"/>
    </row>
    <row r="129" spans="1:28" s="2920" customFormat="1" ht="21.95" customHeight="1">
      <c r="A129" s="2919"/>
      <c r="B129" s="2919"/>
      <c r="C129" s="2919"/>
      <c r="E129" s="2921"/>
      <c r="F129" s="2919"/>
      <c r="G129" s="2919"/>
      <c r="H129" s="2927"/>
      <c r="I129" s="2919"/>
      <c r="J129" s="3082"/>
      <c r="K129" s="3082"/>
      <c r="L129" s="3082"/>
      <c r="M129" s="3082"/>
      <c r="N129" s="3082"/>
      <c r="O129" s="3082"/>
      <c r="P129" s="3083"/>
      <c r="Q129" s="3083"/>
      <c r="T129" s="2919"/>
      <c r="U129" s="2919"/>
      <c r="V129" s="2919"/>
      <c r="W129" s="2919"/>
      <c r="X129" s="2919"/>
      <c r="Y129" s="2927"/>
      <c r="Z129" s="2927"/>
      <c r="AA129" s="2927"/>
      <c r="AB129" s="2928"/>
    </row>
    <row r="130" spans="1:28" s="2920" customFormat="1" ht="21.95" customHeight="1">
      <c r="A130" s="2919"/>
      <c r="B130" s="2919"/>
      <c r="C130" s="2919"/>
      <c r="E130" s="2921"/>
      <c r="F130" s="2919"/>
      <c r="G130" s="2919"/>
      <c r="H130" s="2927"/>
      <c r="I130" s="2919"/>
      <c r="J130" s="3082"/>
      <c r="K130" s="3082"/>
      <c r="L130" s="3082"/>
      <c r="M130" s="3082"/>
      <c r="N130" s="3082"/>
      <c r="O130" s="3082"/>
      <c r="P130" s="3083"/>
      <c r="Q130" s="3083"/>
      <c r="T130" s="2919"/>
      <c r="U130" s="2919"/>
      <c r="V130" s="2919"/>
      <c r="W130" s="2919"/>
      <c r="X130" s="2919"/>
      <c r="Y130" s="2927"/>
      <c r="Z130" s="2927"/>
      <c r="AA130" s="2927"/>
      <c r="AB130" s="2928"/>
    </row>
    <row r="131" spans="1:28" s="2920" customFormat="1" ht="21.95" customHeight="1">
      <c r="A131" s="2919"/>
      <c r="B131" s="2919"/>
      <c r="C131" s="2919"/>
      <c r="E131" s="2921"/>
      <c r="F131" s="2919"/>
      <c r="G131" s="2919"/>
      <c r="H131" s="2927"/>
      <c r="I131" s="2919"/>
      <c r="J131" s="3082"/>
      <c r="K131" s="3082"/>
      <c r="L131" s="3082"/>
      <c r="M131" s="3082"/>
      <c r="N131" s="3082"/>
      <c r="O131" s="3082"/>
      <c r="P131" s="3083"/>
      <c r="Q131" s="3083"/>
      <c r="T131" s="2919"/>
      <c r="U131" s="2919"/>
      <c r="V131" s="2919"/>
      <c r="W131" s="2919"/>
      <c r="X131" s="2919"/>
      <c r="Y131" s="2927"/>
      <c r="Z131" s="2927"/>
      <c r="AA131" s="2927"/>
      <c r="AB131" s="2928"/>
    </row>
    <row r="132" spans="1:28" s="2920" customFormat="1" ht="21.95" customHeight="1">
      <c r="A132" s="2919"/>
      <c r="B132" s="2919"/>
      <c r="C132" s="2919"/>
      <c r="E132" s="2921"/>
      <c r="F132" s="2919"/>
      <c r="G132" s="2919"/>
      <c r="H132" s="2927"/>
      <c r="I132" s="2919"/>
      <c r="J132" s="3082"/>
      <c r="K132" s="3082"/>
      <c r="L132" s="3082"/>
      <c r="M132" s="3082"/>
      <c r="N132" s="3082"/>
      <c r="O132" s="3082"/>
      <c r="P132" s="3083"/>
      <c r="Q132" s="3083"/>
      <c r="T132" s="2919"/>
      <c r="U132" s="2919"/>
      <c r="V132" s="2919"/>
      <c r="W132" s="2919"/>
      <c r="X132" s="2919"/>
      <c r="Y132" s="2927"/>
      <c r="Z132" s="2927"/>
      <c r="AA132" s="2927"/>
      <c r="AB132" s="2928"/>
    </row>
    <row r="133" spans="1:28" s="2920" customFormat="1" ht="21.95" customHeight="1">
      <c r="A133" s="2919"/>
      <c r="B133" s="2919"/>
      <c r="C133" s="2919"/>
      <c r="E133" s="2921"/>
      <c r="F133" s="2919"/>
      <c r="G133" s="2919"/>
      <c r="H133" s="2927"/>
      <c r="I133" s="2919"/>
      <c r="J133" s="3082"/>
      <c r="K133" s="3082"/>
      <c r="L133" s="3082"/>
      <c r="M133" s="3082"/>
      <c r="N133" s="3082"/>
      <c r="O133" s="3082"/>
      <c r="P133" s="3083"/>
      <c r="Q133" s="3083"/>
      <c r="T133" s="2919"/>
      <c r="U133" s="2919"/>
      <c r="V133" s="2919"/>
      <c r="W133" s="2919"/>
      <c r="X133" s="2919"/>
      <c r="Y133" s="2927"/>
      <c r="Z133" s="2927"/>
      <c r="AA133" s="2927"/>
      <c r="AB133" s="2928"/>
    </row>
    <row r="134" spans="1:28" s="2920" customFormat="1" ht="21.95" customHeight="1">
      <c r="A134" s="2919"/>
      <c r="B134" s="2919"/>
      <c r="C134" s="2919"/>
      <c r="E134" s="2921"/>
      <c r="F134" s="2919"/>
      <c r="G134" s="2919"/>
      <c r="H134" s="2927"/>
      <c r="I134" s="2919"/>
      <c r="J134" s="3082"/>
      <c r="K134" s="3082"/>
      <c r="L134" s="3082"/>
      <c r="M134" s="3082"/>
      <c r="N134" s="3082"/>
      <c r="O134" s="3082"/>
      <c r="P134" s="3083"/>
      <c r="Q134" s="3083"/>
      <c r="T134" s="2919"/>
      <c r="U134" s="2919"/>
      <c r="V134" s="2919"/>
      <c r="W134" s="2919"/>
      <c r="X134" s="2919"/>
      <c r="Y134" s="2927"/>
      <c r="Z134" s="2927"/>
      <c r="AA134" s="2927"/>
      <c r="AB134" s="2928"/>
    </row>
    <row r="135" spans="1:28" s="2920" customFormat="1" ht="21.95" customHeight="1">
      <c r="A135" s="2919"/>
      <c r="B135" s="2919"/>
      <c r="C135" s="2919"/>
      <c r="E135" s="2921"/>
      <c r="F135" s="2919"/>
      <c r="G135" s="2919"/>
      <c r="H135" s="2927"/>
      <c r="I135" s="2919"/>
      <c r="J135" s="3082"/>
      <c r="K135" s="3082"/>
      <c r="L135" s="3082"/>
      <c r="M135" s="3082"/>
      <c r="N135" s="3082"/>
      <c r="O135" s="3082"/>
      <c r="P135" s="3083"/>
      <c r="Q135" s="3083"/>
      <c r="T135" s="2919"/>
      <c r="U135" s="2919"/>
      <c r="V135" s="2919"/>
      <c r="W135" s="2919"/>
      <c r="X135" s="2919"/>
      <c r="Y135" s="2927"/>
      <c r="Z135" s="2927"/>
      <c r="AA135" s="2927"/>
      <c r="AB135" s="2928"/>
    </row>
    <row r="136" spans="1:28" s="2920" customFormat="1" ht="21.95" customHeight="1">
      <c r="A136" s="2919"/>
      <c r="B136" s="2919"/>
      <c r="C136" s="2919"/>
      <c r="E136" s="2921"/>
      <c r="F136" s="2919"/>
      <c r="G136" s="2919"/>
      <c r="H136" s="2927"/>
      <c r="I136" s="2919"/>
      <c r="J136" s="3082"/>
      <c r="K136" s="3082"/>
      <c r="L136" s="3082"/>
      <c r="M136" s="3082"/>
      <c r="N136" s="3082"/>
      <c r="O136" s="3082"/>
      <c r="P136" s="3083"/>
      <c r="Q136" s="3083"/>
      <c r="T136" s="2919"/>
      <c r="U136" s="2919"/>
      <c r="V136" s="2919"/>
      <c r="W136" s="2919"/>
      <c r="X136" s="2919"/>
      <c r="Y136" s="2927"/>
      <c r="Z136" s="2927"/>
      <c r="AA136" s="2927"/>
      <c r="AB136" s="2928"/>
    </row>
    <row r="137" spans="1:28" s="2920" customFormat="1" ht="21.95" customHeight="1">
      <c r="A137" s="2919"/>
      <c r="B137" s="2919"/>
      <c r="C137" s="2919"/>
      <c r="E137" s="2921"/>
      <c r="F137" s="2919"/>
      <c r="G137" s="2919"/>
      <c r="H137" s="2927"/>
      <c r="I137" s="2919"/>
      <c r="J137" s="3082"/>
      <c r="K137" s="3082"/>
      <c r="L137" s="3082"/>
      <c r="M137" s="3082"/>
      <c r="N137" s="3082"/>
      <c r="O137" s="3082"/>
      <c r="P137" s="3083"/>
      <c r="Q137" s="3083"/>
      <c r="T137" s="2919"/>
      <c r="U137" s="2919"/>
      <c r="V137" s="2919"/>
      <c r="W137" s="2919"/>
      <c r="X137" s="2919"/>
      <c r="Y137" s="2927"/>
      <c r="Z137" s="2927"/>
      <c r="AA137" s="2927"/>
      <c r="AB137" s="2928"/>
    </row>
    <row r="138" spans="1:28" s="2920" customFormat="1" ht="21.95" customHeight="1">
      <c r="A138" s="2919"/>
      <c r="B138" s="2919"/>
      <c r="C138" s="2919"/>
      <c r="E138" s="2921"/>
      <c r="F138" s="2919"/>
      <c r="G138" s="2919"/>
      <c r="H138" s="2927"/>
      <c r="I138" s="2919"/>
      <c r="J138" s="3082"/>
      <c r="K138" s="3082"/>
      <c r="L138" s="3082"/>
      <c r="M138" s="3082"/>
      <c r="N138" s="3082"/>
      <c r="O138" s="3082"/>
      <c r="P138" s="3083"/>
      <c r="Q138" s="3083"/>
      <c r="T138" s="2919"/>
      <c r="U138" s="2919"/>
      <c r="V138" s="2919"/>
      <c r="W138" s="2919"/>
      <c r="X138" s="2919"/>
      <c r="Y138" s="2927"/>
      <c r="Z138" s="2927"/>
      <c r="AA138" s="2927"/>
      <c r="AB138" s="2928"/>
    </row>
    <row r="139" spans="1:28" s="2920" customFormat="1" ht="21.95" customHeight="1">
      <c r="A139" s="2919"/>
      <c r="B139" s="2919"/>
      <c r="C139" s="2919"/>
      <c r="E139" s="2921"/>
      <c r="F139" s="2919"/>
      <c r="G139" s="2919"/>
      <c r="H139" s="2927"/>
      <c r="I139" s="2919"/>
      <c r="J139" s="3082"/>
      <c r="K139" s="3082"/>
      <c r="L139" s="3082"/>
      <c r="M139" s="3082"/>
      <c r="N139" s="3082"/>
      <c r="O139" s="3082"/>
      <c r="P139" s="3083"/>
      <c r="Q139" s="3083"/>
      <c r="T139" s="2919"/>
      <c r="U139" s="2919"/>
      <c r="V139" s="2919"/>
      <c r="W139" s="2919"/>
      <c r="X139" s="2919"/>
      <c r="Y139" s="2927"/>
      <c r="Z139" s="2927"/>
      <c r="AA139" s="2927"/>
      <c r="AB139" s="2928"/>
    </row>
    <row r="140" spans="1:28" s="2920" customFormat="1" ht="21.95" customHeight="1">
      <c r="A140" s="2919"/>
      <c r="B140" s="2919"/>
      <c r="C140" s="2919"/>
      <c r="E140" s="2921"/>
      <c r="F140" s="2919"/>
      <c r="G140" s="2919"/>
      <c r="H140" s="2927"/>
      <c r="I140" s="2919"/>
      <c r="J140" s="3082"/>
      <c r="K140" s="3082"/>
      <c r="L140" s="3082"/>
      <c r="M140" s="3082"/>
      <c r="N140" s="3082"/>
      <c r="O140" s="3082"/>
      <c r="P140" s="3083"/>
      <c r="Q140" s="3083"/>
      <c r="T140" s="2919"/>
      <c r="U140" s="2919"/>
      <c r="V140" s="2919"/>
      <c r="W140" s="2919"/>
      <c r="X140" s="2919"/>
      <c r="Y140" s="2927"/>
      <c r="Z140" s="2927"/>
      <c r="AA140" s="2927"/>
      <c r="AB140" s="2928"/>
    </row>
    <row r="141" spans="1:28" s="2920" customFormat="1" ht="21.95" customHeight="1">
      <c r="A141" s="2919"/>
      <c r="B141" s="2919"/>
      <c r="C141" s="2919"/>
      <c r="E141" s="2921"/>
      <c r="F141" s="2919"/>
      <c r="G141" s="2919"/>
      <c r="H141" s="2927"/>
      <c r="I141" s="2919"/>
      <c r="J141" s="3082"/>
      <c r="K141" s="3082"/>
      <c r="L141" s="3082"/>
      <c r="M141" s="3082"/>
      <c r="N141" s="3082"/>
      <c r="O141" s="3082"/>
      <c r="P141" s="3083"/>
      <c r="Q141" s="3083"/>
      <c r="T141" s="2919"/>
      <c r="U141" s="2919"/>
      <c r="V141" s="2919"/>
      <c r="W141" s="2919"/>
      <c r="X141" s="2919"/>
      <c r="Y141" s="2927"/>
      <c r="Z141" s="2927"/>
      <c r="AA141" s="2927"/>
      <c r="AB141" s="2928"/>
    </row>
    <row r="142" spans="1:28" s="2920" customFormat="1" ht="21.95" customHeight="1">
      <c r="A142" s="2919"/>
      <c r="B142" s="2919"/>
      <c r="C142" s="2919"/>
      <c r="E142" s="2921"/>
      <c r="F142" s="2919"/>
      <c r="G142" s="2919"/>
      <c r="H142" s="2927"/>
      <c r="I142" s="2919"/>
      <c r="J142" s="3082"/>
      <c r="K142" s="3082"/>
      <c r="L142" s="3082"/>
      <c r="M142" s="3082"/>
      <c r="N142" s="3082"/>
      <c r="O142" s="3082"/>
      <c r="P142" s="3083"/>
      <c r="Q142" s="3083"/>
      <c r="T142" s="2919"/>
      <c r="U142" s="2919"/>
      <c r="V142" s="2919"/>
      <c r="W142" s="2919"/>
      <c r="X142" s="2919"/>
      <c r="Y142" s="2927"/>
      <c r="Z142" s="2927"/>
      <c r="AA142" s="2927"/>
      <c r="AB142" s="2928"/>
    </row>
    <row r="143" spans="1:28" s="2920" customFormat="1" ht="21.95" customHeight="1">
      <c r="A143" s="2919"/>
      <c r="B143" s="2919"/>
      <c r="C143" s="2919"/>
      <c r="E143" s="2921"/>
      <c r="F143" s="2919"/>
      <c r="G143" s="2919"/>
      <c r="H143" s="2927"/>
      <c r="I143" s="2919"/>
      <c r="J143" s="3082"/>
      <c r="K143" s="3082"/>
      <c r="L143" s="3082"/>
      <c r="M143" s="3082"/>
      <c r="N143" s="3082"/>
      <c r="O143" s="3082"/>
      <c r="P143" s="3083"/>
      <c r="Q143" s="3083"/>
      <c r="T143" s="2919"/>
      <c r="U143" s="2919"/>
      <c r="V143" s="2919"/>
      <c r="W143" s="2919"/>
      <c r="X143" s="2919"/>
      <c r="Y143" s="2927"/>
      <c r="Z143" s="2927"/>
      <c r="AA143" s="2927"/>
      <c r="AB143" s="2928"/>
    </row>
    <row r="144" spans="1:28" s="2920" customFormat="1" ht="21.95" customHeight="1">
      <c r="A144" s="2919"/>
      <c r="B144" s="2919"/>
      <c r="C144" s="2919"/>
      <c r="E144" s="2921"/>
      <c r="F144" s="2919"/>
      <c r="G144" s="2919"/>
      <c r="H144" s="2927"/>
      <c r="I144" s="2919"/>
      <c r="J144" s="3082"/>
      <c r="K144" s="3082"/>
      <c r="L144" s="3082"/>
      <c r="M144" s="3082"/>
      <c r="N144" s="3082"/>
      <c r="O144" s="3082"/>
      <c r="P144" s="3083"/>
      <c r="Q144" s="3083"/>
      <c r="T144" s="2919"/>
      <c r="U144" s="2919"/>
      <c r="V144" s="2919"/>
      <c r="W144" s="2919"/>
      <c r="X144" s="2919"/>
      <c r="Y144" s="2927"/>
      <c r="Z144" s="2927"/>
      <c r="AA144" s="2927"/>
      <c r="AB144" s="2928"/>
    </row>
    <row r="145" spans="1:28" s="2920" customFormat="1" ht="21.95" customHeight="1">
      <c r="A145" s="2919"/>
      <c r="B145" s="2919"/>
      <c r="C145" s="2919"/>
      <c r="E145" s="2921"/>
      <c r="F145" s="2919"/>
      <c r="G145" s="2919"/>
      <c r="H145" s="2927"/>
      <c r="I145" s="2919"/>
      <c r="J145" s="3082"/>
      <c r="K145" s="3082"/>
      <c r="L145" s="3082"/>
      <c r="M145" s="3082"/>
      <c r="N145" s="3082"/>
      <c r="O145" s="3082"/>
      <c r="P145" s="3083"/>
      <c r="Q145" s="3083"/>
      <c r="T145" s="2919"/>
      <c r="U145" s="2919"/>
      <c r="V145" s="2919"/>
      <c r="W145" s="2919"/>
      <c r="X145" s="2919"/>
      <c r="Y145" s="2927"/>
      <c r="Z145" s="2927"/>
      <c r="AA145" s="2927"/>
      <c r="AB145" s="2928"/>
    </row>
    <row r="146" spans="1:28" s="2920" customFormat="1" ht="21.95" customHeight="1">
      <c r="A146" s="2919"/>
      <c r="B146" s="2919"/>
      <c r="C146" s="2919"/>
      <c r="E146" s="2921"/>
      <c r="F146" s="2919"/>
      <c r="G146" s="2919"/>
      <c r="H146" s="2927"/>
      <c r="I146" s="2919"/>
      <c r="J146" s="3082"/>
      <c r="K146" s="3082"/>
      <c r="L146" s="3082"/>
      <c r="M146" s="3082"/>
      <c r="N146" s="3082"/>
      <c r="O146" s="3082"/>
      <c r="P146" s="3083"/>
      <c r="Q146" s="3083"/>
      <c r="T146" s="2919"/>
      <c r="U146" s="2919"/>
      <c r="V146" s="2919"/>
      <c r="W146" s="2919"/>
      <c r="X146" s="2919"/>
      <c r="Y146" s="2927"/>
      <c r="Z146" s="2927"/>
      <c r="AA146" s="2927"/>
      <c r="AB146" s="2928"/>
    </row>
    <row r="147" spans="1:28" s="2920" customFormat="1" ht="21.95" customHeight="1">
      <c r="A147" s="2919"/>
      <c r="B147" s="2919"/>
      <c r="C147" s="2919"/>
      <c r="E147" s="2921"/>
      <c r="F147" s="2919"/>
      <c r="G147" s="2919"/>
      <c r="H147" s="2927"/>
      <c r="I147" s="2919"/>
      <c r="J147" s="3082"/>
      <c r="K147" s="3082"/>
      <c r="L147" s="3082"/>
      <c r="M147" s="3082"/>
      <c r="N147" s="3082"/>
      <c r="O147" s="3082"/>
      <c r="P147" s="3083"/>
      <c r="Q147" s="3083"/>
      <c r="T147" s="2919"/>
      <c r="U147" s="2919"/>
      <c r="V147" s="2919"/>
      <c r="W147" s="2919"/>
      <c r="X147" s="2919"/>
      <c r="Y147" s="2927"/>
      <c r="Z147" s="2927"/>
      <c r="AA147" s="2927"/>
      <c r="AB147" s="2928"/>
    </row>
    <row r="148" spans="1:28" s="2920" customFormat="1" ht="21.95" customHeight="1">
      <c r="A148" s="2919"/>
      <c r="B148" s="2919"/>
      <c r="C148" s="2919"/>
      <c r="E148" s="2921"/>
      <c r="F148" s="2919"/>
      <c r="G148" s="2919"/>
      <c r="H148" s="2927"/>
      <c r="I148" s="2919"/>
      <c r="J148" s="3082"/>
      <c r="K148" s="3082"/>
      <c r="L148" s="3082"/>
      <c r="M148" s="3082"/>
      <c r="N148" s="3082"/>
      <c r="O148" s="3082"/>
      <c r="P148" s="3083"/>
      <c r="Q148" s="3083"/>
      <c r="T148" s="2919"/>
      <c r="U148" s="2919"/>
      <c r="V148" s="2919"/>
      <c r="W148" s="2919"/>
      <c r="X148" s="2919"/>
      <c r="Y148" s="2927"/>
      <c r="Z148" s="2927"/>
      <c r="AA148" s="2927"/>
      <c r="AB148" s="2928"/>
    </row>
    <row r="149" spans="1:28" s="2920" customFormat="1" ht="21.95" customHeight="1">
      <c r="A149" s="2919"/>
      <c r="B149" s="2919"/>
      <c r="C149" s="2919"/>
      <c r="E149" s="2921"/>
      <c r="F149" s="2919"/>
      <c r="G149" s="2919"/>
      <c r="H149" s="2927"/>
      <c r="I149" s="2919"/>
      <c r="J149" s="3082"/>
      <c r="K149" s="3082"/>
      <c r="L149" s="3082"/>
      <c r="M149" s="3082"/>
      <c r="N149" s="3082"/>
      <c r="O149" s="3082"/>
      <c r="P149" s="3083"/>
      <c r="Q149" s="3083"/>
      <c r="T149" s="2919"/>
      <c r="U149" s="2919"/>
      <c r="V149" s="2919"/>
      <c r="W149" s="2919"/>
      <c r="X149" s="2919"/>
      <c r="Y149" s="2927"/>
      <c r="Z149" s="2927"/>
      <c r="AA149" s="2927"/>
      <c r="AB149" s="2928"/>
    </row>
    <row r="150" spans="1:28" s="2920" customFormat="1" ht="21.95" customHeight="1">
      <c r="A150" s="2919"/>
      <c r="B150" s="2919"/>
      <c r="C150" s="2919"/>
      <c r="E150" s="2921"/>
      <c r="F150" s="2919"/>
      <c r="G150" s="2919"/>
      <c r="H150" s="2927"/>
      <c r="I150" s="2919"/>
      <c r="J150" s="3082"/>
      <c r="K150" s="3082"/>
      <c r="L150" s="3082"/>
      <c r="M150" s="3082"/>
      <c r="N150" s="3082"/>
      <c r="O150" s="3082"/>
      <c r="P150" s="3083"/>
      <c r="Q150" s="3083"/>
      <c r="T150" s="2919"/>
      <c r="U150" s="2919"/>
      <c r="V150" s="2919"/>
      <c r="W150" s="2919"/>
      <c r="X150" s="2919"/>
      <c r="Y150" s="2927"/>
      <c r="Z150" s="2927"/>
      <c r="AA150" s="2927"/>
      <c r="AB150" s="2928"/>
    </row>
    <row r="151" spans="1:28" s="2920" customFormat="1" ht="21.95" customHeight="1">
      <c r="A151" s="2919"/>
      <c r="B151" s="2919"/>
      <c r="C151" s="2919"/>
      <c r="E151" s="2921"/>
      <c r="F151" s="2919"/>
      <c r="G151" s="2919"/>
      <c r="H151" s="2927"/>
      <c r="I151" s="2919"/>
      <c r="J151" s="3082"/>
      <c r="K151" s="3082"/>
      <c r="L151" s="3082"/>
      <c r="M151" s="3082"/>
      <c r="N151" s="3082"/>
      <c r="O151" s="3082"/>
      <c r="P151" s="3083"/>
      <c r="Q151" s="3083"/>
      <c r="T151" s="2919"/>
      <c r="U151" s="2919"/>
      <c r="V151" s="2919"/>
      <c r="W151" s="2919"/>
      <c r="X151" s="2919"/>
      <c r="Y151" s="2927"/>
      <c r="Z151" s="2927"/>
      <c r="AA151" s="2927"/>
      <c r="AB151" s="2928"/>
    </row>
    <row r="152" spans="1:28" s="2920" customFormat="1" ht="21.95" customHeight="1">
      <c r="A152" s="2919"/>
      <c r="B152" s="2919"/>
      <c r="C152" s="2919"/>
      <c r="E152" s="2921"/>
      <c r="F152" s="2919"/>
      <c r="G152" s="2919"/>
      <c r="H152" s="2927"/>
      <c r="I152" s="2919"/>
      <c r="J152" s="3082"/>
      <c r="K152" s="3082"/>
      <c r="L152" s="3082"/>
      <c r="M152" s="3082"/>
      <c r="N152" s="3082"/>
      <c r="O152" s="3082"/>
      <c r="P152" s="3083"/>
      <c r="Q152" s="3083"/>
      <c r="T152" s="2919"/>
      <c r="U152" s="2919"/>
      <c r="V152" s="2919"/>
      <c r="W152" s="2919"/>
      <c r="X152" s="2919"/>
      <c r="Y152" s="2927"/>
      <c r="Z152" s="2927"/>
      <c r="AA152" s="2927"/>
      <c r="AB152" s="2928"/>
    </row>
    <row r="153" spans="1:28" s="2920" customFormat="1" ht="21.95" customHeight="1">
      <c r="A153" s="2919"/>
      <c r="B153" s="2919"/>
      <c r="C153" s="2919"/>
      <c r="E153" s="2921"/>
      <c r="F153" s="2919"/>
      <c r="G153" s="2919"/>
      <c r="H153" s="2927"/>
      <c r="I153" s="2919"/>
      <c r="J153" s="3082"/>
      <c r="K153" s="3082"/>
      <c r="L153" s="3082"/>
      <c r="M153" s="3082"/>
      <c r="N153" s="3082"/>
      <c r="O153" s="3082"/>
      <c r="P153" s="3083"/>
      <c r="Q153" s="3083"/>
      <c r="T153" s="2919"/>
      <c r="U153" s="2919"/>
      <c r="V153" s="2919"/>
      <c r="W153" s="2919"/>
      <c r="X153" s="2919"/>
      <c r="Y153" s="2927"/>
      <c r="Z153" s="2927"/>
      <c r="AA153" s="2927"/>
      <c r="AB153" s="2928"/>
    </row>
    <row r="154" spans="1:28" s="2920" customFormat="1" ht="21.95" customHeight="1">
      <c r="A154" s="2919"/>
      <c r="B154" s="2919"/>
      <c r="C154" s="2919"/>
      <c r="E154" s="2921"/>
      <c r="F154" s="2919"/>
      <c r="G154" s="2919"/>
      <c r="H154" s="2927"/>
      <c r="I154" s="2919"/>
      <c r="J154" s="3082"/>
      <c r="K154" s="3082"/>
      <c r="L154" s="3082"/>
      <c r="M154" s="3082"/>
      <c r="N154" s="3082"/>
      <c r="O154" s="3082"/>
      <c r="P154" s="3083"/>
      <c r="Q154" s="3083"/>
      <c r="T154" s="2919"/>
      <c r="U154" s="2919"/>
      <c r="V154" s="2919"/>
      <c r="W154" s="2919"/>
      <c r="X154" s="2919"/>
      <c r="Y154" s="2927"/>
      <c r="Z154" s="2927"/>
      <c r="AA154" s="2927"/>
      <c r="AB154" s="2928"/>
    </row>
    <row r="155" spans="1:28" s="2920" customFormat="1" ht="21.95" customHeight="1">
      <c r="A155" s="2919"/>
      <c r="B155" s="2919"/>
      <c r="C155" s="2919"/>
      <c r="E155" s="2921"/>
      <c r="F155" s="2919"/>
      <c r="G155" s="2919"/>
      <c r="H155" s="2927"/>
      <c r="I155" s="2919"/>
      <c r="J155" s="3082"/>
      <c r="K155" s="3082"/>
      <c r="L155" s="3082"/>
      <c r="M155" s="3082"/>
      <c r="N155" s="3082"/>
      <c r="O155" s="3082"/>
      <c r="P155" s="3083"/>
      <c r="Q155" s="3083"/>
      <c r="T155" s="2919"/>
      <c r="U155" s="2919"/>
      <c r="V155" s="2919"/>
      <c r="W155" s="2919"/>
      <c r="X155" s="2919"/>
      <c r="Y155" s="2927"/>
      <c r="Z155" s="2927"/>
      <c r="AA155" s="2927"/>
      <c r="AB155" s="2928"/>
    </row>
    <row r="156" spans="1:28" s="2920" customFormat="1" ht="21.95" customHeight="1">
      <c r="A156" s="2919"/>
      <c r="B156" s="2919"/>
      <c r="C156" s="2919"/>
      <c r="E156" s="2921"/>
      <c r="F156" s="2919"/>
      <c r="G156" s="2919"/>
      <c r="H156" s="2927"/>
      <c r="I156" s="2919"/>
      <c r="J156" s="3082"/>
      <c r="K156" s="3082"/>
      <c r="L156" s="3082"/>
      <c r="M156" s="3082"/>
      <c r="N156" s="3082"/>
      <c r="O156" s="3082"/>
      <c r="P156" s="3083"/>
      <c r="Q156" s="3083"/>
      <c r="T156" s="2919"/>
      <c r="U156" s="2919"/>
      <c r="V156" s="2919"/>
      <c r="W156" s="2919"/>
      <c r="X156" s="2919"/>
      <c r="Y156" s="2927"/>
      <c r="Z156" s="2927"/>
      <c r="AA156" s="2927"/>
      <c r="AB156" s="2928"/>
    </row>
    <row r="157" spans="1:28" s="2920" customFormat="1" ht="21.95" customHeight="1">
      <c r="A157" s="2919"/>
      <c r="B157" s="2919"/>
      <c r="C157" s="2919"/>
      <c r="E157" s="2921"/>
      <c r="F157" s="2919"/>
      <c r="G157" s="2919"/>
      <c r="H157" s="2927"/>
      <c r="I157" s="2919"/>
      <c r="J157" s="3082"/>
      <c r="K157" s="3082"/>
      <c r="L157" s="3082"/>
      <c r="M157" s="3082"/>
      <c r="N157" s="3082"/>
      <c r="O157" s="3082"/>
      <c r="P157" s="3083"/>
      <c r="Q157" s="3083"/>
      <c r="T157" s="2919"/>
      <c r="U157" s="2919"/>
      <c r="V157" s="2919"/>
      <c r="W157" s="2919"/>
      <c r="X157" s="2919"/>
      <c r="Y157" s="2927"/>
      <c r="Z157" s="2927"/>
      <c r="AA157" s="2927"/>
      <c r="AB157" s="2928"/>
    </row>
    <row r="158" spans="1:28" s="2920" customFormat="1" ht="21.95" customHeight="1">
      <c r="A158" s="2919"/>
      <c r="B158" s="2919"/>
      <c r="C158" s="2919"/>
      <c r="E158" s="2921"/>
      <c r="F158" s="2919"/>
      <c r="G158" s="2919"/>
      <c r="H158" s="2927"/>
      <c r="I158" s="2919"/>
      <c r="J158" s="3082"/>
      <c r="K158" s="3082"/>
      <c r="L158" s="3082"/>
      <c r="M158" s="3082"/>
      <c r="N158" s="3082"/>
      <c r="O158" s="3082"/>
      <c r="P158" s="3083"/>
      <c r="Q158" s="3083"/>
      <c r="T158" s="2919"/>
      <c r="U158" s="2919"/>
      <c r="V158" s="2919"/>
      <c r="W158" s="2919"/>
      <c r="X158" s="2919"/>
      <c r="Y158" s="2927"/>
      <c r="Z158" s="2927"/>
      <c r="AA158" s="2927"/>
      <c r="AB158" s="2928"/>
    </row>
    <row r="159" spans="1:28" s="2920" customFormat="1" ht="21.95" customHeight="1">
      <c r="A159" s="2919"/>
      <c r="B159" s="2919"/>
      <c r="C159" s="2919"/>
      <c r="E159" s="2921"/>
      <c r="F159" s="2919"/>
      <c r="G159" s="2919"/>
      <c r="H159" s="2927"/>
      <c r="I159" s="2919"/>
      <c r="J159" s="3082"/>
      <c r="K159" s="3082"/>
      <c r="L159" s="3082"/>
      <c r="M159" s="3082"/>
      <c r="N159" s="3082"/>
      <c r="O159" s="3082"/>
      <c r="P159" s="3083"/>
      <c r="Q159" s="3083"/>
      <c r="T159" s="2919"/>
      <c r="U159" s="2919"/>
      <c r="V159" s="2919"/>
      <c r="W159" s="2919"/>
      <c r="X159" s="2919"/>
      <c r="Y159" s="2927"/>
      <c r="Z159" s="2927"/>
      <c r="AA159" s="2927"/>
      <c r="AB159" s="2928"/>
    </row>
    <row r="160" spans="1:28" s="2920" customFormat="1" ht="21.95" customHeight="1">
      <c r="A160" s="2919"/>
      <c r="B160" s="2919"/>
      <c r="C160" s="2919"/>
      <c r="E160" s="2921"/>
      <c r="F160" s="2919"/>
      <c r="G160" s="2919"/>
      <c r="H160" s="2927"/>
      <c r="I160" s="2919"/>
      <c r="J160" s="3082"/>
      <c r="K160" s="3082"/>
      <c r="L160" s="3082"/>
      <c r="M160" s="3082"/>
      <c r="N160" s="3082"/>
      <c r="O160" s="3082"/>
      <c r="P160" s="3083"/>
      <c r="Q160" s="3083"/>
      <c r="T160" s="2919"/>
      <c r="U160" s="2919"/>
      <c r="V160" s="2919"/>
      <c r="W160" s="2919"/>
      <c r="X160" s="2919"/>
      <c r="Y160" s="2927"/>
      <c r="Z160" s="2927"/>
      <c r="AA160" s="2927"/>
      <c r="AB160" s="2928"/>
    </row>
    <row r="161" spans="1:28" s="2920" customFormat="1" ht="21.95" customHeight="1">
      <c r="A161" s="2919"/>
      <c r="B161" s="2919"/>
      <c r="C161" s="2919"/>
      <c r="E161" s="2921"/>
      <c r="F161" s="2919"/>
      <c r="G161" s="2919"/>
      <c r="H161" s="2927"/>
      <c r="I161" s="2919"/>
      <c r="J161" s="3082"/>
      <c r="K161" s="3082"/>
      <c r="L161" s="3082"/>
      <c r="M161" s="3082"/>
      <c r="N161" s="3082"/>
      <c r="O161" s="3082"/>
      <c r="P161" s="3083"/>
      <c r="Q161" s="3083"/>
      <c r="T161" s="2919"/>
      <c r="U161" s="2919"/>
      <c r="V161" s="2919"/>
      <c r="W161" s="2919"/>
      <c r="X161" s="2919"/>
      <c r="Y161" s="2927"/>
      <c r="Z161" s="2927"/>
      <c r="AA161" s="2927"/>
      <c r="AB161" s="2928"/>
    </row>
    <row r="162" spans="1:28" s="2920" customFormat="1" ht="21.95" customHeight="1">
      <c r="A162" s="2919"/>
      <c r="B162" s="2919"/>
      <c r="C162" s="2919"/>
      <c r="E162" s="2921"/>
      <c r="F162" s="2919"/>
      <c r="G162" s="2919"/>
      <c r="H162" s="2927"/>
      <c r="I162" s="2919"/>
      <c r="J162" s="3082"/>
      <c r="K162" s="3082"/>
      <c r="L162" s="3082"/>
      <c r="M162" s="3082"/>
      <c r="N162" s="3082"/>
      <c r="O162" s="3082"/>
      <c r="P162" s="3083"/>
      <c r="Q162" s="3083"/>
      <c r="T162" s="2919"/>
      <c r="U162" s="2919"/>
      <c r="V162" s="2919"/>
      <c r="W162" s="2919"/>
      <c r="X162" s="2919"/>
      <c r="Y162" s="2927"/>
      <c r="Z162" s="2927"/>
      <c r="AA162" s="2927"/>
      <c r="AB162" s="2928"/>
    </row>
    <row r="163" spans="1:28" s="2920" customFormat="1" ht="21.95" customHeight="1">
      <c r="A163" s="2919"/>
      <c r="B163" s="2919"/>
      <c r="C163" s="2919"/>
      <c r="E163" s="2921"/>
      <c r="F163" s="2919"/>
      <c r="G163" s="2919"/>
      <c r="H163" s="2927"/>
      <c r="I163" s="2919"/>
      <c r="J163" s="3082"/>
      <c r="K163" s="3082"/>
      <c r="L163" s="3082"/>
      <c r="M163" s="3082"/>
      <c r="N163" s="3082"/>
      <c r="O163" s="3082"/>
      <c r="P163" s="3083"/>
      <c r="Q163" s="3083"/>
      <c r="T163" s="2919"/>
      <c r="U163" s="2919"/>
      <c r="V163" s="2919"/>
      <c r="W163" s="2919"/>
      <c r="X163" s="2919"/>
      <c r="Y163" s="2927"/>
      <c r="Z163" s="2927"/>
      <c r="AA163" s="2927"/>
      <c r="AB163" s="2928"/>
    </row>
    <row r="164" spans="1:28" s="2920" customFormat="1" ht="21.95" customHeight="1">
      <c r="A164" s="2919"/>
      <c r="B164" s="2919"/>
      <c r="C164" s="2919"/>
      <c r="E164" s="2921"/>
      <c r="F164" s="2919"/>
      <c r="G164" s="2919"/>
      <c r="H164" s="2927"/>
      <c r="I164" s="2919"/>
      <c r="J164" s="3082"/>
      <c r="K164" s="3082"/>
      <c r="L164" s="3082"/>
      <c r="M164" s="3082"/>
      <c r="N164" s="3082"/>
      <c r="O164" s="3082"/>
      <c r="P164" s="3083"/>
      <c r="Q164" s="3083"/>
      <c r="T164" s="2919"/>
      <c r="U164" s="2919"/>
      <c r="V164" s="2919"/>
      <c r="W164" s="2919"/>
      <c r="X164" s="2919"/>
      <c r="Y164" s="2927"/>
      <c r="Z164" s="2927"/>
      <c r="AA164" s="2927"/>
      <c r="AB164" s="2928"/>
    </row>
    <row r="165" spans="1:28" s="2920" customFormat="1" ht="21.95" customHeight="1">
      <c r="A165" s="2919"/>
      <c r="B165" s="2919"/>
      <c r="C165" s="2919"/>
      <c r="E165" s="2921"/>
      <c r="F165" s="2919"/>
      <c r="G165" s="2919"/>
      <c r="H165" s="2927"/>
      <c r="I165" s="2919"/>
      <c r="J165" s="3082"/>
      <c r="K165" s="3082"/>
      <c r="L165" s="3082"/>
      <c r="M165" s="3082"/>
      <c r="N165" s="3082"/>
      <c r="O165" s="3082"/>
      <c r="P165" s="3083"/>
      <c r="Q165" s="3083"/>
      <c r="T165" s="2919"/>
      <c r="U165" s="2919"/>
      <c r="V165" s="2919"/>
      <c r="W165" s="2919"/>
      <c r="X165" s="2919"/>
      <c r="Y165" s="2927"/>
      <c r="Z165" s="2927"/>
      <c r="AA165" s="2927"/>
      <c r="AB165" s="2928"/>
    </row>
    <row r="166" spans="1:28" s="2920" customFormat="1" ht="21.95" customHeight="1">
      <c r="A166" s="2919"/>
      <c r="B166" s="2919"/>
      <c r="C166" s="2919"/>
      <c r="E166" s="2921"/>
      <c r="F166" s="2919"/>
      <c r="G166" s="2919"/>
      <c r="H166" s="2927"/>
      <c r="I166" s="2919"/>
      <c r="J166" s="3082"/>
      <c r="K166" s="3082"/>
      <c r="L166" s="3082"/>
      <c r="M166" s="3082"/>
      <c r="N166" s="3082"/>
      <c r="O166" s="3082"/>
      <c r="P166" s="3083"/>
      <c r="Q166" s="3083"/>
      <c r="T166" s="2919"/>
      <c r="U166" s="2919"/>
      <c r="V166" s="2919"/>
      <c r="W166" s="2919"/>
      <c r="X166" s="2919"/>
      <c r="Y166" s="2927"/>
      <c r="Z166" s="2927"/>
      <c r="AA166" s="2927"/>
      <c r="AB166" s="2928"/>
    </row>
    <row r="167" spans="1:28" s="2920" customFormat="1" ht="21.95" customHeight="1">
      <c r="A167" s="2919"/>
      <c r="B167" s="2919"/>
      <c r="C167" s="2919"/>
      <c r="E167" s="2921"/>
      <c r="F167" s="2919"/>
      <c r="G167" s="2919"/>
      <c r="H167" s="2927"/>
      <c r="I167" s="2919"/>
      <c r="J167" s="3082"/>
      <c r="K167" s="3082"/>
      <c r="L167" s="3082"/>
      <c r="M167" s="3082"/>
      <c r="N167" s="3082"/>
      <c r="O167" s="3082"/>
      <c r="P167" s="3083"/>
      <c r="Q167" s="3083"/>
      <c r="T167" s="2919"/>
      <c r="U167" s="2919"/>
      <c r="V167" s="2919"/>
      <c r="W167" s="2919"/>
      <c r="X167" s="2919"/>
      <c r="Y167" s="2927"/>
      <c r="Z167" s="2927"/>
      <c r="AA167" s="2927"/>
      <c r="AB167" s="2928"/>
    </row>
    <row r="168" spans="1:28" s="2920" customFormat="1" ht="21.95" customHeight="1">
      <c r="A168" s="2919"/>
      <c r="B168" s="2919"/>
      <c r="C168" s="2919"/>
      <c r="E168" s="2921"/>
      <c r="F168" s="2919"/>
      <c r="G168" s="2919"/>
      <c r="H168" s="2927"/>
      <c r="I168" s="2919"/>
      <c r="J168" s="3082"/>
      <c r="K168" s="3082"/>
      <c r="L168" s="3082"/>
      <c r="M168" s="3082"/>
      <c r="N168" s="3082"/>
      <c r="O168" s="3082"/>
      <c r="P168" s="3083"/>
      <c r="Q168" s="3083"/>
      <c r="T168" s="2919"/>
      <c r="U168" s="2919"/>
      <c r="V168" s="2919"/>
      <c r="W168" s="2919"/>
      <c r="X168" s="2919"/>
      <c r="Y168" s="2927"/>
      <c r="Z168" s="2927"/>
      <c r="AA168" s="2927"/>
      <c r="AB168" s="2928"/>
    </row>
    <row r="169" spans="1:28" s="2920" customFormat="1" ht="21.95" customHeight="1">
      <c r="A169" s="2919"/>
      <c r="B169" s="2919"/>
      <c r="C169" s="2919"/>
      <c r="E169" s="2921"/>
      <c r="F169" s="2919"/>
      <c r="G169" s="2919"/>
      <c r="H169" s="2927"/>
      <c r="I169" s="2919"/>
      <c r="J169" s="3082"/>
      <c r="K169" s="3082"/>
      <c r="L169" s="3082"/>
      <c r="M169" s="3082"/>
      <c r="N169" s="3082"/>
      <c r="O169" s="3082"/>
      <c r="P169" s="3083"/>
      <c r="Q169" s="3083"/>
      <c r="T169" s="2919"/>
      <c r="U169" s="2919"/>
      <c r="V169" s="2919"/>
      <c r="W169" s="2919"/>
      <c r="X169" s="2919"/>
      <c r="Y169" s="2927"/>
      <c r="Z169" s="2927"/>
      <c r="AA169" s="2927"/>
      <c r="AB169" s="2928"/>
    </row>
    <row r="170" spans="1:28" s="2920" customFormat="1" ht="21.95" customHeight="1">
      <c r="A170" s="2919"/>
      <c r="B170" s="2919"/>
      <c r="C170" s="2919"/>
      <c r="E170" s="2921"/>
      <c r="F170" s="2919"/>
      <c r="G170" s="2919"/>
      <c r="H170" s="2927"/>
      <c r="I170" s="2919"/>
      <c r="J170" s="3082"/>
      <c r="K170" s="3082"/>
      <c r="L170" s="3082"/>
      <c r="M170" s="3082"/>
      <c r="N170" s="3082"/>
      <c r="O170" s="3082"/>
      <c r="P170" s="3083"/>
      <c r="Q170" s="3083"/>
      <c r="T170" s="2919"/>
      <c r="U170" s="2919"/>
      <c r="V170" s="2919"/>
      <c r="W170" s="2919"/>
      <c r="X170" s="2919"/>
      <c r="Y170" s="2927"/>
      <c r="Z170" s="2927"/>
      <c r="AA170" s="2927"/>
      <c r="AB170" s="2928"/>
    </row>
    <row r="171" spans="1:28" s="2920" customFormat="1" ht="21.95" customHeight="1">
      <c r="A171" s="2919"/>
      <c r="B171" s="2919"/>
      <c r="C171" s="2919"/>
      <c r="E171" s="2921"/>
      <c r="F171" s="2919"/>
      <c r="G171" s="2919"/>
      <c r="H171" s="2927"/>
      <c r="I171" s="2919"/>
      <c r="J171" s="3082"/>
      <c r="K171" s="3082"/>
      <c r="L171" s="3082"/>
      <c r="M171" s="3082"/>
      <c r="N171" s="3082"/>
      <c r="O171" s="3082"/>
      <c r="P171" s="3083"/>
      <c r="Q171" s="3083"/>
      <c r="T171" s="2919"/>
      <c r="U171" s="2919"/>
      <c r="V171" s="2919"/>
      <c r="W171" s="2919"/>
      <c r="X171" s="2919"/>
      <c r="Y171" s="2927"/>
      <c r="Z171" s="2927"/>
      <c r="AA171" s="2927"/>
      <c r="AB171" s="2928"/>
    </row>
    <row r="172" spans="1:28" s="2920" customFormat="1" ht="21.95" customHeight="1">
      <c r="A172" s="2919"/>
      <c r="B172" s="2919"/>
      <c r="C172" s="2919"/>
      <c r="E172" s="2921"/>
      <c r="F172" s="2919"/>
      <c r="G172" s="2919"/>
      <c r="H172" s="2927"/>
      <c r="I172" s="2919"/>
      <c r="J172" s="3082"/>
      <c r="K172" s="3082"/>
      <c r="L172" s="3082"/>
      <c r="M172" s="3082"/>
      <c r="N172" s="3082"/>
      <c r="O172" s="3082"/>
      <c r="P172" s="3083"/>
      <c r="Q172" s="3083"/>
      <c r="T172" s="2919"/>
      <c r="U172" s="2919"/>
      <c r="V172" s="2919"/>
      <c r="W172" s="2919"/>
      <c r="X172" s="2919"/>
      <c r="Y172" s="2927"/>
      <c r="Z172" s="2927"/>
      <c r="AA172" s="2927"/>
      <c r="AB172" s="2928"/>
    </row>
    <row r="173" spans="1:28" s="2920" customFormat="1" ht="21.95" customHeight="1">
      <c r="A173" s="2919"/>
      <c r="B173" s="2919"/>
      <c r="C173" s="2919"/>
      <c r="E173" s="2921"/>
      <c r="F173" s="2919"/>
      <c r="G173" s="2919"/>
      <c r="H173" s="2927"/>
      <c r="I173" s="2919"/>
      <c r="J173" s="3082"/>
      <c r="K173" s="3082"/>
      <c r="L173" s="3082"/>
      <c r="M173" s="3082"/>
      <c r="N173" s="3082"/>
      <c r="O173" s="3082"/>
      <c r="P173" s="3083"/>
      <c r="Q173" s="3083"/>
      <c r="T173" s="2919"/>
      <c r="U173" s="2919"/>
      <c r="V173" s="2919"/>
      <c r="W173" s="2919"/>
      <c r="X173" s="2919"/>
      <c r="Y173" s="2927"/>
      <c r="Z173" s="2927"/>
      <c r="AA173" s="2927"/>
      <c r="AB173" s="2928"/>
    </row>
    <row r="174" spans="1:28" s="2920" customFormat="1" ht="21.95" customHeight="1">
      <c r="A174" s="2919"/>
      <c r="B174" s="2919"/>
      <c r="C174" s="2919"/>
      <c r="E174" s="2921"/>
      <c r="F174" s="2919"/>
      <c r="G174" s="2919"/>
      <c r="H174" s="2927"/>
      <c r="I174" s="2919"/>
      <c r="J174" s="3082"/>
      <c r="K174" s="3082"/>
      <c r="L174" s="3082"/>
      <c r="M174" s="3082"/>
      <c r="N174" s="3082"/>
      <c r="O174" s="3082"/>
      <c r="P174" s="3083"/>
      <c r="Q174" s="3083"/>
      <c r="T174" s="2919"/>
      <c r="U174" s="2919"/>
      <c r="V174" s="2919"/>
      <c r="W174" s="2919"/>
      <c r="X174" s="2919"/>
      <c r="Y174" s="2927"/>
      <c r="Z174" s="2927"/>
      <c r="AA174" s="2927"/>
      <c r="AB174" s="2928"/>
    </row>
    <row r="175" spans="1:28" s="2920" customFormat="1" ht="21.95" customHeight="1">
      <c r="A175" s="2919"/>
      <c r="B175" s="2919"/>
      <c r="C175" s="2919"/>
      <c r="E175" s="2921"/>
      <c r="F175" s="2919"/>
      <c r="G175" s="2919"/>
      <c r="H175" s="2927"/>
      <c r="I175" s="2919"/>
      <c r="J175" s="3082"/>
      <c r="K175" s="3082"/>
      <c r="L175" s="3082"/>
      <c r="M175" s="3082"/>
      <c r="N175" s="3082"/>
      <c r="O175" s="3082"/>
      <c r="P175" s="3083"/>
      <c r="Q175" s="3083"/>
      <c r="T175" s="2919"/>
      <c r="U175" s="2919"/>
      <c r="V175" s="2919"/>
      <c r="W175" s="2919"/>
      <c r="X175" s="2919"/>
      <c r="Y175" s="2927"/>
      <c r="Z175" s="2927"/>
      <c r="AA175" s="2927"/>
      <c r="AB175" s="2928"/>
    </row>
    <row r="176" spans="1:28" s="2920" customFormat="1" ht="21.95" customHeight="1">
      <c r="A176" s="2919"/>
      <c r="B176" s="2919"/>
      <c r="C176" s="2919"/>
      <c r="E176" s="2921"/>
      <c r="F176" s="2919"/>
      <c r="G176" s="2919"/>
      <c r="H176" s="2927"/>
      <c r="I176" s="2919"/>
      <c r="J176" s="3082"/>
      <c r="K176" s="3082"/>
      <c r="L176" s="3082"/>
      <c r="M176" s="3082"/>
      <c r="N176" s="3082"/>
      <c r="O176" s="3082"/>
      <c r="P176" s="3083"/>
      <c r="Q176" s="3083"/>
      <c r="T176" s="2919"/>
      <c r="U176" s="2919"/>
      <c r="V176" s="2919"/>
      <c r="W176" s="2919"/>
      <c r="X176" s="2919"/>
      <c r="Y176" s="2927"/>
      <c r="Z176" s="2927"/>
      <c r="AA176" s="2927"/>
      <c r="AB176" s="2928"/>
    </row>
    <row r="177" spans="1:28" s="2920" customFormat="1" ht="21.95" customHeight="1">
      <c r="A177" s="2919"/>
      <c r="B177" s="2919"/>
      <c r="C177" s="2919"/>
      <c r="E177" s="2921"/>
      <c r="F177" s="2919"/>
      <c r="G177" s="2919"/>
      <c r="H177" s="2927"/>
      <c r="I177" s="2919"/>
      <c r="J177" s="3082"/>
      <c r="K177" s="3082"/>
      <c r="L177" s="3082"/>
      <c r="M177" s="3082"/>
      <c r="N177" s="3082"/>
      <c r="O177" s="3082"/>
      <c r="P177" s="3083"/>
      <c r="Q177" s="3083"/>
      <c r="T177" s="2919"/>
      <c r="U177" s="2919"/>
      <c r="V177" s="2919"/>
      <c r="W177" s="2919"/>
      <c r="X177" s="2919"/>
      <c r="Y177" s="2927"/>
      <c r="Z177" s="2927"/>
      <c r="AA177" s="2927"/>
      <c r="AB177" s="2928"/>
    </row>
    <row r="178" spans="1:28" s="2920" customFormat="1" ht="21.95" customHeight="1">
      <c r="A178" s="2919"/>
      <c r="B178" s="2919"/>
      <c r="C178" s="2919"/>
      <c r="E178" s="2921"/>
      <c r="F178" s="2919"/>
      <c r="G178" s="2919"/>
      <c r="H178" s="2927"/>
      <c r="I178" s="2919"/>
      <c r="J178" s="3082"/>
      <c r="K178" s="3082"/>
      <c r="L178" s="3082"/>
      <c r="M178" s="3082"/>
      <c r="N178" s="3082"/>
      <c r="O178" s="3082"/>
      <c r="P178" s="3083"/>
      <c r="Q178" s="3083"/>
      <c r="T178" s="2919"/>
      <c r="U178" s="2919"/>
      <c r="V178" s="2919"/>
      <c r="W178" s="2919"/>
      <c r="X178" s="2919"/>
      <c r="Y178" s="2927"/>
      <c r="Z178" s="2927"/>
      <c r="AA178" s="2927"/>
      <c r="AB178" s="2928"/>
    </row>
    <row r="179" spans="1:28" s="2920" customFormat="1" ht="21.95" customHeight="1">
      <c r="A179" s="2919"/>
      <c r="B179" s="2919"/>
      <c r="C179" s="2919"/>
      <c r="E179" s="2921"/>
      <c r="F179" s="2919"/>
      <c r="G179" s="2919"/>
      <c r="H179" s="2927"/>
      <c r="I179" s="2919"/>
      <c r="J179" s="3082"/>
      <c r="K179" s="3082"/>
      <c r="L179" s="3082"/>
      <c r="M179" s="3082"/>
      <c r="N179" s="3082"/>
      <c r="O179" s="3082"/>
      <c r="P179" s="3083"/>
      <c r="Q179" s="3083"/>
      <c r="T179" s="2919"/>
      <c r="U179" s="2919"/>
      <c r="V179" s="2919"/>
      <c r="W179" s="2919"/>
      <c r="X179" s="2919"/>
      <c r="Y179" s="2927"/>
      <c r="Z179" s="2927"/>
      <c r="AA179" s="2927"/>
      <c r="AB179" s="2928"/>
    </row>
    <row r="180" spans="1:28" s="2920" customFormat="1" ht="21.95" customHeight="1">
      <c r="A180" s="2919"/>
      <c r="B180" s="2919"/>
      <c r="C180" s="2919"/>
      <c r="E180" s="2921"/>
      <c r="F180" s="2919"/>
      <c r="G180" s="2919"/>
      <c r="H180" s="2927"/>
      <c r="I180" s="2919"/>
      <c r="J180" s="3082"/>
      <c r="K180" s="3082"/>
      <c r="L180" s="3082"/>
      <c r="M180" s="3082"/>
      <c r="N180" s="3082"/>
      <c r="O180" s="3082"/>
      <c r="P180" s="3083"/>
      <c r="Q180" s="3083"/>
      <c r="T180" s="2919"/>
      <c r="U180" s="2919"/>
      <c r="V180" s="2919"/>
      <c r="W180" s="2919"/>
      <c r="X180" s="2919"/>
      <c r="Y180" s="2927"/>
      <c r="Z180" s="2927"/>
      <c r="AA180" s="2927"/>
      <c r="AB180" s="2928"/>
    </row>
    <row r="181" spans="1:28" s="2920" customFormat="1" ht="21.95" customHeight="1">
      <c r="A181" s="2919"/>
      <c r="B181" s="2919"/>
      <c r="C181" s="2919"/>
      <c r="E181" s="2921"/>
      <c r="F181" s="2919"/>
      <c r="G181" s="2919"/>
      <c r="H181" s="2927"/>
      <c r="I181" s="2919"/>
      <c r="J181" s="3082"/>
      <c r="K181" s="3082"/>
      <c r="L181" s="3082"/>
      <c r="M181" s="3082"/>
      <c r="N181" s="3082"/>
      <c r="O181" s="3082"/>
      <c r="P181" s="3083"/>
      <c r="Q181" s="3083"/>
      <c r="T181" s="2919"/>
      <c r="U181" s="2919"/>
      <c r="V181" s="2919"/>
      <c r="W181" s="2919"/>
      <c r="X181" s="2919"/>
      <c r="Y181" s="2927"/>
      <c r="Z181" s="2927"/>
      <c r="AA181" s="2927"/>
      <c r="AB181" s="2928"/>
    </row>
    <row r="182" spans="1:28" s="2920" customFormat="1" ht="21.95" customHeight="1">
      <c r="A182" s="2919"/>
      <c r="B182" s="2919"/>
      <c r="C182" s="2919"/>
      <c r="E182" s="2921"/>
      <c r="F182" s="2919"/>
      <c r="G182" s="2919"/>
      <c r="H182" s="2927"/>
      <c r="I182" s="2919"/>
      <c r="J182" s="3082"/>
      <c r="K182" s="3082"/>
      <c r="L182" s="3082"/>
      <c r="M182" s="3082"/>
      <c r="N182" s="3082"/>
      <c r="O182" s="3082"/>
      <c r="P182" s="3083"/>
      <c r="Q182" s="3083"/>
      <c r="T182" s="2919"/>
      <c r="U182" s="2919"/>
      <c r="V182" s="2919"/>
      <c r="W182" s="2919"/>
      <c r="X182" s="2919"/>
      <c r="Y182" s="2927"/>
      <c r="Z182" s="2927"/>
      <c r="AA182" s="2927"/>
      <c r="AB182" s="2928"/>
    </row>
    <row r="183" spans="1:28" s="2920" customFormat="1" ht="21.95" customHeight="1">
      <c r="A183" s="2919"/>
      <c r="B183" s="2919"/>
      <c r="C183" s="2919"/>
      <c r="E183" s="2921"/>
      <c r="F183" s="2919"/>
      <c r="G183" s="2919"/>
      <c r="H183" s="2927"/>
      <c r="I183" s="2919"/>
      <c r="J183" s="3082"/>
      <c r="K183" s="3082"/>
      <c r="L183" s="3082"/>
      <c r="M183" s="3082"/>
      <c r="N183" s="3082"/>
      <c r="O183" s="3082"/>
      <c r="P183" s="3083"/>
      <c r="Q183" s="3083"/>
      <c r="T183" s="2919"/>
      <c r="U183" s="2919"/>
      <c r="V183" s="2919"/>
      <c r="W183" s="2919"/>
      <c r="X183" s="2919"/>
      <c r="Y183" s="2927"/>
      <c r="Z183" s="2927"/>
      <c r="AA183" s="2927"/>
      <c r="AB183" s="2928"/>
    </row>
    <row r="184" spans="1:28" s="2920" customFormat="1" ht="21.95" customHeight="1">
      <c r="A184" s="2919"/>
      <c r="B184" s="2919"/>
      <c r="C184" s="2919"/>
      <c r="E184" s="2921"/>
      <c r="F184" s="2919"/>
      <c r="G184" s="2919"/>
      <c r="H184" s="2927"/>
      <c r="I184" s="2919"/>
      <c r="J184" s="3082"/>
      <c r="K184" s="3082"/>
      <c r="L184" s="3082"/>
      <c r="M184" s="3082"/>
      <c r="N184" s="3082"/>
      <c r="O184" s="3082"/>
      <c r="P184" s="3083"/>
      <c r="Q184" s="3083"/>
      <c r="T184" s="2919"/>
      <c r="U184" s="2919"/>
      <c r="V184" s="2919"/>
      <c r="W184" s="2919"/>
      <c r="X184" s="2919"/>
      <c r="Y184" s="2927"/>
      <c r="Z184" s="2927"/>
      <c r="AA184" s="2927"/>
      <c r="AB184" s="2928"/>
    </row>
    <row r="185" spans="1:28" s="2920" customFormat="1" ht="21.95" customHeight="1">
      <c r="A185" s="2919"/>
      <c r="B185" s="2919"/>
      <c r="C185" s="2919"/>
      <c r="E185" s="2921"/>
      <c r="F185" s="2919"/>
      <c r="G185" s="2919"/>
      <c r="H185" s="2927"/>
      <c r="I185" s="2919"/>
      <c r="J185" s="3082"/>
      <c r="K185" s="3082"/>
      <c r="L185" s="3082"/>
      <c r="M185" s="3082"/>
      <c r="N185" s="3082"/>
      <c r="O185" s="3082"/>
      <c r="P185" s="3083"/>
      <c r="Q185" s="3083"/>
      <c r="T185" s="2919"/>
      <c r="U185" s="2919"/>
      <c r="V185" s="2919"/>
      <c r="W185" s="2919"/>
      <c r="X185" s="2919"/>
      <c r="Y185" s="2927"/>
      <c r="Z185" s="2927"/>
      <c r="AA185" s="2927"/>
      <c r="AB185" s="2928"/>
    </row>
    <row r="186" spans="1:28" s="2920" customFormat="1" ht="21.95" customHeight="1">
      <c r="A186" s="2919"/>
      <c r="B186" s="2919"/>
      <c r="C186" s="2919"/>
      <c r="E186" s="2921"/>
      <c r="F186" s="2919"/>
      <c r="G186" s="2919"/>
      <c r="H186" s="2927"/>
      <c r="I186" s="2919"/>
      <c r="J186" s="3082"/>
      <c r="K186" s="3082"/>
      <c r="L186" s="3082"/>
      <c r="M186" s="3082"/>
      <c r="N186" s="3082"/>
      <c r="O186" s="3082"/>
      <c r="P186" s="3083"/>
      <c r="Q186" s="3083"/>
      <c r="T186" s="2919"/>
      <c r="U186" s="2919"/>
      <c r="V186" s="2919"/>
      <c r="W186" s="2919"/>
      <c r="X186" s="2919"/>
      <c r="Y186" s="2927"/>
      <c r="Z186" s="2927"/>
      <c r="AA186" s="2927"/>
      <c r="AB186" s="2928"/>
    </row>
    <row r="187" spans="1:28" s="2920" customFormat="1" ht="21.95" customHeight="1">
      <c r="A187" s="2919"/>
      <c r="B187" s="2919"/>
      <c r="C187" s="2919"/>
      <c r="E187" s="2921"/>
      <c r="F187" s="2919"/>
      <c r="G187" s="2919"/>
      <c r="H187" s="2927"/>
      <c r="I187" s="2919"/>
      <c r="J187" s="3082"/>
      <c r="K187" s="3082"/>
      <c r="L187" s="3082"/>
      <c r="M187" s="3082"/>
      <c r="N187" s="3082"/>
      <c r="O187" s="3082"/>
      <c r="P187" s="3083"/>
      <c r="Q187" s="3083"/>
      <c r="T187" s="2919"/>
      <c r="U187" s="2919"/>
      <c r="V187" s="2919"/>
      <c r="W187" s="2919"/>
      <c r="X187" s="2919"/>
      <c r="Y187" s="2927"/>
      <c r="Z187" s="2927"/>
      <c r="AA187" s="2927"/>
      <c r="AB187" s="2928"/>
    </row>
    <row r="188" spans="1:28" s="2920" customFormat="1" ht="21.95" customHeight="1">
      <c r="A188" s="2919"/>
      <c r="B188" s="2919"/>
      <c r="C188" s="2919"/>
      <c r="E188" s="2921"/>
      <c r="F188" s="2919"/>
      <c r="G188" s="2919"/>
      <c r="H188" s="2927"/>
      <c r="I188" s="2919"/>
      <c r="J188" s="3082"/>
      <c r="K188" s="3082"/>
      <c r="L188" s="3082"/>
      <c r="M188" s="3082"/>
      <c r="N188" s="3082"/>
      <c r="O188" s="3082"/>
      <c r="P188" s="3083"/>
      <c r="Q188" s="3083"/>
      <c r="T188" s="2919"/>
      <c r="U188" s="2919"/>
      <c r="V188" s="2919"/>
      <c r="W188" s="2919"/>
      <c r="X188" s="2919"/>
      <c r="Y188" s="2927"/>
      <c r="Z188" s="2927"/>
      <c r="AA188" s="2927"/>
      <c r="AB188" s="2928"/>
    </row>
    <row r="189" spans="1:28" s="2920" customFormat="1" ht="21.95" customHeight="1">
      <c r="A189" s="2919"/>
      <c r="B189" s="2919"/>
      <c r="C189" s="2919"/>
      <c r="E189" s="2921"/>
      <c r="F189" s="2919"/>
      <c r="G189" s="2919"/>
      <c r="H189" s="2927"/>
      <c r="I189" s="2919"/>
      <c r="J189" s="3082"/>
      <c r="K189" s="3082"/>
      <c r="L189" s="3082"/>
      <c r="M189" s="3082"/>
      <c r="N189" s="3082"/>
      <c r="O189" s="3082"/>
      <c r="P189" s="3083"/>
      <c r="Q189" s="3083"/>
      <c r="T189" s="2919"/>
      <c r="U189" s="2919"/>
      <c r="V189" s="2919"/>
      <c r="W189" s="2919"/>
      <c r="X189" s="2919"/>
      <c r="Y189" s="2927"/>
      <c r="Z189" s="2927"/>
      <c r="AA189" s="2927"/>
      <c r="AB189" s="2928"/>
    </row>
    <row r="190" spans="1:28" s="2920" customFormat="1" ht="21.95" customHeight="1">
      <c r="A190" s="2919"/>
      <c r="B190" s="2919"/>
      <c r="C190" s="2919"/>
      <c r="E190" s="2921"/>
      <c r="F190" s="2919"/>
      <c r="G190" s="2919"/>
      <c r="H190" s="2927"/>
      <c r="I190" s="2919"/>
      <c r="J190" s="3082"/>
      <c r="K190" s="3082"/>
      <c r="L190" s="3082"/>
      <c r="M190" s="3082"/>
      <c r="N190" s="3082"/>
      <c r="O190" s="3082"/>
      <c r="P190" s="3083"/>
      <c r="Q190" s="3083"/>
      <c r="T190" s="2919"/>
      <c r="U190" s="2919"/>
      <c r="V190" s="2919"/>
      <c r="W190" s="2919"/>
      <c r="X190" s="2919"/>
      <c r="Y190" s="2927"/>
      <c r="Z190" s="2927"/>
      <c r="AA190" s="2927"/>
      <c r="AB190" s="2928"/>
    </row>
    <row r="191" spans="1:28" s="2920" customFormat="1" ht="21.95" customHeight="1">
      <c r="A191" s="2919"/>
      <c r="B191" s="2919"/>
      <c r="C191" s="2919"/>
      <c r="E191" s="2921"/>
      <c r="F191" s="2919"/>
      <c r="G191" s="2919"/>
      <c r="H191" s="2927"/>
      <c r="I191" s="2919"/>
      <c r="J191" s="3082"/>
      <c r="K191" s="3082"/>
      <c r="L191" s="3082"/>
      <c r="M191" s="3082"/>
      <c r="N191" s="3082"/>
      <c r="O191" s="3082"/>
      <c r="P191" s="3083"/>
      <c r="Q191" s="3083"/>
      <c r="T191" s="2919"/>
      <c r="U191" s="2919"/>
      <c r="V191" s="2919"/>
      <c r="W191" s="2919"/>
      <c r="X191" s="2919"/>
      <c r="Y191" s="2927"/>
      <c r="Z191" s="2927"/>
      <c r="AA191" s="2927"/>
      <c r="AB191" s="2928"/>
    </row>
    <row r="192" spans="1:28" s="2920" customFormat="1" ht="21.95" customHeight="1">
      <c r="A192" s="2919"/>
      <c r="B192" s="2919"/>
      <c r="C192" s="2919"/>
      <c r="E192" s="2921"/>
      <c r="F192" s="2919"/>
      <c r="G192" s="2919"/>
      <c r="H192" s="2927"/>
      <c r="I192" s="2919"/>
      <c r="J192" s="3082"/>
      <c r="K192" s="3082"/>
      <c r="L192" s="3082"/>
      <c r="M192" s="3082"/>
      <c r="N192" s="3082"/>
      <c r="O192" s="3082"/>
      <c r="P192" s="3083"/>
      <c r="Q192" s="3083"/>
      <c r="T192" s="2919"/>
      <c r="U192" s="2919"/>
      <c r="V192" s="2919"/>
      <c r="W192" s="2919"/>
      <c r="X192" s="2919"/>
      <c r="Y192" s="2927"/>
      <c r="Z192" s="2927"/>
      <c r="AA192" s="2927"/>
      <c r="AB192" s="2928"/>
    </row>
    <row r="193" spans="1:28" s="2920" customFormat="1" ht="21.95" customHeight="1">
      <c r="A193" s="2919"/>
      <c r="B193" s="2919"/>
      <c r="C193" s="2919"/>
      <c r="E193" s="2921"/>
      <c r="F193" s="2919"/>
      <c r="G193" s="2919"/>
      <c r="H193" s="2927"/>
      <c r="I193" s="2919"/>
      <c r="J193" s="3082"/>
      <c r="K193" s="3082"/>
      <c r="L193" s="3082"/>
      <c r="M193" s="3082"/>
      <c r="N193" s="3082"/>
      <c r="O193" s="3082"/>
      <c r="P193" s="3083"/>
      <c r="Q193" s="3083"/>
      <c r="T193" s="2919"/>
      <c r="U193" s="2919"/>
      <c r="V193" s="2919"/>
      <c r="W193" s="2919"/>
      <c r="X193" s="2919"/>
      <c r="Y193" s="2927"/>
      <c r="Z193" s="2927"/>
      <c r="AA193" s="2927"/>
      <c r="AB193" s="2928"/>
    </row>
    <row r="194" spans="1:28" s="2920" customFormat="1" ht="21.95" customHeight="1">
      <c r="A194" s="2919"/>
      <c r="B194" s="2919"/>
      <c r="C194" s="2919"/>
      <c r="E194" s="2921"/>
      <c r="F194" s="2919"/>
      <c r="G194" s="2919"/>
      <c r="H194" s="2927"/>
      <c r="I194" s="2919"/>
      <c r="J194" s="3082"/>
      <c r="K194" s="3082"/>
      <c r="L194" s="3082"/>
      <c r="M194" s="3082"/>
      <c r="N194" s="3082"/>
      <c r="O194" s="3082"/>
      <c r="P194" s="3083"/>
      <c r="Q194" s="3083"/>
      <c r="T194" s="2919"/>
      <c r="U194" s="2919"/>
      <c r="V194" s="2919"/>
      <c r="W194" s="2919"/>
      <c r="X194" s="2919"/>
      <c r="Y194" s="2927"/>
      <c r="Z194" s="2927"/>
      <c r="AA194" s="2927"/>
      <c r="AB194" s="2928"/>
    </row>
    <row r="195" spans="1:28" s="2920" customFormat="1" ht="21.95" customHeight="1">
      <c r="A195" s="2919"/>
      <c r="B195" s="2919"/>
      <c r="C195" s="2919"/>
      <c r="E195" s="2921"/>
      <c r="F195" s="2919"/>
      <c r="G195" s="2919"/>
      <c r="H195" s="2927"/>
      <c r="I195" s="2919"/>
      <c r="J195" s="3082"/>
      <c r="K195" s="3082"/>
      <c r="L195" s="3082"/>
      <c r="M195" s="3082"/>
      <c r="N195" s="3082"/>
      <c r="O195" s="3082"/>
      <c r="P195" s="3083"/>
      <c r="Q195" s="3083"/>
      <c r="T195" s="2919"/>
      <c r="U195" s="2919"/>
      <c r="V195" s="2919"/>
      <c r="W195" s="2919"/>
      <c r="X195" s="2919"/>
      <c r="Y195" s="2927"/>
      <c r="Z195" s="2927"/>
      <c r="AA195" s="2927"/>
      <c r="AB195" s="2928"/>
    </row>
    <row r="196" spans="1:28" s="2920" customFormat="1" ht="21.95" customHeight="1">
      <c r="A196" s="2919"/>
      <c r="B196" s="2919"/>
      <c r="C196" s="2919"/>
      <c r="E196" s="2921"/>
      <c r="F196" s="2919"/>
      <c r="G196" s="2919"/>
      <c r="H196" s="2927"/>
      <c r="I196" s="2919"/>
      <c r="J196" s="3082"/>
      <c r="K196" s="3082"/>
      <c r="L196" s="3082"/>
      <c r="M196" s="3082"/>
      <c r="N196" s="3082"/>
      <c r="O196" s="3082"/>
      <c r="P196" s="3083"/>
      <c r="Q196" s="3083"/>
      <c r="T196" s="2919"/>
      <c r="U196" s="2919"/>
      <c r="V196" s="2919"/>
      <c r="W196" s="2919"/>
      <c r="X196" s="2919"/>
      <c r="Y196" s="2927"/>
      <c r="Z196" s="2927"/>
      <c r="AA196" s="2927"/>
      <c r="AB196" s="2928"/>
    </row>
    <row r="197" spans="1:28" s="2920" customFormat="1" ht="21.95" customHeight="1">
      <c r="A197" s="2919"/>
      <c r="B197" s="2919"/>
      <c r="C197" s="2919"/>
      <c r="E197" s="2921"/>
      <c r="F197" s="2919"/>
      <c r="G197" s="2919"/>
      <c r="H197" s="2927"/>
      <c r="I197" s="2919"/>
      <c r="J197" s="3082"/>
      <c r="K197" s="3082"/>
      <c r="L197" s="3082"/>
      <c r="M197" s="3082"/>
      <c r="N197" s="3082"/>
      <c r="O197" s="3082"/>
      <c r="P197" s="3083"/>
      <c r="Q197" s="3083"/>
      <c r="T197" s="2919"/>
      <c r="U197" s="2919"/>
      <c r="V197" s="2919"/>
      <c r="W197" s="2919"/>
      <c r="X197" s="2919"/>
      <c r="Y197" s="2927"/>
      <c r="Z197" s="2927"/>
      <c r="AA197" s="2927"/>
      <c r="AB197" s="2928"/>
    </row>
    <row r="198" spans="1:28" s="2920" customFormat="1" ht="21.95" customHeight="1">
      <c r="A198" s="2919"/>
      <c r="B198" s="2919"/>
      <c r="C198" s="2919"/>
      <c r="E198" s="2921"/>
      <c r="F198" s="2919"/>
      <c r="G198" s="2919"/>
      <c r="H198" s="2927"/>
      <c r="I198" s="2919"/>
      <c r="J198" s="3082"/>
      <c r="K198" s="3082"/>
      <c r="L198" s="3082"/>
      <c r="M198" s="3082"/>
      <c r="N198" s="3082"/>
      <c r="O198" s="3082"/>
      <c r="P198" s="3083"/>
      <c r="Q198" s="3083"/>
      <c r="T198" s="2919"/>
      <c r="U198" s="2919"/>
      <c r="V198" s="2919"/>
      <c r="W198" s="2919"/>
      <c r="X198" s="2919"/>
      <c r="Y198" s="2927"/>
      <c r="Z198" s="2927"/>
      <c r="AA198" s="2927"/>
      <c r="AB198" s="2928"/>
    </row>
    <row r="199" spans="1:28" s="2920" customFormat="1" ht="21.95" customHeight="1">
      <c r="A199" s="2919"/>
      <c r="B199" s="2919"/>
      <c r="C199" s="2919"/>
      <c r="E199" s="2921"/>
      <c r="F199" s="2919"/>
      <c r="G199" s="2919"/>
      <c r="H199" s="2927"/>
      <c r="I199" s="2919"/>
      <c r="J199" s="3082"/>
      <c r="K199" s="3082"/>
      <c r="L199" s="3082"/>
      <c r="M199" s="3082"/>
      <c r="N199" s="3082"/>
      <c r="O199" s="3082"/>
      <c r="P199" s="3083"/>
      <c r="Q199" s="3083"/>
      <c r="T199" s="2919"/>
      <c r="U199" s="2919"/>
      <c r="V199" s="2919"/>
      <c r="W199" s="2919"/>
      <c r="X199" s="2919"/>
      <c r="Y199" s="2927"/>
      <c r="Z199" s="2927"/>
      <c r="AA199" s="2927"/>
      <c r="AB199" s="2928"/>
    </row>
    <row r="200" spans="1:28" s="2920" customFormat="1" ht="21.95" customHeight="1">
      <c r="A200" s="2919"/>
      <c r="B200" s="2919"/>
      <c r="C200" s="2919"/>
      <c r="E200" s="2921"/>
      <c r="F200" s="2919"/>
      <c r="G200" s="2919"/>
      <c r="H200" s="2927"/>
      <c r="I200" s="2919"/>
      <c r="J200" s="3082"/>
      <c r="K200" s="3082"/>
      <c r="L200" s="3082"/>
      <c r="M200" s="3082"/>
      <c r="N200" s="3082"/>
      <c r="O200" s="3082"/>
      <c r="P200" s="3083"/>
      <c r="Q200" s="3083"/>
      <c r="T200" s="2919"/>
      <c r="U200" s="2919"/>
      <c r="V200" s="2919"/>
      <c r="W200" s="2919"/>
      <c r="X200" s="2919"/>
      <c r="Y200" s="2927"/>
      <c r="Z200" s="2927"/>
      <c r="AA200" s="2927"/>
      <c r="AB200" s="2928"/>
    </row>
    <row r="201" spans="1:28" s="2920" customFormat="1" ht="21.95" customHeight="1">
      <c r="A201" s="2919"/>
      <c r="B201" s="2919"/>
      <c r="C201" s="2919"/>
      <c r="E201" s="2921"/>
      <c r="F201" s="2919"/>
      <c r="G201" s="2919"/>
      <c r="H201" s="2927"/>
      <c r="I201" s="2919"/>
      <c r="J201" s="3082"/>
      <c r="K201" s="3082"/>
      <c r="L201" s="3082"/>
      <c r="M201" s="3082"/>
      <c r="N201" s="3082"/>
      <c r="O201" s="3082"/>
      <c r="P201" s="3083"/>
      <c r="Q201" s="3083"/>
      <c r="T201" s="2919"/>
      <c r="U201" s="2919"/>
      <c r="V201" s="2919"/>
      <c r="W201" s="2919"/>
      <c r="X201" s="2919"/>
      <c r="Y201" s="2927"/>
      <c r="Z201" s="2927"/>
      <c r="AA201" s="2927"/>
      <c r="AB201" s="2928"/>
    </row>
    <row r="202" spans="1:28" s="2920" customFormat="1" ht="21.95" customHeight="1">
      <c r="A202" s="2919"/>
      <c r="B202" s="2919"/>
      <c r="C202" s="2919"/>
      <c r="E202" s="2921"/>
      <c r="F202" s="2919"/>
      <c r="G202" s="2919"/>
      <c r="H202" s="2927"/>
      <c r="I202" s="2919"/>
      <c r="J202" s="3082"/>
      <c r="K202" s="3082"/>
      <c r="L202" s="3082"/>
      <c r="M202" s="3082"/>
      <c r="N202" s="3082"/>
      <c r="O202" s="3082"/>
      <c r="P202" s="3083"/>
      <c r="Q202" s="3083"/>
      <c r="T202" s="2919"/>
      <c r="U202" s="2919"/>
      <c r="V202" s="2919"/>
      <c r="W202" s="2919"/>
      <c r="X202" s="2919"/>
      <c r="Y202" s="2927"/>
      <c r="Z202" s="2927"/>
      <c r="AA202" s="2927"/>
      <c r="AB202" s="2928"/>
    </row>
    <row r="203" spans="1:28" s="2920" customFormat="1" ht="21.95" customHeight="1">
      <c r="A203" s="2919"/>
      <c r="B203" s="2919"/>
      <c r="C203" s="2919"/>
      <c r="E203" s="2921"/>
      <c r="F203" s="2919"/>
      <c r="G203" s="2919"/>
      <c r="H203" s="2927"/>
      <c r="I203" s="2919"/>
      <c r="J203" s="3082"/>
      <c r="K203" s="3082"/>
      <c r="L203" s="3082"/>
      <c r="M203" s="3082"/>
      <c r="N203" s="3082"/>
      <c r="O203" s="3082"/>
      <c r="P203" s="3083"/>
      <c r="Q203" s="3083"/>
      <c r="T203" s="2919"/>
      <c r="U203" s="2919"/>
      <c r="V203" s="2919"/>
      <c r="W203" s="2919"/>
      <c r="X203" s="2919"/>
      <c r="Y203" s="2927"/>
      <c r="Z203" s="2927"/>
      <c r="AA203" s="2927"/>
      <c r="AB203" s="2928"/>
    </row>
    <row r="204" spans="1:28" s="2920" customFormat="1" ht="21.95" customHeight="1">
      <c r="A204" s="2919"/>
      <c r="B204" s="2919"/>
      <c r="C204" s="2919"/>
      <c r="E204" s="2921"/>
      <c r="F204" s="2919"/>
      <c r="G204" s="2919"/>
      <c r="H204" s="2927"/>
      <c r="I204" s="2919"/>
      <c r="J204" s="3082"/>
      <c r="K204" s="3082"/>
      <c r="L204" s="3082"/>
      <c r="M204" s="3082"/>
      <c r="N204" s="3082"/>
      <c r="O204" s="3082"/>
      <c r="P204" s="3083"/>
      <c r="Q204" s="3083"/>
      <c r="T204" s="2919"/>
      <c r="U204" s="2919"/>
      <c r="V204" s="2919"/>
      <c r="W204" s="2919"/>
      <c r="X204" s="2919"/>
      <c r="Y204" s="2927"/>
      <c r="Z204" s="2927"/>
      <c r="AA204" s="2927"/>
      <c r="AB204" s="2928"/>
    </row>
    <row r="205" spans="1:28" s="2920" customFormat="1" ht="21.95" customHeight="1">
      <c r="A205" s="2919"/>
      <c r="B205" s="2919"/>
      <c r="C205" s="2919"/>
      <c r="E205" s="2921"/>
      <c r="F205" s="2919"/>
      <c r="G205" s="2919"/>
      <c r="H205" s="2927"/>
      <c r="I205" s="2919"/>
      <c r="J205" s="3082"/>
      <c r="K205" s="3082"/>
      <c r="L205" s="3082"/>
      <c r="M205" s="3082"/>
      <c r="N205" s="3082"/>
      <c r="O205" s="3082"/>
      <c r="P205" s="3083"/>
      <c r="Q205" s="3083"/>
      <c r="T205" s="2919"/>
      <c r="U205" s="2919"/>
      <c r="V205" s="2919"/>
      <c r="W205" s="2919"/>
      <c r="X205" s="2919"/>
      <c r="Y205" s="2927"/>
      <c r="Z205" s="2927"/>
      <c r="AA205" s="2927"/>
      <c r="AB205" s="2928"/>
    </row>
    <row r="206" spans="1:28" s="2920" customFormat="1" ht="21.95" customHeight="1">
      <c r="A206" s="2919"/>
      <c r="B206" s="2919"/>
      <c r="C206" s="2919"/>
      <c r="E206" s="2921"/>
      <c r="F206" s="2919"/>
      <c r="G206" s="2919"/>
      <c r="H206" s="2927"/>
      <c r="I206" s="2919"/>
      <c r="J206" s="3082"/>
      <c r="K206" s="3082"/>
      <c r="L206" s="3082"/>
      <c r="M206" s="3082"/>
      <c r="N206" s="3082"/>
      <c r="O206" s="3082"/>
      <c r="P206" s="3083"/>
      <c r="Q206" s="3083"/>
      <c r="T206" s="2919"/>
      <c r="U206" s="2919"/>
      <c r="V206" s="2919"/>
      <c r="W206" s="2919"/>
      <c r="X206" s="2919"/>
      <c r="Y206" s="2927"/>
      <c r="Z206" s="2927"/>
      <c r="AA206" s="2927"/>
      <c r="AB206" s="2928"/>
    </row>
    <row r="207" spans="1:28" s="2920" customFormat="1" ht="21.95" customHeight="1">
      <c r="A207" s="2919"/>
      <c r="B207" s="2919"/>
      <c r="C207" s="2919"/>
      <c r="E207" s="2921"/>
      <c r="F207" s="2919"/>
      <c r="G207" s="2919"/>
      <c r="H207" s="2927"/>
      <c r="I207" s="2919"/>
      <c r="J207" s="3082"/>
      <c r="K207" s="3082"/>
      <c r="L207" s="3082"/>
      <c r="M207" s="3082"/>
      <c r="N207" s="3082"/>
      <c r="O207" s="3082"/>
      <c r="P207" s="3083"/>
      <c r="Q207" s="3083"/>
      <c r="T207" s="2919"/>
      <c r="U207" s="2919"/>
      <c r="V207" s="2919"/>
      <c r="W207" s="2919"/>
      <c r="X207" s="2919"/>
      <c r="Y207" s="2927"/>
      <c r="Z207" s="2927"/>
      <c r="AA207" s="2927"/>
      <c r="AB207" s="2928"/>
    </row>
    <row r="208" spans="1:28" s="2920" customFormat="1" ht="21.95" customHeight="1">
      <c r="A208" s="2919"/>
      <c r="B208" s="2919"/>
      <c r="C208" s="2919"/>
      <c r="E208" s="2921"/>
      <c r="F208" s="2919"/>
      <c r="G208" s="2919"/>
      <c r="H208" s="2927"/>
      <c r="I208" s="2919"/>
      <c r="J208" s="3082"/>
      <c r="K208" s="3082"/>
      <c r="L208" s="3082"/>
      <c r="M208" s="3082"/>
      <c r="N208" s="3082"/>
      <c r="O208" s="3082"/>
      <c r="P208" s="3083"/>
      <c r="Q208" s="3083"/>
      <c r="T208" s="2919"/>
      <c r="U208" s="2919"/>
      <c r="V208" s="2919"/>
      <c r="W208" s="2919"/>
      <c r="X208" s="2919"/>
      <c r="Y208" s="2927"/>
      <c r="Z208" s="2927"/>
      <c r="AA208" s="2927"/>
      <c r="AB208" s="2928"/>
    </row>
    <row r="209" spans="1:28" s="2920" customFormat="1" ht="21.95" customHeight="1">
      <c r="A209" s="2919"/>
      <c r="B209" s="2919"/>
      <c r="C209" s="2919"/>
      <c r="E209" s="2921"/>
      <c r="F209" s="2919"/>
      <c r="G209" s="2919"/>
      <c r="H209" s="2927"/>
      <c r="I209" s="2919"/>
      <c r="J209" s="3082"/>
      <c r="K209" s="3082"/>
      <c r="L209" s="3082"/>
      <c r="M209" s="3082"/>
      <c r="N209" s="3082"/>
      <c r="O209" s="3082"/>
      <c r="P209" s="3083"/>
      <c r="Q209" s="3083"/>
      <c r="T209" s="2919"/>
      <c r="U209" s="2919"/>
      <c r="V209" s="2919"/>
      <c r="W209" s="2919"/>
      <c r="X209" s="2919"/>
      <c r="Y209" s="2927"/>
      <c r="Z209" s="2927"/>
      <c r="AA209" s="2927"/>
      <c r="AB209" s="2928"/>
    </row>
    <row r="210" spans="1:28" s="2920" customFormat="1" ht="21.95" customHeight="1">
      <c r="A210" s="2919"/>
      <c r="B210" s="2919"/>
      <c r="C210" s="2919"/>
      <c r="E210" s="2921"/>
      <c r="F210" s="2919"/>
      <c r="G210" s="2919"/>
      <c r="H210" s="2927"/>
      <c r="I210" s="2919"/>
      <c r="J210" s="3082"/>
      <c r="K210" s="3082"/>
      <c r="L210" s="3082"/>
      <c r="M210" s="3082"/>
      <c r="N210" s="3082"/>
      <c r="O210" s="3082"/>
      <c r="P210" s="3083"/>
      <c r="Q210" s="3083"/>
      <c r="T210" s="2919"/>
      <c r="U210" s="2919"/>
      <c r="V210" s="2919"/>
      <c r="W210" s="2919"/>
      <c r="X210" s="2919"/>
      <c r="Y210" s="2927"/>
      <c r="Z210" s="2927"/>
      <c r="AA210" s="2927"/>
      <c r="AB210" s="2928"/>
    </row>
    <row r="211" spans="1:28" s="2920" customFormat="1" ht="21.95" customHeight="1">
      <c r="A211" s="2919"/>
      <c r="B211" s="2919"/>
      <c r="C211" s="2919"/>
      <c r="E211" s="2921"/>
      <c r="F211" s="2919"/>
      <c r="G211" s="2919"/>
      <c r="H211" s="2927"/>
      <c r="I211" s="2919"/>
      <c r="J211" s="3082"/>
      <c r="K211" s="3082"/>
      <c r="L211" s="3082"/>
      <c r="M211" s="3082"/>
      <c r="N211" s="3082"/>
      <c r="O211" s="3082"/>
      <c r="P211" s="3083"/>
      <c r="Q211" s="3083"/>
      <c r="T211" s="2919"/>
      <c r="U211" s="2919"/>
      <c r="V211" s="2919"/>
      <c r="W211" s="2919"/>
      <c r="X211" s="2919"/>
      <c r="Y211" s="2927"/>
      <c r="Z211" s="2927"/>
      <c r="AA211" s="2927"/>
      <c r="AB211" s="2928"/>
    </row>
    <row r="212" spans="1:28" s="2920" customFormat="1" ht="21.95" customHeight="1">
      <c r="A212" s="2919"/>
      <c r="B212" s="2919"/>
      <c r="C212" s="2919"/>
      <c r="E212" s="2921"/>
      <c r="F212" s="2919"/>
      <c r="G212" s="2919"/>
      <c r="H212" s="2927"/>
      <c r="I212" s="2919"/>
      <c r="J212" s="3082"/>
      <c r="K212" s="3082"/>
      <c r="L212" s="3082"/>
      <c r="M212" s="3082"/>
      <c r="N212" s="3082"/>
      <c r="O212" s="3082"/>
      <c r="P212" s="3083"/>
      <c r="Q212" s="3083"/>
      <c r="T212" s="2919"/>
      <c r="U212" s="2919"/>
      <c r="V212" s="2919"/>
      <c r="W212" s="2919"/>
      <c r="X212" s="2919"/>
      <c r="Y212" s="2927"/>
      <c r="Z212" s="2927"/>
      <c r="AA212" s="2927"/>
      <c r="AB212" s="2928"/>
    </row>
    <row r="213" spans="1:28" s="2920" customFormat="1" ht="21.95" customHeight="1">
      <c r="A213" s="2919"/>
      <c r="B213" s="2919"/>
      <c r="C213" s="2919"/>
      <c r="E213" s="2921"/>
      <c r="F213" s="2919"/>
      <c r="G213" s="2919"/>
      <c r="H213" s="2927"/>
      <c r="I213" s="2919"/>
      <c r="J213" s="3082"/>
      <c r="K213" s="3082"/>
      <c r="L213" s="3082"/>
      <c r="M213" s="3082"/>
      <c r="N213" s="3082"/>
      <c r="O213" s="3082"/>
      <c r="P213" s="3083"/>
      <c r="Q213" s="3083"/>
      <c r="T213" s="2919"/>
      <c r="U213" s="2919"/>
      <c r="V213" s="2919"/>
      <c r="W213" s="2919"/>
      <c r="X213" s="2919"/>
      <c r="Y213" s="2927"/>
      <c r="Z213" s="2927"/>
      <c r="AA213" s="2927"/>
      <c r="AB213" s="2928"/>
    </row>
    <row r="214" spans="1:28" s="2920" customFormat="1" ht="21.95" customHeight="1">
      <c r="A214" s="2919"/>
      <c r="B214" s="2919"/>
      <c r="C214" s="2919"/>
      <c r="E214" s="2921"/>
      <c r="F214" s="2919"/>
      <c r="G214" s="2919"/>
      <c r="H214" s="2927"/>
      <c r="I214" s="2919"/>
      <c r="J214" s="3082"/>
      <c r="K214" s="3082"/>
      <c r="L214" s="3082"/>
      <c r="M214" s="3082"/>
      <c r="N214" s="3082"/>
      <c r="O214" s="3082"/>
      <c r="P214" s="3083"/>
      <c r="Q214" s="3083"/>
      <c r="T214" s="2919"/>
      <c r="U214" s="2919"/>
      <c r="V214" s="2919"/>
      <c r="W214" s="2919"/>
      <c r="X214" s="2919"/>
      <c r="Y214" s="2927"/>
      <c r="Z214" s="2927"/>
      <c r="AA214" s="2927"/>
      <c r="AB214" s="2928"/>
    </row>
    <row r="215" spans="1:28" s="2920" customFormat="1" ht="21.95" customHeight="1">
      <c r="A215" s="2919"/>
      <c r="B215" s="2919"/>
      <c r="C215" s="2919"/>
      <c r="E215" s="2921"/>
      <c r="F215" s="2919"/>
      <c r="G215" s="2919"/>
      <c r="H215" s="2927"/>
      <c r="I215" s="2919"/>
      <c r="J215" s="3082"/>
      <c r="K215" s="3082"/>
      <c r="L215" s="3082"/>
      <c r="M215" s="3082"/>
      <c r="N215" s="3082"/>
      <c r="O215" s="3082"/>
      <c r="P215" s="3083"/>
      <c r="Q215" s="3083"/>
      <c r="T215" s="2919"/>
      <c r="U215" s="2919"/>
      <c r="V215" s="2919"/>
      <c r="W215" s="2919"/>
      <c r="X215" s="2919"/>
      <c r="Y215" s="2927"/>
      <c r="Z215" s="2927"/>
      <c r="AA215" s="2927"/>
      <c r="AB215" s="2928"/>
    </row>
    <row r="216" spans="1:28" s="2920" customFormat="1" ht="21.95" customHeight="1">
      <c r="A216" s="2919"/>
      <c r="B216" s="2919"/>
      <c r="C216" s="2919"/>
      <c r="E216" s="2921"/>
      <c r="F216" s="2919"/>
      <c r="G216" s="2919"/>
      <c r="H216" s="2927"/>
      <c r="I216" s="2919"/>
      <c r="J216" s="3082"/>
      <c r="K216" s="3082"/>
      <c r="L216" s="3082"/>
      <c r="M216" s="3082"/>
      <c r="N216" s="3082"/>
      <c r="O216" s="3082"/>
      <c r="P216" s="3083"/>
      <c r="Q216" s="3083"/>
      <c r="T216" s="2919"/>
      <c r="U216" s="2919"/>
      <c r="V216" s="2919"/>
      <c r="W216" s="2919"/>
      <c r="X216" s="2919"/>
      <c r="Y216" s="2927"/>
      <c r="Z216" s="2927"/>
      <c r="AA216" s="2927"/>
      <c r="AB216" s="2928"/>
    </row>
    <row r="217" spans="1:28" s="2920" customFormat="1" ht="21.95" customHeight="1">
      <c r="A217" s="2919"/>
      <c r="B217" s="2919"/>
      <c r="C217" s="2919"/>
      <c r="E217" s="2921"/>
      <c r="F217" s="2919"/>
      <c r="G217" s="2919"/>
      <c r="H217" s="2927"/>
      <c r="I217" s="2919"/>
      <c r="J217" s="3082"/>
      <c r="K217" s="3082"/>
      <c r="L217" s="3082"/>
      <c r="M217" s="3082"/>
      <c r="N217" s="3082"/>
      <c r="O217" s="3082"/>
      <c r="P217" s="3083"/>
      <c r="Q217" s="3083"/>
      <c r="T217" s="2919"/>
      <c r="U217" s="2919"/>
      <c r="V217" s="2919"/>
      <c r="W217" s="2919"/>
      <c r="X217" s="2919"/>
      <c r="Y217" s="2927"/>
      <c r="Z217" s="2927"/>
      <c r="AA217" s="2927"/>
      <c r="AB217" s="2928"/>
    </row>
    <row r="218" spans="1:28" s="2920" customFormat="1" ht="21.95" customHeight="1">
      <c r="A218" s="2919"/>
      <c r="B218" s="2919"/>
      <c r="C218" s="2919"/>
      <c r="E218" s="2921"/>
      <c r="F218" s="2919"/>
      <c r="G218" s="2919"/>
      <c r="H218" s="2927"/>
      <c r="I218" s="2919"/>
      <c r="J218" s="3082"/>
      <c r="K218" s="3082"/>
      <c r="L218" s="3082"/>
      <c r="M218" s="3082"/>
      <c r="N218" s="3082"/>
      <c r="O218" s="3082"/>
      <c r="P218" s="3083"/>
      <c r="Q218" s="3083"/>
      <c r="T218" s="2919"/>
      <c r="U218" s="2919"/>
      <c r="V218" s="2919"/>
      <c r="W218" s="2919"/>
      <c r="X218" s="2919"/>
      <c r="Y218" s="2927"/>
      <c r="Z218" s="2927"/>
      <c r="AA218" s="2927"/>
      <c r="AB218" s="2928"/>
    </row>
    <row r="219" spans="1:28" s="2920" customFormat="1" ht="21.95" customHeight="1">
      <c r="A219" s="2919"/>
      <c r="B219" s="2919"/>
      <c r="C219" s="2919"/>
      <c r="E219" s="2921"/>
      <c r="F219" s="2919"/>
      <c r="G219" s="2919"/>
      <c r="H219" s="2927"/>
      <c r="I219" s="2919"/>
      <c r="J219" s="3082"/>
      <c r="K219" s="3082"/>
      <c r="L219" s="3082"/>
      <c r="M219" s="3082"/>
      <c r="N219" s="3082"/>
      <c r="O219" s="3082"/>
      <c r="P219" s="3083"/>
      <c r="Q219" s="3083"/>
      <c r="T219" s="2919"/>
      <c r="U219" s="2919"/>
      <c r="V219" s="2919"/>
      <c r="W219" s="2919"/>
      <c r="X219" s="2919"/>
      <c r="Y219" s="2927"/>
      <c r="Z219" s="2927"/>
      <c r="AA219" s="2927"/>
      <c r="AB219" s="2928"/>
    </row>
    <row r="220" spans="1:28" s="2920" customFormat="1" ht="21.95" customHeight="1">
      <c r="A220" s="2919"/>
      <c r="B220" s="2919"/>
      <c r="C220" s="2919"/>
      <c r="E220" s="2921"/>
      <c r="F220" s="2919"/>
      <c r="G220" s="2919"/>
      <c r="H220" s="2927"/>
      <c r="I220" s="2919"/>
      <c r="J220" s="3082"/>
      <c r="K220" s="3082"/>
      <c r="L220" s="3082"/>
      <c r="M220" s="3082"/>
      <c r="N220" s="3082"/>
      <c r="O220" s="3082"/>
      <c r="P220" s="3083"/>
      <c r="Q220" s="3083"/>
      <c r="T220" s="2919"/>
      <c r="U220" s="2919"/>
      <c r="V220" s="2919"/>
      <c r="W220" s="2919"/>
      <c r="X220" s="2919"/>
      <c r="Y220" s="2927"/>
      <c r="Z220" s="2927"/>
      <c r="AA220" s="2927"/>
      <c r="AB220" s="2928"/>
    </row>
    <row r="221" spans="1:28" s="2920" customFormat="1" ht="21.95" customHeight="1">
      <c r="A221" s="2919"/>
      <c r="B221" s="2919"/>
      <c r="C221" s="2919"/>
      <c r="E221" s="2921"/>
      <c r="F221" s="2919"/>
      <c r="G221" s="2919"/>
      <c r="H221" s="2927"/>
      <c r="I221" s="2919"/>
      <c r="J221" s="3082"/>
      <c r="K221" s="3082"/>
      <c r="L221" s="3082"/>
      <c r="M221" s="3082"/>
      <c r="N221" s="3082"/>
      <c r="O221" s="3082"/>
      <c r="P221" s="3083"/>
      <c r="Q221" s="3083"/>
      <c r="T221" s="2919"/>
      <c r="U221" s="2919"/>
      <c r="V221" s="2919"/>
      <c r="W221" s="2919"/>
      <c r="X221" s="2919"/>
      <c r="Y221" s="2927"/>
      <c r="Z221" s="2927"/>
      <c r="AA221" s="2927"/>
      <c r="AB221" s="2928"/>
    </row>
    <row r="222" spans="1:28" s="2920" customFormat="1" ht="21.95" customHeight="1">
      <c r="A222" s="2919"/>
      <c r="B222" s="2919"/>
      <c r="C222" s="2919"/>
      <c r="E222" s="2921"/>
      <c r="F222" s="2919"/>
      <c r="G222" s="2919"/>
      <c r="H222" s="2927"/>
      <c r="I222" s="2919"/>
      <c r="J222" s="3082"/>
      <c r="K222" s="3082"/>
      <c r="L222" s="3082"/>
      <c r="M222" s="3082"/>
      <c r="N222" s="3082"/>
      <c r="O222" s="3082"/>
      <c r="P222" s="3083"/>
      <c r="Q222" s="3083"/>
      <c r="T222" s="2919"/>
      <c r="U222" s="2919"/>
      <c r="V222" s="2919"/>
      <c r="W222" s="2919"/>
      <c r="X222" s="2919"/>
      <c r="Y222" s="2927"/>
      <c r="Z222" s="2927"/>
      <c r="AA222" s="2927"/>
      <c r="AB222" s="2928"/>
    </row>
    <row r="223" spans="1:28" s="2920" customFormat="1" ht="21.95" customHeight="1">
      <c r="A223" s="2919"/>
      <c r="B223" s="2919"/>
      <c r="C223" s="2919"/>
      <c r="E223" s="2921"/>
      <c r="F223" s="2919"/>
      <c r="G223" s="2919"/>
      <c r="H223" s="2927"/>
      <c r="I223" s="2919"/>
      <c r="J223" s="3082"/>
      <c r="K223" s="3082"/>
      <c r="L223" s="3082"/>
      <c r="M223" s="3082"/>
      <c r="N223" s="3082"/>
      <c r="O223" s="3082"/>
      <c r="P223" s="3083"/>
      <c r="Q223" s="3083"/>
      <c r="T223" s="2919"/>
      <c r="U223" s="2919"/>
      <c r="V223" s="2919"/>
      <c r="W223" s="2919"/>
      <c r="X223" s="2919"/>
      <c r="Y223" s="2927"/>
      <c r="Z223" s="2927"/>
      <c r="AA223" s="2927"/>
      <c r="AB223" s="2928"/>
    </row>
    <row r="224" spans="1:28" s="2920" customFormat="1" ht="21.95" customHeight="1">
      <c r="A224" s="2919"/>
      <c r="B224" s="2919"/>
      <c r="C224" s="2919"/>
      <c r="E224" s="2921"/>
      <c r="F224" s="2919"/>
      <c r="G224" s="2919"/>
      <c r="H224" s="2927"/>
      <c r="I224" s="2919"/>
      <c r="J224" s="3082"/>
      <c r="K224" s="3082"/>
      <c r="L224" s="3082"/>
      <c r="M224" s="3082"/>
      <c r="N224" s="3082"/>
      <c r="O224" s="3082"/>
      <c r="P224" s="3083"/>
      <c r="Q224" s="3083"/>
      <c r="T224" s="2919"/>
      <c r="U224" s="2919"/>
      <c r="V224" s="2919"/>
      <c r="W224" s="2919"/>
      <c r="X224" s="2919"/>
      <c r="Y224" s="2927"/>
      <c r="Z224" s="2927"/>
      <c r="AA224" s="2927"/>
      <c r="AB224" s="2928"/>
    </row>
    <row r="225" spans="1:28" s="2920" customFormat="1" ht="21.95" customHeight="1">
      <c r="A225" s="2919"/>
      <c r="B225" s="2919"/>
      <c r="C225" s="2919"/>
      <c r="E225" s="2921"/>
      <c r="F225" s="2919"/>
      <c r="G225" s="2919"/>
      <c r="H225" s="2927"/>
      <c r="I225" s="2919"/>
      <c r="J225" s="3082"/>
      <c r="K225" s="3082"/>
      <c r="L225" s="3082"/>
      <c r="M225" s="3082"/>
      <c r="N225" s="3082"/>
      <c r="O225" s="3082"/>
      <c r="P225" s="3083"/>
      <c r="Q225" s="3083"/>
      <c r="T225" s="2919"/>
      <c r="U225" s="2919"/>
      <c r="V225" s="2919"/>
      <c r="W225" s="2919"/>
      <c r="X225" s="2919"/>
      <c r="Y225" s="2927"/>
      <c r="Z225" s="2927"/>
      <c r="AA225" s="2927"/>
      <c r="AB225" s="2928"/>
    </row>
    <row r="226" spans="1:28" s="2920" customFormat="1" ht="21.95" customHeight="1">
      <c r="A226" s="2919"/>
      <c r="B226" s="2919"/>
      <c r="C226" s="2919"/>
      <c r="E226" s="2921"/>
      <c r="F226" s="2919"/>
      <c r="G226" s="2919"/>
      <c r="H226" s="2927"/>
      <c r="I226" s="2919"/>
      <c r="J226" s="3082"/>
      <c r="K226" s="3082"/>
      <c r="L226" s="3082"/>
      <c r="M226" s="3082"/>
      <c r="N226" s="3082"/>
      <c r="O226" s="3082"/>
      <c r="P226" s="3083"/>
      <c r="Q226" s="3083"/>
      <c r="T226" s="2919"/>
      <c r="U226" s="2919"/>
      <c r="V226" s="2919"/>
      <c r="W226" s="2919"/>
      <c r="X226" s="2919"/>
      <c r="Y226" s="2927"/>
      <c r="Z226" s="2927"/>
      <c r="AA226" s="2927"/>
      <c r="AB226" s="2928"/>
    </row>
    <row r="227" spans="1:28" s="2920" customFormat="1" ht="21.95" customHeight="1">
      <c r="A227" s="2919"/>
      <c r="B227" s="2919"/>
      <c r="C227" s="2919"/>
      <c r="E227" s="2921"/>
      <c r="F227" s="2919"/>
      <c r="G227" s="2919"/>
      <c r="H227" s="2927"/>
      <c r="I227" s="2919"/>
      <c r="J227" s="3082"/>
      <c r="K227" s="3082"/>
      <c r="L227" s="3082"/>
      <c r="M227" s="3082"/>
      <c r="N227" s="3082"/>
      <c r="O227" s="3082"/>
      <c r="P227" s="3083"/>
      <c r="Q227" s="3083"/>
      <c r="T227" s="2919"/>
      <c r="U227" s="2919"/>
      <c r="V227" s="2919"/>
      <c r="W227" s="2919"/>
      <c r="X227" s="2919"/>
      <c r="Y227" s="2927"/>
      <c r="Z227" s="2927"/>
      <c r="AA227" s="2927"/>
      <c r="AB227" s="2928"/>
    </row>
    <row r="228" spans="1:28" s="2920" customFormat="1" ht="21.95" customHeight="1">
      <c r="A228" s="2919"/>
      <c r="B228" s="2919"/>
      <c r="C228" s="2919"/>
      <c r="E228" s="2921"/>
      <c r="F228" s="2919"/>
      <c r="G228" s="2919"/>
      <c r="H228" s="2927"/>
      <c r="I228" s="2919"/>
      <c r="J228" s="3082"/>
      <c r="K228" s="3082"/>
      <c r="L228" s="3082"/>
      <c r="M228" s="3082"/>
      <c r="N228" s="3082"/>
      <c r="O228" s="3082"/>
      <c r="P228" s="3083"/>
      <c r="Q228" s="3083"/>
      <c r="T228" s="2919"/>
      <c r="U228" s="2919"/>
      <c r="V228" s="2919"/>
      <c r="W228" s="2919"/>
      <c r="X228" s="2919"/>
      <c r="Y228" s="2927"/>
      <c r="Z228" s="2927"/>
      <c r="AA228" s="2927"/>
      <c r="AB228" s="2928"/>
    </row>
    <row r="229" spans="1:28" s="2920" customFormat="1" ht="21.95" customHeight="1">
      <c r="A229" s="2919"/>
      <c r="B229" s="2919"/>
      <c r="C229" s="2919"/>
      <c r="E229" s="2921"/>
      <c r="F229" s="2919"/>
      <c r="G229" s="2919"/>
      <c r="H229" s="2927"/>
      <c r="I229" s="2919"/>
      <c r="J229" s="3082"/>
      <c r="K229" s="3082"/>
      <c r="L229" s="3082"/>
      <c r="M229" s="3082"/>
      <c r="N229" s="3082"/>
      <c r="O229" s="3082"/>
      <c r="P229" s="3083"/>
      <c r="Q229" s="3083"/>
      <c r="T229" s="2919"/>
      <c r="U229" s="2919"/>
      <c r="V229" s="2919"/>
      <c r="W229" s="2919"/>
      <c r="X229" s="2919"/>
      <c r="Y229" s="2927"/>
      <c r="Z229" s="2927"/>
      <c r="AA229" s="2927"/>
      <c r="AB229" s="2928"/>
    </row>
    <row r="230" spans="1:28" s="2920" customFormat="1" ht="21.95" customHeight="1">
      <c r="A230" s="2919"/>
      <c r="B230" s="2919"/>
      <c r="C230" s="2919"/>
      <c r="E230" s="2921"/>
      <c r="F230" s="2919"/>
      <c r="G230" s="2919"/>
      <c r="H230" s="2927"/>
      <c r="I230" s="2919"/>
      <c r="J230" s="3082"/>
      <c r="K230" s="3082"/>
      <c r="L230" s="3082"/>
      <c r="M230" s="3082"/>
      <c r="N230" s="3082"/>
      <c r="O230" s="3082"/>
      <c r="P230" s="3083"/>
      <c r="Q230" s="3083"/>
      <c r="T230" s="2919"/>
      <c r="U230" s="2919"/>
      <c r="V230" s="2919"/>
      <c r="W230" s="2919"/>
      <c r="X230" s="2919"/>
      <c r="Y230" s="2927"/>
      <c r="Z230" s="2927"/>
      <c r="AA230" s="2927"/>
      <c r="AB230" s="2928"/>
    </row>
    <row r="231" spans="1:28" s="2920" customFormat="1" ht="21.95" customHeight="1">
      <c r="A231" s="2919"/>
      <c r="B231" s="2919"/>
      <c r="C231" s="2919"/>
      <c r="E231" s="2921"/>
      <c r="F231" s="2919"/>
      <c r="G231" s="2919"/>
      <c r="H231" s="2927"/>
      <c r="I231" s="2919"/>
      <c r="J231" s="3082"/>
      <c r="K231" s="3082"/>
      <c r="L231" s="3082"/>
      <c r="M231" s="3082"/>
      <c r="N231" s="3082"/>
      <c r="O231" s="3082"/>
      <c r="P231" s="3083"/>
      <c r="Q231" s="3083"/>
      <c r="T231" s="2919"/>
      <c r="U231" s="2919"/>
      <c r="V231" s="2919"/>
      <c r="W231" s="2919"/>
      <c r="X231" s="2919"/>
      <c r="Y231" s="2927"/>
      <c r="Z231" s="2927"/>
      <c r="AA231" s="2927"/>
      <c r="AB231" s="2928"/>
    </row>
    <row r="232" spans="1:28" s="2920" customFormat="1" ht="21.95" customHeight="1">
      <c r="A232" s="2919"/>
      <c r="B232" s="2919"/>
      <c r="C232" s="2919"/>
      <c r="E232" s="2921"/>
      <c r="F232" s="2919"/>
      <c r="G232" s="2919"/>
      <c r="H232" s="2927"/>
      <c r="I232" s="2919"/>
      <c r="J232" s="3082"/>
      <c r="K232" s="3082"/>
      <c r="L232" s="3082"/>
      <c r="M232" s="3082"/>
      <c r="N232" s="3082"/>
      <c r="O232" s="3082"/>
      <c r="P232" s="3083"/>
      <c r="Q232" s="3083"/>
      <c r="T232" s="2919"/>
      <c r="U232" s="2919"/>
      <c r="V232" s="2919"/>
      <c r="W232" s="2919"/>
      <c r="X232" s="2919"/>
      <c r="Y232" s="2927"/>
      <c r="Z232" s="2927"/>
      <c r="AA232" s="2927"/>
      <c r="AB232" s="2928"/>
    </row>
    <row r="233" spans="1:28" s="2920" customFormat="1" ht="21.95" customHeight="1">
      <c r="A233" s="2919"/>
      <c r="B233" s="2919"/>
      <c r="C233" s="2919"/>
      <c r="E233" s="2921"/>
      <c r="F233" s="2919"/>
      <c r="G233" s="2919"/>
      <c r="H233" s="2927"/>
      <c r="I233" s="2919"/>
      <c r="J233" s="3082"/>
      <c r="K233" s="3082"/>
      <c r="L233" s="3082"/>
      <c r="M233" s="3082"/>
      <c r="N233" s="3082"/>
      <c r="O233" s="3082"/>
      <c r="P233" s="3083"/>
      <c r="Q233" s="3083"/>
      <c r="T233" s="2919"/>
      <c r="U233" s="2919"/>
      <c r="V233" s="2919"/>
      <c r="W233" s="2919"/>
      <c r="X233" s="2919"/>
      <c r="Y233" s="2927"/>
      <c r="Z233" s="2927"/>
      <c r="AA233" s="2927"/>
      <c r="AB233" s="2928"/>
    </row>
    <row r="234" spans="1:28" s="2920" customFormat="1" ht="21.95" customHeight="1">
      <c r="A234" s="2919"/>
      <c r="B234" s="2919"/>
      <c r="C234" s="2919"/>
      <c r="E234" s="2921"/>
      <c r="F234" s="2919"/>
      <c r="G234" s="2919"/>
      <c r="H234" s="2927"/>
      <c r="I234" s="2919"/>
      <c r="J234" s="3082"/>
      <c r="K234" s="3082"/>
      <c r="L234" s="3082"/>
      <c r="M234" s="3082"/>
      <c r="N234" s="3082"/>
      <c r="O234" s="3082"/>
      <c r="P234" s="3083"/>
      <c r="Q234" s="3083"/>
      <c r="T234" s="2919"/>
      <c r="U234" s="2919"/>
      <c r="V234" s="2919"/>
      <c r="W234" s="2919"/>
      <c r="X234" s="2919"/>
      <c r="Y234" s="2927"/>
      <c r="Z234" s="2927"/>
      <c r="AA234" s="2927"/>
      <c r="AB234" s="2928"/>
    </row>
    <row r="235" spans="1:28" s="2920" customFormat="1" ht="21.95" customHeight="1">
      <c r="A235" s="2919"/>
      <c r="B235" s="2919"/>
      <c r="C235" s="2919"/>
      <c r="E235" s="2921"/>
      <c r="F235" s="2919"/>
      <c r="G235" s="2919"/>
      <c r="H235" s="2927"/>
      <c r="I235" s="2919"/>
      <c r="J235" s="3082"/>
      <c r="K235" s="3082"/>
      <c r="L235" s="3082"/>
      <c r="M235" s="3082"/>
      <c r="N235" s="3082"/>
      <c r="O235" s="3082"/>
      <c r="P235" s="3083"/>
      <c r="Q235" s="3083"/>
      <c r="T235" s="2919"/>
      <c r="U235" s="2919"/>
      <c r="V235" s="2919"/>
      <c r="W235" s="2919"/>
      <c r="X235" s="2919"/>
      <c r="Y235" s="2927"/>
      <c r="Z235" s="2927"/>
      <c r="AA235" s="2927"/>
      <c r="AB235" s="2928"/>
    </row>
    <row r="236" spans="1:28" s="2920" customFormat="1" ht="21.95" customHeight="1">
      <c r="A236" s="2919"/>
      <c r="B236" s="2919"/>
      <c r="C236" s="2919"/>
      <c r="E236" s="2921"/>
      <c r="F236" s="2919"/>
      <c r="G236" s="2919"/>
      <c r="H236" s="2927"/>
      <c r="I236" s="2919"/>
      <c r="J236" s="3082"/>
      <c r="K236" s="3082"/>
      <c r="L236" s="3082"/>
      <c r="M236" s="3082"/>
      <c r="N236" s="3082"/>
      <c r="O236" s="3082"/>
      <c r="P236" s="3083"/>
      <c r="Q236" s="3083"/>
      <c r="T236" s="2919"/>
      <c r="U236" s="2919"/>
      <c r="V236" s="2919"/>
      <c r="W236" s="2919"/>
      <c r="X236" s="2919"/>
      <c r="Y236" s="2927"/>
      <c r="Z236" s="2927"/>
      <c r="AA236" s="2927"/>
      <c r="AB236" s="2928"/>
    </row>
    <row r="237" spans="1:28" s="2920" customFormat="1" ht="21.95" customHeight="1">
      <c r="A237" s="2919"/>
      <c r="B237" s="2919"/>
      <c r="C237" s="2919"/>
      <c r="E237" s="2921"/>
      <c r="F237" s="2919"/>
      <c r="G237" s="2919"/>
      <c r="H237" s="2927"/>
      <c r="I237" s="2919"/>
      <c r="J237" s="3082"/>
      <c r="K237" s="3082"/>
      <c r="L237" s="3082"/>
      <c r="M237" s="3082"/>
      <c r="N237" s="3082"/>
      <c r="O237" s="3082"/>
      <c r="P237" s="3083"/>
      <c r="Q237" s="3083"/>
      <c r="T237" s="2919"/>
      <c r="U237" s="2919"/>
      <c r="V237" s="2919"/>
      <c r="W237" s="2919"/>
      <c r="X237" s="2919"/>
      <c r="Y237" s="2927"/>
      <c r="Z237" s="2927"/>
      <c r="AA237" s="2927"/>
      <c r="AB237" s="2928"/>
    </row>
    <row r="238" spans="1:28" s="2920" customFormat="1" ht="21.95" customHeight="1">
      <c r="A238" s="2919"/>
      <c r="B238" s="2919"/>
      <c r="C238" s="2919"/>
      <c r="E238" s="2921"/>
      <c r="F238" s="2919"/>
      <c r="G238" s="2919"/>
      <c r="H238" s="2927"/>
      <c r="I238" s="2919"/>
      <c r="J238" s="3082"/>
      <c r="K238" s="3082"/>
      <c r="L238" s="3082"/>
      <c r="M238" s="3082"/>
      <c r="N238" s="3082"/>
      <c r="O238" s="3082"/>
      <c r="P238" s="3083"/>
      <c r="Q238" s="3083"/>
      <c r="T238" s="2919"/>
      <c r="U238" s="2919"/>
      <c r="V238" s="2919"/>
      <c r="W238" s="2919"/>
      <c r="X238" s="2919"/>
      <c r="Y238" s="2927"/>
      <c r="Z238" s="2927"/>
      <c r="AA238" s="2927"/>
      <c r="AB238" s="2928"/>
    </row>
    <row r="239" spans="1:28" s="2920" customFormat="1" ht="21.95" customHeight="1">
      <c r="A239" s="2919"/>
      <c r="B239" s="2919"/>
      <c r="C239" s="2919"/>
      <c r="E239" s="2921"/>
      <c r="F239" s="2919"/>
      <c r="G239" s="2919"/>
      <c r="H239" s="2927"/>
      <c r="I239" s="2919"/>
      <c r="J239" s="3082"/>
      <c r="K239" s="3082"/>
      <c r="L239" s="3082"/>
      <c r="M239" s="3082"/>
      <c r="N239" s="3082"/>
      <c r="O239" s="3082"/>
      <c r="P239" s="3083"/>
      <c r="Q239" s="3083"/>
      <c r="T239" s="2919"/>
      <c r="U239" s="2919"/>
      <c r="V239" s="2919"/>
      <c r="W239" s="2919"/>
      <c r="X239" s="2919"/>
      <c r="Y239" s="2927"/>
      <c r="Z239" s="2927"/>
      <c r="AA239" s="2927"/>
      <c r="AB239" s="2928"/>
    </row>
    <row r="240" spans="1:28" s="2920" customFormat="1" ht="21.95" customHeight="1">
      <c r="A240" s="2919"/>
      <c r="B240" s="2919"/>
      <c r="C240" s="2919"/>
      <c r="E240" s="2921"/>
      <c r="F240" s="2919"/>
      <c r="G240" s="2919"/>
      <c r="H240" s="2927"/>
      <c r="I240" s="2919"/>
      <c r="J240" s="3082"/>
      <c r="K240" s="3082"/>
      <c r="L240" s="3082"/>
      <c r="M240" s="3082"/>
      <c r="N240" s="3082"/>
      <c r="O240" s="3082"/>
      <c r="P240" s="3083"/>
      <c r="Q240" s="3083"/>
      <c r="T240" s="2919"/>
      <c r="U240" s="2919"/>
      <c r="V240" s="2919"/>
      <c r="W240" s="2919"/>
      <c r="X240" s="2919"/>
      <c r="Y240" s="2927"/>
      <c r="Z240" s="2927"/>
      <c r="AA240" s="2927"/>
      <c r="AB240" s="2928"/>
    </row>
    <row r="241" spans="1:28" s="2920" customFormat="1" ht="21.95" customHeight="1">
      <c r="A241" s="2919"/>
      <c r="B241" s="2919"/>
      <c r="C241" s="2919"/>
      <c r="E241" s="2921"/>
      <c r="F241" s="2919"/>
      <c r="G241" s="2919"/>
      <c r="H241" s="2927"/>
      <c r="I241" s="2919"/>
      <c r="J241" s="3082"/>
      <c r="K241" s="3082"/>
      <c r="L241" s="3082"/>
      <c r="M241" s="3082"/>
      <c r="N241" s="3082"/>
      <c r="O241" s="3082"/>
      <c r="P241" s="3083"/>
      <c r="Q241" s="3083"/>
      <c r="T241" s="2919"/>
      <c r="U241" s="2919"/>
      <c r="V241" s="2919"/>
      <c r="W241" s="2919"/>
      <c r="X241" s="2919"/>
      <c r="Y241" s="2927"/>
      <c r="Z241" s="2927"/>
      <c r="AA241" s="2927"/>
      <c r="AB241" s="2928"/>
    </row>
    <row r="242" spans="1:28" s="2920" customFormat="1" ht="21.95" customHeight="1">
      <c r="A242" s="2919"/>
      <c r="B242" s="2919"/>
      <c r="C242" s="2919"/>
      <c r="E242" s="2921"/>
      <c r="F242" s="2919"/>
      <c r="G242" s="2919"/>
      <c r="H242" s="2927"/>
      <c r="I242" s="2919"/>
      <c r="J242" s="3082"/>
      <c r="K242" s="3082"/>
      <c r="L242" s="3082"/>
      <c r="M242" s="3082"/>
      <c r="N242" s="3082"/>
      <c r="O242" s="3082"/>
      <c r="P242" s="3083"/>
      <c r="Q242" s="3083"/>
      <c r="T242" s="2919"/>
      <c r="U242" s="2919"/>
      <c r="V242" s="2919"/>
      <c r="W242" s="2919"/>
      <c r="X242" s="2919"/>
      <c r="Y242" s="2927"/>
      <c r="Z242" s="2927"/>
      <c r="AA242" s="2927"/>
      <c r="AB242" s="2928"/>
    </row>
    <row r="243" spans="1:28" s="2920" customFormat="1" ht="21.95" customHeight="1">
      <c r="A243" s="2919"/>
      <c r="B243" s="2919"/>
      <c r="C243" s="2919"/>
      <c r="E243" s="2921"/>
      <c r="F243" s="2919"/>
      <c r="G243" s="2919"/>
      <c r="H243" s="2927"/>
      <c r="I243" s="2919"/>
      <c r="J243" s="3082"/>
      <c r="K243" s="3082"/>
      <c r="L243" s="3082"/>
      <c r="M243" s="3082"/>
      <c r="N243" s="3082"/>
      <c r="O243" s="3082"/>
      <c r="P243" s="3083"/>
      <c r="Q243" s="3083"/>
      <c r="T243" s="2919"/>
      <c r="U243" s="2919"/>
      <c r="V243" s="2919"/>
      <c r="W243" s="2919"/>
      <c r="X243" s="2919"/>
      <c r="Y243" s="2927"/>
      <c r="Z243" s="2927"/>
      <c r="AA243" s="2927"/>
      <c r="AB243" s="2928"/>
    </row>
    <row r="244" spans="1:28" s="2920" customFormat="1" ht="21.95" customHeight="1">
      <c r="A244" s="2919"/>
      <c r="B244" s="2919"/>
      <c r="C244" s="2919"/>
      <c r="E244" s="2921"/>
      <c r="F244" s="2919"/>
      <c r="G244" s="2919"/>
      <c r="H244" s="2927"/>
      <c r="I244" s="2919"/>
      <c r="J244" s="3082"/>
      <c r="K244" s="3082"/>
      <c r="L244" s="3082"/>
      <c r="M244" s="3082"/>
      <c r="N244" s="3082"/>
      <c r="O244" s="3082"/>
      <c r="P244" s="3083"/>
      <c r="Q244" s="3083"/>
      <c r="T244" s="2919"/>
      <c r="U244" s="2919"/>
      <c r="V244" s="2919"/>
      <c r="W244" s="2919"/>
      <c r="X244" s="2919"/>
      <c r="Y244" s="2927"/>
      <c r="Z244" s="2927"/>
      <c r="AA244" s="2927"/>
      <c r="AB244" s="2928"/>
    </row>
    <row r="245" spans="1:28" s="2920" customFormat="1" ht="21.95" customHeight="1">
      <c r="A245" s="2919"/>
      <c r="B245" s="2919"/>
      <c r="C245" s="2919"/>
      <c r="E245" s="2921"/>
      <c r="F245" s="2919"/>
      <c r="G245" s="2919"/>
      <c r="H245" s="2927"/>
      <c r="I245" s="2919"/>
      <c r="J245" s="3082"/>
      <c r="K245" s="3082"/>
      <c r="L245" s="3082"/>
      <c r="M245" s="3082"/>
      <c r="N245" s="3082"/>
      <c r="O245" s="3082"/>
      <c r="P245" s="3083"/>
      <c r="Q245" s="3083"/>
      <c r="T245" s="2919"/>
      <c r="U245" s="2919"/>
      <c r="V245" s="2919"/>
      <c r="W245" s="2919"/>
      <c r="X245" s="2919"/>
      <c r="Y245" s="2927"/>
      <c r="Z245" s="2927"/>
      <c r="AA245" s="2927"/>
      <c r="AB245" s="2928"/>
    </row>
    <row r="246" spans="1:28" s="2920" customFormat="1" ht="21.95" customHeight="1">
      <c r="A246" s="2919"/>
      <c r="B246" s="2919"/>
      <c r="C246" s="2919"/>
      <c r="E246" s="2921"/>
      <c r="F246" s="2919"/>
      <c r="G246" s="2919"/>
      <c r="H246" s="2927"/>
      <c r="I246" s="2919"/>
      <c r="J246" s="3082"/>
      <c r="K246" s="3082"/>
      <c r="L246" s="3082"/>
      <c r="M246" s="3082"/>
      <c r="N246" s="3082"/>
      <c r="O246" s="3082"/>
      <c r="P246" s="3083"/>
      <c r="Q246" s="3083"/>
      <c r="T246" s="2919"/>
      <c r="U246" s="2919"/>
      <c r="V246" s="2919"/>
      <c r="W246" s="2919"/>
      <c r="X246" s="2919"/>
      <c r="Y246" s="2927"/>
      <c r="Z246" s="2927"/>
      <c r="AA246" s="2927"/>
      <c r="AB246" s="2928"/>
    </row>
    <row r="247" spans="1:28" s="2920" customFormat="1" ht="21.95" customHeight="1">
      <c r="A247" s="2919"/>
      <c r="B247" s="2919"/>
      <c r="C247" s="2919"/>
      <c r="E247" s="2921"/>
      <c r="F247" s="2919"/>
      <c r="G247" s="2919"/>
      <c r="H247" s="2927"/>
      <c r="I247" s="2919"/>
      <c r="J247" s="3082"/>
      <c r="K247" s="3082"/>
      <c r="L247" s="3082"/>
      <c r="M247" s="3082"/>
      <c r="N247" s="3082"/>
      <c r="O247" s="3082"/>
      <c r="P247" s="3083"/>
      <c r="Q247" s="3083"/>
      <c r="T247" s="2919"/>
      <c r="U247" s="2919"/>
      <c r="V247" s="2919"/>
      <c r="W247" s="2919"/>
      <c r="X247" s="2919"/>
      <c r="Y247" s="2927"/>
      <c r="Z247" s="2927"/>
      <c r="AA247" s="2927"/>
      <c r="AB247" s="2928"/>
    </row>
    <row r="248" spans="1:28" s="2920" customFormat="1" ht="21.95" customHeight="1">
      <c r="A248" s="2919"/>
      <c r="B248" s="2919"/>
      <c r="C248" s="2919"/>
      <c r="E248" s="2921"/>
      <c r="F248" s="2919"/>
      <c r="G248" s="2919"/>
      <c r="H248" s="2927"/>
      <c r="I248" s="2919"/>
      <c r="J248" s="3082"/>
      <c r="K248" s="3082"/>
      <c r="L248" s="3082"/>
      <c r="M248" s="3082"/>
      <c r="N248" s="3082"/>
      <c r="O248" s="3082"/>
      <c r="P248" s="3083"/>
      <c r="Q248" s="3083"/>
      <c r="T248" s="2919"/>
      <c r="U248" s="2919"/>
      <c r="V248" s="2919"/>
      <c r="W248" s="2919"/>
      <c r="X248" s="2919"/>
      <c r="Y248" s="2927"/>
      <c r="Z248" s="2927"/>
      <c r="AA248" s="2927"/>
      <c r="AB248" s="2928"/>
    </row>
    <row r="249" spans="1:28" s="2920" customFormat="1" ht="21.95" customHeight="1">
      <c r="A249" s="2919"/>
      <c r="B249" s="2919"/>
      <c r="C249" s="2919"/>
      <c r="E249" s="2921"/>
      <c r="F249" s="2919"/>
      <c r="G249" s="2919"/>
      <c r="H249" s="2927"/>
      <c r="I249" s="2919"/>
      <c r="J249" s="3082"/>
      <c r="K249" s="3082"/>
      <c r="L249" s="3082"/>
      <c r="M249" s="3082"/>
      <c r="N249" s="3082"/>
      <c r="O249" s="3082"/>
      <c r="P249" s="3083"/>
      <c r="Q249" s="3083"/>
      <c r="T249" s="2919"/>
      <c r="U249" s="2919"/>
      <c r="V249" s="2919"/>
      <c r="W249" s="2919"/>
      <c r="X249" s="2919"/>
      <c r="Y249" s="2927"/>
      <c r="Z249" s="2927"/>
      <c r="AA249" s="2927"/>
      <c r="AB249" s="2928"/>
    </row>
    <row r="250" spans="1:28" s="2920" customFormat="1" ht="21.95" customHeight="1">
      <c r="A250" s="2919"/>
      <c r="B250" s="2919"/>
      <c r="C250" s="2919"/>
      <c r="E250" s="2921"/>
      <c r="F250" s="2919"/>
      <c r="G250" s="2919"/>
      <c r="H250" s="2927"/>
      <c r="I250" s="2919"/>
      <c r="J250" s="3082"/>
      <c r="K250" s="3082"/>
      <c r="L250" s="3082"/>
      <c r="M250" s="3082"/>
      <c r="N250" s="3082"/>
      <c r="O250" s="3082"/>
      <c r="P250" s="3083"/>
      <c r="Q250" s="3083"/>
      <c r="T250" s="2919"/>
      <c r="U250" s="2919"/>
      <c r="V250" s="2919"/>
      <c r="W250" s="2919"/>
      <c r="X250" s="2919"/>
      <c r="Y250" s="2927"/>
      <c r="Z250" s="2927"/>
      <c r="AA250" s="2927"/>
      <c r="AB250" s="2928"/>
    </row>
    <row r="251" spans="1:28" s="2920" customFormat="1" ht="21.95" customHeight="1">
      <c r="A251" s="2919"/>
      <c r="B251" s="2919"/>
      <c r="C251" s="2919"/>
      <c r="E251" s="2921"/>
      <c r="F251" s="2919"/>
      <c r="G251" s="2919"/>
      <c r="H251" s="2927"/>
      <c r="I251" s="2919"/>
      <c r="J251" s="3082"/>
      <c r="K251" s="3082"/>
      <c r="L251" s="3082"/>
      <c r="M251" s="3082"/>
      <c r="N251" s="3082"/>
      <c r="O251" s="3082"/>
      <c r="P251" s="3083"/>
      <c r="Q251" s="3083"/>
      <c r="T251" s="2919"/>
      <c r="U251" s="2919"/>
      <c r="V251" s="2919"/>
      <c r="W251" s="2919"/>
      <c r="X251" s="2919"/>
      <c r="Y251" s="2927"/>
      <c r="Z251" s="2927"/>
      <c r="AA251" s="2927"/>
      <c r="AB251" s="2928"/>
    </row>
    <row r="252" spans="1:28" s="2920" customFormat="1" ht="21.95" customHeight="1">
      <c r="A252" s="2919"/>
      <c r="B252" s="2919"/>
      <c r="C252" s="2919"/>
      <c r="E252" s="2921"/>
      <c r="F252" s="2919"/>
      <c r="G252" s="2919"/>
      <c r="H252" s="2927"/>
      <c r="I252" s="2919"/>
      <c r="J252" s="3082"/>
      <c r="K252" s="3082"/>
      <c r="L252" s="3082"/>
      <c r="M252" s="3082"/>
      <c r="N252" s="3082"/>
      <c r="O252" s="3082"/>
      <c r="P252" s="3083"/>
      <c r="Q252" s="3083"/>
      <c r="T252" s="2919"/>
      <c r="U252" s="2919"/>
      <c r="V252" s="2919"/>
      <c r="W252" s="2919"/>
      <c r="X252" s="2919"/>
      <c r="Y252" s="2927"/>
      <c r="Z252" s="2927"/>
      <c r="AA252" s="2927"/>
      <c r="AB252" s="2928"/>
    </row>
    <row r="253" spans="1:28" s="2920" customFormat="1" ht="21.95" customHeight="1">
      <c r="A253" s="2919"/>
      <c r="B253" s="2919"/>
      <c r="C253" s="2919"/>
      <c r="E253" s="2921"/>
      <c r="F253" s="2919"/>
      <c r="G253" s="2919"/>
      <c r="H253" s="2927"/>
      <c r="I253" s="2919"/>
      <c r="J253" s="3082"/>
      <c r="K253" s="3082"/>
      <c r="L253" s="3082"/>
      <c r="M253" s="3082"/>
      <c r="N253" s="3082"/>
      <c r="O253" s="3082"/>
      <c r="P253" s="3083"/>
      <c r="Q253" s="3083"/>
      <c r="T253" s="2919"/>
      <c r="U253" s="2919"/>
      <c r="V253" s="2919"/>
      <c r="W253" s="2919"/>
      <c r="X253" s="2919"/>
      <c r="Y253" s="2927"/>
      <c r="Z253" s="2927"/>
      <c r="AA253" s="2927"/>
      <c r="AB253" s="2928"/>
    </row>
    <row r="254" spans="1:28" s="2920" customFormat="1" ht="21.95" customHeight="1">
      <c r="A254" s="2919"/>
      <c r="B254" s="2919"/>
      <c r="C254" s="2919"/>
      <c r="E254" s="2921"/>
      <c r="F254" s="2919"/>
      <c r="G254" s="2919"/>
      <c r="H254" s="2927"/>
      <c r="I254" s="2919"/>
      <c r="J254" s="3082"/>
      <c r="K254" s="3082"/>
      <c r="L254" s="3082"/>
      <c r="M254" s="3082"/>
      <c r="N254" s="3082"/>
      <c r="O254" s="3082"/>
      <c r="P254" s="3083"/>
      <c r="Q254" s="3083"/>
      <c r="T254" s="2919"/>
      <c r="U254" s="2919"/>
      <c r="V254" s="2919"/>
      <c r="W254" s="2919"/>
      <c r="X254" s="2919"/>
      <c r="Y254" s="2927"/>
      <c r="Z254" s="2927"/>
      <c r="AA254" s="2927"/>
      <c r="AB254" s="2928"/>
    </row>
    <row r="255" spans="1:28" s="2920" customFormat="1" ht="21.95" customHeight="1">
      <c r="A255" s="2919"/>
      <c r="B255" s="2919"/>
      <c r="C255" s="2919"/>
      <c r="E255" s="2921"/>
      <c r="F255" s="2919"/>
      <c r="G255" s="2919"/>
      <c r="H255" s="2927"/>
      <c r="I255" s="2919"/>
      <c r="J255" s="3082"/>
      <c r="K255" s="3082"/>
      <c r="L255" s="3082"/>
      <c r="M255" s="3082"/>
      <c r="N255" s="3082"/>
      <c r="O255" s="3082"/>
      <c r="P255" s="3083"/>
      <c r="Q255" s="3083"/>
      <c r="T255" s="2919"/>
      <c r="U255" s="2919"/>
      <c r="V255" s="2919"/>
      <c r="W255" s="2919"/>
      <c r="X255" s="2919"/>
      <c r="Y255" s="2927"/>
      <c r="Z255" s="2927"/>
      <c r="AA255" s="2927"/>
      <c r="AB255" s="2928"/>
    </row>
    <row r="256" spans="1:28" s="2920" customFormat="1" ht="21.95" customHeight="1">
      <c r="A256" s="2919"/>
      <c r="B256" s="2919"/>
      <c r="C256" s="2919"/>
      <c r="E256" s="2921"/>
      <c r="F256" s="2919"/>
      <c r="G256" s="2919"/>
      <c r="H256" s="2927"/>
      <c r="I256" s="2919"/>
      <c r="J256" s="3082"/>
      <c r="K256" s="3082"/>
      <c r="L256" s="3082"/>
      <c r="M256" s="3082"/>
      <c r="N256" s="3082"/>
      <c r="O256" s="3082"/>
      <c r="P256" s="3083"/>
      <c r="Q256" s="3083"/>
      <c r="T256" s="2919"/>
      <c r="U256" s="2919"/>
      <c r="V256" s="2919"/>
      <c r="W256" s="2919"/>
      <c r="X256" s="2919"/>
      <c r="Y256" s="2927"/>
      <c r="Z256" s="2927"/>
      <c r="AA256" s="2927"/>
      <c r="AB256" s="2928"/>
    </row>
    <row r="257" spans="1:28" s="2920" customFormat="1" ht="21.95" customHeight="1">
      <c r="A257" s="2919"/>
      <c r="B257" s="2919"/>
      <c r="C257" s="2919"/>
      <c r="E257" s="2921"/>
      <c r="F257" s="2919"/>
      <c r="G257" s="2919"/>
      <c r="H257" s="2927"/>
      <c r="I257" s="2919"/>
      <c r="J257" s="3082"/>
      <c r="K257" s="3082"/>
      <c r="L257" s="3082"/>
      <c r="M257" s="3082"/>
      <c r="N257" s="3082"/>
      <c r="O257" s="3082"/>
      <c r="P257" s="3083"/>
      <c r="Q257" s="3083"/>
      <c r="T257" s="2919"/>
      <c r="U257" s="2919"/>
      <c r="V257" s="2919"/>
      <c r="W257" s="2919"/>
      <c r="X257" s="2919"/>
      <c r="Y257" s="2927"/>
      <c r="Z257" s="2927"/>
      <c r="AA257" s="2927"/>
      <c r="AB257" s="2928"/>
    </row>
    <row r="258" spans="1:28" s="2920" customFormat="1" ht="21.95" customHeight="1">
      <c r="A258" s="2919"/>
      <c r="B258" s="2919"/>
      <c r="C258" s="2919"/>
      <c r="E258" s="2921"/>
      <c r="F258" s="2919"/>
      <c r="G258" s="2919"/>
      <c r="H258" s="2927"/>
      <c r="I258" s="2919"/>
      <c r="J258" s="3082"/>
      <c r="K258" s="3082"/>
      <c r="L258" s="3082"/>
      <c r="M258" s="3082"/>
      <c r="N258" s="3082"/>
      <c r="O258" s="3082"/>
      <c r="P258" s="3083"/>
      <c r="Q258" s="3083"/>
      <c r="T258" s="2919"/>
      <c r="U258" s="2919"/>
      <c r="V258" s="2919"/>
      <c r="W258" s="2919"/>
      <c r="X258" s="2919"/>
      <c r="Y258" s="2927"/>
      <c r="Z258" s="2927"/>
      <c r="AA258" s="2927"/>
      <c r="AB258" s="2928"/>
    </row>
    <row r="259" spans="1:28" s="2920" customFormat="1" ht="21.95" customHeight="1">
      <c r="A259" s="2919"/>
      <c r="B259" s="2919"/>
      <c r="C259" s="2919"/>
      <c r="E259" s="2921"/>
      <c r="F259" s="2919"/>
      <c r="G259" s="2919"/>
      <c r="H259" s="2927"/>
      <c r="I259" s="2919"/>
      <c r="J259" s="3082"/>
      <c r="K259" s="3082"/>
      <c r="L259" s="3082"/>
      <c r="M259" s="3082"/>
      <c r="N259" s="3082"/>
      <c r="O259" s="3082"/>
      <c r="P259" s="3083"/>
      <c r="Q259" s="3083"/>
      <c r="T259" s="2919"/>
      <c r="U259" s="2919"/>
      <c r="V259" s="2919"/>
      <c r="W259" s="2919"/>
      <c r="X259" s="2919"/>
      <c r="Y259" s="2927"/>
      <c r="Z259" s="2927"/>
      <c r="AA259" s="2927"/>
      <c r="AB259" s="2928"/>
    </row>
    <row r="260" spans="1:28" s="2920" customFormat="1" ht="21.95" customHeight="1">
      <c r="A260" s="2919"/>
      <c r="B260" s="2919"/>
      <c r="C260" s="2919"/>
      <c r="E260" s="2921"/>
      <c r="F260" s="2919"/>
      <c r="G260" s="2919"/>
      <c r="H260" s="2927"/>
      <c r="I260" s="2919"/>
      <c r="J260" s="3082"/>
      <c r="K260" s="3082"/>
      <c r="L260" s="3082"/>
      <c r="M260" s="3082"/>
      <c r="N260" s="3082"/>
      <c r="O260" s="3082"/>
      <c r="P260" s="3083"/>
      <c r="Q260" s="3083"/>
      <c r="T260" s="2919"/>
      <c r="U260" s="2919"/>
      <c r="V260" s="2919"/>
      <c r="W260" s="2919"/>
      <c r="X260" s="2919"/>
      <c r="Y260" s="2927"/>
      <c r="Z260" s="2927"/>
      <c r="AA260" s="2927"/>
      <c r="AB260" s="2928"/>
    </row>
    <row r="261" spans="1:28" s="2920" customFormat="1" ht="21.95" customHeight="1">
      <c r="A261" s="2919"/>
      <c r="B261" s="2919"/>
      <c r="C261" s="2919"/>
      <c r="E261" s="2921"/>
      <c r="F261" s="2919"/>
      <c r="G261" s="2919"/>
      <c r="H261" s="2927"/>
      <c r="I261" s="2919"/>
      <c r="J261" s="3082"/>
      <c r="K261" s="3082"/>
      <c r="L261" s="3082"/>
      <c r="M261" s="3082"/>
      <c r="N261" s="3082"/>
      <c r="O261" s="3082"/>
      <c r="P261" s="3083"/>
      <c r="Q261" s="3083"/>
      <c r="T261" s="2919"/>
      <c r="U261" s="2919"/>
      <c r="V261" s="2919"/>
      <c r="W261" s="2919"/>
      <c r="X261" s="2919"/>
      <c r="Y261" s="2927"/>
      <c r="Z261" s="2927"/>
      <c r="AA261" s="2927"/>
      <c r="AB261" s="2928"/>
    </row>
    <row r="262" spans="1:28" s="2920" customFormat="1" ht="21.95" customHeight="1">
      <c r="A262" s="2919"/>
      <c r="B262" s="2919"/>
      <c r="C262" s="2919"/>
      <c r="E262" s="2921"/>
      <c r="F262" s="2919"/>
      <c r="G262" s="2919"/>
      <c r="H262" s="2927"/>
      <c r="I262" s="2919"/>
      <c r="J262" s="3082"/>
      <c r="K262" s="3082"/>
      <c r="L262" s="3082"/>
      <c r="M262" s="3082"/>
      <c r="N262" s="3082"/>
      <c r="O262" s="3082"/>
      <c r="P262" s="3083"/>
      <c r="Q262" s="3083"/>
      <c r="T262" s="2919"/>
      <c r="U262" s="2919"/>
      <c r="V262" s="2919"/>
      <c r="W262" s="2919"/>
      <c r="X262" s="2919"/>
      <c r="Y262" s="2927"/>
      <c r="Z262" s="2927"/>
      <c r="AA262" s="2927"/>
      <c r="AB262" s="2928"/>
    </row>
    <row r="263" spans="1:28" s="2920" customFormat="1" ht="21.95" customHeight="1">
      <c r="A263" s="2919"/>
      <c r="B263" s="2919"/>
      <c r="C263" s="2919"/>
      <c r="E263" s="2921"/>
      <c r="F263" s="2919"/>
      <c r="G263" s="2919"/>
      <c r="H263" s="2927"/>
      <c r="I263" s="2919"/>
      <c r="J263" s="3082"/>
      <c r="K263" s="3082"/>
      <c r="L263" s="3082"/>
      <c r="M263" s="3082"/>
      <c r="N263" s="3082"/>
      <c r="O263" s="3082"/>
      <c r="P263" s="3083"/>
      <c r="Q263" s="3083"/>
      <c r="T263" s="2919"/>
      <c r="U263" s="2919"/>
      <c r="V263" s="2919"/>
      <c r="W263" s="2919"/>
      <c r="X263" s="2919"/>
      <c r="Y263" s="2927"/>
      <c r="Z263" s="2927"/>
      <c r="AA263" s="2927"/>
      <c r="AB263" s="2928"/>
    </row>
    <row r="264" spans="1:28" s="2920" customFormat="1" ht="21.95" customHeight="1">
      <c r="A264" s="2919"/>
      <c r="B264" s="2919"/>
      <c r="C264" s="2919"/>
      <c r="E264" s="2921"/>
      <c r="F264" s="2919"/>
      <c r="G264" s="2919"/>
      <c r="H264" s="2927"/>
      <c r="I264" s="2919"/>
      <c r="J264" s="3082"/>
      <c r="K264" s="3082"/>
      <c r="L264" s="3082"/>
      <c r="M264" s="3082"/>
      <c r="N264" s="3082"/>
      <c r="O264" s="3082"/>
      <c r="P264" s="3083"/>
      <c r="Q264" s="3083"/>
      <c r="T264" s="2919"/>
      <c r="U264" s="2919"/>
      <c r="V264" s="2919"/>
      <c r="W264" s="2919"/>
      <c r="X264" s="2919"/>
      <c r="Y264" s="2927"/>
      <c r="Z264" s="2927"/>
      <c r="AA264" s="2927"/>
      <c r="AB264" s="2928"/>
    </row>
    <row r="265" spans="1:28" s="2920" customFormat="1" ht="21.95" customHeight="1">
      <c r="A265" s="2919"/>
      <c r="B265" s="2919"/>
      <c r="C265" s="2919"/>
      <c r="E265" s="2921"/>
      <c r="F265" s="2919"/>
      <c r="G265" s="2919"/>
      <c r="H265" s="2927"/>
      <c r="I265" s="2919"/>
      <c r="J265" s="3082"/>
      <c r="K265" s="3082"/>
      <c r="L265" s="3082"/>
      <c r="M265" s="3082"/>
      <c r="N265" s="3082"/>
      <c r="O265" s="3082"/>
      <c r="P265" s="3083"/>
      <c r="Q265" s="3083"/>
      <c r="T265" s="2919"/>
      <c r="U265" s="2919"/>
      <c r="V265" s="2919"/>
      <c r="W265" s="2919"/>
      <c r="X265" s="2919"/>
      <c r="Y265" s="2927"/>
      <c r="Z265" s="2927"/>
      <c r="AA265" s="2927"/>
      <c r="AB265" s="2928"/>
    </row>
    <row r="266" spans="1:28" s="2920" customFormat="1" ht="21.95" customHeight="1">
      <c r="A266" s="2919"/>
      <c r="B266" s="2919"/>
      <c r="C266" s="2919"/>
      <c r="E266" s="2921"/>
      <c r="F266" s="2919"/>
      <c r="G266" s="2919"/>
      <c r="H266" s="2927"/>
      <c r="I266" s="2919"/>
      <c r="J266" s="3082"/>
      <c r="K266" s="3082"/>
      <c r="L266" s="3082"/>
      <c r="M266" s="3082"/>
      <c r="N266" s="3082"/>
      <c r="O266" s="3082"/>
      <c r="P266" s="3083"/>
      <c r="Q266" s="3083"/>
      <c r="T266" s="2919"/>
      <c r="U266" s="2919"/>
      <c r="V266" s="2919"/>
      <c r="W266" s="2919"/>
      <c r="X266" s="2919"/>
      <c r="Y266" s="2927"/>
      <c r="Z266" s="2927"/>
      <c r="AA266" s="2927"/>
      <c r="AB266" s="2928"/>
    </row>
    <row r="267" spans="1:28" s="2920" customFormat="1" ht="21.95" customHeight="1">
      <c r="A267" s="2919"/>
      <c r="B267" s="2919"/>
      <c r="C267" s="2919"/>
      <c r="E267" s="2921"/>
      <c r="F267" s="2919"/>
      <c r="G267" s="2919"/>
      <c r="H267" s="2927"/>
      <c r="I267" s="2919"/>
      <c r="J267" s="3082"/>
      <c r="K267" s="3082"/>
      <c r="L267" s="3082"/>
      <c r="M267" s="3082"/>
      <c r="N267" s="3082"/>
      <c r="O267" s="3082"/>
      <c r="P267" s="3083"/>
      <c r="Q267" s="3083"/>
      <c r="T267" s="2919"/>
      <c r="U267" s="2919"/>
      <c r="V267" s="2919"/>
      <c r="W267" s="2919"/>
      <c r="X267" s="2919"/>
      <c r="Y267" s="2927"/>
      <c r="Z267" s="2927"/>
      <c r="AA267" s="2927"/>
      <c r="AB267" s="2928"/>
    </row>
    <row r="268" spans="1:28" s="2920" customFormat="1" ht="21.95" customHeight="1">
      <c r="A268" s="2919"/>
      <c r="B268" s="2919"/>
      <c r="C268" s="2919"/>
      <c r="E268" s="2921"/>
      <c r="F268" s="2919"/>
      <c r="G268" s="2919"/>
      <c r="H268" s="2927"/>
      <c r="I268" s="2919"/>
      <c r="J268" s="3082"/>
      <c r="K268" s="3082"/>
      <c r="L268" s="3082"/>
      <c r="M268" s="3082"/>
      <c r="N268" s="3082"/>
      <c r="O268" s="3082"/>
      <c r="P268" s="3083"/>
      <c r="Q268" s="3083"/>
      <c r="T268" s="2919"/>
      <c r="U268" s="2919"/>
      <c r="V268" s="2919"/>
      <c r="W268" s="2919"/>
      <c r="X268" s="2919"/>
      <c r="Y268" s="2927"/>
      <c r="Z268" s="2927"/>
      <c r="AA268" s="2927"/>
      <c r="AB268" s="2928"/>
    </row>
    <row r="269" spans="1:28" s="2920" customFormat="1" ht="21.95" customHeight="1">
      <c r="A269" s="2919"/>
      <c r="B269" s="2919"/>
      <c r="C269" s="2919"/>
      <c r="E269" s="2921"/>
      <c r="F269" s="2919"/>
      <c r="G269" s="2919"/>
      <c r="H269" s="2927"/>
      <c r="I269" s="2919"/>
      <c r="J269" s="3082"/>
      <c r="K269" s="3082"/>
      <c r="L269" s="3082"/>
      <c r="M269" s="3082"/>
      <c r="N269" s="3082"/>
      <c r="O269" s="3082"/>
      <c r="P269" s="3083"/>
      <c r="Q269" s="3083"/>
      <c r="T269" s="2919"/>
      <c r="U269" s="2919"/>
      <c r="V269" s="2919"/>
      <c r="W269" s="2919"/>
      <c r="X269" s="2919"/>
      <c r="Y269" s="2927"/>
      <c r="Z269" s="2927"/>
      <c r="AA269" s="2927"/>
      <c r="AB269" s="2928"/>
    </row>
    <row r="270" spans="1:28" s="2920" customFormat="1" ht="21.95" customHeight="1">
      <c r="A270" s="2919"/>
      <c r="B270" s="2919"/>
      <c r="C270" s="2919"/>
      <c r="E270" s="2921"/>
      <c r="F270" s="2919"/>
      <c r="G270" s="2919"/>
      <c r="H270" s="2927"/>
      <c r="I270" s="2919"/>
      <c r="J270" s="3082"/>
      <c r="K270" s="3082"/>
      <c r="L270" s="3082"/>
      <c r="M270" s="3082"/>
      <c r="N270" s="3082"/>
      <c r="O270" s="3082"/>
      <c r="P270" s="3083"/>
      <c r="Q270" s="3083"/>
      <c r="T270" s="2919"/>
      <c r="U270" s="2919"/>
      <c r="V270" s="2919"/>
      <c r="W270" s="2919"/>
      <c r="X270" s="2919"/>
      <c r="Y270" s="2927"/>
      <c r="Z270" s="2927"/>
      <c r="AA270" s="2927"/>
      <c r="AB270" s="2928"/>
    </row>
    <row r="271" spans="1:28" s="2920" customFormat="1" ht="21.95" customHeight="1">
      <c r="A271" s="2919"/>
      <c r="B271" s="2919"/>
      <c r="C271" s="2919"/>
      <c r="E271" s="2921"/>
      <c r="F271" s="2919"/>
      <c r="G271" s="2919"/>
      <c r="H271" s="2927"/>
      <c r="I271" s="2919"/>
      <c r="J271" s="3082"/>
      <c r="K271" s="3082"/>
      <c r="L271" s="3082"/>
      <c r="M271" s="3082"/>
      <c r="N271" s="3082"/>
      <c r="O271" s="3082"/>
      <c r="P271" s="3083"/>
      <c r="Q271" s="3083"/>
      <c r="T271" s="2919"/>
      <c r="U271" s="2919"/>
      <c r="V271" s="2919"/>
      <c r="W271" s="2919"/>
      <c r="X271" s="2919"/>
      <c r="Y271" s="2927"/>
      <c r="Z271" s="2927"/>
      <c r="AA271" s="2927"/>
      <c r="AB271" s="2928"/>
    </row>
    <row r="272" spans="1:28" s="2920" customFormat="1" ht="21.95" customHeight="1">
      <c r="A272" s="2919"/>
      <c r="B272" s="2919"/>
      <c r="C272" s="2919"/>
      <c r="E272" s="2921"/>
      <c r="F272" s="2919"/>
      <c r="G272" s="2919"/>
      <c r="H272" s="2927"/>
      <c r="I272" s="2919"/>
      <c r="J272" s="3082"/>
      <c r="K272" s="3082"/>
      <c r="L272" s="3082"/>
      <c r="M272" s="3082"/>
      <c r="N272" s="3082"/>
      <c r="O272" s="3082"/>
      <c r="P272" s="3083"/>
      <c r="Q272" s="3083"/>
      <c r="T272" s="2919"/>
      <c r="U272" s="2919"/>
      <c r="V272" s="2919"/>
      <c r="W272" s="2919"/>
      <c r="X272" s="2919"/>
      <c r="Y272" s="2927"/>
      <c r="Z272" s="2927"/>
      <c r="AA272" s="2927"/>
      <c r="AB272" s="2928"/>
    </row>
    <row r="273" spans="1:28" s="2920" customFormat="1" ht="21.95" customHeight="1">
      <c r="A273" s="2919"/>
      <c r="B273" s="2919"/>
      <c r="C273" s="2919"/>
      <c r="E273" s="2921"/>
      <c r="F273" s="2919"/>
      <c r="G273" s="2919"/>
      <c r="H273" s="2927"/>
      <c r="I273" s="2919"/>
      <c r="J273" s="3082"/>
      <c r="K273" s="3082"/>
      <c r="L273" s="3082"/>
      <c r="M273" s="3082"/>
      <c r="N273" s="3082"/>
      <c r="O273" s="3082"/>
      <c r="P273" s="3083"/>
      <c r="Q273" s="3083"/>
      <c r="T273" s="2919"/>
      <c r="U273" s="2919"/>
      <c r="V273" s="2919"/>
      <c r="W273" s="2919"/>
      <c r="X273" s="2919"/>
      <c r="Y273" s="2927"/>
      <c r="Z273" s="2927"/>
      <c r="AA273" s="2927"/>
      <c r="AB273" s="2928"/>
    </row>
    <row r="274" spans="1:28" s="2920" customFormat="1" ht="21.95" customHeight="1">
      <c r="A274" s="2919"/>
      <c r="B274" s="2919"/>
      <c r="C274" s="2919"/>
      <c r="E274" s="2921"/>
      <c r="F274" s="2919"/>
      <c r="G274" s="2919"/>
      <c r="H274" s="2927"/>
      <c r="I274" s="2919"/>
      <c r="J274" s="3082"/>
      <c r="K274" s="3082"/>
      <c r="L274" s="3082"/>
      <c r="M274" s="3082"/>
      <c r="N274" s="3082"/>
      <c r="O274" s="3082"/>
      <c r="P274" s="3083"/>
      <c r="Q274" s="3083"/>
      <c r="T274" s="2919"/>
      <c r="U274" s="2919"/>
      <c r="V274" s="2919"/>
      <c r="W274" s="2919"/>
      <c r="X274" s="2919"/>
      <c r="Y274" s="2927"/>
      <c r="Z274" s="2927"/>
      <c r="AA274" s="2927"/>
      <c r="AB274" s="2928"/>
    </row>
    <row r="275" spans="1:28" s="2920" customFormat="1" ht="21.95" customHeight="1">
      <c r="A275" s="2919"/>
      <c r="B275" s="2919"/>
      <c r="C275" s="2919"/>
      <c r="E275" s="2921"/>
      <c r="F275" s="2919"/>
      <c r="G275" s="2919"/>
      <c r="H275" s="2927"/>
      <c r="I275" s="2919"/>
      <c r="J275" s="3082"/>
      <c r="K275" s="3082"/>
      <c r="L275" s="3082"/>
      <c r="M275" s="3082"/>
      <c r="N275" s="3082"/>
      <c r="O275" s="3082"/>
      <c r="P275" s="3083"/>
      <c r="Q275" s="3083"/>
      <c r="T275" s="2919"/>
      <c r="U275" s="2919"/>
      <c r="V275" s="2919"/>
      <c r="W275" s="2919"/>
      <c r="X275" s="2919"/>
      <c r="Y275" s="2927"/>
      <c r="Z275" s="2927"/>
      <c r="AA275" s="2927"/>
      <c r="AB275" s="2928"/>
    </row>
    <row r="276" spans="1:28" s="2920" customFormat="1" ht="21.95" customHeight="1">
      <c r="A276" s="2919"/>
      <c r="B276" s="2919"/>
      <c r="C276" s="2919"/>
      <c r="E276" s="2921"/>
      <c r="F276" s="2919"/>
      <c r="G276" s="2919"/>
      <c r="H276" s="2927"/>
      <c r="I276" s="2919"/>
      <c r="J276" s="3082"/>
      <c r="K276" s="3082"/>
      <c r="L276" s="3082"/>
      <c r="M276" s="3082"/>
      <c r="N276" s="3082"/>
      <c r="O276" s="3082"/>
      <c r="P276" s="3083"/>
      <c r="Q276" s="3083"/>
      <c r="T276" s="2919"/>
      <c r="U276" s="2919"/>
      <c r="V276" s="2919"/>
      <c r="W276" s="2919"/>
      <c r="X276" s="2919"/>
      <c r="Y276" s="2927"/>
      <c r="Z276" s="2927"/>
      <c r="AA276" s="2927"/>
      <c r="AB276" s="2928"/>
    </row>
    <row r="277" spans="1:28" s="2920" customFormat="1" ht="21.95" customHeight="1">
      <c r="A277" s="2919"/>
      <c r="B277" s="2919"/>
      <c r="C277" s="2919"/>
      <c r="E277" s="2921"/>
      <c r="F277" s="2919"/>
      <c r="G277" s="2919"/>
      <c r="H277" s="2927"/>
      <c r="I277" s="2919"/>
      <c r="J277" s="3082"/>
      <c r="K277" s="3082"/>
      <c r="L277" s="3082"/>
      <c r="M277" s="3082"/>
      <c r="N277" s="3082"/>
      <c r="O277" s="3082"/>
      <c r="P277" s="3083"/>
      <c r="Q277" s="3083"/>
      <c r="T277" s="2919"/>
      <c r="U277" s="2919"/>
      <c r="V277" s="2919"/>
      <c r="W277" s="2919"/>
      <c r="X277" s="2919"/>
      <c r="Y277" s="2927"/>
      <c r="Z277" s="2927"/>
      <c r="AA277" s="2927"/>
      <c r="AB277" s="2928"/>
    </row>
    <row r="278" spans="1:28" s="2920" customFormat="1" ht="21.95" customHeight="1">
      <c r="A278" s="2919"/>
      <c r="B278" s="2919"/>
      <c r="C278" s="2919"/>
      <c r="E278" s="2921"/>
      <c r="F278" s="2919"/>
      <c r="G278" s="2919"/>
      <c r="H278" s="2927"/>
      <c r="I278" s="2919"/>
      <c r="J278" s="3082"/>
      <c r="K278" s="3082"/>
      <c r="L278" s="3082"/>
      <c r="M278" s="3082"/>
      <c r="N278" s="3082"/>
      <c r="O278" s="3082"/>
      <c r="P278" s="3083"/>
      <c r="Q278" s="3083"/>
      <c r="T278" s="2919"/>
      <c r="U278" s="2919"/>
      <c r="V278" s="2919"/>
      <c r="W278" s="2919"/>
      <c r="X278" s="2919"/>
      <c r="Y278" s="2927"/>
      <c r="Z278" s="2927"/>
      <c r="AA278" s="2927"/>
      <c r="AB278" s="2928"/>
    </row>
    <row r="279" spans="1:28" s="2920" customFormat="1" ht="21.95" customHeight="1">
      <c r="A279" s="2919"/>
      <c r="B279" s="2919"/>
      <c r="C279" s="2919"/>
      <c r="E279" s="2921"/>
      <c r="F279" s="2919"/>
      <c r="G279" s="2919"/>
      <c r="H279" s="2927"/>
      <c r="I279" s="2919"/>
      <c r="J279" s="3082"/>
      <c r="K279" s="3082"/>
      <c r="L279" s="3082"/>
      <c r="M279" s="3082"/>
      <c r="N279" s="3082"/>
      <c r="O279" s="3082"/>
      <c r="P279" s="3083"/>
      <c r="Q279" s="3083"/>
      <c r="T279" s="2919"/>
      <c r="U279" s="2919"/>
      <c r="V279" s="2919"/>
      <c r="W279" s="2919"/>
      <c r="X279" s="2919"/>
      <c r="Y279" s="2927"/>
      <c r="Z279" s="2927"/>
      <c r="AA279" s="2927"/>
      <c r="AB279" s="2928"/>
    </row>
    <row r="280" spans="1:28" s="2920" customFormat="1" ht="21.95" customHeight="1">
      <c r="A280" s="2919"/>
      <c r="B280" s="2919"/>
      <c r="C280" s="2919"/>
      <c r="E280" s="2921"/>
      <c r="F280" s="2919"/>
      <c r="G280" s="2919"/>
      <c r="H280" s="2927"/>
      <c r="I280" s="2919"/>
      <c r="J280" s="3082"/>
      <c r="K280" s="3082"/>
      <c r="L280" s="3082"/>
      <c r="M280" s="3082"/>
      <c r="N280" s="3082"/>
      <c r="O280" s="3082"/>
      <c r="P280" s="3083"/>
      <c r="Q280" s="3083"/>
      <c r="T280" s="2919"/>
      <c r="U280" s="2919"/>
      <c r="V280" s="2919"/>
      <c r="W280" s="2919"/>
      <c r="X280" s="2919"/>
      <c r="Y280" s="2927"/>
      <c r="Z280" s="2927"/>
      <c r="AA280" s="2927"/>
      <c r="AB280" s="2928"/>
    </row>
    <row r="281" spans="1:28" s="2920" customFormat="1" ht="21.95" customHeight="1">
      <c r="A281" s="2919"/>
      <c r="B281" s="2919"/>
      <c r="C281" s="2919"/>
      <c r="E281" s="2921"/>
      <c r="F281" s="2919"/>
      <c r="G281" s="2919"/>
      <c r="H281" s="2927"/>
      <c r="I281" s="2919"/>
      <c r="J281" s="3082"/>
      <c r="K281" s="3082"/>
      <c r="L281" s="3082"/>
      <c r="M281" s="3082"/>
      <c r="N281" s="3082"/>
      <c r="O281" s="3082"/>
      <c r="P281" s="3083"/>
      <c r="Q281" s="3083"/>
      <c r="T281" s="2919"/>
      <c r="U281" s="2919"/>
      <c r="V281" s="2919"/>
      <c r="W281" s="2919"/>
      <c r="X281" s="2919"/>
      <c r="Y281" s="2927"/>
      <c r="Z281" s="2927"/>
      <c r="AA281" s="2927"/>
      <c r="AB281" s="2928"/>
    </row>
    <row r="282" spans="1:28" s="2920" customFormat="1" ht="21.95" customHeight="1">
      <c r="A282" s="2919"/>
      <c r="B282" s="2919"/>
      <c r="C282" s="2919"/>
      <c r="E282" s="2921"/>
      <c r="F282" s="2919"/>
      <c r="G282" s="2919"/>
      <c r="H282" s="2927"/>
      <c r="I282" s="2919"/>
      <c r="J282" s="3082"/>
      <c r="K282" s="3082"/>
      <c r="L282" s="3082"/>
      <c r="M282" s="3082"/>
      <c r="N282" s="3082"/>
      <c r="O282" s="3082"/>
      <c r="P282" s="3083"/>
      <c r="Q282" s="3083"/>
      <c r="T282" s="2919"/>
      <c r="U282" s="2919"/>
      <c r="V282" s="2919"/>
      <c r="W282" s="2919"/>
      <c r="X282" s="2919"/>
      <c r="Y282" s="2927"/>
      <c r="Z282" s="2927"/>
      <c r="AA282" s="2927"/>
      <c r="AB282" s="2928"/>
    </row>
    <row r="283" spans="1:28" s="2920" customFormat="1" ht="21.95" customHeight="1">
      <c r="A283" s="2919"/>
      <c r="B283" s="2919"/>
      <c r="C283" s="2919"/>
      <c r="E283" s="2921"/>
      <c r="F283" s="2919"/>
      <c r="G283" s="2919"/>
      <c r="H283" s="2919"/>
      <c r="I283" s="2919"/>
      <c r="J283" s="3082"/>
      <c r="K283" s="3082"/>
      <c r="L283" s="3082"/>
      <c r="M283" s="3082"/>
      <c r="N283" s="3082"/>
      <c r="O283" s="3082"/>
      <c r="P283" s="3083"/>
      <c r="Q283" s="3083"/>
      <c r="T283" s="2919"/>
      <c r="U283" s="2919"/>
      <c r="V283" s="2919"/>
      <c r="W283" s="2919"/>
      <c r="X283" s="2919"/>
      <c r="Y283" s="2927"/>
      <c r="Z283" s="2927"/>
      <c r="AA283" s="2927"/>
      <c r="AB283" s="2928"/>
    </row>
    <row r="284" spans="1:28" s="2920" customFormat="1" ht="21.95" customHeight="1">
      <c r="A284" s="2919"/>
      <c r="B284" s="2919"/>
      <c r="C284" s="2919"/>
      <c r="E284" s="2921"/>
      <c r="F284" s="2919"/>
      <c r="G284" s="2919"/>
      <c r="H284" s="2919"/>
      <c r="I284" s="2919"/>
      <c r="J284" s="3082"/>
      <c r="K284" s="3082"/>
      <c r="L284" s="3082"/>
      <c r="M284" s="3082"/>
      <c r="N284" s="3082"/>
      <c r="O284" s="3082"/>
      <c r="P284" s="3083"/>
      <c r="Q284" s="3083"/>
      <c r="T284" s="2919"/>
      <c r="U284" s="2919"/>
      <c r="V284" s="2919"/>
      <c r="W284" s="2919"/>
      <c r="X284" s="2919"/>
      <c r="Y284" s="2927"/>
      <c r="Z284" s="2927"/>
      <c r="AA284" s="2927"/>
      <c r="AB284" s="2928"/>
    </row>
    <row r="285" spans="1:28" s="2920" customFormat="1" ht="21.95" customHeight="1">
      <c r="A285" s="2919"/>
      <c r="B285" s="2919"/>
      <c r="C285" s="2919"/>
      <c r="E285" s="2921"/>
      <c r="F285" s="2919"/>
      <c r="G285" s="2919"/>
      <c r="H285" s="2919"/>
      <c r="I285" s="2919"/>
      <c r="J285" s="3082"/>
      <c r="K285" s="3082"/>
      <c r="L285" s="3082"/>
      <c r="M285" s="3082"/>
      <c r="N285" s="3082"/>
      <c r="O285" s="3082"/>
      <c r="P285" s="3083"/>
      <c r="Q285" s="3083"/>
      <c r="T285" s="2919"/>
      <c r="U285" s="2919"/>
      <c r="V285" s="2919"/>
      <c r="W285" s="2919"/>
      <c r="X285" s="2919"/>
      <c r="Y285" s="2927"/>
      <c r="Z285" s="2927"/>
      <c r="AA285" s="2927"/>
      <c r="AB285" s="2928"/>
    </row>
    <row r="286" spans="1:28" s="2920" customFormat="1" ht="21.95" customHeight="1">
      <c r="A286" s="2919"/>
      <c r="B286" s="2919"/>
      <c r="C286" s="2919"/>
      <c r="E286" s="2921"/>
      <c r="F286" s="2919"/>
      <c r="G286" s="2919"/>
      <c r="H286" s="2919"/>
      <c r="I286" s="2919"/>
      <c r="J286" s="3082"/>
      <c r="K286" s="3082"/>
      <c r="L286" s="3082"/>
      <c r="M286" s="3082"/>
      <c r="N286" s="3082"/>
      <c r="O286" s="3082"/>
      <c r="P286" s="3083"/>
      <c r="Q286" s="3083"/>
      <c r="T286" s="2919"/>
      <c r="U286" s="2919"/>
      <c r="V286" s="2919"/>
      <c r="W286" s="2919"/>
      <c r="X286" s="2919"/>
      <c r="Y286" s="2927"/>
      <c r="Z286" s="2927"/>
      <c r="AA286" s="2927"/>
      <c r="AB286" s="2928"/>
    </row>
    <row r="287" spans="1:28" s="2920" customFormat="1" ht="21.95" customHeight="1">
      <c r="A287" s="2919"/>
      <c r="B287" s="2919"/>
      <c r="C287" s="2919"/>
      <c r="E287" s="2921"/>
      <c r="F287" s="2919"/>
      <c r="G287" s="2919"/>
      <c r="H287" s="2919"/>
      <c r="I287" s="2919"/>
      <c r="J287" s="3082"/>
      <c r="K287" s="3082"/>
      <c r="L287" s="3082"/>
      <c r="M287" s="3082"/>
      <c r="N287" s="3082"/>
      <c r="O287" s="3082"/>
      <c r="P287" s="3083"/>
      <c r="Q287" s="3083"/>
      <c r="T287" s="2919"/>
      <c r="U287" s="2919"/>
      <c r="V287" s="2919"/>
      <c r="W287" s="2919"/>
      <c r="X287" s="2919"/>
      <c r="Y287" s="2927"/>
      <c r="Z287" s="2927"/>
      <c r="AA287" s="2927"/>
      <c r="AB287" s="2928"/>
    </row>
    <row r="288" spans="1:28" s="2920" customFormat="1" ht="21.95" customHeight="1">
      <c r="A288" s="2919"/>
      <c r="B288" s="2919"/>
      <c r="C288" s="2919"/>
      <c r="E288" s="2921"/>
      <c r="F288" s="2919"/>
      <c r="G288" s="2919"/>
      <c r="H288" s="2919"/>
      <c r="I288" s="2919"/>
      <c r="J288" s="3082"/>
      <c r="K288" s="3082"/>
      <c r="L288" s="3082"/>
      <c r="M288" s="3082"/>
      <c r="N288" s="3082"/>
      <c r="O288" s="3082"/>
      <c r="P288" s="3083"/>
      <c r="Q288" s="3083"/>
      <c r="T288" s="2919"/>
      <c r="U288" s="2919"/>
      <c r="V288" s="2919"/>
      <c r="W288" s="2919"/>
      <c r="X288" s="2919"/>
      <c r="Y288" s="2927"/>
      <c r="Z288" s="2927"/>
      <c r="AA288" s="2927"/>
      <c r="AB288" s="2928"/>
    </row>
    <row r="289" spans="1:28" s="2920" customFormat="1" ht="21.95" customHeight="1">
      <c r="A289" s="2919"/>
      <c r="B289" s="2919"/>
      <c r="C289" s="2919"/>
      <c r="E289" s="2921"/>
      <c r="F289" s="2919"/>
      <c r="G289" s="2919"/>
      <c r="H289" s="2919"/>
      <c r="I289" s="2919"/>
      <c r="J289" s="3082"/>
      <c r="K289" s="3082"/>
      <c r="L289" s="3082"/>
      <c r="M289" s="3082"/>
      <c r="N289" s="3082"/>
      <c r="O289" s="3082"/>
      <c r="P289" s="3083"/>
      <c r="Q289" s="3083"/>
      <c r="T289" s="2919"/>
      <c r="U289" s="2919"/>
      <c r="V289" s="2919"/>
      <c r="W289" s="2919"/>
      <c r="X289" s="2919"/>
      <c r="Y289" s="2927"/>
      <c r="Z289" s="2927"/>
      <c r="AA289" s="2927"/>
      <c r="AB289" s="2928"/>
    </row>
    <row r="290" spans="1:28" s="2920" customFormat="1" ht="21.95" customHeight="1">
      <c r="A290" s="2919"/>
      <c r="B290" s="2919"/>
      <c r="C290" s="2919"/>
      <c r="E290" s="2921"/>
      <c r="F290" s="2919"/>
      <c r="G290" s="2919"/>
      <c r="H290" s="2919"/>
      <c r="I290" s="2919"/>
      <c r="J290" s="3082"/>
      <c r="K290" s="3082"/>
      <c r="L290" s="3082"/>
      <c r="M290" s="3082"/>
      <c r="N290" s="3082"/>
      <c r="O290" s="3082"/>
      <c r="P290" s="3083"/>
      <c r="Q290" s="3083"/>
      <c r="T290" s="2919"/>
      <c r="U290" s="2919"/>
      <c r="V290" s="2919"/>
      <c r="W290" s="2919"/>
      <c r="X290" s="2919"/>
      <c r="Y290" s="2927"/>
      <c r="Z290" s="2927"/>
      <c r="AA290" s="2927"/>
      <c r="AB290" s="2928"/>
    </row>
    <row r="291" spans="1:28" s="2920" customFormat="1">
      <c r="A291" s="2919"/>
      <c r="B291" s="2919"/>
      <c r="C291" s="2919"/>
      <c r="E291" s="2921"/>
      <c r="F291" s="2919"/>
      <c r="G291" s="2919"/>
      <c r="H291" s="2919"/>
      <c r="I291" s="2919"/>
      <c r="J291" s="3082"/>
      <c r="K291" s="3082"/>
      <c r="L291" s="3082"/>
      <c r="M291" s="3082"/>
      <c r="N291" s="3082"/>
      <c r="O291" s="3082"/>
      <c r="P291" s="3083"/>
      <c r="Q291" s="3083"/>
      <c r="T291" s="2919"/>
      <c r="U291" s="2919"/>
      <c r="V291" s="2919"/>
      <c r="W291" s="2919"/>
      <c r="X291" s="2919"/>
      <c r="Y291" s="2927"/>
      <c r="Z291" s="2927"/>
      <c r="AA291" s="2927"/>
      <c r="AB291" s="2928"/>
    </row>
    <row r="292" spans="1:28" s="2920" customFormat="1">
      <c r="A292" s="2919"/>
      <c r="B292" s="2919"/>
      <c r="C292" s="2919"/>
      <c r="E292" s="2921"/>
      <c r="F292" s="2919"/>
      <c r="G292" s="2919"/>
      <c r="H292" s="2919"/>
      <c r="I292" s="2919"/>
      <c r="J292" s="3082"/>
      <c r="K292" s="3082"/>
      <c r="L292" s="3082"/>
      <c r="M292" s="3082"/>
      <c r="N292" s="3082"/>
      <c r="O292" s="3082"/>
      <c r="P292" s="3083"/>
      <c r="Q292" s="3083"/>
      <c r="T292" s="2919"/>
      <c r="U292" s="2919"/>
      <c r="V292" s="2919"/>
      <c r="W292" s="2919"/>
      <c r="X292" s="2919"/>
      <c r="Y292" s="2927"/>
      <c r="Z292" s="2927"/>
      <c r="AA292" s="2927"/>
      <c r="AB292" s="2928"/>
    </row>
    <row r="293" spans="1:28" s="2920" customFormat="1">
      <c r="A293" s="2919"/>
      <c r="B293" s="2919"/>
      <c r="C293" s="2919"/>
      <c r="E293" s="2921"/>
      <c r="F293" s="2919"/>
      <c r="G293" s="2919"/>
      <c r="H293" s="2919"/>
      <c r="I293" s="2919"/>
      <c r="J293" s="3083"/>
      <c r="K293" s="3083"/>
      <c r="L293" s="3083"/>
      <c r="M293" s="3083"/>
      <c r="N293" s="3083"/>
      <c r="O293" s="3083"/>
      <c r="P293" s="3083"/>
      <c r="Q293" s="3083"/>
      <c r="T293" s="2919"/>
      <c r="U293" s="2919"/>
      <c r="V293" s="2919"/>
      <c r="W293" s="2919"/>
      <c r="X293" s="2919"/>
      <c r="Y293" s="2927"/>
      <c r="Z293" s="2927"/>
      <c r="AA293" s="2927"/>
      <c r="AB293" s="2928"/>
    </row>
    <row r="294" spans="1:28" s="2920" customFormat="1">
      <c r="A294" s="2919"/>
      <c r="B294" s="2919"/>
      <c r="C294" s="2919"/>
      <c r="E294" s="2921"/>
      <c r="F294" s="2919"/>
      <c r="G294" s="2919"/>
      <c r="H294" s="2919"/>
      <c r="I294" s="2919"/>
      <c r="J294" s="3083"/>
      <c r="K294" s="3083"/>
      <c r="L294" s="3083"/>
      <c r="M294" s="3083"/>
      <c r="N294" s="3083"/>
      <c r="O294" s="3083"/>
      <c r="P294" s="3083"/>
      <c r="Q294" s="3083"/>
      <c r="T294" s="2919"/>
      <c r="U294" s="2919"/>
      <c r="V294" s="2919"/>
      <c r="W294" s="2919"/>
      <c r="X294" s="2919"/>
      <c r="Y294" s="2927"/>
      <c r="Z294" s="2927"/>
      <c r="AA294" s="2927"/>
      <c r="AB294" s="2928"/>
    </row>
    <row r="295" spans="1:28" s="2920" customFormat="1">
      <c r="A295" s="2919"/>
      <c r="B295" s="2919"/>
      <c r="C295" s="2919"/>
      <c r="E295" s="2921"/>
      <c r="F295" s="2919"/>
      <c r="G295" s="2919"/>
      <c r="H295" s="2919"/>
      <c r="I295" s="2919"/>
      <c r="J295" s="3083"/>
      <c r="K295" s="3083"/>
      <c r="L295" s="3083"/>
      <c r="M295" s="3083"/>
      <c r="N295" s="3083"/>
      <c r="O295" s="3083"/>
      <c r="P295" s="3083"/>
      <c r="Q295" s="3083"/>
      <c r="T295" s="2919"/>
      <c r="U295" s="2919"/>
      <c r="V295" s="2919"/>
      <c r="W295" s="2919"/>
      <c r="X295" s="2919"/>
      <c r="Y295" s="2927"/>
      <c r="Z295" s="2927"/>
      <c r="AA295" s="2927"/>
      <c r="AB295" s="2928"/>
    </row>
    <row r="296" spans="1:28" s="2920" customFormat="1">
      <c r="A296" s="2919"/>
      <c r="B296" s="2919"/>
      <c r="C296" s="2919"/>
      <c r="E296" s="2921"/>
      <c r="F296" s="2919"/>
      <c r="G296" s="2919"/>
      <c r="H296" s="2919"/>
      <c r="I296" s="2919"/>
      <c r="J296" s="3083"/>
      <c r="K296" s="3083"/>
      <c r="L296" s="3083"/>
      <c r="M296" s="3083"/>
      <c r="N296" s="3083"/>
      <c r="O296" s="3083"/>
      <c r="P296" s="3083"/>
      <c r="Q296" s="3083"/>
      <c r="T296" s="2919"/>
      <c r="U296" s="2919"/>
      <c r="V296" s="2919"/>
      <c r="W296" s="2919"/>
      <c r="X296" s="2919"/>
      <c r="Y296" s="2927"/>
      <c r="Z296" s="2927"/>
      <c r="AA296" s="2927"/>
      <c r="AB296" s="2928"/>
    </row>
    <row r="297" spans="1:28" s="2920" customFormat="1">
      <c r="A297" s="2919"/>
      <c r="B297" s="2919"/>
      <c r="C297" s="2919"/>
      <c r="E297" s="2921"/>
      <c r="F297" s="2919"/>
      <c r="G297" s="2919"/>
      <c r="H297" s="2919"/>
      <c r="I297" s="2919"/>
      <c r="J297" s="3083"/>
      <c r="K297" s="3083"/>
      <c r="L297" s="3083"/>
      <c r="M297" s="3083"/>
      <c r="N297" s="3083"/>
      <c r="O297" s="3083"/>
      <c r="P297" s="3083"/>
      <c r="Q297" s="3083"/>
      <c r="T297" s="2919"/>
      <c r="U297" s="2919"/>
      <c r="V297" s="2919"/>
      <c r="W297" s="2919"/>
      <c r="X297" s="2919"/>
      <c r="Y297" s="2927"/>
      <c r="Z297" s="2927"/>
      <c r="AA297" s="2927"/>
      <c r="AB297" s="2928"/>
    </row>
    <row r="298" spans="1:28" s="2920" customFormat="1">
      <c r="A298" s="2919"/>
      <c r="B298" s="2919"/>
      <c r="C298" s="2919"/>
      <c r="E298" s="2921"/>
      <c r="F298" s="2919"/>
      <c r="G298" s="2919"/>
      <c r="H298" s="2919"/>
      <c r="I298" s="2919"/>
      <c r="J298" s="3083"/>
      <c r="K298" s="3083"/>
      <c r="L298" s="3083"/>
      <c r="M298" s="3083"/>
      <c r="N298" s="3083"/>
      <c r="O298" s="3083"/>
      <c r="P298" s="3083"/>
      <c r="Q298" s="3083"/>
      <c r="T298" s="2919"/>
      <c r="U298" s="2919"/>
      <c r="V298" s="2919"/>
      <c r="W298" s="2919"/>
      <c r="X298" s="2919"/>
      <c r="Y298" s="2927"/>
      <c r="Z298" s="2927"/>
      <c r="AA298" s="2927"/>
      <c r="AB298" s="2928"/>
    </row>
    <row r="299" spans="1:28" s="2920" customFormat="1">
      <c r="A299" s="2919"/>
      <c r="B299" s="2919"/>
      <c r="C299" s="2919"/>
      <c r="E299" s="2921"/>
      <c r="F299" s="2919"/>
      <c r="G299" s="2919"/>
      <c r="H299" s="2919"/>
      <c r="I299" s="2919"/>
      <c r="J299" s="3083"/>
      <c r="K299" s="3083"/>
      <c r="L299" s="3083"/>
      <c r="M299" s="3083"/>
      <c r="N299" s="3083"/>
      <c r="O299" s="3083"/>
      <c r="P299" s="3083"/>
      <c r="Q299" s="3083"/>
      <c r="T299" s="2919"/>
      <c r="U299" s="2919"/>
      <c r="V299" s="2919"/>
      <c r="W299" s="2919"/>
      <c r="X299" s="2919"/>
      <c r="Y299" s="2927"/>
      <c r="Z299" s="2927"/>
      <c r="AA299" s="2927"/>
      <c r="AB299" s="2928"/>
    </row>
    <row r="300" spans="1:28" s="2920" customFormat="1">
      <c r="A300" s="2919"/>
      <c r="B300" s="2919"/>
      <c r="C300" s="2919"/>
      <c r="E300" s="2921"/>
      <c r="F300" s="2919"/>
      <c r="G300" s="2919"/>
      <c r="H300" s="2919"/>
      <c r="I300" s="2919"/>
      <c r="J300" s="3083"/>
      <c r="K300" s="3083"/>
      <c r="L300" s="3083"/>
      <c r="M300" s="3083"/>
      <c r="N300" s="3083"/>
      <c r="O300" s="3083"/>
      <c r="P300" s="3083"/>
      <c r="Q300" s="3083"/>
      <c r="T300" s="2919"/>
      <c r="U300" s="2919"/>
      <c r="V300" s="2919"/>
      <c r="W300" s="2919"/>
      <c r="X300" s="2919"/>
      <c r="Y300" s="2927"/>
      <c r="Z300" s="2927"/>
      <c r="AA300" s="2927"/>
      <c r="AB300" s="2928"/>
    </row>
    <row r="301" spans="1:28" s="2920" customFormat="1">
      <c r="A301" s="2919"/>
      <c r="B301" s="2919"/>
      <c r="C301" s="2919"/>
      <c r="E301" s="2921"/>
      <c r="F301" s="2919"/>
      <c r="G301" s="2919"/>
      <c r="H301" s="2919"/>
      <c r="I301" s="2919"/>
      <c r="J301" s="3083"/>
      <c r="K301" s="3083"/>
      <c r="L301" s="3083"/>
      <c r="M301" s="3083"/>
      <c r="N301" s="3083"/>
      <c r="O301" s="3083"/>
      <c r="P301" s="3083"/>
      <c r="Q301" s="3083"/>
      <c r="T301" s="2919"/>
      <c r="U301" s="2919"/>
      <c r="V301" s="2919"/>
      <c r="W301" s="2919"/>
      <c r="X301" s="2919"/>
      <c r="Y301" s="2927"/>
      <c r="Z301" s="2927"/>
      <c r="AA301" s="2927"/>
      <c r="AB301" s="2928"/>
    </row>
    <row r="302" spans="1:28" s="2920" customFormat="1">
      <c r="A302" s="2919"/>
      <c r="B302" s="2919"/>
      <c r="C302" s="2919"/>
      <c r="E302" s="2921"/>
      <c r="F302" s="2919"/>
      <c r="G302" s="2919"/>
      <c r="H302" s="2919"/>
      <c r="I302" s="2919"/>
      <c r="J302" s="3083"/>
      <c r="K302" s="3083"/>
      <c r="L302" s="3083"/>
      <c r="M302" s="3083"/>
      <c r="N302" s="3083"/>
      <c r="O302" s="3083"/>
      <c r="P302" s="3083"/>
      <c r="Q302" s="3083"/>
      <c r="T302" s="2919"/>
      <c r="U302" s="2919"/>
      <c r="V302" s="2919"/>
      <c r="W302" s="2919"/>
      <c r="X302" s="2919"/>
      <c r="Y302" s="2927"/>
      <c r="Z302" s="2927"/>
      <c r="AA302" s="2927"/>
      <c r="AB302" s="2928"/>
    </row>
    <row r="303" spans="1:28" s="2920" customFormat="1">
      <c r="A303" s="2919"/>
      <c r="B303" s="2919"/>
      <c r="C303" s="2919"/>
      <c r="E303" s="2921"/>
      <c r="F303" s="2919"/>
      <c r="G303" s="2919"/>
      <c r="H303" s="2919"/>
      <c r="I303" s="2919"/>
      <c r="J303" s="3083"/>
      <c r="K303" s="3083"/>
      <c r="L303" s="3083"/>
      <c r="M303" s="3083"/>
      <c r="N303" s="3083"/>
      <c r="O303" s="3083"/>
      <c r="P303" s="3083"/>
      <c r="Q303" s="3083"/>
      <c r="T303" s="2919"/>
      <c r="U303" s="2919"/>
      <c r="V303" s="2919"/>
      <c r="W303" s="2919"/>
      <c r="X303" s="2919"/>
      <c r="Y303" s="2927"/>
      <c r="Z303" s="2927"/>
      <c r="AA303" s="2927"/>
      <c r="AB303" s="2928"/>
    </row>
    <row r="304" spans="1:28" s="2920" customFormat="1">
      <c r="A304" s="2919"/>
      <c r="B304" s="2919"/>
      <c r="C304" s="2919"/>
      <c r="E304" s="2921"/>
      <c r="F304" s="2919"/>
      <c r="G304" s="2919"/>
      <c r="H304" s="2919"/>
      <c r="I304" s="2919"/>
      <c r="J304" s="3083"/>
      <c r="K304" s="3083"/>
      <c r="L304" s="3083"/>
      <c r="M304" s="3083"/>
      <c r="N304" s="3083"/>
      <c r="O304" s="3083"/>
      <c r="P304" s="3083"/>
      <c r="Q304" s="3083"/>
      <c r="T304" s="2919"/>
      <c r="U304" s="2919"/>
      <c r="V304" s="2919"/>
      <c r="W304" s="2919"/>
      <c r="X304" s="2919"/>
      <c r="Y304" s="2927"/>
      <c r="Z304" s="2927"/>
      <c r="AA304" s="2927"/>
      <c r="AB304" s="2928"/>
    </row>
    <row r="305" spans="1:28" s="2920" customFormat="1">
      <c r="A305" s="2919"/>
      <c r="B305" s="2919"/>
      <c r="C305" s="2919"/>
      <c r="E305" s="2921"/>
      <c r="F305" s="2919"/>
      <c r="G305" s="2919"/>
      <c r="H305" s="2919"/>
      <c r="I305" s="2919"/>
      <c r="J305" s="3083"/>
      <c r="K305" s="3083"/>
      <c r="L305" s="3083"/>
      <c r="M305" s="3083"/>
      <c r="N305" s="3083"/>
      <c r="O305" s="3083"/>
      <c r="P305" s="3083"/>
      <c r="Q305" s="3083"/>
      <c r="T305" s="2919"/>
      <c r="U305" s="2919"/>
      <c r="V305" s="2919"/>
      <c r="W305" s="2919"/>
      <c r="X305" s="2919"/>
      <c r="Y305" s="2927"/>
      <c r="Z305" s="2927"/>
      <c r="AA305" s="2927"/>
      <c r="AB305" s="2928"/>
    </row>
    <row r="306" spans="1:28" s="2920" customFormat="1">
      <c r="A306" s="2919"/>
      <c r="B306" s="2919"/>
      <c r="C306" s="2919"/>
      <c r="E306" s="2921"/>
      <c r="F306" s="2919"/>
      <c r="G306" s="2919"/>
      <c r="H306" s="2919"/>
      <c r="I306" s="2919"/>
      <c r="J306" s="3083"/>
      <c r="K306" s="3083"/>
      <c r="L306" s="3083"/>
      <c r="M306" s="3083"/>
      <c r="N306" s="3083"/>
      <c r="O306" s="3083"/>
      <c r="P306" s="3083"/>
      <c r="Q306" s="3083"/>
      <c r="T306" s="2919"/>
      <c r="U306" s="2919"/>
      <c r="V306" s="2919"/>
      <c r="W306" s="2919"/>
      <c r="X306" s="2919"/>
      <c r="Y306" s="2927"/>
      <c r="Z306" s="2927"/>
      <c r="AA306" s="2927"/>
      <c r="AB306" s="2928"/>
    </row>
    <row r="307" spans="1:28" s="2920" customFormat="1">
      <c r="A307" s="2919"/>
      <c r="B307" s="2919"/>
      <c r="C307" s="2919"/>
      <c r="E307" s="2921"/>
      <c r="F307" s="2919"/>
      <c r="G307" s="2919"/>
      <c r="H307" s="2919"/>
      <c r="I307" s="2919"/>
      <c r="J307" s="3083"/>
      <c r="K307" s="3083"/>
      <c r="L307" s="3083"/>
      <c r="M307" s="3083"/>
      <c r="N307" s="3083"/>
      <c r="O307" s="3083"/>
      <c r="P307" s="3083"/>
      <c r="Q307" s="3083"/>
      <c r="T307" s="2919"/>
      <c r="U307" s="2919"/>
      <c r="V307" s="2919"/>
      <c r="W307" s="2919"/>
      <c r="X307" s="2919"/>
      <c r="Y307" s="2927"/>
      <c r="Z307" s="2927"/>
      <c r="AA307" s="2927"/>
      <c r="AB307" s="2928"/>
    </row>
    <row r="308" spans="1:28" s="2920" customFormat="1">
      <c r="A308" s="2919"/>
      <c r="B308" s="2919"/>
      <c r="C308" s="2919"/>
      <c r="E308" s="2921"/>
      <c r="F308" s="2919"/>
      <c r="G308" s="2919"/>
      <c r="H308" s="2919"/>
      <c r="I308" s="2919"/>
      <c r="J308" s="3083"/>
      <c r="K308" s="3083"/>
      <c r="L308" s="3083"/>
      <c r="M308" s="3083"/>
      <c r="N308" s="3083"/>
      <c r="O308" s="3083"/>
      <c r="P308" s="3083"/>
      <c r="Q308" s="3083"/>
      <c r="T308" s="2919"/>
      <c r="U308" s="2919"/>
      <c r="V308" s="2919"/>
      <c r="W308" s="2919"/>
      <c r="X308" s="2919"/>
      <c r="Y308" s="2927"/>
      <c r="Z308" s="2927"/>
      <c r="AA308" s="2927"/>
      <c r="AB308" s="2928"/>
    </row>
    <row r="309" spans="1:28" s="2920" customFormat="1">
      <c r="A309" s="2919"/>
      <c r="B309" s="2919"/>
      <c r="C309" s="2919"/>
      <c r="E309" s="2921"/>
      <c r="F309" s="2919"/>
      <c r="G309" s="2919"/>
      <c r="H309" s="2919"/>
      <c r="I309" s="2919"/>
      <c r="J309" s="3083"/>
      <c r="K309" s="3083"/>
      <c r="L309" s="3083"/>
      <c r="M309" s="3083"/>
      <c r="N309" s="3083"/>
      <c r="O309" s="3083"/>
      <c r="P309" s="3083"/>
      <c r="Q309" s="3083"/>
      <c r="T309" s="2919"/>
      <c r="U309" s="2919"/>
      <c r="V309" s="2919"/>
      <c r="W309" s="2919"/>
      <c r="X309" s="2919"/>
      <c r="Y309" s="2927"/>
      <c r="Z309" s="2927"/>
      <c r="AA309" s="2927"/>
      <c r="AB309" s="2928"/>
    </row>
    <row r="310" spans="1:28" s="2920" customFormat="1">
      <c r="A310" s="2919"/>
      <c r="B310" s="2919"/>
      <c r="C310" s="2919"/>
      <c r="E310" s="2921"/>
      <c r="F310" s="2919"/>
      <c r="G310" s="2919"/>
      <c r="H310" s="2919"/>
      <c r="I310" s="2919"/>
      <c r="J310" s="3083"/>
      <c r="K310" s="3083"/>
      <c r="L310" s="3083"/>
      <c r="M310" s="3083"/>
      <c r="N310" s="3083"/>
      <c r="O310" s="3083"/>
      <c r="P310" s="3083"/>
      <c r="Q310" s="3083"/>
      <c r="T310" s="2919"/>
      <c r="U310" s="2919"/>
      <c r="V310" s="2919"/>
      <c r="W310" s="2919"/>
      <c r="X310" s="2919"/>
      <c r="Y310" s="2927"/>
      <c r="Z310" s="2927"/>
      <c r="AA310" s="2927"/>
      <c r="AB310" s="2928"/>
    </row>
    <row r="311" spans="1:28" s="2920" customFormat="1">
      <c r="A311" s="2919"/>
      <c r="B311" s="2919"/>
      <c r="C311" s="2919"/>
      <c r="E311" s="2921"/>
      <c r="F311" s="2919"/>
      <c r="G311" s="2919"/>
      <c r="H311" s="2919"/>
      <c r="I311" s="2919"/>
      <c r="J311" s="3083"/>
      <c r="K311" s="3083"/>
      <c r="L311" s="3083"/>
      <c r="M311" s="3083"/>
      <c r="N311" s="3083"/>
      <c r="O311" s="3083"/>
      <c r="P311" s="3083"/>
      <c r="Q311" s="3083"/>
      <c r="T311" s="2919"/>
      <c r="U311" s="2919"/>
      <c r="V311" s="2919"/>
      <c r="W311" s="2919"/>
      <c r="X311" s="2919"/>
      <c r="Y311" s="2927"/>
      <c r="Z311" s="2927"/>
      <c r="AA311" s="2927"/>
      <c r="AB311" s="2928"/>
    </row>
    <row r="312" spans="1:28" s="2920" customFormat="1">
      <c r="A312" s="2919"/>
      <c r="B312" s="2919"/>
      <c r="C312" s="2919"/>
      <c r="E312" s="2921"/>
      <c r="F312" s="2919"/>
      <c r="G312" s="2919"/>
      <c r="H312" s="2919"/>
      <c r="I312" s="2919"/>
      <c r="J312" s="3083"/>
      <c r="K312" s="3083"/>
      <c r="L312" s="3083"/>
      <c r="M312" s="3083"/>
      <c r="N312" s="3083"/>
      <c r="O312" s="3083"/>
      <c r="P312" s="3083"/>
      <c r="Q312" s="3083"/>
      <c r="T312" s="2919"/>
      <c r="U312" s="2919"/>
      <c r="V312" s="2919"/>
      <c r="W312" s="2919"/>
      <c r="X312" s="2919"/>
      <c r="Y312" s="2927"/>
      <c r="Z312" s="2927"/>
      <c r="AA312" s="2927"/>
      <c r="AB312" s="2928"/>
    </row>
    <row r="313" spans="1:28" s="2920" customFormat="1">
      <c r="A313" s="2919"/>
      <c r="B313" s="2919"/>
      <c r="C313" s="2919"/>
      <c r="E313" s="2921"/>
      <c r="F313" s="2919"/>
      <c r="G313" s="2919"/>
      <c r="H313" s="2919"/>
      <c r="I313" s="2919"/>
      <c r="J313" s="3083"/>
      <c r="K313" s="3083"/>
      <c r="L313" s="3083"/>
      <c r="M313" s="3083"/>
      <c r="N313" s="3083"/>
      <c r="O313" s="3083"/>
      <c r="P313" s="3083"/>
      <c r="Q313" s="3083"/>
      <c r="T313" s="2919"/>
      <c r="U313" s="2919"/>
      <c r="V313" s="2919"/>
      <c r="W313" s="2919"/>
      <c r="X313" s="2919"/>
      <c r="Y313" s="2927"/>
      <c r="Z313" s="2927"/>
      <c r="AA313" s="2927"/>
      <c r="AB313" s="2928"/>
    </row>
    <row r="314" spans="1:28" s="2920" customFormat="1">
      <c r="A314" s="2919"/>
      <c r="B314" s="2919"/>
      <c r="C314" s="2919"/>
      <c r="E314" s="2921"/>
      <c r="F314" s="2919"/>
      <c r="G314" s="2919"/>
      <c r="H314" s="2919"/>
      <c r="I314" s="2919"/>
      <c r="J314" s="3083"/>
      <c r="K314" s="3083"/>
      <c r="L314" s="3083"/>
      <c r="M314" s="3083"/>
      <c r="N314" s="3083"/>
      <c r="O314" s="3083"/>
      <c r="P314" s="3083"/>
      <c r="Q314" s="3083"/>
      <c r="T314" s="2919"/>
      <c r="U314" s="2919"/>
      <c r="V314" s="2919"/>
      <c r="W314" s="2919"/>
      <c r="X314" s="2919"/>
      <c r="Y314" s="2927"/>
      <c r="Z314" s="2927"/>
      <c r="AA314" s="2927"/>
      <c r="AB314" s="2928"/>
    </row>
    <row r="315" spans="1:28" s="2920" customFormat="1">
      <c r="A315" s="2919"/>
      <c r="B315" s="2919"/>
      <c r="C315" s="2919"/>
      <c r="E315" s="2921"/>
      <c r="F315" s="2919"/>
      <c r="G315" s="2919"/>
      <c r="H315" s="2919"/>
      <c r="I315" s="2919"/>
      <c r="J315" s="3083"/>
      <c r="K315" s="3083"/>
      <c r="L315" s="3083"/>
      <c r="M315" s="3083"/>
      <c r="N315" s="3083"/>
      <c r="O315" s="3083"/>
      <c r="P315" s="3083"/>
      <c r="Q315" s="3083"/>
      <c r="T315" s="2919"/>
      <c r="U315" s="2919"/>
      <c r="V315" s="2919"/>
      <c r="W315" s="2919"/>
      <c r="X315" s="2919"/>
      <c r="Y315" s="2927"/>
      <c r="Z315" s="2927"/>
      <c r="AA315" s="2927"/>
      <c r="AB315" s="2928"/>
    </row>
    <row r="316" spans="1:28" s="2920" customFormat="1">
      <c r="A316" s="2919"/>
      <c r="B316" s="2919"/>
      <c r="C316" s="2919"/>
      <c r="E316" s="2921"/>
      <c r="F316" s="2919"/>
      <c r="G316" s="2919"/>
      <c r="H316" s="2919"/>
      <c r="I316" s="2919"/>
      <c r="J316" s="3083"/>
      <c r="K316" s="3083"/>
      <c r="L316" s="3083"/>
      <c r="M316" s="3083"/>
      <c r="N316" s="3083"/>
      <c r="O316" s="3083"/>
      <c r="P316" s="3083"/>
      <c r="Q316" s="3083"/>
      <c r="T316" s="2919"/>
      <c r="U316" s="2919"/>
      <c r="V316" s="2919"/>
      <c r="W316" s="2919"/>
      <c r="X316" s="2919"/>
      <c r="Y316" s="2927"/>
      <c r="Z316" s="2927"/>
      <c r="AA316" s="2927"/>
      <c r="AB316" s="2928"/>
    </row>
    <row r="317" spans="1:28" s="2920" customFormat="1">
      <c r="A317" s="2919"/>
      <c r="B317" s="2919"/>
      <c r="C317" s="2919"/>
      <c r="E317" s="2921"/>
      <c r="F317" s="2919"/>
      <c r="G317" s="2919"/>
      <c r="H317" s="2919"/>
      <c r="I317" s="2919"/>
      <c r="J317" s="3083"/>
      <c r="K317" s="3083"/>
      <c r="L317" s="3083"/>
      <c r="M317" s="3083"/>
      <c r="N317" s="3083"/>
      <c r="O317" s="3083"/>
      <c r="P317" s="3083"/>
      <c r="Q317" s="3083"/>
      <c r="T317" s="2919"/>
      <c r="U317" s="2919"/>
      <c r="V317" s="2919"/>
      <c r="W317" s="2919"/>
      <c r="X317" s="2919"/>
      <c r="Y317" s="2927"/>
      <c r="Z317" s="2927"/>
      <c r="AA317" s="2927"/>
      <c r="AB317" s="2928"/>
    </row>
    <row r="318" spans="1:28" s="2920" customFormat="1">
      <c r="A318" s="2919"/>
      <c r="B318" s="2919"/>
      <c r="C318" s="2919"/>
      <c r="E318" s="2921"/>
      <c r="F318" s="2919"/>
      <c r="G318" s="2919"/>
      <c r="H318" s="2919"/>
      <c r="I318" s="2919"/>
      <c r="J318" s="3083"/>
      <c r="K318" s="3083"/>
      <c r="L318" s="3083"/>
      <c r="M318" s="3083"/>
      <c r="N318" s="3083"/>
      <c r="O318" s="3083"/>
      <c r="P318" s="3083"/>
      <c r="Q318" s="3083"/>
      <c r="T318" s="2919"/>
      <c r="U318" s="2919"/>
      <c r="V318" s="2919"/>
      <c r="W318" s="2919"/>
      <c r="X318" s="2919"/>
      <c r="Y318" s="2927"/>
      <c r="Z318" s="2927"/>
      <c r="AA318" s="2927"/>
      <c r="AB318" s="2928"/>
    </row>
    <row r="319" spans="1:28" s="2920" customFormat="1">
      <c r="A319" s="2919"/>
      <c r="B319" s="2919"/>
      <c r="C319" s="2919"/>
      <c r="E319" s="2921"/>
      <c r="F319" s="2919"/>
      <c r="G319" s="2919"/>
      <c r="H319" s="2919"/>
      <c r="I319" s="2919"/>
      <c r="J319" s="3083"/>
      <c r="K319" s="3083"/>
      <c r="L319" s="3083"/>
      <c r="M319" s="3083"/>
      <c r="N319" s="3083"/>
      <c r="O319" s="3083"/>
      <c r="P319" s="3083"/>
      <c r="Q319" s="3083"/>
      <c r="T319" s="2919"/>
      <c r="U319" s="2919"/>
      <c r="V319" s="2919"/>
      <c r="W319" s="2919"/>
      <c r="X319" s="2919"/>
      <c r="Y319" s="2927"/>
      <c r="Z319" s="2927"/>
      <c r="AA319" s="2927"/>
      <c r="AB319" s="2928"/>
    </row>
    <row r="320" spans="1:28" s="2920" customFormat="1">
      <c r="A320" s="2919"/>
      <c r="B320" s="2919"/>
      <c r="C320" s="2919"/>
      <c r="E320" s="2921"/>
      <c r="F320" s="2919"/>
      <c r="G320" s="2919"/>
      <c r="H320" s="2919"/>
      <c r="I320" s="2919"/>
      <c r="J320" s="3083"/>
      <c r="K320" s="3083"/>
      <c r="L320" s="3083"/>
      <c r="M320" s="3083"/>
      <c r="N320" s="3083"/>
      <c r="O320" s="3083"/>
      <c r="P320" s="3083"/>
      <c r="Q320" s="3083"/>
      <c r="T320" s="2919"/>
      <c r="U320" s="2919"/>
      <c r="V320" s="2919"/>
      <c r="W320" s="2919"/>
      <c r="X320" s="2919"/>
      <c r="Y320" s="2927"/>
      <c r="Z320" s="2927"/>
      <c r="AA320" s="2927"/>
      <c r="AB320" s="2928"/>
    </row>
    <row r="321" spans="1:28" s="2920" customFormat="1">
      <c r="A321" s="2919"/>
      <c r="B321" s="2919"/>
      <c r="C321" s="2919"/>
      <c r="E321" s="2921"/>
      <c r="F321" s="2919"/>
      <c r="G321" s="2919"/>
      <c r="H321" s="2919"/>
      <c r="I321" s="2919"/>
      <c r="J321" s="3083"/>
      <c r="K321" s="3083"/>
      <c r="L321" s="3083"/>
      <c r="M321" s="3083"/>
      <c r="N321" s="3083"/>
      <c r="O321" s="3083"/>
      <c r="P321" s="3083"/>
      <c r="Q321" s="3083"/>
      <c r="T321" s="2919"/>
      <c r="U321" s="2919"/>
      <c r="V321" s="2919"/>
      <c r="W321" s="2919"/>
      <c r="X321" s="2919"/>
      <c r="Y321" s="2927"/>
      <c r="Z321" s="2927"/>
      <c r="AA321" s="2927"/>
      <c r="AB321" s="2928"/>
    </row>
    <row r="322" spans="1:28" s="2920" customFormat="1">
      <c r="A322" s="2919"/>
      <c r="B322" s="2919"/>
      <c r="C322" s="2919"/>
      <c r="E322" s="2921"/>
      <c r="F322" s="2919"/>
      <c r="G322" s="2919"/>
      <c r="H322" s="2919"/>
      <c r="I322" s="2919"/>
      <c r="J322" s="3083"/>
      <c r="K322" s="3083"/>
      <c r="L322" s="3083"/>
      <c r="M322" s="3083"/>
      <c r="N322" s="3083"/>
      <c r="O322" s="3083"/>
      <c r="P322" s="3083"/>
      <c r="Q322" s="3083"/>
      <c r="T322" s="2919"/>
      <c r="U322" s="2919"/>
      <c r="V322" s="2919"/>
      <c r="W322" s="2919"/>
      <c r="X322" s="2919"/>
      <c r="Y322" s="2927"/>
      <c r="Z322" s="2927"/>
      <c r="AA322" s="2927"/>
      <c r="AB322" s="2928"/>
    </row>
    <row r="323" spans="1:28" s="2920" customFormat="1">
      <c r="A323" s="2919"/>
      <c r="B323" s="2919"/>
      <c r="C323" s="2919"/>
      <c r="E323" s="2921"/>
      <c r="F323" s="2919"/>
      <c r="G323" s="2919"/>
      <c r="H323" s="2919"/>
      <c r="I323" s="2919"/>
      <c r="J323" s="3083"/>
      <c r="K323" s="3083"/>
      <c r="L323" s="3083"/>
      <c r="M323" s="3083"/>
      <c r="N323" s="3083"/>
      <c r="O323" s="3083"/>
      <c r="P323" s="3083"/>
      <c r="Q323" s="3083"/>
      <c r="T323" s="2919"/>
      <c r="U323" s="2919"/>
      <c r="V323" s="2919"/>
      <c r="W323" s="2919"/>
      <c r="X323" s="2919"/>
      <c r="Y323" s="2927"/>
      <c r="Z323" s="2927"/>
      <c r="AA323" s="2927"/>
      <c r="AB323" s="2928"/>
    </row>
    <row r="324" spans="1:28" s="2920" customFormat="1">
      <c r="A324" s="2919"/>
      <c r="B324" s="2919"/>
      <c r="C324" s="2919"/>
      <c r="E324" s="2921"/>
      <c r="F324" s="2919"/>
      <c r="G324" s="2919"/>
      <c r="H324" s="2919"/>
      <c r="I324" s="2919"/>
      <c r="J324" s="3083"/>
      <c r="K324" s="3083"/>
      <c r="L324" s="3083"/>
      <c r="M324" s="3083"/>
      <c r="N324" s="3083"/>
      <c r="O324" s="3083"/>
      <c r="P324" s="3083"/>
      <c r="Q324" s="3083"/>
      <c r="T324" s="2919"/>
      <c r="U324" s="2919"/>
      <c r="V324" s="2919"/>
      <c r="W324" s="2919"/>
      <c r="X324" s="2919"/>
      <c r="Y324" s="2927"/>
      <c r="Z324" s="2927"/>
      <c r="AA324" s="2927"/>
      <c r="AB324" s="2928"/>
    </row>
    <row r="325" spans="1:28" s="2920" customFormat="1">
      <c r="A325" s="2919"/>
      <c r="B325" s="2919"/>
      <c r="C325" s="2919"/>
      <c r="E325" s="2921"/>
      <c r="F325" s="2919"/>
      <c r="G325" s="2919"/>
      <c r="H325" s="2919"/>
      <c r="I325" s="2919"/>
      <c r="J325" s="3083"/>
      <c r="K325" s="3083"/>
      <c r="L325" s="3083"/>
      <c r="M325" s="3083"/>
      <c r="N325" s="3083"/>
      <c r="O325" s="3083"/>
      <c r="P325" s="3083"/>
      <c r="Q325" s="3083"/>
      <c r="T325" s="2919"/>
      <c r="U325" s="2919"/>
      <c r="V325" s="2919"/>
      <c r="W325" s="2919"/>
      <c r="X325" s="2919"/>
      <c r="Y325" s="2927"/>
      <c r="Z325" s="2927"/>
      <c r="AA325" s="2927"/>
      <c r="AB325" s="2928"/>
    </row>
    <row r="326" spans="1:28" s="2920" customFormat="1">
      <c r="A326" s="2919"/>
      <c r="B326" s="2919"/>
      <c r="C326" s="2919"/>
      <c r="E326" s="2921"/>
      <c r="F326" s="2919"/>
      <c r="G326" s="2919"/>
      <c r="H326" s="2919"/>
      <c r="I326" s="2919"/>
      <c r="J326" s="3083"/>
      <c r="K326" s="3083"/>
      <c r="L326" s="3083"/>
      <c r="M326" s="3083"/>
      <c r="N326" s="3083"/>
      <c r="O326" s="3083"/>
      <c r="P326" s="3083"/>
      <c r="Q326" s="3083"/>
      <c r="T326" s="2919"/>
      <c r="U326" s="2919"/>
      <c r="V326" s="2919"/>
      <c r="W326" s="2919"/>
      <c r="X326" s="2919"/>
      <c r="Y326" s="2927"/>
      <c r="Z326" s="2927"/>
      <c r="AA326" s="2927"/>
      <c r="AB326" s="2928"/>
    </row>
    <row r="327" spans="1:28" s="2920" customFormat="1">
      <c r="A327" s="2919"/>
      <c r="B327" s="2919"/>
      <c r="C327" s="2919"/>
      <c r="E327" s="2921"/>
      <c r="F327" s="2919"/>
      <c r="G327" s="2919"/>
      <c r="H327" s="2919"/>
      <c r="I327" s="2919"/>
      <c r="J327" s="3083"/>
      <c r="K327" s="3083"/>
      <c r="L327" s="3083"/>
      <c r="M327" s="3083"/>
      <c r="N327" s="3083"/>
      <c r="O327" s="3083"/>
      <c r="P327" s="3083"/>
      <c r="Q327" s="3083"/>
      <c r="T327" s="2919"/>
      <c r="U327" s="2919"/>
      <c r="V327" s="2919"/>
      <c r="W327" s="2919"/>
      <c r="X327" s="2919"/>
      <c r="Y327" s="2927"/>
      <c r="Z327" s="2927"/>
      <c r="AA327" s="2927"/>
      <c r="AB327" s="2928"/>
    </row>
    <row r="328" spans="1:28" s="2920" customFormat="1">
      <c r="A328" s="2919"/>
      <c r="B328" s="2919"/>
      <c r="C328" s="2919"/>
      <c r="E328" s="2921"/>
      <c r="F328" s="2919"/>
      <c r="G328" s="2919"/>
      <c r="H328" s="2919"/>
      <c r="I328" s="2919"/>
      <c r="J328" s="3083"/>
      <c r="K328" s="3083"/>
      <c r="L328" s="3083"/>
      <c r="M328" s="3083"/>
      <c r="N328" s="3083"/>
      <c r="O328" s="3083"/>
      <c r="P328" s="3083"/>
      <c r="Q328" s="3083"/>
      <c r="T328" s="2919"/>
      <c r="U328" s="2919"/>
      <c r="V328" s="2919"/>
      <c r="W328" s="2919"/>
      <c r="X328" s="2919"/>
      <c r="Y328" s="2927"/>
      <c r="Z328" s="2927"/>
      <c r="AA328" s="2927"/>
      <c r="AB328" s="2928"/>
    </row>
    <row r="329" spans="1:28" s="2920" customFormat="1">
      <c r="A329" s="2919"/>
      <c r="B329" s="2919"/>
      <c r="C329" s="2919"/>
      <c r="E329" s="2921"/>
      <c r="F329" s="2919"/>
      <c r="G329" s="2919"/>
      <c r="H329" s="2919"/>
      <c r="I329" s="2919"/>
      <c r="J329" s="3083"/>
      <c r="K329" s="3083"/>
      <c r="L329" s="3083"/>
      <c r="M329" s="3083"/>
      <c r="N329" s="3083"/>
      <c r="O329" s="3083"/>
      <c r="P329" s="3083"/>
      <c r="Q329" s="3083"/>
      <c r="T329" s="2919"/>
      <c r="U329" s="2919"/>
      <c r="V329" s="2919"/>
      <c r="W329" s="2919"/>
      <c r="X329" s="2919"/>
      <c r="Y329" s="2927"/>
      <c r="Z329" s="2927"/>
      <c r="AA329" s="2927"/>
      <c r="AB329" s="2928"/>
    </row>
    <row r="330" spans="1:28" s="2920" customFormat="1">
      <c r="A330" s="2919"/>
      <c r="B330" s="2919"/>
      <c r="C330" s="2919"/>
      <c r="E330" s="2921"/>
      <c r="F330" s="2919"/>
      <c r="G330" s="2919"/>
      <c r="H330" s="2919"/>
      <c r="I330" s="2919"/>
      <c r="J330" s="3083"/>
      <c r="K330" s="3083"/>
      <c r="L330" s="3083"/>
      <c r="M330" s="3083"/>
      <c r="N330" s="3083"/>
      <c r="O330" s="3083"/>
      <c r="P330" s="3083"/>
      <c r="Q330" s="3083"/>
      <c r="T330" s="2919"/>
      <c r="U330" s="2919"/>
      <c r="V330" s="2919"/>
      <c r="W330" s="2919"/>
      <c r="X330" s="2919"/>
      <c r="Y330" s="2927"/>
      <c r="Z330" s="2927"/>
      <c r="AA330" s="2927"/>
      <c r="AB330" s="2928"/>
    </row>
    <row r="331" spans="1:28" s="2920" customFormat="1">
      <c r="A331" s="2919"/>
      <c r="B331" s="2919"/>
      <c r="C331" s="2919"/>
      <c r="E331" s="2921"/>
      <c r="F331" s="2919"/>
      <c r="G331" s="2919"/>
      <c r="H331" s="2919"/>
      <c r="I331" s="2919"/>
      <c r="J331" s="3083"/>
      <c r="K331" s="3083"/>
      <c r="L331" s="3083"/>
      <c r="M331" s="3083"/>
      <c r="N331" s="3083"/>
      <c r="O331" s="3083"/>
      <c r="P331" s="3083"/>
      <c r="Q331" s="3083"/>
      <c r="T331" s="2919"/>
      <c r="U331" s="2919"/>
      <c r="V331" s="2919"/>
      <c r="W331" s="2919"/>
      <c r="X331" s="2919"/>
      <c r="Y331" s="2927"/>
      <c r="Z331" s="2927"/>
      <c r="AA331" s="2927"/>
      <c r="AB331" s="2928"/>
    </row>
    <row r="332" spans="1:28" s="2920" customFormat="1">
      <c r="A332" s="2919"/>
      <c r="B332" s="2919"/>
      <c r="C332" s="2919"/>
      <c r="E332" s="2921"/>
      <c r="F332" s="2919"/>
      <c r="G332" s="2919"/>
      <c r="H332" s="2919"/>
      <c r="I332" s="2919"/>
      <c r="J332" s="3083"/>
      <c r="K332" s="3083"/>
      <c r="L332" s="3083"/>
      <c r="M332" s="3083"/>
      <c r="N332" s="3083"/>
      <c r="O332" s="3083"/>
      <c r="P332" s="3083"/>
      <c r="Q332" s="3083"/>
      <c r="T332" s="2919"/>
      <c r="U332" s="2919"/>
      <c r="V332" s="2919"/>
      <c r="W332" s="2919"/>
      <c r="X332" s="2919"/>
      <c r="Y332" s="2927"/>
      <c r="Z332" s="2927"/>
      <c r="AA332" s="2927"/>
      <c r="AB332" s="2928"/>
    </row>
    <row r="333" spans="1:28" s="2920" customFormat="1">
      <c r="A333" s="2919"/>
      <c r="B333" s="2919"/>
      <c r="C333" s="2919"/>
      <c r="E333" s="2921"/>
      <c r="F333" s="2919"/>
      <c r="G333" s="2919"/>
      <c r="H333" s="2919"/>
      <c r="I333" s="2919"/>
      <c r="J333" s="3083"/>
      <c r="K333" s="3083"/>
      <c r="L333" s="3083"/>
      <c r="M333" s="3083"/>
      <c r="N333" s="3083"/>
      <c r="O333" s="3083"/>
      <c r="P333" s="3083"/>
      <c r="Q333" s="3083"/>
      <c r="T333" s="2919"/>
      <c r="U333" s="2919"/>
      <c r="V333" s="2919"/>
      <c r="W333" s="2919"/>
      <c r="X333" s="2919"/>
      <c r="Y333" s="2927"/>
      <c r="Z333" s="2927"/>
      <c r="AA333" s="2927"/>
      <c r="AB333" s="2928"/>
    </row>
    <row r="334" spans="1:28" s="2920" customFormat="1">
      <c r="A334" s="2919"/>
      <c r="B334" s="2919"/>
      <c r="C334" s="2919"/>
      <c r="E334" s="2921"/>
      <c r="F334" s="2919"/>
      <c r="G334" s="2919"/>
      <c r="H334" s="2919"/>
      <c r="I334" s="2919"/>
      <c r="J334" s="3083"/>
      <c r="K334" s="3083"/>
      <c r="L334" s="3083"/>
      <c r="M334" s="3083"/>
      <c r="N334" s="3083"/>
      <c r="O334" s="3083"/>
      <c r="P334" s="3083"/>
      <c r="Q334" s="3083"/>
      <c r="T334" s="2919"/>
      <c r="U334" s="2919"/>
      <c r="V334" s="2919"/>
      <c r="W334" s="2919"/>
      <c r="X334" s="2919"/>
      <c r="Y334" s="2927"/>
      <c r="Z334" s="2927"/>
      <c r="AA334" s="2927"/>
      <c r="AB334" s="2928"/>
    </row>
    <row r="335" spans="1:28" s="2920" customFormat="1">
      <c r="A335" s="2919"/>
      <c r="B335" s="2919"/>
      <c r="C335" s="2919"/>
      <c r="E335" s="2921"/>
      <c r="F335" s="2919"/>
      <c r="G335" s="2919"/>
      <c r="H335" s="2919"/>
      <c r="I335" s="2919"/>
      <c r="J335" s="3083"/>
      <c r="K335" s="3083"/>
      <c r="L335" s="3083"/>
      <c r="M335" s="3083"/>
      <c r="N335" s="3083"/>
      <c r="O335" s="3083"/>
      <c r="P335" s="3083"/>
      <c r="Q335" s="3083"/>
      <c r="T335" s="2919"/>
      <c r="U335" s="2919"/>
      <c r="V335" s="2919"/>
      <c r="W335" s="2919"/>
      <c r="X335" s="2919"/>
      <c r="Y335" s="2927"/>
      <c r="Z335" s="2927"/>
      <c r="AA335" s="2927"/>
      <c r="AB335" s="2928"/>
    </row>
    <row r="336" spans="1:28" s="2920" customFormat="1">
      <c r="A336" s="2919"/>
      <c r="B336" s="2919"/>
      <c r="C336" s="2919"/>
      <c r="E336" s="2921"/>
      <c r="F336" s="2919"/>
      <c r="G336" s="2919"/>
      <c r="H336" s="2919"/>
      <c r="I336" s="2919"/>
      <c r="J336" s="3083"/>
      <c r="K336" s="3083"/>
      <c r="L336" s="3083"/>
      <c r="M336" s="3083"/>
      <c r="N336" s="3083"/>
      <c r="O336" s="3083"/>
      <c r="P336" s="3083"/>
      <c r="Q336" s="3083"/>
      <c r="T336" s="2919"/>
      <c r="U336" s="2919"/>
      <c r="V336" s="2919"/>
      <c r="W336" s="2919"/>
      <c r="X336" s="2919"/>
      <c r="Y336" s="2927"/>
      <c r="Z336" s="2927"/>
      <c r="AA336" s="2927"/>
      <c r="AB336" s="2928"/>
    </row>
    <row r="337" spans="1:28" s="2920" customFormat="1">
      <c r="A337" s="2919"/>
      <c r="B337" s="2919"/>
      <c r="C337" s="2919"/>
      <c r="E337" s="2921"/>
      <c r="F337" s="2919"/>
      <c r="G337" s="2919"/>
      <c r="H337" s="2919"/>
      <c r="I337" s="2919"/>
      <c r="J337" s="3083"/>
      <c r="K337" s="3083"/>
      <c r="L337" s="3083"/>
      <c r="M337" s="3083"/>
      <c r="N337" s="3083"/>
      <c r="O337" s="3083"/>
      <c r="P337" s="3083"/>
      <c r="Q337" s="3083"/>
      <c r="T337" s="2919"/>
      <c r="U337" s="2919"/>
      <c r="V337" s="2919"/>
      <c r="W337" s="2919"/>
      <c r="X337" s="2919"/>
      <c r="Y337" s="2927"/>
      <c r="Z337" s="2927"/>
      <c r="AA337" s="2927"/>
      <c r="AB337" s="2928"/>
    </row>
    <row r="338" spans="1:28" s="2920" customFormat="1">
      <c r="A338" s="2919"/>
      <c r="B338" s="2919"/>
      <c r="C338" s="2919"/>
      <c r="E338" s="2921"/>
      <c r="F338" s="2919"/>
      <c r="G338" s="2919"/>
      <c r="H338" s="2919"/>
      <c r="I338" s="2919"/>
      <c r="J338" s="3083"/>
      <c r="K338" s="3083"/>
      <c r="L338" s="3083"/>
      <c r="M338" s="3083"/>
      <c r="N338" s="3083"/>
      <c r="O338" s="3083"/>
      <c r="P338" s="3083"/>
      <c r="Q338" s="3083"/>
      <c r="T338" s="2919"/>
      <c r="U338" s="2919"/>
      <c r="V338" s="2919"/>
      <c r="W338" s="2919"/>
      <c r="X338" s="2919"/>
      <c r="Y338" s="2927"/>
      <c r="Z338" s="2927"/>
      <c r="AA338" s="2927"/>
      <c r="AB338" s="2928"/>
    </row>
    <row r="339" spans="1:28" s="2920" customFormat="1">
      <c r="A339" s="2919"/>
      <c r="B339" s="2919"/>
      <c r="C339" s="2919"/>
      <c r="E339" s="2921"/>
      <c r="F339" s="2919"/>
      <c r="G339" s="2919"/>
      <c r="H339" s="2919"/>
      <c r="I339" s="2919"/>
      <c r="J339" s="3083"/>
      <c r="K339" s="3083"/>
      <c r="L339" s="3083"/>
      <c r="M339" s="3083"/>
      <c r="N339" s="3083"/>
      <c r="O339" s="3083"/>
      <c r="P339" s="3083"/>
      <c r="Q339" s="3083"/>
      <c r="T339" s="2919"/>
      <c r="U339" s="2919"/>
      <c r="V339" s="2919"/>
      <c r="W339" s="2919"/>
      <c r="X339" s="2919"/>
      <c r="Y339" s="2927"/>
      <c r="Z339" s="2927"/>
      <c r="AA339" s="2927"/>
      <c r="AB339" s="2928"/>
    </row>
    <row r="340" spans="1:28" s="2920" customFormat="1">
      <c r="A340" s="2919"/>
      <c r="B340" s="2919"/>
      <c r="C340" s="2919"/>
      <c r="E340" s="2921"/>
      <c r="F340" s="2919"/>
      <c r="G340" s="2919"/>
      <c r="H340" s="2919"/>
      <c r="I340" s="2919"/>
      <c r="J340" s="3083"/>
      <c r="K340" s="3083"/>
      <c r="L340" s="3083"/>
      <c r="M340" s="3083"/>
      <c r="N340" s="3083"/>
      <c r="O340" s="3083"/>
      <c r="P340" s="3083"/>
      <c r="Q340" s="3083"/>
      <c r="T340" s="2919"/>
      <c r="U340" s="2919"/>
      <c r="V340" s="2919"/>
      <c r="W340" s="2919"/>
      <c r="X340" s="2919"/>
      <c r="Y340" s="2927"/>
      <c r="Z340" s="2927"/>
      <c r="AA340" s="2927"/>
      <c r="AB340" s="2928"/>
    </row>
    <row r="341" spans="1:28" s="2920" customFormat="1">
      <c r="A341" s="2919"/>
      <c r="B341" s="2919"/>
      <c r="C341" s="2919"/>
      <c r="E341" s="2921"/>
      <c r="F341" s="2919"/>
      <c r="G341" s="2919"/>
      <c r="H341" s="2919"/>
      <c r="I341" s="2919"/>
      <c r="J341" s="3083"/>
      <c r="K341" s="3083"/>
      <c r="L341" s="3083"/>
      <c r="M341" s="3083"/>
      <c r="N341" s="3083"/>
      <c r="O341" s="3083"/>
      <c r="P341" s="3083"/>
      <c r="Q341" s="3083"/>
      <c r="T341" s="2919"/>
      <c r="U341" s="2919"/>
      <c r="V341" s="2919"/>
      <c r="W341" s="2919"/>
      <c r="X341" s="2919"/>
      <c r="Y341" s="2927"/>
      <c r="Z341" s="2927"/>
      <c r="AA341" s="2927"/>
      <c r="AB341" s="2928"/>
    </row>
    <row r="342" spans="1:28" s="2920" customFormat="1">
      <c r="A342" s="2919"/>
      <c r="B342" s="2919"/>
      <c r="C342" s="2919"/>
      <c r="E342" s="2921"/>
      <c r="F342" s="2919"/>
      <c r="G342" s="2919"/>
      <c r="H342" s="2919"/>
      <c r="I342" s="2919"/>
      <c r="J342" s="3083"/>
      <c r="K342" s="3083"/>
      <c r="L342" s="3083"/>
      <c r="M342" s="3083"/>
      <c r="N342" s="3083"/>
      <c r="O342" s="3083"/>
      <c r="P342" s="3083"/>
      <c r="Q342" s="3083"/>
      <c r="T342" s="2919"/>
      <c r="U342" s="2919"/>
      <c r="V342" s="2919"/>
      <c r="W342" s="2919"/>
      <c r="X342" s="2919"/>
      <c r="Y342" s="2927"/>
      <c r="Z342" s="2927"/>
      <c r="AA342" s="2927"/>
      <c r="AB342" s="2928"/>
    </row>
    <row r="343" spans="1:28" s="2920" customFormat="1">
      <c r="A343" s="2919"/>
      <c r="B343" s="2919"/>
      <c r="C343" s="2919"/>
      <c r="E343" s="2921"/>
      <c r="F343" s="2919"/>
      <c r="G343" s="2919"/>
      <c r="H343" s="2919"/>
      <c r="I343" s="2919"/>
      <c r="J343" s="3083"/>
      <c r="K343" s="3083"/>
      <c r="L343" s="3083"/>
      <c r="M343" s="3083"/>
      <c r="N343" s="3083"/>
      <c r="O343" s="3083"/>
      <c r="P343" s="3083"/>
      <c r="Q343" s="3083"/>
      <c r="T343" s="2919"/>
      <c r="U343" s="2919"/>
      <c r="V343" s="2919"/>
      <c r="W343" s="2919"/>
      <c r="X343" s="2919"/>
      <c r="Y343" s="2927"/>
      <c r="Z343" s="2927"/>
      <c r="AA343" s="2927"/>
      <c r="AB343" s="2928"/>
    </row>
    <row r="344" spans="1:28" s="2920" customFormat="1">
      <c r="A344" s="2919"/>
      <c r="B344" s="2919"/>
      <c r="C344" s="2919"/>
      <c r="E344" s="2921"/>
      <c r="F344" s="2919"/>
      <c r="G344" s="2919"/>
      <c r="H344" s="2919"/>
      <c r="I344" s="2919"/>
      <c r="J344" s="3083"/>
      <c r="K344" s="3083"/>
      <c r="L344" s="3083"/>
      <c r="M344" s="3083"/>
      <c r="N344" s="3083"/>
      <c r="O344" s="3083"/>
      <c r="P344" s="3083"/>
      <c r="Q344" s="3083"/>
      <c r="T344" s="2919"/>
      <c r="U344" s="2919"/>
      <c r="V344" s="2919"/>
      <c r="W344" s="2919"/>
      <c r="X344" s="2919"/>
      <c r="Y344" s="2927"/>
      <c r="Z344" s="2927"/>
      <c r="AA344" s="2927"/>
      <c r="AB344" s="2928"/>
    </row>
    <row r="345" spans="1:28" s="2920" customFormat="1">
      <c r="A345" s="2919"/>
      <c r="B345" s="2919"/>
      <c r="C345" s="2919"/>
      <c r="E345" s="2921"/>
      <c r="F345" s="2919"/>
      <c r="G345" s="2919"/>
      <c r="H345" s="2919"/>
      <c r="I345" s="2919"/>
      <c r="J345" s="3083"/>
      <c r="K345" s="3083"/>
      <c r="L345" s="3083"/>
      <c r="M345" s="3083"/>
      <c r="N345" s="3083"/>
      <c r="O345" s="3083"/>
      <c r="P345" s="3083"/>
      <c r="Q345" s="3083"/>
      <c r="T345" s="2919"/>
      <c r="U345" s="2919"/>
      <c r="V345" s="2919"/>
      <c r="W345" s="2919"/>
      <c r="X345" s="2919"/>
      <c r="Y345" s="2927"/>
      <c r="Z345" s="2927"/>
      <c r="AA345" s="2927"/>
      <c r="AB345" s="2928"/>
    </row>
    <row r="346" spans="1:28" s="2920" customFormat="1">
      <c r="A346" s="2919"/>
      <c r="B346" s="2919"/>
      <c r="C346" s="2919"/>
      <c r="E346" s="2921"/>
      <c r="F346" s="2919"/>
      <c r="G346" s="2919"/>
      <c r="H346" s="2919"/>
      <c r="I346" s="2919"/>
      <c r="J346" s="3083"/>
      <c r="K346" s="3083"/>
      <c r="L346" s="3083"/>
      <c r="M346" s="3083"/>
      <c r="N346" s="3083"/>
      <c r="O346" s="3083"/>
      <c r="P346" s="3083"/>
      <c r="Q346" s="3083"/>
      <c r="T346" s="2919"/>
      <c r="U346" s="2919"/>
      <c r="V346" s="2919"/>
      <c r="W346" s="2919"/>
      <c r="X346" s="2919"/>
      <c r="Y346" s="2927"/>
      <c r="Z346" s="2927"/>
      <c r="AA346" s="2927"/>
      <c r="AB346" s="2928"/>
    </row>
    <row r="347" spans="1:28" s="2920" customFormat="1">
      <c r="A347" s="2919"/>
      <c r="B347" s="2919"/>
      <c r="C347" s="2919"/>
      <c r="E347" s="2921"/>
      <c r="F347" s="2919"/>
      <c r="G347" s="2919"/>
      <c r="H347" s="2919"/>
      <c r="I347" s="2919"/>
      <c r="J347" s="3083"/>
      <c r="K347" s="3083"/>
      <c r="L347" s="3083"/>
      <c r="M347" s="3083"/>
      <c r="N347" s="3083"/>
      <c r="O347" s="3083"/>
      <c r="P347" s="3083"/>
      <c r="Q347" s="3083"/>
      <c r="T347" s="2919"/>
      <c r="U347" s="2919"/>
      <c r="V347" s="2919"/>
      <c r="W347" s="2919"/>
      <c r="X347" s="2919"/>
      <c r="Y347" s="2927"/>
      <c r="Z347" s="2927"/>
      <c r="AA347" s="2927"/>
      <c r="AB347" s="2928"/>
    </row>
    <row r="348" spans="1:28" s="2920" customFormat="1">
      <c r="A348" s="2919"/>
      <c r="B348" s="2919"/>
      <c r="C348" s="2919"/>
      <c r="E348" s="2921"/>
      <c r="F348" s="2919"/>
      <c r="G348" s="2919"/>
      <c r="H348" s="2919"/>
      <c r="I348" s="2919"/>
      <c r="J348" s="3083"/>
      <c r="K348" s="3083"/>
      <c r="L348" s="3083"/>
      <c r="M348" s="3083"/>
      <c r="N348" s="3083"/>
      <c r="O348" s="3083"/>
      <c r="P348" s="3083"/>
      <c r="Q348" s="3083"/>
      <c r="T348" s="2919"/>
      <c r="U348" s="2919"/>
      <c r="V348" s="2919"/>
      <c r="W348" s="2919"/>
      <c r="X348" s="2919"/>
      <c r="Y348" s="2927"/>
      <c r="Z348" s="2927"/>
      <c r="AA348" s="2927"/>
      <c r="AB348" s="2928"/>
    </row>
    <row r="349" spans="1:28" s="2920" customFormat="1">
      <c r="A349" s="2919"/>
      <c r="B349" s="2919"/>
      <c r="C349" s="2919"/>
      <c r="E349" s="2921"/>
      <c r="F349" s="2919"/>
      <c r="G349" s="2919"/>
      <c r="H349" s="2919"/>
      <c r="I349" s="2919"/>
      <c r="J349" s="3083"/>
      <c r="K349" s="3083"/>
      <c r="L349" s="3083"/>
      <c r="M349" s="3083"/>
      <c r="N349" s="3083"/>
      <c r="O349" s="3083"/>
      <c r="P349" s="3083"/>
      <c r="Q349" s="3083"/>
      <c r="T349" s="2919"/>
      <c r="U349" s="2919"/>
      <c r="V349" s="2919"/>
      <c r="W349" s="2919"/>
      <c r="X349" s="2919"/>
      <c r="Y349" s="2927"/>
      <c r="Z349" s="2927"/>
      <c r="AA349" s="2927"/>
      <c r="AB349" s="2928"/>
    </row>
    <row r="350" spans="1:28" s="2920" customFormat="1">
      <c r="A350" s="2919"/>
      <c r="B350" s="2919"/>
      <c r="C350" s="2919"/>
      <c r="E350" s="2921"/>
      <c r="F350" s="2919"/>
      <c r="G350" s="2919"/>
      <c r="H350" s="2919"/>
      <c r="I350" s="2919"/>
      <c r="J350" s="3083"/>
      <c r="K350" s="3083"/>
      <c r="L350" s="3083"/>
      <c r="M350" s="3083"/>
      <c r="N350" s="3083"/>
      <c r="O350" s="3083"/>
      <c r="P350" s="3083"/>
      <c r="Q350" s="3083"/>
      <c r="T350" s="2919"/>
      <c r="U350" s="2919"/>
      <c r="V350" s="2919"/>
      <c r="W350" s="2919"/>
      <c r="X350" s="2919"/>
      <c r="Y350" s="2927"/>
      <c r="Z350" s="2927"/>
      <c r="AA350" s="2927"/>
      <c r="AB350" s="2928"/>
    </row>
    <row r="351" spans="1:28" s="2920" customFormat="1">
      <c r="A351" s="2919"/>
      <c r="B351" s="2919"/>
      <c r="C351" s="2919"/>
      <c r="E351" s="2921"/>
      <c r="F351" s="2919"/>
      <c r="G351" s="2919"/>
      <c r="H351" s="2919"/>
      <c r="I351" s="2919"/>
      <c r="J351" s="3083"/>
      <c r="K351" s="3083"/>
      <c r="L351" s="3083"/>
      <c r="M351" s="3083"/>
      <c r="N351" s="3083"/>
      <c r="O351" s="3083"/>
      <c r="P351" s="3083"/>
      <c r="Q351" s="3083"/>
      <c r="T351" s="2919"/>
      <c r="U351" s="2919"/>
      <c r="V351" s="2919"/>
      <c r="W351" s="2919"/>
      <c r="X351" s="2919"/>
      <c r="Y351" s="2927"/>
      <c r="Z351" s="2927"/>
      <c r="AA351" s="2927"/>
      <c r="AB351" s="2928"/>
    </row>
    <row r="352" spans="1:28" s="2920" customFormat="1">
      <c r="A352" s="2919"/>
      <c r="B352" s="2919"/>
      <c r="C352" s="2919"/>
      <c r="E352" s="2921"/>
      <c r="F352" s="2919"/>
      <c r="G352" s="2919"/>
      <c r="H352" s="2919"/>
      <c r="I352" s="2919"/>
      <c r="J352" s="3083"/>
      <c r="K352" s="3083"/>
      <c r="L352" s="3083"/>
      <c r="M352" s="3083"/>
      <c r="N352" s="3083"/>
      <c r="O352" s="3083"/>
      <c r="P352" s="3083"/>
      <c r="Q352" s="3083"/>
      <c r="T352" s="2919"/>
      <c r="U352" s="2919"/>
      <c r="V352" s="2919"/>
      <c r="W352" s="2919"/>
      <c r="X352" s="2919"/>
      <c r="Y352" s="2927"/>
      <c r="Z352" s="2927"/>
      <c r="AA352" s="2927"/>
      <c r="AB352" s="2928"/>
    </row>
    <row r="353" spans="1:28" s="2920" customFormat="1">
      <c r="A353" s="2919"/>
      <c r="B353" s="2919"/>
      <c r="C353" s="2919"/>
      <c r="E353" s="2921"/>
      <c r="F353" s="2919"/>
      <c r="G353" s="2919"/>
      <c r="H353" s="2919"/>
      <c r="I353" s="2919"/>
      <c r="J353" s="3083"/>
      <c r="K353" s="3083"/>
      <c r="L353" s="3083"/>
      <c r="M353" s="3083"/>
      <c r="N353" s="3083"/>
      <c r="O353" s="3083"/>
      <c r="P353" s="3083"/>
      <c r="Q353" s="3083"/>
      <c r="T353" s="2919"/>
      <c r="U353" s="2919"/>
      <c r="V353" s="2919"/>
      <c r="W353" s="2919"/>
      <c r="X353" s="2919"/>
      <c r="Y353" s="2927"/>
      <c r="Z353" s="2927"/>
      <c r="AA353" s="2927"/>
      <c r="AB353" s="2928"/>
    </row>
    <row r="354" spans="1:28" s="2920" customFormat="1">
      <c r="A354" s="2919"/>
      <c r="B354" s="2919"/>
      <c r="C354" s="2919"/>
      <c r="E354" s="2921"/>
      <c r="F354" s="2919"/>
      <c r="G354" s="2919"/>
      <c r="H354" s="2919"/>
      <c r="I354" s="2919"/>
      <c r="J354" s="3083"/>
      <c r="K354" s="3083"/>
      <c r="L354" s="3083"/>
      <c r="M354" s="3083"/>
      <c r="N354" s="3083"/>
      <c r="O354" s="3083"/>
      <c r="P354" s="3083"/>
      <c r="Q354" s="3083"/>
      <c r="T354" s="2919"/>
      <c r="U354" s="2919"/>
      <c r="V354" s="2919"/>
      <c r="W354" s="2919"/>
      <c r="X354" s="2919"/>
      <c r="Y354" s="2927"/>
      <c r="Z354" s="2927"/>
      <c r="AA354" s="2927"/>
      <c r="AB354" s="2928"/>
    </row>
    <row r="355" spans="1:28" s="2920" customFormat="1">
      <c r="A355" s="2919"/>
      <c r="B355" s="2919"/>
      <c r="C355" s="2919"/>
      <c r="E355" s="2921"/>
      <c r="F355" s="2919"/>
      <c r="G355" s="2919"/>
      <c r="H355" s="2919"/>
      <c r="I355" s="2919"/>
      <c r="J355" s="3083"/>
      <c r="K355" s="3083"/>
      <c r="L355" s="3083"/>
      <c r="M355" s="3083"/>
      <c r="N355" s="3083"/>
      <c r="O355" s="3083"/>
      <c r="P355" s="3083"/>
      <c r="Q355" s="3083"/>
      <c r="T355" s="2919"/>
      <c r="U355" s="2919"/>
      <c r="V355" s="2919"/>
      <c r="W355" s="2919"/>
      <c r="X355" s="2919"/>
      <c r="Y355" s="2927"/>
      <c r="Z355" s="2927"/>
      <c r="AA355" s="2927"/>
      <c r="AB355" s="2928"/>
    </row>
    <row r="356" spans="1:28" s="2920" customFormat="1">
      <c r="A356" s="2919"/>
      <c r="B356" s="2919"/>
      <c r="C356" s="2919"/>
      <c r="E356" s="2921"/>
      <c r="F356" s="2919"/>
      <c r="G356" s="2919"/>
      <c r="H356" s="2919"/>
      <c r="I356" s="2919"/>
      <c r="J356" s="3083"/>
      <c r="K356" s="3083"/>
      <c r="L356" s="3083"/>
      <c r="M356" s="3083"/>
      <c r="N356" s="3083"/>
      <c r="O356" s="3083"/>
      <c r="P356" s="3083"/>
      <c r="Q356" s="3083"/>
      <c r="T356" s="2919"/>
      <c r="U356" s="2919"/>
      <c r="V356" s="2919"/>
      <c r="W356" s="2919"/>
      <c r="X356" s="2919"/>
      <c r="Y356" s="2927"/>
      <c r="Z356" s="2927"/>
      <c r="AA356" s="2927"/>
      <c r="AB356" s="2928"/>
    </row>
    <row r="357" spans="1:28" s="2920" customFormat="1">
      <c r="A357" s="2919"/>
      <c r="B357" s="2919"/>
      <c r="C357" s="2919"/>
      <c r="E357" s="2921"/>
      <c r="F357" s="2919"/>
      <c r="G357" s="2919"/>
      <c r="H357" s="2919"/>
      <c r="I357" s="2919"/>
      <c r="J357" s="3083"/>
      <c r="K357" s="3083"/>
      <c r="L357" s="3083"/>
      <c r="M357" s="3083"/>
      <c r="N357" s="3083"/>
      <c r="O357" s="3083"/>
      <c r="P357" s="3083"/>
      <c r="Q357" s="3083"/>
      <c r="T357" s="2919"/>
      <c r="U357" s="2919"/>
      <c r="V357" s="2919"/>
      <c r="W357" s="2919"/>
      <c r="X357" s="2919"/>
      <c r="Y357" s="2927"/>
      <c r="Z357" s="2927"/>
      <c r="AA357" s="2927"/>
      <c r="AB357" s="2928"/>
    </row>
    <row r="358" spans="1:28" s="2920" customFormat="1">
      <c r="A358" s="2919"/>
      <c r="B358" s="2919"/>
      <c r="C358" s="2919"/>
      <c r="E358" s="2921"/>
      <c r="F358" s="2919"/>
      <c r="G358" s="2919"/>
      <c r="H358" s="2919"/>
      <c r="I358" s="2919"/>
      <c r="J358" s="3083"/>
      <c r="K358" s="3083"/>
      <c r="L358" s="3083"/>
      <c r="M358" s="3083"/>
      <c r="N358" s="3083"/>
      <c r="O358" s="3083"/>
      <c r="P358" s="3083"/>
      <c r="Q358" s="3083"/>
      <c r="T358" s="2919"/>
      <c r="U358" s="2919"/>
      <c r="V358" s="2919"/>
      <c r="W358" s="2919"/>
      <c r="X358" s="2919"/>
      <c r="Y358" s="2927"/>
      <c r="Z358" s="2927"/>
      <c r="AA358" s="2927"/>
      <c r="AB358" s="2928"/>
    </row>
    <row r="359" spans="1:28" s="2920" customFormat="1">
      <c r="A359" s="2919"/>
      <c r="B359" s="2919"/>
      <c r="C359" s="2919"/>
      <c r="E359" s="2921"/>
      <c r="F359" s="2919"/>
      <c r="G359" s="2919"/>
      <c r="H359" s="2919"/>
      <c r="I359" s="2919"/>
      <c r="J359" s="3083"/>
      <c r="K359" s="3083"/>
      <c r="L359" s="3083"/>
      <c r="M359" s="3083"/>
      <c r="N359" s="3083"/>
      <c r="O359" s="3083"/>
      <c r="P359" s="3083"/>
      <c r="Q359" s="3083"/>
      <c r="T359" s="2919"/>
      <c r="U359" s="2919"/>
      <c r="V359" s="2919"/>
      <c r="W359" s="2919"/>
      <c r="X359" s="2919"/>
      <c r="Y359" s="2927"/>
      <c r="Z359" s="2927"/>
      <c r="AA359" s="2927"/>
      <c r="AB359" s="2928"/>
    </row>
    <row r="360" spans="1:28" s="2920" customFormat="1">
      <c r="A360" s="2919"/>
      <c r="B360" s="2919"/>
      <c r="C360" s="2919"/>
      <c r="E360" s="2921"/>
      <c r="F360" s="2919"/>
      <c r="G360" s="2919"/>
      <c r="H360" s="2919"/>
      <c r="I360" s="2919"/>
      <c r="J360" s="3083"/>
      <c r="K360" s="3083"/>
      <c r="L360" s="3083"/>
      <c r="M360" s="3083"/>
      <c r="N360" s="3083"/>
      <c r="O360" s="3083"/>
      <c r="P360" s="3083"/>
      <c r="Q360" s="3083"/>
      <c r="T360" s="2919"/>
      <c r="U360" s="2919"/>
      <c r="V360" s="2919"/>
      <c r="W360" s="2919"/>
      <c r="X360" s="2919"/>
      <c r="Y360" s="2927"/>
      <c r="Z360" s="2927"/>
      <c r="AA360" s="2927"/>
      <c r="AB360" s="2928"/>
    </row>
    <row r="361" spans="1:28" s="2920" customFormat="1">
      <c r="A361" s="2919"/>
      <c r="B361" s="2919"/>
      <c r="C361" s="2919"/>
      <c r="E361" s="2921"/>
      <c r="F361" s="2919"/>
      <c r="G361" s="2919"/>
      <c r="H361" s="2919"/>
      <c r="I361" s="2919"/>
      <c r="J361" s="3083"/>
      <c r="K361" s="3083"/>
      <c r="L361" s="3083"/>
      <c r="M361" s="3083"/>
      <c r="N361" s="3083"/>
      <c r="O361" s="3083"/>
      <c r="P361" s="3083"/>
      <c r="Q361" s="3083"/>
      <c r="T361" s="2919"/>
      <c r="U361" s="2919"/>
      <c r="V361" s="2919"/>
      <c r="W361" s="2919"/>
      <c r="X361" s="2919"/>
      <c r="Y361" s="2927"/>
      <c r="Z361" s="2927"/>
      <c r="AA361" s="2927"/>
      <c r="AB361" s="2928"/>
    </row>
    <row r="362" spans="1:28" s="2920" customFormat="1">
      <c r="A362" s="2919"/>
      <c r="B362" s="2919"/>
      <c r="C362" s="2919"/>
      <c r="E362" s="2921"/>
      <c r="F362" s="2919"/>
      <c r="G362" s="2919"/>
      <c r="H362" s="2919"/>
      <c r="I362" s="2919"/>
      <c r="J362" s="3083"/>
      <c r="K362" s="3083"/>
      <c r="L362" s="3083"/>
      <c r="M362" s="3083"/>
      <c r="N362" s="3083"/>
      <c r="O362" s="3083"/>
      <c r="P362" s="3083"/>
      <c r="Q362" s="3083"/>
      <c r="T362" s="2919"/>
      <c r="U362" s="2919"/>
      <c r="V362" s="2919"/>
      <c r="W362" s="2919"/>
      <c r="X362" s="2919"/>
      <c r="Y362" s="2927"/>
      <c r="Z362" s="2927"/>
      <c r="AA362" s="2927"/>
      <c r="AB362" s="2928"/>
    </row>
    <row r="363" spans="1:28" s="2920" customFormat="1">
      <c r="A363" s="2919"/>
      <c r="B363" s="2919"/>
      <c r="C363" s="2919"/>
      <c r="E363" s="2921"/>
      <c r="F363" s="2919"/>
      <c r="G363" s="2919"/>
      <c r="H363" s="2919"/>
      <c r="I363" s="2919"/>
      <c r="J363" s="3083"/>
      <c r="K363" s="3083"/>
      <c r="L363" s="3083"/>
      <c r="M363" s="3083"/>
      <c r="N363" s="3083"/>
      <c r="O363" s="3083"/>
      <c r="P363" s="3083"/>
      <c r="Q363" s="3083"/>
      <c r="T363" s="2919"/>
      <c r="U363" s="2919"/>
      <c r="V363" s="2919"/>
      <c r="W363" s="2919"/>
      <c r="X363" s="2919"/>
      <c r="Y363" s="2927"/>
      <c r="Z363" s="2927"/>
      <c r="AA363" s="2927"/>
      <c r="AB363" s="2928"/>
    </row>
    <row r="364" spans="1:28" s="2920" customFormat="1">
      <c r="A364" s="2919"/>
      <c r="B364" s="2919"/>
      <c r="C364" s="2919"/>
      <c r="E364" s="2921"/>
      <c r="F364" s="2919"/>
      <c r="G364" s="2919"/>
      <c r="H364" s="2919"/>
      <c r="I364" s="2919"/>
      <c r="J364" s="3083"/>
      <c r="K364" s="3083"/>
      <c r="L364" s="3083"/>
      <c r="M364" s="3083"/>
      <c r="N364" s="3083"/>
      <c r="O364" s="3083"/>
      <c r="P364" s="3083"/>
      <c r="Q364" s="3083"/>
      <c r="T364" s="2919"/>
      <c r="U364" s="2919"/>
      <c r="V364" s="2919"/>
      <c r="W364" s="2919"/>
      <c r="X364" s="2919"/>
      <c r="Y364" s="2927"/>
      <c r="Z364" s="2927"/>
      <c r="AA364" s="2927"/>
      <c r="AB364" s="2928"/>
    </row>
    <row r="365" spans="1:28" s="2920" customFormat="1">
      <c r="A365" s="2919"/>
      <c r="B365" s="2919"/>
      <c r="C365" s="2919"/>
      <c r="E365" s="2921"/>
      <c r="F365" s="2919"/>
      <c r="G365" s="2919"/>
      <c r="H365" s="2919"/>
      <c r="I365" s="2919"/>
      <c r="J365" s="3083"/>
      <c r="K365" s="3083"/>
      <c r="L365" s="3083"/>
      <c r="M365" s="3083"/>
      <c r="N365" s="3083"/>
      <c r="O365" s="3083"/>
      <c r="P365" s="3083"/>
      <c r="Q365" s="3083"/>
      <c r="T365" s="2919"/>
      <c r="U365" s="2919"/>
      <c r="V365" s="2919"/>
      <c r="W365" s="2919"/>
      <c r="X365" s="2919"/>
      <c r="Y365" s="2927"/>
      <c r="Z365" s="2927"/>
      <c r="AA365" s="2927"/>
      <c r="AB365" s="2928"/>
    </row>
    <row r="366" spans="1:28" s="2920" customFormat="1">
      <c r="A366" s="2919"/>
      <c r="B366" s="2919"/>
      <c r="C366" s="2919"/>
      <c r="E366" s="2921"/>
      <c r="F366" s="2919"/>
      <c r="G366" s="2919"/>
      <c r="H366" s="2919"/>
      <c r="I366" s="2919"/>
      <c r="J366" s="3083"/>
      <c r="K366" s="3083"/>
      <c r="L366" s="3083"/>
      <c r="M366" s="3083"/>
      <c r="N366" s="3083"/>
      <c r="O366" s="3083"/>
      <c r="P366" s="3083"/>
      <c r="Q366" s="3083"/>
      <c r="T366" s="2919"/>
      <c r="U366" s="2919"/>
      <c r="V366" s="2919"/>
      <c r="W366" s="2919"/>
      <c r="X366" s="2919"/>
      <c r="Y366" s="2927"/>
      <c r="Z366" s="2927"/>
      <c r="AA366" s="2927"/>
      <c r="AB366" s="2928"/>
    </row>
    <row r="367" spans="1:28" s="2920" customFormat="1">
      <c r="A367" s="2919"/>
      <c r="B367" s="2919"/>
      <c r="C367" s="2919"/>
      <c r="E367" s="2921"/>
      <c r="F367" s="2919"/>
      <c r="G367" s="2919"/>
      <c r="H367" s="2919"/>
      <c r="I367" s="2919"/>
      <c r="J367" s="3083"/>
      <c r="K367" s="3083"/>
      <c r="L367" s="3083"/>
      <c r="M367" s="3083"/>
      <c r="N367" s="3083"/>
      <c r="O367" s="3083"/>
      <c r="P367" s="3083"/>
      <c r="Q367" s="3083"/>
      <c r="T367" s="2919"/>
      <c r="U367" s="2919"/>
      <c r="V367" s="2919"/>
      <c r="W367" s="2919"/>
      <c r="X367" s="2919"/>
      <c r="Y367" s="2927"/>
      <c r="Z367" s="2927"/>
      <c r="AA367" s="2927"/>
      <c r="AB367" s="2928"/>
    </row>
    <row r="368" spans="1:28" s="2920" customFormat="1">
      <c r="A368" s="2919"/>
      <c r="B368" s="2919"/>
      <c r="C368" s="2919"/>
      <c r="E368" s="2921"/>
      <c r="F368" s="2919"/>
      <c r="G368" s="2919"/>
      <c r="H368" s="2919"/>
      <c r="I368" s="2919"/>
      <c r="J368" s="3083"/>
      <c r="K368" s="3083"/>
      <c r="L368" s="3083"/>
      <c r="M368" s="3083"/>
      <c r="N368" s="3083"/>
      <c r="O368" s="3083"/>
      <c r="P368" s="3083"/>
      <c r="Q368" s="3083"/>
      <c r="T368" s="2919"/>
      <c r="U368" s="2919"/>
      <c r="V368" s="2919"/>
      <c r="W368" s="2919"/>
      <c r="X368" s="2919"/>
      <c r="Y368" s="2927"/>
      <c r="Z368" s="2927"/>
      <c r="AA368" s="2927"/>
      <c r="AB368" s="2928"/>
    </row>
    <row r="369" spans="1:28" s="2920" customFormat="1">
      <c r="A369" s="2919"/>
      <c r="B369" s="2919"/>
      <c r="C369" s="2919"/>
      <c r="E369" s="2921"/>
      <c r="F369" s="2919"/>
      <c r="G369" s="2919"/>
      <c r="H369" s="2919"/>
      <c r="I369" s="2919"/>
      <c r="J369" s="3083"/>
      <c r="K369" s="3083"/>
      <c r="L369" s="3083"/>
      <c r="M369" s="3083"/>
      <c r="N369" s="3083"/>
      <c r="O369" s="3083"/>
      <c r="P369" s="3083"/>
      <c r="Q369" s="3083"/>
      <c r="T369" s="2919"/>
      <c r="U369" s="2919"/>
      <c r="V369" s="2919"/>
      <c r="W369" s="2919"/>
      <c r="X369" s="2919"/>
      <c r="Y369" s="2927"/>
      <c r="Z369" s="2927"/>
      <c r="AA369" s="2927"/>
      <c r="AB369" s="2928"/>
    </row>
    <row r="370" spans="1:28" s="2920" customFormat="1">
      <c r="A370" s="2919"/>
      <c r="B370" s="2919"/>
      <c r="C370" s="2919"/>
      <c r="E370" s="2921"/>
      <c r="F370" s="2919"/>
      <c r="G370" s="2919"/>
      <c r="H370" s="2919"/>
      <c r="I370" s="2919"/>
      <c r="J370" s="3083"/>
      <c r="K370" s="3083"/>
      <c r="L370" s="3083"/>
      <c r="M370" s="3083"/>
      <c r="N370" s="3083"/>
      <c r="O370" s="3083"/>
      <c r="P370" s="3083"/>
      <c r="Q370" s="3083"/>
      <c r="T370" s="2919"/>
      <c r="U370" s="2919"/>
      <c r="V370" s="2919"/>
      <c r="W370" s="2919"/>
      <c r="X370" s="2919"/>
      <c r="Y370" s="2927"/>
      <c r="Z370" s="2927"/>
      <c r="AA370" s="2927"/>
      <c r="AB370" s="2928"/>
    </row>
    <row r="371" spans="1:28" s="2920" customFormat="1">
      <c r="A371" s="2919"/>
      <c r="B371" s="2919"/>
      <c r="C371" s="2919"/>
      <c r="E371" s="2921"/>
      <c r="F371" s="2919"/>
      <c r="G371" s="2919"/>
      <c r="H371" s="2919"/>
      <c r="I371" s="2919"/>
      <c r="J371" s="3083"/>
      <c r="K371" s="3083"/>
      <c r="L371" s="3083"/>
      <c r="M371" s="3083"/>
      <c r="N371" s="3083"/>
      <c r="O371" s="3083"/>
      <c r="P371" s="3083"/>
      <c r="Q371" s="3083"/>
      <c r="T371" s="2919"/>
      <c r="U371" s="2919"/>
      <c r="V371" s="2919"/>
      <c r="W371" s="2919"/>
      <c r="X371" s="2919"/>
      <c r="Y371" s="2927"/>
      <c r="Z371" s="2927"/>
      <c r="AA371" s="2927"/>
      <c r="AB371" s="2928"/>
    </row>
  </sheetData>
  <mergeCells count="380">
    <mergeCell ref="AB86:AB89"/>
    <mergeCell ref="A91:F91"/>
    <mergeCell ref="A92:F92"/>
    <mergeCell ref="A93:F93"/>
    <mergeCell ref="V86:V89"/>
    <mergeCell ref="W86:W89"/>
    <mergeCell ref="X86:X89"/>
    <mergeCell ref="Y86:Y89"/>
    <mergeCell ref="Z86:Z89"/>
    <mergeCell ref="AA86:AA89"/>
    <mergeCell ref="P86:P89"/>
    <mergeCell ref="Q86:Q89"/>
    <mergeCell ref="R86:R89"/>
    <mergeCell ref="S86:S89"/>
    <mergeCell ref="T86:T89"/>
    <mergeCell ref="U86:U89"/>
    <mergeCell ref="V83:V85"/>
    <mergeCell ref="W83:W85"/>
    <mergeCell ref="X83:X85"/>
    <mergeCell ref="Y83:Y85"/>
    <mergeCell ref="Z83:Z85"/>
    <mergeCell ref="O83:O85"/>
    <mergeCell ref="P83:P85"/>
    <mergeCell ref="Q83:Q85"/>
    <mergeCell ref="R83:R85"/>
    <mergeCell ref="S83:S85"/>
    <mergeCell ref="T83:T85"/>
    <mergeCell ref="A86:A89"/>
    <mergeCell ref="B86:B89"/>
    <mergeCell ref="C86:C89"/>
    <mergeCell ref="D86:D89"/>
    <mergeCell ref="E86:E89"/>
    <mergeCell ref="F86:F89"/>
    <mergeCell ref="G86:G89"/>
    <mergeCell ref="O86:O89"/>
    <mergeCell ref="U83:U85"/>
    <mergeCell ref="AB78:AB82"/>
    <mergeCell ref="A83:A85"/>
    <mergeCell ref="B83:B85"/>
    <mergeCell ref="C83:C85"/>
    <mergeCell ref="D83:D85"/>
    <mergeCell ref="E83:E85"/>
    <mergeCell ref="F83:F85"/>
    <mergeCell ref="G83:G85"/>
    <mergeCell ref="T78:T82"/>
    <mergeCell ref="U78:U82"/>
    <mergeCell ref="V78:V82"/>
    <mergeCell ref="W78:W82"/>
    <mergeCell ref="X78:X82"/>
    <mergeCell ref="Y78:Y82"/>
    <mergeCell ref="G78:G82"/>
    <mergeCell ref="O78:O82"/>
    <mergeCell ref="P78:P82"/>
    <mergeCell ref="Q78:Q82"/>
    <mergeCell ref="R78:R82"/>
    <mergeCell ref="S78:S82"/>
    <mergeCell ref="A78:A82"/>
    <mergeCell ref="B78:B82"/>
    <mergeCell ref="AA83:AA85"/>
    <mergeCell ref="AB83:AB85"/>
    <mergeCell ref="C78:C82"/>
    <mergeCell ref="D78:D82"/>
    <mergeCell ref="E78:E82"/>
    <mergeCell ref="F78:F82"/>
    <mergeCell ref="W76:W77"/>
    <mergeCell ref="X76:X77"/>
    <mergeCell ref="Y76:Y77"/>
    <mergeCell ref="Z76:Z77"/>
    <mergeCell ref="AA76:AA77"/>
    <mergeCell ref="Z78:Z82"/>
    <mergeCell ref="AA78:AA82"/>
    <mergeCell ref="AB76:AB77"/>
    <mergeCell ref="Q76:Q77"/>
    <mergeCell ref="R76:R77"/>
    <mergeCell ref="S76:S77"/>
    <mergeCell ref="T76:T77"/>
    <mergeCell ref="U76:U77"/>
    <mergeCell ref="V76:V77"/>
    <mergeCell ref="AB72:AB75"/>
    <mergeCell ref="A76:A77"/>
    <mergeCell ref="B76:B77"/>
    <mergeCell ref="C76:C77"/>
    <mergeCell ref="D76:D77"/>
    <mergeCell ref="E76:E77"/>
    <mergeCell ref="F76:F77"/>
    <mergeCell ref="G76:G77"/>
    <mergeCell ref="O76:O77"/>
    <mergeCell ref="P76:P77"/>
    <mergeCell ref="V72:V75"/>
    <mergeCell ref="W72:W75"/>
    <mergeCell ref="X72:X75"/>
    <mergeCell ref="Y72:Y75"/>
    <mergeCell ref="Z72:Z75"/>
    <mergeCell ref="AA72:AA75"/>
    <mergeCell ref="P72:P75"/>
    <mergeCell ref="AA67:AA71"/>
    <mergeCell ref="AB67:AB71"/>
    <mergeCell ref="A72:A75"/>
    <mergeCell ref="B72:B75"/>
    <mergeCell ref="C72:C75"/>
    <mergeCell ref="D72:D75"/>
    <mergeCell ref="E72:E75"/>
    <mergeCell ref="F72:F75"/>
    <mergeCell ref="G72:G75"/>
    <mergeCell ref="O72:O75"/>
    <mergeCell ref="U67:U71"/>
    <mergeCell ref="V67:V71"/>
    <mergeCell ref="W67:W71"/>
    <mergeCell ref="X67:X71"/>
    <mergeCell ref="Y67:Y71"/>
    <mergeCell ref="Z67:Z71"/>
    <mergeCell ref="O67:O71"/>
    <mergeCell ref="P67:P71"/>
    <mergeCell ref="Q67:Q71"/>
    <mergeCell ref="O63:O66"/>
    <mergeCell ref="P63:P66"/>
    <mergeCell ref="Q63:Q66"/>
    <mergeCell ref="R63:R66"/>
    <mergeCell ref="Q72:Q75"/>
    <mergeCell ref="R72:R75"/>
    <mergeCell ref="S72:S75"/>
    <mergeCell ref="T72:T75"/>
    <mergeCell ref="U72:U75"/>
    <mergeCell ref="A63:A66"/>
    <mergeCell ref="B63:B66"/>
    <mergeCell ref="C63:C66"/>
    <mergeCell ref="D63:D66"/>
    <mergeCell ref="E63:E66"/>
    <mergeCell ref="F63:F66"/>
    <mergeCell ref="W59:W62"/>
    <mergeCell ref="X59:X62"/>
    <mergeCell ref="R67:R71"/>
    <mergeCell ref="S67:S71"/>
    <mergeCell ref="T67:T71"/>
    <mergeCell ref="A67:A71"/>
    <mergeCell ref="B67:B71"/>
    <mergeCell ref="C67:C71"/>
    <mergeCell ref="D67:D71"/>
    <mergeCell ref="E67:E71"/>
    <mergeCell ref="F67:F71"/>
    <mergeCell ref="G67:G71"/>
    <mergeCell ref="T63:T66"/>
    <mergeCell ref="U63:U66"/>
    <mergeCell ref="V63:V66"/>
    <mergeCell ref="W63:W66"/>
    <mergeCell ref="X63:X66"/>
    <mergeCell ref="G63:G66"/>
    <mergeCell ref="AA59:AA62"/>
    <mergeCell ref="AB59:AB62"/>
    <mergeCell ref="Q59:Q62"/>
    <mergeCell ref="R59:R62"/>
    <mergeCell ref="S59:S62"/>
    <mergeCell ref="T59:T62"/>
    <mergeCell ref="U59:U62"/>
    <mergeCell ref="V59:V62"/>
    <mergeCell ref="S63:S66"/>
    <mergeCell ref="Z63:Z66"/>
    <mergeCell ref="AA63:AA66"/>
    <mergeCell ref="AB63:AB66"/>
    <mergeCell ref="Y63:Y66"/>
    <mergeCell ref="AB54:AB58"/>
    <mergeCell ref="A59:A62"/>
    <mergeCell ref="B59:B62"/>
    <mergeCell ref="C59:C62"/>
    <mergeCell ref="D59:D62"/>
    <mergeCell ref="E59:E62"/>
    <mergeCell ref="F59:F62"/>
    <mergeCell ref="G59:G62"/>
    <mergeCell ref="O59:O62"/>
    <mergeCell ref="P59:P62"/>
    <mergeCell ref="V54:V58"/>
    <mergeCell ref="W54:W58"/>
    <mergeCell ref="X54:X58"/>
    <mergeCell ref="Y54:Y58"/>
    <mergeCell ref="Z54:Z58"/>
    <mergeCell ref="AA54:AA58"/>
    <mergeCell ref="P54:P58"/>
    <mergeCell ref="Q54:Q58"/>
    <mergeCell ref="R54:R58"/>
    <mergeCell ref="S54:S58"/>
    <mergeCell ref="T54:T58"/>
    <mergeCell ref="U54:U58"/>
    <mergeCell ref="Y59:Y62"/>
    <mergeCell ref="Z59:Z62"/>
    <mergeCell ref="V51:V53"/>
    <mergeCell ref="W51:W53"/>
    <mergeCell ref="X51:X53"/>
    <mergeCell ref="Y51:Y53"/>
    <mergeCell ref="Z51:Z53"/>
    <mergeCell ref="O51:O53"/>
    <mergeCell ref="P51:P53"/>
    <mergeCell ref="Q51:Q53"/>
    <mergeCell ref="R51:R53"/>
    <mergeCell ref="S51:S53"/>
    <mergeCell ref="T51:T53"/>
    <mergeCell ref="A54:A58"/>
    <mergeCell ref="B54:B58"/>
    <mergeCell ref="C54:C58"/>
    <mergeCell ref="D54:D58"/>
    <mergeCell ref="E54:E58"/>
    <mergeCell ref="F54:F58"/>
    <mergeCell ref="G54:G58"/>
    <mergeCell ref="O54:O58"/>
    <mergeCell ref="U51:U53"/>
    <mergeCell ref="AB47:AB50"/>
    <mergeCell ref="A51:A53"/>
    <mergeCell ref="B51:B53"/>
    <mergeCell ref="C51:C53"/>
    <mergeCell ref="D51:D53"/>
    <mergeCell ref="E51:E53"/>
    <mergeCell ref="F51:F53"/>
    <mergeCell ref="G51:G53"/>
    <mergeCell ref="T47:T50"/>
    <mergeCell ref="U47:U50"/>
    <mergeCell ref="V47:V50"/>
    <mergeCell ref="W47:W50"/>
    <mergeCell ref="X47:X50"/>
    <mergeCell ref="Y47:Y50"/>
    <mergeCell ref="G47:G50"/>
    <mergeCell ref="O47:O50"/>
    <mergeCell ref="P47:P50"/>
    <mergeCell ref="Q47:Q50"/>
    <mergeCell ref="R47:R50"/>
    <mergeCell ref="S47:S50"/>
    <mergeCell ref="A47:A50"/>
    <mergeCell ref="B47:B50"/>
    <mergeCell ref="AA51:AA53"/>
    <mergeCell ref="AB51:AB53"/>
    <mergeCell ref="C47:C50"/>
    <mergeCell ref="D47:D50"/>
    <mergeCell ref="E47:E50"/>
    <mergeCell ref="F47:F50"/>
    <mergeCell ref="W39:W41"/>
    <mergeCell ref="X39:X41"/>
    <mergeCell ref="Y39:Y41"/>
    <mergeCell ref="Z39:Z41"/>
    <mergeCell ref="AA39:AA41"/>
    <mergeCell ref="Z47:Z50"/>
    <mergeCell ref="AA47:AA50"/>
    <mergeCell ref="AB39:AB41"/>
    <mergeCell ref="Q39:Q41"/>
    <mergeCell ref="R39:R41"/>
    <mergeCell ref="S39:S41"/>
    <mergeCell ref="T39:T41"/>
    <mergeCell ref="U39:U41"/>
    <mergeCell ref="V39:V41"/>
    <mergeCell ref="AB32:AB38"/>
    <mergeCell ref="A39:A41"/>
    <mergeCell ref="B39:B41"/>
    <mergeCell ref="C39:C41"/>
    <mergeCell ref="D39:D41"/>
    <mergeCell ref="E39:E41"/>
    <mergeCell ref="F39:F41"/>
    <mergeCell ref="G39:G41"/>
    <mergeCell ref="O39:O41"/>
    <mergeCell ref="P39:P41"/>
    <mergeCell ref="V32:V38"/>
    <mergeCell ref="W32:W38"/>
    <mergeCell ref="X32:X38"/>
    <mergeCell ref="Y32:Y38"/>
    <mergeCell ref="Z32:Z38"/>
    <mergeCell ref="AA32:AA38"/>
    <mergeCell ref="P32:P38"/>
    <mergeCell ref="Q32:Q38"/>
    <mergeCell ref="R32:R38"/>
    <mergeCell ref="S32:S38"/>
    <mergeCell ref="T32:T38"/>
    <mergeCell ref="U32:U38"/>
    <mergeCell ref="AA25:AA31"/>
    <mergeCell ref="AB25:AB31"/>
    <mergeCell ref="A32:A38"/>
    <mergeCell ref="B32:B38"/>
    <mergeCell ref="C32:C38"/>
    <mergeCell ref="D32:D38"/>
    <mergeCell ref="E32:E38"/>
    <mergeCell ref="F32:F38"/>
    <mergeCell ref="G32:G38"/>
    <mergeCell ref="O32:O38"/>
    <mergeCell ref="U25:U31"/>
    <mergeCell ref="V25:V31"/>
    <mergeCell ref="W25:W31"/>
    <mergeCell ref="X25:X31"/>
    <mergeCell ref="Y25:Y31"/>
    <mergeCell ref="Z25:Z31"/>
    <mergeCell ref="O25:O31"/>
    <mergeCell ref="P25:P31"/>
    <mergeCell ref="Q25:Q31"/>
    <mergeCell ref="R25:R31"/>
    <mergeCell ref="S25:S31"/>
    <mergeCell ref="T25:T31"/>
    <mergeCell ref="Z19:Z24"/>
    <mergeCell ref="AA19:AA24"/>
    <mergeCell ref="AB19:AB24"/>
    <mergeCell ref="A25:A31"/>
    <mergeCell ref="B25:B31"/>
    <mergeCell ref="C25:C31"/>
    <mergeCell ref="D25:D31"/>
    <mergeCell ref="E25:E31"/>
    <mergeCell ref="F25:F31"/>
    <mergeCell ref="G25:G31"/>
    <mergeCell ref="T19:T24"/>
    <mergeCell ref="U19:U24"/>
    <mergeCell ref="V19:V24"/>
    <mergeCell ref="W19:W24"/>
    <mergeCell ref="X19:X24"/>
    <mergeCell ref="Y19:Y24"/>
    <mergeCell ref="G19:G24"/>
    <mergeCell ref="O19:O24"/>
    <mergeCell ref="P19:P24"/>
    <mergeCell ref="Q19:Q24"/>
    <mergeCell ref="R19:R24"/>
    <mergeCell ref="S19:S24"/>
    <mergeCell ref="A19:A24"/>
    <mergeCell ref="B19:B24"/>
    <mergeCell ref="C19:C24"/>
    <mergeCell ref="D19:D24"/>
    <mergeCell ref="E19:E24"/>
    <mergeCell ref="F19:F24"/>
    <mergeCell ref="W12:W18"/>
    <mergeCell ref="X12:X18"/>
    <mergeCell ref="T7:T11"/>
    <mergeCell ref="U7:U11"/>
    <mergeCell ref="Y12:Y18"/>
    <mergeCell ref="Z12:Z18"/>
    <mergeCell ref="AA12:AA18"/>
    <mergeCell ref="AB12:AB18"/>
    <mergeCell ref="Q12:Q18"/>
    <mergeCell ref="R12:R18"/>
    <mergeCell ref="S12:S18"/>
    <mergeCell ref="T12:T18"/>
    <mergeCell ref="U12:U18"/>
    <mergeCell ref="V12:V18"/>
    <mergeCell ref="Q5:Q6"/>
    <mergeCell ref="R5:R6"/>
    <mergeCell ref="A5:A6"/>
    <mergeCell ref="B5:B6"/>
    <mergeCell ref="AB7:AB11"/>
    <mergeCell ref="A12:A18"/>
    <mergeCell ref="B12:B18"/>
    <mergeCell ref="C12:C18"/>
    <mergeCell ref="D12:D18"/>
    <mergeCell ref="E12:E18"/>
    <mergeCell ref="F12:F18"/>
    <mergeCell ref="G12:G18"/>
    <mergeCell ref="O12:O18"/>
    <mergeCell ref="P12:P18"/>
    <mergeCell ref="V7:V11"/>
    <mergeCell ref="W7:W11"/>
    <mergeCell ref="X7:X11"/>
    <mergeCell ref="Y7:Y11"/>
    <mergeCell ref="Z7:Z11"/>
    <mergeCell ref="AA7:AA11"/>
    <mergeCell ref="P7:P11"/>
    <mergeCell ref="Q7:Q11"/>
    <mergeCell ref="R7:R11"/>
    <mergeCell ref="S7:S11"/>
    <mergeCell ref="C5:C6"/>
    <mergeCell ref="D5:D6"/>
    <mergeCell ref="E5:E6"/>
    <mergeCell ref="F5:F6"/>
    <mergeCell ref="AA5:AA6"/>
    <mergeCell ref="AB5:AB6"/>
    <mergeCell ref="A7:A11"/>
    <mergeCell ref="B7:B11"/>
    <mergeCell ref="C7:C11"/>
    <mergeCell ref="D7:D11"/>
    <mergeCell ref="E7:E11"/>
    <mergeCell ref="F7:F11"/>
    <mergeCell ref="G7:G11"/>
    <mergeCell ref="O7:O11"/>
    <mergeCell ref="S5:S6"/>
    <mergeCell ref="T5:T6"/>
    <mergeCell ref="U5:W5"/>
    <mergeCell ref="X5:X6"/>
    <mergeCell ref="Y5:Y6"/>
    <mergeCell ref="Z5:Z6"/>
    <mergeCell ref="G5:G6"/>
    <mergeCell ref="H5:N5"/>
    <mergeCell ref="O5:O6"/>
    <mergeCell ref="P5:P6"/>
  </mergeCells>
  <phoneticPr fontId="6" type="noConversion"/>
  <pageMargins left="0.7" right="0.7" top="0.75" bottom="0.75" header="0.3" footer="0.3"/>
  <pageSetup paperSize="9" orientation="portrait"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pageSetUpPr fitToPage="1"/>
  </sheetPr>
  <dimension ref="B1:AH176"/>
  <sheetViews>
    <sheetView zoomScale="85" zoomScaleNormal="85" zoomScaleSheetLayoutView="70" workbookViewId="0">
      <pane xSplit="8" ySplit="5" topLeftCell="I6" activePane="bottomRight" state="frozen"/>
      <selection activeCell="K22" sqref="K22"/>
      <selection pane="topRight" activeCell="K22" sqref="K22"/>
      <selection pane="bottomLeft" activeCell="K22" sqref="K22"/>
      <selection pane="bottomRight" activeCell="K22" sqref="K22"/>
    </sheetView>
  </sheetViews>
  <sheetFormatPr defaultRowHeight="16.5"/>
  <cols>
    <col min="1" max="1" width="1.625" style="2615" customWidth="1"/>
    <col min="2" max="2" width="5.625" style="2615" customWidth="1"/>
    <col min="3" max="3" width="18.625" style="2616" customWidth="1"/>
    <col min="4" max="6" width="6.625" style="2616" customWidth="1"/>
    <col min="7" max="7" width="9.625" style="2615" customWidth="1"/>
    <col min="8" max="8" width="17.375" style="2615" customWidth="1"/>
    <col min="9" max="11" width="8.625" style="2618" customWidth="1"/>
    <col min="12" max="14" width="10.625" style="2615" customWidth="1"/>
    <col min="15" max="15" width="12.5" style="2615" customWidth="1"/>
    <col min="16" max="19" width="10.625" style="2615" customWidth="1"/>
    <col min="20" max="20" width="18.625" style="2615" customWidth="1"/>
    <col min="21" max="21" width="1.625" style="2614" customWidth="1"/>
    <col min="22" max="22" width="19.875" style="2614" customWidth="1"/>
    <col min="23" max="23" width="26.875" style="2614" customWidth="1"/>
    <col min="24" max="24" width="12.625" style="2614" customWidth="1"/>
    <col min="25" max="25" width="22.625" style="2614" customWidth="1"/>
    <col min="26" max="26" width="21" style="2614" customWidth="1"/>
    <col min="27" max="27" width="18.125" style="2614" bestFit="1" customWidth="1"/>
    <col min="28" max="28" width="10.25" style="2614" bestFit="1" customWidth="1"/>
    <col min="29" max="32" width="9" style="2614"/>
    <col min="33" max="257" width="9" style="2615"/>
    <col min="258" max="258" width="12" style="2615" customWidth="1"/>
    <col min="259" max="259" width="6.625" style="2615" customWidth="1"/>
    <col min="260" max="260" width="30.75" style="2615" customWidth="1"/>
    <col min="261" max="263" width="6.625" style="2615" customWidth="1"/>
    <col min="264" max="264" width="15.625" style="2615" customWidth="1"/>
    <col min="265" max="265" width="20.625" style="2615" customWidth="1"/>
    <col min="266" max="268" width="11.625" style="2615" customWidth="1"/>
    <col min="269" max="269" width="16.625" style="2615" bestFit="1" customWidth="1"/>
    <col min="270" max="270" width="13.625" style="2615" customWidth="1"/>
    <col min="271" max="271" width="19.625" style="2615" bestFit="1" customWidth="1"/>
    <col min="272" max="274" width="11.625" style="2615" customWidth="1"/>
    <col min="275" max="275" width="15.125" style="2615" customWidth="1"/>
    <col min="276" max="276" width="45.25" style="2615" customWidth="1"/>
    <col min="277" max="277" width="2.5" style="2615" customWidth="1"/>
    <col min="278" max="278" width="45.5" style="2615" customWidth="1"/>
    <col min="279" max="279" width="9" style="2615"/>
    <col min="280" max="282" width="24.75" style="2615" customWidth="1"/>
    <col min="283" max="283" width="18.125" style="2615" bestFit="1" customWidth="1"/>
    <col min="284" max="284" width="10.25" style="2615" bestFit="1" customWidth="1"/>
    <col min="285" max="513" width="9" style="2615"/>
    <col min="514" max="514" width="12" style="2615" customWidth="1"/>
    <col min="515" max="515" width="6.625" style="2615" customWidth="1"/>
    <col min="516" max="516" width="30.75" style="2615" customWidth="1"/>
    <col min="517" max="519" width="6.625" style="2615" customWidth="1"/>
    <col min="520" max="520" width="15.625" style="2615" customWidth="1"/>
    <col min="521" max="521" width="20.625" style="2615" customWidth="1"/>
    <col min="522" max="524" width="11.625" style="2615" customWidth="1"/>
    <col min="525" max="525" width="16.625" style="2615" bestFit="1" customWidth="1"/>
    <col min="526" max="526" width="13.625" style="2615" customWidth="1"/>
    <col min="527" max="527" width="19.625" style="2615" bestFit="1" customWidth="1"/>
    <col min="528" max="530" width="11.625" style="2615" customWidth="1"/>
    <col min="531" max="531" width="15.125" style="2615" customWidth="1"/>
    <col min="532" max="532" width="45.25" style="2615" customWidth="1"/>
    <col min="533" max="533" width="2.5" style="2615" customWidth="1"/>
    <col min="534" max="534" width="45.5" style="2615" customWidth="1"/>
    <col min="535" max="535" width="9" style="2615"/>
    <col min="536" max="538" width="24.75" style="2615" customWidth="1"/>
    <col min="539" max="539" width="18.125" style="2615" bestFit="1" customWidth="1"/>
    <col min="540" max="540" width="10.25" style="2615" bestFit="1" customWidth="1"/>
    <col min="541" max="769" width="9" style="2615"/>
    <col min="770" max="770" width="12" style="2615" customWidth="1"/>
    <col min="771" max="771" width="6.625" style="2615" customWidth="1"/>
    <col min="772" max="772" width="30.75" style="2615" customWidth="1"/>
    <col min="773" max="775" width="6.625" style="2615" customWidth="1"/>
    <col min="776" max="776" width="15.625" style="2615" customWidth="1"/>
    <col min="777" max="777" width="20.625" style="2615" customWidth="1"/>
    <col min="778" max="780" width="11.625" style="2615" customWidth="1"/>
    <col min="781" max="781" width="16.625" style="2615" bestFit="1" customWidth="1"/>
    <col min="782" max="782" width="13.625" style="2615" customWidth="1"/>
    <col min="783" max="783" width="19.625" style="2615" bestFit="1" customWidth="1"/>
    <col min="784" max="786" width="11.625" style="2615" customWidth="1"/>
    <col min="787" max="787" width="15.125" style="2615" customWidth="1"/>
    <col min="788" max="788" width="45.25" style="2615" customWidth="1"/>
    <col min="789" max="789" width="2.5" style="2615" customWidth="1"/>
    <col min="790" max="790" width="45.5" style="2615" customWidth="1"/>
    <col min="791" max="791" width="9" style="2615"/>
    <col min="792" max="794" width="24.75" style="2615" customWidth="1"/>
    <col min="795" max="795" width="18.125" style="2615" bestFit="1" customWidth="1"/>
    <col min="796" max="796" width="10.25" style="2615" bestFit="1" customWidth="1"/>
    <col min="797" max="1025" width="9" style="2615"/>
    <col min="1026" max="1026" width="12" style="2615" customWidth="1"/>
    <col min="1027" max="1027" width="6.625" style="2615" customWidth="1"/>
    <col min="1028" max="1028" width="30.75" style="2615" customWidth="1"/>
    <col min="1029" max="1031" width="6.625" style="2615" customWidth="1"/>
    <col min="1032" max="1032" width="15.625" style="2615" customWidth="1"/>
    <col min="1033" max="1033" width="20.625" style="2615" customWidth="1"/>
    <col min="1034" max="1036" width="11.625" style="2615" customWidth="1"/>
    <col min="1037" max="1037" width="16.625" style="2615" bestFit="1" customWidth="1"/>
    <col min="1038" max="1038" width="13.625" style="2615" customWidth="1"/>
    <col min="1039" max="1039" width="19.625" style="2615" bestFit="1" customWidth="1"/>
    <col min="1040" max="1042" width="11.625" style="2615" customWidth="1"/>
    <col min="1043" max="1043" width="15.125" style="2615" customWidth="1"/>
    <col min="1044" max="1044" width="45.25" style="2615" customWidth="1"/>
    <col min="1045" max="1045" width="2.5" style="2615" customWidth="1"/>
    <col min="1046" max="1046" width="45.5" style="2615" customWidth="1"/>
    <col min="1047" max="1047" width="9" style="2615"/>
    <col min="1048" max="1050" width="24.75" style="2615" customWidth="1"/>
    <col min="1051" max="1051" width="18.125" style="2615" bestFit="1" customWidth="1"/>
    <col min="1052" max="1052" width="10.25" style="2615" bestFit="1" customWidth="1"/>
    <col min="1053" max="1281" width="9" style="2615"/>
    <col min="1282" max="1282" width="12" style="2615" customWidth="1"/>
    <col min="1283" max="1283" width="6.625" style="2615" customWidth="1"/>
    <col min="1284" max="1284" width="30.75" style="2615" customWidth="1"/>
    <col min="1285" max="1287" width="6.625" style="2615" customWidth="1"/>
    <col min="1288" max="1288" width="15.625" style="2615" customWidth="1"/>
    <col min="1289" max="1289" width="20.625" style="2615" customWidth="1"/>
    <col min="1290" max="1292" width="11.625" style="2615" customWidth="1"/>
    <col min="1293" max="1293" width="16.625" style="2615" bestFit="1" customWidth="1"/>
    <col min="1294" max="1294" width="13.625" style="2615" customWidth="1"/>
    <col min="1295" max="1295" width="19.625" style="2615" bestFit="1" customWidth="1"/>
    <col min="1296" max="1298" width="11.625" style="2615" customWidth="1"/>
    <col min="1299" max="1299" width="15.125" style="2615" customWidth="1"/>
    <col min="1300" max="1300" width="45.25" style="2615" customWidth="1"/>
    <col min="1301" max="1301" width="2.5" style="2615" customWidth="1"/>
    <col min="1302" max="1302" width="45.5" style="2615" customWidth="1"/>
    <col min="1303" max="1303" width="9" style="2615"/>
    <col min="1304" max="1306" width="24.75" style="2615" customWidth="1"/>
    <col min="1307" max="1307" width="18.125" style="2615" bestFit="1" customWidth="1"/>
    <col min="1308" max="1308" width="10.25" style="2615" bestFit="1" customWidth="1"/>
    <col min="1309" max="1537" width="9" style="2615"/>
    <col min="1538" max="1538" width="12" style="2615" customWidth="1"/>
    <col min="1539" max="1539" width="6.625" style="2615" customWidth="1"/>
    <col min="1540" max="1540" width="30.75" style="2615" customWidth="1"/>
    <col min="1541" max="1543" width="6.625" style="2615" customWidth="1"/>
    <col min="1544" max="1544" width="15.625" style="2615" customWidth="1"/>
    <col min="1545" max="1545" width="20.625" style="2615" customWidth="1"/>
    <col min="1546" max="1548" width="11.625" style="2615" customWidth="1"/>
    <col min="1549" max="1549" width="16.625" style="2615" bestFit="1" customWidth="1"/>
    <col min="1550" max="1550" width="13.625" style="2615" customWidth="1"/>
    <col min="1551" max="1551" width="19.625" style="2615" bestFit="1" customWidth="1"/>
    <col min="1552" max="1554" width="11.625" style="2615" customWidth="1"/>
    <col min="1555" max="1555" width="15.125" style="2615" customWidth="1"/>
    <col min="1556" max="1556" width="45.25" style="2615" customWidth="1"/>
    <col min="1557" max="1557" width="2.5" style="2615" customWidth="1"/>
    <col min="1558" max="1558" width="45.5" style="2615" customWidth="1"/>
    <col min="1559" max="1559" width="9" style="2615"/>
    <col min="1560" max="1562" width="24.75" style="2615" customWidth="1"/>
    <col min="1563" max="1563" width="18.125" style="2615" bestFit="1" customWidth="1"/>
    <col min="1564" max="1564" width="10.25" style="2615" bestFit="1" customWidth="1"/>
    <col min="1565" max="1793" width="9" style="2615"/>
    <col min="1794" max="1794" width="12" style="2615" customWidth="1"/>
    <col min="1795" max="1795" width="6.625" style="2615" customWidth="1"/>
    <col min="1796" max="1796" width="30.75" style="2615" customWidth="1"/>
    <col min="1797" max="1799" width="6.625" style="2615" customWidth="1"/>
    <col min="1800" max="1800" width="15.625" style="2615" customWidth="1"/>
    <col min="1801" max="1801" width="20.625" style="2615" customWidth="1"/>
    <col min="1802" max="1804" width="11.625" style="2615" customWidth="1"/>
    <col min="1805" max="1805" width="16.625" style="2615" bestFit="1" customWidth="1"/>
    <col min="1806" max="1806" width="13.625" style="2615" customWidth="1"/>
    <col min="1807" max="1807" width="19.625" style="2615" bestFit="1" customWidth="1"/>
    <col min="1808" max="1810" width="11.625" style="2615" customWidth="1"/>
    <col min="1811" max="1811" width="15.125" style="2615" customWidth="1"/>
    <col min="1812" max="1812" width="45.25" style="2615" customWidth="1"/>
    <col min="1813" max="1813" width="2.5" style="2615" customWidth="1"/>
    <col min="1814" max="1814" width="45.5" style="2615" customWidth="1"/>
    <col min="1815" max="1815" width="9" style="2615"/>
    <col min="1816" max="1818" width="24.75" style="2615" customWidth="1"/>
    <col min="1819" max="1819" width="18.125" style="2615" bestFit="1" customWidth="1"/>
    <col min="1820" max="1820" width="10.25" style="2615" bestFit="1" customWidth="1"/>
    <col min="1821" max="2049" width="9" style="2615"/>
    <col min="2050" max="2050" width="12" style="2615" customWidth="1"/>
    <col min="2051" max="2051" width="6.625" style="2615" customWidth="1"/>
    <col min="2052" max="2052" width="30.75" style="2615" customWidth="1"/>
    <col min="2053" max="2055" width="6.625" style="2615" customWidth="1"/>
    <col min="2056" max="2056" width="15.625" style="2615" customWidth="1"/>
    <col min="2057" max="2057" width="20.625" style="2615" customWidth="1"/>
    <col min="2058" max="2060" width="11.625" style="2615" customWidth="1"/>
    <col min="2061" max="2061" width="16.625" style="2615" bestFit="1" customWidth="1"/>
    <col min="2062" max="2062" width="13.625" style="2615" customWidth="1"/>
    <col min="2063" max="2063" width="19.625" style="2615" bestFit="1" customWidth="1"/>
    <col min="2064" max="2066" width="11.625" style="2615" customWidth="1"/>
    <col min="2067" max="2067" width="15.125" style="2615" customWidth="1"/>
    <col min="2068" max="2068" width="45.25" style="2615" customWidth="1"/>
    <col min="2069" max="2069" width="2.5" style="2615" customWidth="1"/>
    <col min="2070" max="2070" width="45.5" style="2615" customWidth="1"/>
    <col min="2071" max="2071" width="9" style="2615"/>
    <col min="2072" max="2074" width="24.75" style="2615" customWidth="1"/>
    <col min="2075" max="2075" width="18.125" style="2615" bestFit="1" customWidth="1"/>
    <col min="2076" max="2076" width="10.25" style="2615" bestFit="1" customWidth="1"/>
    <col min="2077" max="2305" width="9" style="2615"/>
    <col min="2306" max="2306" width="12" style="2615" customWidth="1"/>
    <col min="2307" max="2307" width="6.625" style="2615" customWidth="1"/>
    <col min="2308" max="2308" width="30.75" style="2615" customWidth="1"/>
    <col min="2309" max="2311" width="6.625" style="2615" customWidth="1"/>
    <col min="2312" max="2312" width="15.625" style="2615" customWidth="1"/>
    <col min="2313" max="2313" width="20.625" style="2615" customWidth="1"/>
    <col min="2314" max="2316" width="11.625" style="2615" customWidth="1"/>
    <col min="2317" max="2317" width="16.625" style="2615" bestFit="1" customWidth="1"/>
    <col min="2318" max="2318" width="13.625" style="2615" customWidth="1"/>
    <col min="2319" max="2319" width="19.625" style="2615" bestFit="1" customWidth="1"/>
    <col min="2320" max="2322" width="11.625" style="2615" customWidth="1"/>
    <col min="2323" max="2323" width="15.125" style="2615" customWidth="1"/>
    <col min="2324" max="2324" width="45.25" style="2615" customWidth="1"/>
    <col min="2325" max="2325" width="2.5" style="2615" customWidth="1"/>
    <col min="2326" max="2326" width="45.5" style="2615" customWidth="1"/>
    <col min="2327" max="2327" width="9" style="2615"/>
    <col min="2328" max="2330" width="24.75" style="2615" customWidth="1"/>
    <col min="2331" max="2331" width="18.125" style="2615" bestFit="1" customWidth="1"/>
    <col min="2332" max="2332" width="10.25" style="2615" bestFit="1" customWidth="1"/>
    <col min="2333" max="2561" width="9" style="2615"/>
    <col min="2562" max="2562" width="12" style="2615" customWidth="1"/>
    <col min="2563" max="2563" width="6.625" style="2615" customWidth="1"/>
    <col min="2564" max="2564" width="30.75" style="2615" customWidth="1"/>
    <col min="2565" max="2567" width="6.625" style="2615" customWidth="1"/>
    <col min="2568" max="2568" width="15.625" style="2615" customWidth="1"/>
    <col min="2569" max="2569" width="20.625" style="2615" customWidth="1"/>
    <col min="2570" max="2572" width="11.625" style="2615" customWidth="1"/>
    <col min="2573" max="2573" width="16.625" style="2615" bestFit="1" customWidth="1"/>
    <col min="2574" max="2574" width="13.625" style="2615" customWidth="1"/>
    <col min="2575" max="2575" width="19.625" style="2615" bestFit="1" customWidth="1"/>
    <col min="2576" max="2578" width="11.625" style="2615" customWidth="1"/>
    <col min="2579" max="2579" width="15.125" style="2615" customWidth="1"/>
    <col min="2580" max="2580" width="45.25" style="2615" customWidth="1"/>
    <col min="2581" max="2581" width="2.5" style="2615" customWidth="1"/>
    <col min="2582" max="2582" width="45.5" style="2615" customWidth="1"/>
    <col min="2583" max="2583" width="9" style="2615"/>
    <col min="2584" max="2586" width="24.75" style="2615" customWidth="1"/>
    <col min="2587" max="2587" width="18.125" style="2615" bestFit="1" customWidth="1"/>
    <col min="2588" max="2588" width="10.25" style="2615" bestFit="1" customWidth="1"/>
    <col min="2589" max="2817" width="9" style="2615"/>
    <col min="2818" max="2818" width="12" style="2615" customWidth="1"/>
    <col min="2819" max="2819" width="6.625" style="2615" customWidth="1"/>
    <col min="2820" max="2820" width="30.75" style="2615" customWidth="1"/>
    <col min="2821" max="2823" width="6.625" style="2615" customWidth="1"/>
    <col min="2824" max="2824" width="15.625" style="2615" customWidth="1"/>
    <col min="2825" max="2825" width="20.625" style="2615" customWidth="1"/>
    <col min="2826" max="2828" width="11.625" style="2615" customWidth="1"/>
    <col min="2829" max="2829" width="16.625" style="2615" bestFit="1" customWidth="1"/>
    <col min="2830" max="2830" width="13.625" style="2615" customWidth="1"/>
    <col min="2831" max="2831" width="19.625" style="2615" bestFit="1" customWidth="1"/>
    <col min="2832" max="2834" width="11.625" style="2615" customWidth="1"/>
    <col min="2835" max="2835" width="15.125" style="2615" customWidth="1"/>
    <col min="2836" max="2836" width="45.25" style="2615" customWidth="1"/>
    <col min="2837" max="2837" width="2.5" style="2615" customWidth="1"/>
    <col min="2838" max="2838" width="45.5" style="2615" customWidth="1"/>
    <col min="2839" max="2839" width="9" style="2615"/>
    <col min="2840" max="2842" width="24.75" style="2615" customWidth="1"/>
    <col min="2843" max="2843" width="18.125" style="2615" bestFit="1" customWidth="1"/>
    <col min="2844" max="2844" width="10.25" style="2615" bestFit="1" customWidth="1"/>
    <col min="2845" max="3073" width="9" style="2615"/>
    <col min="3074" max="3074" width="12" style="2615" customWidth="1"/>
    <col min="3075" max="3075" width="6.625" style="2615" customWidth="1"/>
    <col min="3076" max="3076" width="30.75" style="2615" customWidth="1"/>
    <col min="3077" max="3079" width="6.625" style="2615" customWidth="1"/>
    <col min="3080" max="3080" width="15.625" style="2615" customWidth="1"/>
    <col min="3081" max="3081" width="20.625" style="2615" customWidth="1"/>
    <col min="3082" max="3084" width="11.625" style="2615" customWidth="1"/>
    <col min="3085" max="3085" width="16.625" style="2615" bestFit="1" customWidth="1"/>
    <col min="3086" max="3086" width="13.625" style="2615" customWidth="1"/>
    <col min="3087" max="3087" width="19.625" style="2615" bestFit="1" customWidth="1"/>
    <col min="3088" max="3090" width="11.625" style="2615" customWidth="1"/>
    <col min="3091" max="3091" width="15.125" style="2615" customWidth="1"/>
    <col min="3092" max="3092" width="45.25" style="2615" customWidth="1"/>
    <col min="3093" max="3093" width="2.5" style="2615" customWidth="1"/>
    <col min="3094" max="3094" width="45.5" style="2615" customWidth="1"/>
    <col min="3095" max="3095" width="9" style="2615"/>
    <col min="3096" max="3098" width="24.75" style="2615" customWidth="1"/>
    <col min="3099" max="3099" width="18.125" style="2615" bestFit="1" customWidth="1"/>
    <col min="3100" max="3100" width="10.25" style="2615" bestFit="1" customWidth="1"/>
    <col min="3101" max="3329" width="9" style="2615"/>
    <col min="3330" max="3330" width="12" style="2615" customWidth="1"/>
    <col min="3331" max="3331" width="6.625" style="2615" customWidth="1"/>
    <col min="3332" max="3332" width="30.75" style="2615" customWidth="1"/>
    <col min="3333" max="3335" width="6.625" style="2615" customWidth="1"/>
    <col min="3336" max="3336" width="15.625" style="2615" customWidth="1"/>
    <col min="3337" max="3337" width="20.625" style="2615" customWidth="1"/>
    <col min="3338" max="3340" width="11.625" style="2615" customWidth="1"/>
    <col min="3341" max="3341" width="16.625" style="2615" bestFit="1" customWidth="1"/>
    <col min="3342" max="3342" width="13.625" style="2615" customWidth="1"/>
    <col min="3343" max="3343" width="19.625" style="2615" bestFit="1" customWidth="1"/>
    <col min="3344" max="3346" width="11.625" style="2615" customWidth="1"/>
    <col min="3347" max="3347" width="15.125" style="2615" customWidth="1"/>
    <col min="3348" max="3348" width="45.25" style="2615" customWidth="1"/>
    <col min="3349" max="3349" width="2.5" style="2615" customWidth="1"/>
    <col min="3350" max="3350" width="45.5" style="2615" customWidth="1"/>
    <col min="3351" max="3351" width="9" style="2615"/>
    <col min="3352" max="3354" width="24.75" style="2615" customWidth="1"/>
    <col min="3355" max="3355" width="18.125" style="2615" bestFit="1" customWidth="1"/>
    <col min="3356" max="3356" width="10.25" style="2615" bestFit="1" customWidth="1"/>
    <col min="3357" max="3585" width="9" style="2615"/>
    <col min="3586" max="3586" width="12" style="2615" customWidth="1"/>
    <col min="3587" max="3587" width="6.625" style="2615" customWidth="1"/>
    <col min="3588" max="3588" width="30.75" style="2615" customWidth="1"/>
    <col min="3589" max="3591" width="6.625" style="2615" customWidth="1"/>
    <col min="3592" max="3592" width="15.625" style="2615" customWidth="1"/>
    <col min="3593" max="3593" width="20.625" style="2615" customWidth="1"/>
    <col min="3594" max="3596" width="11.625" style="2615" customWidth="1"/>
    <col min="3597" max="3597" width="16.625" style="2615" bestFit="1" customWidth="1"/>
    <col min="3598" max="3598" width="13.625" style="2615" customWidth="1"/>
    <col min="3599" max="3599" width="19.625" style="2615" bestFit="1" customWidth="1"/>
    <col min="3600" max="3602" width="11.625" style="2615" customWidth="1"/>
    <col min="3603" max="3603" width="15.125" style="2615" customWidth="1"/>
    <col min="3604" max="3604" width="45.25" style="2615" customWidth="1"/>
    <col min="3605" max="3605" width="2.5" style="2615" customWidth="1"/>
    <col min="3606" max="3606" width="45.5" style="2615" customWidth="1"/>
    <col min="3607" max="3607" width="9" style="2615"/>
    <col min="3608" max="3610" width="24.75" style="2615" customWidth="1"/>
    <col min="3611" max="3611" width="18.125" style="2615" bestFit="1" customWidth="1"/>
    <col min="3612" max="3612" width="10.25" style="2615" bestFit="1" customWidth="1"/>
    <col min="3613" max="3841" width="9" style="2615"/>
    <col min="3842" max="3842" width="12" style="2615" customWidth="1"/>
    <col min="3843" max="3843" width="6.625" style="2615" customWidth="1"/>
    <col min="3844" max="3844" width="30.75" style="2615" customWidth="1"/>
    <col min="3845" max="3847" width="6.625" style="2615" customWidth="1"/>
    <col min="3848" max="3848" width="15.625" style="2615" customWidth="1"/>
    <col min="3849" max="3849" width="20.625" style="2615" customWidth="1"/>
    <col min="3850" max="3852" width="11.625" style="2615" customWidth="1"/>
    <col min="3853" max="3853" width="16.625" style="2615" bestFit="1" customWidth="1"/>
    <col min="3854" max="3854" width="13.625" style="2615" customWidth="1"/>
    <col min="3855" max="3855" width="19.625" style="2615" bestFit="1" customWidth="1"/>
    <col min="3856" max="3858" width="11.625" style="2615" customWidth="1"/>
    <col min="3859" max="3859" width="15.125" style="2615" customWidth="1"/>
    <col min="3860" max="3860" width="45.25" style="2615" customWidth="1"/>
    <col min="3861" max="3861" width="2.5" style="2615" customWidth="1"/>
    <col min="3862" max="3862" width="45.5" style="2615" customWidth="1"/>
    <col min="3863" max="3863" width="9" style="2615"/>
    <col min="3864" max="3866" width="24.75" style="2615" customWidth="1"/>
    <col min="3867" max="3867" width="18.125" style="2615" bestFit="1" customWidth="1"/>
    <col min="3868" max="3868" width="10.25" style="2615" bestFit="1" customWidth="1"/>
    <col min="3869" max="4097" width="9" style="2615"/>
    <col min="4098" max="4098" width="12" style="2615" customWidth="1"/>
    <col min="4099" max="4099" width="6.625" style="2615" customWidth="1"/>
    <col min="4100" max="4100" width="30.75" style="2615" customWidth="1"/>
    <col min="4101" max="4103" width="6.625" style="2615" customWidth="1"/>
    <col min="4104" max="4104" width="15.625" style="2615" customWidth="1"/>
    <col min="4105" max="4105" width="20.625" style="2615" customWidth="1"/>
    <col min="4106" max="4108" width="11.625" style="2615" customWidth="1"/>
    <col min="4109" max="4109" width="16.625" style="2615" bestFit="1" customWidth="1"/>
    <col min="4110" max="4110" width="13.625" style="2615" customWidth="1"/>
    <col min="4111" max="4111" width="19.625" style="2615" bestFit="1" customWidth="1"/>
    <col min="4112" max="4114" width="11.625" style="2615" customWidth="1"/>
    <col min="4115" max="4115" width="15.125" style="2615" customWidth="1"/>
    <col min="4116" max="4116" width="45.25" style="2615" customWidth="1"/>
    <col min="4117" max="4117" width="2.5" style="2615" customWidth="1"/>
    <col min="4118" max="4118" width="45.5" style="2615" customWidth="1"/>
    <col min="4119" max="4119" width="9" style="2615"/>
    <col min="4120" max="4122" width="24.75" style="2615" customWidth="1"/>
    <col min="4123" max="4123" width="18.125" style="2615" bestFit="1" customWidth="1"/>
    <col min="4124" max="4124" width="10.25" style="2615" bestFit="1" customWidth="1"/>
    <col min="4125" max="4353" width="9" style="2615"/>
    <col min="4354" max="4354" width="12" style="2615" customWidth="1"/>
    <col min="4355" max="4355" width="6.625" style="2615" customWidth="1"/>
    <col min="4356" max="4356" width="30.75" style="2615" customWidth="1"/>
    <col min="4357" max="4359" width="6.625" style="2615" customWidth="1"/>
    <col min="4360" max="4360" width="15.625" style="2615" customWidth="1"/>
    <col min="4361" max="4361" width="20.625" style="2615" customWidth="1"/>
    <col min="4362" max="4364" width="11.625" style="2615" customWidth="1"/>
    <col min="4365" max="4365" width="16.625" style="2615" bestFit="1" customWidth="1"/>
    <col min="4366" max="4366" width="13.625" style="2615" customWidth="1"/>
    <col min="4367" max="4367" width="19.625" style="2615" bestFit="1" customWidth="1"/>
    <col min="4368" max="4370" width="11.625" style="2615" customWidth="1"/>
    <col min="4371" max="4371" width="15.125" style="2615" customWidth="1"/>
    <col min="4372" max="4372" width="45.25" style="2615" customWidth="1"/>
    <col min="4373" max="4373" width="2.5" style="2615" customWidth="1"/>
    <col min="4374" max="4374" width="45.5" style="2615" customWidth="1"/>
    <col min="4375" max="4375" width="9" style="2615"/>
    <col min="4376" max="4378" width="24.75" style="2615" customWidth="1"/>
    <col min="4379" max="4379" width="18.125" style="2615" bestFit="1" customWidth="1"/>
    <col min="4380" max="4380" width="10.25" style="2615" bestFit="1" customWidth="1"/>
    <col min="4381" max="4609" width="9" style="2615"/>
    <col min="4610" max="4610" width="12" style="2615" customWidth="1"/>
    <col min="4611" max="4611" width="6.625" style="2615" customWidth="1"/>
    <col min="4612" max="4612" width="30.75" style="2615" customWidth="1"/>
    <col min="4613" max="4615" width="6.625" style="2615" customWidth="1"/>
    <col min="4616" max="4616" width="15.625" style="2615" customWidth="1"/>
    <col min="4617" max="4617" width="20.625" style="2615" customWidth="1"/>
    <col min="4618" max="4620" width="11.625" style="2615" customWidth="1"/>
    <col min="4621" max="4621" width="16.625" style="2615" bestFit="1" customWidth="1"/>
    <col min="4622" max="4622" width="13.625" style="2615" customWidth="1"/>
    <col min="4623" max="4623" width="19.625" style="2615" bestFit="1" customWidth="1"/>
    <col min="4624" max="4626" width="11.625" style="2615" customWidth="1"/>
    <col min="4627" max="4627" width="15.125" style="2615" customWidth="1"/>
    <col min="4628" max="4628" width="45.25" style="2615" customWidth="1"/>
    <col min="4629" max="4629" width="2.5" style="2615" customWidth="1"/>
    <col min="4630" max="4630" width="45.5" style="2615" customWidth="1"/>
    <col min="4631" max="4631" width="9" style="2615"/>
    <col min="4632" max="4634" width="24.75" style="2615" customWidth="1"/>
    <col min="4635" max="4635" width="18.125" style="2615" bestFit="1" customWidth="1"/>
    <col min="4636" max="4636" width="10.25" style="2615" bestFit="1" customWidth="1"/>
    <col min="4637" max="4865" width="9" style="2615"/>
    <col min="4866" max="4866" width="12" style="2615" customWidth="1"/>
    <col min="4867" max="4867" width="6.625" style="2615" customWidth="1"/>
    <col min="4868" max="4868" width="30.75" style="2615" customWidth="1"/>
    <col min="4869" max="4871" width="6.625" style="2615" customWidth="1"/>
    <col min="4872" max="4872" width="15.625" style="2615" customWidth="1"/>
    <col min="4873" max="4873" width="20.625" style="2615" customWidth="1"/>
    <col min="4874" max="4876" width="11.625" style="2615" customWidth="1"/>
    <col min="4877" max="4877" width="16.625" style="2615" bestFit="1" customWidth="1"/>
    <col min="4878" max="4878" width="13.625" style="2615" customWidth="1"/>
    <col min="4879" max="4879" width="19.625" style="2615" bestFit="1" customWidth="1"/>
    <col min="4880" max="4882" width="11.625" style="2615" customWidth="1"/>
    <col min="4883" max="4883" width="15.125" style="2615" customWidth="1"/>
    <col min="4884" max="4884" width="45.25" style="2615" customWidth="1"/>
    <col min="4885" max="4885" width="2.5" style="2615" customWidth="1"/>
    <col min="4886" max="4886" width="45.5" style="2615" customWidth="1"/>
    <col min="4887" max="4887" width="9" style="2615"/>
    <col min="4888" max="4890" width="24.75" style="2615" customWidth="1"/>
    <col min="4891" max="4891" width="18.125" style="2615" bestFit="1" customWidth="1"/>
    <col min="4892" max="4892" width="10.25" style="2615" bestFit="1" customWidth="1"/>
    <col min="4893" max="5121" width="9" style="2615"/>
    <col min="5122" max="5122" width="12" style="2615" customWidth="1"/>
    <col min="5123" max="5123" width="6.625" style="2615" customWidth="1"/>
    <col min="5124" max="5124" width="30.75" style="2615" customWidth="1"/>
    <col min="5125" max="5127" width="6.625" style="2615" customWidth="1"/>
    <col min="5128" max="5128" width="15.625" style="2615" customWidth="1"/>
    <col min="5129" max="5129" width="20.625" style="2615" customWidth="1"/>
    <col min="5130" max="5132" width="11.625" style="2615" customWidth="1"/>
    <col min="5133" max="5133" width="16.625" style="2615" bestFit="1" customWidth="1"/>
    <col min="5134" max="5134" width="13.625" style="2615" customWidth="1"/>
    <col min="5135" max="5135" width="19.625" style="2615" bestFit="1" customWidth="1"/>
    <col min="5136" max="5138" width="11.625" style="2615" customWidth="1"/>
    <col min="5139" max="5139" width="15.125" style="2615" customWidth="1"/>
    <col min="5140" max="5140" width="45.25" style="2615" customWidth="1"/>
    <col min="5141" max="5141" width="2.5" style="2615" customWidth="1"/>
    <col min="5142" max="5142" width="45.5" style="2615" customWidth="1"/>
    <col min="5143" max="5143" width="9" style="2615"/>
    <col min="5144" max="5146" width="24.75" style="2615" customWidth="1"/>
    <col min="5147" max="5147" width="18.125" style="2615" bestFit="1" customWidth="1"/>
    <col min="5148" max="5148" width="10.25" style="2615" bestFit="1" customWidth="1"/>
    <col min="5149" max="5377" width="9" style="2615"/>
    <col min="5378" max="5378" width="12" style="2615" customWidth="1"/>
    <col min="5379" max="5379" width="6.625" style="2615" customWidth="1"/>
    <col min="5380" max="5380" width="30.75" style="2615" customWidth="1"/>
    <col min="5381" max="5383" width="6.625" style="2615" customWidth="1"/>
    <col min="5384" max="5384" width="15.625" style="2615" customWidth="1"/>
    <col min="5385" max="5385" width="20.625" style="2615" customWidth="1"/>
    <col min="5386" max="5388" width="11.625" style="2615" customWidth="1"/>
    <col min="5389" max="5389" width="16.625" style="2615" bestFit="1" customWidth="1"/>
    <col min="5390" max="5390" width="13.625" style="2615" customWidth="1"/>
    <col min="5391" max="5391" width="19.625" style="2615" bestFit="1" customWidth="1"/>
    <col min="5392" max="5394" width="11.625" style="2615" customWidth="1"/>
    <col min="5395" max="5395" width="15.125" style="2615" customWidth="1"/>
    <col min="5396" max="5396" width="45.25" style="2615" customWidth="1"/>
    <col min="5397" max="5397" width="2.5" style="2615" customWidth="1"/>
    <col min="5398" max="5398" width="45.5" style="2615" customWidth="1"/>
    <col min="5399" max="5399" width="9" style="2615"/>
    <col min="5400" max="5402" width="24.75" style="2615" customWidth="1"/>
    <col min="5403" max="5403" width="18.125" style="2615" bestFit="1" customWidth="1"/>
    <col min="5404" max="5404" width="10.25" style="2615" bestFit="1" customWidth="1"/>
    <col min="5405" max="5633" width="9" style="2615"/>
    <col min="5634" max="5634" width="12" style="2615" customWidth="1"/>
    <col min="5635" max="5635" width="6.625" style="2615" customWidth="1"/>
    <col min="5636" max="5636" width="30.75" style="2615" customWidth="1"/>
    <col min="5637" max="5639" width="6.625" style="2615" customWidth="1"/>
    <col min="5640" max="5640" width="15.625" style="2615" customWidth="1"/>
    <col min="5641" max="5641" width="20.625" style="2615" customWidth="1"/>
    <col min="5642" max="5644" width="11.625" style="2615" customWidth="1"/>
    <col min="5645" max="5645" width="16.625" style="2615" bestFit="1" customWidth="1"/>
    <col min="5646" max="5646" width="13.625" style="2615" customWidth="1"/>
    <col min="5647" max="5647" width="19.625" style="2615" bestFit="1" customWidth="1"/>
    <col min="5648" max="5650" width="11.625" style="2615" customWidth="1"/>
    <col min="5651" max="5651" width="15.125" style="2615" customWidth="1"/>
    <col min="5652" max="5652" width="45.25" style="2615" customWidth="1"/>
    <col min="5653" max="5653" width="2.5" style="2615" customWidth="1"/>
    <col min="5654" max="5654" width="45.5" style="2615" customWidth="1"/>
    <col min="5655" max="5655" width="9" style="2615"/>
    <col min="5656" max="5658" width="24.75" style="2615" customWidth="1"/>
    <col min="5659" max="5659" width="18.125" style="2615" bestFit="1" customWidth="1"/>
    <col min="5660" max="5660" width="10.25" style="2615" bestFit="1" customWidth="1"/>
    <col min="5661" max="5889" width="9" style="2615"/>
    <col min="5890" max="5890" width="12" style="2615" customWidth="1"/>
    <col min="5891" max="5891" width="6.625" style="2615" customWidth="1"/>
    <col min="5892" max="5892" width="30.75" style="2615" customWidth="1"/>
    <col min="5893" max="5895" width="6.625" style="2615" customWidth="1"/>
    <col min="5896" max="5896" width="15.625" style="2615" customWidth="1"/>
    <col min="5897" max="5897" width="20.625" style="2615" customWidth="1"/>
    <col min="5898" max="5900" width="11.625" style="2615" customWidth="1"/>
    <col min="5901" max="5901" width="16.625" style="2615" bestFit="1" customWidth="1"/>
    <col min="5902" max="5902" width="13.625" style="2615" customWidth="1"/>
    <col min="5903" max="5903" width="19.625" style="2615" bestFit="1" customWidth="1"/>
    <col min="5904" max="5906" width="11.625" style="2615" customWidth="1"/>
    <col min="5907" max="5907" width="15.125" style="2615" customWidth="1"/>
    <col min="5908" max="5908" width="45.25" style="2615" customWidth="1"/>
    <col min="5909" max="5909" width="2.5" style="2615" customWidth="1"/>
    <col min="5910" max="5910" width="45.5" style="2615" customWidth="1"/>
    <col min="5911" max="5911" width="9" style="2615"/>
    <col min="5912" max="5914" width="24.75" style="2615" customWidth="1"/>
    <col min="5915" max="5915" width="18.125" style="2615" bestFit="1" customWidth="1"/>
    <col min="5916" max="5916" width="10.25" style="2615" bestFit="1" customWidth="1"/>
    <col min="5917" max="6145" width="9" style="2615"/>
    <col min="6146" max="6146" width="12" style="2615" customWidth="1"/>
    <col min="6147" max="6147" width="6.625" style="2615" customWidth="1"/>
    <col min="6148" max="6148" width="30.75" style="2615" customWidth="1"/>
    <col min="6149" max="6151" width="6.625" style="2615" customWidth="1"/>
    <col min="6152" max="6152" width="15.625" style="2615" customWidth="1"/>
    <col min="6153" max="6153" width="20.625" style="2615" customWidth="1"/>
    <col min="6154" max="6156" width="11.625" style="2615" customWidth="1"/>
    <col min="6157" max="6157" width="16.625" style="2615" bestFit="1" customWidth="1"/>
    <col min="6158" max="6158" width="13.625" style="2615" customWidth="1"/>
    <col min="6159" max="6159" width="19.625" style="2615" bestFit="1" customWidth="1"/>
    <col min="6160" max="6162" width="11.625" style="2615" customWidth="1"/>
    <col min="6163" max="6163" width="15.125" style="2615" customWidth="1"/>
    <col min="6164" max="6164" width="45.25" style="2615" customWidth="1"/>
    <col min="6165" max="6165" width="2.5" style="2615" customWidth="1"/>
    <col min="6166" max="6166" width="45.5" style="2615" customWidth="1"/>
    <col min="6167" max="6167" width="9" style="2615"/>
    <col min="6168" max="6170" width="24.75" style="2615" customWidth="1"/>
    <col min="6171" max="6171" width="18.125" style="2615" bestFit="1" customWidth="1"/>
    <col min="6172" max="6172" width="10.25" style="2615" bestFit="1" customWidth="1"/>
    <col min="6173" max="6401" width="9" style="2615"/>
    <col min="6402" max="6402" width="12" style="2615" customWidth="1"/>
    <col min="6403" max="6403" width="6.625" style="2615" customWidth="1"/>
    <col min="6404" max="6404" width="30.75" style="2615" customWidth="1"/>
    <col min="6405" max="6407" width="6.625" style="2615" customWidth="1"/>
    <col min="6408" max="6408" width="15.625" style="2615" customWidth="1"/>
    <col min="6409" max="6409" width="20.625" style="2615" customWidth="1"/>
    <col min="6410" max="6412" width="11.625" style="2615" customWidth="1"/>
    <col min="6413" max="6413" width="16.625" style="2615" bestFit="1" customWidth="1"/>
    <col min="6414" max="6414" width="13.625" style="2615" customWidth="1"/>
    <col min="6415" max="6415" width="19.625" style="2615" bestFit="1" customWidth="1"/>
    <col min="6416" max="6418" width="11.625" style="2615" customWidth="1"/>
    <col min="6419" max="6419" width="15.125" style="2615" customWidth="1"/>
    <col min="6420" max="6420" width="45.25" style="2615" customWidth="1"/>
    <col min="6421" max="6421" width="2.5" style="2615" customWidth="1"/>
    <col min="6422" max="6422" width="45.5" style="2615" customWidth="1"/>
    <col min="6423" max="6423" width="9" style="2615"/>
    <col min="6424" max="6426" width="24.75" style="2615" customWidth="1"/>
    <col min="6427" max="6427" width="18.125" style="2615" bestFit="1" customWidth="1"/>
    <col min="6428" max="6428" width="10.25" style="2615" bestFit="1" customWidth="1"/>
    <col min="6429" max="6657" width="9" style="2615"/>
    <col min="6658" max="6658" width="12" style="2615" customWidth="1"/>
    <col min="6659" max="6659" width="6.625" style="2615" customWidth="1"/>
    <col min="6660" max="6660" width="30.75" style="2615" customWidth="1"/>
    <col min="6661" max="6663" width="6.625" style="2615" customWidth="1"/>
    <col min="6664" max="6664" width="15.625" style="2615" customWidth="1"/>
    <col min="6665" max="6665" width="20.625" style="2615" customWidth="1"/>
    <col min="6666" max="6668" width="11.625" style="2615" customWidth="1"/>
    <col min="6669" max="6669" width="16.625" style="2615" bestFit="1" customWidth="1"/>
    <col min="6670" max="6670" width="13.625" style="2615" customWidth="1"/>
    <col min="6671" max="6671" width="19.625" style="2615" bestFit="1" customWidth="1"/>
    <col min="6672" max="6674" width="11.625" style="2615" customWidth="1"/>
    <col min="6675" max="6675" width="15.125" style="2615" customWidth="1"/>
    <col min="6676" max="6676" width="45.25" style="2615" customWidth="1"/>
    <col min="6677" max="6677" width="2.5" style="2615" customWidth="1"/>
    <col min="6678" max="6678" width="45.5" style="2615" customWidth="1"/>
    <col min="6679" max="6679" width="9" style="2615"/>
    <col min="6680" max="6682" width="24.75" style="2615" customWidth="1"/>
    <col min="6683" max="6683" width="18.125" style="2615" bestFit="1" customWidth="1"/>
    <col min="6684" max="6684" width="10.25" style="2615" bestFit="1" customWidth="1"/>
    <col min="6685" max="6913" width="9" style="2615"/>
    <col min="6914" max="6914" width="12" style="2615" customWidth="1"/>
    <col min="6915" max="6915" width="6.625" style="2615" customWidth="1"/>
    <col min="6916" max="6916" width="30.75" style="2615" customWidth="1"/>
    <col min="6917" max="6919" width="6.625" style="2615" customWidth="1"/>
    <col min="6920" max="6920" width="15.625" style="2615" customWidth="1"/>
    <col min="6921" max="6921" width="20.625" style="2615" customWidth="1"/>
    <col min="6922" max="6924" width="11.625" style="2615" customWidth="1"/>
    <col min="6925" max="6925" width="16.625" style="2615" bestFit="1" customWidth="1"/>
    <col min="6926" max="6926" width="13.625" style="2615" customWidth="1"/>
    <col min="6927" max="6927" width="19.625" style="2615" bestFit="1" customWidth="1"/>
    <col min="6928" max="6930" width="11.625" style="2615" customWidth="1"/>
    <col min="6931" max="6931" width="15.125" style="2615" customWidth="1"/>
    <col min="6932" max="6932" width="45.25" style="2615" customWidth="1"/>
    <col min="6933" max="6933" width="2.5" style="2615" customWidth="1"/>
    <col min="6934" max="6934" width="45.5" style="2615" customWidth="1"/>
    <col min="6935" max="6935" width="9" style="2615"/>
    <col min="6936" max="6938" width="24.75" style="2615" customWidth="1"/>
    <col min="6939" max="6939" width="18.125" style="2615" bestFit="1" customWidth="1"/>
    <col min="6940" max="6940" width="10.25" style="2615" bestFit="1" customWidth="1"/>
    <col min="6941" max="7169" width="9" style="2615"/>
    <col min="7170" max="7170" width="12" style="2615" customWidth="1"/>
    <col min="7171" max="7171" width="6.625" style="2615" customWidth="1"/>
    <col min="7172" max="7172" width="30.75" style="2615" customWidth="1"/>
    <col min="7173" max="7175" width="6.625" style="2615" customWidth="1"/>
    <col min="7176" max="7176" width="15.625" style="2615" customWidth="1"/>
    <col min="7177" max="7177" width="20.625" style="2615" customWidth="1"/>
    <col min="7178" max="7180" width="11.625" style="2615" customWidth="1"/>
    <col min="7181" max="7181" width="16.625" style="2615" bestFit="1" customWidth="1"/>
    <col min="7182" max="7182" width="13.625" style="2615" customWidth="1"/>
    <col min="7183" max="7183" width="19.625" style="2615" bestFit="1" customWidth="1"/>
    <col min="7184" max="7186" width="11.625" style="2615" customWidth="1"/>
    <col min="7187" max="7187" width="15.125" style="2615" customWidth="1"/>
    <col min="7188" max="7188" width="45.25" style="2615" customWidth="1"/>
    <col min="7189" max="7189" width="2.5" style="2615" customWidth="1"/>
    <col min="7190" max="7190" width="45.5" style="2615" customWidth="1"/>
    <col min="7191" max="7191" width="9" style="2615"/>
    <col min="7192" max="7194" width="24.75" style="2615" customWidth="1"/>
    <col min="7195" max="7195" width="18.125" style="2615" bestFit="1" customWidth="1"/>
    <col min="7196" max="7196" width="10.25" style="2615" bestFit="1" customWidth="1"/>
    <col min="7197" max="7425" width="9" style="2615"/>
    <col min="7426" max="7426" width="12" style="2615" customWidth="1"/>
    <col min="7427" max="7427" width="6.625" style="2615" customWidth="1"/>
    <col min="7428" max="7428" width="30.75" style="2615" customWidth="1"/>
    <col min="7429" max="7431" width="6.625" style="2615" customWidth="1"/>
    <col min="7432" max="7432" width="15.625" style="2615" customWidth="1"/>
    <col min="7433" max="7433" width="20.625" style="2615" customWidth="1"/>
    <col min="7434" max="7436" width="11.625" style="2615" customWidth="1"/>
    <col min="7437" max="7437" width="16.625" style="2615" bestFit="1" customWidth="1"/>
    <col min="7438" max="7438" width="13.625" style="2615" customWidth="1"/>
    <col min="7439" max="7439" width="19.625" style="2615" bestFit="1" customWidth="1"/>
    <col min="7440" max="7442" width="11.625" style="2615" customWidth="1"/>
    <col min="7443" max="7443" width="15.125" style="2615" customWidth="1"/>
    <col min="7444" max="7444" width="45.25" style="2615" customWidth="1"/>
    <col min="7445" max="7445" width="2.5" style="2615" customWidth="1"/>
    <col min="7446" max="7446" width="45.5" style="2615" customWidth="1"/>
    <col min="7447" max="7447" width="9" style="2615"/>
    <col min="7448" max="7450" width="24.75" style="2615" customWidth="1"/>
    <col min="7451" max="7451" width="18.125" style="2615" bestFit="1" customWidth="1"/>
    <col min="7452" max="7452" width="10.25" style="2615" bestFit="1" customWidth="1"/>
    <col min="7453" max="7681" width="9" style="2615"/>
    <col min="7682" max="7682" width="12" style="2615" customWidth="1"/>
    <col min="7683" max="7683" width="6.625" style="2615" customWidth="1"/>
    <col min="7684" max="7684" width="30.75" style="2615" customWidth="1"/>
    <col min="7685" max="7687" width="6.625" style="2615" customWidth="1"/>
    <col min="7688" max="7688" width="15.625" style="2615" customWidth="1"/>
    <col min="7689" max="7689" width="20.625" style="2615" customWidth="1"/>
    <col min="7690" max="7692" width="11.625" style="2615" customWidth="1"/>
    <col min="7693" max="7693" width="16.625" style="2615" bestFit="1" customWidth="1"/>
    <col min="7694" max="7694" width="13.625" style="2615" customWidth="1"/>
    <col min="7695" max="7695" width="19.625" style="2615" bestFit="1" customWidth="1"/>
    <col min="7696" max="7698" width="11.625" style="2615" customWidth="1"/>
    <col min="7699" max="7699" width="15.125" style="2615" customWidth="1"/>
    <col min="7700" max="7700" width="45.25" style="2615" customWidth="1"/>
    <col min="7701" max="7701" width="2.5" style="2615" customWidth="1"/>
    <col min="7702" max="7702" width="45.5" style="2615" customWidth="1"/>
    <col min="7703" max="7703" width="9" style="2615"/>
    <col min="7704" max="7706" width="24.75" style="2615" customWidth="1"/>
    <col min="7707" max="7707" width="18.125" style="2615" bestFit="1" customWidth="1"/>
    <col min="7708" max="7708" width="10.25" style="2615" bestFit="1" customWidth="1"/>
    <col min="7709" max="7937" width="9" style="2615"/>
    <col min="7938" max="7938" width="12" style="2615" customWidth="1"/>
    <col min="7939" max="7939" width="6.625" style="2615" customWidth="1"/>
    <col min="7940" max="7940" width="30.75" style="2615" customWidth="1"/>
    <col min="7941" max="7943" width="6.625" style="2615" customWidth="1"/>
    <col min="7944" max="7944" width="15.625" style="2615" customWidth="1"/>
    <col min="7945" max="7945" width="20.625" style="2615" customWidth="1"/>
    <col min="7946" max="7948" width="11.625" style="2615" customWidth="1"/>
    <col min="7949" max="7949" width="16.625" style="2615" bestFit="1" customWidth="1"/>
    <col min="7950" max="7950" width="13.625" style="2615" customWidth="1"/>
    <col min="7951" max="7951" width="19.625" style="2615" bestFit="1" customWidth="1"/>
    <col min="7952" max="7954" width="11.625" style="2615" customWidth="1"/>
    <col min="7955" max="7955" width="15.125" style="2615" customWidth="1"/>
    <col min="7956" max="7956" width="45.25" style="2615" customWidth="1"/>
    <col min="7957" max="7957" width="2.5" style="2615" customWidth="1"/>
    <col min="7958" max="7958" width="45.5" style="2615" customWidth="1"/>
    <col min="7959" max="7959" width="9" style="2615"/>
    <col min="7960" max="7962" width="24.75" style="2615" customWidth="1"/>
    <col min="7963" max="7963" width="18.125" style="2615" bestFit="1" customWidth="1"/>
    <col min="7964" max="7964" width="10.25" style="2615" bestFit="1" customWidth="1"/>
    <col min="7965" max="8193" width="9" style="2615"/>
    <col min="8194" max="8194" width="12" style="2615" customWidth="1"/>
    <col min="8195" max="8195" width="6.625" style="2615" customWidth="1"/>
    <col min="8196" max="8196" width="30.75" style="2615" customWidth="1"/>
    <col min="8197" max="8199" width="6.625" style="2615" customWidth="1"/>
    <col min="8200" max="8200" width="15.625" style="2615" customWidth="1"/>
    <col min="8201" max="8201" width="20.625" style="2615" customWidth="1"/>
    <col min="8202" max="8204" width="11.625" style="2615" customWidth="1"/>
    <col min="8205" max="8205" width="16.625" style="2615" bestFit="1" customWidth="1"/>
    <col min="8206" max="8206" width="13.625" style="2615" customWidth="1"/>
    <col min="8207" max="8207" width="19.625" style="2615" bestFit="1" customWidth="1"/>
    <col min="8208" max="8210" width="11.625" style="2615" customWidth="1"/>
    <col min="8211" max="8211" width="15.125" style="2615" customWidth="1"/>
    <col min="8212" max="8212" width="45.25" style="2615" customWidth="1"/>
    <col min="8213" max="8213" width="2.5" style="2615" customWidth="1"/>
    <col min="8214" max="8214" width="45.5" style="2615" customWidth="1"/>
    <col min="8215" max="8215" width="9" style="2615"/>
    <col min="8216" max="8218" width="24.75" style="2615" customWidth="1"/>
    <col min="8219" max="8219" width="18.125" style="2615" bestFit="1" customWidth="1"/>
    <col min="8220" max="8220" width="10.25" style="2615" bestFit="1" customWidth="1"/>
    <col min="8221" max="8449" width="9" style="2615"/>
    <col min="8450" max="8450" width="12" style="2615" customWidth="1"/>
    <col min="8451" max="8451" width="6.625" style="2615" customWidth="1"/>
    <col min="8452" max="8452" width="30.75" style="2615" customWidth="1"/>
    <col min="8453" max="8455" width="6.625" style="2615" customWidth="1"/>
    <col min="8456" max="8456" width="15.625" style="2615" customWidth="1"/>
    <col min="8457" max="8457" width="20.625" style="2615" customWidth="1"/>
    <col min="8458" max="8460" width="11.625" style="2615" customWidth="1"/>
    <col min="8461" max="8461" width="16.625" style="2615" bestFit="1" customWidth="1"/>
    <col min="8462" max="8462" width="13.625" style="2615" customWidth="1"/>
    <col min="8463" max="8463" width="19.625" style="2615" bestFit="1" customWidth="1"/>
    <col min="8464" max="8466" width="11.625" style="2615" customWidth="1"/>
    <col min="8467" max="8467" width="15.125" style="2615" customWidth="1"/>
    <col min="8468" max="8468" width="45.25" style="2615" customWidth="1"/>
    <col min="8469" max="8469" width="2.5" style="2615" customWidth="1"/>
    <col min="8470" max="8470" width="45.5" style="2615" customWidth="1"/>
    <col min="8471" max="8471" width="9" style="2615"/>
    <col min="8472" max="8474" width="24.75" style="2615" customWidth="1"/>
    <col min="8475" max="8475" width="18.125" style="2615" bestFit="1" customWidth="1"/>
    <col min="8476" max="8476" width="10.25" style="2615" bestFit="1" customWidth="1"/>
    <col min="8477" max="8705" width="9" style="2615"/>
    <col min="8706" max="8706" width="12" style="2615" customWidth="1"/>
    <col min="8707" max="8707" width="6.625" style="2615" customWidth="1"/>
    <col min="8708" max="8708" width="30.75" style="2615" customWidth="1"/>
    <col min="8709" max="8711" width="6.625" style="2615" customWidth="1"/>
    <col min="8712" max="8712" width="15.625" style="2615" customWidth="1"/>
    <col min="8713" max="8713" width="20.625" style="2615" customWidth="1"/>
    <col min="8714" max="8716" width="11.625" style="2615" customWidth="1"/>
    <col min="8717" max="8717" width="16.625" style="2615" bestFit="1" customWidth="1"/>
    <col min="8718" max="8718" width="13.625" style="2615" customWidth="1"/>
    <col min="8719" max="8719" width="19.625" style="2615" bestFit="1" customWidth="1"/>
    <col min="8720" max="8722" width="11.625" style="2615" customWidth="1"/>
    <col min="8723" max="8723" width="15.125" style="2615" customWidth="1"/>
    <col min="8724" max="8724" width="45.25" style="2615" customWidth="1"/>
    <col min="8725" max="8725" width="2.5" style="2615" customWidth="1"/>
    <col min="8726" max="8726" width="45.5" style="2615" customWidth="1"/>
    <col min="8727" max="8727" width="9" style="2615"/>
    <col min="8728" max="8730" width="24.75" style="2615" customWidth="1"/>
    <col min="8731" max="8731" width="18.125" style="2615" bestFit="1" customWidth="1"/>
    <col min="8732" max="8732" width="10.25" style="2615" bestFit="1" customWidth="1"/>
    <col min="8733" max="8961" width="9" style="2615"/>
    <col min="8962" max="8962" width="12" style="2615" customWidth="1"/>
    <col min="8963" max="8963" width="6.625" style="2615" customWidth="1"/>
    <col min="8964" max="8964" width="30.75" style="2615" customWidth="1"/>
    <col min="8965" max="8967" width="6.625" style="2615" customWidth="1"/>
    <col min="8968" max="8968" width="15.625" style="2615" customWidth="1"/>
    <col min="8969" max="8969" width="20.625" style="2615" customWidth="1"/>
    <col min="8970" max="8972" width="11.625" style="2615" customWidth="1"/>
    <col min="8973" max="8973" width="16.625" style="2615" bestFit="1" customWidth="1"/>
    <col min="8974" max="8974" width="13.625" style="2615" customWidth="1"/>
    <col min="8975" max="8975" width="19.625" style="2615" bestFit="1" customWidth="1"/>
    <col min="8976" max="8978" width="11.625" style="2615" customWidth="1"/>
    <col min="8979" max="8979" width="15.125" style="2615" customWidth="1"/>
    <col min="8980" max="8980" width="45.25" style="2615" customWidth="1"/>
    <col min="8981" max="8981" width="2.5" style="2615" customWidth="1"/>
    <col min="8982" max="8982" width="45.5" style="2615" customWidth="1"/>
    <col min="8983" max="8983" width="9" style="2615"/>
    <col min="8984" max="8986" width="24.75" style="2615" customWidth="1"/>
    <col min="8987" max="8987" width="18.125" style="2615" bestFit="1" customWidth="1"/>
    <col min="8988" max="8988" width="10.25" style="2615" bestFit="1" customWidth="1"/>
    <col min="8989" max="9217" width="9" style="2615"/>
    <col min="9218" max="9218" width="12" style="2615" customWidth="1"/>
    <col min="9219" max="9219" width="6.625" style="2615" customWidth="1"/>
    <col min="9220" max="9220" width="30.75" style="2615" customWidth="1"/>
    <col min="9221" max="9223" width="6.625" style="2615" customWidth="1"/>
    <col min="9224" max="9224" width="15.625" style="2615" customWidth="1"/>
    <col min="9225" max="9225" width="20.625" style="2615" customWidth="1"/>
    <col min="9226" max="9228" width="11.625" style="2615" customWidth="1"/>
    <col min="9229" max="9229" width="16.625" style="2615" bestFit="1" customWidth="1"/>
    <col min="9230" max="9230" width="13.625" style="2615" customWidth="1"/>
    <col min="9231" max="9231" width="19.625" style="2615" bestFit="1" customWidth="1"/>
    <col min="9232" max="9234" width="11.625" style="2615" customWidth="1"/>
    <col min="9235" max="9235" width="15.125" style="2615" customWidth="1"/>
    <col min="9236" max="9236" width="45.25" style="2615" customWidth="1"/>
    <col min="9237" max="9237" width="2.5" style="2615" customWidth="1"/>
    <col min="9238" max="9238" width="45.5" style="2615" customWidth="1"/>
    <col min="9239" max="9239" width="9" style="2615"/>
    <col min="9240" max="9242" width="24.75" style="2615" customWidth="1"/>
    <col min="9243" max="9243" width="18.125" style="2615" bestFit="1" customWidth="1"/>
    <col min="9244" max="9244" width="10.25" style="2615" bestFit="1" customWidth="1"/>
    <col min="9245" max="9473" width="9" style="2615"/>
    <col min="9474" max="9474" width="12" style="2615" customWidth="1"/>
    <col min="9475" max="9475" width="6.625" style="2615" customWidth="1"/>
    <col min="9476" max="9476" width="30.75" style="2615" customWidth="1"/>
    <col min="9477" max="9479" width="6.625" style="2615" customWidth="1"/>
    <col min="9480" max="9480" width="15.625" style="2615" customWidth="1"/>
    <col min="9481" max="9481" width="20.625" style="2615" customWidth="1"/>
    <col min="9482" max="9484" width="11.625" style="2615" customWidth="1"/>
    <col min="9485" max="9485" width="16.625" style="2615" bestFit="1" customWidth="1"/>
    <col min="9486" max="9486" width="13.625" style="2615" customWidth="1"/>
    <col min="9487" max="9487" width="19.625" style="2615" bestFit="1" customWidth="1"/>
    <col min="9488" max="9490" width="11.625" style="2615" customWidth="1"/>
    <col min="9491" max="9491" width="15.125" style="2615" customWidth="1"/>
    <col min="9492" max="9492" width="45.25" style="2615" customWidth="1"/>
    <col min="9493" max="9493" width="2.5" style="2615" customWidth="1"/>
    <col min="9494" max="9494" width="45.5" style="2615" customWidth="1"/>
    <col min="9495" max="9495" width="9" style="2615"/>
    <col min="9496" max="9498" width="24.75" style="2615" customWidth="1"/>
    <col min="9499" max="9499" width="18.125" style="2615" bestFit="1" customWidth="1"/>
    <col min="9500" max="9500" width="10.25" style="2615" bestFit="1" customWidth="1"/>
    <col min="9501" max="9729" width="9" style="2615"/>
    <col min="9730" max="9730" width="12" style="2615" customWidth="1"/>
    <col min="9731" max="9731" width="6.625" style="2615" customWidth="1"/>
    <col min="9732" max="9732" width="30.75" style="2615" customWidth="1"/>
    <col min="9733" max="9735" width="6.625" style="2615" customWidth="1"/>
    <col min="9736" max="9736" width="15.625" style="2615" customWidth="1"/>
    <col min="9737" max="9737" width="20.625" style="2615" customWidth="1"/>
    <col min="9738" max="9740" width="11.625" style="2615" customWidth="1"/>
    <col min="9741" max="9741" width="16.625" style="2615" bestFit="1" customWidth="1"/>
    <col min="9742" max="9742" width="13.625" style="2615" customWidth="1"/>
    <col min="9743" max="9743" width="19.625" style="2615" bestFit="1" customWidth="1"/>
    <col min="9744" max="9746" width="11.625" style="2615" customWidth="1"/>
    <col min="9747" max="9747" width="15.125" style="2615" customWidth="1"/>
    <col min="9748" max="9748" width="45.25" style="2615" customWidth="1"/>
    <col min="9749" max="9749" width="2.5" style="2615" customWidth="1"/>
    <col min="9750" max="9750" width="45.5" style="2615" customWidth="1"/>
    <col min="9751" max="9751" width="9" style="2615"/>
    <col min="9752" max="9754" width="24.75" style="2615" customWidth="1"/>
    <col min="9755" max="9755" width="18.125" style="2615" bestFit="1" customWidth="1"/>
    <col min="9756" max="9756" width="10.25" style="2615" bestFit="1" customWidth="1"/>
    <col min="9757" max="9985" width="9" style="2615"/>
    <col min="9986" max="9986" width="12" style="2615" customWidth="1"/>
    <col min="9987" max="9987" width="6.625" style="2615" customWidth="1"/>
    <col min="9988" max="9988" width="30.75" style="2615" customWidth="1"/>
    <col min="9989" max="9991" width="6.625" style="2615" customWidth="1"/>
    <col min="9992" max="9992" width="15.625" style="2615" customWidth="1"/>
    <col min="9993" max="9993" width="20.625" style="2615" customWidth="1"/>
    <col min="9994" max="9996" width="11.625" style="2615" customWidth="1"/>
    <col min="9997" max="9997" width="16.625" style="2615" bestFit="1" customWidth="1"/>
    <col min="9998" max="9998" width="13.625" style="2615" customWidth="1"/>
    <col min="9999" max="9999" width="19.625" style="2615" bestFit="1" customWidth="1"/>
    <col min="10000" max="10002" width="11.625" style="2615" customWidth="1"/>
    <col min="10003" max="10003" width="15.125" style="2615" customWidth="1"/>
    <col min="10004" max="10004" width="45.25" style="2615" customWidth="1"/>
    <col min="10005" max="10005" width="2.5" style="2615" customWidth="1"/>
    <col min="10006" max="10006" width="45.5" style="2615" customWidth="1"/>
    <col min="10007" max="10007" width="9" style="2615"/>
    <col min="10008" max="10010" width="24.75" style="2615" customWidth="1"/>
    <col min="10011" max="10011" width="18.125" style="2615" bestFit="1" customWidth="1"/>
    <col min="10012" max="10012" width="10.25" style="2615" bestFit="1" customWidth="1"/>
    <col min="10013" max="10241" width="9" style="2615"/>
    <col min="10242" max="10242" width="12" style="2615" customWidth="1"/>
    <col min="10243" max="10243" width="6.625" style="2615" customWidth="1"/>
    <col min="10244" max="10244" width="30.75" style="2615" customWidth="1"/>
    <col min="10245" max="10247" width="6.625" style="2615" customWidth="1"/>
    <col min="10248" max="10248" width="15.625" style="2615" customWidth="1"/>
    <col min="10249" max="10249" width="20.625" style="2615" customWidth="1"/>
    <col min="10250" max="10252" width="11.625" style="2615" customWidth="1"/>
    <col min="10253" max="10253" width="16.625" style="2615" bestFit="1" customWidth="1"/>
    <col min="10254" max="10254" width="13.625" style="2615" customWidth="1"/>
    <col min="10255" max="10255" width="19.625" style="2615" bestFit="1" customWidth="1"/>
    <col min="10256" max="10258" width="11.625" style="2615" customWidth="1"/>
    <col min="10259" max="10259" width="15.125" style="2615" customWidth="1"/>
    <col min="10260" max="10260" width="45.25" style="2615" customWidth="1"/>
    <col min="10261" max="10261" width="2.5" style="2615" customWidth="1"/>
    <col min="10262" max="10262" width="45.5" style="2615" customWidth="1"/>
    <col min="10263" max="10263" width="9" style="2615"/>
    <col min="10264" max="10266" width="24.75" style="2615" customWidth="1"/>
    <col min="10267" max="10267" width="18.125" style="2615" bestFit="1" customWidth="1"/>
    <col min="10268" max="10268" width="10.25" style="2615" bestFit="1" customWidth="1"/>
    <col min="10269" max="10497" width="9" style="2615"/>
    <col min="10498" max="10498" width="12" style="2615" customWidth="1"/>
    <col min="10499" max="10499" width="6.625" style="2615" customWidth="1"/>
    <col min="10500" max="10500" width="30.75" style="2615" customWidth="1"/>
    <col min="10501" max="10503" width="6.625" style="2615" customWidth="1"/>
    <col min="10504" max="10504" width="15.625" style="2615" customWidth="1"/>
    <col min="10505" max="10505" width="20.625" style="2615" customWidth="1"/>
    <col min="10506" max="10508" width="11.625" style="2615" customWidth="1"/>
    <col min="10509" max="10509" width="16.625" style="2615" bestFit="1" customWidth="1"/>
    <col min="10510" max="10510" width="13.625" style="2615" customWidth="1"/>
    <col min="10511" max="10511" width="19.625" style="2615" bestFit="1" customWidth="1"/>
    <col min="10512" max="10514" width="11.625" style="2615" customWidth="1"/>
    <col min="10515" max="10515" width="15.125" style="2615" customWidth="1"/>
    <col min="10516" max="10516" width="45.25" style="2615" customWidth="1"/>
    <col min="10517" max="10517" width="2.5" style="2615" customWidth="1"/>
    <col min="10518" max="10518" width="45.5" style="2615" customWidth="1"/>
    <col min="10519" max="10519" width="9" style="2615"/>
    <col min="10520" max="10522" width="24.75" style="2615" customWidth="1"/>
    <col min="10523" max="10523" width="18.125" style="2615" bestFit="1" customWidth="1"/>
    <col min="10524" max="10524" width="10.25" style="2615" bestFit="1" customWidth="1"/>
    <col min="10525" max="10753" width="9" style="2615"/>
    <col min="10754" max="10754" width="12" style="2615" customWidth="1"/>
    <col min="10755" max="10755" width="6.625" style="2615" customWidth="1"/>
    <col min="10756" max="10756" width="30.75" style="2615" customWidth="1"/>
    <col min="10757" max="10759" width="6.625" style="2615" customWidth="1"/>
    <col min="10760" max="10760" width="15.625" style="2615" customWidth="1"/>
    <col min="10761" max="10761" width="20.625" style="2615" customWidth="1"/>
    <col min="10762" max="10764" width="11.625" style="2615" customWidth="1"/>
    <col min="10765" max="10765" width="16.625" style="2615" bestFit="1" customWidth="1"/>
    <col min="10766" max="10766" width="13.625" style="2615" customWidth="1"/>
    <col min="10767" max="10767" width="19.625" style="2615" bestFit="1" customWidth="1"/>
    <col min="10768" max="10770" width="11.625" style="2615" customWidth="1"/>
    <col min="10771" max="10771" width="15.125" style="2615" customWidth="1"/>
    <col min="10772" max="10772" width="45.25" style="2615" customWidth="1"/>
    <col min="10773" max="10773" width="2.5" style="2615" customWidth="1"/>
    <col min="10774" max="10774" width="45.5" style="2615" customWidth="1"/>
    <col min="10775" max="10775" width="9" style="2615"/>
    <col min="10776" max="10778" width="24.75" style="2615" customWidth="1"/>
    <col min="10779" max="10779" width="18.125" style="2615" bestFit="1" customWidth="1"/>
    <col min="10780" max="10780" width="10.25" style="2615" bestFit="1" customWidth="1"/>
    <col min="10781" max="11009" width="9" style="2615"/>
    <col min="11010" max="11010" width="12" style="2615" customWidth="1"/>
    <col min="11011" max="11011" width="6.625" style="2615" customWidth="1"/>
    <col min="11012" max="11012" width="30.75" style="2615" customWidth="1"/>
    <col min="11013" max="11015" width="6.625" style="2615" customWidth="1"/>
    <col min="11016" max="11016" width="15.625" style="2615" customWidth="1"/>
    <col min="11017" max="11017" width="20.625" style="2615" customWidth="1"/>
    <col min="11018" max="11020" width="11.625" style="2615" customWidth="1"/>
    <col min="11021" max="11021" width="16.625" style="2615" bestFit="1" customWidth="1"/>
    <col min="11022" max="11022" width="13.625" style="2615" customWidth="1"/>
    <col min="11023" max="11023" width="19.625" style="2615" bestFit="1" customWidth="1"/>
    <col min="11024" max="11026" width="11.625" style="2615" customWidth="1"/>
    <col min="11027" max="11027" width="15.125" style="2615" customWidth="1"/>
    <col min="11028" max="11028" width="45.25" style="2615" customWidth="1"/>
    <col min="11029" max="11029" width="2.5" style="2615" customWidth="1"/>
    <col min="11030" max="11030" width="45.5" style="2615" customWidth="1"/>
    <col min="11031" max="11031" width="9" style="2615"/>
    <col min="11032" max="11034" width="24.75" style="2615" customWidth="1"/>
    <col min="11035" max="11035" width="18.125" style="2615" bestFit="1" customWidth="1"/>
    <col min="11036" max="11036" width="10.25" style="2615" bestFit="1" customWidth="1"/>
    <col min="11037" max="11265" width="9" style="2615"/>
    <col min="11266" max="11266" width="12" style="2615" customWidth="1"/>
    <col min="11267" max="11267" width="6.625" style="2615" customWidth="1"/>
    <col min="11268" max="11268" width="30.75" style="2615" customWidth="1"/>
    <col min="11269" max="11271" width="6.625" style="2615" customWidth="1"/>
    <col min="11272" max="11272" width="15.625" style="2615" customWidth="1"/>
    <col min="11273" max="11273" width="20.625" style="2615" customWidth="1"/>
    <col min="11274" max="11276" width="11.625" style="2615" customWidth="1"/>
    <col min="11277" max="11277" width="16.625" style="2615" bestFit="1" customWidth="1"/>
    <col min="11278" max="11278" width="13.625" style="2615" customWidth="1"/>
    <col min="11279" max="11279" width="19.625" style="2615" bestFit="1" customWidth="1"/>
    <col min="11280" max="11282" width="11.625" style="2615" customWidth="1"/>
    <col min="11283" max="11283" width="15.125" style="2615" customWidth="1"/>
    <col min="11284" max="11284" width="45.25" style="2615" customWidth="1"/>
    <col min="11285" max="11285" width="2.5" style="2615" customWidth="1"/>
    <col min="11286" max="11286" width="45.5" style="2615" customWidth="1"/>
    <col min="11287" max="11287" width="9" style="2615"/>
    <col min="11288" max="11290" width="24.75" style="2615" customWidth="1"/>
    <col min="11291" max="11291" width="18.125" style="2615" bestFit="1" customWidth="1"/>
    <col min="11292" max="11292" width="10.25" style="2615" bestFit="1" customWidth="1"/>
    <col min="11293" max="11521" width="9" style="2615"/>
    <col min="11522" max="11522" width="12" style="2615" customWidth="1"/>
    <col min="11523" max="11523" width="6.625" style="2615" customWidth="1"/>
    <col min="11524" max="11524" width="30.75" style="2615" customWidth="1"/>
    <col min="11525" max="11527" width="6.625" style="2615" customWidth="1"/>
    <col min="11528" max="11528" width="15.625" style="2615" customWidth="1"/>
    <col min="11529" max="11529" width="20.625" style="2615" customWidth="1"/>
    <col min="11530" max="11532" width="11.625" style="2615" customWidth="1"/>
    <col min="11533" max="11533" width="16.625" style="2615" bestFit="1" customWidth="1"/>
    <col min="11534" max="11534" width="13.625" style="2615" customWidth="1"/>
    <col min="11535" max="11535" width="19.625" style="2615" bestFit="1" customWidth="1"/>
    <col min="11536" max="11538" width="11.625" style="2615" customWidth="1"/>
    <col min="11539" max="11539" width="15.125" style="2615" customWidth="1"/>
    <col min="11540" max="11540" width="45.25" style="2615" customWidth="1"/>
    <col min="11541" max="11541" width="2.5" style="2615" customWidth="1"/>
    <col min="11542" max="11542" width="45.5" style="2615" customWidth="1"/>
    <col min="11543" max="11543" width="9" style="2615"/>
    <col min="11544" max="11546" width="24.75" style="2615" customWidth="1"/>
    <col min="11547" max="11547" width="18.125" style="2615" bestFit="1" customWidth="1"/>
    <col min="11548" max="11548" width="10.25" style="2615" bestFit="1" customWidth="1"/>
    <col min="11549" max="11777" width="9" style="2615"/>
    <col min="11778" max="11778" width="12" style="2615" customWidth="1"/>
    <col min="11779" max="11779" width="6.625" style="2615" customWidth="1"/>
    <col min="11780" max="11780" width="30.75" style="2615" customWidth="1"/>
    <col min="11781" max="11783" width="6.625" style="2615" customWidth="1"/>
    <col min="11784" max="11784" width="15.625" style="2615" customWidth="1"/>
    <col min="11785" max="11785" width="20.625" style="2615" customWidth="1"/>
    <col min="11786" max="11788" width="11.625" style="2615" customWidth="1"/>
    <col min="11789" max="11789" width="16.625" style="2615" bestFit="1" customWidth="1"/>
    <col min="11790" max="11790" width="13.625" style="2615" customWidth="1"/>
    <col min="11791" max="11791" width="19.625" style="2615" bestFit="1" customWidth="1"/>
    <col min="11792" max="11794" width="11.625" style="2615" customWidth="1"/>
    <col min="11795" max="11795" width="15.125" style="2615" customWidth="1"/>
    <col min="11796" max="11796" width="45.25" style="2615" customWidth="1"/>
    <col min="11797" max="11797" width="2.5" style="2615" customWidth="1"/>
    <col min="11798" max="11798" width="45.5" style="2615" customWidth="1"/>
    <col min="11799" max="11799" width="9" style="2615"/>
    <col min="11800" max="11802" width="24.75" style="2615" customWidth="1"/>
    <col min="11803" max="11803" width="18.125" style="2615" bestFit="1" customWidth="1"/>
    <col min="11804" max="11804" width="10.25" style="2615" bestFit="1" customWidth="1"/>
    <col min="11805" max="12033" width="9" style="2615"/>
    <col min="12034" max="12034" width="12" style="2615" customWidth="1"/>
    <col min="12035" max="12035" width="6.625" style="2615" customWidth="1"/>
    <col min="12036" max="12036" width="30.75" style="2615" customWidth="1"/>
    <col min="12037" max="12039" width="6.625" style="2615" customWidth="1"/>
    <col min="12040" max="12040" width="15.625" style="2615" customWidth="1"/>
    <col min="12041" max="12041" width="20.625" style="2615" customWidth="1"/>
    <col min="12042" max="12044" width="11.625" style="2615" customWidth="1"/>
    <col min="12045" max="12045" width="16.625" style="2615" bestFit="1" customWidth="1"/>
    <col min="12046" max="12046" width="13.625" style="2615" customWidth="1"/>
    <col min="12047" max="12047" width="19.625" style="2615" bestFit="1" customWidth="1"/>
    <col min="12048" max="12050" width="11.625" style="2615" customWidth="1"/>
    <col min="12051" max="12051" width="15.125" style="2615" customWidth="1"/>
    <col min="12052" max="12052" width="45.25" style="2615" customWidth="1"/>
    <col min="12053" max="12053" width="2.5" style="2615" customWidth="1"/>
    <col min="12054" max="12054" width="45.5" style="2615" customWidth="1"/>
    <col min="12055" max="12055" width="9" style="2615"/>
    <col min="12056" max="12058" width="24.75" style="2615" customWidth="1"/>
    <col min="12059" max="12059" width="18.125" style="2615" bestFit="1" customWidth="1"/>
    <col min="12060" max="12060" width="10.25" style="2615" bestFit="1" customWidth="1"/>
    <col min="12061" max="12289" width="9" style="2615"/>
    <col min="12290" max="12290" width="12" style="2615" customWidth="1"/>
    <col min="12291" max="12291" width="6.625" style="2615" customWidth="1"/>
    <col min="12292" max="12292" width="30.75" style="2615" customWidth="1"/>
    <col min="12293" max="12295" width="6.625" style="2615" customWidth="1"/>
    <col min="12296" max="12296" width="15.625" style="2615" customWidth="1"/>
    <col min="12297" max="12297" width="20.625" style="2615" customWidth="1"/>
    <col min="12298" max="12300" width="11.625" style="2615" customWidth="1"/>
    <col min="12301" max="12301" width="16.625" style="2615" bestFit="1" customWidth="1"/>
    <col min="12302" max="12302" width="13.625" style="2615" customWidth="1"/>
    <col min="12303" max="12303" width="19.625" style="2615" bestFit="1" customWidth="1"/>
    <col min="12304" max="12306" width="11.625" style="2615" customWidth="1"/>
    <col min="12307" max="12307" width="15.125" style="2615" customWidth="1"/>
    <col min="12308" max="12308" width="45.25" style="2615" customWidth="1"/>
    <col min="12309" max="12309" width="2.5" style="2615" customWidth="1"/>
    <col min="12310" max="12310" width="45.5" style="2615" customWidth="1"/>
    <col min="12311" max="12311" width="9" style="2615"/>
    <col min="12312" max="12314" width="24.75" style="2615" customWidth="1"/>
    <col min="12315" max="12315" width="18.125" style="2615" bestFit="1" customWidth="1"/>
    <col min="12316" max="12316" width="10.25" style="2615" bestFit="1" customWidth="1"/>
    <col min="12317" max="12545" width="9" style="2615"/>
    <col min="12546" max="12546" width="12" style="2615" customWidth="1"/>
    <col min="12547" max="12547" width="6.625" style="2615" customWidth="1"/>
    <col min="12548" max="12548" width="30.75" style="2615" customWidth="1"/>
    <col min="12549" max="12551" width="6.625" style="2615" customWidth="1"/>
    <col min="12552" max="12552" width="15.625" style="2615" customWidth="1"/>
    <col min="12553" max="12553" width="20.625" style="2615" customWidth="1"/>
    <col min="12554" max="12556" width="11.625" style="2615" customWidth="1"/>
    <col min="12557" max="12557" width="16.625" style="2615" bestFit="1" customWidth="1"/>
    <col min="12558" max="12558" width="13.625" style="2615" customWidth="1"/>
    <col min="12559" max="12559" width="19.625" style="2615" bestFit="1" customWidth="1"/>
    <col min="12560" max="12562" width="11.625" style="2615" customWidth="1"/>
    <col min="12563" max="12563" width="15.125" style="2615" customWidth="1"/>
    <col min="12564" max="12564" width="45.25" style="2615" customWidth="1"/>
    <col min="12565" max="12565" width="2.5" style="2615" customWidth="1"/>
    <col min="12566" max="12566" width="45.5" style="2615" customWidth="1"/>
    <col min="12567" max="12567" width="9" style="2615"/>
    <col min="12568" max="12570" width="24.75" style="2615" customWidth="1"/>
    <col min="12571" max="12571" width="18.125" style="2615" bestFit="1" customWidth="1"/>
    <col min="12572" max="12572" width="10.25" style="2615" bestFit="1" customWidth="1"/>
    <col min="12573" max="12801" width="9" style="2615"/>
    <col min="12802" max="12802" width="12" style="2615" customWidth="1"/>
    <col min="12803" max="12803" width="6.625" style="2615" customWidth="1"/>
    <col min="12804" max="12804" width="30.75" style="2615" customWidth="1"/>
    <col min="12805" max="12807" width="6.625" style="2615" customWidth="1"/>
    <col min="12808" max="12808" width="15.625" style="2615" customWidth="1"/>
    <col min="12809" max="12809" width="20.625" style="2615" customWidth="1"/>
    <col min="12810" max="12812" width="11.625" style="2615" customWidth="1"/>
    <col min="12813" max="12813" width="16.625" style="2615" bestFit="1" customWidth="1"/>
    <col min="12814" max="12814" width="13.625" style="2615" customWidth="1"/>
    <col min="12815" max="12815" width="19.625" style="2615" bestFit="1" customWidth="1"/>
    <col min="12816" max="12818" width="11.625" style="2615" customWidth="1"/>
    <col min="12819" max="12819" width="15.125" style="2615" customWidth="1"/>
    <col min="12820" max="12820" width="45.25" style="2615" customWidth="1"/>
    <col min="12821" max="12821" width="2.5" style="2615" customWidth="1"/>
    <col min="12822" max="12822" width="45.5" style="2615" customWidth="1"/>
    <col min="12823" max="12823" width="9" style="2615"/>
    <col min="12824" max="12826" width="24.75" style="2615" customWidth="1"/>
    <col min="12827" max="12827" width="18.125" style="2615" bestFit="1" customWidth="1"/>
    <col min="12828" max="12828" width="10.25" style="2615" bestFit="1" customWidth="1"/>
    <col min="12829" max="13057" width="9" style="2615"/>
    <col min="13058" max="13058" width="12" style="2615" customWidth="1"/>
    <col min="13059" max="13059" width="6.625" style="2615" customWidth="1"/>
    <col min="13060" max="13060" width="30.75" style="2615" customWidth="1"/>
    <col min="13061" max="13063" width="6.625" style="2615" customWidth="1"/>
    <col min="13064" max="13064" width="15.625" style="2615" customWidth="1"/>
    <col min="13065" max="13065" width="20.625" style="2615" customWidth="1"/>
    <col min="13066" max="13068" width="11.625" style="2615" customWidth="1"/>
    <col min="13069" max="13069" width="16.625" style="2615" bestFit="1" customWidth="1"/>
    <col min="13070" max="13070" width="13.625" style="2615" customWidth="1"/>
    <col min="13071" max="13071" width="19.625" style="2615" bestFit="1" customWidth="1"/>
    <col min="13072" max="13074" width="11.625" style="2615" customWidth="1"/>
    <col min="13075" max="13075" width="15.125" style="2615" customWidth="1"/>
    <col min="13076" max="13076" width="45.25" style="2615" customWidth="1"/>
    <col min="13077" max="13077" width="2.5" style="2615" customWidth="1"/>
    <col min="13078" max="13078" width="45.5" style="2615" customWidth="1"/>
    <col min="13079" max="13079" width="9" style="2615"/>
    <col min="13080" max="13082" width="24.75" style="2615" customWidth="1"/>
    <col min="13083" max="13083" width="18.125" style="2615" bestFit="1" customWidth="1"/>
    <col min="13084" max="13084" width="10.25" style="2615" bestFit="1" customWidth="1"/>
    <col min="13085" max="13313" width="9" style="2615"/>
    <col min="13314" max="13314" width="12" style="2615" customWidth="1"/>
    <col min="13315" max="13315" width="6.625" style="2615" customWidth="1"/>
    <col min="13316" max="13316" width="30.75" style="2615" customWidth="1"/>
    <col min="13317" max="13319" width="6.625" style="2615" customWidth="1"/>
    <col min="13320" max="13320" width="15.625" style="2615" customWidth="1"/>
    <col min="13321" max="13321" width="20.625" style="2615" customWidth="1"/>
    <col min="13322" max="13324" width="11.625" style="2615" customWidth="1"/>
    <col min="13325" max="13325" width="16.625" style="2615" bestFit="1" customWidth="1"/>
    <col min="13326" max="13326" width="13.625" style="2615" customWidth="1"/>
    <col min="13327" max="13327" width="19.625" style="2615" bestFit="1" customWidth="1"/>
    <col min="13328" max="13330" width="11.625" style="2615" customWidth="1"/>
    <col min="13331" max="13331" width="15.125" style="2615" customWidth="1"/>
    <col min="13332" max="13332" width="45.25" style="2615" customWidth="1"/>
    <col min="13333" max="13333" width="2.5" style="2615" customWidth="1"/>
    <col min="13334" max="13334" width="45.5" style="2615" customWidth="1"/>
    <col min="13335" max="13335" width="9" style="2615"/>
    <col min="13336" max="13338" width="24.75" style="2615" customWidth="1"/>
    <col min="13339" max="13339" width="18.125" style="2615" bestFit="1" customWidth="1"/>
    <col min="13340" max="13340" width="10.25" style="2615" bestFit="1" customWidth="1"/>
    <col min="13341" max="13569" width="9" style="2615"/>
    <col min="13570" max="13570" width="12" style="2615" customWidth="1"/>
    <col min="13571" max="13571" width="6.625" style="2615" customWidth="1"/>
    <col min="13572" max="13572" width="30.75" style="2615" customWidth="1"/>
    <col min="13573" max="13575" width="6.625" style="2615" customWidth="1"/>
    <col min="13576" max="13576" width="15.625" style="2615" customWidth="1"/>
    <col min="13577" max="13577" width="20.625" style="2615" customWidth="1"/>
    <col min="13578" max="13580" width="11.625" style="2615" customWidth="1"/>
    <col min="13581" max="13581" width="16.625" style="2615" bestFit="1" customWidth="1"/>
    <col min="13582" max="13582" width="13.625" style="2615" customWidth="1"/>
    <col min="13583" max="13583" width="19.625" style="2615" bestFit="1" customWidth="1"/>
    <col min="13584" max="13586" width="11.625" style="2615" customWidth="1"/>
    <col min="13587" max="13587" width="15.125" style="2615" customWidth="1"/>
    <col min="13588" max="13588" width="45.25" style="2615" customWidth="1"/>
    <col min="13589" max="13589" width="2.5" style="2615" customWidth="1"/>
    <col min="13590" max="13590" width="45.5" style="2615" customWidth="1"/>
    <col min="13591" max="13591" width="9" style="2615"/>
    <col min="13592" max="13594" width="24.75" style="2615" customWidth="1"/>
    <col min="13595" max="13595" width="18.125" style="2615" bestFit="1" customWidth="1"/>
    <col min="13596" max="13596" width="10.25" style="2615" bestFit="1" customWidth="1"/>
    <col min="13597" max="13825" width="9" style="2615"/>
    <col min="13826" max="13826" width="12" style="2615" customWidth="1"/>
    <col min="13827" max="13827" width="6.625" style="2615" customWidth="1"/>
    <col min="13828" max="13828" width="30.75" style="2615" customWidth="1"/>
    <col min="13829" max="13831" width="6.625" style="2615" customWidth="1"/>
    <col min="13832" max="13832" width="15.625" style="2615" customWidth="1"/>
    <col min="13833" max="13833" width="20.625" style="2615" customWidth="1"/>
    <col min="13834" max="13836" width="11.625" style="2615" customWidth="1"/>
    <col min="13837" max="13837" width="16.625" style="2615" bestFit="1" customWidth="1"/>
    <col min="13838" max="13838" width="13.625" style="2615" customWidth="1"/>
    <col min="13839" max="13839" width="19.625" style="2615" bestFit="1" customWidth="1"/>
    <col min="13840" max="13842" width="11.625" style="2615" customWidth="1"/>
    <col min="13843" max="13843" width="15.125" style="2615" customWidth="1"/>
    <col min="13844" max="13844" width="45.25" style="2615" customWidth="1"/>
    <col min="13845" max="13845" width="2.5" style="2615" customWidth="1"/>
    <col min="13846" max="13846" width="45.5" style="2615" customWidth="1"/>
    <col min="13847" max="13847" width="9" style="2615"/>
    <col min="13848" max="13850" width="24.75" style="2615" customWidth="1"/>
    <col min="13851" max="13851" width="18.125" style="2615" bestFit="1" customWidth="1"/>
    <col min="13852" max="13852" width="10.25" style="2615" bestFit="1" customWidth="1"/>
    <col min="13853" max="14081" width="9" style="2615"/>
    <col min="14082" max="14082" width="12" style="2615" customWidth="1"/>
    <col min="14083" max="14083" width="6.625" style="2615" customWidth="1"/>
    <col min="14084" max="14084" width="30.75" style="2615" customWidth="1"/>
    <col min="14085" max="14087" width="6.625" style="2615" customWidth="1"/>
    <col min="14088" max="14088" width="15.625" style="2615" customWidth="1"/>
    <col min="14089" max="14089" width="20.625" style="2615" customWidth="1"/>
    <col min="14090" max="14092" width="11.625" style="2615" customWidth="1"/>
    <col min="14093" max="14093" width="16.625" style="2615" bestFit="1" customWidth="1"/>
    <col min="14094" max="14094" width="13.625" style="2615" customWidth="1"/>
    <col min="14095" max="14095" width="19.625" style="2615" bestFit="1" customWidth="1"/>
    <col min="14096" max="14098" width="11.625" style="2615" customWidth="1"/>
    <col min="14099" max="14099" width="15.125" style="2615" customWidth="1"/>
    <col min="14100" max="14100" width="45.25" style="2615" customWidth="1"/>
    <col min="14101" max="14101" width="2.5" style="2615" customWidth="1"/>
    <col min="14102" max="14102" width="45.5" style="2615" customWidth="1"/>
    <col min="14103" max="14103" width="9" style="2615"/>
    <col min="14104" max="14106" width="24.75" style="2615" customWidth="1"/>
    <col min="14107" max="14107" width="18.125" style="2615" bestFit="1" customWidth="1"/>
    <col min="14108" max="14108" width="10.25" style="2615" bestFit="1" customWidth="1"/>
    <col min="14109" max="14337" width="9" style="2615"/>
    <col min="14338" max="14338" width="12" style="2615" customWidth="1"/>
    <col min="14339" max="14339" width="6.625" style="2615" customWidth="1"/>
    <col min="14340" max="14340" width="30.75" style="2615" customWidth="1"/>
    <col min="14341" max="14343" width="6.625" style="2615" customWidth="1"/>
    <col min="14344" max="14344" width="15.625" style="2615" customWidth="1"/>
    <col min="14345" max="14345" width="20.625" style="2615" customWidth="1"/>
    <col min="14346" max="14348" width="11.625" style="2615" customWidth="1"/>
    <col min="14349" max="14349" width="16.625" style="2615" bestFit="1" customWidth="1"/>
    <col min="14350" max="14350" width="13.625" style="2615" customWidth="1"/>
    <col min="14351" max="14351" width="19.625" style="2615" bestFit="1" customWidth="1"/>
    <col min="14352" max="14354" width="11.625" style="2615" customWidth="1"/>
    <col min="14355" max="14355" width="15.125" style="2615" customWidth="1"/>
    <col min="14356" max="14356" width="45.25" style="2615" customWidth="1"/>
    <col min="14357" max="14357" width="2.5" style="2615" customWidth="1"/>
    <col min="14358" max="14358" width="45.5" style="2615" customWidth="1"/>
    <col min="14359" max="14359" width="9" style="2615"/>
    <col min="14360" max="14362" width="24.75" style="2615" customWidth="1"/>
    <col min="14363" max="14363" width="18.125" style="2615" bestFit="1" customWidth="1"/>
    <col min="14364" max="14364" width="10.25" style="2615" bestFit="1" customWidth="1"/>
    <col min="14365" max="14593" width="9" style="2615"/>
    <col min="14594" max="14594" width="12" style="2615" customWidth="1"/>
    <col min="14595" max="14595" width="6.625" style="2615" customWidth="1"/>
    <col min="14596" max="14596" width="30.75" style="2615" customWidth="1"/>
    <col min="14597" max="14599" width="6.625" style="2615" customWidth="1"/>
    <col min="14600" max="14600" width="15.625" style="2615" customWidth="1"/>
    <col min="14601" max="14601" width="20.625" style="2615" customWidth="1"/>
    <col min="14602" max="14604" width="11.625" style="2615" customWidth="1"/>
    <col min="14605" max="14605" width="16.625" style="2615" bestFit="1" customWidth="1"/>
    <col min="14606" max="14606" width="13.625" style="2615" customWidth="1"/>
    <col min="14607" max="14607" width="19.625" style="2615" bestFit="1" customWidth="1"/>
    <col min="14608" max="14610" width="11.625" style="2615" customWidth="1"/>
    <col min="14611" max="14611" width="15.125" style="2615" customWidth="1"/>
    <col min="14612" max="14612" width="45.25" style="2615" customWidth="1"/>
    <col min="14613" max="14613" width="2.5" style="2615" customWidth="1"/>
    <col min="14614" max="14614" width="45.5" style="2615" customWidth="1"/>
    <col min="14615" max="14615" width="9" style="2615"/>
    <col min="14616" max="14618" width="24.75" style="2615" customWidth="1"/>
    <col min="14619" max="14619" width="18.125" style="2615" bestFit="1" customWidth="1"/>
    <col min="14620" max="14620" width="10.25" style="2615" bestFit="1" customWidth="1"/>
    <col min="14621" max="14849" width="9" style="2615"/>
    <col min="14850" max="14850" width="12" style="2615" customWidth="1"/>
    <col min="14851" max="14851" width="6.625" style="2615" customWidth="1"/>
    <col min="14852" max="14852" width="30.75" style="2615" customWidth="1"/>
    <col min="14853" max="14855" width="6.625" style="2615" customWidth="1"/>
    <col min="14856" max="14856" width="15.625" style="2615" customWidth="1"/>
    <col min="14857" max="14857" width="20.625" style="2615" customWidth="1"/>
    <col min="14858" max="14860" width="11.625" style="2615" customWidth="1"/>
    <col min="14861" max="14861" width="16.625" style="2615" bestFit="1" customWidth="1"/>
    <col min="14862" max="14862" width="13.625" style="2615" customWidth="1"/>
    <col min="14863" max="14863" width="19.625" style="2615" bestFit="1" customWidth="1"/>
    <col min="14864" max="14866" width="11.625" style="2615" customWidth="1"/>
    <col min="14867" max="14867" width="15.125" style="2615" customWidth="1"/>
    <col min="14868" max="14868" width="45.25" style="2615" customWidth="1"/>
    <col min="14869" max="14869" width="2.5" style="2615" customWidth="1"/>
    <col min="14870" max="14870" width="45.5" style="2615" customWidth="1"/>
    <col min="14871" max="14871" width="9" style="2615"/>
    <col min="14872" max="14874" width="24.75" style="2615" customWidth="1"/>
    <col min="14875" max="14875" width="18.125" style="2615" bestFit="1" customWidth="1"/>
    <col min="14876" max="14876" width="10.25" style="2615" bestFit="1" customWidth="1"/>
    <col min="14877" max="15105" width="9" style="2615"/>
    <col min="15106" max="15106" width="12" style="2615" customWidth="1"/>
    <col min="15107" max="15107" width="6.625" style="2615" customWidth="1"/>
    <col min="15108" max="15108" width="30.75" style="2615" customWidth="1"/>
    <col min="15109" max="15111" width="6.625" style="2615" customWidth="1"/>
    <col min="15112" max="15112" width="15.625" style="2615" customWidth="1"/>
    <col min="15113" max="15113" width="20.625" style="2615" customWidth="1"/>
    <col min="15114" max="15116" width="11.625" style="2615" customWidth="1"/>
    <col min="15117" max="15117" width="16.625" style="2615" bestFit="1" customWidth="1"/>
    <col min="15118" max="15118" width="13.625" style="2615" customWidth="1"/>
    <col min="15119" max="15119" width="19.625" style="2615" bestFit="1" customWidth="1"/>
    <col min="15120" max="15122" width="11.625" style="2615" customWidth="1"/>
    <col min="15123" max="15123" width="15.125" style="2615" customWidth="1"/>
    <col min="15124" max="15124" width="45.25" style="2615" customWidth="1"/>
    <col min="15125" max="15125" width="2.5" style="2615" customWidth="1"/>
    <col min="15126" max="15126" width="45.5" style="2615" customWidth="1"/>
    <col min="15127" max="15127" width="9" style="2615"/>
    <col min="15128" max="15130" width="24.75" style="2615" customWidth="1"/>
    <col min="15131" max="15131" width="18.125" style="2615" bestFit="1" customWidth="1"/>
    <col min="15132" max="15132" width="10.25" style="2615" bestFit="1" customWidth="1"/>
    <col min="15133" max="15361" width="9" style="2615"/>
    <col min="15362" max="15362" width="12" style="2615" customWidth="1"/>
    <col min="15363" max="15363" width="6.625" style="2615" customWidth="1"/>
    <col min="15364" max="15364" width="30.75" style="2615" customWidth="1"/>
    <col min="15365" max="15367" width="6.625" style="2615" customWidth="1"/>
    <col min="15368" max="15368" width="15.625" style="2615" customWidth="1"/>
    <col min="15369" max="15369" width="20.625" style="2615" customWidth="1"/>
    <col min="15370" max="15372" width="11.625" style="2615" customWidth="1"/>
    <col min="15373" max="15373" width="16.625" style="2615" bestFit="1" customWidth="1"/>
    <col min="15374" max="15374" width="13.625" style="2615" customWidth="1"/>
    <col min="15375" max="15375" width="19.625" style="2615" bestFit="1" customWidth="1"/>
    <col min="15376" max="15378" width="11.625" style="2615" customWidth="1"/>
    <col min="15379" max="15379" width="15.125" style="2615" customWidth="1"/>
    <col min="15380" max="15380" width="45.25" style="2615" customWidth="1"/>
    <col min="15381" max="15381" width="2.5" style="2615" customWidth="1"/>
    <col min="15382" max="15382" width="45.5" style="2615" customWidth="1"/>
    <col min="15383" max="15383" width="9" style="2615"/>
    <col min="15384" max="15386" width="24.75" style="2615" customWidth="1"/>
    <col min="15387" max="15387" width="18.125" style="2615" bestFit="1" customWidth="1"/>
    <col min="15388" max="15388" width="10.25" style="2615" bestFit="1" customWidth="1"/>
    <col min="15389" max="15617" width="9" style="2615"/>
    <col min="15618" max="15618" width="12" style="2615" customWidth="1"/>
    <col min="15619" max="15619" width="6.625" style="2615" customWidth="1"/>
    <col min="15620" max="15620" width="30.75" style="2615" customWidth="1"/>
    <col min="15621" max="15623" width="6.625" style="2615" customWidth="1"/>
    <col min="15624" max="15624" width="15.625" style="2615" customWidth="1"/>
    <col min="15625" max="15625" width="20.625" style="2615" customWidth="1"/>
    <col min="15626" max="15628" width="11.625" style="2615" customWidth="1"/>
    <col min="15629" max="15629" width="16.625" style="2615" bestFit="1" customWidth="1"/>
    <col min="15630" max="15630" width="13.625" style="2615" customWidth="1"/>
    <col min="15631" max="15631" width="19.625" style="2615" bestFit="1" customWidth="1"/>
    <col min="15632" max="15634" width="11.625" style="2615" customWidth="1"/>
    <col min="15635" max="15635" width="15.125" style="2615" customWidth="1"/>
    <col min="15636" max="15636" width="45.25" style="2615" customWidth="1"/>
    <col min="15637" max="15637" width="2.5" style="2615" customWidth="1"/>
    <col min="15638" max="15638" width="45.5" style="2615" customWidth="1"/>
    <col min="15639" max="15639" width="9" style="2615"/>
    <col min="15640" max="15642" width="24.75" style="2615" customWidth="1"/>
    <col min="15643" max="15643" width="18.125" style="2615" bestFit="1" customWidth="1"/>
    <col min="15644" max="15644" width="10.25" style="2615" bestFit="1" customWidth="1"/>
    <col min="15645" max="15873" width="9" style="2615"/>
    <col min="15874" max="15874" width="12" style="2615" customWidth="1"/>
    <col min="15875" max="15875" width="6.625" style="2615" customWidth="1"/>
    <col min="15876" max="15876" width="30.75" style="2615" customWidth="1"/>
    <col min="15877" max="15879" width="6.625" style="2615" customWidth="1"/>
    <col min="15880" max="15880" width="15.625" style="2615" customWidth="1"/>
    <col min="15881" max="15881" width="20.625" style="2615" customWidth="1"/>
    <col min="15882" max="15884" width="11.625" style="2615" customWidth="1"/>
    <col min="15885" max="15885" width="16.625" style="2615" bestFit="1" customWidth="1"/>
    <col min="15886" max="15886" width="13.625" style="2615" customWidth="1"/>
    <col min="15887" max="15887" width="19.625" style="2615" bestFit="1" customWidth="1"/>
    <col min="15888" max="15890" width="11.625" style="2615" customWidth="1"/>
    <col min="15891" max="15891" width="15.125" style="2615" customWidth="1"/>
    <col min="15892" max="15892" width="45.25" style="2615" customWidth="1"/>
    <col min="15893" max="15893" width="2.5" style="2615" customWidth="1"/>
    <col min="15894" max="15894" width="45.5" style="2615" customWidth="1"/>
    <col min="15895" max="15895" width="9" style="2615"/>
    <col min="15896" max="15898" width="24.75" style="2615" customWidth="1"/>
    <col min="15899" max="15899" width="18.125" style="2615" bestFit="1" customWidth="1"/>
    <col min="15900" max="15900" width="10.25" style="2615" bestFit="1" customWidth="1"/>
    <col min="15901" max="16129" width="9" style="2615"/>
    <col min="16130" max="16130" width="12" style="2615" customWidth="1"/>
    <col min="16131" max="16131" width="6.625" style="2615" customWidth="1"/>
    <col min="16132" max="16132" width="30.75" style="2615" customWidth="1"/>
    <col min="16133" max="16135" width="6.625" style="2615" customWidth="1"/>
    <col min="16136" max="16136" width="15.625" style="2615" customWidth="1"/>
    <col min="16137" max="16137" width="20.625" style="2615" customWidth="1"/>
    <col min="16138" max="16140" width="11.625" style="2615" customWidth="1"/>
    <col min="16141" max="16141" width="16.625" style="2615" bestFit="1" customWidth="1"/>
    <col min="16142" max="16142" width="13.625" style="2615" customWidth="1"/>
    <col min="16143" max="16143" width="19.625" style="2615" bestFit="1" customWidth="1"/>
    <col min="16144" max="16146" width="11.625" style="2615" customWidth="1"/>
    <col min="16147" max="16147" width="15.125" style="2615" customWidth="1"/>
    <col min="16148" max="16148" width="45.25" style="2615" customWidth="1"/>
    <col min="16149" max="16149" width="2.5" style="2615" customWidth="1"/>
    <col min="16150" max="16150" width="45.5" style="2615" customWidth="1"/>
    <col min="16151" max="16151" width="9" style="2615"/>
    <col min="16152" max="16154" width="24.75" style="2615" customWidth="1"/>
    <col min="16155" max="16155" width="18.125" style="2615" bestFit="1" customWidth="1"/>
    <col min="16156" max="16156" width="10.25" style="2615" bestFit="1" customWidth="1"/>
    <col min="16157" max="16384" width="9" style="2615"/>
  </cols>
  <sheetData>
    <row r="1" spans="2:32" ht="27.75" customHeight="1">
      <c r="B1" s="4566" t="s">
        <v>3329</v>
      </c>
      <c r="C1" s="4566"/>
      <c r="D1" s="4566"/>
      <c r="E1" s="4566"/>
      <c r="F1" s="4566"/>
      <c r="G1" s="4566"/>
      <c r="H1" s="4566"/>
      <c r="I1" s="4566"/>
      <c r="J1" s="4566"/>
      <c r="K1" s="4566"/>
      <c r="L1" s="4566"/>
      <c r="M1" s="4566"/>
      <c r="N1" s="4566"/>
      <c r="O1" s="4566"/>
      <c r="P1" s="4566"/>
      <c r="Q1" s="4566"/>
      <c r="R1" s="4566"/>
      <c r="S1" s="4566"/>
      <c r="T1" s="4566"/>
    </row>
    <row r="2" spans="2:32">
      <c r="B2" s="4567" t="s">
        <v>3330</v>
      </c>
      <c r="C2" s="4567"/>
      <c r="D2" s="4567"/>
      <c r="E2" s="4567"/>
      <c r="F2" s="4567"/>
      <c r="G2" s="4567"/>
      <c r="H2" s="4567"/>
      <c r="I2" s="4567"/>
      <c r="J2" s="4567"/>
      <c r="K2" s="4567"/>
      <c r="L2" s="4567"/>
      <c r="M2" s="4567"/>
      <c r="N2" s="4567"/>
      <c r="O2" s="4567"/>
      <c r="P2" s="4567"/>
      <c r="Q2" s="4567"/>
      <c r="R2" s="4567"/>
      <c r="S2" s="4567"/>
      <c r="T2" s="4567"/>
    </row>
    <row r="3" spans="2:32" ht="22.5" customHeight="1" thickBot="1">
      <c r="G3" s="2617"/>
      <c r="T3" s="2619">
        <v>43810</v>
      </c>
    </row>
    <row r="4" spans="2:32" ht="25.5" customHeight="1">
      <c r="B4" s="4568" t="s">
        <v>3331</v>
      </c>
      <c r="C4" s="4570" t="s">
        <v>3332</v>
      </c>
      <c r="D4" s="4572" t="s">
        <v>3333</v>
      </c>
      <c r="E4" s="4574" t="s">
        <v>3334</v>
      </c>
      <c r="F4" s="4574" t="s">
        <v>3335</v>
      </c>
      <c r="G4" s="4576" t="s">
        <v>3336</v>
      </c>
      <c r="H4" s="4577"/>
      <c r="I4" s="4580" t="s">
        <v>3337</v>
      </c>
      <c r="J4" s="4581"/>
      <c r="K4" s="4582"/>
      <c r="L4" s="4583" t="s">
        <v>3338</v>
      </c>
      <c r="M4" s="4583" t="s">
        <v>3339</v>
      </c>
      <c r="N4" s="4583" t="s">
        <v>3340</v>
      </c>
      <c r="O4" s="4583" t="s">
        <v>3341</v>
      </c>
      <c r="P4" s="4574" t="s">
        <v>3342</v>
      </c>
      <c r="Q4" s="4574"/>
      <c r="R4" s="4574"/>
      <c r="S4" s="4574"/>
      <c r="T4" s="2620" t="s">
        <v>3343</v>
      </c>
      <c r="V4" s="4585" t="s">
        <v>3344</v>
      </c>
      <c r="W4" s="4586"/>
      <c r="X4" s="4586"/>
      <c r="Y4" s="4586"/>
      <c r="Z4" s="4564" t="s">
        <v>3345</v>
      </c>
      <c r="AA4" s="4565"/>
    </row>
    <row r="5" spans="2:32" ht="64.5" customHeight="1">
      <c r="B5" s="4569"/>
      <c r="C5" s="4571"/>
      <c r="D5" s="4573"/>
      <c r="E5" s="4575"/>
      <c r="F5" s="4575"/>
      <c r="G5" s="4578"/>
      <c r="H5" s="4579"/>
      <c r="I5" s="2621" t="s">
        <v>770</v>
      </c>
      <c r="J5" s="2622" t="s">
        <v>771</v>
      </c>
      <c r="K5" s="2623" t="s">
        <v>3346</v>
      </c>
      <c r="L5" s="4584"/>
      <c r="M5" s="4584"/>
      <c r="N5" s="4584"/>
      <c r="O5" s="4584"/>
      <c r="P5" s="2624" t="s">
        <v>3347</v>
      </c>
      <c r="Q5" s="2624" t="s">
        <v>3348</v>
      </c>
      <c r="R5" s="2624" t="s">
        <v>3349</v>
      </c>
      <c r="S5" s="2624" t="s">
        <v>3350</v>
      </c>
      <c r="T5" s="2625"/>
      <c r="V5" s="2626" t="s">
        <v>769</v>
      </c>
      <c r="W5" s="2627" t="s">
        <v>3351</v>
      </c>
      <c r="X5" s="2627" t="s">
        <v>3352</v>
      </c>
      <c r="Y5" s="2627" t="s">
        <v>3353</v>
      </c>
      <c r="Z5" s="2627" t="s">
        <v>3354</v>
      </c>
      <c r="AA5" s="2628" t="s">
        <v>3355</v>
      </c>
    </row>
    <row r="6" spans="2:32" s="2645" customFormat="1" ht="50.1" customHeight="1">
      <c r="B6" s="2629">
        <v>1</v>
      </c>
      <c r="C6" s="2630" t="s">
        <v>3356</v>
      </c>
      <c r="D6" s="2631" t="s">
        <v>3357</v>
      </c>
      <c r="E6" s="2631">
        <v>1</v>
      </c>
      <c r="F6" s="2631"/>
      <c r="G6" s="4604"/>
      <c r="H6" s="4605"/>
      <c r="I6" s="4606"/>
      <c r="J6" s="4607"/>
      <c r="K6" s="4608"/>
      <c r="L6" s="2632">
        <f>L7+L12+L15+L18</f>
        <v>8254.6</v>
      </c>
      <c r="M6" s="2632">
        <f>M7+M12+M15+M18</f>
        <v>11635.099999999999</v>
      </c>
      <c r="N6" s="2632">
        <f>N7+N12+N15+N18</f>
        <v>186543</v>
      </c>
      <c r="O6" s="2633"/>
      <c r="P6" s="2634" t="s">
        <v>3358</v>
      </c>
      <c r="Q6" s="2635" t="s">
        <v>3359</v>
      </c>
      <c r="R6" s="2635" t="s">
        <v>3360</v>
      </c>
      <c r="S6" s="2635" t="s">
        <v>3361</v>
      </c>
      <c r="T6" s="2636"/>
      <c r="U6" s="2637"/>
      <c r="V6" s="2638"/>
      <c r="W6" s="2639"/>
      <c r="X6" s="2640"/>
      <c r="Y6" s="2641"/>
      <c r="Z6" s="2642"/>
      <c r="AA6" s="2643"/>
      <c r="AB6" s="2644"/>
      <c r="AC6" s="2644"/>
      <c r="AD6" s="2644"/>
      <c r="AE6" s="2644"/>
      <c r="AF6" s="2644"/>
    </row>
    <row r="7" spans="2:32" s="2656" customFormat="1" ht="35.1" customHeight="1">
      <c r="B7" s="2646">
        <v>1.1000000000000001</v>
      </c>
      <c r="C7" s="2647" t="s">
        <v>3362</v>
      </c>
      <c r="D7" s="2648" t="s">
        <v>3357</v>
      </c>
      <c r="E7" s="2648">
        <v>1</v>
      </c>
      <c r="F7" s="2648">
        <v>1</v>
      </c>
      <c r="G7" s="4598"/>
      <c r="H7" s="4599"/>
      <c r="I7" s="2649"/>
      <c r="J7" s="2650"/>
      <c r="K7" s="2651"/>
      <c r="L7" s="2652">
        <f>SUM(L8:L11)</f>
        <v>3346.5</v>
      </c>
      <c r="M7" s="2652">
        <f>SUM(M8:M11)</f>
        <v>3346.5</v>
      </c>
      <c r="N7" s="2652">
        <f>SUM(N8:N11)</f>
        <v>63238.5</v>
      </c>
      <c r="O7" s="2653"/>
      <c r="P7" s="2653"/>
      <c r="Q7" s="2653"/>
      <c r="R7" s="2653"/>
      <c r="S7" s="2653"/>
      <c r="T7" s="2654"/>
      <c r="U7" s="2655"/>
      <c r="V7" s="4587" t="s">
        <v>3363</v>
      </c>
      <c r="W7" s="4590" t="s">
        <v>3364</v>
      </c>
      <c r="X7" s="4593" t="s">
        <v>3365</v>
      </c>
      <c r="Y7" s="4593" t="s">
        <v>3366</v>
      </c>
      <c r="Z7" s="4590" t="s">
        <v>3367</v>
      </c>
      <c r="AA7" s="4619" t="s">
        <v>3368</v>
      </c>
      <c r="AB7" s="2655"/>
      <c r="AC7" s="2655"/>
      <c r="AD7" s="2655"/>
      <c r="AE7" s="2655"/>
      <c r="AF7" s="2655"/>
    </row>
    <row r="8" spans="2:32" s="2656" customFormat="1" ht="35.1" customHeight="1">
      <c r="B8" s="2657"/>
      <c r="C8" s="2658"/>
      <c r="D8" s="2659"/>
      <c r="E8" s="2659"/>
      <c r="F8" s="2659"/>
      <c r="G8" s="4622" t="s">
        <v>3369</v>
      </c>
      <c r="H8" s="4623"/>
      <c r="I8" s="2660">
        <v>33.5</v>
      </c>
      <c r="J8" s="2661">
        <v>32</v>
      </c>
      <c r="K8" s="2662">
        <v>24</v>
      </c>
      <c r="L8" s="2663">
        <f>I8*J8</f>
        <v>1072</v>
      </c>
      <c r="M8" s="2664">
        <f>L8</f>
        <v>1072</v>
      </c>
      <c r="N8" s="2664">
        <f>I8*J8*K8</f>
        <v>25728</v>
      </c>
      <c r="O8" s="2665" t="s">
        <v>3370</v>
      </c>
      <c r="P8" s="2666"/>
      <c r="Q8" s="2666"/>
      <c r="R8" s="2666"/>
      <c r="S8" s="2666"/>
      <c r="T8" s="2667"/>
      <c r="U8" s="2655"/>
      <c r="V8" s="4588"/>
      <c r="W8" s="4591"/>
      <c r="X8" s="4594"/>
      <c r="Y8" s="4594"/>
      <c r="Z8" s="4591"/>
      <c r="AA8" s="4620"/>
      <c r="AB8" s="2655"/>
      <c r="AC8" s="2655"/>
      <c r="AD8" s="2655"/>
      <c r="AE8" s="2655"/>
      <c r="AF8" s="2655"/>
    </row>
    <row r="9" spans="2:32" s="2656" customFormat="1" ht="35.1" customHeight="1">
      <c r="B9" s="2657"/>
      <c r="C9" s="2658"/>
      <c r="D9" s="2659"/>
      <c r="E9" s="2659"/>
      <c r="F9" s="2659"/>
      <c r="G9" s="4624" t="s">
        <v>3371</v>
      </c>
      <c r="H9" s="4625"/>
      <c r="I9" s="2668">
        <v>33.5</v>
      </c>
      <c r="J9" s="2669">
        <v>16.5</v>
      </c>
      <c r="K9" s="2670">
        <v>9</v>
      </c>
      <c r="L9" s="2671">
        <f>I9*J9</f>
        <v>552.75</v>
      </c>
      <c r="M9" s="2672">
        <f>L9</f>
        <v>552.75</v>
      </c>
      <c r="N9" s="2672">
        <f>I9*J9*K9</f>
        <v>4974.75</v>
      </c>
      <c r="O9" s="2666"/>
      <c r="P9" s="2666"/>
      <c r="Q9" s="2666"/>
      <c r="R9" s="2666"/>
      <c r="S9" s="2666"/>
      <c r="T9" s="2667" t="s">
        <v>3372</v>
      </c>
      <c r="U9" s="2655"/>
      <c r="V9" s="4588"/>
      <c r="W9" s="4591"/>
      <c r="X9" s="4594"/>
      <c r="Y9" s="4594"/>
      <c r="Z9" s="4591"/>
      <c r="AA9" s="4620"/>
      <c r="AB9" s="2655"/>
      <c r="AC9" s="2655"/>
      <c r="AD9" s="2655"/>
      <c r="AE9" s="2655"/>
      <c r="AF9" s="2655"/>
    </row>
    <row r="10" spans="2:32" s="2656" customFormat="1" ht="35.1" customHeight="1">
      <c r="B10" s="2657"/>
      <c r="C10" s="2658"/>
      <c r="D10" s="2659"/>
      <c r="E10" s="2659"/>
      <c r="F10" s="2659"/>
      <c r="G10" s="4624" t="s">
        <v>3373</v>
      </c>
      <c r="H10" s="4625"/>
      <c r="I10" s="2673">
        <v>35.5</v>
      </c>
      <c r="J10" s="2674">
        <v>32</v>
      </c>
      <c r="K10" s="2675">
        <v>24</v>
      </c>
      <c r="L10" s="2671">
        <f>I10*J10</f>
        <v>1136</v>
      </c>
      <c r="M10" s="2672">
        <f>L10</f>
        <v>1136</v>
      </c>
      <c r="N10" s="2672">
        <f>I10*J10*K10</f>
        <v>27264</v>
      </c>
      <c r="O10" s="2665" t="s">
        <v>3374</v>
      </c>
      <c r="P10" s="2666"/>
      <c r="Q10" s="2666"/>
      <c r="R10" s="2666"/>
      <c r="S10" s="2666"/>
      <c r="T10" s="2667"/>
      <c r="U10" s="2655"/>
      <c r="V10" s="4588"/>
      <c r="W10" s="4591"/>
      <c r="X10" s="4594"/>
      <c r="Y10" s="4594"/>
      <c r="Z10" s="4591"/>
      <c r="AA10" s="4620"/>
      <c r="AB10" s="2655"/>
      <c r="AC10" s="2655"/>
      <c r="AD10" s="2655"/>
      <c r="AE10" s="2655"/>
      <c r="AF10" s="2655"/>
    </row>
    <row r="11" spans="2:32" s="2656" customFormat="1" ht="35.1" customHeight="1">
      <c r="B11" s="2676"/>
      <c r="C11" s="2677"/>
      <c r="D11" s="2678"/>
      <c r="E11" s="2677"/>
      <c r="F11" s="2679"/>
      <c r="G11" s="4596" t="s">
        <v>3375</v>
      </c>
      <c r="H11" s="4597"/>
      <c r="I11" s="2680">
        <v>35.5</v>
      </c>
      <c r="J11" s="2681">
        <v>16.5</v>
      </c>
      <c r="K11" s="2682">
        <v>9</v>
      </c>
      <c r="L11" s="2683">
        <f>I11*J11</f>
        <v>585.75</v>
      </c>
      <c r="M11" s="2684">
        <f>L11</f>
        <v>585.75</v>
      </c>
      <c r="N11" s="2672">
        <f>I11*J11*K11</f>
        <v>5271.75</v>
      </c>
      <c r="O11" s="2685"/>
      <c r="P11" s="2685"/>
      <c r="Q11" s="2685"/>
      <c r="R11" s="2685"/>
      <c r="S11" s="2685"/>
      <c r="T11" s="2686" t="s">
        <v>3376</v>
      </c>
      <c r="U11" s="2655"/>
      <c r="V11" s="4588"/>
      <c r="W11" s="4591"/>
      <c r="X11" s="4594"/>
      <c r="Y11" s="4594"/>
      <c r="Z11" s="4591"/>
      <c r="AA11" s="4620"/>
      <c r="AB11" s="2655"/>
      <c r="AC11" s="2655"/>
      <c r="AD11" s="2655"/>
      <c r="AE11" s="2655"/>
      <c r="AF11" s="2655"/>
    </row>
    <row r="12" spans="2:32" s="2656" customFormat="1" ht="35.1" customHeight="1">
      <c r="B12" s="2657">
        <v>1.2</v>
      </c>
      <c r="C12" s="2658" t="s">
        <v>3377</v>
      </c>
      <c r="D12" s="2659" t="s">
        <v>1878</v>
      </c>
      <c r="E12" s="2659">
        <v>1</v>
      </c>
      <c r="F12" s="2659">
        <v>1</v>
      </c>
      <c r="G12" s="4598"/>
      <c r="H12" s="4599"/>
      <c r="I12" s="2649"/>
      <c r="J12" s="2650"/>
      <c r="K12" s="2651"/>
      <c r="L12" s="2652">
        <f>L13+L14</f>
        <v>2656</v>
      </c>
      <c r="M12" s="2652">
        <f>M13+M14</f>
        <v>2656</v>
      </c>
      <c r="N12" s="2652">
        <f>N13+N14</f>
        <v>63744</v>
      </c>
      <c r="O12" s="2653"/>
      <c r="P12" s="2653"/>
      <c r="Q12" s="2653"/>
      <c r="R12" s="2653"/>
      <c r="S12" s="2653"/>
      <c r="T12" s="2654"/>
      <c r="U12" s="2655"/>
      <c r="V12" s="4588"/>
      <c r="W12" s="4591"/>
      <c r="X12" s="4594"/>
      <c r="Y12" s="4594"/>
      <c r="Z12" s="4591"/>
      <c r="AA12" s="4620"/>
      <c r="AB12" s="2655"/>
      <c r="AC12" s="2655"/>
      <c r="AD12" s="2655"/>
      <c r="AE12" s="2655"/>
      <c r="AF12" s="2655"/>
    </row>
    <row r="13" spans="2:32" s="2656" customFormat="1" ht="35.1" customHeight="1">
      <c r="B13" s="2657"/>
      <c r="C13" s="2658"/>
      <c r="D13" s="2659"/>
      <c r="E13" s="2659"/>
      <c r="F13" s="2659"/>
      <c r="G13" s="4600" t="s">
        <v>3378</v>
      </c>
      <c r="H13" s="4601"/>
      <c r="I13" s="2687">
        <v>32</v>
      </c>
      <c r="J13" s="2688">
        <v>41.5</v>
      </c>
      <c r="K13" s="2689">
        <v>24</v>
      </c>
      <c r="L13" s="2663">
        <f>I13*J13</f>
        <v>1328</v>
      </c>
      <c r="M13" s="2664">
        <f>L13</f>
        <v>1328</v>
      </c>
      <c r="N13" s="2664">
        <f>I13*J13*K13</f>
        <v>31872</v>
      </c>
      <c r="O13" s="4602" t="s">
        <v>3370</v>
      </c>
      <c r="P13" s="2666"/>
      <c r="Q13" s="2666"/>
      <c r="R13" s="2666"/>
      <c r="S13" s="2666"/>
      <c r="T13" s="2667"/>
      <c r="U13" s="2655"/>
      <c r="V13" s="4588"/>
      <c r="W13" s="4591"/>
      <c r="X13" s="4594"/>
      <c r="Y13" s="4594"/>
      <c r="Z13" s="4591"/>
      <c r="AA13" s="4620"/>
      <c r="AB13" s="2655"/>
      <c r="AC13" s="2655"/>
      <c r="AD13" s="2655"/>
      <c r="AE13" s="2655"/>
      <c r="AF13" s="2655"/>
    </row>
    <row r="14" spans="2:32" s="2656" customFormat="1" ht="35.1" customHeight="1">
      <c r="B14" s="2657"/>
      <c r="C14" s="2658"/>
      <c r="D14" s="2659"/>
      <c r="E14" s="2659"/>
      <c r="F14" s="2659"/>
      <c r="G14" s="4596" t="s">
        <v>3379</v>
      </c>
      <c r="H14" s="4597"/>
      <c r="I14" s="2680">
        <v>32</v>
      </c>
      <c r="J14" s="2681">
        <v>41.5</v>
      </c>
      <c r="K14" s="2682">
        <v>24</v>
      </c>
      <c r="L14" s="2683">
        <f>I14*J14</f>
        <v>1328</v>
      </c>
      <c r="M14" s="2684">
        <f>L14</f>
        <v>1328</v>
      </c>
      <c r="N14" s="2684">
        <f>I14*J14*K14</f>
        <v>31872</v>
      </c>
      <c r="O14" s="4603"/>
      <c r="P14" s="2685"/>
      <c r="Q14" s="2685"/>
      <c r="R14" s="2685"/>
      <c r="S14" s="2685"/>
      <c r="T14" s="2667"/>
      <c r="U14" s="2655"/>
      <c r="V14" s="4588"/>
      <c r="W14" s="4591"/>
      <c r="X14" s="4594"/>
      <c r="Y14" s="4594"/>
      <c r="Z14" s="4591"/>
      <c r="AA14" s="4620"/>
      <c r="AB14" s="2655"/>
      <c r="AC14" s="2655"/>
      <c r="AD14" s="2655"/>
      <c r="AE14" s="2655"/>
      <c r="AF14" s="2655"/>
    </row>
    <row r="15" spans="2:32" s="2656" customFormat="1" ht="35.1" customHeight="1">
      <c r="B15" s="2646">
        <v>1.3</v>
      </c>
      <c r="C15" s="2647" t="s">
        <v>3380</v>
      </c>
      <c r="D15" s="2648" t="s">
        <v>1878</v>
      </c>
      <c r="E15" s="2648">
        <v>2</v>
      </c>
      <c r="F15" s="2648">
        <v>1</v>
      </c>
      <c r="G15" s="4598"/>
      <c r="H15" s="4599"/>
      <c r="I15" s="2649"/>
      <c r="J15" s="2650"/>
      <c r="K15" s="2651"/>
      <c r="L15" s="2652">
        <f>SUM(L16:L17)</f>
        <v>910</v>
      </c>
      <c r="M15" s="2652">
        <f t="shared" ref="M15:N15" si="0">SUM(M16:M17)</f>
        <v>910</v>
      </c>
      <c r="N15" s="2652">
        <f t="shared" si="0"/>
        <v>32760</v>
      </c>
      <c r="O15" s="2653"/>
      <c r="P15" s="2653"/>
      <c r="Q15" s="2653"/>
      <c r="R15" s="2653"/>
      <c r="S15" s="2653"/>
      <c r="T15" s="2654"/>
      <c r="U15" s="2655"/>
      <c r="V15" s="4588"/>
      <c r="W15" s="4591"/>
      <c r="X15" s="4594"/>
      <c r="Y15" s="4594"/>
      <c r="Z15" s="4591"/>
      <c r="AA15" s="4620"/>
      <c r="AB15" s="2655"/>
      <c r="AC15" s="2655"/>
      <c r="AD15" s="2655"/>
      <c r="AE15" s="2655"/>
      <c r="AF15" s="2655"/>
    </row>
    <row r="16" spans="2:32" s="2656" customFormat="1" ht="35.1" customHeight="1">
      <c r="B16" s="2657"/>
      <c r="C16" s="2658"/>
      <c r="D16" s="2659"/>
      <c r="E16" s="2659"/>
      <c r="F16" s="2659"/>
      <c r="G16" s="4600" t="s">
        <v>3381</v>
      </c>
      <c r="H16" s="4601"/>
      <c r="I16" s="2687">
        <v>26</v>
      </c>
      <c r="J16" s="2688">
        <v>17.5</v>
      </c>
      <c r="K16" s="2689">
        <v>36</v>
      </c>
      <c r="L16" s="2663">
        <f>I16*J16</f>
        <v>455</v>
      </c>
      <c r="M16" s="2664">
        <f>L16</f>
        <v>455</v>
      </c>
      <c r="N16" s="2664">
        <f>I16*J16*K16</f>
        <v>16380</v>
      </c>
      <c r="O16" s="4602" t="s">
        <v>3382</v>
      </c>
      <c r="P16" s="2690"/>
      <c r="Q16" s="2690"/>
      <c r="R16" s="2690"/>
      <c r="S16" s="2690"/>
      <c r="T16" s="2667"/>
      <c r="U16" s="2655"/>
      <c r="V16" s="4588"/>
      <c r="W16" s="4591"/>
      <c r="X16" s="4594"/>
      <c r="Y16" s="4594"/>
      <c r="Z16" s="4591"/>
      <c r="AA16" s="4620"/>
      <c r="AB16" s="2655"/>
      <c r="AC16" s="2655"/>
      <c r="AD16" s="2655"/>
      <c r="AE16" s="2655"/>
      <c r="AF16" s="2655"/>
    </row>
    <row r="17" spans="2:32" s="2656" customFormat="1" ht="35.1" customHeight="1">
      <c r="B17" s="2691"/>
      <c r="C17" s="2692"/>
      <c r="D17" s="2679"/>
      <c r="E17" s="2679"/>
      <c r="F17" s="2679"/>
      <c r="G17" s="4596" t="s">
        <v>3383</v>
      </c>
      <c r="H17" s="4597"/>
      <c r="I17" s="2680">
        <v>26</v>
      </c>
      <c r="J17" s="2681">
        <v>17.5</v>
      </c>
      <c r="K17" s="2682">
        <v>36</v>
      </c>
      <c r="L17" s="2683">
        <f>I17*J17</f>
        <v>455</v>
      </c>
      <c r="M17" s="2684">
        <f>L17</f>
        <v>455</v>
      </c>
      <c r="N17" s="2672">
        <f>I17*J17*K17</f>
        <v>16380</v>
      </c>
      <c r="O17" s="4603"/>
      <c r="P17" s="2693"/>
      <c r="Q17" s="2693"/>
      <c r="R17" s="2693"/>
      <c r="S17" s="2693"/>
      <c r="T17" s="2686"/>
      <c r="U17" s="2655"/>
      <c r="V17" s="4589"/>
      <c r="W17" s="4592"/>
      <c r="X17" s="4595"/>
      <c r="Y17" s="4595"/>
      <c r="Z17" s="4592"/>
      <c r="AA17" s="4621"/>
      <c r="AB17" s="2655"/>
      <c r="AC17" s="2655"/>
      <c r="AD17" s="2655"/>
      <c r="AE17" s="2655"/>
      <c r="AF17" s="2655"/>
    </row>
    <row r="18" spans="2:32" s="2656" customFormat="1" ht="35.1" customHeight="1">
      <c r="B18" s="2694">
        <v>1.4</v>
      </c>
      <c r="C18" s="2658" t="s">
        <v>3384</v>
      </c>
      <c r="D18" s="2648" t="s">
        <v>3385</v>
      </c>
      <c r="E18" s="2648">
        <v>1</v>
      </c>
      <c r="F18" s="2648">
        <v>4</v>
      </c>
      <c r="G18" s="4598"/>
      <c r="H18" s="4599"/>
      <c r="I18" s="2695">
        <v>18.2</v>
      </c>
      <c r="J18" s="2696">
        <v>69.5</v>
      </c>
      <c r="K18" s="2697" t="s">
        <v>3386</v>
      </c>
      <c r="L18" s="2698">
        <f>L19</f>
        <v>1342.0999999999997</v>
      </c>
      <c r="M18" s="2698">
        <f>M19+M32+M44+M71+M81</f>
        <v>4722.5999999999995</v>
      </c>
      <c r="N18" s="2698">
        <f>N19+N32+N44+N71+N81</f>
        <v>26800.499999999996</v>
      </c>
      <c r="O18" s="2699"/>
      <c r="P18" s="2699" t="s">
        <v>3387</v>
      </c>
      <c r="Q18" s="2653"/>
      <c r="R18" s="2653"/>
      <c r="S18" s="2653"/>
      <c r="T18" s="2654"/>
      <c r="U18" s="2655"/>
      <c r="V18" s="2700"/>
      <c r="W18" s="2701"/>
      <c r="X18" s="2702"/>
      <c r="Y18" s="2702"/>
      <c r="Z18" s="2701"/>
      <c r="AA18" s="2703"/>
      <c r="AB18" s="2655"/>
      <c r="AC18" s="2655"/>
      <c r="AD18" s="2655"/>
      <c r="AE18" s="2655"/>
      <c r="AF18" s="2655"/>
    </row>
    <row r="19" spans="2:32" s="2656" customFormat="1" ht="35.1" customHeight="1">
      <c r="B19" s="2704"/>
      <c r="C19" s="2705"/>
      <c r="D19" s="2659"/>
      <c r="E19" s="2659"/>
      <c r="F19" s="2659"/>
      <c r="G19" s="2706" t="s">
        <v>3388</v>
      </c>
      <c r="H19" s="2707"/>
      <c r="I19" s="2708">
        <v>18.2</v>
      </c>
      <c r="J19" s="2709">
        <v>69.5</v>
      </c>
      <c r="K19" s="2710">
        <v>3.5</v>
      </c>
      <c r="L19" s="2711">
        <f>SUM(L20:L31)</f>
        <v>1342.0999999999997</v>
      </c>
      <c r="M19" s="2712">
        <f>SUM(M20:M31)</f>
        <v>1342.0999999999997</v>
      </c>
      <c r="N19" s="2712">
        <f>SUM(N20:N31)</f>
        <v>4697.3500000000004</v>
      </c>
      <c r="O19" s="2713"/>
      <c r="P19" s="2713"/>
      <c r="Q19" s="2713"/>
      <c r="R19" s="2713"/>
      <c r="S19" s="2713"/>
      <c r="T19" s="2714"/>
      <c r="U19" s="2655"/>
      <c r="V19" s="2700"/>
      <c r="W19" s="2701"/>
      <c r="X19" s="2702"/>
      <c r="Y19" s="2702"/>
      <c r="Z19" s="2701"/>
      <c r="AA19" s="2703"/>
      <c r="AB19" s="2655"/>
      <c r="AC19" s="2655"/>
      <c r="AD19" s="2655"/>
      <c r="AE19" s="2655"/>
      <c r="AF19" s="2655"/>
    </row>
    <row r="20" spans="2:32" s="2656" customFormat="1" ht="35.1" customHeight="1">
      <c r="B20" s="2704"/>
      <c r="C20" s="2715"/>
      <c r="D20" s="2659"/>
      <c r="E20" s="2705"/>
      <c r="F20" s="2705"/>
      <c r="G20" s="2716" t="s">
        <v>3389</v>
      </c>
      <c r="H20" s="2716" t="s">
        <v>3390</v>
      </c>
      <c r="I20" s="2717">
        <v>18.2</v>
      </c>
      <c r="J20" s="2718">
        <v>15</v>
      </c>
      <c r="K20" s="2719">
        <v>3.5</v>
      </c>
      <c r="L20" s="2720">
        <f>I20*J20</f>
        <v>273</v>
      </c>
      <c r="M20" s="2721">
        <f>I20*J20</f>
        <v>273</v>
      </c>
      <c r="N20" s="2721">
        <f>I20*J20*K20</f>
        <v>955.5</v>
      </c>
      <c r="O20" s="2722"/>
      <c r="P20" s="2722"/>
      <c r="Q20" s="2722"/>
      <c r="R20" s="2722"/>
      <c r="S20" s="2722"/>
      <c r="T20" s="2723" t="s">
        <v>3391</v>
      </c>
      <c r="U20" s="2655"/>
      <c r="V20" s="4613" t="s">
        <v>3392</v>
      </c>
      <c r="W20" s="4616" t="s">
        <v>3393</v>
      </c>
      <c r="X20" s="4616" t="s">
        <v>3365</v>
      </c>
      <c r="Y20" s="4616" t="s">
        <v>3394</v>
      </c>
      <c r="Z20" s="4590" t="s">
        <v>3367</v>
      </c>
      <c r="AA20" s="2724"/>
      <c r="AB20" s="2725"/>
      <c r="AC20" s="2655"/>
      <c r="AD20" s="2655"/>
      <c r="AE20" s="2655"/>
      <c r="AF20" s="2655"/>
    </row>
    <row r="21" spans="2:32" s="2656" customFormat="1" ht="35.1" customHeight="1">
      <c r="B21" s="2704"/>
      <c r="C21" s="2715"/>
      <c r="D21" s="2659"/>
      <c r="E21" s="2705"/>
      <c r="F21" s="2705"/>
      <c r="G21" s="2716" t="s">
        <v>3389</v>
      </c>
      <c r="H21" s="2716" t="s">
        <v>3395</v>
      </c>
      <c r="I21" s="2717">
        <v>18.2</v>
      </c>
      <c r="J21" s="2718">
        <f>5.5+7.05+6.45</f>
        <v>19</v>
      </c>
      <c r="K21" s="2719">
        <v>3.5</v>
      </c>
      <c r="L21" s="2720">
        <f t="shared" ref="L21:L28" si="1">I21*J21</f>
        <v>345.8</v>
      </c>
      <c r="M21" s="2721">
        <f t="shared" ref="M21:M28" si="2">I21*J21</f>
        <v>345.8</v>
      </c>
      <c r="N21" s="2721">
        <f t="shared" ref="N21:N28" si="3">I21*J21*K21</f>
        <v>1210.3</v>
      </c>
      <c r="O21" s="2722"/>
      <c r="P21" s="2722"/>
      <c r="Q21" s="2722"/>
      <c r="R21" s="2722"/>
      <c r="S21" s="2722"/>
      <c r="T21" s="2723" t="s">
        <v>3396</v>
      </c>
      <c r="U21" s="2655"/>
      <c r="V21" s="4614"/>
      <c r="W21" s="4617"/>
      <c r="X21" s="4617"/>
      <c r="Y21" s="4617"/>
      <c r="Z21" s="4594"/>
      <c r="AA21" s="2724"/>
      <c r="AB21" s="2725"/>
      <c r="AC21" s="2655"/>
      <c r="AD21" s="2655"/>
      <c r="AE21" s="2655"/>
      <c r="AF21" s="2655"/>
    </row>
    <row r="22" spans="2:32" s="2656" customFormat="1" ht="35.1" customHeight="1">
      <c r="B22" s="2704"/>
      <c r="C22" s="2715"/>
      <c r="D22" s="2659"/>
      <c r="E22" s="2705"/>
      <c r="F22" s="2705"/>
      <c r="G22" s="2716" t="s">
        <v>3389</v>
      </c>
      <c r="H22" s="2716" t="s">
        <v>3397</v>
      </c>
      <c r="I22" s="2717">
        <v>18.2</v>
      </c>
      <c r="J22" s="2718">
        <v>15</v>
      </c>
      <c r="K22" s="2719">
        <v>3.5</v>
      </c>
      <c r="L22" s="2720">
        <f t="shared" si="1"/>
        <v>273</v>
      </c>
      <c r="M22" s="2721">
        <f t="shared" si="2"/>
        <v>273</v>
      </c>
      <c r="N22" s="2721">
        <f t="shared" si="3"/>
        <v>955.5</v>
      </c>
      <c r="O22" s="2722"/>
      <c r="P22" s="2722"/>
      <c r="Q22" s="2722"/>
      <c r="R22" s="2722"/>
      <c r="S22" s="2722"/>
      <c r="T22" s="2723" t="s">
        <v>3391</v>
      </c>
      <c r="U22" s="2655"/>
      <c r="V22" s="4614"/>
      <c r="W22" s="4617"/>
      <c r="X22" s="4617"/>
      <c r="Y22" s="4617"/>
      <c r="Z22" s="4594"/>
      <c r="AA22" s="2724"/>
      <c r="AB22" s="2725"/>
      <c r="AC22" s="2655"/>
      <c r="AD22" s="2655"/>
      <c r="AE22" s="2655"/>
      <c r="AF22" s="2655"/>
    </row>
    <row r="23" spans="2:32" s="2656" customFormat="1" ht="35.1" customHeight="1">
      <c r="B23" s="2704"/>
      <c r="C23" s="2715"/>
      <c r="D23" s="2659"/>
      <c r="E23" s="2705"/>
      <c r="F23" s="2705"/>
      <c r="G23" s="2716" t="s">
        <v>3389</v>
      </c>
      <c r="H23" s="2716" t="s">
        <v>3398</v>
      </c>
      <c r="I23" s="2717">
        <v>18.2</v>
      </c>
      <c r="J23" s="2718">
        <v>13</v>
      </c>
      <c r="K23" s="2719">
        <v>3.5</v>
      </c>
      <c r="L23" s="2720">
        <f t="shared" si="1"/>
        <v>236.6</v>
      </c>
      <c r="M23" s="2721">
        <f t="shared" si="2"/>
        <v>236.6</v>
      </c>
      <c r="N23" s="2721">
        <f t="shared" si="3"/>
        <v>828.1</v>
      </c>
      <c r="O23" s="2722"/>
      <c r="P23" s="2722"/>
      <c r="Q23" s="2722"/>
      <c r="R23" s="2722"/>
      <c r="S23" s="2722"/>
      <c r="T23" s="2723" t="s">
        <v>3399</v>
      </c>
      <c r="U23" s="2655"/>
      <c r="V23" s="4615"/>
      <c r="W23" s="4618"/>
      <c r="X23" s="4618"/>
      <c r="Y23" s="4618"/>
      <c r="Z23" s="4594"/>
      <c r="AA23" s="2724"/>
      <c r="AB23" s="2725"/>
      <c r="AC23" s="2655"/>
      <c r="AD23" s="2655"/>
      <c r="AE23" s="2655"/>
      <c r="AF23" s="2655"/>
    </row>
    <row r="24" spans="2:32" s="2656" customFormat="1" ht="35.1" customHeight="1">
      <c r="B24" s="2704"/>
      <c r="C24" s="2705"/>
      <c r="D24" s="2659"/>
      <c r="E24" s="2705"/>
      <c r="F24" s="2705"/>
      <c r="G24" s="2716" t="s">
        <v>3400</v>
      </c>
      <c r="H24" s="2726" t="s">
        <v>3401</v>
      </c>
      <c r="I24" s="2727">
        <v>7.5</v>
      </c>
      <c r="J24" s="2728">
        <v>7</v>
      </c>
      <c r="K24" s="2729">
        <v>3.5</v>
      </c>
      <c r="L24" s="2720">
        <f t="shared" si="1"/>
        <v>52.5</v>
      </c>
      <c r="M24" s="2721">
        <f t="shared" si="2"/>
        <v>52.5</v>
      </c>
      <c r="N24" s="2721">
        <f t="shared" si="3"/>
        <v>183.75</v>
      </c>
      <c r="O24" s="2722"/>
      <c r="P24" s="2722"/>
      <c r="Q24" s="2722"/>
      <c r="R24" s="2722"/>
      <c r="S24" s="2722"/>
      <c r="T24" s="2723"/>
      <c r="U24" s="2655"/>
      <c r="V24" s="2730" t="s">
        <v>3402</v>
      </c>
      <c r="W24" s="2731" t="s">
        <v>3403</v>
      </c>
      <c r="X24" s="2732" t="s">
        <v>3404</v>
      </c>
      <c r="Y24" s="2732" t="s">
        <v>3405</v>
      </c>
      <c r="Z24" s="4594"/>
      <c r="AA24" s="2724"/>
      <c r="AB24" s="2725"/>
      <c r="AC24" s="2655"/>
      <c r="AD24" s="2655"/>
      <c r="AE24" s="2655"/>
      <c r="AF24" s="2655"/>
    </row>
    <row r="25" spans="2:32" s="2656" customFormat="1" ht="35.1" customHeight="1">
      <c r="B25" s="2704"/>
      <c r="C25" s="2705"/>
      <c r="D25" s="2659"/>
      <c r="E25" s="2705"/>
      <c r="F25" s="2705"/>
      <c r="G25" s="2716" t="s">
        <v>3389</v>
      </c>
      <c r="H25" s="2716" t="s">
        <v>3406</v>
      </c>
      <c r="I25" s="2727">
        <v>7.5</v>
      </c>
      <c r="J25" s="2728">
        <v>4.8</v>
      </c>
      <c r="K25" s="2729">
        <v>3.5</v>
      </c>
      <c r="L25" s="2720">
        <f>I25*J25</f>
        <v>36</v>
      </c>
      <c r="M25" s="2721">
        <f>I25*J25</f>
        <v>36</v>
      </c>
      <c r="N25" s="2721">
        <f>I25*J25*K25</f>
        <v>126</v>
      </c>
      <c r="O25" s="2722"/>
      <c r="P25" s="2722"/>
      <c r="Q25" s="2722"/>
      <c r="R25" s="2722"/>
      <c r="S25" s="2722"/>
      <c r="T25" s="2723"/>
      <c r="U25" s="2655"/>
      <c r="V25" s="2730" t="s">
        <v>3407</v>
      </c>
      <c r="W25" s="2731" t="s">
        <v>3403</v>
      </c>
      <c r="X25" s="2732" t="s">
        <v>3404</v>
      </c>
      <c r="Y25" s="2732" t="s">
        <v>3408</v>
      </c>
      <c r="Z25" s="4594"/>
      <c r="AA25" s="2724"/>
      <c r="AB25" s="2725"/>
      <c r="AC25" s="2655"/>
      <c r="AD25" s="2655"/>
      <c r="AE25" s="2655"/>
      <c r="AF25" s="2655"/>
    </row>
    <row r="26" spans="2:32" s="2656" customFormat="1" ht="35.1" customHeight="1">
      <c r="B26" s="2704"/>
      <c r="C26" s="2705"/>
      <c r="D26" s="2659"/>
      <c r="E26" s="2705"/>
      <c r="F26" s="2705"/>
      <c r="G26" s="2716" t="s">
        <v>3409</v>
      </c>
      <c r="H26" s="2716" t="s">
        <v>3410</v>
      </c>
      <c r="I26" s="2727">
        <v>4.3499999999999996</v>
      </c>
      <c r="J26" s="2733">
        <v>2.4500000000000002</v>
      </c>
      <c r="K26" s="2729">
        <v>3.5</v>
      </c>
      <c r="L26" s="2720">
        <f t="shared" si="1"/>
        <v>10.657500000000001</v>
      </c>
      <c r="M26" s="2721">
        <f t="shared" si="2"/>
        <v>10.657500000000001</v>
      </c>
      <c r="N26" s="2721">
        <f t="shared" si="3"/>
        <v>37.301250000000003</v>
      </c>
      <c r="O26" s="2722"/>
      <c r="P26" s="2722"/>
      <c r="Q26" s="2722"/>
      <c r="R26" s="2722"/>
      <c r="S26" s="2722"/>
      <c r="T26" s="2723"/>
      <c r="U26" s="2655"/>
      <c r="V26" s="2730" t="s">
        <v>3411</v>
      </c>
      <c r="W26" s="2731" t="s">
        <v>3412</v>
      </c>
      <c r="X26" s="2732" t="s">
        <v>3413</v>
      </c>
      <c r="Y26" s="2732" t="s">
        <v>3414</v>
      </c>
      <c r="Z26" s="4594"/>
      <c r="AA26" s="2724"/>
      <c r="AB26" s="2725"/>
      <c r="AC26" s="2655"/>
      <c r="AD26" s="2655"/>
      <c r="AE26" s="2655"/>
      <c r="AF26" s="2655"/>
    </row>
    <row r="27" spans="2:32" s="2656" customFormat="1" ht="35.1" customHeight="1">
      <c r="B27" s="2704"/>
      <c r="C27" s="2705"/>
      <c r="D27" s="2659"/>
      <c r="E27" s="2705"/>
      <c r="F27" s="2705"/>
      <c r="G27" s="2716" t="s">
        <v>3409</v>
      </c>
      <c r="H27" s="2716" t="s">
        <v>3415</v>
      </c>
      <c r="I27" s="2734">
        <f>2.575+0.575</f>
        <v>3.1500000000000004</v>
      </c>
      <c r="J27" s="2735">
        <v>2.4500000000000002</v>
      </c>
      <c r="K27" s="2736">
        <v>3.5</v>
      </c>
      <c r="L27" s="2720">
        <f>I27*J27</f>
        <v>7.7175000000000011</v>
      </c>
      <c r="M27" s="2721">
        <f>I27*J27</f>
        <v>7.7175000000000011</v>
      </c>
      <c r="N27" s="2721">
        <f>I27*J27*K27</f>
        <v>27.011250000000004</v>
      </c>
      <c r="O27" s="2722"/>
      <c r="P27" s="2722"/>
      <c r="Q27" s="2722"/>
      <c r="R27" s="2722"/>
      <c r="S27" s="2722"/>
      <c r="T27" s="2723"/>
      <c r="U27" s="2655"/>
      <c r="V27" s="2730" t="s">
        <v>3411</v>
      </c>
      <c r="W27" s="2731" t="s">
        <v>3412</v>
      </c>
      <c r="X27" s="2732" t="s">
        <v>3413</v>
      </c>
      <c r="Y27" s="2732" t="s">
        <v>3414</v>
      </c>
      <c r="Z27" s="4594"/>
      <c r="AA27" s="2724"/>
      <c r="AB27" s="2725"/>
      <c r="AC27" s="2655"/>
      <c r="AD27" s="2655"/>
      <c r="AE27" s="2655"/>
      <c r="AF27" s="2655"/>
    </row>
    <row r="28" spans="2:32" s="2656" customFormat="1" ht="35.1" customHeight="1">
      <c r="B28" s="2704"/>
      <c r="C28" s="2705"/>
      <c r="D28" s="2659"/>
      <c r="E28" s="2705"/>
      <c r="F28" s="2705"/>
      <c r="G28" s="2716" t="s">
        <v>3409</v>
      </c>
      <c r="H28" s="2716" t="s">
        <v>3416</v>
      </c>
      <c r="I28" s="2737">
        <v>3.95</v>
      </c>
      <c r="J28" s="2728">
        <v>7.5</v>
      </c>
      <c r="K28" s="2729">
        <v>3.5</v>
      </c>
      <c r="L28" s="2720">
        <f t="shared" si="1"/>
        <v>29.625</v>
      </c>
      <c r="M28" s="2721">
        <f t="shared" si="2"/>
        <v>29.625</v>
      </c>
      <c r="N28" s="2721">
        <f t="shared" si="3"/>
        <v>103.6875</v>
      </c>
      <c r="O28" s="2722"/>
      <c r="P28" s="2722"/>
      <c r="Q28" s="2722"/>
      <c r="R28" s="2722"/>
      <c r="S28" s="2722"/>
      <c r="T28" s="2723"/>
      <c r="U28" s="2655"/>
      <c r="V28" s="2730" t="s">
        <v>3402</v>
      </c>
      <c r="W28" s="2731" t="s">
        <v>3417</v>
      </c>
      <c r="X28" s="2732" t="s">
        <v>3404</v>
      </c>
      <c r="Y28" s="2732" t="s">
        <v>3418</v>
      </c>
      <c r="Z28" s="4594"/>
      <c r="AA28" s="2724"/>
      <c r="AB28" s="2725"/>
      <c r="AC28" s="2655"/>
      <c r="AD28" s="2655"/>
      <c r="AE28" s="2655"/>
      <c r="AF28" s="2655"/>
    </row>
    <row r="29" spans="2:32" s="2656" customFormat="1" ht="35.1" customHeight="1">
      <c r="B29" s="2704"/>
      <c r="C29" s="2705"/>
      <c r="D29" s="2659"/>
      <c r="E29" s="2705"/>
      <c r="F29" s="2705"/>
      <c r="G29" s="2716" t="s">
        <v>3419</v>
      </c>
      <c r="H29" s="2716" t="s">
        <v>3420</v>
      </c>
      <c r="I29" s="2727">
        <v>3</v>
      </c>
      <c r="J29" s="2728">
        <v>8.1999999999999993</v>
      </c>
      <c r="K29" s="2729">
        <v>3.5</v>
      </c>
      <c r="L29" s="2720">
        <f>I29*J29</f>
        <v>24.599999999999998</v>
      </c>
      <c r="M29" s="2721">
        <f>I29*J29</f>
        <v>24.599999999999998</v>
      </c>
      <c r="N29" s="2721">
        <f>I29*J29*K29</f>
        <v>86.1</v>
      </c>
      <c r="O29" s="2722"/>
      <c r="P29" s="2738" t="s">
        <v>3421</v>
      </c>
      <c r="Q29" s="2722"/>
      <c r="R29" s="2722"/>
      <c r="S29" s="2722"/>
      <c r="T29" s="2723" t="s">
        <v>3422</v>
      </c>
      <c r="U29" s="2655"/>
      <c r="V29" s="2730" t="s">
        <v>3411</v>
      </c>
      <c r="W29" s="2731" t="s">
        <v>3403</v>
      </c>
      <c r="X29" s="2732" t="s">
        <v>3365</v>
      </c>
      <c r="Y29" s="2732" t="s">
        <v>3423</v>
      </c>
      <c r="Z29" s="4594"/>
      <c r="AA29" s="2724"/>
      <c r="AB29" s="2725"/>
      <c r="AC29" s="2655"/>
      <c r="AD29" s="2655"/>
      <c r="AE29" s="2655"/>
      <c r="AF29" s="2655"/>
    </row>
    <row r="30" spans="2:32" s="2656" customFormat="1" ht="35.1" customHeight="1">
      <c r="B30" s="2704"/>
      <c r="C30" s="2705"/>
      <c r="D30" s="2659"/>
      <c r="E30" s="2705"/>
      <c r="F30" s="2705"/>
      <c r="G30" s="2716" t="s">
        <v>3409</v>
      </c>
      <c r="H30" s="2716" t="s">
        <v>3424</v>
      </c>
      <c r="I30" s="2727">
        <v>3</v>
      </c>
      <c r="J30" s="2728">
        <v>8.1999999999999993</v>
      </c>
      <c r="K30" s="2729">
        <v>3.5</v>
      </c>
      <c r="L30" s="2720">
        <f>I30*J30</f>
        <v>24.599999999999998</v>
      </c>
      <c r="M30" s="2721">
        <f>I30*J30</f>
        <v>24.599999999999998</v>
      </c>
      <c r="N30" s="2721">
        <f>I30*J30*K30</f>
        <v>86.1</v>
      </c>
      <c r="O30" s="2722"/>
      <c r="P30" s="2738" t="s">
        <v>3421</v>
      </c>
      <c r="Q30" s="2722"/>
      <c r="R30" s="2722"/>
      <c r="S30" s="2722"/>
      <c r="T30" s="2723" t="s">
        <v>3425</v>
      </c>
      <c r="U30" s="2655"/>
      <c r="V30" s="2730" t="s">
        <v>3411</v>
      </c>
      <c r="W30" s="2731" t="s">
        <v>3426</v>
      </c>
      <c r="X30" s="2732" t="s">
        <v>3365</v>
      </c>
      <c r="Y30" s="2732" t="s">
        <v>3423</v>
      </c>
      <c r="Z30" s="4594"/>
      <c r="AA30" s="2724"/>
      <c r="AB30" s="2725"/>
      <c r="AC30" s="2655"/>
      <c r="AD30" s="2655"/>
      <c r="AE30" s="2655"/>
      <c r="AF30" s="2655"/>
    </row>
    <row r="31" spans="2:32" s="2656" customFormat="1" ht="35.1" customHeight="1">
      <c r="B31" s="2704"/>
      <c r="C31" s="2705"/>
      <c r="D31" s="2659"/>
      <c r="E31" s="2705"/>
      <c r="F31" s="2705"/>
      <c r="G31" s="2716" t="s">
        <v>3427</v>
      </c>
      <c r="H31" s="2716" t="s">
        <v>3428</v>
      </c>
      <c r="I31" s="2727">
        <v>4</v>
      </c>
      <c r="J31" s="2728">
        <v>7</v>
      </c>
      <c r="K31" s="2729">
        <v>3.5</v>
      </c>
      <c r="L31" s="2720">
        <f>I31*J31</f>
        <v>28</v>
      </c>
      <c r="M31" s="2721">
        <f>I31*J31</f>
        <v>28</v>
      </c>
      <c r="N31" s="2721">
        <f>I31*J31*K31</f>
        <v>98</v>
      </c>
      <c r="O31" s="2722"/>
      <c r="P31" s="2738" t="s">
        <v>3429</v>
      </c>
      <c r="Q31" s="2722"/>
      <c r="R31" s="2722"/>
      <c r="S31" s="2722"/>
      <c r="T31" s="2723" t="s">
        <v>3430</v>
      </c>
      <c r="U31" s="2655"/>
      <c r="V31" s="2730" t="s">
        <v>3411</v>
      </c>
      <c r="W31" s="2731" t="s">
        <v>3431</v>
      </c>
      <c r="X31" s="2732" t="s">
        <v>3365</v>
      </c>
      <c r="Y31" s="2732" t="s">
        <v>3423</v>
      </c>
      <c r="Z31" s="4595"/>
      <c r="AA31" s="2724"/>
      <c r="AB31" s="2725"/>
      <c r="AC31" s="2655"/>
      <c r="AD31" s="2655"/>
      <c r="AE31" s="2655"/>
      <c r="AF31" s="2655"/>
    </row>
    <row r="32" spans="2:32" s="2656" customFormat="1" ht="35.1" customHeight="1">
      <c r="B32" s="2704"/>
      <c r="C32" s="2705"/>
      <c r="D32" s="2659"/>
      <c r="E32" s="2659"/>
      <c r="F32" s="2659"/>
      <c r="G32" s="2706" t="s">
        <v>1534</v>
      </c>
      <c r="H32" s="2707"/>
      <c r="I32" s="2708">
        <v>18.2</v>
      </c>
      <c r="J32" s="2709">
        <v>69.5</v>
      </c>
      <c r="K32" s="2710">
        <v>7</v>
      </c>
      <c r="L32" s="2711">
        <f>SUM(L33:L43)</f>
        <v>1342.0999999999997</v>
      </c>
      <c r="M32" s="2711">
        <f t="shared" ref="M32:N32" si="4">SUM(M33:M43)</f>
        <v>1342.0999999999997</v>
      </c>
      <c r="N32" s="2711">
        <f t="shared" si="4"/>
        <v>9394.7000000000007</v>
      </c>
      <c r="O32" s="2713"/>
      <c r="P32" s="2713"/>
      <c r="Q32" s="2713"/>
      <c r="R32" s="2713"/>
      <c r="S32" s="2713"/>
      <c r="T32" s="2714"/>
      <c r="U32" s="2655"/>
      <c r="V32" s="2700"/>
      <c r="W32" s="2701"/>
      <c r="X32" s="2702"/>
      <c r="Y32" s="2702"/>
      <c r="Z32" s="2701"/>
      <c r="AA32" s="2703"/>
      <c r="AB32" s="2655"/>
      <c r="AC32" s="2655"/>
      <c r="AD32" s="2655"/>
      <c r="AE32" s="2655"/>
      <c r="AF32" s="2655"/>
    </row>
    <row r="33" spans="2:32" s="2656" customFormat="1" ht="35.1" customHeight="1">
      <c r="B33" s="2704"/>
      <c r="C33" s="2705"/>
      <c r="D33" s="2659"/>
      <c r="E33" s="2705"/>
      <c r="F33" s="2705"/>
      <c r="G33" s="2716" t="s">
        <v>3432</v>
      </c>
      <c r="H33" s="2716" t="s">
        <v>3433</v>
      </c>
      <c r="I33" s="2717">
        <v>5.5</v>
      </c>
      <c r="J33" s="2718">
        <f>7.5*2+5.5+7.05+6.45</f>
        <v>34</v>
      </c>
      <c r="K33" s="2739">
        <v>7</v>
      </c>
      <c r="L33" s="2720">
        <f t="shared" ref="L33:L40" si="5">I33*J33</f>
        <v>187</v>
      </c>
      <c r="M33" s="2721">
        <f t="shared" ref="M33:M40" si="6">I33*J33</f>
        <v>187</v>
      </c>
      <c r="N33" s="2721">
        <f t="shared" ref="N33:N40" si="7">I33*J33*K33</f>
        <v>1309</v>
      </c>
      <c r="O33" s="2722"/>
      <c r="P33" s="2722"/>
      <c r="Q33" s="2722"/>
      <c r="R33" s="2722"/>
      <c r="S33" s="2722"/>
      <c r="T33" s="2723"/>
      <c r="U33" s="2655"/>
      <c r="V33" s="2730" t="s">
        <v>3434</v>
      </c>
      <c r="W33" s="2731" t="s">
        <v>3435</v>
      </c>
      <c r="X33" s="2732" t="s">
        <v>3365</v>
      </c>
      <c r="Y33" s="2732" t="s">
        <v>3436</v>
      </c>
      <c r="Z33" s="4609" t="s">
        <v>3437</v>
      </c>
      <c r="AA33" s="2724"/>
      <c r="AB33" s="2725"/>
      <c r="AC33" s="2655"/>
      <c r="AD33" s="2655"/>
      <c r="AE33" s="2655"/>
      <c r="AF33" s="2655"/>
    </row>
    <row r="34" spans="2:32" s="2656" customFormat="1" ht="35.1" customHeight="1">
      <c r="B34" s="2704"/>
      <c r="C34" s="2705"/>
      <c r="D34" s="2659"/>
      <c r="E34" s="2705"/>
      <c r="F34" s="2705"/>
      <c r="G34" s="2716" t="s">
        <v>3438</v>
      </c>
      <c r="H34" s="2716" t="s">
        <v>3439</v>
      </c>
      <c r="I34" s="2717">
        <v>5.5</v>
      </c>
      <c r="J34" s="2718">
        <f>7.5*3+5.5</f>
        <v>28</v>
      </c>
      <c r="K34" s="2739">
        <v>7</v>
      </c>
      <c r="L34" s="2720">
        <f t="shared" si="5"/>
        <v>154</v>
      </c>
      <c r="M34" s="2721">
        <f t="shared" si="6"/>
        <v>154</v>
      </c>
      <c r="N34" s="2721">
        <f t="shared" si="7"/>
        <v>1078</v>
      </c>
      <c r="O34" s="2722"/>
      <c r="P34" s="2722"/>
      <c r="Q34" s="2722"/>
      <c r="R34" s="2722"/>
      <c r="S34" s="2722"/>
      <c r="T34" s="2723"/>
      <c r="U34" s="2655"/>
      <c r="V34" s="2730" t="s">
        <v>3434</v>
      </c>
      <c r="W34" s="2731" t="s">
        <v>3431</v>
      </c>
      <c r="X34" s="2732" t="s">
        <v>3365</v>
      </c>
      <c r="Y34" s="2732" t="s">
        <v>3436</v>
      </c>
      <c r="Z34" s="4626"/>
      <c r="AA34" s="2724"/>
      <c r="AB34" s="2725"/>
      <c r="AC34" s="2655"/>
      <c r="AD34" s="2655"/>
      <c r="AE34" s="2655"/>
      <c r="AF34" s="2655"/>
    </row>
    <row r="35" spans="2:32" s="2656" customFormat="1" ht="35.1" customHeight="1">
      <c r="B35" s="2704"/>
      <c r="C35" s="2705"/>
      <c r="D35" s="2659"/>
      <c r="E35" s="2705"/>
      <c r="F35" s="2705"/>
      <c r="G35" s="2716" t="s">
        <v>3432</v>
      </c>
      <c r="H35" s="2716" t="s">
        <v>3440</v>
      </c>
      <c r="I35" s="2717">
        <v>12.7</v>
      </c>
      <c r="J35" s="2718">
        <f>7.5*2+5.5+7.05+6.45</f>
        <v>34</v>
      </c>
      <c r="K35" s="2719">
        <v>7</v>
      </c>
      <c r="L35" s="2720">
        <f t="shared" si="5"/>
        <v>431.79999999999995</v>
      </c>
      <c r="M35" s="2721">
        <f t="shared" si="6"/>
        <v>431.79999999999995</v>
      </c>
      <c r="N35" s="2721">
        <f t="shared" si="7"/>
        <v>3022.5999999999995</v>
      </c>
      <c r="O35" s="2722"/>
      <c r="P35" s="2722"/>
      <c r="Q35" s="2722"/>
      <c r="R35" s="2722"/>
      <c r="S35" s="2722"/>
      <c r="T35" s="2723"/>
      <c r="U35" s="2655"/>
      <c r="V35" s="2730" t="s">
        <v>3434</v>
      </c>
      <c r="W35" s="2731" t="s">
        <v>3441</v>
      </c>
      <c r="X35" s="2732" t="s">
        <v>3365</v>
      </c>
      <c r="Y35" s="2732" t="s">
        <v>3436</v>
      </c>
      <c r="Z35" s="4626"/>
      <c r="AA35" s="2724"/>
      <c r="AB35" s="2725"/>
      <c r="AC35" s="2655"/>
      <c r="AD35" s="2655"/>
      <c r="AE35" s="2655"/>
      <c r="AF35" s="2655"/>
    </row>
    <row r="36" spans="2:32" s="2656" customFormat="1" ht="35.1" customHeight="1">
      <c r="B36" s="2704"/>
      <c r="C36" s="2705"/>
      <c r="D36" s="2659"/>
      <c r="E36" s="2705"/>
      <c r="F36" s="2705"/>
      <c r="G36" s="2716" t="s">
        <v>3442</v>
      </c>
      <c r="H36" s="2716" t="s">
        <v>3443</v>
      </c>
      <c r="I36" s="2717">
        <v>12.7</v>
      </c>
      <c r="J36" s="2718">
        <f>7.5*3+5.5</f>
        <v>28</v>
      </c>
      <c r="K36" s="2719">
        <v>7</v>
      </c>
      <c r="L36" s="2720">
        <f t="shared" si="5"/>
        <v>355.59999999999997</v>
      </c>
      <c r="M36" s="2721">
        <f t="shared" si="6"/>
        <v>355.59999999999997</v>
      </c>
      <c r="N36" s="2721">
        <f t="shared" si="7"/>
        <v>2489.1999999999998</v>
      </c>
      <c r="O36" s="2722"/>
      <c r="P36" s="2722"/>
      <c r="Q36" s="2722"/>
      <c r="R36" s="2722"/>
      <c r="S36" s="2722"/>
      <c r="T36" s="2723"/>
      <c r="U36" s="2655"/>
      <c r="V36" s="2730" t="s">
        <v>3434</v>
      </c>
      <c r="W36" s="2731" t="s">
        <v>3444</v>
      </c>
      <c r="X36" s="2732" t="s">
        <v>3365</v>
      </c>
      <c r="Y36" s="2732" t="s">
        <v>3436</v>
      </c>
      <c r="Z36" s="4626"/>
      <c r="AA36" s="2724"/>
      <c r="AB36" s="2725"/>
      <c r="AC36" s="2655"/>
      <c r="AD36" s="2655"/>
      <c r="AE36" s="2655"/>
      <c r="AF36" s="2655"/>
    </row>
    <row r="37" spans="2:32" s="2656" customFormat="1" ht="35.1" customHeight="1">
      <c r="B37" s="2704"/>
      <c r="C37" s="2705"/>
      <c r="D37" s="2659"/>
      <c r="E37" s="2705"/>
      <c r="F37" s="2705"/>
      <c r="G37" s="2740" t="s">
        <v>3438</v>
      </c>
      <c r="H37" s="2740" t="s">
        <v>3445</v>
      </c>
      <c r="I37" s="2741">
        <v>7.5</v>
      </c>
      <c r="J37" s="2742">
        <v>10</v>
      </c>
      <c r="K37" s="2743">
        <v>7</v>
      </c>
      <c r="L37" s="2720">
        <f t="shared" si="5"/>
        <v>75</v>
      </c>
      <c r="M37" s="2721">
        <f t="shared" si="6"/>
        <v>75</v>
      </c>
      <c r="N37" s="2721">
        <f t="shared" si="7"/>
        <v>525</v>
      </c>
      <c r="O37" s="2744"/>
      <c r="P37" s="2744"/>
      <c r="Q37" s="2744"/>
      <c r="R37" s="2744"/>
      <c r="S37" s="2744"/>
      <c r="T37" s="2723"/>
      <c r="U37" s="2655"/>
      <c r="V37" s="2730" t="s">
        <v>3434</v>
      </c>
      <c r="W37" s="2731" t="s">
        <v>3435</v>
      </c>
      <c r="X37" s="2732" t="s">
        <v>3365</v>
      </c>
      <c r="Y37" s="2732" t="s">
        <v>3436</v>
      </c>
      <c r="Z37" s="4626"/>
      <c r="AA37" s="2724"/>
      <c r="AB37" s="2725"/>
      <c r="AC37" s="2655"/>
      <c r="AD37" s="2655"/>
      <c r="AE37" s="2655"/>
      <c r="AF37" s="2655"/>
    </row>
    <row r="38" spans="2:32" s="2656" customFormat="1" ht="35.1" customHeight="1">
      <c r="B38" s="2704"/>
      <c r="C38" s="2705"/>
      <c r="D38" s="2659"/>
      <c r="E38" s="2705"/>
      <c r="F38" s="2705"/>
      <c r="G38" s="2740" t="s">
        <v>3438</v>
      </c>
      <c r="H38" s="2716" t="s">
        <v>3446</v>
      </c>
      <c r="I38" s="2745">
        <v>3.7</v>
      </c>
      <c r="J38" s="2746">
        <v>4</v>
      </c>
      <c r="K38" s="2743">
        <v>7</v>
      </c>
      <c r="L38" s="2720">
        <f t="shared" si="5"/>
        <v>14.8</v>
      </c>
      <c r="M38" s="2721">
        <f t="shared" si="6"/>
        <v>14.8</v>
      </c>
      <c r="N38" s="2721">
        <f t="shared" si="7"/>
        <v>103.60000000000001</v>
      </c>
      <c r="O38" s="2744"/>
      <c r="P38" s="2744"/>
      <c r="Q38" s="2744"/>
      <c r="R38" s="2744"/>
      <c r="S38" s="2744"/>
      <c r="T38" s="2723"/>
      <c r="U38" s="2655"/>
      <c r="V38" s="2730" t="s">
        <v>3402</v>
      </c>
      <c r="W38" s="2731" t="s">
        <v>3447</v>
      </c>
      <c r="X38" s="2732" t="s">
        <v>3404</v>
      </c>
      <c r="Y38" s="2732" t="s">
        <v>3418</v>
      </c>
      <c r="Z38" s="4626"/>
      <c r="AA38" s="2724"/>
      <c r="AB38" s="2725"/>
      <c r="AC38" s="2655"/>
      <c r="AD38" s="2655"/>
      <c r="AE38" s="2655"/>
      <c r="AF38" s="2655"/>
    </row>
    <row r="39" spans="2:32" s="2656" customFormat="1" ht="35.1" customHeight="1">
      <c r="B39" s="2704"/>
      <c r="C39" s="2705"/>
      <c r="D39" s="2659"/>
      <c r="E39" s="2705"/>
      <c r="F39" s="2705"/>
      <c r="G39" s="2740" t="s">
        <v>3448</v>
      </c>
      <c r="H39" s="2716" t="s">
        <v>3449</v>
      </c>
      <c r="I39" s="2745">
        <v>3.7</v>
      </c>
      <c r="J39" s="2746">
        <v>3.5</v>
      </c>
      <c r="K39" s="2747">
        <v>7</v>
      </c>
      <c r="L39" s="2720">
        <f t="shared" si="5"/>
        <v>12.950000000000001</v>
      </c>
      <c r="M39" s="2721">
        <f t="shared" si="6"/>
        <v>12.950000000000001</v>
      </c>
      <c r="N39" s="2721">
        <f t="shared" si="7"/>
        <v>90.65</v>
      </c>
      <c r="O39" s="2744"/>
      <c r="P39" s="2744"/>
      <c r="Q39" s="2744"/>
      <c r="R39" s="2744"/>
      <c r="S39" s="2744"/>
      <c r="T39" s="2723"/>
      <c r="U39" s="2655"/>
      <c r="V39" s="2730" t="s">
        <v>3411</v>
      </c>
      <c r="W39" s="2731" t="s">
        <v>3450</v>
      </c>
      <c r="X39" s="2732" t="s">
        <v>3413</v>
      </c>
      <c r="Y39" s="2732" t="s">
        <v>3414</v>
      </c>
      <c r="Z39" s="4626"/>
      <c r="AA39" s="2724"/>
      <c r="AB39" s="2725"/>
      <c r="AC39" s="2655"/>
      <c r="AD39" s="2655"/>
      <c r="AE39" s="2655"/>
      <c r="AF39" s="2655"/>
    </row>
    <row r="40" spans="2:32" s="2656" customFormat="1" ht="35.1" customHeight="1">
      <c r="B40" s="2704"/>
      <c r="C40" s="2705"/>
      <c r="D40" s="2659"/>
      <c r="E40" s="2705"/>
      <c r="F40" s="2705"/>
      <c r="G40" s="2740" t="s">
        <v>3432</v>
      </c>
      <c r="H40" s="2716" t="s">
        <v>3451</v>
      </c>
      <c r="I40" s="2745">
        <v>4.5</v>
      </c>
      <c r="J40" s="2746">
        <v>7.5</v>
      </c>
      <c r="K40" s="2747">
        <v>7</v>
      </c>
      <c r="L40" s="2720">
        <f t="shared" si="5"/>
        <v>33.75</v>
      </c>
      <c r="M40" s="2721">
        <f t="shared" si="6"/>
        <v>33.75</v>
      </c>
      <c r="N40" s="2721">
        <f t="shared" si="7"/>
        <v>236.25</v>
      </c>
      <c r="O40" s="2748"/>
      <c r="P40" s="2748"/>
      <c r="Q40" s="2748"/>
      <c r="R40" s="2748"/>
      <c r="S40" s="2748"/>
      <c r="T40" s="2749"/>
      <c r="U40" s="2655"/>
      <c r="V40" s="2730" t="s">
        <v>3407</v>
      </c>
      <c r="W40" s="2731" t="s">
        <v>3403</v>
      </c>
      <c r="X40" s="2732" t="s">
        <v>3404</v>
      </c>
      <c r="Y40" s="2732" t="s">
        <v>3405</v>
      </c>
      <c r="Z40" s="4626"/>
      <c r="AA40" s="2724"/>
      <c r="AB40" s="2725"/>
      <c r="AC40" s="2655"/>
      <c r="AD40" s="2655"/>
      <c r="AE40" s="2655"/>
      <c r="AF40" s="2655"/>
    </row>
    <row r="41" spans="2:32" s="2656" customFormat="1" ht="35.1" customHeight="1">
      <c r="B41" s="2704"/>
      <c r="C41" s="2705"/>
      <c r="D41" s="2659"/>
      <c r="E41" s="2705"/>
      <c r="F41" s="2705"/>
      <c r="G41" s="2716" t="s">
        <v>3452</v>
      </c>
      <c r="H41" s="2716" t="s">
        <v>3420</v>
      </c>
      <c r="I41" s="2727">
        <v>3</v>
      </c>
      <c r="J41" s="2728">
        <v>8.1999999999999993</v>
      </c>
      <c r="K41" s="2719">
        <v>7</v>
      </c>
      <c r="L41" s="2720">
        <f>I41*J41</f>
        <v>24.599999999999998</v>
      </c>
      <c r="M41" s="2721">
        <f>I41*J41</f>
        <v>24.599999999999998</v>
      </c>
      <c r="N41" s="2721">
        <f>I41*J41*K41</f>
        <v>172.2</v>
      </c>
      <c r="O41" s="2722"/>
      <c r="P41" s="2738" t="s">
        <v>3453</v>
      </c>
      <c r="Q41" s="2722"/>
      <c r="R41" s="2722"/>
      <c r="S41" s="2722"/>
      <c r="T41" s="2723" t="s">
        <v>3430</v>
      </c>
      <c r="U41" s="2655"/>
      <c r="V41" s="2730" t="s">
        <v>3411</v>
      </c>
      <c r="W41" s="2731" t="s">
        <v>3441</v>
      </c>
      <c r="X41" s="2732" t="s">
        <v>3365</v>
      </c>
      <c r="Y41" s="2732" t="s">
        <v>3423</v>
      </c>
      <c r="Z41" s="4626"/>
      <c r="AA41" s="2724"/>
      <c r="AB41" s="2725"/>
      <c r="AC41" s="2655"/>
      <c r="AD41" s="2655"/>
      <c r="AE41" s="2655"/>
      <c r="AF41" s="2655"/>
    </row>
    <row r="42" spans="2:32" s="2656" customFormat="1" ht="35.1" customHeight="1">
      <c r="B42" s="2704"/>
      <c r="C42" s="2705"/>
      <c r="D42" s="2659"/>
      <c r="E42" s="2705"/>
      <c r="F42" s="2705"/>
      <c r="G42" s="2716" t="s">
        <v>3452</v>
      </c>
      <c r="H42" s="2716" t="s">
        <v>3454</v>
      </c>
      <c r="I42" s="2727">
        <v>3</v>
      </c>
      <c r="J42" s="2728">
        <v>8.1999999999999993</v>
      </c>
      <c r="K42" s="2719">
        <v>7</v>
      </c>
      <c r="L42" s="2720">
        <f>I42*J42</f>
        <v>24.599999999999998</v>
      </c>
      <c r="M42" s="2721">
        <f>I42*J42</f>
        <v>24.599999999999998</v>
      </c>
      <c r="N42" s="2721">
        <f>I42*J42*K42</f>
        <v>172.2</v>
      </c>
      <c r="O42" s="2750"/>
      <c r="P42" s="2738" t="s">
        <v>3453</v>
      </c>
      <c r="Q42" s="2750"/>
      <c r="R42" s="2750"/>
      <c r="S42" s="2750"/>
      <c r="T42" s="2723" t="s">
        <v>3422</v>
      </c>
      <c r="U42" s="2655"/>
      <c r="V42" s="2730" t="s">
        <v>3411</v>
      </c>
      <c r="W42" s="2731" t="s">
        <v>3431</v>
      </c>
      <c r="X42" s="2732" t="s">
        <v>3365</v>
      </c>
      <c r="Y42" s="2732" t="s">
        <v>3423</v>
      </c>
      <c r="Z42" s="4626"/>
      <c r="AA42" s="2724"/>
      <c r="AB42" s="2655"/>
      <c r="AC42" s="2655"/>
      <c r="AD42" s="2655"/>
      <c r="AE42" s="2655"/>
      <c r="AF42" s="2655"/>
    </row>
    <row r="43" spans="2:32" s="2656" customFormat="1" ht="35.1" customHeight="1">
      <c r="B43" s="2704"/>
      <c r="C43" s="2705"/>
      <c r="D43" s="2659"/>
      <c r="E43" s="2705"/>
      <c r="F43" s="2705"/>
      <c r="G43" s="2716" t="s">
        <v>3432</v>
      </c>
      <c r="H43" s="2716" t="s">
        <v>3428</v>
      </c>
      <c r="I43" s="2727">
        <v>4</v>
      </c>
      <c r="J43" s="2728">
        <v>7</v>
      </c>
      <c r="K43" s="2719">
        <v>7</v>
      </c>
      <c r="L43" s="2720">
        <f>I43*J43</f>
        <v>28</v>
      </c>
      <c r="M43" s="2721">
        <f>I43*J43</f>
        <v>28</v>
      </c>
      <c r="N43" s="2721">
        <f>I43*J43*K43</f>
        <v>196</v>
      </c>
      <c r="O43" s="2750"/>
      <c r="P43" s="2738" t="s">
        <v>3453</v>
      </c>
      <c r="Q43" s="2750"/>
      <c r="R43" s="2750"/>
      <c r="S43" s="2750"/>
      <c r="T43" s="2723" t="s">
        <v>3425</v>
      </c>
      <c r="U43" s="2655"/>
      <c r="V43" s="2730" t="s">
        <v>3411</v>
      </c>
      <c r="W43" s="2731" t="s">
        <v>3431</v>
      </c>
      <c r="X43" s="2732" t="s">
        <v>3365</v>
      </c>
      <c r="Y43" s="2732" t="s">
        <v>3423</v>
      </c>
      <c r="Z43" s="4610"/>
      <c r="AA43" s="2724"/>
      <c r="AB43" s="2655"/>
      <c r="AC43" s="2655"/>
      <c r="AD43" s="2655"/>
      <c r="AE43" s="2655"/>
      <c r="AF43" s="2655"/>
    </row>
    <row r="44" spans="2:32" s="2656" customFormat="1" ht="35.1" customHeight="1">
      <c r="B44" s="2704"/>
      <c r="C44" s="2705"/>
      <c r="D44" s="2659"/>
      <c r="E44" s="2659"/>
      <c r="F44" s="2659"/>
      <c r="G44" s="2706" t="s">
        <v>3455</v>
      </c>
      <c r="H44" s="2707"/>
      <c r="I44" s="2708">
        <v>18.2</v>
      </c>
      <c r="J44" s="2709">
        <v>69.5</v>
      </c>
      <c r="K44" s="2710">
        <v>6.5</v>
      </c>
      <c r="L44" s="2751">
        <f>I44*J44+L68+L69+L70</f>
        <v>1342.0999999999997</v>
      </c>
      <c r="M44" s="2752">
        <f>I44*J44+M68+M69+M70</f>
        <v>1342.0999999999997</v>
      </c>
      <c r="N44" s="2752">
        <f>I44*J44*K44+N68+N69+N70</f>
        <v>8723.6499999999978</v>
      </c>
      <c r="O44" s="2713"/>
      <c r="P44" s="2713"/>
      <c r="Q44" s="2713"/>
      <c r="R44" s="2713"/>
      <c r="S44" s="2713"/>
      <c r="T44" s="2714"/>
      <c r="U44" s="2655"/>
      <c r="V44" s="2700"/>
      <c r="W44" s="2701"/>
      <c r="X44" s="2702"/>
      <c r="Y44" s="2702"/>
      <c r="Z44" s="2701"/>
      <c r="AA44" s="2703"/>
      <c r="AB44" s="2655"/>
      <c r="AC44" s="2655"/>
      <c r="AD44" s="2655"/>
      <c r="AE44" s="2655"/>
      <c r="AF44" s="2655"/>
    </row>
    <row r="45" spans="2:32" s="2656" customFormat="1" ht="35.1" customHeight="1">
      <c r="B45" s="2704"/>
      <c r="C45" s="2705"/>
      <c r="D45" s="2659"/>
      <c r="E45" s="2705"/>
      <c r="F45" s="2705"/>
      <c r="G45" s="2716" t="s">
        <v>1535</v>
      </c>
      <c r="H45" s="2753" t="s">
        <v>3456</v>
      </c>
      <c r="I45" s="2754">
        <v>18.2</v>
      </c>
      <c r="J45" s="2755">
        <f>4.85+3.35</f>
        <v>8.1999999999999993</v>
      </c>
      <c r="K45" s="2756">
        <v>6.5</v>
      </c>
      <c r="L45" s="2720">
        <f t="shared" ref="L45:L70" si="8">I45*J45</f>
        <v>149.23999999999998</v>
      </c>
      <c r="M45" s="2721">
        <f t="shared" ref="M45:M70" si="9">I45*J45</f>
        <v>149.23999999999998</v>
      </c>
      <c r="N45" s="2721">
        <f t="shared" ref="N45:N70" si="10">I45*J45*K45</f>
        <v>970.05999999999983</v>
      </c>
      <c r="O45" s="2757"/>
      <c r="P45" s="2757"/>
      <c r="Q45" s="2757"/>
      <c r="R45" s="2757"/>
      <c r="S45" s="2757"/>
      <c r="T45" s="2723"/>
      <c r="U45" s="2655"/>
      <c r="V45" s="2730" t="s">
        <v>3457</v>
      </c>
      <c r="W45" s="2731" t="s">
        <v>3426</v>
      </c>
      <c r="X45" s="2732" t="s">
        <v>3365</v>
      </c>
      <c r="Y45" s="2732" t="s">
        <v>3458</v>
      </c>
      <c r="Z45" s="4609" t="s">
        <v>3459</v>
      </c>
      <c r="AA45" s="2724"/>
      <c r="AB45" s="2725"/>
      <c r="AC45" s="2655"/>
      <c r="AD45" s="2655"/>
      <c r="AE45" s="2655"/>
      <c r="AF45" s="2655"/>
    </row>
    <row r="46" spans="2:32" s="2656" customFormat="1" ht="35.1" customHeight="1">
      <c r="B46" s="2704"/>
      <c r="C46" s="2705"/>
      <c r="D46" s="2659"/>
      <c r="E46" s="2705"/>
      <c r="F46" s="2705"/>
      <c r="G46" s="2716" t="s">
        <v>1535</v>
      </c>
      <c r="H46" s="2753" t="s">
        <v>3460</v>
      </c>
      <c r="I46" s="2754">
        <v>18.2</v>
      </c>
      <c r="J46" s="2755">
        <f>5.5+2.65</f>
        <v>8.15</v>
      </c>
      <c r="K46" s="2756">
        <v>6.5</v>
      </c>
      <c r="L46" s="2720">
        <f t="shared" si="8"/>
        <v>148.33000000000001</v>
      </c>
      <c r="M46" s="2721">
        <f t="shared" si="9"/>
        <v>148.33000000000001</v>
      </c>
      <c r="N46" s="2721">
        <f t="shared" si="10"/>
        <v>964.1450000000001</v>
      </c>
      <c r="O46" s="2757"/>
      <c r="P46" s="2757"/>
      <c r="Q46" s="2757"/>
      <c r="R46" s="2757"/>
      <c r="S46" s="2757"/>
      <c r="T46" s="2723"/>
      <c r="U46" s="2655"/>
      <c r="V46" s="2730" t="s">
        <v>3461</v>
      </c>
      <c r="W46" s="2731" t="s">
        <v>3431</v>
      </c>
      <c r="X46" s="2732" t="s">
        <v>3365</v>
      </c>
      <c r="Y46" s="2732" t="s">
        <v>3458</v>
      </c>
      <c r="Z46" s="4626"/>
      <c r="AA46" s="2724"/>
      <c r="AB46" s="2725"/>
      <c r="AC46" s="2655"/>
      <c r="AD46" s="2655"/>
      <c r="AE46" s="2655"/>
      <c r="AF46" s="2655"/>
    </row>
    <row r="47" spans="2:32" s="2656" customFormat="1" ht="35.1" customHeight="1">
      <c r="B47" s="2704"/>
      <c r="C47" s="2705"/>
      <c r="D47" s="2659"/>
      <c r="E47" s="2705"/>
      <c r="F47" s="2705"/>
      <c r="G47" s="2716" t="s">
        <v>3462</v>
      </c>
      <c r="H47" s="2716" t="s">
        <v>3463</v>
      </c>
      <c r="I47" s="2754">
        <v>18.2</v>
      </c>
      <c r="J47" s="2755">
        <f>7.5+6.45</f>
        <v>13.95</v>
      </c>
      <c r="K47" s="2756">
        <v>6.5</v>
      </c>
      <c r="L47" s="2758">
        <f>I47*J47-L48-L49</f>
        <v>196.64</v>
      </c>
      <c r="M47" s="2759">
        <f>I47*J47-M48-M49</f>
        <v>196.64</v>
      </c>
      <c r="N47" s="2721">
        <f>I47*J47*K47-N48-N49</f>
        <v>1278.1599999999999</v>
      </c>
      <c r="O47" s="2757"/>
      <c r="P47" s="2757"/>
      <c r="Q47" s="2757"/>
      <c r="R47" s="2757"/>
      <c r="S47" s="2757"/>
      <c r="T47" s="2723"/>
      <c r="U47" s="2655"/>
      <c r="V47" s="2730" t="s">
        <v>3461</v>
      </c>
      <c r="W47" s="2731" t="s">
        <v>3464</v>
      </c>
      <c r="X47" s="2732" t="s">
        <v>3404</v>
      </c>
      <c r="Y47" s="2732" t="s">
        <v>3465</v>
      </c>
      <c r="Z47" s="4626"/>
      <c r="AA47" s="2724"/>
      <c r="AB47" s="2725"/>
      <c r="AC47" s="2655"/>
      <c r="AD47" s="2655"/>
      <c r="AE47" s="2655"/>
      <c r="AF47" s="2655"/>
    </row>
    <row r="48" spans="2:32" s="2656" customFormat="1" ht="35.1" customHeight="1">
      <c r="B48" s="2704"/>
      <c r="C48" s="2705"/>
      <c r="D48" s="2659"/>
      <c r="E48" s="2658"/>
      <c r="F48" s="2658"/>
      <c r="G48" s="2716" t="s">
        <v>3455</v>
      </c>
      <c r="H48" s="2716" t="s">
        <v>3466</v>
      </c>
      <c r="I48" s="2717">
        <v>5</v>
      </c>
      <c r="J48" s="2718">
        <v>5</v>
      </c>
      <c r="K48" s="2756">
        <v>6.5</v>
      </c>
      <c r="L48" s="2720">
        <f>I48*J48</f>
        <v>25</v>
      </c>
      <c r="M48" s="2721">
        <f>I48*J48</f>
        <v>25</v>
      </c>
      <c r="N48" s="2721">
        <f>I48*J48*K48</f>
        <v>162.5</v>
      </c>
      <c r="O48" s="2722"/>
      <c r="P48" s="2722"/>
      <c r="Q48" s="2722"/>
      <c r="R48" s="2722"/>
      <c r="S48" s="2722"/>
      <c r="T48" s="2723"/>
      <c r="U48" s="2655"/>
      <c r="V48" s="2730" t="s">
        <v>3461</v>
      </c>
      <c r="W48" s="2731" t="s">
        <v>3426</v>
      </c>
      <c r="X48" s="2732" t="s">
        <v>3365</v>
      </c>
      <c r="Y48" s="2732" t="s">
        <v>3465</v>
      </c>
      <c r="Z48" s="4626"/>
      <c r="AA48" s="2724"/>
      <c r="AB48" s="2655"/>
      <c r="AC48" s="2655"/>
      <c r="AD48" s="2655"/>
      <c r="AE48" s="2655"/>
      <c r="AF48" s="2655"/>
    </row>
    <row r="49" spans="2:34" s="2656" customFormat="1" ht="35.1" customHeight="1">
      <c r="B49" s="2704"/>
      <c r="C49" s="2705"/>
      <c r="D49" s="2659"/>
      <c r="E49" s="2658"/>
      <c r="F49" s="2658"/>
      <c r="G49" s="2716" t="s">
        <v>3455</v>
      </c>
      <c r="H49" s="2716" t="s">
        <v>3467</v>
      </c>
      <c r="I49" s="2754">
        <v>5</v>
      </c>
      <c r="J49" s="2760">
        <v>6.45</v>
      </c>
      <c r="K49" s="2756">
        <v>6.5</v>
      </c>
      <c r="L49" s="2720">
        <f t="shared" si="8"/>
        <v>32.25</v>
      </c>
      <c r="M49" s="2721">
        <f t="shared" si="9"/>
        <v>32.25</v>
      </c>
      <c r="N49" s="2721">
        <f t="shared" si="10"/>
        <v>209.625</v>
      </c>
      <c r="O49" s="2722"/>
      <c r="P49" s="2722"/>
      <c r="Q49" s="2722"/>
      <c r="R49" s="2722"/>
      <c r="S49" s="2722"/>
      <c r="T49" s="2723"/>
      <c r="U49" s="2655"/>
      <c r="V49" s="2730" t="s">
        <v>3461</v>
      </c>
      <c r="W49" s="2731" t="s">
        <v>3431</v>
      </c>
      <c r="X49" s="2732" t="s">
        <v>3365</v>
      </c>
      <c r="Y49" s="2732" t="s">
        <v>3458</v>
      </c>
      <c r="Z49" s="4626"/>
      <c r="AA49" s="2724"/>
      <c r="AB49" s="2655"/>
      <c r="AC49" s="2655"/>
      <c r="AD49" s="2655"/>
      <c r="AE49" s="2655"/>
      <c r="AF49" s="2655"/>
    </row>
    <row r="50" spans="2:34" s="2656" customFormat="1" ht="35.1" customHeight="1">
      <c r="B50" s="2704"/>
      <c r="C50" s="2705"/>
      <c r="D50" s="2659"/>
      <c r="E50" s="2705"/>
      <c r="F50" s="2705"/>
      <c r="G50" s="2716" t="s">
        <v>1535</v>
      </c>
      <c r="H50" s="2753" t="s">
        <v>3468</v>
      </c>
      <c r="I50" s="2754">
        <v>8.1999999999999993</v>
      </c>
      <c r="J50" s="2760">
        <v>4.05</v>
      </c>
      <c r="K50" s="2756">
        <v>6.5</v>
      </c>
      <c r="L50" s="2720">
        <f>I50*J50</f>
        <v>33.209999999999994</v>
      </c>
      <c r="M50" s="2721">
        <f>I50*J50</f>
        <v>33.209999999999994</v>
      </c>
      <c r="N50" s="2721">
        <f>I50*J50*K50</f>
        <v>215.86499999999995</v>
      </c>
      <c r="O50" s="2757"/>
      <c r="P50" s="2757"/>
      <c r="Q50" s="2757"/>
      <c r="R50" s="2757"/>
      <c r="S50" s="2757"/>
      <c r="T50" s="2723"/>
      <c r="U50" s="2655"/>
      <c r="V50" s="2730" t="s">
        <v>3461</v>
      </c>
      <c r="W50" s="2731" t="s">
        <v>3426</v>
      </c>
      <c r="X50" s="2732" t="s">
        <v>3365</v>
      </c>
      <c r="Y50" s="2732" t="s">
        <v>3465</v>
      </c>
      <c r="Z50" s="4626"/>
      <c r="AA50" s="2724"/>
      <c r="AB50" s="2725"/>
      <c r="AC50" s="2655"/>
      <c r="AD50" s="2655"/>
      <c r="AE50" s="2655"/>
      <c r="AF50" s="2655"/>
    </row>
    <row r="51" spans="2:34" s="2656" customFormat="1" ht="35.1" customHeight="1">
      <c r="B51" s="2704"/>
      <c r="C51" s="2705"/>
      <c r="D51" s="2659"/>
      <c r="E51" s="2705"/>
      <c r="F51" s="2705"/>
      <c r="G51" s="2716" t="s">
        <v>3455</v>
      </c>
      <c r="H51" s="2716" t="s">
        <v>3469</v>
      </c>
      <c r="I51" s="2717">
        <f>10-2.75</f>
        <v>7.25</v>
      </c>
      <c r="J51" s="2761">
        <f>3+4.05</f>
        <v>7.05</v>
      </c>
      <c r="K51" s="2756">
        <v>6.5</v>
      </c>
      <c r="L51" s="2720">
        <f t="shared" si="8"/>
        <v>51.112499999999997</v>
      </c>
      <c r="M51" s="2721">
        <f t="shared" si="9"/>
        <v>51.112499999999997</v>
      </c>
      <c r="N51" s="2721">
        <f t="shared" si="10"/>
        <v>332.23124999999999</v>
      </c>
      <c r="O51" s="2722"/>
      <c r="P51" s="2722"/>
      <c r="Q51" s="2722"/>
      <c r="R51" s="2722"/>
      <c r="S51" s="2722"/>
      <c r="T51" s="2723"/>
      <c r="U51" s="2655"/>
      <c r="V51" s="2730" t="s">
        <v>3402</v>
      </c>
      <c r="W51" s="2731" t="s">
        <v>3470</v>
      </c>
      <c r="X51" s="2732" t="s">
        <v>3404</v>
      </c>
      <c r="Y51" s="2732" t="s">
        <v>3458</v>
      </c>
      <c r="Z51" s="4626"/>
      <c r="AA51" s="2724"/>
      <c r="AB51" s="2725"/>
      <c r="AC51" s="2655"/>
      <c r="AD51" s="2655"/>
      <c r="AE51" s="2655"/>
      <c r="AF51" s="2655"/>
    </row>
    <row r="52" spans="2:34" s="2656" customFormat="1" ht="35.1" customHeight="1">
      <c r="B52" s="2704"/>
      <c r="C52" s="2705"/>
      <c r="D52" s="2659"/>
      <c r="E52" s="2658"/>
      <c r="F52" s="2658"/>
      <c r="G52" s="2716" t="s">
        <v>3462</v>
      </c>
      <c r="H52" s="2716" t="s">
        <v>3471</v>
      </c>
      <c r="I52" s="2717">
        <f>8.2-1.8</f>
        <v>6.3999999999999995</v>
      </c>
      <c r="J52" s="2718">
        <v>7.5</v>
      </c>
      <c r="K52" s="2756">
        <v>6.5</v>
      </c>
      <c r="L52" s="2720">
        <f t="shared" si="8"/>
        <v>47.999999999999993</v>
      </c>
      <c r="M52" s="2721">
        <f t="shared" si="9"/>
        <v>47.999999999999993</v>
      </c>
      <c r="N52" s="2721">
        <f t="shared" si="10"/>
        <v>311.99999999999994</v>
      </c>
      <c r="O52" s="2722"/>
      <c r="P52" s="2722"/>
      <c r="Q52" s="2722"/>
      <c r="R52" s="2722"/>
      <c r="S52" s="2722"/>
      <c r="T52" s="2762"/>
      <c r="U52" s="2655"/>
      <c r="V52" s="2730" t="s">
        <v>3434</v>
      </c>
      <c r="W52" s="2731" t="s">
        <v>3426</v>
      </c>
      <c r="X52" s="2732" t="s">
        <v>3365</v>
      </c>
      <c r="Y52" s="2732" t="s">
        <v>3436</v>
      </c>
      <c r="Z52" s="4626"/>
      <c r="AA52" s="2724"/>
      <c r="AB52" s="2655"/>
      <c r="AC52" s="2655"/>
      <c r="AD52" s="2655"/>
      <c r="AE52" s="2655"/>
      <c r="AF52" s="2655"/>
      <c r="AG52" s="2655"/>
      <c r="AH52" s="2655"/>
    </row>
    <row r="53" spans="2:34" s="2656" customFormat="1" ht="35.1" customHeight="1">
      <c r="B53" s="2704"/>
      <c r="C53" s="2705"/>
      <c r="D53" s="2659"/>
      <c r="E53" s="2658"/>
      <c r="F53" s="2658"/>
      <c r="G53" s="2716" t="s">
        <v>3462</v>
      </c>
      <c r="H53" s="2726" t="s">
        <v>3472</v>
      </c>
      <c r="I53" s="2717">
        <f>8.2-1.8</f>
        <v>6.3999999999999995</v>
      </c>
      <c r="J53" s="2718">
        <v>5.5</v>
      </c>
      <c r="K53" s="2756">
        <v>6.5</v>
      </c>
      <c r="L53" s="2720">
        <f t="shared" si="8"/>
        <v>35.199999999999996</v>
      </c>
      <c r="M53" s="2721">
        <f t="shared" si="9"/>
        <v>35.199999999999996</v>
      </c>
      <c r="N53" s="2721">
        <f t="shared" si="10"/>
        <v>228.79999999999998</v>
      </c>
      <c r="O53" s="2750"/>
      <c r="P53" s="2750"/>
      <c r="Q53" s="2750"/>
      <c r="R53" s="2750"/>
      <c r="S53" s="2750"/>
      <c r="T53" s="2762"/>
      <c r="U53" s="2655"/>
      <c r="V53" s="2730" t="s">
        <v>3434</v>
      </c>
      <c r="W53" s="2731" t="s">
        <v>3431</v>
      </c>
      <c r="X53" s="2732" t="s">
        <v>3365</v>
      </c>
      <c r="Y53" s="2732" t="s">
        <v>3436</v>
      </c>
      <c r="Z53" s="4626"/>
      <c r="AA53" s="2724"/>
      <c r="AB53" s="2655"/>
      <c r="AC53" s="2655"/>
      <c r="AD53" s="2655"/>
      <c r="AE53" s="2655"/>
      <c r="AF53" s="2655"/>
      <c r="AG53" s="2655"/>
      <c r="AH53" s="2655"/>
    </row>
    <row r="54" spans="2:34" s="2656" customFormat="1" ht="35.1" customHeight="1">
      <c r="B54" s="2704"/>
      <c r="C54" s="2705"/>
      <c r="D54" s="2659"/>
      <c r="E54" s="2658"/>
      <c r="F54" s="2658"/>
      <c r="G54" s="2716" t="s">
        <v>3462</v>
      </c>
      <c r="H54" s="2726" t="s">
        <v>3473</v>
      </c>
      <c r="I54" s="2717">
        <v>4</v>
      </c>
      <c r="J54" s="2718">
        <v>4.5</v>
      </c>
      <c r="K54" s="2756">
        <v>6.5</v>
      </c>
      <c r="L54" s="2720">
        <f t="shared" si="8"/>
        <v>18</v>
      </c>
      <c r="M54" s="2721">
        <f t="shared" si="9"/>
        <v>18</v>
      </c>
      <c r="N54" s="2721">
        <f t="shared" si="10"/>
        <v>117</v>
      </c>
      <c r="O54" s="2750"/>
      <c r="P54" s="2750"/>
      <c r="Q54" s="2750"/>
      <c r="R54" s="2750"/>
      <c r="S54" s="2750"/>
      <c r="T54" s="2762"/>
      <c r="U54" s="2655"/>
      <c r="V54" s="2730" t="s">
        <v>3402</v>
      </c>
      <c r="W54" s="2731" t="s">
        <v>3474</v>
      </c>
      <c r="X54" s="2732" t="s">
        <v>3404</v>
      </c>
      <c r="Y54" s="2732" t="s">
        <v>3475</v>
      </c>
      <c r="Z54" s="4626"/>
      <c r="AA54" s="2724"/>
      <c r="AB54" s="2655"/>
      <c r="AC54" s="2655"/>
      <c r="AD54" s="2655"/>
      <c r="AE54" s="2655"/>
      <c r="AF54" s="2655"/>
      <c r="AG54" s="2655"/>
      <c r="AH54" s="2655"/>
    </row>
    <row r="55" spans="2:34" s="2656" customFormat="1" ht="35.1" customHeight="1">
      <c r="B55" s="2704"/>
      <c r="C55" s="2705"/>
      <c r="D55" s="2659"/>
      <c r="E55" s="2658"/>
      <c r="F55" s="2658"/>
      <c r="G55" s="2716" t="s">
        <v>3476</v>
      </c>
      <c r="H55" s="2726" t="s">
        <v>3477</v>
      </c>
      <c r="I55" s="2717">
        <v>5.5</v>
      </c>
      <c r="J55" s="2718">
        <v>6</v>
      </c>
      <c r="K55" s="2756">
        <v>6.5</v>
      </c>
      <c r="L55" s="2720">
        <f t="shared" si="8"/>
        <v>33</v>
      </c>
      <c r="M55" s="2721">
        <f t="shared" si="9"/>
        <v>33</v>
      </c>
      <c r="N55" s="2721">
        <f t="shared" si="10"/>
        <v>214.5</v>
      </c>
      <c r="O55" s="2750"/>
      <c r="P55" s="2750"/>
      <c r="Q55" s="2750"/>
      <c r="R55" s="2750"/>
      <c r="S55" s="2750"/>
      <c r="T55" s="2762"/>
      <c r="U55" s="2655"/>
      <c r="V55" s="2730" t="s">
        <v>3407</v>
      </c>
      <c r="W55" s="2731" t="s">
        <v>3474</v>
      </c>
      <c r="X55" s="2732" t="s">
        <v>3404</v>
      </c>
      <c r="Y55" s="2732" t="s">
        <v>3475</v>
      </c>
      <c r="Z55" s="4626"/>
      <c r="AA55" s="2724"/>
      <c r="AB55" s="2655"/>
      <c r="AC55" s="2655"/>
      <c r="AD55" s="2655"/>
      <c r="AE55" s="2655"/>
      <c r="AF55" s="2655"/>
      <c r="AG55" s="2655"/>
      <c r="AH55" s="2655"/>
    </row>
    <row r="56" spans="2:34" s="2656" customFormat="1" ht="35.1" customHeight="1">
      <c r="B56" s="2704"/>
      <c r="C56" s="2705"/>
      <c r="D56" s="2659"/>
      <c r="E56" s="2658"/>
      <c r="F56" s="2658"/>
      <c r="G56" s="2716" t="s">
        <v>3462</v>
      </c>
      <c r="H56" s="2726" t="s">
        <v>3478</v>
      </c>
      <c r="I56" s="2717">
        <v>5.5</v>
      </c>
      <c r="J56" s="2718">
        <v>4</v>
      </c>
      <c r="K56" s="2756">
        <v>6.5</v>
      </c>
      <c r="L56" s="2720">
        <f t="shared" si="8"/>
        <v>22</v>
      </c>
      <c r="M56" s="2721">
        <f t="shared" si="9"/>
        <v>22</v>
      </c>
      <c r="N56" s="2721">
        <f t="shared" si="10"/>
        <v>143</v>
      </c>
      <c r="O56" s="2750"/>
      <c r="P56" s="2750"/>
      <c r="Q56" s="2750"/>
      <c r="R56" s="2750"/>
      <c r="S56" s="2750"/>
      <c r="T56" s="2762"/>
      <c r="U56" s="2655"/>
      <c r="V56" s="2730" t="s">
        <v>3479</v>
      </c>
      <c r="W56" s="2731" t="s">
        <v>3480</v>
      </c>
      <c r="X56" s="2732" t="s">
        <v>3404</v>
      </c>
      <c r="Y56" s="2732" t="s">
        <v>3405</v>
      </c>
      <c r="Z56" s="4626"/>
      <c r="AA56" s="2724"/>
      <c r="AB56" s="2655"/>
      <c r="AC56" s="2655"/>
      <c r="AD56" s="2655"/>
      <c r="AE56" s="2655"/>
      <c r="AF56" s="2655"/>
      <c r="AG56" s="2655"/>
      <c r="AH56" s="2655"/>
    </row>
    <row r="57" spans="2:34" s="2656" customFormat="1" ht="35.1" customHeight="1">
      <c r="B57" s="2704"/>
      <c r="C57" s="2705"/>
      <c r="D57" s="2659"/>
      <c r="E57" s="2658"/>
      <c r="F57" s="2658"/>
      <c r="G57" s="2716" t="s">
        <v>3455</v>
      </c>
      <c r="H57" s="2726" t="s">
        <v>3481</v>
      </c>
      <c r="I57" s="2717">
        <v>6.4</v>
      </c>
      <c r="J57" s="2718">
        <v>8</v>
      </c>
      <c r="K57" s="2756">
        <v>6.5</v>
      </c>
      <c r="L57" s="2720">
        <f t="shared" si="8"/>
        <v>51.2</v>
      </c>
      <c r="M57" s="2721">
        <f t="shared" si="9"/>
        <v>51.2</v>
      </c>
      <c r="N57" s="2721">
        <f t="shared" si="10"/>
        <v>332.8</v>
      </c>
      <c r="O57" s="2750"/>
      <c r="P57" s="2750"/>
      <c r="Q57" s="2750"/>
      <c r="R57" s="2750"/>
      <c r="S57" s="2750"/>
      <c r="T57" s="2762"/>
      <c r="U57" s="2655"/>
      <c r="V57" s="2730" t="s">
        <v>3407</v>
      </c>
      <c r="W57" s="2731" t="s">
        <v>3482</v>
      </c>
      <c r="X57" s="2732" t="s">
        <v>3483</v>
      </c>
      <c r="Y57" s="2732" t="s">
        <v>3475</v>
      </c>
      <c r="Z57" s="4626"/>
      <c r="AA57" s="2724"/>
      <c r="AB57" s="2655"/>
      <c r="AC57" s="2655"/>
      <c r="AD57" s="2655"/>
      <c r="AE57" s="2655"/>
      <c r="AF57" s="2655"/>
      <c r="AG57" s="2655"/>
      <c r="AH57" s="2655"/>
    </row>
    <row r="58" spans="2:34" s="2656" customFormat="1" ht="35.1" customHeight="1">
      <c r="B58" s="2704"/>
      <c r="C58" s="2705"/>
      <c r="D58" s="2659"/>
      <c r="E58" s="2658"/>
      <c r="F58" s="2658"/>
      <c r="G58" s="2716" t="s">
        <v>3455</v>
      </c>
      <c r="H58" s="2726" t="s">
        <v>3484</v>
      </c>
      <c r="I58" s="2717">
        <v>3</v>
      </c>
      <c r="J58" s="2718">
        <v>4.5</v>
      </c>
      <c r="K58" s="2756">
        <v>6.5</v>
      </c>
      <c r="L58" s="2720">
        <f t="shared" si="8"/>
        <v>13.5</v>
      </c>
      <c r="M58" s="2721">
        <f t="shared" si="9"/>
        <v>13.5</v>
      </c>
      <c r="N58" s="2721">
        <f t="shared" si="10"/>
        <v>87.75</v>
      </c>
      <c r="O58" s="2750"/>
      <c r="P58" s="2750"/>
      <c r="Q58" s="2750"/>
      <c r="R58" s="2750"/>
      <c r="S58" s="2750"/>
      <c r="T58" s="2762"/>
      <c r="U58" s="2655"/>
      <c r="V58" s="2730" t="s">
        <v>3402</v>
      </c>
      <c r="W58" s="2731" t="s">
        <v>3480</v>
      </c>
      <c r="X58" s="2732" t="s">
        <v>3404</v>
      </c>
      <c r="Y58" s="2732" t="s">
        <v>3475</v>
      </c>
      <c r="Z58" s="4626"/>
      <c r="AA58" s="2724"/>
      <c r="AB58" s="2655"/>
      <c r="AC58" s="2655"/>
      <c r="AD58" s="2655"/>
      <c r="AE58" s="2655"/>
      <c r="AF58" s="2655"/>
      <c r="AG58" s="2655"/>
      <c r="AH58" s="2655"/>
    </row>
    <row r="59" spans="2:34" s="2656" customFormat="1" ht="35.1" customHeight="1">
      <c r="B59" s="2704"/>
      <c r="C59" s="2705"/>
      <c r="D59" s="2659"/>
      <c r="E59" s="2658"/>
      <c r="F59" s="2658"/>
      <c r="G59" s="2716" t="s">
        <v>3462</v>
      </c>
      <c r="H59" s="2726" t="s">
        <v>3485</v>
      </c>
      <c r="I59" s="2717">
        <v>10</v>
      </c>
      <c r="J59" s="2718">
        <v>7.5</v>
      </c>
      <c r="K59" s="2756">
        <v>6.5</v>
      </c>
      <c r="L59" s="2720">
        <f t="shared" si="8"/>
        <v>75</v>
      </c>
      <c r="M59" s="2721">
        <f t="shared" si="9"/>
        <v>75</v>
      </c>
      <c r="N59" s="2721">
        <f t="shared" si="10"/>
        <v>487.5</v>
      </c>
      <c r="O59" s="2750"/>
      <c r="P59" s="2750"/>
      <c r="Q59" s="2750"/>
      <c r="R59" s="2750"/>
      <c r="S59" s="2750"/>
      <c r="T59" s="2762"/>
      <c r="U59" s="2655"/>
      <c r="V59" s="2730" t="s">
        <v>3407</v>
      </c>
      <c r="W59" s="2731" t="s">
        <v>3486</v>
      </c>
      <c r="X59" s="2732" t="s">
        <v>3404</v>
      </c>
      <c r="Y59" s="2732" t="s">
        <v>3405</v>
      </c>
      <c r="Z59" s="4626"/>
      <c r="AA59" s="2724"/>
      <c r="AB59" s="2655"/>
      <c r="AC59" s="2655"/>
      <c r="AD59" s="2655"/>
      <c r="AE59" s="2655"/>
      <c r="AF59" s="2655"/>
      <c r="AG59" s="2655"/>
      <c r="AH59" s="2655"/>
    </row>
    <row r="60" spans="2:34" s="2656" customFormat="1" ht="35.1" customHeight="1">
      <c r="B60" s="2704"/>
      <c r="C60" s="2705"/>
      <c r="D60" s="2659"/>
      <c r="E60" s="2658"/>
      <c r="F60" s="2658"/>
      <c r="G60" s="2716" t="s">
        <v>3455</v>
      </c>
      <c r="H60" s="2716" t="s">
        <v>3487</v>
      </c>
      <c r="I60" s="2717">
        <v>3</v>
      </c>
      <c r="J60" s="2718">
        <v>4.5</v>
      </c>
      <c r="K60" s="2756">
        <v>6.5</v>
      </c>
      <c r="L60" s="2720">
        <f t="shared" si="8"/>
        <v>13.5</v>
      </c>
      <c r="M60" s="2721">
        <f t="shared" si="9"/>
        <v>13.5</v>
      </c>
      <c r="N60" s="2721">
        <f t="shared" si="10"/>
        <v>87.75</v>
      </c>
      <c r="O60" s="2722"/>
      <c r="P60" s="2722"/>
      <c r="Q60" s="2722"/>
      <c r="R60" s="2722"/>
      <c r="S60" s="2722"/>
      <c r="T60" s="2763"/>
      <c r="U60" s="2655"/>
      <c r="V60" s="2730" t="s">
        <v>3411</v>
      </c>
      <c r="W60" s="2731" t="s">
        <v>3412</v>
      </c>
      <c r="X60" s="2732" t="s">
        <v>3413</v>
      </c>
      <c r="Y60" s="2732" t="s">
        <v>3488</v>
      </c>
      <c r="Z60" s="4626"/>
      <c r="AA60" s="2724"/>
      <c r="AB60" s="2655"/>
      <c r="AC60" s="2655"/>
      <c r="AD60" s="2655"/>
      <c r="AE60" s="2655"/>
      <c r="AF60" s="2655"/>
    </row>
    <row r="61" spans="2:34" s="2656" customFormat="1" ht="35.1" customHeight="1">
      <c r="B61" s="2704"/>
      <c r="C61" s="2705"/>
      <c r="D61" s="2659"/>
      <c r="E61" s="2658"/>
      <c r="F61" s="2658"/>
      <c r="G61" s="2716" t="s">
        <v>3462</v>
      </c>
      <c r="H61" s="2716" t="s">
        <v>3489</v>
      </c>
      <c r="I61" s="2717">
        <v>7</v>
      </c>
      <c r="J61" s="2718">
        <v>7.5</v>
      </c>
      <c r="K61" s="2756">
        <v>6.5</v>
      </c>
      <c r="L61" s="2720">
        <f t="shared" si="8"/>
        <v>52.5</v>
      </c>
      <c r="M61" s="2721">
        <f t="shared" si="9"/>
        <v>52.5</v>
      </c>
      <c r="N61" s="2721">
        <f t="shared" si="10"/>
        <v>341.25</v>
      </c>
      <c r="O61" s="2722"/>
      <c r="P61" s="2722"/>
      <c r="Q61" s="2722"/>
      <c r="R61" s="2722"/>
      <c r="S61" s="2722"/>
      <c r="T61" s="2762"/>
      <c r="U61" s="2655"/>
      <c r="V61" s="2730" t="s">
        <v>3402</v>
      </c>
      <c r="W61" s="2731" t="s">
        <v>3490</v>
      </c>
      <c r="X61" s="2732" t="s">
        <v>3413</v>
      </c>
      <c r="Y61" s="2732" t="s">
        <v>3491</v>
      </c>
      <c r="Z61" s="4626"/>
      <c r="AA61" s="2724"/>
      <c r="AB61" s="2655"/>
      <c r="AC61" s="2655"/>
      <c r="AD61" s="2655"/>
      <c r="AE61" s="2655"/>
      <c r="AF61" s="2655"/>
      <c r="AG61" s="2655"/>
      <c r="AH61" s="2655"/>
    </row>
    <row r="62" spans="2:34" s="2656" customFormat="1" ht="35.1" customHeight="1">
      <c r="B62" s="2704"/>
      <c r="C62" s="2705"/>
      <c r="D62" s="2659"/>
      <c r="E62" s="2658"/>
      <c r="F62" s="2658"/>
      <c r="G62" s="2716" t="s">
        <v>3462</v>
      </c>
      <c r="H62" s="2716" t="s">
        <v>3492</v>
      </c>
      <c r="I62" s="2717">
        <v>3</v>
      </c>
      <c r="J62" s="2718">
        <v>3</v>
      </c>
      <c r="K62" s="2756">
        <v>6.5</v>
      </c>
      <c r="L62" s="2720">
        <f t="shared" si="8"/>
        <v>9</v>
      </c>
      <c r="M62" s="2721">
        <f t="shared" si="9"/>
        <v>9</v>
      </c>
      <c r="N62" s="2721">
        <f t="shared" si="10"/>
        <v>58.5</v>
      </c>
      <c r="O62" s="2722"/>
      <c r="P62" s="2722"/>
      <c r="Q62" s="2722"/>
      <c r="R62" s="2722"/>
      <c r="S62" s="2722"/>
      <c r="T62" s="2763"/>
      <c r="U62" s="2655"/>
      <c r="V62" s="2730" t="s">
        <v>3411</v>
      </c>
      <c r="W62" s="2731" t="s">
        <v>3493</v>
      </c>
      <c r="X62" s="2732" t="s">
        <v>3413</v>
      </c>
      <c r="Y62" s="2732" t="s">
        <v>3414</v>
      </c>
      <c r="Z62" s="4626"/>
      <c r="AA62" s="2724"/>
      <c r="AB62" s="2655"/>
      <c r="AC62" s="2655"/>
      <c r="AD62" s="2655"/>
      <c r="AE62" s="2655"/>
      <c r="AF62" s="2655"/>
    </row>
    <row r="63" spans="2:34" s="2656" customFormat="1" ht="35.1" customHeight="1">
      <c r="B63" s="2704"/>
      <c r="C63" s="2705"/>
      <c r="D63" s="2659"/>
      <c r="E63" s="2658"/>
      <c r="F63" s="2658"/>
      <c r="G63" s="2716" t="s">
        <v>3455</v>
      </c>
      <c r="H63" s="2753" t="s">
        <v>3494</v>
      </c>
      <c r="I63" s="2754">
        <v>18.2</v>
      </c>
      <c r="J63" s="2760">
        <v>4.1500000000000004</v>
      </c>
      <c r="K63" s="2756">
        <v>6.5</v>
      </c>
      <c r="L63" s="2720">
        <f t="shared" si="8"/>
        <v>75.53</v>
      </c>
      <c r="M63" s="2721">
        <f t="shared" si="9"/>
        <v>75.53</v>
      </c>
      <c r="N63" s="2721">
        <f t="shared" si="10"/>
        <v>490.94499999999999</v>
      </c>
      <c r="O63" s="2757"/>
      <c r="P63" s="2757"/>
      <c r="Q63" s="2757"/>
      <c r="R63" s="2757"/>
      <c r="S63" s="2757"/>
      <c r="T63" s="2762"/>
      <c r="U63" s="2655"/>
      <c r="V63" s="2730" t="s">
        <v>3457</v>
      </c>
      <c r="W63" s="2731" t="s">
        <v>3431</v>
      </c>
      <c r="X63" s="2732" t="s">
        <v>3365</v>
      </c>
      <c r="Y63" s="2732" t="s">
        <v>3458</v>
      </c>
      <c r="Z63" s="4626"/>
      <c r="AA63" s="2724"/>
      <c r="AB63" s="2655"/>
      <c r="AC63" s="2655"/>
      <c r="AD63" s="2655"/>
      <c r="AE63" s="2655"/>
      <c r="AF63" s="2655"/>
      <c r="AG63" s="2655"/>
      <c r="AH63" s="2655"/>
    </row>
    <row r="64" spans="2:34" s="2656" customFormat="1" ht="35.1" customHeight="1">
      <c r="B64" s="2704"/>
      <c r="C64" s="2705"/>
      <c r="D64" s="2659"/>
      <c r="E64" s="2658"/>
      <c r="F64" s="2658"/>
      <c r="G64" s="2716" t="s">
        <v>3462</v>
      </c>
      <c r="H64" s="2716" t="s">
        <v>3495</v>
      </c>
      <c r="I64" s="2717">
        <v>8.1999999999999993</v>
      </c>
      <c r="J64" s="2718">
        <v>3</v>
      </c>
      <c r="K64" s="2756">
        <v>6.5</v>
      </c>
      <c r="L64" s="2721">
        <f t="shared" si="8"/>
        <v>24.599999999999998</v>
      </c>
      <c r="M64" s="2721">
        <f t="shared" si="9"/>
        <v>24.599999999999998</v>
      </c>
      <c r="N64" s="2721">
        <f t="shared" si="10"/>
        <v>159.89999999999998</v>
      </c>
      <c r="O64" s="2722"/>
      <c r="P64" s="2722"/>
      <c r="Q64" s="2722"/>
      <c r="R64" s="2722"/>
      <c r="S64" s="2722"/>
      <c r="T64" s="2762"/>
      <c r="U64" s="2655"/>
      <c r="V64" s="2730" t="s">
        <v>3461</v>
      </c>
      <c r="W64" s="2731" t="s">
        <v>3426</v>
      </c>
      <c r="X64" s="2732" t="s">
        <v>3365</v>
      </c>
      <c r="Y64" s="2732" t="s">
        <v>3458</v>
      </c>
      <c r="Z64" s="4626"/>
      <c r="AA64" s="2724"/>
      <c r="AB64" s="2655"/>
      <c r="AC64" s="2655"/>
      <c r="AD64" s="2655"/>
      <c r="AE64" s="2655"/>
      <c r="AF64" s="2655"/>
      <c r="AG64" s="2655"/>
      <c r="AH64" s="2655"/>
    </row>
    <row r="65" spans="2:32" s="2656" customFormat="1" ht="35.1" customHeight="1">
      <c r="B65" s="2704"/>
      <c r="C65" s="2705"/>
      <c r="D65" s="2659"/>
      <c r="E65" s="2705"/>
      <c r="F65" s="2705"/>
      <c r="G65" s="2716" t="s">
        <v>3462</v>
      </c>
      <c r="H65" s="2716" t="s">
        <v>3496</v>
      </c>
      <c r="I65" s="2717">
        <v>3.2</v>
      </c>
      <c r="J65" s="2718">
        <v>6.4</v>
      </c>
      <c r="K65" s="2756">
        <v>6.5</v>
      </c>
      <c r="L65" s="2721">
        <f t="shared" si="8"/>
        <v>20.480000000000004</v>
      </c>
      <c r="M65" s="2721">
        <f t="shared" si="9"/>
        <v>20.480000000000004</v>
      </c>
      <c r="N65" s="2721">
        <f t="shared" si="10"/>
        <v>133.12000000000003</v>
      </c>
      <c r="O65" s="2722"/>
      <c r="P65" s="2722"/>
      <c r="Q65" s="2722"/>
      <c r="R65" s="2722"/>
      <c r="S65" s="2722"/>
      <c r="T65" s="2764"/>
      <c r="U65" s="2655"/>
      <c r="V65" s="2730" t="s">
        <v>3411</v>
      </c>
      <c r="W65" s="2731" t="s">
        <v>3412</v>
      </c>
      <c r="X65" s="2732" t="s">
        <v>3413</v>
      </c>
      <c r="Y65" s="2732" t="s">
        <v>3414</v>
      </c>
      <c r="Z65" s="4626"/>
      <c r="AA65" s="2724"/>
      <c r="AB65" s="2655"/>
      <c r="AC65" s="2655"/>
      <c r="AD65" s="2655"/>
      <c r="AE65" s="2655"/>
      <c r="AF65" s="2655"/>
    </row>
    <row r="66" spans="2:32" s="2656" customFormat="1" ht="35.1" customHeight="1">
      <c r="B66" s="2704"/>
      <c r="C66" s="2705"/>
      <c r="D66" s="2659"/>
      <c r="E66" s="2705"/>
      <c r="F66" s="2705"/>
      <c r="G66" s="2716" t="s">
        <v>3455</v>
      </c>
      <c r="H66" s="2716" t="s">
        <v>3497</v>
      </c>
      <c r="I66" s="2717">
        <v>3.8</v>
      </c>
      <c r="J66" s="2718">
        <v>6.4</v>
      </c>
      <c r="K66" s="2756">
        <v>6.5</v>
      </c>
      <c r="L66" s="2721">
        <f t="shared" si="8"/>
        <v>24.32</v>
      </c>
      <c r="M66" s="2721">
        <f t="shared" si="9"/>
        <v>24.32</v>
      </c>
      <c r="N66" s="2721">
        <f t="shared" si="10"/>
        <v>158.08000000000001</v>
      </c>
      <c r="O66" s="2765"/>
      <c r="P66" s="2765"/>
      <c r="Q66" s="2765"/>
      <c r="R66" s="2765"/>
      <c r="S66" s="2765"/>
      <c r="T66" s="2764"/>
      <c r="U66" s="2655"/>
      <c r="V66" s="2730" t="s">
        <v>3411</v>
      </c>
      <c r="W66" s="2731" t="s">
        <v>3412</v>
      </c>
      <c r="X66" s="2732" t="s">
        <v>3413</v>
      </c>
      <c r="Y66" s="2732" t="s">
        <v>3414</v>
      </c>
      <c r="Z66" s="4626"/>
      <c r="AA66" s="2724"/>
      <c r="AB66" s="2655"/>
      <c r="AC66" s="2655"/>
      <c r="AD66" s="2655"/>
      <c r="AE66" s="2655"/>
      <c r="AF66" s="2655"/>
    </row>
    <row r="67" spans="2:32" s="2656" customFormat="1" ht="35.1" customHeight="1">
      <c r="B67" s="2704"/>
      <c r="C67" s="2705"/>
      <c r="D67" s="2659"/>
      <c r="E67" s="2705"/>
      <c r="F67" s="2705"/>
      <c r="G67" s="2716" t="s">
        <v>3455</v>
      </c>
      <c r="H67" s="2726" t="s">
        <v>3498</v>
      </c>
      <c r="I67" s="2717" t="s">
        <v>181</v>
      </c>
      <c r="J67" s="2718" t="s">
        <v>3499</v>
      </c>
      <c r="K67" s="2756">
        <v>6.5</v>
      </c>
      <c r="L67" s="2720">
        <f>1.8*28+3*10+4.5*3+2.75*7.05</f>
        <v>113.28750000000001</v>
      </c>
      <c r="M67" s="2720">
        <f>1.8*28+3*10+4.5*3+2.75*7.05</f>
        <v>113.28750000000001</v>
      </c>
      <c r="N67" s="2720">
        <f>(1.8*28+3*10+4.5*3+2.75*7.05)*6.5</f>
        <v>736.36875000000009</v>
      </c>
      <c r="O67" s="2766"/>
      <c r="P67" s="2766"/>
      <c r="Q67" s="2766"/>
      <c r="R67" s="2766"/>
      <c r="S67" s="2766"/>
      <c r="T67" s="2767"/>
      <c r="U67" s="2655"/>
      <c r="V67" s="2730" t="s">
        <v>3407</v>
      </c>
      <c r="W67" s="2731" t="s">
        <v>3482</v>
      </c>
      <c r="X67" s="2732" t="s">
        <v>3404</v>
      </c>
      <c r="Y67" s="2732" t="s">
        <v>3491</v>
      </c>
      <c r="Z67" s="4626"/>
      <c r="AA67" s="2724"/>
      <c r="AB67" s="2725"/>
      <c r="AC67" s="2655"/>
      <c r="AD67" s="2655"/>
      <c r="AE67" s="2655"/>
      <c r="AF67" s="2655"/>
    </row>
    <row r="68" spans="2:32" s="2656" customFormat="1" ht="35.1" customHeight="1">
      <c r="B68" s="2704"/>
      <c r="C68" s="2705"/>
      <c r="D68" s="2659"/>
      <c r="E68" s="2705"/>
      <c r="F68" s="2705"/>
      <c r="G68" s="2716" t="s">
        <v>3462</v>
      </c>
      <c r="H68" s="2716" t="s">
        <v>3420</v>
      </c>
      <c r="I68" s="2727">
        <v>3</v>
      </c>
      <c r="J68" s="2728">
        <v>8.1999999999999993</v>
      </c>
      <c r="K68" s="2756">
        <v>6.5</v>
      </c>
      <c r="L68" s="2720">
        <f t="shared" si="8"/>
        <v>24.599999999999998</v>
      </c>
      <c r="M68" s="2721">
        <f t="shared" si="9"/>
        <v>24.599999999999998</v>
      </c>
      <c r="N68" s="2721">
        <f t="shared" si="10"/>
        <v>159.89999999999998</v>
      </c>
      <c r="O68" s="2722"/>
      <c r="P68" s="2738" t="s">
        <v>3453</v>
      </c>
      <c r="Q68" s="2722"/>
      <c r="R68" s="2722"/>
      <c r="S68" s="2722"/>
      <c r="T68" s="2723" t="s">
        <v>3425</v>
      </c>
      <c r="U68" s="2655"/>
      <c r="V68" s="2730" t="s">
        <v>3411</v>
      </c>
      <c r="W68" s="2731" t="s">
        <v>3482</v>
      </c>
      <c r="X68" s="2732" t="s">
        <v>3365</v>
      </c>
      <c r="Y68" s="2732" t="s">
        <v>3500</v>
      </c>
      <c r="Z68" s="4626"/>
      <c r="AA68" s="2724"/>
      <c r="AB68" s="2655"/>
      <c r="AC68" s="2655"/>
      <c r="AD68" s="2655"/>
      <c r="AE68" s="2655"/>
      <c r="AF68" s="2655"/>
    </row>
    <row r="69" spans="2:32" s="2656" customFormat="1" ht="35.1" customHeight="1">
      <c r="B69" s="2704"/>
      <c r="C69" s="2705"/>
      <c r="D69" s="2659"/>
      <c r="E69" s="2705"/>
      <c r="F69" s="2705"/>
      <c r="G69" s="2716" t="s">
        <v>3455</v>
      </c>
      <c r="H69" s="2716" t="s">
        <v>3501</v>
      </c>
      <c r="I69" s="2727">
        <v>3</v>
      </c>
      <c r="J69" s="2728">
        <v>8.1999999999999993</v>
      </c>
      <c r="K69" s="2756">
        <v>6.5</v>
      </c>
      <c r="L69" s="2720">
        <f t="shared" si="8"/>
        <v>24.599999999999998</v>
      </c>
      <c r="M69" s="2721">
        <f t="shared" si="9"/>
        <v>24.599999999999998</v>
      </c>
      <c r="N69" s="2721">
        <f t="shared" si="10"/>
        <v>159.89999999999998</v>
      </c>
      <c r="O69" s="2750"/>
      <c r="P69" s="2738" t="s">
        <v>3502</v>
      </c>
      <c r="Q69" s="2750"/>
      <c r="R69" s="2750"/>
      <c r="S69" s="2750"/>
      <c r="T69" s="2723" t="s">
        <v>3422</v>
      </c>
      <c r="U69" s="2655"/>
      <c r="V69" s="2730" t="s">
        <v>3411</v>
      </c>
      <c r="W69" s="2731" t="s">
        <v>3431</v>
      </c>
      <c r="X69" s="2732" t="s">
        <v>3365</v>
      </c>
      <c r="Y69" s="2732" t="s">
        <v>3423</v>
      </c>
      <c r="Z69" s="4626"/>
      <c r="AA69" s="2724"/>
      <c r="AB69" s="2655"/>
      <c r="AC69" s="2655"/>
      <c r="AD69" s="2655"/>
      <c r="AE69" s="2655"/>
      <c r="AF69" s="2655"/>
    </row>
    <row r="70" spans="2:32" s="2656" customFormat="1" ht="35.1" customHeight="1">
      <c r="B70" s="2704"/>
      <c r="C70" s="2705"/>
      <c r="D70" s="2659"/>
      <c r="E70" s="2705"/>
      <c r="F70" s="2705"/>
      <c r="G70" s="2716" t="s">
        <v>3503</v>
      </c>
      <c r="H70" s="2716" t="s">
        <v>3504</v>
      </c>
      <c r="I70" s="2727">
        <v>4</v>
      </c>
      <c r="J70" s="2728">
        <v>7</v>
      </c>
      <c r="K70" s="2756">
        <v>6.5</v>
      </c>
      <c r="L70" s="2720">
        <f t="shared" si="8"/>
        <v>28</v>
      </c>
      <c r="M70" s="2721">
        <f t="shared" si="9"/>
        <v>28</v>
      </c>
      <c r="N70" s="2721">
        <f t="shared" si="10"/>
        <v>182</v>
      </c>
      <c r="O70" s="2722"/>
      <c r="P70" s="2738" t="s">
        <v>3421</v>
      </c>
      <c r="Q70" s="2722"/>
      <c r="R70" s="2722"/>
      <c r="S70" s="2722"/>
      <c r="T70" s="2723" t="s">
        <v>3422</v>
      </c>
      <c r="U70" s="2655"/>
      <c r="V70" s="2730" t="s">
        <v>3411</v>
      </c>
      <c r="W70" s="2731" t="s">
        <v>3431</v>
      </c>
      <c r="X70" s="2732" t="s">
        <v>3365</v>
      </c>
      <c r="Y70" s="2732" t="s">
        <v>3505</v>
      </c>
      <c r="Z70" s="4610"/>
      <c r="AA70" s="2724"/>
      <c r="AB70" s="2655"/>
      <c r="AC70" s="2655"/>
      <c r="AD70" s="2655"/>
      <c r="AE70" s="2655"/>
      <c r="AF70" s="2655"/>
    </row>
    <row r="71" spans="2:32" s="2656" customFormat="1" ht="35.1" customHeight="1">
      <c r="B71" s="2657"/>
      <c r="C71" s="2705"/>
      <c r="D71" s="2659"/>
      <c r="E71" s="2659"/>
      <c r="F71" s="2659"/>
      <c r="G71" s="2706" t="s">
        <v>3506</v>
      </c>
      <c r="H71" s="2707"/>
      <c r="I71" s="2708">
        <v>8.1999999999999993</v>
      </c>
      <c r="J71" s="2709">
        <v>69.5</v>
      </c>
      <c r="K71" s="2710">
        <v>6</v>
      </c>
      <c r="L71" s="2751">
        <f>I71*J71+L78+L79+L80</f>
        <v>647.1</v>
      </c>
      <c r="M71" s="2752">
        <f>I71*J71+M78+M79+M80</f>
        <v>647.1</v>
      </c>
      <c r="N71" s="2752">
        <f>I71*J71*K71+N78+N79+N80</f>
        <v>3812.5999999999995</v>
      </c>
      <c r="O71" s="2713"/>
      <c r="P71" s="2713"/>
      <c r="Q71" s="2713"/>
      <c r="R71" s="2713"/>
      <c r="S71" s="2713"/>
      <c r="T71" s="2714"/>
      <c r="U71" s="2655"/>
      <c r="V71" s="2700"/>
      <c r="W71" s="2701"/>
      <c r="X71" s="2702"/>
      <c r="Y71" s="2702"/>
      <c r="Z71" s="2701"/>
      <c r="AA71" s="2703"/>
      <c r="AB71" s="2655"/>
      <c r="AC71" s="2655"/>
      <c r="AD71" s="2655"/>
      <c r="AE71" s="2655"/>
      <c r="AF71" s="2655"/>
    </row>
    <row r="72" spans="2:32" s="2656" customFormat="1" ht="35.1" customHeight="1">
      <c r="B72" s="2704"/>
      <c r="C72" s="2705"/>
      <c r="D72" s="2768"/>
      <c r="E72" s="2705"/>
      <c r="F72" s="2705"/>
      <c r="G72" s="2716" t="s">
        <v>3507</v>
      </c>
      <c r="H72" s="2716" t="s">
        <v>3508</v>
      </c>
      <c r="I72" s="2717">
        <v>8.1999999999999993</v>
      </c>
      <c r="J72" s="2769">
        <f>7.5*3+1</f>
        <v>23.5</v>
      </c>
      <c r="K72" s="2719">
        <v>6</v>
      </c>
      <c r="L72" s="2720">
        <f t="shared" ref="L72:L80" si="11">I72*J72</f>
        <v>192.7</v>
      </c>
      <c r="M72" s="2721">
        <f t="shared" ref="M72:M80" si="12">I72*J72</f>
        <v>192.7</v>
      </c>
      <c r="N72" s="2721">
        <f t="shared" ref="N72:N80" si="13">I72*J72*K72</f>
        <v>1156.1999999999998</v>
      </c>
      <c r="O72" s="2722"/>
      <c r="P72" s="2722"/>
      <c r="Q72" s="2722"/>
      <c r="R72" s="2722"/>
      <c r="S72" s="2722"/>
      <c r="T72" s="2723"/>
      <c r="U72" s="2655"/>
      <c r="V72" s="2730" t="s">
        <v>3509</v>
      </c>
      <c r="W72" s="2731" t="s">
        <v>3426</v>
      </c>
      <c r="X72" s="2732" t="s">
        <v>3365</v>
      </c>
      <c r="Y72" s="2732" t="s">
        <v>3510</v>
      </c>
      <c r="Z72" s="4609" t="s">
        <v>3459</v>
      </c>
      <c r="AA72" s="4611" t="s">
        <v>3511</v>
      </c>
      <c r="AB72" s="2655"/>
      <c r="AC72" s="2655"/>
      <c r="AD72" s="2655"/>
      <c r="AE72" s="2655"/>
      <c r="AF72" s="2655"/>
    </row>
    <row r="73" spans="2:32" s="2656" customFormat="1" ht="35.1" customHeight="1">
      <c r="B73" s="2770"/>
      <c r="C73" s="2705"/>
      <c r="D73" s="2768"/>
      <c r="E73" s="2705"/>
      <c r="F73" s="2705"/>
      <c r="G73" s="2740" t="s">
        <v>3506</v>
      </c>
      <c r="H73" s="2716" t="s">
        <v>3512</v>
      </c>
      <c r="I73" s="2717">
        <v>8.1999999999999993</v>
      </c>
      <c r="J73" s="2769">
        <f>7.05+4.5</f>
        <v>11.55</v>
      </c>
      <c r="K73" s="2743">
        <v>6</v>
      </c>
      <c r="L73" s="2720">
        <f t="shared" si="11"/>
        <v>94.71</v>
      </c>
      <c r="M73" s="2721">
        <f t="shared" si="12"/>
        <v>94.71</v>
      </c>
      <c r="N73" s="2721">
        <f t="shared" si="13"/>
        <v>568.26</v>
      </c>
      <c r="O73" s="2771"/>
      <c r="P73" s="2771"/>
      <c r="Q73" s="2771"/>
      <c r="R73" s="2771"/>
      <c r="S73" s="2771"/>
      <c r="T73" s="2723"/>
      <c r="U73" s="2655"/>
      <c r="V73" s="2730" t="s">
        <v>3513</v>
      </c>
      <c r="W73" s="2731" t="s">
        <v>3441</v>
      </c>
      <c r="X73" s="2732" t="s">
        <v>3365</v>
      </c>
      <c r="Y73" s="2732" t="s">
        <v>3514</v>
      </c>
      <c r="Z73" s="4626"/>
      <c r="AA73" s="4627"/>
      <c r="AB73" s="2655"/>
      <c r="AC73" s="2655"/>
      <c r="AD73" s="2655"/>
      <c r="AE73" s="2655"/>
      <c r="AF73" s="2655"/>
    </row>
    <row r="74" spans="2:32" s="2656" customFormat="1" ht="51">
      <c r="B74" s="2704"/>
      <c r="C74" s="2715"/>
      <c r="D74" s="2659"/>
      <c r="E74" s="2658"/>
      <c r="F74" s="2658"/>
      <c r="G74" s="2740" t="s">
        <v>3506</v>
      </c>
      <c r="H74" s="2716" t="s">
        <v>3515</v>
      </c>
      <c r="I74" s="2727">
        <v>8.1999999999999993</v>
      </c>
      <c r="J74" s="2728">
        <f>6.45+7.5</f>
        <v>13.95</v>
      </c>
      <c r="K74" s="2719">
        <v>6</v>
      </c>
      <c r="L74" s="2720">
        <f t="shared" si="11"/>
        <v>114.38999999999999</v>
      </c>
      <c r="M74" s="2721">
        <f t="shared" si="12"/>
        <v>114.38999999999999</v>
      </c>
      <c r="N74" s="2721">
        <f t="shared" si="13"/>
        <v>686.33999999999992</v>
      </c>
      <c r="O74" s="2750"/>
      <c r="P74" s="2750"/>
      <c r="Q74" s="2750"/>
      <c r="R74" s="2750"/>
      <c r="S74" s="2750"/>
      <c r="T74" s="2772"/>
      <c r="U74" s="2655"/>
      <c r="V74" s="2730" t="s">
        <v>3516</v>
      </c>
      <c r="W74" s="2731" t="s">
        <v>3517</v>
      </c>
      <c r="X74" s="2732" t="s">
        <v>3518</v>
      </c>
      <c r="Y74" s="2732" t="s">
        <v>3514</v>
      </c>
      <c r="Z74" s="4626"/>
      <c r="AA74" s="4627"/>
      <c r="AB74" s="2655"/>
      <c r="AC74" s="2655"/>
      <c r="AD74" s="2655"/>
      <c r="AE74" s="2655"/>
      <c r="AF74" s="2655"/>
    </row>
    <row r="75" spans="2:32" s="2656" customFormat="1" ht="35.1" customHeight="1">
      <c r="B75" s="2704"/>
      <c r="C75" s="2715"/>
      <c r="D75" s="2659"/>
      <c r="E75" s="2658"/>
      <c r="F75" s="2658"/>
      <c r="G75" s="2740" t="s">
        <v>3519</v>
      </c>
      <c r="H75" s="2753" t="s">
        <v>3520</v>
      </c>
      <c r="I75" s="2754">
        <v>2.5</v>
      </c>
      <c r="J75" s="2773">
        <v>2.6</v>
      </c>
      <c r="K75" s="2774">
        <v>6</v>
      </c>
      <c r="L75" s="2720">
        <f>I75*J75</f>
        <v>6.5</v>
      </c>
      <c r="M75" s="2721">
        <f>I75*J75</f>
        <v>6.5</v>
      </c>
      <c r="N75" s="2721">
        <f>I75*J75*K75</f>
        <v>39</v>
      </c>
      <c r="O75" s="2750"/>
      <c r="P75" s="2750"/>
      <c r="Q75" s="2750"/>
      <c r="R75" s="2750"/>
      <c r="S75" s="2750"/>
      <c r="T75" s="2772"/>
      <c r="U75" s="2655"/>
      <c r="V75" s="2730" t="s">
        <v>3521</v>
      </c>
      <c r="W75" s="2731" t="s">
        <v>3522</v>
      </c>
      <c r="X75" s="2732" t="s">
        <v>3365</v>
      </c>
      <c r="Y75" s="2732" t="s">
        <v>3523</v>
      </c>
      <c r="Z75" s="4626"/>
      <c r="AA75" s="4627"/>
      <c r="AB75" s="2655"/>
      <c r="AC75" s="2655"/>
      <c r="AD75" s="2655"/>
      <c r="AE75" s="2655"/>
      <c r="AF75" s="2655"/>
    </row>
    <row r="76" spans="2:32" s="2656" customFormat="1" ht="35.1" customHeight="1">
      <c r="B76" s="2704"/>
      <c r="C76" s="2705"/>
      <c r="D76" s="2659"/>
      <c r="E76" s="2705"/>
      <c r="F76" s="2705"/>
      <c r="G76" s="2740" t="s">
        <v>3519</v>
      </c>
      <c r="H76" s="2753" t="s">
        <v>3524</v>
      </c>
      <c r="I76" s="2754">
        <v>2</v>
      </c>
      <c r="J76" s="2755">
        <v>2.1</v>
      </c>
      <c r="K76" s="2756">
        <v>6</v>
      </c>
      <c r="L76" s="2720">
        <f>I76*J76</f>
        <v>4.2</v>
      </c>
      <c r="M76" s="2721">
        <f>I76*J76</f>
        <v>4.2</v>
      </c>
      <c r="N76" s="2721">
        <f>I76*J76*K76</f>
        <v>25.200000000000003</v>
      </c>
      <c r="O76" s="2722"/>
      <c r="P76" s="2722"/>
      <c r="Q76" s="2722"/>
      <c r="R76" s="2722"/>
      <c r="S76" s="2722"/>
      <c r="T76" s="2723"/>
      <c r="U76" s="2655"/>
      <c r="V76" s="2730" t="s">
        <v>3525</v>
      </c>
      <c r="W76" s="2731" t="s">
        <v>3447</v>
      </c>
      <c r="X76" s="2732" t="s">
        <v>3365</v>
      </c>
      <c r="Y76" s="2732" t="s">
        <v>3514</v>
      </c>
      <c r="Z76" s="4626"/>
      <c r="AA76" s="4627"/>
      <c r="AB76" s="2725"/>
      <c r="AC76" s="2655"/>
      <c r="AD76" s="2655"/>
      <c r="AE76" s="2655"/>
      <c r="AF76" s="2655"/>
    </row>
    <row r="77" spans="2:32" s="2656" customFormat="1" ht="35.1" customHeight="1">
      <c r="B77" s="2704"/>
      <c r="C77" s="2715"/>
      <c r="D77" s="2659"/>
      <c r="E77" s="2658"/>
      <c r="F77" s="2658"/>
      <c r="G77" s="2740" t="s">
        <v>3519</v>
      </c>
      <c r="H77" s="2716" t="s">
        <v>3526</v>
      </c>
      <c r="I77" s="2717">
        <v>8.1999999999999993</v>
      </c>
      <c r="J77" s="2718">
        <f>7.5*2+5.5</f>
        <v>20.5</v>
      </c>
      <c r="K77" s="2719">
        <v>6</v>
      </c>
      <c r="L77" s="2720">
        <f t="shared" si="11"/>
        <v>168.1</v>
      </c>
      <c r="M77" s="2721">
        <f t="shared" si="12"/>
        <v>168.1</v>
      </c>
      <c r="N77" s="2721">
        <f t="shared" si="13"/>
        <v>1008.5999999999999</v>
      </c>
      <c r="O77" s="2750"/>
      <c r="P77" s="2750"/>
      <c r="Q77" s="2750"/>
      <c r="R77" s="2750"/>
      <c r="S77" s="2750"/>
      <c r="T77" s="2772"/>
      <c r="U77" s="2655"/>
      <c r="V77" s="2730" t="s">
        <v>3457</v>
      </c>
      <c r="W77" s="2731" t="s">
        <v>3527</v>
      </c>
      <c r="X77" s="2732" t="s">
        <v>3365</v>
      </c>
      <c r="Y77" s="2732" t="s">
        <v>3510</v>
      </c>
      <c r="Z77" s="4626"/>
      <c r="AA77" s="4627"/>
      <c r="AB77" s="2655"/>
      <c r="AC77" s="2655"/>
      <c r="AD77" s="2655"/>
      <c r="AE77" s="2655"/>
      <c r="AF77" s="2655"/>
    </row>
    <row r="78" spans="2:32" s="2656" customFormat="1" ht="35.1" customHeight="1">
      <c r="B78" s="2770"/>
      <c r="C78" s="2705"/>
      <c r="D78" s="2768"/>
      <c r="E78" s="2705"/>
      <c r="F78" s="2705"/>
      <c r="G78" s="2740" t="s">
        <v>3506</v>
      </c>
      <c r="H78" s="2753" t="s">
        <v>3420</v>
      </c>
      <c r="I78" s="2754">
        <v>3</v>
      </c>
      <c r="J78" s="2775">
        <v>8.1999999999999993</v>
      </c>
      <c r="K78" s="2776">
        <v>6</v>
      </c>
      <c r="L78" s="2720">
        <f t="shared" si="11"/>
        <v>24.599999999999998</v>
      </c>
      <c r="M78" s="2721">
        <f t="shared" si="12"/>
        <v>24.599999999999998</v>
      </c>
      <c r="N78" s="2721">
        <f t="shared" si="13"/>
        <v>147.6</v>
      </c>
      <c r="O78" s="2771"/>
      <c r="P78" s="2738" t="s">
        <v>3502</v>
      </c>
      <c r="Q78" s="2771"/>
      <c r="R78" s="2771"/>
      <c r="S78" s="2771"/>
      <c r="T78" s="2723" t="s">
        <v>3422</v>
      </c>
      <c r="U78" s="2655"/>
      <c r="V78" s="2730" t="s">
        <v>3411</v>
      </c>
      <c r="W78" s="2731" t="s">
        <v>3426</v>
      </c>
      <c r="X78" s="2732" t="s">
        <v>3365</v>
      </c>
      <c r="Y78" s="2732" t="s">
        <v>3423</v>
      </c>
      <c r="Z78" s="4626"/>
      <c r="AA78" s="4627"/>
      <c r="AB78" s="2655"/>
      <c r="AC78" s="2655"/>
      <c r="AD78" s="2655"/>
      <c r="AE78" s="2655"/>
      <c r="AF78" s="2655"/>
    </row>
    <row r="79" spans="2:32" s="2656" customFormat="1" ht="35.1" customHeight="1">
      <c r="B79" s="2770"/>
      <c r="C79" s="2705"/>
      <c r="D79" s="2768"/>
      <c r="E79" s="2705"/>
      <c r="F79" s="2705"/>
      <c r="G79" s="2740" t="s">
        <v>3519</v>
      </c>
      <c r="H79" s="2753" t="s">
        <v>3528</v>
      </c>
      <c r="I79" s="2754">
        <v>3</v>
      </c>
      <c r="J79" s="2775">
        <v>8.1999999999999993</v>
      </c>
      <c r="K79" s="2776">
        <v>6</v>
      </c>
      <c r="L79" s="2720">
        <f t="shared" si="11"/>
        <v>24.599999999999998</v>
      </c>
      <c r="M79" s="2721">
        <f t="shared" si="12"/>
        <v>24.599999999999998</v>
      </c>
      <c r="N79" s="2721">
        <f t="shared" si="13"/>
        <v>147.6</v>
      </c>
      <c r="O79" s="2771"/>
      <c r="P79" s="2738" t="s">
        <v>3453</v>
      </c>
      <c r="Q79" s="2771"/>
      <c r="R79" s="2771"/>
      <c r="S79" s="2771"/>
      <c r="T79" s="2723" t="s">
        <v>3425</v>
      </c>
      <c r="U79" s="2655"/>
      <c r="V79" s="2730" t="s">
        <v>3411</v>
      </c>
      <c r="W79" s="2731" t="s">
        <v>3431</v>
      </c>
      <c r="X79" s="2732" t="s">
        <v>3365</v>
      </c>
      <c r="Y79" s="2732" t="s">
        <v>3423</v>
      </c>
      <c r="Z79" s="4626"/>
      <c r="AA79" s="4627"/>
      <c r="AB79" s="2655"/>
      <c r="AC79" s="2655"/>
      <c r="AD79" s="2655"/>
      <c r="AE79" s="2655"/>
      <c r="AF79" s="2655"/>
    </row>
    <row r="80" spans="2:32" s="2656" customFormat="1" ht="35.1" customHeight="1">
      <c r="B80" s="2770"/>
      <c r="C80" s="2705"/>
      <c r="D80" s="2768"/>
      <c r="E80" s="2705"/>
      <c r="F80" s="2705"/>
      <c r="G80" s="2777" t="s">
        <v>3519</v>
      </c>
      <c r="H80" s="2778" t="s">
        <v>3504</v>
      </c>
      <c r="I80" s="2779">
        <v>4</v>
      </c>
      <c r="J80" s="2780">
        <v>7</v>
      </c>
      <c r="K80" s="2781">
        <v>3.5</v>
      </c>
      <c r="L80" s="2782">
        <f t="shared" si="11"/>
        <v>28</v>
      </c>
      <c r="M80" s="2782">
        <f t="shared" si="12"/>
        <v>28</v>
      </c>
      <c r="N80" s="2782">
        <f t="shared" si="13"/>
        <v>98</v>
      </c>
      <c r="O80" s="2783"/>
      <c r="P80" s="2738" t="s">
        <v>3421</v>
      </c>
      <c r="Q80" s="2783"/>
      <c r="R80" s="2783"/>
      <c r="S80" s="2783"/>
      <c r="T80" s="2723" t="s">
        <v>3425</v>
      </c>
      <c r="U80" s="2655"/>
      <c r="V80" s="2730" t="s">
        <v>3411</v>
      </c>
      <c r="W80" s="2731" t="s">
        <v>3431</v>
      </c>
      <c r="X80" s="2732" t="s">
        <v>3365</v>
      </c>
      <c r="Y80" s="2732" t="s">
        <v>3500</v>
      </c>
      <c r="Z80" s="4610"/>
      <c r="AA80" s="4612"/>
      <c r="AB80" s="2655"/>
      <c r="AC80" s="2655"/>
      <c r="AD80" s="2655"/>
      <c r="AE80" s="2655"/>
      <c r="AF80" s="2655"/>
    </row>
    <row r="81" spans="2:32" s="2656" customFormat="1" ht="35.1" customHeight="1">
      <c r="B81" s="2657"/>
      <c r="C81" s="2705"/>
      <c r="D81" s="2659"/>
      <c r="E81" s="2659"/>
      <c r="F81" s="2659"/>
      <c r="G81" s="2706" t="s">
        <v>3529</v>
      </c>
      <c r="H81" s="2707"/>
      <c r="I81" s="2708"/>
      <c r="J81" s="2709"/>
      <c r="K81" s="2710"/>
      <c r="L81" s="2711">
        <f>L82+L83</f>
        <v>49.199999999999996</v>
      </c>
      <c r="M81" s="2711">
        <f>M82+M83</f>
        <v>49.199999999999996</v>
      </c>
      <c r="N81" s="2711">
        <f>N82+N83</f>
        <v>172.2</v>
      </c>
      <c r="O81" s="2713"/>
      <c r="P81" s="2713"/>
      <c r="Q81" s="2713"/>
      <c r="R81" s="2713"/>
      <c r="S81" s="2713"/>
      <c r="T81" s="2714"/>
      <c r="U81" s="2655"/>
      <c r="V81" s="2700"/>
      <c r="W81" s="2701"/>
      <c r="X81" s="2702"/>
      <c r="Y81" s="2702"/>
      <c r="Z81" s="2701"/>
      <c r="AA81" s="2703"/>
      <c r="AB81" s="2655"/>
      <c r="AC81" s="2655"/>
      <c r="AD81" s="2655"/>
      <c r="AE81" s="2655"/>
      <c r="AF81" s="2655"/>
    </row>
    <row r="82" spans="2:32" s="2656" customFormat="1" ht="35.1" customHeight="1">
      <c r="B82" s="2770"/>
      <c r="C82" s="2705"/>
      <c r="D82" s="2768"/>
      <c r="E82" s="2705"/>
      <c r="F82" s="2705"/>
      <c r="G82" s="2740" t="s">
        <v>3530</v>
      </c>
      <c r="H82" s="2753" t="s">
        <v>3531</v>
      </c>
      <c r="I82" s="2754">
        <v>3</v>
      </c>
      <c r="J82" s="2775">
        <v>8.1999999999999993</v>
      </c>
      <c r="K82" s="2776">
        <v>3.5</v>
      </c>
      <c r="L82" s="2720">
        <f t="shared" ref="L82:L83" si="14">I82*J82</f>
        <v>24.599999999999998</v>
      </c>
      <c r="M82" s="2721">
        <f t="shared" ref="M82:M83" si="15">I82*J82</f>
        <v>24.599999999999998</v>
      </c>
      <c r="N82" s="2721">
        <f t="shared" ref="N82:N83" si="16">I82*J82*K82</f>
        <v>86.1</v>
      </c>
      <c r="O82" s="2771"/>
      <c r="P82" s="2738" t="s">
        <v>3453</v>
      </c>
      <c r="Q82" s="2771"/>
      <c r="R82" s="2771"/>
      <c r="S82" s="2771"/>
      <c r="T82" s="2723" t="s">
        <v>3422</v>
      </c>
      <c r="U82" s="2655"/>
      <c r="V82" s="2730" t="s">
        <v>3411</v>
      </c>
      <c r="W82" s="2731" t="s">
        <v>3444</v>
      </c>
      <c r="X82" s="2732" t="s">
        <v>3365</v>
      </c>
      <c r="Y82" s="2732" t="s">
        <v>3423</v>
      </c>
      <c r="Z82" s="4609" t="s">
        <v>3459</v>
      </c>
      <c r="AA82" s="4611" t="s">
        <v>3532</v>
      </c>
      <c r="AB82" s="2655"/>
      <c r="AC82" s="2655"/>
      <c r="AD82" s="2655"/>
      <c r="AE82" s="2655"/>
      <c r="AF82" s="2655"/>
    </row>
    <row r="83" spans="2:32" s="2656" customFormat="1" ht="35.1" customHeight="1">
      <c r="B83" s="2784"/>
      <c r="C83" s="2677"/>
      <c r="D83" s="2678"/>
      <c r="E83" s="2677"/>
      <c r="F83" s="2677"/>
      <c r="G83" s="2777" t="s">
        <v>3530</v>
      </c>
      <c r="H83" s="2778" t="s">
        <v>3501</v>
      </c>
      <c r="I83" s="2779">
        <v>3</v>
      </c>
      <c r="J83" s="2785">
        <v>8.1999999999999993</v>
      </c>
      <c r="K83" s="2786">
        <v>3.5</v>
      </c>
      <c r="L83" s="2787">
        <f t="shared" si="14"/>
        <v>24.599999999999998</v>
      </c>
      <c r="M83" s="2782">
        <f t="shared" si="15"/>
        <v>24.599999999999998</v>
      </c>
      <c r="N83" s="2782">
        <f t="shared" si="16"/>
        <v>86.1</v>
      </c>
      <c r="O83" s="2788"/>
      <c r="P83" s="2789" t="s">
        <v>3421</v>
      </c>
      <c r="Q83" s="2788"/>
      <c r="R83" s="2788"/>
      <c r="S83" s="2788"/>
      <c r="T83" s="2790" t="s">
        <v>3425</v>
      </c>
      <c r="U83" s="2655"/>
      <c r="V83" s="2730" t="s">
        <v>3411</v>
      </c>
      <c r="W83" s="2731" t="s">
        <v>3444</v>
      </c>
      <c r="X83" s="2732" t="s">
        <v>3365</v>
      </c>
      <c r="Y83" s="2732" t="s">
        <v>3423</v>
      </c>
      <c r="Z83" s="4610"/>
      <c r="AA83" s="4612"/>
      <c r="AB83" s="2655"/>
      <c r="AC83" s="2655"/>
      <c r="AD83" s="2655"/>
      <c r="AE83" s="2655"/>
      <c r="AF83" s="2655"/>
    </row>
    <row r="84" spans="2:32" s="2656" customFormat="1" ht="35.1" customHeight="1">
      <c r="B84" s="2657">
        <v>1.5</v>
      </c>
      <c r="C84" s="2658" t="s">
        <v>3533</v>
      </c>
      <c r="D84" s="2768"/>
      <c r="E84" s="2705"/>
      <c r="F84" s="2705"/>
      <c r="G84" s="4629" t="s">
        <v>3534</v>
      </c>
      <c r="H84" s="4630" t="s">
        <v>3535</v>
      </c>
      <c r="I84" s="2792"/>
      <c r="J84" s="2793"/>
      <c r="K84" s="2794"/>
      <c r="L84" s="2720"/>
      <c r="M84" s="2720"/>
      <c r="N84" s="2720"/>
      <c r="O84" s="2750"/>
      <c r="P84" s="2750"/>
      <c r="Q84" s="2750"/>
      <c r="R84" s="2750"/>
      <c r="S84" s="2750"/>
      <c r="T84" s="2795" t="s">
        <v>3536</v>
      </c>
      <c r="U84" s="2655"/>
      <c r="V84" s="2730"/>
      <c r="W84" s="2731"/>
      <c r="X84" s="2732"/>
      <c r="Y84" s="2732"/>
      <c r="Z84" s="2731"/>
      <c r="AA84" s="2724"/>
      <c r="AB84" s="2655"/>
      <c r="AC84" s="2655"/>
      <c r="AD84" s="2655"/>
      <c r="AE84" s="2655"/>
      <c r="AF84" s="2655"/>
    </row>
    <row r="85" spans="2:32" s="2656" customFormat="1" ht="35.1" customHeight="1">
      <c r="B85" s="2796"/>
      <c r="C85" s="2677"/>
      <c r="D85" s="2768"/>
      <c r="E85" s="2705"/>
      <c r="F85" s="2705"/>
      <c r="G85" s="4631" t="s">
        <v>3537</v>
      </c>
      <c r="H85" s="4632" t="s">
        <v>3538</v>
      </c>
      <c r="I85" s="2798"/>
      <c r="J85" s="2799"/>
      <c r="K85" s="2800"/>
      <c r="L85" s="2782"/>
      <c r="M85" s="2721"/>
      <c r="N85" s="2721"/>
      <c r="O85" s="2722"/>
      <c r="P85" s="2722"/>
      <c r="Q85" s="2722"/>
      <c r="R85" s="2722"/>
      <c r="S85" s="2722"/>
      <c r="T85" s="2801" t="s">
        <v>3536</v>
      </c>
      <c r="U85" s="2655"/>
      <c r="V85" s="2730"/>
      <c r="W85" s="2731"/>
      <c r="X85" s="2732"/>
      <c r="Y85" s="2732"/>
      <c r="Z85" s="2731"/>
      <c r="AA85" s="2724"/>
      <c r="AB85" s="2655"/>
      <c r="AC85" s="2655"/>
      <c r="AD85" s="2655"/>
      <c r="AE85" s="2655"/>
      <c r="AF85" s="2655"/>
    </row>
    <row r="86" spans="2:32" s="2656" customFormat="1" ht="35.1" customHeight="1">
      <c r="B86" s="2802">
        <v>1.6</v>
      </c>
      <c r="C86" s="2803" t="s">
        <v>3539</v>
      </c>
      <c r="D86" s="2804" t="s">
        <v>3540</v>
      </c>
      <c r="E86" s="2804">
        <v>2</v>
      </c>
      <c r="F86" s="2804" t="s">
        <v>3541</v>
      </c>
      <c r="G86" s="2805" t="s">
        <v>3230</v>
      </c>
      <c r="H86" s="2806"/>
      <c r="I86" s="2807">
        <v>6.5</v>
      </c>
      <c r="J86" s="2808">
        <v>23.675000000000001</v>
      </c>
      <c r="K86" s="2809">
        <v>2.7</v>
      </c>
      <c r="L86" s="2810">
        <f>I86*J86</f>
        <v>153.88750000000002</v>
      </c>
      <c r="M86" s="2810">
        <f>I86*J86</f>
        <v>153.88750000000002</v>
      </c>
      <c r="N86" s="2810">
        <f>I86*J86*K86</f>
        <v>415.49625000000009</v>
      </c>
      <c r="O86" s="2811" t="s">
        <v>3542</v>
      </c>
      <c r="P86" s="2812"/>
      <c r="Q86" s="2812"/>
      <c r="R86" s="2812"/>
      <c r="S86" s="2812"/>
      <c r="T86" s="2813"/>
      <c r="U86" s="2655"/>
      <c r="V86" s="2730"/>
      <c r="W86" s="2731"/>
      <c r="X86" s="2732"/>
      <c r="Y86" s="2732"/>
      <c r="Z86" s="2731"/>
      <c r="AA86" s="2724"/>
      <c r="AB86" s="2655"/>
      <c r="AC86" s="2655"/>
      <c r="AD86" s="2655"/>
      <c r="AE86" s="2655"/>
      <c r="AF86" s="2655"/>
    </row>
    <row r="87" spans="2:32" s="2656" customFormat="1" ht="35.1" customHeight="1">
      <c r="B87" s="2657">
        <v>1.7</v>
      </c>
      <c r="C87" s="2658" t="s">
        <v>3543</v>
      </c>
      <c r="D87" s="2768" t="s">
        <v>3544</v>
      </c>
      <c r="E87" s="2659">
        <v>2</v>
      </c>
      <c r="F87" s="2705" t="s">
        <v>3541</v>
      </c>
      <c r="G87" s="4629" t="s">
        <v>3545</v>
      </c>
      <c r="H87" s="4630"/>
      <c r="I87" s="2792">
        <v>11</v>
      </c>
      <c r="J87" s="2793">
        <v>28.7</v>
      </c>
      <c r="K87" s="2794">
        <v>2.7</v>
      </c>
      <c r="L87" s="2720">
        <f>I87*J87</f>
        <v>315.7</v>
      </c>
      <c r="M87" s="2720">
        <f>I87*J87</f>
        <v>315.7</v>
      </c>
      <c r="N87" s="2720">
        <f>I87*J87*K87</f>
        <v>852.39</v>
      </c>
      <c r="O87" s="2814" t="s">
        <v>3546</v>
      </c>
      <c r="P87" s="2750"/>
      <c r="Q87" s="2750"/>
      <c r="R87" s="2750"/>
      <c r="S87" s="2750"/>
      <c r="T87" s="2795" t="s">
        <v>3547</v>
      </c>
      <c r="U87" s="2655"/>
      <c r="V87" s="2730"/>
      <c r="W87" s="2731"/>
      <c r="X87" s="2732"/>
      <c r="Y87" s="2732"/>
      <c r="Z87" s="2731"/>
      <c r="AA87" s="2724"/>
      <c r="AB87" s="2655"/>
      <c r="AC87" s="2655"/>
      <c r="AD87" s="2655"/>
      <c r="AE87" s="2655"/>
      <c r="AF87" s="2655"/>
    </row>
    <row r="88" spans="2:32" s="2656" customFormat="1" ht="35.1" customHeight="1">
      <c r="B88" s="2796"/>
      <c r="C88" s="2677"/>
      <c r="D88" s="2768"/>
      <c r="E88" s="2705"/>
      <c r="F88" s="2705"/>
      <c r="G88" s="4631" t="s">
        <v>3548</v>
      </c>
      <c r="H88" s="4632" t="s">
        <v>3549</v>
      </c>
      <c r="I88" s="2798">
        <v>10</v>
      </c>
      <c r="J88" s="2799">
        <v>20.5</v>
      </c>
      <c r="K88" s="2800">
        <v>4.5</v>
      </c>
      <c r="L88" s="2782">
        <f>I88*J88</f>
        <v>205</v>
      </c>
      <c r="M88" s="2721">
        <f>I88*J88</f>
        <v>205</v>
      </c>
      <c r="N88" s="2721">
        <f>I88*J88*K88</f>
        <v>922.5</v>
      </c>
      <c r="O88" s="2815" t="s">
        <v>3550</v>
      </c>
      <c r="P88" s="2722"/>
      <c r="Q88" s="2722"/>
      <c r="R88" s="2722"/>
      <c r="S88" s="2722"/>
      <c r="T88" s="2801"/>
      <c r="U88" s="2655"/>
      <c r="V88" s="2730"/>
      <c r="W88" s="2731"/>
      <c r="X88" s="2732"/>
      <c r="Y88" s="2732"/>
      <c r="Z88" s="2731"/>
      <c r="AA88" s="2724"/>
      <c r="AB88" s="2655"/>
      <c r="AC88" s="2655"/>
      <c r="AD88" s="2655"/>
      <c r="AE88" s="2655"/>
      <c r="AF88" s="2655"/>
    </row>
    <row r="89" spans="2:32" s="2645" customFormat="1" ht="50.1" customHeight="1">
      <c r="B89" s="2629">
        <v>2</v>
      </c>
      <c r="C89" s="2630" t="s">
        <v>3551</v>
      </c>
      <c r="D89" s="2631" t="s">
        <v>1878</v>
      </c>
      <c r="E89" s="2631">
        <v>1</v>
      </c>
      <c r="F89" s="2631">
        <v>2</v>
      </c>
      <c r="G89" s="4604" t="s">
        <v>2155</v>
      </c>
      <c r="H89" s="4605"/>
      <c r="I89" s="2816">
        <v>37</v>
      </c>
      <c r="J89" s="2817">
        <v>38</v>
      </c>
      <c r="K89" s="2818" t="s">
        <v>3552</v>
      </c>
      <c r="L89" s="2632">
        <f>L90</f>
        <v>1406</v>
      </c>
      <c r="M89" s="2632">
        <f>M90+M93</f>
        <v>1938</v>
      </c>
      <c r="N89" s="2632">
        <f>N90+N93</f>
        <v>12939</v>
      </c>
      <c r="O89" s="2633"/>
      <c r="P89" s="2634" t="s">
        <v>3553</v>
      </c>
      <c r="Q89" s="2635" t="s">
        <v>3554</v>
      </c>
      <c r="R89" s="2635" t="s">
        <v>3360</v>
      </c>
      <c r="S89" s="2635" t="s">
        <v>3555</v>
      </c>
      <c r="T89" s="2636"/>
      <c r="U89" s="2637"/>
      <c r="V89" s="2638"/>
      <c r="W89" s="2639"/>
      <c r="X89" s="2640"/>
      <c r="Y89" s="2641"/>
      <c r="Z89" s="2642"/>
      <c r="AA89" s="2643"/>
      <c r="AB89" s="2644"/>
      <c r="AC89" s="2644"/>
      <c r="AD89" s="2644"/>
      <c r="AE89" s="2644"/>
      <c r="AF89" s="2644"/>
    </row>
    <row r="90" spans="2:32" s="2656" customFormat="1" ht="35.1" customHeight="1">
      <c r="B90" s="2657"/>
      <c r="C90" s="2705"/>
      <c r="D90" s="2659"/>
      <c r="E90" s="2659"/>
      <c r="F90" s="2659"/>
      <c r="G90" s="2819" t="s">
        <v>3388</v>
      </c>
      <c r="H90" s="2820"/>
      <c r="I90" s="2821">
        <v>37</v>
      </c>
      <c r="J90" s="2822">
        <v>38</v>
      </c>
      <c r="K90" s="2823">
        <v>7.5</v>
      </c>
      <c r="L90" s="2711">
        <f>I90*J90</f>
        <v>1406</v>
      </c>
      <c r="M90" s="2712">
        <f>I90*J90</f>
        <v>1406</v>
      </c>
      <c r="N90" s="2712">
        <f>I90*J90*K90</f>
        <v>10545</v>
      </c>
      <c r="O90" s="2713"/>
      <c r="P90" s="2713"/>
      <c r="Q90" s="2713"/>
      <c r="R90" s="2713"/>
      <c r="S90" s="2713"/>
      <c r="T90" s="2714"/>
      <c r="U90" s="2655"/>
      <c r="V90" s="2700"/>
      <c r="W90" s="2701"/>
      <c r="X90" s="2702"/>
      <c r="Y90" s="2702"/>
      <c r="Z90" s="2701"/>
      <c r="AA90" s="2703"/>
      <c r="AB90" s="2655"/>
      <c r="AC90" s="2655"/>
      <c r="AD90" s="2655"/>
      <c r="AE90" s="2655"/>
      <c r="AF90" s="2655"/>
    </row>
    <row r="91" spans="2:32" s="2656" customFormat="1" ht="35.1" customHeight="1">
      <c r="B91" s="2704"/>
      <c r="C91" s="2705"/>
      <c r="D91" s="2768"/>
      <c r="E91" s="2705"/>
      <c r="F91" s="2705"/>
      <c r="G91" s="2824" t="s">
        <v>3388</v>
      </c>
      <c r="H91" s="2825" t="s">
        <v>3556</v>
      </c>
      <c r="I91" s="2717">
        <v>37</v>
      </c>
      <c r="J91" s="2718">
        <v>38</v>
      </c>
      <c r="K91" s="2719">
        <v>7.5</v>
      </c>
      <c r="L91" s="2720">
        <f>I91*J91-L92</f>
        <v>1382</v>
      </c>
      <c r="M91" s="2721">
        <f>I91*J91-M92</f>
        <v>1382</v>
      </c>
      <c r="N91" s="2721">
        <f>I91*J91*K91-N92</f>
        <v>10365</v>
      </c>
      <c r="O91" s="2722"/>
      <c r="P91" s="2722"/>
      <c r="Q91" s="2722"/>
      <c r="R91" s="2722"/>
      <c r="S91" s="2722"/>
      <c r="T91" s="2826"/>
      <c r="U91" s="2655"/>
      <c r="V91" s="2730" t="s">
        <v>3557</v>
      </c>
      <c r="W91" s="2731" t="s">
        <v>3441</v>
      </c>
      <c r="X91" s="2732" t="s">
        <v>3365</v>
      </c>
      <c r="Y91" s="2732" t="s">
        <v>3558</v>
      </c>
      <c r="Z91" s="4628" t="s">
        <v>3559</v>
      </c>
      <c r="AA91" s="4611" t="s">
        <v>3560</v>
      </c>
      <c r="AB91" s="2655"/>
      <c r="AC91" s="2655"/>
      <c r="AD91" s="2655"/>
      <c r="AE91" s="2655"/>
      <c r="AF91" s="2655"/>
    </row>
    <row r="92" spans="2:32" s="2656" customFormat="1" ht="35.1" customHeight="1">
      <c r="B92" s="2770"/>
      <c r="C92" s="2705"/>
      <c r="D92" s="2768"/>
      <c r="E92" s="2705"/>
      <c r="F92" s="2705"/>
      <c r="G92" s="2827" t="s">
        <v>3388</v>
      </c>
      <c r="H92" s="2828" t="s">
        <v>3561</v>
      </c>
      <c r="I92" s="2779">
        <v>8</v>
      </c>
      <c r="J92" s="2829">
        <v>3</v>
      </c>
      <c r="K92" s="2781">
        <v>7.5</v>
      </c>
      <c r="L92" s="2720">
        <f t="shared" ref="L92" si="17">I92*J92</f>
        <v>24</v>
      </c>
      <c r="M92" s="2721">
        <f t="shared" ref="M92" si="18">I92*J92</f>
        <v>24</v>
      </c>
      <c r="N92" s="2721">
        <f t="shared" ref="N92" si="19">I92*J92*K92</f>
        <v>180</v>
      </c>
      <c r="O92" s="2722"/>
      <c r="P92" s="2722"/>
      <c r="Q92" s="2722"/>
      <c r="R92" s="2722"/>
      <c r="S92" s="2722"/>
      <c r="T92" s="2801"/>
      <c r="U92" s="2655"/>
      <c r="V92" s="2730" t="s">
        <v>3411</v>
      </c>
      <c r="W92" s="2731" t="s">
        <v>3431</v>
      </c>
      <c r="X92" s="2732" t="s">
        <v>3365</v>
      </c>
      <c r="Y92" s="2732" t="s">
        <v>3505</v>
      </c>
      <c r="Z92" s="4610"/>
      <c r="AA92" s="4612"/>
      <c r="AB92" s="2655"/>
      <c r="AC92" s="2655"/>
      <c r="AD92" s="2655"/>
      <c r="AE92" s="2655"/>
      <c r="AF92" s="2655"/>
    </row>
    <row r="93" spans="2:32" s="2656" customFormat="1" ht="35.1" customHeight="1">
      <c r="B93" s="2770"/>
      <c r="C93" s="2705"/>
      <c r="D93" s="2768"/>
      <c r="E93" s="2705"/>
      <c r="F93" s="2705"/>
      <c r="G93" s="2819" t="s">
        <v>1534</v>
      </c>
      <c r="H93" s="2707"/>
      <c r="I93" s="2821">
        <v>14</v>
      </c>
      <c r="J93" s="2822">
        <v>38</v>
      </c>
      <c r="K93" s="2823">
        <v>4.5</v>
      </c>
      <c r="L93" s="2711">
        <f>I93*J93</f>
        <v>532</v>
      </c>
      <c r="M93" s="2712">
        <f>I93*J93</f>
        <v>532</v>
      </c>
      <c r="N93" s="2712">
        <f>I93*J93*K93</f>
        <v>2394</v>
      </c>
      <c r="O93" s="2713"/>
      <c r="P93" s="2713"/>
      <c r="Q93" s="2713"/>
      <c r="R93" s="2713"/>
      <c r="S93" s="2713"/>
      <c r="T93" s="2714"/>
      <c r="U93" s="2655"/>
      <c r="V93" s="2700"/>
      <c r="W93" s="2701"/>
      <c r="X93" s="2702"/>
      <c r="Y93" s="2702"/>
      <c r="Z93" s="2701"/>
      <c r="AA93" s="2703"/>
      <c r="AB93" s="2655"/>
      <c r="AC93" s="2655"/>
      <c r="AD93" s="2655"/>
      <c r="AE93" s="2655"/>
      <c r="AF93" s="2655"/>
    </row>
    <row r="94" spans="2:32" s="2656" customFormat="1" ht="35.1" customHeight="1">
      <c r="B94" s="2770"/>
      <c r="C94" s="2705"/>
      <c r="D94" s="2768"/>
      <c r="E94" s="2705"/>
      <c r="F94" s="2705"/>
      <c r="G94" s="2830" t="s">
        <v>1534</v>
      </c>
      <c r="H94" s="2825" t="s">
        <v>3562</v>
      </c>
      <c r="I94" s="2831">
        <v>8</v>
      </c>
      <c r="J94" s="2832">
        <v>22</v>
      </c>
      <c r="K94" s="2729">
        <v>4.5</v>
      </c>
      <c r="L94" s="2720">
        <f t="shared" ref="L94:L101" si="20">I94*J94</f>
        <v>176</v>
      </c>
      <c r="M94" s="2721">
        <f t="shared" ref="M94:M101" si="21">I94*J94</f>
        <v>176</v>
      </c>
      <c r="N94" s="2721">
        <f t="shared" ref="N94:N101" si="22">I94*J94*K94</f>
        <v>792</v>
      </c>
      <c r="O94" s="2722"/>
      <c r="P94" s="2722"/>
      <c r="Q94" s="2722"/>
      <c r="R94" s="2722"/>
      <c r="S94" s="2722"/>
      <c r="T94" s="2795" t="s">
        <v>3563</v>
      </c>
      <c r="U94" s="2655"/>
      <c r="V94" s="2730" t="s">
        <v>3564</v>
      </c>
      <c r="W94" s="2731" t="s">
        <v>3565</v>
      </c>
      <c r="X94" s="2732" t="s">
        <v>3365</v>
      </c>
      <c r="Y94" s="2732" t="s">
        <v>3566</v>
      </c>
      <c r="Z94" s="4609" t="s">
        <v>3459</v>
      </c>
      <c r="AA94" s="4611" t="s">
        <v>3368</v>
      </c>
      <c r="AB94" s="2655"/>
      <c r="AC94" s="2655"/>
      <c r="AD94" s="2655"/>
      <c r="AE94" s="2655"/>
      <c r="AF94" s="2655"/>
    </row>
    <row r="95" spans="2:32" s="2656" customFormat="1" ht="35.1" customHeight="1">
      <c r="B95" s="2770"/>
      <c r="C95" s="2705"/>
      <c r="D95" s="2768"/>
      <c r="E95" s="2705"/>
      <c r="F95" s="2705"/>
      <c r="G95" s="2830" t="s">
        <v>1534</v>
      </c>
      <c r="H95" s="2825" t="s">
        <v>3567</v>
      </c>
      <c r="I95" s="2831">
        <v>8</v>
      </c>
      <c r="J95" s="2832">
        <v>13</v>
      </c>
      <c r="K95" s="2729">
        <v>4.5</v>
      </c>
      <c r="L95" s="2720">
        <f t="shared" si="20"/>
        <v>104</v>
      </c>
      <c r="M95" s="2721">
        <f t="shared" si="21"/>
        <v>104</v>
      </c>
      <c r="N95" s="2721">
        <f t="shared" si="22"/>
        <v>468</v>
      </c>
      <c r="O95" s="2722"/>
      <c r="P95" s="2722"/>
      <c r="Q95" s="2722"/>
      <c r="R95" s="2722"/>
      <c r="S95" s="2722"/>
      <c r="T95" s="2795" t="s">
        <v>3568</v>
      </c>
      <c r="U95" s="2655"/>
      <c r="V95" s="2730" t="s">
        <v>3569</v>
      </c>
      <c r="W95" s="2731" t="s">
        <v>3444</v>
      </c>
      <c r="X95" s="2732" t="s">
        <v>3365</v>
      </c>
      <c r="Y95" s="2732" t="s">
        <v>3570</v>
      </c>
      <c r="Z95" s="4626"/>
      <c r="AA95" s="4627"/>
      <c r="AB95" s="2655"/>
      <c r="AC95" s="2655"/>
      <c r="AD95" s="2655"/>
      <c r="AE95" s="2655"/>
      <c r="AF95" s="2655"/>
    </row>
    <row r="96" spans="2:32" s="2656" customFormat="1" ht="35.1" customHeight="1">
      <c r="B96" s="2770"/>
      <c r="C96" s="2705"/>
      <c r="D96" s="2768"/>
      <c r="E96" s="2705"/>
      <c r="F96" s="2705"/>
      <c r="G96" s="2830" t="s">
        <v>1534</v>
      </c>
      <c r="H96" s="2825" t="s">
        <v>105</v>
      </c>
      <c r="I96" s="2831">
        <v>6</v>
      </c>
      <c r="J96" s="2832">
        <v>18</v>
      </c>
      <c r="K96" s="2729">
        <v>4.5</v>
      </c>
      <c r="L96" s="2720">
        <f t="shared" si="20"/>
        <v>108</v>
      </c>
      <c r="M96" s="2721">
        <f t="shared" si="21"/>
        <v>108</v>
      </c>
      <c r="N96" s="2721">
        <f t="shared" si="22"/>
        <v>486</v>
      </c>
      <c r="O96" s="2744"/>
      <c r="P96" s="2744"/>
      <c r="Q96" s="2744"/>
      <c r="R96" s="2744"/>
      <c r="S96" s="2744"/>
      <c r="T96" s="2723"/>
      <c r="U96" s="2655"/>
      <c r="V96" s="2730" t="s">
        <v>3525</v>
      </c>
      <c r="W96" s="2731" t="s">
        <v>3571</v>
      </c>
      <c r="X96" s="2732" t="s">
        <v>3572</v>
      </c>
      <c r="Y96" s="2732" t="s">
        <v>3405</v>
      </c>
      <c r="Z96" s="4626"/>
      <c r="AA96" s="4627"/>
      <c r="AB96" s="2655"/>
      <c r="AC96" s="2655"/>
      <c r="AD96" s="2655"/>
      <c r="AE96" s="2655"/>
      <c r="AF96" s="2655"/>
    </row>
    <row r="97" spans="2:32" s="2656" customFormat="1" ht="35.1" customHeight="1">
      <c r="B97" s="2770"/>
      <c r="C97" s="2705"/>
      <c r="D97" s="2768"/>
      <c r="E97" s="2705"/>
      <c r="F97" s="2705"/>
      <c r="G97" s="2830" t="s">
        <v>1534</v>
      </c>
      <c r="H97" s="2833" t="s">
        <v>3573</v>
      </c>
      <c r="I97" s="2831">
        <v>3.4</v>
      </c>
      <c r="J97" s="2832">
        <v>10.8</v>
      </c>
      <c r="K97" s="2729">
        <v>4.5</v>
      </c>
      <c r="L97" s="2720">
        <f t="shared" si="20"/>
        <v>36.72</v>
      </c>
      <c r="M97" s="2721">
        <f t="shared" si="21"/>
        <v>36.72</v>
      </c>
      <c r="N97" s="2721">
        <f t="shared" si="22"/>
        <v>165.24</v>
      </c>
      <c r="O97" s="2722"/>
      <c r="P97" s="2722"/>
      <c r="Q97" s="2722"/>
      <c r="R97" s="2722"/>
      <c r="S97" s="2722"/>
      <c r="T97" s="2801"/>
      <c r="U97" s="2655"/>
      <c r="V97" s="2730" t="s">
        <v>3402</v>
      </c>
      <c r="W97" s="2731" t="s">
        <v>3441</v>
      </c>
      <c r="X97" s="2732" t="s">
        <v>3404</v>
      </c>
      <c r="Y97" s="2732" t="s">
        <v>3405</v>
      </c>
      <c r="Z97" s="4626"/>
      <c r="AA97" s="4627"/>
      <c r="AB97" s="2655"/>
      <c r="AC97" s="2655"/>
      <c r="AD97" s="2655"/>
      <c r="AE97" s="2655"/>
      <c r="AF97" s="2655"/>
    </row>
    <row r="98" spans="2:32" s="2656" customFormat="1" ht="35.1" customHeight="1">
      <c r="B98" s="2770"/>
      <c r="C98" s="2705"/>
      <c r="D98" s="2768"/>
      <c r="E98" s="2705"/>
      <c r="F98" s="2705"/>
      <c r="G98" s="2830" t="s">
        <v>1534</v>
      </c>
      <c r="H98" s="2825" t="s">
        <v>3574</v>
      </c>
      <c r="I98" s="2831">
        <v>3.4</v>
      </c>
      <c r="J98" s="2832">
        <v>3.2</v>
      </c>
      <c r="K98" s="2729">
        <v>4.5</v>
      </c>
      <c r="L98" s="2720">
        <f t="shared" si="20"/>
        <v>10.88</v>
      </c>
      <c r="M98" s="2721">
        <f t="shared" si="21"/>
        <v>10.88</v>
      </c>
      <c r="N98" s="2721">
        <f t="shared" si="22"/>
        <v>48.96</v>
      </c>
      <c r="O98" s="2722"/>
      <c r="P98" s="2722"/>
      <c r="Q98" s="2722"/>
      <c r="R98" s="2722"/>
      <c r="S98" s="2722"/>
      <c r="T98" s="2723"/>
      <c r="U98" s="2655"/>
      <c r="V98" s="2730" t="s">
        <v>3411</v>
      </c>
      <c r="W98" s="2731" t="s">
        <v>3493</v>
      </c>
      <c r="X98" s="2732" t="s">
        <v>3413</v>
      </c>
      <c r="Y98" s="2732" t="s">
        <v>3575</v>
      </c>
      <c r="Z98" s="4626"/>
      <c r="AA98" s="4627"/>
      <c r="AB98" s="2655"/>
      <c r="AC98" s="2655"/>
      <c r="AD98" s="2655"/>
      <c r="AE98" s="2655"/>
      <c r="AF98" s="2655"/>
    </row>
    <row r="99" spans="2:32" s="2656" customFormat="1" ht="35.1" customHeight="1">
      <c r="B99" s="2770"/>
      <c r="C99" s="2705"/>
      <c r="D99" s="2768"/>
      <c r="E99" s="2705"/>
      <c r="F99" s="2705"/>
      <c r="G99" s="2830" t="s">
        <v>1534</v>
      </c>
      <c r="H99" s="2825" t="s">
        <v>3576</v>
      </c>
      <c r="I99" s="2717">
        <v>3.4</v>
      </c>
      <c r="J99" s="2718">
        <v>6</v>
      </c>
      <c r="K99" s="2729">
        <v>4.5</v>
      </c>
      <c r="L99" s="2720">
        <f t="shared" si="20"/>
        <v>20.399999999999999</v>
      </c>
      <c r="M99" s="2721">
        <f t="shared" si="21"/>
        <v>20.399999999999999</v>
      </c>
      <c r="N99" s="2721">
        <f t="shared" si="22"/>
        <v>91.8</v>
      </c>
      <c r="O99" s="2722"/>
      <c r="P99" s="2722"/>
      <c r="Q99" s="2722"/>
      <c r="R99" s="2722"/>
      <c r="S99" s="2722"/>
      <c r="T99" s="2723"/>
      <c r="U99" s="2655"/>
      <c r="V99" s="2730" t="s">
        <v>3434</v>
      </c>
      <c r="W99" s="2731" t="s">
        <v>3577</v>
      </c>
      <c r="X99" s="2732" t="s">
        <v>3365</v>
      </c>
      <c r="Y99" s="2732" t="s">
        <v>3578</v>
      </c>
      <c r="Z99" s="4626"/>
      <c r="AA99" s="4627"/>
      <c r="AB99" s="2655"/>
      <c r="AC99" s="2655"/>
      <c r="AD99" s="2655"/>
      <c r="AE99" s="2655"/>
      <c r="AF99" s="2655"/>
    </row>
    <row r="100" spans="2:32" s="2656" customFormat="1" ht="35.1" customHeight="1">
      <c r="B100" s="2770"/>
      <c r="C100" s="2705"/>
      <c r="D100" s="2768"/>
      <c r="E100" s="2705"/>
      <c r="F100" s="2705"/>
      <c r="G100" s="2830" t="s">
        <v>1534</v>
      </c>
      <c r="H100" s="2825" t="s">
        <v>3579</v>
      </c>
      <c r="I100" s="2717">
        <v>8</v>
      </c>
      <c r="J100" s="2718">
        <v>3</v>
      </c>
      <c r="K100" s="2729">
        <v>4.5</v>
      </c>
      <c r="L100" s="2720">
        <f t="shared" si="20"/>
        <v>24</v>
      </c>
      <c r="M100" s="2721">
        <f t="shared" si="21"/>
        <v>24</v>
      </c>
      <c r="N100" s="2721">
        <f t="shared" si="22"/>
        <v>108</v>
      </c>
      <c r="O100" s="2722"/>
      <c r="P100" s="2722"/>
      <c r="Q100" s="2722"/>
      <c r="R100" s="2722"/>
      <c r="S100" s="2722"/>
      <c r="T100" s="2723"/>
      <c r="U100" s="2655"/>
      <c r="V100" s="2730" t="s">
        <v>3411</v>
      </c>
      <c r="W100" s="2731" t="s">
        <v>3444</v>
      </c>
      <c r="X100" s="2732" t="s">
        <v>3365</v>
      </c>
      <c r="Y100" s="2732" t="s">
        <v>3405</v>
      </c>
      <c r="Z100" s="4626"/>
      <c r="AA100" s="4627"/>
      <c r="AB100" s="2655"/>
      <c r="AC100" s="2655"/>
      <c r="AD100" s="2655"/>
      <c r="AE100" s="2655"/>
      <c r="AF100" s="2655"/>
    </row>
    <row r="101" spans="2:32" s="2656" customFormat="1" ht="35.1" customHeight="1">
      <c r="B101" s="2770"/>
      <c r="C101" s="2705"/>
      <c r="D101" s="2768"/>
      <c r="E101" s="2705"/>
      <c r="F101" s="2705"/>
      <c r="G101" s="2834" t="s">
        <v>1534</v>
      </c>
      <c r="H101" s="2828" t="s">
        <v>3451</v>
      </c>
      <c r="I101" s="2754">
        <v>2.6</v>
      </c>
      <c r="J101" s="2755">
        <v>20</v>
      </c>
      <c r="K101" s="2756">
        <v>4.5</v>
      </c>
      <c r="L101" s="2720">
        <f t="shared" si="20"/>
        <v>52</v>
      </c>
      <c r="M101" s="2721">
        <f t="shared" si="21"/>
        <v>52</v>
      </c>
      <c r="N101" s="2721">
        <f t="shared" si="22"/>
        <v>234</v>
      </c>
      <c r="O101" s="2766"/>
      <c r="P101" s="2766"/>
      <c r="Q101" s="2766"/>
      <c r="R101" s="2766"/>
      <c r="S101" s="2766"/>
      <c r="T101" s="2835"/>
      <c r="U101" s="2655"/>
      <c r="V101" s="2730" t="s">
        <v>3402</v>
      </c>
      <c r="W101" s="2731" t="s">
        <v>3441</v>
      </c>
      <c r="X101" s="2732" t="s">
        <v>3404</v>
      </c>
      <c r="Y101" s="2732" t="s">
        <v>3580</v>
      </c>
      <c r="Z101" s="4610"/>
      <c r="AA101" s="4612"/>
      <c r="AB101" s="2655"/>
      <c r="AC101" s="2655"/>
      <c r="AD101" s="2655"/>
      <c r="AE101" s="2655"/>
      <c r="AF101" s="2655"/>
    </row>
    <row r="102" spans="2:32" s="2645" customFormat="1" ht="50.1" customHeight="1">
      <c r="B102" s="2629">
        <v>3</v>
      </c>
      <c r="C102" s="2630" t="s">
        <v>3581</v>
      </c>
      <c r="D102" s="2631" t="s">
        <v>3582</v>
      </c>
      <c r="E102" s="2631">
        <v>1</v>
      </c>
      <c r="F102" s="2631">
        <v>1</v>
      </c>
      <c r="G102" s="4604"/>
      <c r="H102" s="4605"/>
      <c r="I102" s="2816">
        <v>19</v>
      </c>
      <c r="J102" s="2817">
        <v>14.2</v>
      </c>
      <c r="K102" s="2836">
        <v>5.3</v>
      </c>
      <c r="L102" s="2632">
        <f>L103</f>
        <v>251.8</v>
      </c>
      <c r="M102" s="2632">
        <f>M103</f>
        <v>251.8</v>
      </c>
      <c r="N102" s="2632">
        <f>N103</f>
        <v>1334.54</v>
      </c>
      <c r="O102" s="2633"/>
      <c r="P102" s="2634" t="s">
        <v>3583</v>
      </c>
      <c r="Q102" s="2635" t="s">
        <v>3584</v>
      </c>
      <c r="R102" s="2635" t="s">
        <v>3360</v>
      </c>
      <c r="S102" s="2635" t="s">
        <v>3585</v>
      </c>
      <c r="T102" s="2636"/>
      <c r="U102" s="2637"/>
      <c r="V102" s="2638"/>
      <c r="W102" s="2639"/>
      <c r="X102" s="2640"/>
      <c r="Y102" s="2641"/>
      <c r="Z102" s="2642"/>
      <c r="AA102" s="2643"/>
      <c r="AB102" s="2644"/>
      <c r="AC102" s="2644"/>
      <c r="AD102" s="2644"/>
      <c r="AE102" s="2644"/>
      <c r="AF102" s="2644"/>
    </row>
    <row r="103" spans="2:32" s="2656" customFormat="1" ht="35.1" customHeight="1">
      <c r="B103" s="2796"/>
      <c r="C103" s="2705"/>
      <c r="D103" s="2768"/>
      <c r="E103" s="2705"/>
      <c r="F103" s="2705"/>
      <c r="G103" s="2837" t="s">
        <v>3388</v>
      </c>
      <c r="H103" s="2838" t="s">
        <v>3586</v>
      </c>
      <c r="I103" s="2727">
        <v>19</v>
      </c>
      <c r="J103" s="2728">
        <v>14.2</v>
      </c>
      <c r="K103" s="2839">
        <v>5.3</v>
      </c>
      <c r="L103" s="2720">
        <f>I103*J103-6*3</f>
        <v>251.8</v>
      </c>
      <c r="M103" s="2721">
        <f>I103*J103-6*3</f>
        <v>251.8</v>
      </c>
      <c r="N103" s="2721">
        <f>(I103*J103-6*3)*K103</f>
        <v>1334.54</v>
      </c>
      <c r="O103" s="2840"/>
      <c r="P103" s="2840"/>
      <c r="Q103" s="2840"/>
      <c r="R103" s="2840"/>
      <c r="S103" s="2840"/>
      <c r="T103" s="2795" t="s">
        <v>3587</v>
      </c>
      <c r="U103" s="2655"/>
      <c r="V103" s="2730" t="s">
        <v>3557</v>
      </c>
      <c r="W103" s="2731" t="s">
        <v>3588</v>
      </c>
      <c r="X103" s="2732" t="s">
        <v>3365</v>
      </c>
      <c r="Y103" s="2732" t="s">
        <v>3578</v>
      </c>
      <c r="Z103" s="2841" t="s">
        <v>3559</v>
      </c>
      <c r="AA103" s="2842" t="s">
        <v>3560</v>
      </c>
      <c r="AB103" s="2655"/>
      <c r="AC103" s="2655"/>
      <c r="AD103" s="2655"/>
      <c r="AE103" s="2655"/>
      <c r="AF103" s="2655"/>
    </row>
    <row r="104" spans="2:32" s="2645" customFormat="1" ht="50.1" customHeight="1">
      <c r="B104" s="2629">
        <v>4</v>
      </c>
      <c r="C104" s="2630" t="s">
        <v>3589</v>
      </c>
      <c r="D104" s="2631" t="s">
        <v>1568</v>
      </c>
      <c r="E104" s="2631">
        <v>1</v>
      </c>
      <c r="F104" s="2631">
        <v>1</v>
      </c>
      <c r="G104" s="4604"/>
      <c r="H104" s="4605"/>
      <c r="I104" s="2816">
        <v>15</v>
      </c>
      <c r="J104" s="2817">
        <v>50.5</v>
      </c>
      <c r="K104" s="2818" t="s">
        <v>3590</v>
      </c>
      <c r="L104" s="2632">
        <f>I104*J104</f>
        <v>757.5</v>
      </c>
      <c r="M104" s="2632">
        <f>I104*J104</f>
        <v>757.5</v>
      </c>
      <c r="N104" s="2632">
        <f>SUM(N105:N109)</f>
        <v>7065</v>
      </c>
      <c r="O104" s="2633"/>
      <c r="P104" s="2634" t="s">
        <v>3591</v>
      </c>
      <c r="Q104" s="2635" t="s">
        <v>3592</v>
      </c>
      <c r="R104" s="2635" t="s">
        <v>3360</v>
      </c>
      <c r="S104" s="2635" t="s">
        <v>3593</v>
      </c>
      <c r="T104" s="2636"/>
      <c r="U104" s="2637"/>
      <c r="V104" s="2638"/>
      <c r="W104" s="2639"/>
      <c r="X104" s="2640"/>
      <c r="Y104" s="2641"/>
      <c r="Z104" s="2642"/>
      <c r="AA104" s="2643"/>
      <c r="AB104" s="2644"/>
      <c r="AC104" s="2644"/>
      <c r="AD104" s="2644"/>
      <c r="AE104" s="2644"/>
      <c r="AF104" s="2644"/>
    </row>
    <row r="105" spans="2:32" s="2656" customFormat="1" ht="60" customHeight="1">
      <c r="B105" s="2657"/>
      <c r="C105" s="2658"/>
      <c r="D105" s="2768"/>
      <c r="E105" s="2659"/>
      <c r="F105" s="2659"/>
      <c r="G105" s="2716" t="s">
        <v>3389</v>
      </c>
      <c r="H105" s="2843" t="s">
        <v>3594</v>
      </c>
      <c r="I105" s="2717">
        <v>15</v>
      </c>
      <c r="J105" s="2718">
        <f>5.75+6.25*2+4.25+5.5</f>
        <v>28</v>
      </c>
      <c r="K105" s="2844">
        <v>12</v>
      </c>
      <c r="L105" s="2720">
        <f t="shared" ref="L105:L109" si="23">I105*J105</f>
        <v>420</v>
      </c>
      <c r="M105" s="2721">
        <f t="shared" ref="M105:M109" si="24">I105*J105</f>
        <v>420</v>
      </c>
      <c r="N105" s="2721">
        <f t="shared" ref="N105:N109" si="25">I105*J105*K105</f>
        <v>5040</v>
      </c>
      <c r="O105" s="2665" t="s">
        <v>3595</v>
      </c>
      <c r="P105" s="2722"/>
      <c r="Q105" s="2722"/>
      <c r="R105" s="2722"/>
      <c r="S105" s="2722"/>
      <c r="T105" s="2795" t="s">
        <v>3596</v>
      </c>
      <c r="U105" s="2655"/>
      <c r="V105" s="2730" t="s">
        <v>3434</v>
      </c>
      <c r="W105" s="2731" t="s">
        <v>3597</v>
      </c>
      <c r="X105" s="2732" t="s">
        <v>3365</v>
      </c>
      <c r="Y105" s="2732" t="s">
        <v>3578</v>
      </c>
      <c r="Z105" s="4628" t="s">
        <v>3367</v>
      </c>
      <c r="AA105" s="4611" t="s">
        <v>3598</v>
      </c>
      <c r="AB105" s="2655"/>
      <c r="AC105" s="2655"/>
      <c r="AD105" s="2655"/>
      <c r="AE105" s="2655"/>
      <c r="AF105" s="2655"/>
    </row>
    <row r="106" spans="2:32" s="2656" customFormat="1" ht="35.1" customHeight="1">
      <c r="B106" s="2796"/>
      <c r="C106" s="2845"/>
      <c r="D106" s="2768"/>
      <c r="E106" s="2705"/>
      <c r="F106" s="2705"/>
      <c r="G106" s="2716" t="s">
        <v>3409</v>
      </c>
      <c r="H106" s="2843" t="s">
        <v>3599</v>
      </c>
      <c r="I106" s="2717">
        <v>15</v>
      </c>
      <c r="J106" s="2718">
        <f>9.5+6.5</f>
        <v>16</v>
      </c>
      <c r="K106" s="2719">
        <v>6</v>
      </c>
      <c r="L106" s="2720">
        <f>I106*J106-L107-L108</f>
        <v>188</v>
      </c>
      <c r="M106" s="2721">
        <f>I106*J106-M107-M108</f>
        <v>188</v>
      </c>
      <c r="N106" s="2721">
        <f>I106*J106*K106-N107-N108</f>
        <v>1128</v>
      </c>
      <c r="O106" s="2722"/>
      <c r="P106" s="2722"/>
      <c r="Q106" s="2722"/>
      <c r="R106" s="2722"/>
      <c r="S106" s="2722"/>
      <c r="T106" s="2795" t="s">
        <v>3600</v>
      </c>
      <c r="U106" s="2655"/>
      <c r="V106" s="2730" t="s">
        <v>3434</v>
      </c>
      <c r="W106" s="2731" t="s">
        <v>3601</v>
      </c>
      <c r="X106" s="2732" t="s">
        <v>3365</v>
      </c>
      <c r="Y106" s="2732" t="s">
        <v>3578</v>
      </c>
      <c r="Z106" s="4626"/>
      <c r="AA106" s="4627"/>
      <c r="AB106" s="2655"/>
      <c r="AC106" s="2655"/>
      <c r="AD106" s="2655"/>
      <c r="AE106" s="2655"/>
      <c r="AF106" s="2655"/>
    </row>
    <row r="107" spans="2:32" s="2656" customFormat="1" ht="35.1" customHeight="1">
      <c r="B107" s="2796"/>
      <c r="C107" s="2705"/>
      <c r="D107" s="2768"/>
      <c r="E107" s="2705"/>
      <c r="F107" s="2705"/>
      <c r="G107" s="2716" t="s">
        <v>3427</v>
      </c>
      <c r="H107" s="2843" t="s">
        <v>3602</v>
      </c>
      <c r="I107" s="2717">
        <v>4</v>
      </c>
      <c r="J107" s="2718">
        <f>2.5+5.5</f>
        <v>8</v>
      </c>
      <c r="K107" s="2719">
        <v>6</v>
      </c>
      <c r="L107" s="2720">
        <f t="shared" si="23"/>
        <v>32</v>
      </c>
      <c r="M107" s="2721">
        <f t="shared" si="24"/>
        <v>32</v>
      </c>
      <c r="N107" s="2721">
        <f t="shared" si="25"/>
        <v>192</v>
      </c>
      <c r="O107" s="2722"/>
      <c r="P107" s="2722"/>
      <c r="Q107" s="2722"/>
      <c r="R107" s="2722"/>
      <c r="S107" s="2722"/>
      <c r="T107" s="2795" t="s">
        <v>3603</v>
      </c>
      <c r="U107" s="2655"/>
      <c r="V107" s="2730" t="s">
        <v>3434</v>
      </c>
      <c r="W107" s="2731" t="s">
        <v>3604</v>
      </c>
      <c r="X107" s="2732" t="s">
        <v>3365</v>
      </c>
      <c r="Y107" s="2732" t="s">
        <v>3578</v>
      </c>
      <c r="Z107" s="4626"/>
      <c r="AA107" s="4627"/>
      <c r="AB107" s="2655"/>
      <c r="AC107" s="2655"/>
      <c r="AD107" s="2655"/>
      <c r="AE107" s="2655"/>
      <c r="AF107" s="2655"/>
    </row>
    <row r="108" spans="2:32" s="2656" customFormat="1" ht="35.1" customHeight="1">
      <c r="B108" s="2796"/>
      <c r="C108" s="2705"/>
      <c r="D108" s="2768"/>
      <c r="E108" s="2705"/>
      <c r="F108" s="2705"/>
      <c r="G108" s="2716" t="s">
        <v>3427</v>
      </c>
      <c r="H108" s="2843" t="s">
        <v>3605</v>
      </c>
      <c r="I108" s="2717">
        <v>4</v>
      </c>
      <c r="J108" s="2718">
        <v>5</v>
      </c>
      <c r="K108" s="2719">
        <v>6</v>
      </c>
      <c r="L108" s="2720">
        <f t="shared" si="23"/>
        <v>20</v>
      </c>
      <c r="M108" s="2721">
        <f t="shared" si="24"/>
        <v>20</v>
      </c>
      <c r="N108" s="2721">
        <f t="shared" si="25"/>
        <v>120</v>
      </c>
      <c r="O108" s="2722"/>
      <c r="P108" s="2722"/>
      <c r="Q108" s="2722"/>
      <c r="R108" s="2722"/>
      <c r="S108" s="2722"/>
      <c r="T108" s="2723"/>
      <c r="U108" s="2655"/>
      <c r="V108" s="2730" t="s">
        <v>3434</v>
      </c>
      <c r="W108" s="2731" t="s">
        <v>3606</v>
      </c>
      <c r="X108" s="2732" t="s">
        <v>3365</v>
      </c>
      <c r="Y108" s="2732" t="s">
        <v>3578</v>
      </c>
      <c r="Z108" s="4626"/>
      <c r="AA108" s="4627"/>
      <c r="AB108" s="2655"/>
      <c r="AC108" s="2655"/>
      <c r="AD108" s="2655"/>
      <c r="AE108" s="2655"/>
      <c r="AF108" s="2655"/>
    </row>
    <row r="109" spans="2:32" s="2656" customFormat="1" ht="45" customHeight="1">
      <c r="B109" s="2796"/>
      <c r="C109" s="2705"/>
      <c r="D109" s="2768"/>
      <c r="E109" s="2705"/>
      <c r="F109" s="2705"/>
      <c r="G109" s="2778" t="s">
        <v>3427</v>
      </c>
      <c r="H109" s="2846" t="s">
        <v>3607</v>
      </c>
      <c r="I109" s="2754">
        <v>6.5</v>
      </c>
      <c r="J109" s="2755">
        <v>15</v>
      </c>
      <c r="K109" s="2756">
        <v>6</v>
      </c>
      <c r="L109" s="2720">
        <f t="shared" si="23"/>
        <v>97.5</v>
      </c>
      <c r="M109" s="2721">
        <f t="shared" si="24"/>
        <v>97.5</v>
      </c>
      <c r="N109" s="2721">
        <f t="shared" si="25"/>
        <v>585</v>
      </c>
      <c r="O109" s="2757"/>
      <c r="P109" s="2757"/>
      <c r="Q109" s="2757"/>
      <c r="R109" s="2757"/>
      <c r="S109" s="2757"/>
      <c r="T109" s="2795" t="s">
        <v>3608</v>
      </c>
      <c r="U109" s="2655"/>
      <c r="V109" s="2730" t="s">
        <v>3557</v>
      </c>
      <c r="W109" s="2731" t="s">
        <v>3609</v>
      </c>
      <c r="X109" s="2732" t="s">
        <v>3365</v>
      </c>
      <c r="Y109" s="2732" t="s">
        <v>3610</v>
      </c>
      <c r="Z109" s="4610"/>
      <c r="AA109" s="4612"/>
      <c r="AB109" s="2655"/>
      <c r="AC109" s="2655"/>
      <c r="AD109" s="2655"/>
      <c r="AE109" s="2655"/>
      <c r="AF109" s="2655"/>
    </row>
    <row r="110" spans="2:32" s="2645" customFormat="1" ht="50.1" customHeight="1">
      <c r="B110" s="2629">
        <v>5</v>
      </c>
      <c r="C110" s="2630" t="s">
        <v>3611</v>
      </c>
      <c r="D110" s="2631" t="s">
        <v>3540</v>
      </c>
      <c r="E110" s="2631">
        <v>1</v>
      </c>
      <c r="F110" s="2631">
        <v>1</v>
      </c>
      <c r="G110" s="4604"/>
      <c r="H110" s="4605"/>
      <c r="I110" s="2816">
        <v>5.8</v>
      </c>
      <c r="J110" s="2817">
        <v>20.8</v>
      </c>
      <c r="K110" s="2847">
        <v>1.32</v>
      </c>
      <c r="L110" s="2632">
        <f>L111</f>
        <v>87.94</v>
      </c>
      <c r="M110" s="2632">
        <f>M111</f>
        <v>87.94</v>
      </c>
      <c r="N110" s="2632">
        <f>N111</f>
        <v>116.0808</v>
      </c>
      <c r="O110" s="2633"/>
      <c r="P110" s="2635" t="s">
        <v>3141</v>
      </c>
      <c r="Q110" s="2635" t="s">
        <v>3141</v>
      </c>
      <c r="R110" s="2635" t="s">
        <v>3141</v>
      </c>
      <c r="S110" s="2635" t="s">
        <v>3141</v>
      </c>
      <c r="T110" s="2848" t="s">
        <v>3612</v>
      </c>
      <c r="U110" s="2637"/>
      <c r="V110" s="2638"/>
      <c r="W110" s="2639"/>
      <c r="X110" s="2640"/>
      <c r="Y110" s="2641"/>
      <c r="Z110" s="2642"/>
      <c r="AA110" s="2643"/>
      <c r="AB110" s="2644"/>
      <c r="AC110" s="2644"/>
      <c r="AD110" s="2644"/>
      <c r="AE110" s="2644"/>
      <c r="AF110" s="2644"/>
    </row>
    <row r="111" spans="2:32" s="2656" customFormat="1" ht="35.1" customHeight="1">
      <c r="B111" s="2796"/>
      <c r="C111" s="2658"/>
      <c r="D111" s="2768"/>
      <c r="E111" s="2705"/>
      <c r="F111" s="2705"/>
      <c r="G111" s="2716" t="s">
        <v>3389</v>
      </c>
      <c r="H111" s="2716" t="s">
        <v>3613</v>
      </c>
      <c r="I111" s="2717">
        <v>5.8</v>
      </c>
      <c r="J111" s="2718">
        <v>20.8</v>
      </c>
      <c r="K111" s="2849">
        <v>1.32</v>
      </c>
      <c r="L111" s="2720">
        <f>I111*J111-(3*(3.55+3.55+3.8))</f>
        <v>87.94</v>
      </c>
      <c r="M111" s="2721">
        <f>I111*J111-(3*(3.55+3.55+3.8))</f>
        <v>87.94</v>
      </c>
      <c r="N111" s="2721">
        <f>(I111*J111-(3*(3.55+3.55+3.8)))*K111</f>
        <v>116.0808</v>
      </c>
      <c r="O111" s="2750"/>
      <c r="P111" s="2750"/>
      <c r="Q111" s="2750"/>
      <c r="R111" s="2750"/>
      <c r="S111" s="2750"/>
      <c r="T111" s="2795" t="s">
        <v>3614</v>
      </c>
      <c r="U111" s="2655"/>
      <c r="V111" s="2730"/>
      <c r="W111" s="2731"/>
      <c r="X111" s="2732"/>
      <c r="Y111" s="2732"/>
      <c r="Z111" s="2731"/>
      <c r="AA111" s="2724"/>
      <c r="AB111" s="2655"/>
      <c r="AC111" s="2655"/>
      <c r="AD111" s="2655"/>
      <c r="AE111" s="2655"/>
      <c r="AF111" s="2655"/>
    </row>
    <row r="112" spans="2:32" s="2645" customFormat="1" ht="50.1" customHeight="1">
      <c r="B112" s="2629">
        <v>6</v>
      </c>
      <c r="C112" s="2630" t="s">
        <v>3615</v>
      </c>
      <c r="D112" s="2631" t="s">
        <v>3540</v>
      </c>
      <c r="E112" s="2631">
        <v>1</v>
      </c>
      <c r="F112" s="2631">
        <v>1</v>
      </c>
      <c r="G112" s="4604"/>
      <c r="H112" s="4605"/>
      <c r="I112" s="2816">
        <v>9</v>
      </c>
      <c r="J112" s="2817">
        <v>26.5</v>
      </c>
      <c r="K112" s="2818">
        <v>4.5</v>
      </c>
      <c r="L112" s="2632">
        <f>I112*J112</f>
        <v>238.5</v>
      </c>
      <c r="M112" s="2632">
        <f>I112*J112</f>
        <v>238.5</v>
      </c>
      <c r="N112" s="2632">
        <f>I112*J112*K112</f>
        <v>1073.25</v>
      </c>
      <c r="O112" s="2633"/>
      <c r="P112" s="2634" t="s">
        <v>3616</v>
      </c>
      <c r="Q112" s="2635" t="s">
        <v>3592</v>
      </c>
      <c r="R112" s="2635" t="s">
        <v>3360</v>
      </c>
      <c r="S112" s="2635" t="s">
        <v>3617</v>
      </c>
      <c r="T112" s="2636"/>
      <c r="U112" s="2637"/>
      <c r="V112" s="2638"/>
      <c r="W112" s="2639"/>
      <c r="X112" s="2640"/>
      <c r="Y112" s="2641"/>
      <c r="Z112" s="2642"/>
      <c r="AA112" s="2643"/>
      <c r="AB112" s="2644"/>
      <c r="AC112" s="2644"/>
      <c r="AD112" s="2644"/>
      <c r="AE112" s="2644"/>
      <c r="AF112" s="2644"/>
    </row>
    <row r="113" spans="2:32" s="2656" customFormat="1" ht="35.1" customHeight="1">
      <c r="B113" s="2796"/>
      <c r="C113" s="2658"/>
      <c r="D113" s="2768"/>
      <c r="E113" s="2705"/>
      <c r="F113" s="2705"/>
      <c r="G113" s="2716" t="s">
        <v>1719</v>
      </c>
      <c r="H113" s="2716" t="s">
        <v>3618</v>
      </c>
      <c r="I113" s="2727">
        <v>9</v>
      </c>
      <c r="J113" s="2728">
        <v>18</v>
      </c>
      <c r="K113" s="2839">
        <v>4.5</v>
      </c>
      <c r="L113" s="2720">
        <f t="shared" ref="L113:L115" si="26">I113*J113</f>
        <v>162</v>
      </c>
      <c r="M113" s="2721">
        <f t="shared" ref="M113:M115" si="27">I113*J113</f>
        <v>162</v>
      </c>
      <c r="N113" s="2721">
        <f t="shared" ref="N113:N115" si="28">I113*J113*K113</f>
        <v>729</v>
      </c>
      <c r="O113" s="2750"/>
      <c r="P113" s="2750"/>
      <c r="Q113" s="2750"/>
      <c r="R113" s="2750"/>
      <c r="S113" s="2750"/>
      <c r="T113" s="2795" t="s">
        <v>3603</v>
      </c>
      <c r="U113" s="2655"/>
      <c r="V113" s="2730" t="s">
        <v>3434</v>
      </c>
      <c r="W113" s="2731" t="s">
        <v>3619</v>
      </c>
      <c r="X113" s="2732" t="s">
        <v>3365</v>
      </c>
      <c r="Y113" s="2732" t="s">
        <v>3620</v>
      </c>
      <c r="Z113" s="4628" t="s">
        <v>3621</v>
      </c>
      <c r="AA113" s="4611" t="s">
        <v>3511</v>
      </c>
      <c r="AB113" s="2655"/>
      <c r="AC113" s="2655"/>
      <c r="AD113" s="2655"/>
      <c r="AE113" s="2655"/>
      <c r="AF113" s="2655"/>
    </row>
    <row r="114" spans="2:32" s="2656" customFormat="1" ht="35.1" customHeight="1">
      <c r="B114" s="2796"/>
      <c r="C114" s="2658"/>
      <c r="D114" s="2768"/>
      <c r="E114" s="2705"/>
      <c r="F114" s="2705"/>
      <c r="G114" s="2753" t="s">
        <v>3388</v>
      </c>
      <c r="H114" s="2753" t="s">
        <v>3622</v>
      </c>
      <c r="I114" s="2850">
        <v>9</v>
      </c>
      <c r="J114" s="2851">
        <v>6</v>
      </c>
      <c r="K114" s="2852">
        <v>4.5</v>
      </c>
      <c r="L114" s="2720">
        <f t="shared" si="26"/>
        <v>54</v>
      </c>
      <c r="M114" s="2721">
        <f t="shared" si="27"/>
        <v>54</v>
      </c>
      <c r="N114" s="2721">
        <f t="shared" si="28"/>
        <v>243</v>
      </c>
      <c r="O114" s="2766"/>
      <c r="P114" s="2766"/>
      <c r="Q114" s="2766"/>
      <c r="R114" s="2766"/>
      <c r="S114" s="2766"/>
      <c r="T114" s="2795" t="s">
        <v>3623</v>
      </c>
      <c r="U114" s="2655"/>
      <c r="V114" s="2730" t="s">
        <v>3434</v>
      </c>
      <c r="W114" s="2731" t="s">
        <v>3486</v>
      </c>
      <c r="X114" s="2732" t="s">
        <v>3365</v>
      </c>
      <c r="Y114" s="2732" t="s">
        <v>3624</v>
      </c>
      <c r="Z114" s="4626"/>
      <c r="AA114" s="4627"/>
      <c r="AB114" s="2655"/>
      <c r="AC114" s="2655"/>
      <c r="AD114" s="2655"/>
      <c r="AE114" s="2655"/>
      <c r="AF114" s="2655"/>
    </row>
    <row r="115" spans="2:32" s="2656" customFormat="1" ht="35.1" customHeight="1">
      <c r="B115" s="2796"/>
      <c r="C115" s="2705"/>
      <c r="D115" s="2768"/>
      <c r="E115" s="2705"/>
      <c r="F115" s="2705"/>
      <c r="G115" s="2753" t="s">
        <v>1719</v>
      </c>
      <c r="H115" s="2753" t="s">
        <v>3605</v>
      </c>
      <c r="I115" s="2754">
        <v>9</v>
      </c>
      <c r="J115" s="2755">
        <v>2.5</v>
      </c>
      <c r="K115" s="2756">
        <v>4.5</v>
      </c>
      <c r="L115" s="2720">
        <f t="shared" si="26"/>
        <v>22.5</v>
      </c>
      <c r="M115" s="2721">
        <f t="shared" si="27"/>
        <v>22.5</v>
      </c>
      <c r="N115" s="2721">
        <f t="shared" si="28"/>
        <v>101.25</v>
      </c>
      <c r="O115" s="2757"/>
      <c r="P115" s="2757"/>
      <c r="Q115" s="2757"/>
      <c r="R115" s="2757"/>
      <c r="S115" s="2757"/>
      <c r="T115" s="2853"/>
      <c r="U115" s="2655"/>
      <c r="V115" s="2730" t="s">
        <v>3434</v>
      </c>
      <c r="W115" s="2731" t="s">
        <v>3486</v>
      </c>
      <c r="X115" s="2732" t="s">
        <v>3365</v>
      </c>
      <c r="Y115" s="2732" t="s">
        <v>3624</v>
      </c>
      <c r="Z115" s="4610"/>
      <c r="AA115" s="4612"/>
      <c r="AB115" s="2655"/>
      <c r="AC115" s="2655"/>
      <c r="AD115" s="2655"/>
      <c r="AE115" s="2655"/>
      <c r="AF115" s="2655"/>
    </row>
    <row r="116" spans="2:32" s="2645" customFormat="1" ht="50.1" customHeight="1">
      <c r="B116" s="2629">
        <v>7</v>
      </c>
      <c r="C116" s="2630" t="s">
        <v>3625</v>
      </c>
      <c r="D116" s="2631" t="s">
        <v>3582</v>
      </c>
      <c r="E116" s="2631">
        <v>1</v>
      </c>
      <c r="F116" s="2631">
        <v>1</v>
      </c>
      <c r="G116" s="4604"/>
      <c r="H116" s="4605"/>
      <c r="I116" s="2816">
        <v>35</v>
      </c>
      <c r="J116" s="2817">
        <v>41</v>
      </c>
      <c r="K116" s="2818" t="s">
        <v>3626</v>
      </c>
      <c r="L116" s="2632">
        <f>SUM(L117:L120)</f>
        <v>1303</v>
      </c>
      <c r="M116" s="2632">
        <f>SUM(M117:M120)</f>
        <v>1303</v>
      </c>
      <c r="N116" s="2632">
        <f>SUM(N117:N120)</f>
        <v>14398</v>
      </c>
      <c r="O116" s="2633"/>
      <c r="P116" s="2634" t="s">
        <v>3616</v>
      </c>
      <c r="Q116" s="2635" t="s">
        <v>3554</v>
      </c>
      <c r="R116" s="2635" t="s">
        <v>3360</v>
      </c>
      <c r="S116" s="2635" t="s">
        <v>3627</v>
      </c>
      <c r="T116" s="2636"/>
      <c r="U116" s="2637"/>
      <c r="V116" s="2638"/>
      <c r="W116" s="2639"/>
      <c r="X116" s="2640"/>
      <c r="Y116" s="2641"/>
      <c r="Z116" s="2642"/>
      <c r="AA116" s="2643"/>
      <c r="AB116" s="2644"/>
      <c r="AC116" s="2644"/>
      <c r="AD116" s="2644"/>
      <c r="AE116" s="2644"/>
      <c r="AF116" s="2644"/>
    </row>
    <row r="117" spans="2:32" s="2656" customFormat="1" ht="35.1" customHeight="1">
      <c r="B117" s="2657"/>
      <c r="C117" s="2705"/>
      <c r="D117" s="2659"/>
      <c r="E117" s="2659"/>
      <c r="F117" s="2659"/>
      <c r="G117" s="2837" t="s">
        <v>3409</v>
      </c>
      <c r="H117" s="2854" t="s">
        <v>3628</v>
      </c>
      <c r="I117" s="2855">
        <v>20</v>
      </c>
      <c r="J117" s="2856">
        <v>35</v>
      </c>
      <c r="K117" s="2857">
        <v>14.2</v>
      </c>
      <c r="L117" s="2758">
        <f>I117*J117-L118</f>
        <v>688.84730000000002</v>
      </c>
      <c r="M117" s="2759">
        <f>I117*J117-M118</f>
        <v>688.84730000000002</v>
      </c>
      <c r="N117" s="2721">
        <f>I117*J117*K117-N118</f>
        <v>9905.4266299999999</v>
      </c>
      <c r="O117" s="2665" t="s">
        <v>3629</v>
      </c>
      <c r="P117" s="2858"/>
      <c r="Q117" s="2858"/>
      <c r="R117" s="2858"/>
      <c r="S117" s="2858"/>
      <c r="T117" s="2795" t="s">
        <v>3630</v>
      </c>
      <c r="U117" s="2655"/>
      <c r="V117" s="2730" t="s">
        <v>3631</v>
      </c>
      <c r="W117" s="2731" t="s">
        <v>3632</v>
      </c>
      <c r="X117" s="2732" t="s">
        <v>3365</v>
      </c>
      <c r="Y117" s="2732" t="s">
        <v>3578</v>
      </c>
      <c r="Z117" s="4633" t="s">
        <v>3367</v>
      </c>
      <c r="AA117" s="4634" t="s">
        <v>3560</v>
      </c>
      <c r="AB117" s="2655"/>
      <c r="AC117" s="2655"/>
      <c r="AD117" s="2655"/>
      <c r="AE117" s="2655"/>
      <c r="AF117" s="2655"/>
    </row>
    <row r="118" spans="2:32" s="2656" customFormat="1" ht="35.1" customHeight="1">
      <c r="B118" s="2657"/>
      <c r="C118" s="2705"/>
      <c r="D118" s="2659"/>
      <c r="E118" s="2659"/>
      <c r="F118" s="2659"/>
      <c r="G118" s="2726" t="s">
        <v>3633</v>
      </c>
      <c r="H118" s="2859" t="s">
        <v>3634</v>
      </c>
      <c r="I118" s="2860">
        <v>1.865</v>
      </c>
      <c r="J118" s="2733">
        <v>5.98</v>
      </c>
      <c r="K118" s="2839">
        <v>3.1</v>
      </c>
      <c r="L118" s="2720">
        <f t="shared" ref="L118:L119" si="29">I118*J118</f>
        <v>11.152700000000001</v>
      </c>
      <c r="M118" s="2721">
        <f t="shared" ref="M118:M119" si="30">I118*J118</f>
        <v>11.152700000000001</v>
      </c>
      <c r="N118" s="2721">
        <f t="shared" ref="N118:N119" si="31">I118*J118*K118</f>
        <v>34.573370000000004</v>
      </c>
      <c r="O118" s="2750"/>
      <c r="P118" s="2750"/>
      <c r="Q118" s="2750"/>
      <c r="R118" s="2750"/>
      <c r="S118" s="2750"/>
      <c r="T118" s="2795" t="s">
        <v>3635</v>
      </c>
      <c r="U118" s="2655"/>
      <c r="V118" s="2730" t="s">
        <v>3363</v>
      </c>
      <c r="W118" s="2731" t="s">
        <v>3588</v>
      </c>
      <c r="X118" s="2732" t="s">
        <v>3365</v>
      </c>
      <c r="Y118" s="2732" t="s">
        <v>3610</v>
      </c>
      <c r="Z118" s="4633"/>
      <c r="AA118" s="4634"/>
      <c r="AB118" s="2655"/>
      <c r="AC118" s="2655"/>
      <c r="AD118" s="2655"/>
      <c r="AE118" s="2655"/>
      <c r="AF118" s="2655"/>
    </row>
    <row r="119" spans="2:32" s="2656" customFormat="1" ht="35.1" customHeight="1">
      <c r="B119" s="2657"/>
      <c r="C119" s="2705"/>
      <c r="D119" s="2659"/>
      <c r="E119" s="2659"/>
      <c r="F119" s="2659"/>
      <c r="G119" s="2726" t="s">
        <v>3409</v>
      </c>
      <c r="H119" s="2859" t="s">
        <v>3149</v>
      </c>
      <c r="I119" s="2727">
        <v>3</v>
      </c>
      <c r="J119" s="2728">
        <v>5</v>
      </c>
      <c r="K119" s="2839">
        <v>3.2</v>
      </c>
      <c r="L119" s="2720">
        <f t="shared" si="29"/>
        <v>15</v>
      </c>
      <c r="M119" s="2721">
        <f t="shared" si="30"/>
        <v>15</v>
      </c>
      <c r="N119" s="2721">
        <f t="shared" si="31"/>
        <v>48</v>
      </c>
      <c r="O119" s="2750"/>
      <c r="P119" s="2750"/>
      <c r="Q119" s="2750"/>
      <c r="R119" s="2750"/>
      <c r="S119" s="2750"/>
      <c r="T119" s="2795" t="s">
        <v>3636</v>
      </c>
      <c r="U119" s="2655"/>
      <c r="V119" s="2730" t="s">
        <v>3363</v>
      </c>
      <c r="W119" s="2731" t="s">
        <v>3637</v>
      </c>
      <c r="X119" s="2732" t="s">
        <v>3365</v>
      </c>
      <c r="Y119" s="2732" t="s">
        <v>3610</v>
      </c>
      <c r="Z119" s="4633"/>
      <c r="AA119" s="4634"/>
      <c r="AB119" s="2655"/>
      <c r="AC119" s="2655"/>
      <c r="AD119" s="2655"/>
      <c r="AE119" s="2655"/>
      <c r="AF119" s="2655"/>
    </row>
    <row r="120" spans="2:32" s="2656" customFormat="1" ht="35.1" customHeight="1">
      <c r="B120" s="2657"/>
      <c r="C120" s="2705"/>
      <c r="D120" s="2659"/>
      <c r="E120" s="2659"/>
      <c r="F120" s="2659"/>
      <c r="G120" s="2726" t="s">
        <v>3389</v>
      </c>
      <c r="H120" s="2859" t="s">
        <v>3638</v>
      </c>
      <c r="I120" s="2727">
        <v>21</v>
      </c>
      <c r="J120" s="2728">
        <v>28</v>
      </c>
      <c r="K120" s="2839">
        <v>7.5</v>
      </c>
      <c r="L120" s="2720">
        <f>I120*J120</f>
        <v>588</v>
      </c>
      <c r="M120" s="2721">
        <f>I120*J120</f>
        <v>588</v>
      </c>
      <c r="N120" s="2721">
        <f>I120*J120*K120</f>
        <v>4410</v>
      </c>
      <c r="O120" s="2750"/>
      <c r="P120" s="2750"/>
      <c r="Q120" s="2750"/>
      <c r="R120" s="2750"/>
      <c r="S120" s="2750"/>
      <c r="T120" s="2795" t="s">
        <v>3639</v>
      </c>
      <c r="U120" s="2655"/>
      <c r="V120" s="2730" t="s">
        <v>3631</v>
      </c>
      <c r="W120" s="2731"/>
      <c r="X120" s="2732"/>
      <c r="Y120" s="2732" t="s">
        <v>3610</v>
      </c>
      <c r="Z120" s="2841"/>
      <c r="AA120" s="4634"/>
      <c r="AB120" s="2655"/>
      <c r="AC120" s="2655"/>
      <c r="AD120" s="2655"/>
      <c r="AE120" s="2655"/>
      <c r="AF120" s="2655"/>
    </row>
    <row r="121" spans="2:32" ht="50.1" customHeight="1">
      <c r="B121" s="2861"/>
      <c r="C121" s="2862" t="s">
        <v>3640</v>
      </c>
      <c r="D121" s="2863"/>
      <c r="E121" s="2863"/>
      <c r="F121" s="2863"/>
      <c r="G121" s="4635"/>
      <c r="H121" s="4636"/>
      <c r="I121" s="2816"/>
      <c r="J121" s="2817"/>
      <c r="K121" s="2818"/>
      <c r="L121" s="2864"/>
      <c r="M121" s="2864"/>
      <c r="N121" s="2864"/>
      <c r="O121" s="2865"/>
      <c r="P121" s="2865"/>
      <c r="Q121" s="2865"/>
      <c r="R121" s="2865"/>
      <c r="S121" s="2865"/>
      <c r="T121" s="2866" t="s">
        <v>3641</v>
      </c>
      <c r="V121" s="2730"/>
      <c r="W121" s="2731"/>
      <c r="X121" s="2732"/>
      <c r="Y121" s="2732"/>
      <c r="Z121" s="2731"/>
      <c r="AA121" s="2724"/>
    </row>
    <row r="122" spans="2:32" s="2645" customFormat="1" ht="50.1" customHeight="1">
      <c r="B122" s="2629">
        <v>8</v>
      </c>
      <c r="C122" s="2630" t="s">
        <v>3642</v>
      </c>
      <c r="D122" s="2631" t="s">
        <v>1878</v>
      </c>
      <c r="E122" s="2631">
        <v>1</v>
      </c>
      <c r="F122" s="2631">
        <v>1</v>
      </c>
      <c r="G122" s="4604"/>
      <c r="H122" s="4605"/>
      <c r="I122" s="2816">
        <v>9.5</v>
      </c>
      <c r="J122" s="2817">
        <v>20.7</v>
      </c>
      <c r="K122" s="2818" t="s">
        <v>3643</v>
      </c>
      <c r="L122" s="2632">
        <f>I122*J122</f>
        <v>196.65</v>
      </c>
      <c r="M122" s="2632">
        <f>I122*J122</f>
        <v>196.65</v>
      </c>
      <c r="N122" s="2632">
        <f>SUM(N123:N126)</f>
        <v>1234.5250000000001</v>
      </c>
      <c r="O122" s="2633"/>
      <c r="P122" s="2634" t="s">
        <v>3644</v>
      </c>
      <c r="Q122" s="2635" t="s">
        <v>3554</v>
      </c>
      <c r="R122" s="2635" t="s">
        <v>3360</v>
      </c>
      <c r="S122" s="2635" t="s">
        <v>3593</v>
      </c>
      <c r="T122" s="2636"/>
      <c r="U122" s="2637"/>
      <c r="V122" s="2638"/>
      <c r="W122" s="2639"/>
      <c r="X122" s="2640"/>
      <c r="Y122" s="2641"/>
      <c r="Z122" s="2642"/>
      <c r="AA122" s="2643"/>
      <c r="AB122" s="2644"/>
      <c r="AC122" s="2644"/>
      <c r="AD122" s="2644"/>
      <c r="AE122" s="2644"/>
      <c r="AF122" s="2644"/>
    </row>
    <row r="123" spans="2:32" s="2656" customFormat="1" ht="35.1" customHeight="1">
      <c r="B123" s="2657"/>
      <c r="C123" s="2845"/>
      <c r="D123" s="2768"/>
      <c r="E123" s="2659"/>
      <c r="F123" s="2659"/>
      <c r="G123" s="2716" t="s">
        <v>3389</v>
      </c>
      <c r="H123" s="2838" t="s">
        <v>3645</v>
      </c>
      <c r="I123" s="2717">
        <v>9.5</v>
      </c>
      <c r="J123" s="2718">
        <v>9.1999999999999993</v>
      </c>
      <c r="K123" s="2719">
        <v>8.5</v>
      </c>
      <c r="L123" s="2720">
        <f t="shared" ref="L123:L126" si="32">I123*J123</f>
        <v>87.399999999999991</v>
      </c>
      <c r="M123" s="2721">
        <f t="shared" ref="M123:M126" si="33">I123*J123</f>
        <v>87.399999999999991</v>
      </c>
      <c r="N123" s="2721">
        <f t="shared" ref="N123:N126" si="34">I123*J123*K123</f>
        <v>742.9</v>
      </c>
      <c r="O123" s="2665" t="s">
        <v>3646</v>
      </c>
      <c r="P123" s="2858"/>
      <c r="Q123" s="2858"/>
      <c r="R123" s="2858"/>
      <c r="S123" s="2858"/>
      <c r="T123" s="2795" t="s">
        <v>3647</v>
      </c>
      <c r="U123" s="2655"/>
      <c r="V123" s="2730" t="s">
        <v>3648</v>
      </c>
      <c r="W123" s="2731" t="s">
        <v>3649</v>
      </c>
      <c r="X123" s="2732" t="s">
        <v>3365</v>
      </c>
      <c r="Y123" s="2732" t="s">
        <v>3578</v>
      </c>
      <c r="Z123" s="4628" t="s">
        <v>3367</v>
      </c>
      <c r="AA123" s="4611" t="s">
        <v>3368</v>
      </c>
      <c r="AB123" s="2655"/>
      <c r="AC123" s="2655"/>
      <c r="AD123" s="2655"/>
      <c r="AE123" s="2655"/>
      <c r="AF123" s="2655"/>
    </row>
    <row r="124" spans="2:32" s="2656" customFormat="1" ht="35.1" customHeight="1">
      <c r="B124" s="2796"/>
      <c r="C124" s="2705"/>
      <c r="D124" s="2768"/>
      <c r="E124" s="2705"/>
      <c r="F124" s="2705"/>
      <c r="G124" s="2716" t="s">
        <v>3389</v>
      </c>
      <c r="H124" s="2867" t="s">
        <v>3650</v>
      </c>
      <c r="I124" s="2717">
        <v>6.5</v>
      </c>
      <c r="J124" s="2718">
        <v>11.5</v>
      </c>
      <c r="K124" s="2719">
        <v>4.5</v>
      </c>
      <c r="L124" s="2720">
        <f t="shared" si="32"/>
        <v>74.75</v>
      </c>
      <c r="M124" s="2721">
        <f t="shared" si="33"/>
        <v>74.75</v>
      </c>
      <c r="N124" s="2721">
        <f t="shared" si="34"/>
        <v>336.375</v>
      </c>
      <c r="O124" s="2722"/>
      <c r="P124" s="2722"/>
      <c r="Q124" s="2722"/>
      <c r="R124" s="2722"/>
      <c r="S124" s="2722"/>
      <c r="T124" s="2723"/>
      <c r="U124" s="2655"/>
      <c r="V124" s="2730" t="s">
        <v>3434</v>
      </c>
      <c r="W124" s="2731" t="s">
        <v>3649</v>
      </c>
      <c r="X124" s="2732" t="s">
        <v>3365</v>
      </c>
      <c r="Y124" s="2732" t="s">
        <v>3578</v>
      </c>
      <c r="Z124" s="4626"/>
      <c r="AA124" s="4627"/>
      <c r="AB124" s="2655"/>
      <c r="AC124" s="2655"/>
      <c r="AD124" s="2655"/>
      <c r="AE124" s="2655"/>
      <c r="AF124" s="2655"/>
    </row>
    <row r="125" spans="2:32" s="2656" customFormat="1" ht="35.1" customHeight="1">
      <c r="B125" s="2868"/>
      <c r="C125" s="2705"/>
      <c r="D125" s="2768"/>
      <c r="E125" s="2705"/>
      <c r="F125" s="2705"/>
      <c r="G125" s="2716" t="s">
        <v>3409</v>
      </c>
      <c r="H125" s="2843" t="s">
        <v>3651</v>
      </c>
      <c r="I125" s="2717">
        <v>3</v>
      </c>
      <c r="J125" s="2718">
        <v>7.5</v>
      </c>
      <c r="K125" s="2719">
        <v>4.5</v>
      </c>
      <c r="L125" s="2720">
        <f t="shared" si="32"/>
        <v>22.5</v>
      </c>
      <c r="M125" s="2721">
        <f t="shared" si="33"/>
        <v>22.5</v>
      </c>
      <c r="N125" s="2721">
        <f t="shared" si="34"/>
        <v>101.25</v>
      </c>
      <c r="O125" s="2722"/>
      <c r="P125" s="2722"/>
      <c r="Q125" s="2722"/>
      <c r="R125" s="2722"/>
      <c r="S125" s="2722"/>
      <c r="T125" s="2723"/>
      <c r="U125" s="2655"/>
      <c r="V125" s="2730" t="s">
        <v>3434</v>
      </c>
      <c r="W125" s="2731" t="s">
        <v>3649</v>
      </c>
      <c r="X125" s="2732" t="s">
        <v>3365</v>
      </c>
      <c r="Y125" s="2732" t="s">
        <v>3578</v>
      </c>
      <c r="Z125" s="4626"/>
      <c r="AA125" s="4627"/>
      <c r="AB125" s="2655"/>
      <c r="AC125" s="2655"/>
      <c r="AD125" s="2655"/>
      <c r="AE125" s="2655"/>
      <c r="AF125" s="2655"/>
    </row>
    <row r="126" spans="2:32" s="2656" customFormat="1" ht="35.1" customHeight="1">
      <c r="B126" s="2869"/>
      <c r="C126" s="2677"/>
      <c r="D126" s="2678"/>
      <c r="E126" s="2677"/>
      <c r="F126" s="2677"/>
      <c r="G126" s="2778" t="s">
        <v>3409</v>
      </c>
      <c r="H126" s="2870" t="s">
        <v>3576</v>
      </c>
      <c r="I126" s="2779">
        <v>3</v>
      </c>
      <c r="J126" s="2829">
        <v>4</v>
      </c>
      <c r="K126" s="2781">
        <v>4.5</v>
      </c>
      <c r="L126" s="2720">
        <f t="shared" si="32"/>
        <v>12</v>
      </c>
      <c r="M126" s="2721">
        <f t="shared" si="33"/>
        <v>12</v>
      </c>
      <c r="N126" s="2721">
        <f t="shared" si="34"/>
        <v>54</v>
      </c>
      <c r="O126" s="2783"/>
      <c r="P126" s="2783"/>
      <c r="Q126" s="2783"/>
      <c r="R126" s="2783"/>
      <c r="S126" s="2783"/>
      <c r="T126" s="2790"/>
      <c r="U126" s="2655"/>
      <c r="V126" s="2730" t="s">
        <v>3434</v>
      </c>
      <c r="W126" s="2731" t="s">
        <v>3649</v>
      </c>
      <c r="X126" s="2732" t="s">
        <v>3365</v>
      </c>
      <c r="Y126" s="2732" t="s">
        <v>3610</v>
      </c>
      <c r="Z126" s="4610"/>
      <c r="AA126" s="4612"/>
      <c r="AB126" s="2655"/>
      <c r="AC126" s="2655"/>
      <c r="AD126" s="2655"/>
      <c r="AE126" s="2655"/>
      <c r="AF126" s="2655"/>
    </row>
    <row r="127" spans="2:32" s="2645" customFormat="1" ht="50.1" customHeight="1">
      <c r="B127" s="2629">
        <v>9</v>
      </c>
      <c r="C127" s="2630" t="s">
        <v>3652</v>
      </c>
      <c r="D127" s="2631" t="s">
        <v>1878</v>
      </c>
      <c r="E127" s="2631">
        <v>1</v>
      </c>
      <c r="F127" s="2631">
        <v>1</v>
      </c>
      <c r="G127" s="4604"/>
      <c r="H127" s="4605"/>
      <c r="I127" s="2816">
        <v>9.5</v>
      </c>
      <c r="J127" s="2817">
        <v>34.5</v>
      </c>
      <c r="K127" s="2818">
        <v>5</v>
      </c>
      <c r="L127" s="2632">
        <f>I127*J127</f>
        <v>327.75</v>
      </c>
      <c r="M127" s="2632">
        <f>I127*J127</f>
        <v>327.75</v>
      </c>
      <c r="N127" s="2632">
        <f>I127*J127*K127</f>
        <v>1638.75</v>
      </c>
      <c r="O127" s="2633"/>
      <c r="P127" s="2634" t="s">
        <v>3644</v>
      </c>
      <c r="Q127" s="2635" t="s">
        <v>3592</v>
      </c>
      <c r="R127" s="2635" t="s">
        <v>3360</v>
      </c>
      <c r="S127" s="2635" t="s">
        <v>3653</v>
      </c>
      <c r="T127" s="2636"/>
      <c r="U127" s="2637"/>
      <c r="V127" s="2638"/>
      <c r="W127" s="2639"/>
      <c r="X127" s="2640"/>
      <c r="Y127" s="2641"/>
      <c r="Z127" s="2642"/>
      <c r="AA127" s="2643"/>
      <c r="AB127" s="2644"/>
      <c r="AC127" s="2644"/>
      <c r="AD127" s="2644"/>
      <c r="AE127" s="2644"/>
      <c r="AF127" s="2644"/>
    </row>
    <row r="128" spans="2:32" s="2656" customFormat="1" ht="35.1" customHeight="1">
      <c r="B128" s="2871"/>
      <c r="C128" s="2658"/>
      <c r="D128" s="2768"/>
      <c r="E128" s="2705"/>
      <c r="F128" s="2705"/>
      <c r="G128" s="2872" t="s">
        <v>3409</v>
      </c>
      <c r="H128" s="2838" t="s">
        <v>3654</v>
      </c>
      <c r="I128" s="2717">
        <v>9.5</v>
      </c>
      <c r="J128" s="2718">
        <v>34.5</v>
      </c>
      <c r="K128" s="2719">
        <v>5</v>
      </c>
      <c r="L128" s="2720">
        <f t="shared" ref="L128" si="35">I128*J128</f>
        <v>327.75</v>
      </c>
      <c r="M128" s="2721">
        <f t="shared" ref="M128" si="36">I128*J128</f>
        <v>327.75</v>
      </c>
      <c r="N128" s="2721">
        <f t="shared" ref="N128" si="37">I128*J128*K128</f>
        <v>1638.75</v>
      </c>
      <c r="O128" s="2873" t="s">
        <v>3655</v>
      </c>
      <c r="P128" s="2722"/>
      <c r="Q128" s="2722"/>
      <c r="R128" s="2722"/>
      <c r="S128" s="2722"/>
      <c r="T128" s="2795" t="s">
        <v>3656</v>
      </c>
      <c r="U128" s="2655"/>
      <c r="V128" s="2730" t="s">
        <v>3557</v>
      </c>
      <c r="W128" s="2731" t="s">
        <v>3657</v>
      </c>
      <c r="X128" s="2732" t="s">
        <v>3365</v>
      </c>
      <c r="Y128" s="2732" t="s">
        <v>3578</v>
      </c>
      <c r="Z128" s="2841" t="s">
        <v>3367</v>
      </c>
      <c r="AA128" s="2842" t="s">
        <v>3368</v>
      </c>
      <c r="AB128" s="2655"/>
      <c r="AC128" s="2655"/>
      <c r="AD128" s="2655"/>
      <c r="AE128" s="2655"/>
      <c r="AF128" s="2655"/>
    </row>
    <row r="129" spans="2:32" s="2645" customFormat="1" ht="50.1" customHeight="1">
      <c r="B129" s="2629">
        <v>10</v>
      </c>
      <c r="C129" s="2630" t="s">
        <v>3658</v>
      </c>
      <c r="D129" s="2631" t="s">
        <v>1878</v>
      </c>
      <c r="E129" s="2631">
        <v>1</v>
      </c>
      <c r="F129" s="2631">
        <v>1</v>
      </c>
      <c r="G129" s="4604"/>
      <c r="H129" s="4605"/>
      <c r="I129" s="2816">
        <v>9.5</v>
      </c>
      <c r="J129" s="2817">
        <v>32</v>
      </c>
      <c r="K129" s="2818">
        <v>5</v>
      </c>
      <c r="L129" s="2632">
        <f>I129*J129</f>
        <v>304</v>
      </c>
      <c r="M129" s="2632">
        <f>I129*J129</f>
        <v>304</v>
      </c>
      <c r="N129" s="2632">
        <f>I129*J129*K129</f>
        <v>1520</v>
      </c>
      <c r="O129" s="2633"/>
      <c r="P129" s="2634" t="s">
        <v>3644</v>
      </c>
      <c r="Q129" s="2635" t="s">
        <v>3592</v>
      </c>
      <c r="R129" s="2635" t="s">
        <v>3360</v>
      </c>
      <c r="S129" s="2635" t="s">
        <v>3653</v>
      </c>
      <c r="T129" s="2636"/>
      <c r="U129" s="2637"/>
      <c r="V129" s="2638"/>
      <c r="W129" s="2639"/>
      <c r="X129" s="2640"/>
      <c r="Y129" s="2641"/>
      <c r="Z129" s="2642"/>
      <c r="AA129" s="2643"/>
      <c r="AB129" s="2644"/>
      <c r="AC129" s="2644"/>
      <c r="AD129" s="2644"/>
      <c r="AE129" s="2644"/>
      <c r="AF129" s="2644"/>
    </row>
    <row r="130" spans="2:32" s="2656" customFormat="1" ht="35.1" customHeight="1">
      <c r="B130" s="2871"/>
      <c r="C130" s="2658"/>
      <c r="D130" s="2768"/>
      <c r="E130" s="2705"/>
      <c r="F130" s="2705"/>
      <c r="G130" s="2872" t="s">
        <v>3389</v>
      </c>
      <c r="H130" s="2838" t="s">
        <v>3659</v>
      </c>
      <c r="I130" s="2717">
        <v>9.5</v>
      </c>
      <c r="J130" s="2718">
        <v>32</v>
      </c>
      <c r="K130" s="2719">
        <v>5</v>
      </c>
      <c r="L130" s="2720">
        <f t="shared" ref="L130" si="38">I130*J130</f>
        <v>304</v>
      </c>
      <c r="M130" s="2721">
        <f t="shared" ref="M130" si="39">I130*J130</f>
        <v>304</v>
      </c>
      <c r="N130" s="2721">
        <f t="shared" ref="N130" si="40">I130*J130*K130</f>
        <v>1520</v>
      </c>
      <c r="O130" s="2873" t="s">
        <v>3655</v>
      </c>
      <c r="P130" s="2722"/>
      <c r="Q130" s="2722"/>
      <c r="R130" s="2722"/>
      <c r="S130" s="2722"/>
      <c r="T130" s="2795" t="s">
        <v>3656</v>
      </c>
      <c r="U130" s="2655"/>
      <c r="V130" s="2730" t="s">
        <v>3557</v>
      </c>
      <c r="W130" s="2731" t="s">
        <v>3660</v>
      </c>
      <c r="X130" s="2732" t="s">
        <v>3365</v>
      </c>
      <c r="Y130" s="2732" t="s">
        <v>3610</v>
      </c>
      <c r="Z130" s="2841" t="s">
        <v>3661</v>
      </c>
      <c r="AA130" s="2842" t="s">
        <v>3368</v>
      </c>
      <c r="AB130" s="2655"/>
      <c r="AC130" s="2655"/>
      <c r="AD130" s="2655"/>
      <c r="AE130" s="2655"/>
      <c r="AF130" s="2655"/>
    </row>
    <row r="131" spans="2:32" s="2645" customFormat="1" ht="50.1" customHeight="1">
      <c r="B131" s="2629">
        <v>11</v>
      </c>
      <c r="C131" s="2630" t="s">
        <v>3662</v>
      </c>
      <c r="D131" s="2631" t="s">
        <v>3582</v>
      </c>
      <c r="E131" s="2631">
        <v>1</v>
      </c>
      <c r="F131" s="2631">
        <v>1</v>
      </c>
      <c r="G131" s="4604"/>
      <c r="H131" s="4605"/>
      <c r="I131" s="2816">
        <v>6</v>
      </c>
      <c r="J131" s="2817">
        <v>18</v>
      </c>
      <c r="K131" s="2818">
        <v>5</v>
      </c>
      <c r="L131" s="2632">
        <f>I131*J131</f>
        <v>108</v>
      </c>
      <c r="M131" s="2632">
        <f>I131*J131</f>
        <v>108</v>
      </c>
      <c r="N131" s="2632">
        <f>I131*J131*K131</f>
        <v>540</v>
      </c>
      <c r="O131" s="2633"/>
      <c r="P131" s="2634" t="s">
        <v>3553</v>
      </c>
      <c r="Q131" s="2635" t="s">
        <v>3554</v>
      </c>
      <c r="R131" s="2635" t="s">
        <v>3663</v>
      </c>
      <c r="S131" s="2635" t="s">
        <v>3664</v>
      </c>
      <c r="T131" s="2636"/>
      <c r="U131" s="2637"/>
      <c r="V131" s="2638"/>
      <c r="W131" s="2639"/>
      <c r="X131" s="2640"/>
      <c r="Y131" s="2641"/>
      <c r="Z131" s="2642"/>
      <c r="AA131" s="2643"/>
      <c r="AB131" s="2644"/>
      <c r="AC131" s="2644"/>
      <c r="AD131" s="2644"/>
      <c r="AE131" s="2644"/>
      <c r="AF131" s="2644"/>
    </row>
    <row r="132" spans="2:32" s="2656" customFormat="1" ht="35.1" customHeight="1">
      <c r="B132" s="2871"/>
      <c r="C132" s="2658"/>
      <c r="D132" s="2768"/>
      <c r="E132" s="2705"/>
      <c r="F132" s="2705"/>
      <c r="G132" s="2872" t="s">
        <v>3409</v>
      </c>
      <c r="H132" s="2838" t="s">
        <v>3665</v>
      </c>
      <c r="I132" s="2717">
        <v>6</v>
      </c>
      <c r="J132" s="2718">
        <v>18</v>
      </c>
      <c r="K132" s="2719">
        <v>5</v>
      </c>
      <c r="L132" s="2720">
        <f t="shared" ref="L132" si="41">I132*J132</f>
        <v>108</v>
      </c>
      <c r="M132" s="2721">
        <f t="shared" ref="M132" si="42">I132*J132</f>
        <v>108</v>
      </c>
      <c r="N132" s="2721">
        <f t="shared" ref="N132" si="43">I132*J132*K132</f>
        <v>540</v>
      </c>
      <c r="O132" s="2873" t="s">
        <v>3666</v>
      </c>
      <c r="P132" s="2722"/>
      <c r="Q132" s="2722"/>
      <c r="R132" s="2722"/>
      <c r="S132" s="2722"/>
      <c r="T132" s="2795" t="s">
        <v>3656</v>
      </c>
      <c r="U132" s="2655"/>
      <c r="V132" s="2730" t="s">
        <v>3557</v>
      </c>
      <c r="W132" s="2731" t="s">
        <v>3660</v>
      </c>
      <c r="X132" s="2732" t="s">
        <v>3365</v>
      </c>
      <c r="Y132" s="2732" t="s">
        <v>3610</v>
      </c>
      <c r="Z132" s="2841" t="s">
        <v>3367</v>
      </c>
      <c r="AA132" s="2842" t="s">
        <v>3368</v>
      </c>
      <c r="AB132" s="2655"/>
      <c r="AC132" s="2655"/>
      <c r="AD132" s="2655"/>
      <c r="AE132" s="2655"/>
      <c r="AF132" s="2655"/>
    </row>
    <row r="133" spans="2:32" s="2645" customFormat="1" ht="50.1" customHeight="1">
      <c r="B133" s="2629">
        <v>12</v>
      </c>
      <c r="C133" s="2630" t="s">
        <v>3667</v>
      </c>
      <c r="D133" s="2631" t="s">
        <v>1878</v>
      </c>
      <c r="E133" s="2631">
        <v>1</v>
      </c>
      <c r="F133" s="2631">
        <v>1</v>
      </c>
      <c r="G133" s="4604"/>
      <c r="H133" s="4605"/>
      <c r="I133" s="2816">
        <v>12</v>
      </c>
      <c r="J133" s="2817">
        <v>36</v>
      </c>
      <c r="K133" s="2818">
        <v>7</v>
      </c>
      <c r="L133" s="2632">
        <f>I133*J133</f>
        <v>432</v>
      </c>
      <c r="M133" s="2632">
        <f>I133*J133</f>
        <v>432</v>
      </c>
      <c r="N133" s="2632">
        <f>I133*J133*K133</f>
        <v>3024</v>
      </c>
      <c r="O133" s="2633"/>
      <c r="P133" s="2634" t="s">
        <v>3668</v>
      </c>
      <c r="Q133" s="2635" t="s">
        <v>3592</v>
      </c>
      <c r="R133" s="2635" t="s">
        <v>3663</v>
      </c>
      <c r="S133" s="2635" t="s">
        <v>3617</v>
      </c>
      <c r="T133" s="2636"/>
      <c r="U133" s="2637"/>
      <c r="V133" s="2638"/>
      <c r="W133" s="2639"/>
      <c r="X133" s="2640"/>
      <c r="Y133" s="2641"/>
      <c r="Z133" s="2642"/>
      <c r="AA133" s="2643"/>
      <c r="AB133" s="2644"/>
      <c r="AC133" s="2644"/>
      <c r="AD133" s="2644"/>
      <c r="AE133" s="2644"/>
      <c r="AF133" s="2644"/>
    </row>
    <row r="134" spans="2:32" s="2656" customFormat="1" ht="45" customHeight="1">
      <c r="B134" s="2871"/>
      <c r="C134" s="2658"/>
      <c r="D134" s="2768"/>
      <c r="E134" s="2705"/>
      <c r="F134" s="2705"/>
      <c r="G134" s="2872" t="s">
        <v>3409</v>
      </c>
      <c r="H134" s="2838" t="s">
        <v>3669</v>
      </c>
      <c r="I134" s="2717">
        <v>12</v>
      </c>
      <c r="J134" s="2718">
        <v>36</v>
      </c>
      <c r="K134" s="2719">
        <v>7</v>
      </c>
      <c r="L134" s="2720">
        <f t="shared" ref="L134" si="44">I134*J134</f>
        <v>432</v>
      </c>
      <c r="M134" s="2721">
        <f t="shared" ref="M134" si="45">I134*J134</f>
        <v>432</v>
      </c>
      <c r="N134" s="2721">
        <f t="shared" ref="N134" si="46">I134*J134*K134</f>
        <v>3024</v>
      </c>
      <c r="O134" s="2873" t="s">
        <v>3670</v>
      </c>
      <c r="P134" s="2722"/>
      <c r="Q134" s="2722"/>
      <c r="R134" s="2722"/>
      <c r="S134" s="2722"/>
      <c r="T134" s="2795" t="s">
        <v>3671</v>
      </c>
      <c r="U134" s="2655"/>
      <c r="V134" s="2730" t="s">
        <v>3557</v>
      </c>
      <c r="W134" s="2731" t="s">
        <v>3660</v>
      </c>
      <c r="X134" s="2732" t="s">
        <v>3365</v>
      </c>
      <c r="Y134" s="2732" t="s">
        <v>3610</v>
      </c>
      <c r="Z134" s="2841" t="s">
        <v>3661</v>
      </c>
      <c r="AA134" s="2842" t="s">
        <v>3560</v>
      </c>
      <c r="AB134" s="2655"/>
      <c r="AC134" s="2655"/>
      <c r="AD134" s="2655"/>
      <c r="AE134" s="2655"/>
      <c r="AF134" s="2655"/>
    </row>
    <row r="135" spans="2:32" s="2645" customFormat="1" ht="50.1" customHeight="1">
      <c r="B135" s="2629">
        <v>13</v>
      </c>
      <c r="C135" s="2630" t="s">
        <v>3672</v>
      </c>
      <c r="D135" s="2631" t="s">
        <v>1568</v>
      </c>
      <c r="E135" s="2631">
        <v>1</v>
      </c>
      <c r="F135" s="2631">
        <v>1</v>
      </c>
      <c r="G135" s="4604"/>
      <c r="H135" s="4605"/>
      <c r="I135" s="2816">
        <v>12</v>
      </c>
      <c r="J135" s="2817">
        <v>15</v>
      </c>
      <c r="K135" s="2818">
        <v>6</v>
      </c>
      <c r="L135" s="2632">
        <f>I135*J135</f>
        <v>180</v>
      </c>
      <c r="M135" s="2632">
        <f>I135*J135</f>
        <v>180</v>
      </c>
      <c r="N135" s="2632">
        <f>I135*J135*K135</f>
        <v>1080</v>
      </c>
      <c r="O135" s="2633"/>
      <c r="P135" s="2634" t="s">
        <v>3591</v>
      </c>
      <c r="Q135" s="2635" t="s">
        <v>3554</v>
      </c>
      <c r="R135" s="2635" t="s">
        <v>3663</v>
      </c>
      <c r="S135" s="2635" t="s">
        <v>3664</v>
      </c>
      <c r="T135" s="2636"/>
      <c r="U135" s="2637"/>
      <c r="V135" s="2638"/>
      <c r="W135" s="2639"/>
      <c r="X135" s="2640"/>
      <c r="Y135" s="2641"/>
      <c r="Z135" s="2642"/>
      <c r="AA135" s="2643"/>
      <c r="AB135" s="2644"/>
      <c r="AC135" s="2644"/>
      <c r="AD135" s="2644"/>
      <c r="AE135" s="2644"/>
      <c r="AF135" s="2644"/>
    </row>
    <row r="136" spans="2:32" s="2656" customFormat="1" ht="35.1" customHeight="1">
      <c r="B136" s="2871"/>
      <c r="C136" s="2658"/>
      <c r="D136" s="2768"/>
      <c r="E136" s="2705"/>
      <c r="F136" s="2705"/>
      <c r="G136" s="2872" t="s">
        <v>3389</v>
      </c>
      <c r="H136" s="2838" t="s">
        <v>3673</v>
      </c>
      <c r="I136" s="2717">
        <v>12</v>
      </c>
      <c r="J136" s="2718">
        <v>15</v>
      </c>
      <c r="K136" s="2719">
        <v>6</v>
      </c>
      <c r="L136" s="2720">
        <f t="shared" ref="L136" si="47">I136*J136</f>
        <v>180</v>
      </c>
      <c r="M136" s="2721">
        <f t="shared" ref="M136" si="48">I136*J136</f>
        <v>180</v>
      </c>
      <c r="N136" s="2721">
        <f t="shared" ref="N136" si="49">I136*J136*K136</f>
        <v>1080</v>
      </c>
      <c r="O136" s="2873" t="s">
        <v>3674</v>
      </c>
      <c r="P136" s="2722"/>
      <c r="Q136" s="2722"/>
      <c r="R136" s="2722"/>
      <c r="S136" s="2722"/>
      <c r="T136" s="2795" t="s">
        <v>3675</v>
      </c>
      <c r="U136" s="2655"/>
      <c r="V136" s="2730" t="s">
        <v>3363</v>
      </c>
      <c r="W136" s="2731" t="s">
        <v>3660</v>
      </c>
      <c r="X136" s="2732" t="s">
        <v>3365</v>
      </c>
      <c r="Y136" s="2732" t="s">
        <v>3610</v>
      </c>
      <c r="Z136" s="2841" t="s">
        <v>3559</v>
      </c>
      <c r="AA136" s="2842" t="s">
        <v>3598</v>
      </c>
      <c r="AB136" s="2655"/>
      <c r="AC136" s="2655"/>
      <c r="AD136" s="2655"/>
      <c r="AE136" s="2655"/>
      <c r="AF136" s="2655"/>
    </row>
    <row r="137" spans="2:32" s="2645" customFormat="1" ht="60" customHeight="1">
      <c r="B137" s="2629">
        <v>14</v>
      </c>
      <c r="C137" s="2630" t="s">
        <v>3676</v>
      </c>
      <c r="D137" s="2631" t="s">
        <v>1878</v>
      </c>
      <c r="E137" s="2631">
        <v>1</v>
      </c>
      <c r="F137" s="2631">
        <v>1</v>
      </c>
      <c r="G137" s="4604"/>
      <c r="H137" s="4605"/>
      <c r="I137" s="2816">
        <v>25</v>
      </c>
      <c r="J137" s="2817">
        <v>27</v>
      </c>
      <c r="K137" s="2818">
        <v>16</v>
      </c>
      <c r="L137" s="2632">
        <f>I137*J137</f>
        <v>675</v>
      </c>
      <c r="M137" s="2632">
        <f>I137*J137</f>
        <v>675</v>
      </c>
      <c r="N137" s="2632">
        <f>I137*J137*K137</f>
        <v>10800</v>
      </c>
      <c r="O137" s="2633"/>
      <c r="P137" s="2634" t="s">
        <v>3668</v>
      </c>
      <c r="Q137" s="2635" t="s">
        <v>3554</v>
      </c>
      <c r="R137" s="2635" t="s">
        <v>3360</v>
      </c>
      <c r="S137" s="2635" t="s">
        <v>3585</v>
      </c>
      <c r="T137" s="2636"/>
      <c r="U137" s="2637"/>
      <c r="V137" s="2638"/>
      <c r="W137" s="2639"/>
      <c r="X137" s="2640"/>
      <c r="Y137" s="2641"/>
      <c r="Z137" s="2642"/>
      <c r="AA137" s="2643"/>
      <c r="AB137" s="2644"/>
      <c r="AC137" s="2644"/>
      <c r="AD137" s="2644"/>
      <c r="AE137" s="2644"/>
      <c r="AF137" s="2644"/>
    </row>
    <row r="138" spans="2:32" s="2656" customFormat="1" ht="35.1" customHeight="1">
      <c r="B138" s="2871"/>
      <c r="C138" s="2658"/>
      <c r="D138" s="2768"/>
      <c r="E138" s="2705"/>
      <c r="F138" s="2705"/>
      <c r="G138" s="2837" t="s">
        <v>3409</v>
      </c>
      <c r="H138" s="2838" t="s">
        <v>3677</v>
      </c>
      <c r="I138" s="2855">
        <v>25</v>
      </c>
      <c r="J138" s="2856">
        <v>27</v>
      </c>
      <c r="K138" s="2857">
        <v>16</v>
      </c>
      <c r="L138" s="2874">
        <f t="shared" ref="L138" si="50">I138*J138</f>
        <v>675</v>
      </c>
      <c r="M138" s="2874">
        <f t="shared" ref="M138" si="51">I138*J138</f>
        <v>675</v>
      </c>
      <c r="N138" s="2874">
        <f t="shared" ref="N138" si="52">I138*J138*K138</f>
        <v>10800</v>
      </c>
      <c r="O138" s="2665" t="s">
        <v>3646</v>
      </c>
      <c r="P138" s="2858"/>
      <c r="Q138" s="2858"/>
      <c r="R138" s="2858"/>
      <c r="S138" s="2858"/>
      <c r="T138" s="2795" t="s">
        <v>3678</v>
      </c>
      <c r="U138" s="2655"/>
      <c r="V138" s="2730" t="s">
        <v>3434</v>
      </c>
      <c r="W138" s="2731" t="s">
        <v>3657</v>
      </c>
      <c r="X138" s="2732" t="s">
        <v>3365</v>
      </c>
      <c r="Y138" s="2732" t="s">
        <v>3610</v>
      </c>
      <c r="Z138" s="4628" t="s">
        <v>3661</v>
      </c>
      <c r="AA138" s="4611" t="s">
        <v>3368</v>
      </c>
      <c r="AB138" s="2655"/>
      <c r="AC138" s="2655"/>
      <c r="AD138" s="2655"/>
      <c r="AE138" s="2655"/>
      <c r="AF138" s="2655"/>
    </row>
    <row r="139" spans="2:32" s="2656" customFormat="1" ht="35.1" customHeight="1">
      <c r="B139" s="2676"/>
      <c r="C139" s="2677"/>
      <c r="D139" s="2678"/>
      <c r="E139" s="2677"/>
      <c r="F139" s="2677"/>
      <c r="G139" s="2875" t="s">
        <v>3389</v>
      </c>
      <c r="H139" s="2876" t="s">
        <v>3679</v>
      </c>
      <c r="I139" s="2877"/>
      <c r="J139" s="2878"/>
      <c r="K139" s="2879"/>
      <c r="L139" s="2880">
        <f>10*6.5+1.9*5.2*3+1.9*6.2</f>
        <v>106.42</v>
      </c>
      <c r="M139" s="2880"/>
      <c r="N139" s="2880"/>
      <c r="O139" s="2881"/>
      <c r="P139" s="2882"/>
      <c r="Q139" s="2882"/>
      <c r="R139" s="2882"/>
      <c r="S139" s="2882"/>
      <c r="T139" s="2883" t="s">
        <v>3680</v>
      </c>
      <c r="U139" s="2655"/>
      <c r="V139" s="2700"/>
      <c r="W139" s="2701"/>
      <c r="X139" s="2702"/>
      <c r="Y139" s="2702"/>
      <c r="Z139" s="4610"/>
      <c r="AA139" s="4612"/>
      <c r="AB139" s="2655"/>
      <c r="AC139" s="2655"/>
      <c r="AD139" s="2655"/>
      <c r="AE139" s="2655"/>
      <c r="AF139" s="2655"/>
    </row>
    <row r="140" spans="2:32" s="2645" customFormat="1" ht="50.1" customHeight="1">
      <c r="B140" s="2629">
        <v>15</v>
      </c>
      <c r="C140" s="2630" t="s">
        <v>3681</v>
      </c>
      <c r="D140" s="2631" t="s">
        <v>1878</v>
      </c>
      <c r="E140" s="2631">
        <v>2</v>
      </c>
      <c r="F140" s="2631">
        <v>1</v>
      </c>
      <c r="G140" s="4604"/>
      <c r="H140" s="4605"/>
      <c r="I140" s="2816">
        <v>6.5</v>
      </c>
      <c r="J140" s="2817">
        <v>7.8</v>
      </c>
      <c r="K140" s="2818">
        <v>5</v>
      </c>
      <c r="L140" s="2632">
        <f>SUM(L141:L142)</f>
        <v>101.39999999999999</v>
      </c>
      <c r="M140" s="2632">
        <f>SUM(M141:M142)</f>
        <v>101.39999999999999</v>
      </c>
      <c r="N140" s="2632">
        <f>SUM(N141:N142)</f>
        <v>506.99999999999994</v>
      </c>
      <c r="O140" s="2633"/>
      <c r="P140" s="2634" t="s">
        <v>3644</v>
      </c>
      <c r="Q140" s="2635" t="s">
        <v>3592</v>
      </c>
      <c r="R140" s="2635" t="s">
        <v>3663</v>
      </c>
      <c r="S140" s="2635" t="s">
        <v>3664</v>
      </c>
      <c r="T140" s="2636"/>
      <c r="U140" s="2637"/>
      <c r="V140" s="2638"/>
      <c r="W140" s="2639"/>
      <c r="X140" s="2640"/>
      <c r="Y140" s="2641"/>
      <c r="Z140" s="2642"/>
      <c r="AA140" s="2643"/>
      <c r="AB140" s="2644"/>
      <c r="AC140" s="2644"/>
      <c r="AD140" s="2644"/>
      <c r="AE140" s="2644"/>
      <c r="AF140" s="2644"/>
    </row>
    <row r="141" spans="2:32" s="2656" customFormat="1" ht="35.1" customHeight="1">
      <c r="B141" s="2871"/>
      <c r="C141" s="2658"/>
      <c r="D141" s="2768"/>
      <c r="E141" s="2705"/>
      <c r="F141" s="2705"/>
      <c r="G141" s="2837" t="s">
        <v>1719</v>
      </c>
      <c r="H141" s="2838" t="s">
        <v>3682</v>
      </c>
      <c r="I141" s="2855">
        <v>6.5</v>
      </c>
      <c r="J141" s="2856">
        <v>7.8</v>
      </c>
      <c r="K141" s="2857">
        <v>5</v>
      </c>
      <c r="L141" s="2874">
        <f t="shared" ref="L141:L142" si="53">I141*J141</f>
        <v>50.699999999999996</v>
      </c>
      <c r="M141" s="2874">
        <f t="shared" ref="M141:M142" si="54">I141*J141</f>
        <v>50.699999999999996</v>
      </c>
      <c r="N141" s="2874">
        <f t="shared" ref="N141:N142" si="55">I141*J141*K141</f>
        <v>253.49999999999997</v>
      </c>
      <c r="O141" s="2884"/>
      <c r="P141" s="2858"/>
      <c r="Q141" s="2858"/>
      <c r="R141" s="2858"/>
      <c r="S141" s="2858"/>
      <c r="T141" s="2885"/>
      <c r="U141" s="2655"/>
      <c r="V141" s="2730" t="s">
        <v>3557</v>
      </c>
      <c r="W141" s="2731" t="s">
        <v>3683</v>
      </c>
      <c r="X141" s="2732" t="s">
        <v>3365</v>
      </c>
      <c r="Y141" s="2732" t="s">
        <v>3558</v>
      </c>
      <c r="Z141" s="4628" t="s">
        <v>3559</v>
      </c>
      <c r="AA141" s="4611" t="s">
        <v>3598</v>
      </c>
      <c r="AB141" s="2655"/>
      <c r="AC141" s="2655"/>
      <c r="AD141" s="2655"/>
      <c r="AE141" s="2655"/>
      <c r="AF141" s="2655"/>
    </row>
    <row r="142" spans="2:32" s="2656" customFormat="1" ht="35.1" customHeight="1">
      <c r="B142" s="2871"/>
      <c r="C142" s="2658"/>
      <c r="D142" s="2768"/>
      <c r="E142" s="2705"/>
      <c r="F142" s="2705"/>
      <c r="G142" s="2778" t="s">
        <v>3389</v>
      </c>
      <c r="H142" s="2870" t="s">
        <v>3684</v>
      </c>
      <c r="I142" s="2779">
        <v>6.5</v>
      </c>
      <c r="J142" s="2829">
        <v>7.8</v>
      </c>
      <c r="K142" s="2781">
        <v>5</v>
      </c>
      <c r="L142" s="2782">
        <f t="shared" si="53"/>
        <v>50.699999999999996</v>
      </c>
      <c r="M142" s="2782">
        <f t="shared" si="54"/>
        <v>50.699999999999996</v>
      </c>
      <c r="N142" s="2782">
        <f t="shared" si="55"/>
        <v>253.49999999999997</v>
      </c>
      <c r="O142" s="2886"/>
      <c r="P142" s="2783"/>
      <c r="Q142" s="2783"/>
      <c r="R142" s="2783"/>
      <c r="S142" s="2783"/>
      <c r="T142" s="2790"/>
      <c r="U142" s="2655"/>
      <c r="V142" s="2730" t="s">
        <v>3557</v>
      </c>
      <c r="W142" s="2731" t="s">
        <v>3657</v>
      </c>
      <c r="X142" s="2732" t="s">
        <v>3365</v>
      </c>
      <c r="Y142" s="2732" t="s">
        <v>3558</v>
      </c>
      <c r="Z142" s="4610"/>
      <c r="AA142" s="4612"/>
      <c r="AB142" s="2655"/>
      <c r="AC142" s="2655"/>
      <c r="AD142" s="2655"/>
      <c r="AE142" s="2655"/>
      <c r="AF142" s="2655"/>
    </row>
    <row r="143" spans="2:32" s="2645" customFormat="1" ht="50.1" customHeight="1">
      <c r="B143" s="2629">
        <v>16</v>
      </c>
      <c r="C143" s="2630" t="s">
        <v>3685</v>
      </c>
      <c r="D143" s="2631" t="s">
        <v>3582</v>
      </c>
      <c r="E143" s="2631">
        <v>1</v>
      </c>
      <c r="F143" s="2631">
        <v>1</v>
      </c>
      <c r="G143" s="4604"/>
      <c r="H143" s="4605"/>
      <c r="I143" s="2816">
        <v>15</v>
      </c>
      <c r="J143" s="2817">
        <v>50</v>
      </c>
      <c r="K143" s="2818">
        <v>8</v>
      </c>
      <c r="L143" s="2632">
        <f>I143*J143</f>
        <v>750</v>
      </c>
      <c r="M143" s="2632">
        <f>I143*J143</f>
        <v>750</v>
      </c>
      <c r="N143" s="2632">
        <f>I143*J143*K143</f>
        <v>6000</v>
      </c>
      <c r="O143" s="2633"/>
      <c r="P143" s="2634" t="s">
        <v>3583</v>
      </c>
      <c r="Q143" s="2635" t="s">
        <v>3584</v>
      </c>
      <c r="R143" s="2635" t="s">
        <v>3686</v>
      </c>
      <c r="S143" s="2635" t="s">
        <v>3593</v>
      </c>
      <c r="T143" s="2636"/>
      <c r="U143" s="2637"/>
      <c r="V143" s="2638"/>
      <c r="W143" s="2639"/>
      <c r="X143" s="2640"/>
      <c r="Y143" s="2641"/>
      <c r="Z143" s="2642"/>
      <c r="AA143" s="2643"/>
      <c r="AB143" s="2644"/>
      <c r="AC143" s="2644"/>
      <c r="AD143" s="2644"/>
      <c r="AE143" s="2644"/>
      <c r="AF143" s="2644"/>
    </row>
    <row r="144" spans="2:32" ht="35.1" customHeight="1">
      <c r="B144" s="2657"/>
      <c r="C144" s="2658" t="s">
        <v>3687</v>
      </c>
      <c r="D144" s="2659"/>
      <c r="E144" s="2658"/>
      <c r="F144" s="2658"/>
      <c r="G144" s="2726" t="s">
        <v>1719</v>
      </c>
      <c r="H144" s="2726" t="s">
        <v>3688</v>
      </c>
      <c r="I144" s="2727">
        <v>15</v>
      </c>
      <c r="J144" s="2728">
        <v>20</v>
      </c>
      <c r="K144" s="2887">
        <v>8</v>
      </c>
      <c r="L144" s="2874">
        <f t="shared" ref="L144:L152" si="56">I144*J144</f>
        <v>300</v>
      </c>
      <c r="M144" s="2874">
        <f t="shared" ref="M144:M152" si="57">I144*J144</f>
        <v>300</v>
      </c>
      <c r="N144" s="2874">
        <f t="shared" ref="N144:N152" si="58">I144*J144*K144</f>
        <v>2400</v>
      </c>
      <c r="O144" s="2750"/>
      <c r="P144" s="2750"/>
      <c r="Q144" s="2750"/>
      <c r="R144" s="2750"/>
      <c r="S144" s="2750"/>
      <c r="T144" s="2801"/>
      <c r="V144" s="2730" t="s">
        <v>3363</v>
      </c>
      <c r="W144" s="2731" t="s">
        <v>3657</v>
      </c>
      <c r="X144" s="2732" t="s">
        <v>3365</v>
      </c>
      <c r="Y144" s="2732" t="s">
        <v>3578</v>
      </c>
      <c r="Z144" s="4628" t="s">
        <v>3367</v>
      </c>
      <c r="AA144" s="4611" t="s">
        <v>3368</v>
      </c>
    </row>
    <row r="145" spans="2:34" ht="35.1" customHeight="1">
      <c r="B145" s="2657"/>
      <c r="C145" s="2845"/>
      <c r="D145" s="2659"/>
      <c r="E145" s="2658"/>
      <c r="F145" s="2658"/>
      <c r="G145" s="2726" t="s">
        <v>3389</v>
      </c>
      <c r="H145" s="2726" t="s">
        <v>3689</v>
      </c>
      <c r="I145" s="2727">
        <v>15</v>
      </c>
      <c r="J145" s="2728">
        <v>10</v>
      </c>
      <c r="K145" s="2887">
        <v>8</v>
      </c>
      <c r="L145" s="2721">
        <f t="shared" si="56"/>
        <v>150</v>
      </c>
      <c r="M145" s="2721">
        <f t="shared" si="57"/>
        <v>150</v>
      </c>
      <c r="N145" s="2721">
        <f t="shared" si="58"/>
        <v>1200</v>
      </c>
      <c r="O145" s="2722"/>
      <c r="P145" s="2722"/>
      <c r="Q145" s="2722"/>
      <c r="R145" s="2722"/>
      <c r="S145" s="2722"/>
      <c r="T145" s="2801"/>
      <c r="V145" s="2730" t="s">
        <v>3363</v>
      </c>
      <c r="W145" s="2731" t="s">
        <v>3657</v>
      </c>
      <c r="X145" s="2732" t="s">
        <v>3365</v>
      </c>
      <c r="Y145" s="2732" t="s">
        <v>3610</v>
      </c>
      <c r="Z145" s="4626"/>
      <c r="AA145" s="4627"/>
    </row>
    <row r="146" spans="2:34" ht="35.1" customHeight="1">
      <c r="B146" s="2657"/>
      <c r="C146" s="2705"/>
      <c r="D146" s="2659"/>
      <c r="E146" s="2658"/>
      <c r="F146" s="2658"/>
      <c r="G146" s="2726" t="s">
        <v>3409</v>
      </c>
      <c r="H146" s="2726" t="s">
        <v>3690</v>
      </c>
      <c r="I146" s="2727">
        <v>15</v>
      </c>
      <c r="J146" s="2728">
        <v>10</v>
      </c>
      <c r="K146" s="2887">
        <v>8</v>
      </c>
      <c r="L146" s="2721">
        <f t="shared" si="56"/>
        <v>150</v>
      </c>
      <c r="M146" s="2721">
        <f t="shared" si="57"/>
        <v>150</v>
      </c>
      <c r="N146" s="2721">
        <f t="shared" si="58"/>
        <v>1200</v>
      </c>
      <c r="O146" s="2665" t="s">
        <v>3691</v>
      </c>
      <c r="P146" s="2722"/>
      <c r="Q146" s="2722"/>
      <c r="R146" s="2722"/>
      <c r="S146" s="2722"/>
      <c r="T146" s="2801"/>
      <c r="V146" s="2730" t="s">
        <v>3363</v>
      </c>
      <c r="W146" s="2731" t="s">
        <v>3683</v>
      </c>
      <c r="X146" s="2732" t="s">
        <v>3365</v>
      </c>
      <c r="Y146" s="2732" t="s">
        <v>3578</v>
      </c>
      <c r="Z146" s="4626"/>
      <c r="AA146" s="4627"/>
    </row>
    <row r="147" spans="2:34" ht="35.1" customHeight="1">
      <c r="B147" s="2657"/>
      <c r="C147" s="2705"/>
      <c r="D147" s="2659"/>
      <c r="E147" s="2658"/>
      <c r="F147" s="2658"/>
      <c r="G147" s="2726" t="s">
        <v>3389</v>
      </c>
      <c r="H147" s="2726" t="s">
        <v>3692</v>
      </c>
      <c r="I147" s="2727">
        <v>5</v>
      </c>
      <c r="J147" s="2728">
        <v>4</v>
      </c>
      <c r="K147" s="2887">
        <v>4</v>
      </c>
      <c r="L147" s="2721">
        <f t="shared" si="56"/>
        <v>20</v>
      </c>
      <c r="M147" s="2721">
        <f t="shared" si="57"/>
        <v>20</v>
      </c>
      <c r="N147" s="2721">
        <f t="shared" si="58"/>
        <v>80</v>
      </c>
      <c r="O147" s="2722"/>
      <c r="P147" s="2722"/>
      <c r="Q147" s="2722"/>
      <c r="R147" s="2722"/>
      <c r="S147" s="2722"/>
      <c r="T147" s="2801" t="s">
        <v>3693</v>
      </c>
      <c r="V147" s="2730" t="s">
        <v>3434</v>
      </c>
      <c r="W147" s="2731" t="s">
        <v>3694</v>
      </c>
      <c r="X147" s="2732" t="s">
        <v>3404</v>
      </c>
      <c r="Y147" s="2732" t="s">
        <v>3558</v>
      </c>
      <c r="Z147" s="4626"/>
      <c r="AA147" s="4627"/>
    </row>
    <row r="148" spans="2:34" s="2656" customFormat="1" ht="35.1" customHeight="1">
      <c r="B148" s="2796"/>
      <c r="C148" s="2705"/>
      <c r="D148" s="2768"/>
      <c r="E148" s="2705"/>
      <c r="F148" s="2705"/>
      <c r="G148" s="2716" t="s">
        <v>1719</v>
      </c>
      <c r="H148" s="2716" t="s">
        <v>3695</v>
      </c>
      <c r="I148" s="2717">
        <v>5</v>
      </c>
      <c r="J148" s="2718">
        <v>4</v>
      </c>
      <c r="K148" s="2887">
        <v>4</v>
      </c>
      <c r="L148" s="2721">
        <f t="shared" si="56"/>
        <v>20</v>
      </c>
      <c r="M148" s="2721">
        <f t="shared" si="57"/>
        <v>20</v>
      </c>
      <c r="N148" s="2721">
        <f t="shared" si="58"/>
        <v>80</v>
      </c>
      <c r="O148" s="2722"/>
      <c r="P148" s="2722"/>
      <c r="Q148" s="2722"/>
      <c r="R148" s="2722"/>
      <c r="S148" s="2722"/>
      <c r="T148" s="2801" t="s">
        <v>3696</v>
      </c>
      <c r="U148" s="2655"/>
      <c r="V148" s="2730" t="s">
        <v>3434</v>
      </c>
      <c r="W148" s="2731" t="s">
        <v>3697</v>
      </c>
      <c r="X148" s="2732" t="s">
        <v>3404</v>
      </c>
      <c r="Y148" s="2732" t="s">
        <v>3578</v>
      </c>
      <c r="Z148" s="4626"/>
      <c r="AA148" s="4627"/>
      <c r="AB148" s="2655"/>
      <c r="AC148" s="2655"/>
      <c r="AD148" s="2655"/>
      <c r="AE148" s="2655"/>
      <c r="AF148" s="2655"/>
    </row>
    <row r="149" spans="2:34" ht="35.1" customHeight="1">
      <c r="B149" s="2657"/>
      <c r="C149" s="2705"/>
      <c r="D149" s="2659"/>
      <c r="E149" s="2658"/>
      <c r="F149" s="2658"/>
      <c r="G149" s="2726" t="s">
        <v>3389</v>
      </c>
      <c r="H149" s="2726" t="s">
        <v>3698</v>
      </c>
      <c r="I149" s="2727">
        <v>9</v>
      </c>
      <c r="J149" s="2728">
        <v>3.2</v>
      </c>
      <c r="K149" s="2887">
        <v>4</v>
      </c>
      <c r="L149" s="2721">
        <f t="shared" si="56"/>
        <v>28.8</v>
      </c>
      <c r="M149" s="2721">
        <f t="shared" si="57"/>
        <v>28.8</v>
      </c>
      <c r="N149" s="2721">
        <f t="shared" si="58"/>
        <v>115.2</v>
      </c>
      <c r="O149" s="2722"/>
      <c r="P149" s="2722"/>
      <c r="Q149" s="2722"/>
      <c r="R149" s="2722"/>
      <c r="S149" s="2722"/>
      <c r="T149" s="2801" t="s">
        <v>3696</v>
      </c>
      <c r="V149" s="2730" t="s">
        <v>3402</v>
      </c>
      <c r="W149" s="2731" t="s">
        <v>3431</v>
      </c>
      <c r="X149" s="2732" t="s">
        <v>3404</v>
      </c>
      <c r="Y149" s="2732" t="s">
        <v>3475</v>
      </c>
      <c r="Z149" s="4626"/>
      <c r="AA149" s="4627"/>
      <c r="AG149" s="2614"/>
      <c r="AH149" s="2614"/>
    </row>
    <row r="150" spans="2:34" ht="35.1" customHeight="1">
      <c r="B150" s="2657"/>
      <c r="C150" s="2705"/>
      <c r="D150" s="2659"/>
      <c r="E150" s="2658"/>
      <c r="F150" s="2658"/>
      <c r="G150" s="2726" t="s">
        <v>3389</v>
      </c>
      <c r="H150" s="2726" t="s">
        <v>3699</v>
      </c>
      <c r="I150" s="2727">
        <v>5</v>
      </c>
      <c r="J150" s="2728">
        <v>5.9</v>
      </c>
      <c r="K150" s="2887">
        <v>4</v>
      </c>
      <c r="L150" s="2721">
        <f t="shared" si="56"/>
        <v>29.5</v>
      </c>
      <c r="M150" s="2721">
        <f t="shared" si="57"/>
        <v>29.5</v>
      </c>
      <c r="N150" s="2721">
        <f t="shared" si="58"/>
        <v>118</v>
      </c>
      <c r="O150" s="2722"/>
      <c r="P150" s="2722"/>
      <c r="Q150" s="2722"/>
      <c r="R150" s="2722"/>
      <c r="S150" s="2722"/>
      <c r="T150" s="2801" t="s">
        <v>3700</v>
      </c>
      <c r="V150" s="2730" t="s">
        <v>3402</v>
      </c>
      <c r="W150" s="2731" t="s">
        <v>3474</v>
      </c>
      <c r="X150" s="2732" t="s">
        <v>3404</v>
      </c>
      <c r="Y150" s="2732" t="s">
        <v>3405</v>
      </c>
      <c r="Z150" s="4626"/>
      <c r="AA150" s="4627"/>
      <c r="AG150" s="2614"/>
      <c r="AH150" s="2614"/>
    </row>
    <row r="151" spans="2:34" ht="35.1" customHeight="1">
      <c r="B151" s="2657"/>
      <c r="C151" s="2705"/>
      <c r="D151" s="2659"/>
      <c r="E151" s="2658"/>
      <c r="F151" s="2658"/>
      <c r="G151" s="2726" t="s">
        <v>3409</v>
      </c>
      <c r="H151" s="2726" t="s">
        <v>3701</v>
      </c>
      <c r="I151" s="2737">
        <v>2.95</v>
      </c>
      <c r="J151" s="2728">
        <v>3.1</v>
      </c>
      <c r="K151" s="2887">
        <v>4</v>
      </c>
      <c r="L151" s="2721">
        <f t="shared" si="56"/>
        <v>9.1450000000000014</v>
      </c>
      <c r="M151" s="2721">
        <f t="shared" si="57"/>
        <v>9.1450000000000014</v>
      </c>
      <c r="N151" s="2721">
        <f t="shared" si="58"/>
        <v>36.580000000000005</v>
      </c>
      <c r="O151" s="2722"/>
      <c r="P151" s="2722"/>
      <c r="Q151" s="2722"/>
      <c r="R151" s="2722"/>
      <c r="S151" s="2722"/>
      <c r="T151" s="2801" t="s">
        <v>3702</v>
      </c>
      <c r="V151" s="2730" t="s">
        <v>3411</v>
      </c>
      <c r="W151" s="2731" t="s">
        <v>3493</v>
      </c>
      <c r="X151" s="2732" t="s">
        <v>3413</v>
      </c>
      <c r="Y151" s="2732" t="s">
        <v>3414</v>
      </c>
      <c r="Z151" s="4626"/>
      <c r="AA151" s="4627"/>
      <c r="AG151" s="2614"/>
      <c r="AH151" s="2614"/>
    </row>
    <row r="152" spans="2:34" ht="35.1" customHeight="1">
      <c r="B152" s="2657"/>
      <c r="C152" s="2705"/>
      <c r="D152" s="2659"/>
      <c r="E152" s="2658"/>
      <c r="F152" s="2658"/>
      <c r="G152" s="2726" t="s">
        <v>3389</v>
      </c>
      <c r="H152" s="2726" t="s">
        <v>3703</v>
      </c>
      <c r="I152" s="2737">
        <v>2.0499999999999998</v>
      </c>
      <c r="J152" s="2728">
        <v>3.1</v>
      </c>
      <c r="K152" s="2887">
        <v>4</v>
      </c>
      <c r="L152" s="2721">
        <f t="shared" si="56"/>
        <v>6.3549999999999995</v>
      </c>
      <c r="M152" s="2721">
        <f t="shared" si="57"/>
        <v>6.3549999999999995</v>
      </c>
      <c r="N152" s="2721">
        <f t="shared" si="58"/>
        <v>25.419999999999998</v>
      </c>
      <c r="O152" s="2722"/>
      <c r="P152" s="2722"/>
      <c r="Q152" s="2722"/>
      <c r="R152" s="2722"/>
      <c r="S152" s="2722"/>
      <c r="T152" s="2801" t="s">
        <v>3702</v>
      </c>
      <c r="V152" s="2730" t="s">
        <v>3411</v>
      </c>
      <c r="W152" s="2731" t="s">
        <v>3412</v>
      </c>
      <c r="X152" s="2732" t="s">
        <v>3413</v>
      </c>
      <c r="Y152" s="2732" t="s">
        <v>3414</v>
      </c>
      <c r="Z152" s="4626"/>
      <c r="AA152" s="4627"/>
      <c r="AG152" s="2614"/>
      <c r="AH152" s="2614"/>
    </row>
    <row r="153" spans="2:34" ht="35.1" customHeight="1">
      <c r="B153" s="2657"/>
      <c r="C153" s="2705"/>
      <c r="D153" s="2659"/>
      <c r="E153" s="2658"/>
      <c r="F153" s="2658"/>
      <c r="G153" s="2778" t="s">
        <v>3388</v>
      </c>
      <c r="H153" s="2870" t="s">
        <v>3451</v>
      </c>
      <c r="I153" s="2888" t="s">
        <v>3704</v>
      </c>
      <c r="J153" s="2889" t="s">
        <v>3705</v>
      </c>
      <c r="K153" s="2890">
        <v>4</v>
      </c>
      <c r="L153" s="2782">
        <f>2*10+1.8*9</f>
        <v>36.200000000000003</v>
      </c>
      <c r="M153" s="2782">
        <f>2*10+1.8*9</f>
        <v>36.200000000000003</v>
      </c>
      <c r="N153" s="2782">
        <f>(2*10+1.8*9)*4</f>
        <v>144.80000000000001</v>
      </c>
      <c r="O153" s="2766"/>
      <c r="P153" s="2766"/>
      <c r="Q153" s="2766"/>
      <c r="R153" s="2766"/>
      <c r="S153" s="2766"/>
      <c r="T153" s="2801" t="s">
        <v>3696</v>
      </c>
      <c r="V153" s="2730" t="s">
        <v>3402</v>
      </c>
      <c r="W153" s="2731" t="s">
        <v>3697</v>
      </c>
      <c r="X153" s="2732" t="s">
        <v>3404</v>
      </c>
      <c r="Y153" s="2732" t="s">
        <v>3475</v>
      </c>
      <c r="Z153" s="4610"/>
      <c r="AA153" s="4612"/>
      <c r="AG153" s="2614"/>
      <c r="AH153" s="2614"/>
    </row>
    <row r="154" spans="2:34" s="2645" customFormat="1" ht="50.1" customHeight="1">
      <c r="B154" s="2629">
        <v>17</v>
      </c>
      <c r="C154" s="2630" t="s">
        <v>3706</v>
      </c>
      <c r="D154" s="2631" t="s">
        <v>3582</v>
      </c>
      <c r="E154" s="2631">
        <v>1</v>
      </c>
      <c r="F154" s="2631">
        <v>1</v>
      </c>
      <c r="G154" s="4604" t="s">
        <v>3230</v>
      </c>
      <c r="H154" s="4605"/>
      <c r="I154" s="2816">
        <v>30</v>
      </c>
      <c r="J154" s="2817">
        <v>71</v>
      </c>
      <c r="K154" s="2818">
        <v>9</v>
      </c>
      <c r="L154" s="2632">
        <f>I154*J154</f>
        <v>2130</v>
      </c>
      <c r="M154" s="2632">
        <f>I154*J154</f>
        <v>2130</v>
      </c>
      <c r="N154" s="2632">
        <f>SUM(N155:N159)</f>
        <v>17408</v>
      </c>
      <c r="O154" s="2633"/>
      <c r="P154" s="2634" t="s">
        <v>3553</v>
      </c>
      <c r="Q154" s="2635" t="s">
        <v>3584</v>
      </c>
      <c r="R154" s="2635" t="s">
        <v>3360</v>
      </c>
      <c r="S154" s="2635" t="s">
        <v>3617</v>
      </c>
      <c r="T154" s="2636" t="s">
        <v>3707</v>
      </c>
      <c r="U154" s="2637"/>
      <c r="V154" s="2638"/>
      <c r="W154" s="2639"/>
      <c r="X154" s="2640"/>
      <c r="Y154" s="2641"/>
      <c r="Z154" s="2642"/>
      <c r="AA154" s="2643"/>
      <c r="AB154" s="2644"/>
      <c r="AC154" s="2644"/>
      <c r="AD154" s="2644"/>
      <c r="AE154" s="2644"/>
      <c r="AF154" s="2644"/>
    </row>
    <row r="155" spans="2:34" ht="45" customHeight="1">
      <c r="B155" s="2657"/>
      <c r="C155" s="2845"/>
      <c r="D155" s="2659"/>
      <c r="E155" s="2658"/>
      <c r="F155" s="2658"/>
      <c r="G155" s="2837" t="s">
        <v>3388</v>
      </c>
      <c r="H155" s="2838" t="s">
        <v>3708</v>
      </c>
      <c r="I155" s="2727">
        <v>20</v>
      </c>
      <c r="J155" s="2728">
        <v>28</v>
      </c>
      <c r="K155" s="2887">
        <v>9</v>
      </c>
      <c r="L155" s="2721">
        <f t="shared" ref="L155:L159" si="59">I155*J155</f>
        <v>560</v>
      </c>
      <c r="M155" s="2721">
        <f t="shared" ref="M155:M159" si="60">I155*J155</f>
        <v>560</v>
      </c>
      <c r="N155" s="2721">
        <f t="shared" ref="N155:N159" si="61">I155*J155*K155</f>
        <v>5040</v>
      </c>
      <c r="O155" s="2665"/>
      <c r="P155" s="2858"/>
      <c r="Q155" s="2858"/>
      <c r="R155" s="2858"/>
      <c r="S155" s="2858"/>
      <c r="T155" s="2795" t="s">
        <v>3671</v>
      </c>
      <c r="V155" s="2730" t="s">
        <v>3648</v>
      </c>
      <c r="W155" s="2731" t="s">
        <v>3709</v>
      </c>
      <c r="X155" s="2732" t="s">
        <v>3365</v>
      </c>
      <c r="Y155" s="2732" t="s">
        <v>3578</v>
      </c>
      <c r="Z155" s="4628" t="s">
        <v>3661</v>
      </c>
      <c r="AA155" s="4611" t="s">
        <v>3368</v>
      </c>
      <c r="AG155" s="2614"/>
      <c r="AH155" s="2614"/>
    </row>
    <row r="156" spans="2:34" ht="35.1" customHeight="1">
      <c r="B156" s="2657"/>
      <c r="C156" s="2705"/>
      <c r="D156" s="2659"/>
      <c r="E156" s="2658"/>
      <c r="F156" s="2658"/>
      <c r="G156" s="2716" t="s">
        <v>3388</v>
      </c>
      <c r="H156" s="2843" t="s">
        <v>3710</v>
      </c>
      <c r="I156" s="2727">
        <v>20</v>
      </c>
      <c r="J156" s="2728">
        <v>20</v>
      </c>
      <c r="K156" s="2887">
        <v>12</v>
      </c>
      <c r="L156" s="2721">
        <f t="shared" si="59"/>
        <v>400</v>
      </c>
      <c r="M156" s="2721">
        <f t="shared" si="60"/>
        <v>400</v>
      </c>
      <c r="N156" s="2721">
        <f t="shared" si="61"/>
        <v>4800</v>
      </c>
      <c r="O156" s="2873" t="s">
        <v>3711</v>
      </c>
      <c r="P156" s="2722"/>
      <c r="Q156" s="2722"/>
      <c r="R156" s="2722"/>
      <c r="S156" s="2722"/>
      <c r="T156" s="2891"/>
      <c r="V156" s="2730" t="s">
        <v>3712</v>
      </c>
      <c r="W156" s="2731" t="s">
        <v>3713</v>
      </c>
      <c r="X156" s="2732" t="s">
        <v>3365</v>
      </c>
      <c r="Y156" s="2732" t="s">
        <v>3558</v>
      </c>
      <c r="Z156" s="4626"/>
      <c r="AA156" s="4627"/>
      <c r="AG156" s="2614"/>
      <c r="AH156" s="2614"/>
    </row>
    <row r="157" spans="2:34" ht="35.1" customHeight="1">
      <c r="B157" s="2657"/>
      <c r="C157" s="2705"/>
      <c r="D157" s="2659"/>
      <c r="E157" s="2658"/>
      <c r="F157" s="2658"/>
      <c r="G157" s="2716" t="s">
        <v>3388</v>
      </c>
      <c r="H157" s="2843" t="s">
        <v>3714</v>
      </c>
      <c r="I157" s="2727">
        <v>20</v>
      </c>
      <c r="J157" s="2728">
        <v>23</v>
      </c>
      <c r="K157" s="2887">
        <v>7.5</v>
      </c>
      <c r="L157" s="2721">
        <f>I157*J157-L158</f>
        <v>370</v>
      </c>
      <c r="M157" s="2721">
        <f>I157*J157-M158</f>
        <v>370</v>
      </c>
      <c r="N157" s="2721">
        <f>I157*J157*K157-N158</f>
        <v>3090</v>
      </c>
      <c r="O157" s="2873" t="s">
        <v>3711</v>
      </c>
      <c r="P157" s="2722"/>
      <c r="Q157" s="2722"/>
      <c r="R157" s="2722"/>
      <c r="S157" s="2722"/>
      <c r="T157" s="2892"/>
      <c r="V157" s="2730" t="s">
        <v>3712</v>
      </c>
      <c r="W157" s="2731" t="s">
        <v>3715</v>
      </c>
      <c r="X157" s="2732" t="s">
        <v>3365</v>
      </c>
      <c r="Y157" s="2732" t="s">
        <v>3558</v>
      </c>
      <c r="Z157" s="4626"/>
      <c r="AA157" s="4627"/>
      <c r="AG157" s="2614"/>
      <c r="AH157" s="2614"/>
    </row>
    <row r="158" spans="2:34" ht="45" customHeight="1">
      <c r="B158" s="2657"/>
      <c r="C158" s="2705"/>
      <c r="D158" s="2659"/>
      <c r="E158" s="2658"/>
      <c r="F158" s="2658"/>
      <c r="G158" s="2716" t="s">
        <v>3388</v>
      </c>
      <c r="H158" s="2843" t="s">
        <v>3562</v>
      </c>
      <c r="I158" s="2727">
        <v>5</v>
      </c>
      <c r="J158" s="2728">
        <v>18</v>
      </c>
      <c r="K158" s="2887">
        <v>4</v>
      </c>
      <c r="L158" s="2721">
        <f t="shared" si="59"/>
        <v>90</v>
      </c>
      <c r="M158" s="2721">
        <f t="shared" si="60"/>
        <v>90</v>
      </c>
      <c r="N158" s="2721">
        <f t="shared" si="61"/>
        <v>360</v>
      </c>
      <c r="O158" s="2722"/>
      <c r="P158" s="2722"/>
      <c r="Q158" s="2722"/>
      <c r="R158" s="2722"/>
      <c r="S158" s="2722"/>
      <c r="T158" s="2795" t="s">
        <v>3716</v>
      </c>
      <c r="V158" s="2730" t="s">
        <v>3434</v>
      </c>
      <c r="W158" s="2731" t="s">
        <v>3683</v>
      </c>
      <c r="X158" s="2732" t="s">
        <v>3717</v>
      </c>
      <c r="Y158" s="2732" t="s">
        <v>3610</v>
      </c>
      <c r="Z158" s="4626"/>
      <c r="AA158" s="4627"/>
      <c r="AG158" s="2614"/>
      <c r="AH158" s="2614"/>
    </row>
    <row r="159" spans="2:34" ht="35.1" customHeight="1">
      <c r="B159" s="2657"/>
      <c r="C159" s="2705"/>
      <c r="D159" s="2659"/>
      <c r="E159" s="2658"/>
      <c r="F159" s="2658"/>
      <c r="G159" s="2778" t="s">
        <v>3388</v>
      </c>
      <c r="H159" s="2870" t="s">
        <v>3718</v>
      </c>
      <c r="I159" s="2727">
        <v>10</v>
      </c>
      <c r="J159" s="2728">
        <v>71</v>
      </c>
      <c r="K159" s="2887">
        <v>5.8</v>
      </c>
      <c r="L159" s="2721">
        <f t="shared" si="59"/>
        <v>710</v>
      </c>
      <c r="M159" s="2721">
        <f t="shared" si="60"/>
        <v>710</v>
      </c>
      <c r="N159" s="2721">
        <f t="shared" si="61"/>
        <v>4118</v>
      </c>
      <c r="O159" s="2783"/>
      <c r="P159" s="2783"/>
      <c r="Q159" s="2783"/>
      <c r="R159" s="2783"/>
      <c r="S159" s="2783"/>
      <c r="T159" s="2795" t="s">
        <v>3719</v>
      </c>
      <c r="V159" s="2730" t="s">
        <v>3363</v>
      </c>
      <c r="W159" s="2731" t="s">
        <v>3683</v>
      </c>
      <c r="X159" s="2732" t="s">
        <v>3365</v>
      </c>
      <c r="Y159" s="2732" t="s">
        <v>3558</v>
      </c>
      <c r="Z159" s="4610"/>
      <c r="AA159" s="4612"/>
      <c r="AG159" s="2614"/>
      <c r="AH159" s="2614"/>
    </row>
    <row r="160" spans="2:34" s="2645" customFormat="1" ht="50.1" customHeight="1">
      <c r="B160" s="2629">
        <v>19</v>
      </c>
      <c r="C160" s="2630" t="s">
        <v>3720</v>
      </c>
      <c r="D160" s="2631" t="s">
        <v>3540</v>
      </c>
      <c r="E160" s="2631">
        <v>1</v>
      </c>
      <c r="F160" s="2631">
        <v>1</v>
      </c>
      <c r="G160" s="4604" t="s">
        <v>3721</v>
      </c>
      <c r="H160" s="4605"/>
      <c r="I160" s="2816">
        <v>8</v>
      </c>
      <c r="J160" s="2817">
        <v>18</v>
      </c>
      <c r="K160" s="2818">
        <v>4</v>
      </c>
      <c r="L160" s="2632">
        <f>I160*J160</f>
        <v>144</v>
      </c>
      <c r="M160" s="2632">
        <f>I160*J160</f>
        <v>144</v>
      </c>
      <c r="N160" s="2632">
        <f>I160*J160*K160</f>
        <v>576</v>
      </c>
      <c r="O160" s="2633"/>
      <c r="P160" s="2634" t="s">
        <v>3644</v>
      </c>
      <c r="Q160" s="2635" t="s">
        <v>3592</v>
      </c>
      <c r="R160" s="2635" t="s">
        <v>3686</v>
      </c>
      <c r="S160" s="2635" t="s">
        <v>3555</v>
      </c>
      <c r="T160" s="2636"/>
      <c r="U160" s="2637"/>
      <c r="V160" s="2638"/>
      <c r="W160" s="2639"/>
      <c r="X160" s="2640"/>
      <c r="Y160" s="2641"/>
      <c r="Z160" s="2642"/>
      <c r="AA160" s="2643"/>
      <c r="AB160" s="2644"/>
      <c r="AC160" s="2644"/>
      <c r="AD160" s="2644"/>
      <c r="AE160" s="2644"/>
      <c r="AF160" s="2644"/>
    </row>
    <row r="161" spans="2:32" s="2656" customFormat="1" ht="35.1" customHeight="1">
      <c r="B161" s="2657"/>
      <c r="C161" s="2705"/>
      <c r="D161" s="2659"/>
      <c r="E161" s="2659"/>
      <c r="F161" s="2659"/>
      <c r="G161" s="2837" t="s">
        <v>1719</v>
      </c>
      <c r="H161" s="2837" t="s">
        <v>3722</v>
      </c>
      <c r="I161" s="2727">
        <v>3</v>
      </c>
      <c r="J161" s="2728">
        <v>8</v>
      </c>
      <c r="K161" s="2887">
        <v>4</v>
      </c>
      <c r="L161" s="2721">
        <f t="shared" ref="L161:L172" si="62">I161*J161</f>
        <v>24</v>
      </c>
      <c r="M161" s="2721">
        <f t="shared" ref="M161:M172" si="63">I161*J161</f>
        <v>24</v>
      </c>
      <c r="N161" s="2721">
        <f t="shared" ref="N161:N172" si="64">I161*J161*K161</f>
        <v>96</v>
      </c>
      <c r="O161" s="2858"/>
      <c r="P161" s="2858"/>
      <c r="Q161" s="2858"/>
      <c r="R161" s="2858"/>
      <c r="S161" s="2858"/>
      <c r="T161" s="2893"/>
      <c r="U161" s="2655"/>
      <c r="V161" s="2730" t="s">
        <v>3402</v>
      </c>
      <c r="W161" s="2731" t="s">
        <v>3447</v>
      </c>
      <c r="X161" s="2732" t="s">
        <v>3404</v>
      </c>
      <c r="Y161" s="2732" t="s">
        <v>3405</v>
      </c>
      <c r="Z161" s="4628" t="s">
        <v>3723</v>
      </c>
      <c r="AA161" s="4611" t="s">
        <v>3532</v>
      </c>
      <c r="AB161" s="2655"/>
      <c r="AC161" s="2655"/>
      <c r="AD161" s="2655"/>
      <c r="AE161" s="2655"/>
      <c r="AF161" s="2655"/>
    </row>
    <row r="162" spans="2:32" s="2656" customFormat="1" ht="35.1" customHeight="1">
      <c r="B162" s="2796"/>
      <c r="C162" s="2705"/>
      <c r="D162" s="2768"/>
      <c r="E162" s="2705"/>
      <c r="F162" s="2705"/>
      <c r="G162" s="2716" t="s">
        <v>3389</v>
      </c>
      <c r="H162" s="2716" t="s">
        <v>3724</v>
      </c>
      <c r="I162" s="2727">
        <v>2.5</v>
      </c>
      <c r="J162" s="2728">
        <v>3</v>
      </c>
      <c r="K162" s="2887">
        <v>4</v>
      </c>
      <c r="L162" s="2721">
        <f t="shared" si="62"/>
        <v>7.5</v>
      </c>
      <c r="M162" s="2721">
        <f t="shared" si="63"/>
        <v>7.5</v>
      </c>
      <c r="N162" s="2721">
        <f t="shared" si="64"/>
        <v>30</v>
      </c>
      <c r="O162" s="2722"/>
      <c r="P162" s="2722"/>
      <c r="Q162" s="2722"/>
      <c r="R162" s="2722"/>
      <c r="S162" s="2722"/>
      <c r="T162" s="2763"/>
      <c r="U162" s="2655"/>
      <c r="V162" s="2730" t="s">
        <v>3402</v>
      </c>
      <c r="W162" s="2731" t="s">
        <v>3447</v>
      </c>
      <c r="X162" s="2732" t="s">
        <v>3404</v>
      </c>
      <c r="Y162" s="2732" t="s">
        <v>3405</v>
      </c>
      <c r="Z162" s="4626"/>
      <c r="AA162" s="4627"/>
      <c r="AB162" s="2655"/>
      <c r="AC162" s="2655"/>
      <c r="AD162" s="2655"/>
      <c r="AE162" s="2655"/>
      <c r="AF162" s="2655"/>
    </row>
    <row r="163" spans="2:32" s="2656" customFormat="1" ht="35.1" customHeight="1">
      <c r="B163" s="2796"/>
      <c r="C163" s="2705"/>
      <c r="D163" s="2768"/>
      <c r="E163" s="2705"/>
      <c r="F163" s="2705"/>
      <c r="G163" s="2716" t="s">
        <v>1719</v>
      </c>
      <c r="H163" s="2716" t="s">
        <v>3725</v>
      </c>
      <c r="I163" s="2727">
        <v>1.5</v>
      </c>
      <c r="J163" s="2728">
        <v>3</v>
      </c>
      <c r="K163" s="2887">
        <v>4</v>
      </c>
      <c r="L163" s="2721">
        <f t="shared" si="62"/>
        <v>4.5</v>
      </c>
      <c r="M163" s="2721">
        <f t="shared" si="63"/>
        <v>4.5</v>
      </c>
      <c r="N163" s="2721">
        <f t="shared" si="64"/>
        <v>18</v>
      </c>
      <c r="O163" s="2722"/>
      <c r="P163" s="2722"/>
      <c r="Q163" s="2722"/>
      <c r="R163" s="2722"/>
      <c r="S163" s="2722"/>
      <c r="T163" s="2763"/>
      <c r="U163" s="2655"/>
      <c r="V163" s="2730" t="s">
        <v>3434</v>
      </c>
      <c r="W163" s="2731" t="s">
        <v>3447</v>
      </c>
      <c r="X163" s="2732" t="s">
        <v>3365</v>
      </c>
      <c r="Y163" s="2732" t="s">
        <v>3580</v>
      </c>
      <c r="Z163" s="4626"/>
      <c r="AA163" s="4627"/>
      <c r="AB163" s="2655"/>
      <c r="AC163" s="2655"/>
      <c r="AD163" s="2655"/>
      <c r="AE163" s="2655"/>
      <c r="AF163" s="2655"/>
    </row>
    <row r="164" spans="2:32" s="2656" customFormat="1" ht="35.1" customHeight="1">
      <c r="B164" s="2796"/>
      <c r="C164" s="2705"/>
      <c r="D164" s="2768"/>
      <c r="E164" s="2705"/>
      <c r="F164" s="2705"/>
      <c r="G164" s="2716" t="s">
        <v>3389</v>
      </c>
      <c r="H164" s="2716" t="s">
        <v>3726</v>
      </c>
      <c r="I164" s="2727">
        <v>2</v>
      </c>
      <c r="J164" s="2728">
        <v>3</v>
      </c>
      <c r="K164" s="2887">
        <v>4</v>
      </c>
      <c r="L164" s="2721">
        <f t="shared" si="62"/>
        <v>6</v>
      </c>
      <c r="M164" s="2721">
        <f t="shared" si="63"/>
        <v>6</v>
      </c>
      <c r="N164" s="2721">
        <f t="shared" si="64"/>
        <v>24</v>
      </c>
      <c r="O164" s="2722"/>
      <c r="P164" s="2722"/>
      <c r="Q164" s="2722"/>
      <c r="R164" s="2722"/>
      <c r="S164" s="2722"/>
      <c r="T164" s="2763"/>
      <c r="U164" s="2655"/>
      <c r="V164" s="2730" t="s">
        <v>3411</v>
      </c>
      <c r="W164" s="2731" t="s">
        <v>3412</v>
      </c>
      <c r="X164" s="2732" t="s">
        <v>3413</v>
      </c>
      <c r="Y164" s="2732" t="s">
        <v>3414</v>
      </c>
      <c r="Z164" s="4626"/>
      <c r="AA164" s="4627"/>
      <c r="AB164" s="2655"/>
      <c r="AC164" s="2655"/>
      <c r="AD164" s="2655"/>
      <c r="AE164" s="2655"/>
      <c r="AF164" s="2655"/>
    </row>
    <row r="165" spans="2:32" s="2656" customFormat="1" ht="35.1" customHeight="1">
      <c r="B165" s="2796"/>
      <c r="C165" s="2705"/>
      <c r="D165" s="2768"/>
      <c r="E165" s="2705"/>
      <c r="F165" s="2705"/>
      <c r="G165" s="2716" t="s">
        <v>1719</v>
      </c>
      <c r="H165" s="2716" t="s">
        <v>3727</v>
      </c>
      <c r="I165" s="2727">
        <v>2</v>
      </c>
      <c r="J165" s="2728">
        <v>3</v>
      </c>
      <c r="K165" s="2887">
        <v>4</v>
      </c>
      <c r="L165" s="2721">
        <f t="shared" si="62"/>
        <v>6</v>
      </c>
      <c r="M165" s="2721">
        <f t="shared" si="63"/>
        <v>6</v>
      </c>
      <c r="N165" s="2721">
        <f t="shared" si="64"/>
        <v>24</v>
      </c>
      <c r="O165" s="2722"/>
      <c r="P165" s="2722"/>
      <c r="Q165" s="2722"/>
      <c r="R165" s="2722"/>
      <c r="S165" s="2722"/>
      <c r="T165" s="2763"/>
      <c r="U165" s="2655"/>
      <c r="V165" s="2730" t="s">
        <v>3402</v>
      </c>
      <c r="W165" s="2731" t="s">
        <v>3728</v>
      </c>
      <c r="X165" s="2732" t="s">
        <v>3404</v>
      </c>
      <c r="Y165" s="2732" t="s">
        <v>3580</v>
      </c>
      <c r="Z165" s="4626"/>
      <c r="AA165" s="4627"/>
      <c r="AB165" s="2655"/>
      <c r="AC165" s="2655"/>
      <c r="AD165" s="2655"/>
      <c r="AE165" s="2655"/>
      <c r="AF165" s="2655"/>
    </row>
    <row r="166" spans="2:32" s="2656" customFormat="1" ht="35.1" customHeight="1">
      <c r="B166" s="2796"/>
      <c r="C166" s="2705"/>
      <c r="D166" s="2768"/>
      <c r="E166" s="2705"/>
      <c r="F166" s="2705"/>
      <c r="G166" s="2716" t="s">
        <v>3389</v>
      </c>
      <c r="H166" s="2716" t="s">
        <v>1328</v>
      </c>
      <c r="I166" s="2727">
        <v>6</v>
      </c>
      <c r="J166" s="2728">
        <v>8</v>
      </c>
      <c r="K166" s="2887">
        <v>4</v>
      </c>
      <c r="L166" s="2759">
        <f>I166*J166-L167</f>
        <v>40.125</v>
      </c>
      <c r="M166" s="2759">
        <f>I166*J166-M167</f>
        <v>40.125</v>
      </c>
      <c r="N166" s="2721">
        <f>I166*J166*K166-N167</f>
        <v>160.5</v>
      </c>
      <c r="O166" s="2722"/>
      <c r="P166" s="2722"/>
      <c r="Q166" s="2722"/>
      <c r="R166" s="2722"/>
      <c r="S166" s="2722"/>
      <c r="T166" s="2763"/>
      <c r="U166" s="2655"/>
      <c r="V166" s="2730" t="s">
        <v>3402</v>
      </c>
      <c r="W166" s="2731" t="s">
        <v>3490</v>
      </c>
      <c r="X166" s="2732" t="s">
        <v>3404</v>
      </c>
      <c r="Y166" s="2732" t="s">
        <v>3475</v>
      </c>
      <c r="Z166" s="4626"/>
      <c r="AA166" s="4627"/>
      <c r="AB166" s="2655"/>
      <c r="AC166" s="2655"/>
      <c r="AD166" s="2655"/>
      <c r="AE166" s="2655"/>
      <c r="AF166" s="2655"/>
    </row>
    <row r="167" spans="2:32" s="2656" customFormat="1" ht="35.1" customHeight="1">
      <c r="B167" s="2796"/>
      <c r="C167" s="2705"/>
      <c r="D167" s="2768"/>
      <c r="E167" s="2705"/>
      <c r="F167" s="2705"/>
      <c r="G167" s="2716" t="s">
        <v>1719</v>
      </c>
      <c r="H167" s="2716" t="s">
        <v>3729</v>
      </c>
      <c r="I167" s="2727">
        <v>2.5</v>
      </c>
      <c r="J167" s="2733">
        <v>3.15</v>
      </c>
      <c r="K167" s="2887">
        <v>4</v>
      </c>
      <c r="L167" s="2721">
        <f t="shared" si="62"/>
        <v>7.875</v>
      </c>
      <c r="M167" s="2721">
        <f t="shared" si="63"/>
        <v>7.875</v>
      </c>
      <c r="N167" s="2721">
        <f t="shared" si="64"/>
        <v>31.5</v>
      </c>
      <c r="O167" s="2722"/>
      <c r="P167" s="2722"/>
      <c r="Q167" s="2722"/>
      <c r="R167" s="2722"/>
      <c r="S167" s="2722"/>
      <c r="T167" s="2763"/>
      <c r="U167" s="2655"/>
      <c r="V167" s="2730" t="s">
        <v>3402</v>
      </c>
      <c r="W167" s="2731" t="s">
        <v>3728</v>
      </c>
      <c r="X167" s="2732" t="s">
        <v>3404</v>
      </c>
      <c r="Y167" s="2732" t="s">
        <v>3405</v>
      </c>
      <c r="Z167" s="4626"/>
      <c r="AA167" s="4627"/>
      <c r="AB167" s="2655"/>
      <c r="AC167" s="2655"/>
      <c r="AD167" s="2655"/>
      <c r="AE167" s="2655"/>
      <c r="AF167" s="2655"/>
    </row>
    <row r="168" spans="2:32" s="2656" customFormat="1" ht="35.1" customHeight="1">
      <c r="B168" s="2796"/>
      <c r="C168" s="2705"/>
      <c r="D168" s="2768"/>
      <c r="E168" s="2705"/>
      <c r="F168" s="2705"/>
      <c r="G168" s="2716" t="s">
        <v>3389</v>
      </c>
      <c r="H168" s="2716" t="s">
        <v>3730</v>
      </c>
      <c r="I168" s="2727">
        <v>3</v>
      </c>
      <c r="J168" s="2733">
        <v>3.15</v>
      </c>
      <c r="K168" s="2887">
        <v>4</v>
      </c>
      <c r="L168" s="2721">
        <f t="shared" si="62"/>
        <v>9.4499999999999993</v>
      </c>
      <c r="M168" s="2721">
        <f t="shared" si="63"/>
        <v>9.4499999999999993</v>
      </c>
      <c r="N168" s="2721">
        <f t="shared" si="64"/>
        <v>37.799999999999997</v>
      </c>
      <c r="O168" s="2722"/>
      <c r="P168" s="2722"/>
      <c r="Q168" s="2722"/>
      <c r="R168" s="2722"/>
      <c r="S168" s="2722"/>
      <c r="T168" s="2763"/>
      <c r="U168" s="2655"/>
      <c r="V168" s="2730" t="s">
        <v>3411</v>
      </c>
      <c r="W168" s="2731" t="s">
        <v>3731</v>
      </c>
      <c r="X168" s="2732" t="s">
        <v>3413</v>
      </c>
      <c r="Y168" s="2732" t="s">
        <v>3575</v>
      </c>
      <c r="Z168" s="4626"/>
      <c r="AA168" s="4627"/>
      <c r="AB168" s="2655"/>
      <c r="AC168" s="2655"/>
      <c r="AD168" s="2655"/>
      <c r="AE168" s="2655"/>
      <c r="AF168" s="2655"/>
    </row>
    <row r="169" spans="2:32" s="2656" customFormat="1" ht="35.1" customHeight="1">
      <c r="B169" s="2796"/>
      <c r="C169" s="2705"/>
      <c r="D169" s="2768"/>
      <c r="E169" s="2705"/>
      <c r="F169" s="2705"/>
      <c r="G169" s="2716" t="s">
        <v>1719</v>
      </c>
      <c r="H169" s="2716" t="s">
        <v>3732</v>
      </c>
      <c r="I169" s="2727">
        <v>3</v>
      </c>
      <c r="J169" s="2733">
        <v>3.15</v>
      </c>
      <c r="K169" s="2887">
        <v>4</v>
      </c>
      <c r="L169" s="2721">
        <f t="shared" si="62"/>
        <v>9.4499999999999993</v>
      </c>
      <c r="M169" s="2721">
        <f t="shared" si="63"/>
        <v>9.4499999999999993</v>
      </c>
      <c r="N169" s="2721">
        <f t="shared" si="64"/>
        <v>37.799999999999997</v>
      </c>
      <c r="O169" s="2722"/>
      <c r="P169" s="2722"/>
      <c r="Q169" s="2722"/>
      <c r="R169" s="2722"/>
      <c r="S169" s="2722"/>
      <c r="T169" s="2763"/>
      <c r="U169" s="2655"/>
      <c r="V169" s="2730" t="s">
        <v>3402</v>
      </c>
      <c r="W169" s="2731" t="s">
        <v>3447</v>
      </c>
      <c r="X169" s="2732" t="s">
        <v>3404</v>
      </c>
      <c r="Y169" s="2732" t="s">
        <v>3580</v>
      </c>
      <c r="Z169" s="4626"/>
      <c r="AA169" s="4627"/>
      <c r="AB169" s="2655"/>
      <c r="AC169" s="2655"/>
      <c r="AD169" s="2655"/>
      <c r="AE169" s="2655"/>
      <c r="AF169" s="2655"/>
    </row>
    <row r="170" spans="2:32" s="2656" customFormat="1" ht="35.1" customHeight="1">
      <c r="B170" s="2796"/>
      <c r="C170" s="2705"/>
      <c r="D170" s="2768"/>
      <c r="E170" s="2705"/>
      <c r="F170" s="2705"/>
      <c r="G170" s="2716" t="s">
        <v>3389</v>
      </c>
      <c r="H170" s="2843" t="s">
        <v>3733</v>
      </c>
      <c r="I170" s="2727">
        <v>3</v>
      </c>
      <c r="J170" s="2728">
        <v>3.4</v>
      </c>
      <c r="K170" s="2887">
        <v>4</v>
      </c>
      <c r="L170" s="2721">
        <f t="shared" si="62"/>
        <v>10.199999999999999</v>
      </c>
      <c r="M170" s="2721">
        <f t="shared" si="63"/>
        <v>10.199999999999999</v>
      </c>
      <c r="N170" s="2721">
        <f t="shared" si="64"/>
        <v>40.799999999999997</v>
      </c>
      <c r="O170" s="2722"/>
      <c r="P170" s="2722"/>
      <c r="Q170" s="2722"/>
      <c r="R170" s="2722"/>
      <c r="S170" s="2722"/>
      <c r="T170" s="2763"/>
      <c r="U170" s="2655"/>
      <c r="V170" s="2730" t="s">
        <v>3402</v>
      </c>
      <c r="W170" s="2731" t="s">
        <v>3447</v>
      </c>
      <c r="X170" s="2732" t="s">
        <v>3404</v>
      </c>
      <c r="Y170" s="2732" t="s">
        <v>3475</v>
      </c>
      <c r="Z170" s="4626"/>
      <c r="AA170" s="4627"/>
      <c r="AB170" s="2655"/>
      <c r="AC170" s="2655"/>
      <c r="AD170" s="2655"/>
      <c r="AE170" s="2655"/>
      <c r="AF170" s="2655"/>
    </row>
    <row r="171" spans="2:32" s="2656" customFormat="1" ht="35.1" customHeight="1">
      <c r="B171" s="2796"/>
      <c r="C171" s="2705"/>
      <c r="D171" s="2768"/>
      <c r="E171" s="2705"/>
      <c r="F171" s="2705"/>
      <c r="G171" s="2716" t="s">
        <v>1719</v>
      </c>
      <c r="H171" s="2716" t="s">
        <v>3734</v>
      </c>
      <c r="I171" s="2717">
        <v>3</v>
      </c>
      <c r="J171" s="2718">
        <v>3.4</v>
      </c>
      <c r="K171" s="2739">
        <v>4</v>
      </c>
      <c r="L171" s="2721">
        <f t="shared" si="62"/>
        <v>10.199999999999999</v>
      </c>
      <c r="M171" s="2721">
        <f t="shared" si="63"/>
        <v>10.199999999999999</v>
      </c>
      <c r="N171" s="2721">
        <f t="shared" si="64"/>
        <v>40.799999999999997</v>
      </c>
      <c r="O171" s="2722"/>
      <c r="P171" s="2722"/>
      <c r="Q171" s="2722"/>
      <c r="R171" s="2722"/>
      <c r="S171" s="2722"/>
      <c r="T171" s="2763"/>
      <c r="U171" s="2655"/>
      <c r="V171" s="2730" t="s">
        <v>3411</v>
      </c>
      <c r="W171" s="2731" t="s">
        <v>3731</v>
      </c>
      <c r="X171" s="2732" t="s">
        <v>3413</v>
      </c>
      <c r="Y171" s="2732" t="s">
        <v>3414</v>
      </c>
      <c r="Z171" s="4626"/>
      <c r="AA171" s="4627"/>
      <c r="AB171" s="2655"/>
      <c r="AC171" s="2655"/>
      <c r="AD171" s="2655"/>
      <c r="AE171" s="2655"/>
      <c r="AF171" s="2655"/>
    </row>
    <row r="172" spans="2:32" s="2656" customFormat="1" ht="35.1" customHeight="1">
      <c r="B172" s="2796"/>
      <c r="C172" s="2677"/>
      <c r="D172" s="2678"/>
      <c r="E172" s="2677"/>
      <c r="F172" s="2677"/>
      <c r="G172" s="2778" t="s">
        <v>3389</v>
      </c>
      <c r="H172" s="2778" t="s">
        <v>3735</v>
      </c>
      <c r="I172" s="2779">
        <v>1.45</v>
      </c>
      <c r="J172" s="2829">
        <v>6</v>
      </c>
      <c r="K172" s="2894">
        <v>4</v>
      </c>
      <c r="L172" s="2782">
        <f t="shared" si="62"/>
        <v>8.6999999999999993</v>
      </c>
      <c r="M172" s="2782">
        <f t="shared" si="63"/>
        <v>8.6999999999999993</v>
      </c>
      <c r="N172" s="2782">
        <f t="shared" si="64"/>
        <v>34.799999999999997</v>
      </c>
      <c r="O172" s="2783"/>
      <c r="P172" s="2783"/>
      <c r="Q172" s="2783"/>
      <c r="R172" s="2783"/>
      <c r="S172" s="2783"/>
      <c r="T172" s="2895"/>
      <c r="U172" s="2655"/>
      <c r="V172" s="2730" t="s">
        <v>3402</v>
      </c>
      <c r="W172" s="2731" t="s">
        <v>3728</v>
      </c>
      <c r="X172" s="2732" t="s">
        <v>3404</v>
      </c>
      <c r="Y172" s="2732" t="s">
        <v>3405</v>
      </c>
      <c r="Z172" s="4610"/>
      <c r="AA172" s="4612"/>
      <c r="AB172" s="2655"/>
      <c r="AC172" s="2655"/>
      <c r="AD172" s="2655"/>
      <c r="AE172" s="2655"/>
      <c r="AF172" s="2655"/>
    </row>
    <row r="173" spans="2:32" s="2645" customFormat="1" ht="50.1" customHeight="1">
      <c r="B173" s="2629">
        <v>20</v>
      </c>
      <c r="C173" s="2630" t="s">
        <v>3736</v>
      </c>
      <c r="D173" s="2631" t="s">
        <v>790</v>
      </c>
      <c r="E173" s="2631">
        <v>5</v>
      </c>
      <c r="F173" s="2631">
        <v>1</v>
      </c>
      <c r="G173" s="4604" t="s">
        <v>3230</v>
      </c>
      <c r="H173" s="4605"/>
      <c r="I173" s="2816">
        <v>2.1</v>
      </c>
      <c r="J173" s="2817">
        <v>2.1</v>
      </c>
      <c r="K173" s="2818">
        <v>2.66</v>
      </c>
      <c r="L173" s="2632">
        <f>I173*J173*E173</f>
        <v>22.05</v>
      </c>
      <c r="M173" s="2632">
        <f>I173*J173*E173</f>
        <v>22.05</v>
      </c>
      <c r="N173" s="2632">
        <f>I173*J173*K173*E173</f>
        <v>58.653000000000006</v>
      </c>
      <c r="O173" s="2633"/>
      <c r="P173" s="2635" t="s">
        <v>2155</v>
      </c>
      <c r="Q173" s="2635" t="s">
        <v>3584</v>
      </c>
      <c r="R173" s="2635" t="s">
        <v>3686</v>
      </c>
      <c r="S173" s="2635" t="s">
        <v>3230</v>
      </c>
      <c r="T173" s="2636"/>
      <c r="U173" s="2637"/>
      <c r="V173" s="2638"/>
      <c r="W173" s="2639"/>
      <c r="X173" s="2640"/>
      <c r="Y173" s="2641"/>
      <c r="Z173" s="2642"/>
      <c r="AA173" s="2643"/>
      <c r="AB173" s="2644"/>
      <c r="AC173" s="2644"/>
      <c r="AD173" s="2644"/>
      <c r="AE173" s="2644"/>
      <c r="AF173" s="2644"/>
    </row>
    <row r="174" spans="2:32" s="2656" customFormat="1" ht="35.1" customHeight="1">
      <c r="B174" s="2896"/>
      <c r="C174" s="2897"/>
      <c r="D174" s="2897"/>
      <c r="E174" s="2897"/>
      <c r="F174" s="2897"/>
      <c r="G174" s="2898" t="s">
        <v>3388</v>
      </c>
      <c r="H174" s="2716" t="s">
        <v>3737</v>
      </c>
      <c r="I174" s="2899">
        <v>2.1</v>
      </c>
      <c r="J174" s="2900">
        <v>2.1</v>
      </c>
      <c r="K174" s="2901">
        <v>2.7</v>
      </c>
      <c r="L174" s="2721">
        <f t="shared" ref="L174" si="65">I174*J174</f>
        <v>4.41</v>
      </c>
      <c r="M174" s="2721">
        <f t="shared" ref="M174" si="66">I174*J174</f>
        <v>4.41</v>
      </c>
      <c r="N174" s="2721">
        <f t="shared" ref="N174" si="67">I174*J174*K174</f>
        <v>11.907000000000002</v>
      </c>
      <c r="O174" s="2902"/>
      <c r="P174" s="2902"/>
      <c r="Q174" s="2902"/>
      <c r="R174" s="2902"/>
      <c r="S174" s="2902"/>
      <c r="T174" s="2903"/>
      <c r="U174" s="2655"/>
      <c r="V174" s="2730" t="s">
        <v>3434</v>
      </c>
      <c r="W174" s="2731" t="s">
        <v>3738</v>
      </c>
      <c r="X174" s="2732" t="s">
        <v>3739</v>
      </c>
      <c r="Y174" s="2732" t="s">
        <v>3740</v>
      </c>
      <c r="Z174" s="2841" t="s">
        <v>3741</v>
      </c>
      <c r="AA174" s="2842" t="s">
        <v>3742</v>
      </c>
      <c r="AB174" s="2655"/>
      <c r="AC174" s="2655"/>
      <c r="AD174" s="2655"/>
      <c r="AE174" s="2655"/>
      <c r="AF174" s="2655"/>
    </row>
    <row r="175" spans="2:32" s="2656" customFormat="1" ht="35.1" customHeight="1" thickBot="1">
      <c r="B175" s="4637" t="s">
        <v>3743</v>
      </c>
      <c r="C175" s="4638"/>
      <c r="D175" s="2904"/>
      <c r="E175" s="2904"/>
      <c r="F175" s="2904"/>
      <c r="G175" s="2904"/>
      <c r="H175" s="2905"/>
      <c r="I175" s="2906"/>
      <c r="J175" s="2906"/>
      <c r="K175" s="2907"/>
      <c r="L175" s="2908">
        <f>L6+L89+L102+L104+L110+L112+L116+L122+L127+L129+L131+L133+L135+L137+L140+L143+L154+L160+L173</f>
        <v>17670.189999999999</v>
      </c>
      <c r="M175" s="2908">
        <f>M6+M89+M102+M104+M110+M112+M116+M122+M127+M129+M131+M133+M135+M137+M140+M143+M154+M160+M173</f>
        <v>21582.69</v>
      </c>
      <c r="N175" s="2908">
        <f>N6+N89+N102+N104+N110+N112+N116+N122+N127+N129+N131+N133+N135+N137+N140+N143+N154+N160+N173</f>
        <v>267855.79879999999</v>
      </c>
      <c r="O175" s="2908"/>
      <c r="P175" s="2908"/>
      <c r="Q175" s="2908"/>
      <c r="R175" s="2908"/>
      <c r="S175" s="2908"/>
      <c r="T175" s="2909"/>
      <c r="U175" s="2655"/>
      <c r="V175" s="2730"/>
      <c r="W175" s="2731"/>
      <c r="X175" s="2732"/>
      <c r="Y175" s="2732"/>
      <c r="Z175" s="2731"/>
      <c r="AA175" s="2724"/>
      <c r="AB175" s="2655"/>
      <c r="AC175" s="2655"/>
      <c r="AD175" s="2655"/>
      <c r="AE175" s="2655"/>
      <c r="AF175" s="2655"/>
    </row>
    <row r="176" spans="2:32" ht="60" customHeight="1" thickBot="1">
      <c r="B176" s="2910" t="s">
        <v>3744</v>
      </c>
      <c r="C176" s="2911"/>
      <c r="D176" s="2911"/>
      <c r="E176" s="2911"/>
      <c r="F176" s="2911"/>
      <c r="G176" s="2911"/>
      <c r="H176" s="2911"/>
      <c r="I176" s="2912"/>
      <c r="J176" s="2912"/>
      <c r="K176" s="2912"/>
      <c r="L176" s="2911"/>
      <c r="M176" s="2911"/>
      <c r="N176" s="2911"/>
      <c r="O176" s="2911"/>
      <c r="P176" s="2911"/>
      <c r="Q176" s="2911"/>
      <c r="R176" s="2911"/>
      <c r="S176" s="2911"/>
      <c r="T176" s="2913"/>
      <c r="V176" s="2914"/>
      <c r="W176" s="2915"/>
      <c r="X176" s="2916"/>
      <c r="Y176" s="2916"/>
      <c r="Z176" s="2915"/>
      <c r="AA176" s="2917"/>
    </row>
  </sheetData>
  <mergeCells count="95">
    <mergeCell ref="G173:H173"/>
    <mergeCell ref="B175:C175"/>
    <mergeCell ref="G154:H154"/>
    <mergeCell ref="Z155:Z159"/>
    <mergeCell ref="AA155:AA159"/>
    <mergeCell ref="G160:H160"/>
    <mergeCell ref="Z161:Z172"/>
    <mergeCell ref="AA161:AA172"/>
    <mergeCell ref="G140:H140"/>
    <mergeCell ref="Z141:Z142"/>
    <mergeCell ref="AA141:AA142"/>
    <mergeCell ref="G143:H143"/>
    <mergeCell ref="Z144:Z153"/>
    <mergeCell ref="AA144:AA153"/>
    <mergeCell ref="AA138:AA139"/>
    <mergeCell ref="G121:H121"/>
    <mergeCell ref="G122:H122"/>
    <mergeCell ref="Z123:Z126"/>
    <mergeCell ref="AA123:AA126"/>
    <mergeCell ref="G127:H127"/>
    <mergeCell ref="G129:H129"/>
    <mergeCell ref="G131:H131"/>
    <mergeCell ref="G133:H133"/>
    <mergeCell ref="G135:H135"/>
    <mergeCell ref="G137:H137"/>
    <mergeCell ref="Z138:Z139"/>
    <mergeCell ref="G110:H110"/>
    <mergeCell ref="G112:H112"/>
    <mergeCell ref="Z113:Z115"/>
    <mergeCell ref="AA113:AA115"/>
    <mergeCell ref="G116:H116"/>
    <mergeCell ref="Z117:Z119"/>
    <mergeCell ref="AA117:AA120"/>
    <mergeCell ref="AA91:AA92"/>
    <mergeCell ref="Z94:Z101"/>
    <mergeCell ref="AA94:AA101"/>
    <mergeCell ref="G102:H102"/>
    <mergeCell ref="G104:H104"/>
    <mergeCell ref="Z105:Z109"/>
    <mergeCell ref="AA105:AA109"/>
    <mergeCell ref="G84:H84"/>
    <mergeCell ref="G85:H85"/>
    <mergeCell ref="G87:H87"/>
    <mergeCell ref="G88:H88"/>
    <mergeCell ref="G89:H89"/>
    <mergeCell ref="Z91:Z92"/>
    <mergeCell ref="Z20:Z31"/>
    <mergeCell ref="Z33:Z43"/>
    <mergeCell ref="Z45:Z70"/>
    <mergeCell ref="Z72:Z80"/>
    <mergeCell ref="AA72:AA80"/>
    <mergeCell ref="G6:H6"/>
    <mergeCell ref="I6:K6"/>
    <mergeCell ref="G7:H7"/>
    <mergeCell ref="Z82:Z83"/>
    <mergeCell ref="AA82:AA83"/>
    <mergeCell ref="G17:H17"/>
    <mergeCell ref="G18:H18"/>
    <mergeCell ref="V20:V23"/>
    <mergeCell ref="W20:W23"/>
    <mergeCell ref="X20:X23"/>
    <mergeCell ref="Y20:Y23"/>
    <mergeCell ref="Y7:Y17"/>
    <mergeCell ref="Z7:Z17"/>
    <mergeCell ref="AA7:AA17"/>
    <mergeCell ref="G8:H8"/>
    <mergeCell ref="G9:H9"/>
    <mergeCell ref="V7:V17"/>
    <mergeCell ref="W7:W17"/>
    <mergeCell ref="X7:X17"/>
    <mergeCell ref="G14:H14"/>
    <mergeCell ref="G15:H15"/>
    <mergeCell ref="G16:H16"/>
    <mergeCell ref="O16:O17"/>
    <mergeCell ref="G13:H13"/>
    <mergeCell ref="O13:O14"/>
    <mergeCell ref="G10:H10"/>
    <mergeCell ref="G11:H11"/>
    <mergeCell ref="G12:H12"/>
    <mergeCell ref="Z4:AA4"/>
    <mergeCell ref="B1:T1"/>
    <mergeCell ref="B2:T2"/>
    <mergeCell ref="B4:B5"/>
    <mergeCell ref="C4:C5"/>
    <mergeCell ref="D4:D5"/>
    <mergeCell ref="E4:E5"/>
    <mergeCell ref="F4:F5"/>
    <mergeCell ref="G4:H5"/>
    <mergeCell ref="I4:K4"/>
    <mergeCell ref="L4:L5"/>
    <mergeCell ref="M4:M5"/>
    <mergeCell ref="N4:N5"/>
    <mergeCell ref="O4:O5"/>
    <mergeCell ref="P4:S4"/>
    <mergeCell ref="V4:Y4"/>
  </mergeCells>
  <phoneticPr fontId="6" type="noConversion"/>
  <printOptions horizontalCentered="1"/>
  <pageMargins left="0.27559055118110237" right="0.11811023622047245" top="0.31496062992125984" bottom="0.39370078740157483" header="0.70866141732283472" footer="0.39370078740157483"/>
  <pageSetup paperSize="9" scale="45" fitToHeight="0" orientation="portrait" verticalDpi="1200" r:id="rId1"/>
  <headerFooter alignWithMargins="0">
    <oddHeader>&amp;L&amp;"Arial,기울임꼴"&amp;16Art form #2 (Building List)</oddHeader>
    <oddFooter>&amp;C&amp;14&amp;P / &amp;N</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0.14999847407452621"/>
  </sheetPr>
  <dimension ref="A1:AG176"/>
  <sheetViews>
    <sheetView view="pageBreakPreview" topLeftCell="B1" zoomScale="70" zoomScaleNormal="70" zoomScaleSheetLayoutView="70" workbookViewId="0">
      <pane ySplit="6" topLeftCell="A155" activePane="bottomLeft" state="frozen"/>
      <selection activeCell="K22" sqref="K22"/>
      <selection pane="bottomLeft" activeCell="H22" sqref="H22:K22"/>
    </sheetView>
  </sheetViews>
  <sheetFormatPr defaultColWidth="10" defaultRowHeight="12" customHeight="1"/>
  <cols>
    <col min="1" max="1" width="5" style="2394" bestFit="1" customWidth="1"/>
    <col min="2" max="2" width="9.375" style="2394" customWidth="1"/>
    <col min="3" max="3" width="34.625" style="2394" customWidth="1"/>
    <col min="4" max="4" width="9.875" style="2394" customWidth="1"/>
    <col min="5" max="5" width="9.875" style="2611" customWidth="1"/>
    <col min="6" max="6" width="4.75" style="2612" bestFit="1" customWidth="1"/>
    <col min="7" max="7" width="30" style="2613" customWidth="1"/>
    <col min="8" max="8" width="12.125" style="2394" customWidth="1"/>
    <col min="9" max="9" width="5.75" style="2394" bestFit="1" customWidth="1"/>
    <col min="10" max="10" width="6.5" style="2394" bestFit="1" customWidth="1"/>
    <col min="11" max="11" width="8.625" style="2394" bestFit="1" customWidth="1"/>
    <col min="12" max="12" width="7.625" style="2394" bestFit="1" customWidth="1"/>
    <col min="13" max="14" width="7.75" style="2394" bestFit="1" customWidth="1"/>
    <col min="15" max="15" width="7.625" style="2394" bestFit="1" customWidth="1"/>
    <col min="16" max="16" width="7.75" style="2394" bestFit="1" customWidth="1"/>
    <col min="17" max="17" width="10.125" style="2394" bestFit="1" customWidth="1"/>
    <col min="18" max="18" width="10.125" style="2394" customWidth="1"/>
    <col min="19" max="20" width="5.625" style="2394" bestFit="1" customWidth="1"/>
    <col min="21" max="24" width="16.5" style="2611" customWidth="1"/>
    <col min="25" max="25" width="42.375" style="2394" customWidth="1"/>
    <col min="26" max="16384" width="10" style="2394"/>
  </cols>
  <sheetData>
    <row r="1" spans="1:33" s="2371" customFormat="1" ht="27.75" customHeight="1">
      <c r="A1" s="4639" t="s">
        <v>3068</v>
      </c>
      <c r="B1" s="4639"/>
      <c r="C1" s="4639"/>
      <c r="D1" s="4639"/>
      <c r="E1" s="2363"/>
      <c r="F1" s="2364"/>
      <c r="G1" s="2365"/>
      <c r="H1" s="2366"/>
      <c r="I1" s="2367"/>
      <c r="J1" s="2367"/>
      <c r="K1" s="2367"/>
      <c r="L1" s="2367"/>
      <c r="M1" s="2367"/>
      <c r="N1" s="2367"/>
      <c r="O1" s="2367"/>
      <c r="P1" s="2367"/>
      <c r="Q1" s="2367"/>
      <c r="R1" s="2367"/>
      <c r="S1" s="2367"/>
      <c r="T1" s="2367"/>
      <c r="U1" s="2368"/>
      <c r="V1" s="2368"/>
      <c r="W1" s="2368"/>
      <c r="X1" s="2368"/>
      <c r="Y1" s="2367"/>
      <c r="Z1" s="2369"/>
      <c r="AA1" s="2369"/>
      <c r="AB1" s="2369"/>
      <c r="AC1" s="2369"/>
      <c r="AD1" s="2369"/>
      <c r="AE1" s="2369"/>
      <c r="AF1" s="2369"/>
      <c r="AG1" s="2370"/>
    </row>
    <row r="2" spans="1:33" s="2371" customFormat="1" ht="26.25" customHeight="1">
      <c r="A2" s="2372" t="s">
        <v>3069</v>
      </c>
      <c r="B2" s="2373"/>
      <c r="C2" s="2373"/>
      <c r="D2" s="2373"/>
      <c r="E2" s="2374"/>
      <c r="F2" s="2364"/>
      <c r="G2" s="2375"/>
      <c r="H2" s="2366"/>
      <c r="I2" s="2376"/>
      <c r="J2" s="2376"/>
      <c r="K2" s="2376"/>
      <c r="L2" s="2367"/>
      <c r="M2" s="2367"/>
      <c r="N2" s="2367"/>
      <c r="O2" s="2367"/>
      <c r="P2" s="2367"/>
      <c r="Q2" s="2367"/>
      <c r="R2" s="2367"/>
      <c r="S2" s="2367"/>
      <c r="T2" s="2367"/>
      <c r="U2" s="2368"/>
      <c r="V2" s="2368"/>
      <c r="W2" s="2368"/>
      <c r="X2" s="2368"/>
      <c r="Y2" s="2367"/>
      <c r="Z2" s="2369"/>
      <c r="AA2" s="2369"/>
      <c r="AB2" s="2369"/>
      <c r="AC2" s="2369"/>
      <c r="AD2" s="2369"/>
      <c r="AE2" s="2369"/>
      <c r="AF2" s="2369"/>
      <c r="AG2" s="2370"/>
    </row>
    <row r="3" spans="1:33" s="2388" customFormat="1" ht="20.100000000000001" customHeight="1">
      <c r="A3" s="2377" t="s">
        <v>3070</v>
      </c>
      <c r="B3" s="2378"/>
      <c r="C3" s="2379"/>
      <c r="D3" s="2379"/>
      <c r="E3" s="2380"/>
      <c r="F3" s="2379"/>
      <c r="G3" s="2381"/>
      <c r="H3" s="2382"/>
      <c r="I3" s="2383"/>
      <c r="J3" s="2383"/>
      <c r="K3" s="2383"/>
      <c r="L3" s="2384"/>
      <c r="M3" s="2385"/>
      <c r="N3" s="2379"/>
      <c r="O3" s="2379"/>
      <c r="P3" s="2379"/>
      <c r="Q3" s="2386"/>
      <c r="R3" s="2386"/>
      <c r="S3" s="2380"/>
      <c r="T3" s="2380"/>
      <c r="U3" s="2380"/>
      <c r="V3" s="2380"/>
      <c r="W3" s="2380"/>
      <c r="X3" s="2380"/>
      <c r="Y3" s="2387" t="s">
        <v>3071</v>
      </c>
      <c r="AF3" s="2389"/>
      <c r="AG3" s="2390"/>
    </row>
    <row r="4" spans="1:33" s="2388" customFormat="1" ht="20.100000000000001" customHeight="1" thickBot="1">
      <c r="A4" s="2378" t="s">
        <v>3072</v>
      </c>
      <c r="B4" s="2378"/>
      <c r="C4" s="2379"/>
      <c r="D4" s="2379"/>
      <c r="E4" s="2380"/>
      <c r="F4" s="2379"/>
      <c r="G4" s="2381"/>
      <c r="H4" s="2382"/>
      <c r="I4" s="2379"/>
      <c r="J4" s="2379"/>
      <c r="K4" s="2379"/>
      <c r="L4" s="2379"/>
      <c r="M4" s="2379"/>
      <c r="N4" s="2379"/>
      <c r="O4" s="2379"/>
      <c r="P4" s="2379"/>
      <c r="Q4" s="2391"/>
      <c r="R4" s="2392"/>
      <c r="S4" s="2379"/>
      <c r="T4" s="2379"/>
      <c r="U4" s="2380"/>
      <c r="V4" s="2380"/>
      <c r="W4" s="2380"/>
      <c r="X4" s="2380"/>
      <c r="Y4" s="2393">
        <v>44341</v>
      </c>
      <c r="AG4" s="2390"/>
    </row>
    <row r="5" spans="1:33" ht="36.75" customHeight="1">
      <c r="A5" s="4640" t="s">
        <v>0</v>
      </c>
      <c r="B5" s="4642" t="s">
        <v>3073</v>
      </c>
      <c r="C5" s="4644" t="s">
        <v>2082</v>
      </c>
      <c r="D5" s="4642" t="s">
        <v>3074</v>
      </c>
      <c r="E5" s="4642" t="s">
        <v>3075</v>
      </c>
      <c r="F5" s="4644" t="s">
        <v>2</v>
      </c>
      <c r="G5" s="4644" t="s">
        <v>3076</v>
      </c>
      <c r="H5" s="4652" t="s">
        <v>3</v>
      </c>
      <c r="I5" s="4667"/>
      <c r="J5" s="4667"/>
      <c r="K5" s="4667"/>
      <c r="L5" s="4667"/>
      <c r="M5" s="4667"/>
      <c r="N5" s="4667"/>
      <c r="O5" s="4668"/>
      <c r="P5" s="4669"/>
      <c r="Q5" s="4650" t="s">
        <v>3077</v>
      </c>
      <c r="R5" s="4642" t="s">
        <v>3078</v>
      </c>
      <c r="S5" s="4650" t="s">
        <v>3079</v>
      </c>
      <c r="T5" s="4642" t="s">
        <v>3080</v>
      </c>
      <c r="U5" s="4648" t="s">
        <v>3081</v>
      </c>
      <c r="V5" s="4650" t="s">
        <v>3082</v>
      </c>
      <c r="W5" s="4651"/>
      <c r="X5" s="4648"/>
      <c r="Y5" s="4652" t="s">
        <v>763</v>
      </c>
    </row>
    <row r="6" spans="1:33" ht="36.75" customHeight="1" thickBot="1">
      <c r="A6" s="4641"/>
      <c r="B6" s="4643"/>
      <c r="C6" s="4643"/>
      <c r="D6" s="4645"/>
      <c r="E6" s="4646"/>
      <c r="F6" s="4643"/>
      <c r="G6" s="4645"/>
      <c r="H6" s="2395" t="s">
        <v>769</v>
      </c>
      <c r="I6" s="2395" t="s">
        <v>770</v>
      </c>
      <c r="J6" s="2395" t="s">
        <v>771</v>
      </c>
      <c r="K6" s="2395" t="s">
        <v>772</v>
      </c>
      <c r="L6" s="2396" t="s">
        <v>3083</v>
      </c>
      <c r="M6" s="2396" t="s">
        <v>3084</v>
      </c>
      <c r="N6" s="2396" t="s">
        <v>3085</v>
      </c>
      <c r="O6" s="2396" t="s">
        <v>3086</v>
      </c>
      <c r="P6" s="2396" t="s">
        <v>3087</v>
      </c>
      <c r="Q6" s="4670"/>
      <c r="R6" s="4671"/>
      <c r="S6" s="4672"/>
      <c r="T6" s="4647"/>
      <c r="U6" s="4649"/>
      <c r="V6" s="2397"/>
      <c r="W6" s="2397"/>
      <c r="X6" s="2397"/>
      <c r="Y6" s="4653"/>
    </row>
    <row r="7" spans="1:33" ht="24.95" customHeight="1" thickBot="1">
      <c r="A7" s="4654" t="s">
        <v>3088</v>
      </c>
      <c r="B7" s="4655"/>
      <c r="C7" s="4655"/>
      <c r="D7" s="4655"/>
      <c r="E7" s="4655"/>
      <c r="F7" s="4655"/>
      <c r="G7" s="4655"/>
      <c r="H7" s="4655"/>
      <c r="I7" s="4655"/>
      <c r="J7" s="4655"/>
      <c r="K7" s="4655"/>
      <c r="L7" s="4655"/>
      <c r="M7" s="4655"/>
      <c r="N7" s="4655"/>
      <c r="O7" s="4655"/>
      <c r="P7" s="4655"/>
      <c r="Q7" s="4655"/>
      <c r="R7" s="4655"/>
      <c r="S7" s="4655"/>
      <c r="T7" s="4655"/>
      <c r="U7" s="4655"/>
      <c r="V7" s="4655"/>
      <c r="W7" s="4655"/>
      <c r="X7" s="4655"/>
      <c r="Y7" s="4655"/>
    </row>
    <row r="8" spans="1:33" ht="21.95" customHeight="1">
      <c r="A8" s="4656">
        <v>1</v>
      </c>
      <c r="B8" s="4658" t="s">
        <v>3089</v>
      </c>
      <c r="C8" s="4660" t="s">
        <v>3090</v>
      </c>
      <c r="D8" s="4662" t="s">
        <v>1338</v>
      </c>
      <c r="E8" s="4664" t="s">
        <v>3091</v>
      </c>
      <c r="F8" s="4662">
        <v>1</v>
      </c>
      <c r="G8" s="4660" t="s">
        <v>3092</v>
      </c>
      <c r="H8" s="2398" t="s">
        <v>3093</v>
      </c>
      <c r="I8" s="2399">
        <v>11.8</v>
      </c>
      <c r="J8" s="2399">
        <v>24</v>
      </c>
      <c r="K8" s="2399">
        <v>2.7</v>
      </c>
      <c r="L8" s="2400">
        <f>I8*J8</f>
        <v>283.20000000000005</v>
      </c>
      <c r="M8" s="2401">
        <v>0</v>
      </c>
      <c r="N8" s="2401"/>
      <c r="O8" s="2401"/>
      <c r="P8" s="2401">
        <f>6.5*8.2</f>
        <v>53.3</v>
      </c>
      <c r="Q8" s="4689">
        <f>SUM(L12:P12)*F8</f>
        <v>1186.1000000000001</v>
      </c>
      <c r="R8" s="2402">
        <f>I8*J8*SUM(K8:K11)+P8*5.5+P9*K9</f>
        <v>6220.5260000000007</v>
      </c>
      <c r="S8" s="4691" t="s">
        <v>3094</v>
      </c>
      <c r="T8" s="4693" t="s">
        <v>3094</v>
      </c>
      <c r="U8" s="4696" t="s">
        <v>3094</v>
      </c>
      <c r="V8" s="2403"/>
      <c r="W8" s="2403"/>
      <c r="X8" s="2403"/>
      <c r="Y8" s="4680" t="s">
        <v>3095</v>
      </c>
    </row>
    <row r="9" spans="1:33" ht="21.95" customHeight="1">
      <c r="A9" s="4656"/>
      <c r="B9" s="4658"/>
      <c r="C9" s="4660"/>
      <c r="D9" s="4662"/>
      <c r="E9" s="4665"/>
      <c r="F9" s="4662"/>
      <c r="G9" s="4660"/>
      <c r="H9" s="2404" t="s">
        <v>1534</v>
      </c>
      <c r="I9" s="2405">
        <v>11.8</v>
      </c>
      <c r="J9" s="2405">
        <v>24</v>
      </c>
      <c r="K9" s="2405">
        <v>5.3</v>
      </c>
      <c r="L9" s="2406">
        <f>I9*J9</f>
        <v>283.20000000000005</v>
      </c>
      <c r="M9" s="2407"/>
      <c r="N9" s="2407"/>
      <c r="O9" s="2407"/>
      <c r="P9" s="2407">
        <v>0</v>
      </c>
      <c r="Q9" s="4689"/>
      <c r="R9" s="2408"/>
      <c r="S9" s="4691"/>
      <c r="T9" s="4694"/>
      <c r="U9" s="4697"/>
      <c r="V9" s="2403"/>
      <c r="W9" s="2403"/>
      <c r="X9" s="2403"/>
      <c r="Y9" s="4680"/>
    </row>
    <row r="10" spans="1:33" ht="21.95" customHeight="1">
      <c r="A10" s="4656"/>
      <c r="B10" s="4658"/>
      <c r="C10" s="4660"/>
      <c r="D10" s="4662"/>
      <c r="E10" s="4665"/>
      <c r="F10" s="4662"/>
      <c r="G10" s="4660"/>
      <c r="H10" s="2404" t="s">
        <v>3096</v>
      </c>
      <c r="I10" s="2405">
        <v>11.8</v>
      </c>
      <c r="J10" s="2405">
        <v>24</v>
      </c>
      <c r="K10" s="2409">
        <v>6.23</v>
      </c>
      <c r="L10" s="2406">
        <f>I10*J10</f>
        <v>283.20000000000005</v>
      </c>
      <c r="M10" s="2407"/>
      <c r="N10" s="2407"/>
      <c r="O10" s="2407"/>
      <c r="P10" s="2406"/>
      <c r="Q10" s="4689"/>
      <c r="R10" s="2408"/>
      <c r="S10" s="4691"/>
      <c r="T10" s="4694"/>
      <c r="U10" s="4697"/>
      <c r="V10" s="2403"/>
      <c r="W10" s="2403"/>
      <c r="X10" s="2403"/>
      <c r="Y10" s="4680"/>
    </row>
    <row r="11" spans="1:33" ht="21.95" customHeight="1">
      <c r="A11" s="4656"/>
      <c r="B11" s="4658"/>
      <c r="C11" s="4660"/>
      <c r="D11" s="4662"/>
      <c r="E11" s="4665"/>
      <c r="F11" s="4662"/>
      <c r="G11" s="4660"/>
      <c r="H11" s="2404" t="s">
        <v>3097</v>
      </c>
      <c r="I11" s="2405">
        <v>11.8</v>
      </c>
      <c r="J11" s="2405">
        <v>24</v>
      </c>
      <c r="K11" s="2405">
        <v>6.7</v>
      </c>
      <c r="L11" s="2406">
        <f>I11*J11</f>
        <v>283.20000000000005</v>
      </c>
      <c r="M11" s="2407"/>
      <c r="N11" s="2407"/>
      <c r="O11" s="2407"/>
      <c r="P11" s="2406"/>
      <c r="Q11" s="4689"/>
      <c r="R11" s="2408"/>
      <c r="S11" s="4691"/>
      <c r="T11" s="4694"/>
      <c r="U11" s="4697"/>
      <c r="V11" s="2403"/>
      <c r="W11" s="2403"/>
      <c r="X11" s="2403"/>
      <c r="Y11" s="4680"/>
    </row>
    <row r="12" spans="1:33" ht="21.95" customHeight="1">
      <c r="A12" s="4657"/>
      <c r="B12" s="4659"/>
      <c r="C12" s="4661"/>
      <c r="D12" s="4663"/>
      <c r="E12" s="4666"/>
      <c r="F12" s="4663"/>
      <c r="G12" s="4661"/>
      <c r="H12" s="4682"/>
      <c r="I12" s="4683"/>
      <c r="J12" s="4683"/>
      <c r="K12" s="4684"/>
      <c r="L12" s="2410">
        <f>SUM(L8:L11)</f>
        <v>1132.8000000000002</v>
      </c>
      <c r="M12" s="2411">
        <f>SUM(M8:M11)</f>
        <v>0</v>
      </c>
      <c r="N12" s="2411">
        <f>SUM(N8:N11)</f>
        <v>0</v>
      </c>
      <c r="O12" s="2411">
        <f>SUM(O8:O11)</f>
        <v>0</v>
      </c>
      <c r="P12" s="2411">
        <f>SUM(P8:P11)</f>
        <v>53.3</v>
      </c>
      <c r="Q12" s="4690"/>
      <c r="R12" s="2412"/>
      <c r="S12" s="4692"/>
      <c r="T12" s="4695"/>
      <c r="U12" s="4688"/>
      <c r="V12" s="2413"/>
      <c r="W12" s="2413"/>
      <c r="X12" s="2413"/>
      <c r="Y12" s="4681"/>
    </row>
    <row r="13" spans="1:33" ht="21.95" customHeight="1">
      <c r="A13" s="4673">
        <v>2</v>
      </c>
      <c r="B13" s="4675" t="s">
        <v>3098</v>
      </c>
      <c r="C13" s="4676" t="s">
        <v>3099</v>
      </c>
      <c r="D13" s="4677" t="s">
        <v>3100</v>
      </c>
      <c r="E13" s="4678" t="s">
        <v>3091</v>
      </c>
      <c r="F13" s="4677">
        <v>1</v>
      </c>
      <c r="G13" s="4685" t="s">
        <v>3101</v>
      </c>
      <c r="H13" s="2414" t="s">
        <v>819</v>
      </c>
      <c r="I13" s="2415">
        <v>7</v>
      </c>
      <c r="J13" s="2415">
        <v>10</v>
      </c>
      <c r="K13" s="2415">
        <v>5.3</v>
      </c>
      <c r="L13" s="2416">
        <f t="shared" ref="L13" si="0">I13*J13</f>
        <v>70</v>
      </c>
      <c r="M13" s="2417"/>
      <c r="N13" s="2417"/>
      <c r="O13" s="2417"/>
      <c r="P13" s="2416"/>
      <c r="Q13" s="2418">
        <f>SUM(L14:P14)*F13</f>
        <v>70</v>
      </c>
      <c r="R13" s="2419">
        <f>I13*J13*SUM(K13:K13)</f>
        <v>371</v>
      </c>
      <c r="S13" s="4687" t="s">
        <v>3094</v>
      </c>
      <c r="T13" s="4698" t="s">
        <v>3094</v>
      </c>
      <c r="U13" s="4687" t="s">
        <v>3094</v>
      </c>
      <c r="V13" s="2420"/>
      <c r="W13" s="2420"/>
      <c r="X13" s="2420"/>
      <c r="Y13" s="4700"/>
    </row>
    <row r="14" spans="1:33" ht="21.95" customHeight="1">
      <c r="A14" s="4674"/>
      <c r="B14" s="4663"/>
      <c r="C14" s="4661"/>
      <c r="D14" s="4663"/>
      <c r="E14" s="4679"/>
      <c r="F14" s="4663"/>
      <c r="G14" s="4686"/>
      <c r="H14" s="4682"/>
      <c r="I14" s="4683"/>
      <c r="J14" s="4683"/>
      <c r="K14" s="4684"/>
      <c r="L14" s="2410">
        <f>SUM(L13:L13)</f>
        <v>70</v>
      </c>
      <c r="M14" s="2411">
        <f>SUM(M13:M13)</f>
        <v>0</v>
      </c>
      <c r="N14" s="2411">
        <f>SUM(N13:N13)</f>
        <v>0</v>
      </c>
      <c r="O14" s="2411">
        <f>SUM(O13:O13)</f>
        <v>0</v>
      </c>
      <c r="P14" s="2411">
        <f>SUM(P13:P13)</f>
        <v>0</v>
      </c>
      <c r="Q14" s="2421"/>
      <c r="R14" s="2422"/>
      <c r="S14" s="4688"/>
      <c r="T14" s="4699"/>
      <c r="U14" s="4688"/>
      <c r="V14" s="2403"/>
      <c r="W14" s="2403"/>
      <c r="X14" s="2403"/>
      <c r="Y14" s="4701"/>
    </row>
    <row r="15" spans="1:33" ht="21.95" customHeight="1">
      <c r="A15" s="4673">
        <v>3</v>
      </c>
      <c r="B15" s="4675" t="s">
        <v>3102</v>
      </c>
      <c r="C15" s="4676" t="s">
        <v>3103</v>
      </c>
      <c r="D15" s="4677" t="s">
        <v>3100</v>
      </c>
      <c r="E15" s="4678" t="s">
        <v>3091</v>
      </c>
      <c r="F15" s="4677">
        <v>1</v>
      </c>
      <c r="G15" s="4685" t="s">
        <v>3101</v>
      </c>
      <c r="H15" s="2414" t="s">
        <v>819</v>
      </c>
      <c r="I15" s="2415">
        <v>7</v>
      </c>
      <c r="J15" s="2415">
        <v>10</v>
      </c>
      <c r="K15" s="2415">
        <v>5.3</v>
      </c>
      <c r="L15" s="2416">
        <f t="shared" ref="L15" si="1">I15*J15</f>
        <v>70</v>
      </c>
      <c r="M15" s="2417"/>
      <c r="N15" s="2417"/>
      <c r="O15" s="2417"/>
      <c r="P15" s="2416"/>
      <c r="Q15" s="2418">
        <f>SUM(L16:P16)*F15</f>
        <v>70</v>
      </c>
      <c r="R15" s="2419">
        <f>I15*J15*SUM(K15:K15)</f>
        <v>371</v>
      </c>
      <c r="S15" s="4687" t="s">
        <v>3094</v>
      </c>
      <c r="T15" s="4698" t="s">
        <v>3094</v>
      </c>
      <c r="U15" s="4687" t="s">
        <v>3094</v>
      </c>
      <c r="V15" s="2420"/>
      <c r="W15" s="2420"/>
      <c r="X15" s="2420"/>
      <c r="Y15" s="4700"/>
    </row>
    <row r="16" spans="1:33" ht="21.95" customHeight="1" thickBot="1">
      <c r="A16" s="4674"/>
      <c r="B16" s="4663"/>
      <c r="C16" s="4661"/>
      <c r="D16" s="4663"/>
      <c r="E16" s="4679"/>
      <c r="F16" s="4663"/>
      <c r="G16" s="4686"/>
      <c r="H16" s="4682"/>
      <c r="I16" s="4683"/>
      <c r="J16" s="4683"/>
      <c r="K16" s="4684"/>
      <c r="L16" s="2410">
        <f>SUM(L15:L15)</f>
        <v>70</v>
      </c>
      <c r="M16" s="2411">
        <f>SUM(M15:M15)</f>
        <v>0</v>
      </c>
      <c r="N16" s="2411">
        <f>SUM(N15:N15)</f>
        <v>0</v>
      </c>
      <c r="O16" s="2411">
        <f>SUM(O15:O15)</f>
        <v>0</v>
      </c>
      <c r="P16" s="2411">
        <f>SUM(P15:P15)</f>
        <v>0</v>
      </c>
      <c r="Q16" s="2421"/>
      <c r="R16" s="2421"/>
      <c r="S16" s="4688"/>
      <c r="T16" s="4699"/>
      <c r="U16" s="4688"/>
      <c r="V16" s="2403"/>
      <c r="W16" s="2403"/>
      <c r="X16" s="2403"/>
      <c r="Y16" s="4701"/>
    </row>
    <row r="17" spans="1:25" ht="24.95" customHeight="1" thickBot="1">
      <c r="A17" s="4654" t="s">
        <v>3104</v>
      </c>
      <c r="B17" s="4655"/>
      <c r="C17" s="4655"/>
      <c r="D17" s="4655"/>
      <c r="E17" s="4655"/>
      <c r="F17" s="4655"/>
      <c r="G17" s="4655"/>
      <c r="H17" s="4655"/>
      <c r="I17" s="4655"/>
      <c r="J17" s="4655"/>
      <c r="K17" s="4655"/>
      <c r="L17" s="4655"/>
      <c r="M17" s="4655"/>
      <c r="N17" s="4655"/>
      <c r="O17" s="4655"/>
      <c r="P17" s="4655"/>
      <c r="Q17" s="4655"/>
      <c r="R17" s="4655"/>
      <c r="S17" s="4655"/>
      <c r="T17" s="4655"/>
      <c r="U17" s="4655"/>
      <c r="V17" s="4655"/>
      <c r="W17" s="4655"/>
      <c r="X17" s="4655"/>
      <c r="Y17" s="4655"/>
    </row>
    <row r="18" spans="1:25" ht="21.75" customHeight="1">
      <c r="A18" s="4657">
        <v>1</v>
      </c>
      <c r="B18" s="4703" t="s">
        <v>3105</v>
      </c>
      <c r="C18" s="4705" t="s">
        <v>3106</v>
      </c>
      <c r="D18" s="4708" t="s">
        <v>3100</v>
      </c>
      <c r="E18" s="4679" t="s">
        <v>3091</v>
      </c>
      <c r="F18" s="4708">
        <v>1</v>
      </c>
      <c r="G18" s="4711" t="s">
        <v>3101</v>
      </c>
      <c r="H18" s="2398" t="s">
        <v>3093</v>
      </c>
      <c r="I18" s="2423">
        <v>13.1</v>
      </c>
      <c r="J18" s="2423">
        <v>28</v>
      </c>
      <c r="K18" s="2423">
        <v>2.7</v>
      </c>
      <c r="L18" s="2424">
        <f t="shared" ref="L18:L21" si="2">I18*J18</f>
        <v>366.8</v>
      </c>
      <c r="M18" s="2425">
        <f>5.1*12.6</f>
        <v>64.259999999999991</v>
      </c>
      <c r="N18" s="2425"/>
      <c r="O18" s="2425"/>
      <c r="P18" s="2425">
        <f>6.5*8.7</f>
        <v>56.55</v>
      </c>
      <c r="Q18" s="2408">
        <f>SUM(L22:P22)*F18</f>
        <v>1644.56</v>
      </c>
      <c r="R18" s="2402">
        <f>I18*J18*SUM(K18:K21)+P18*2.7+P19*5.3</f>
        <v>8224.8919999999998</v>
      </c>
      <c r="S18" s="4695" t="s">
        <v>3094</v>
      </c>
      <c r="T18" s="4694" t="s">
        <v>961</v>
      </c>
      <c r="U18" s="4697" t="s">
        <v>509</v>
      </c>
      <c r="V18" s="2403"/>
      <c r="W18" s="2403"/>
      <c r="X18" s="2403"/>
      <c r="Y18" s="4723" t="s">
        <v>3107</v>
      </c>
    </row>
    <row r="19" spans="1:25" ht="21.95" customHeight="1">
      <c r="A19" s="4673"/>
      <c r="B19" s="4703"/>
      <c r="C19" s="4706"/>
      <c r="D19" s="4708"/>
      <c r="E19" s="4685"/>
      <c r="F19" s="4708"/>
      <c r="G19" s="4711"/>
      <c r="H19" s="2426" t="s">
        <v>3108</v>
      </c>
      <c r="I19" s="2427">
        <v>13.1</v>
      </c>
      <c r="J19" s="2427">
        <v>28</v>
      </c>
      <c r="K19" s="2427">
        <v>5.3</v>
      </c>
      <c r="L19" s="2406">
        <f t="shared" si="2"/>
        <v>366.8</v>
      </c>
      <c r="M19" s="2406"/>
      <c r="N19" s="2406"/>
      <c r="O19" s="2406"/>
      <c r="P19" s="2406">
        <f>6.5*8.7</f>
        <v>56.55</v>
      </c>
      <c r="Q19" s="2421"/>
      <c r="R19" s="2421"/>
      <c r="S19" s="4698"/>
      <c r="T19" s="4694"/>
      <c r="U19" s="4697"/>
      <c r="V19" s="2403"/>
      <c r="W19" s="2403"/>
      <c r="X19" s="2403"/>
      <c r="Y19" s="4700"/>
    </row>
    <row r="20" spans="1:25" ht="21.95" customHeight="1">
      <c r="A20" s="4673"/>
      <c r="B20" s="4703"/>
      <c r="C20" s="4706"/>
      <c r="D20" s="4708"/>
      <c r="E20" s="4685"/>
      <c r="F20" s="4708"/>
      <c r="G20" s="4711"/>
      <c r="H20" s="2426" t="s">
        <v>3096</v>
      </c>
      <c r="I20" s="2427">
        <v>13.1</v>
      </c>
      <c r="J20" s="2427">
        <v>28</v>
      </c>
      <c r="K20" s="2428">
        <v>6.59</v>
      </c>
      <c r="L20" s="2406">
        <f t="shared" si="2"/>
        <v>366.8</v>
      </c>
      <c r="M20" s="2406"/>
      <c r="N20" s="2406"/>
      <c r="O20" s="2406"/>
      <c r="P20" s="2406"/>
      <c r="Q20" s="2421"/>
      <c r="R20" s="2421"/>
      <c r="S20" s="4698"/>
      <c r="T20" s="4694"/>
      <c r="U20" s="4697"/>
      <c r="V20" s="2403"/>
      <c r="W20" s="2403"/>
      <c r="X20" s="2403"/>
      <c r="Y20" s="4700"/>
    </row>
    <row r="21" spans="1:25" ht="21.95" customHeight="1">
      <c r="A21" s="4674"/>
      <c r="B21" s="4704"/>
      <c r="C21" s="4706"/>
      <c r="D21" s="4662"/>
      <c r="E21" s="4709"/>
      <c r="F21" s="4662"/>
      <c r="G21" s="4712"/>
      <c r="H21" s="2426" t="s">
        <v>3097</v>
      </c>
      <c r="I21" s="2427">
        <v>13.1</v>
      </c>
      <c r="J21" s="2427">
        <v>28</v>
      </c>
      <c r="K21" s="2427">
        <v>6.6</v>
      </c>
      <c r="L21" s="2406">
        <f t="shared" si="2"/>
        <v>366.8</v>
      </c>
      <c r="M21" s="2406"/>
      <c r="N21" s="2406"/>
      <c r="O21" s="2406"/>
      <c r="P21" s="2406"/>
      <c r="Q21" s="2421"/>
      <c r="R21" s="2421"/>
      <c r="S21" s="4699"/>
      <c r="T21" s="4694"/>
      <c r="U21" s="4697"/>
      <c r="V21" s="2403"/>
      <c r="W21" s="2403"/>
      <c r="X21" s="2403"/>
      <c r="Y21" s="4724"/>
    </row>
    <row r="22" spans="1:25" ht="21.95" customHeight="1">
      <c r="A22" s="4702"/>
      <c r="B22" s="4704"/>
      <c r="C22" s="4707"/>
      <c r="D22" s="4662"/>
      <c r="E22" s="4710"/>
      <c r="F22" s="4662"/>
      <c r="G22" s="4712"/>
      <c r="H22" s="4682"/>
      <c r="I22" s="4683"/>
      <c r="J22" s="4683"/>
      <c r="K22" s="4684"/>
      <c r="L22" s="2410">
        <f>SUM(L18:L21)</f>
        <v>1467.2</v>
      </c>
      <c r="M22" s="2410">
        <f>SUM(M18:M21)</f>
        <v>64.259999999999991</v>
      </c>
      <c r="N22" s="2410">
        <f>SUM(N18:N21)</f>
        <v>0</v>
      </c>
      <c r="O22" s="2410">
        <f>SUM(O18:O21)</f>
        <v>0</v>
      </c>
      <c r="P22" s="2410">
        <f>SUM(P18:P21)</f>
        <v>113.1</v>
      </c>
      <c r="Q22" s="2421"/>
      <c r="R22" s="2421"/>
      <c r="S22" s="4713"/>
      <c r="T22" s="4694"/>
      <c r="U22" s="4697"/>
      <c r="V22" s="2403"/>
      <c r="W22" s="2403"/>
      <c r="X22" s="2403"/>
      <c r="Y22" s="4701"/>
    </row>
    <row r="23" spans="1:25" ht="21.95" customHeight="1">
      <c r="A23" s="4673">
        <v>2</v>
      </c>
      <c r="B23" s="4675" t="s">
        <v>3109</v>
      </c>
      <c r="C23" s="4676" t="s">
        <v>3110</v>
      </c>
      <c r="D23" s="4677" t="s">
        <v>3100</v>
      </c>
      <c r="E23" s="4685" t="s">
        <v>3111</v>
      </c>
      <c r="F23" s="4677">
        <v>1</v>
      </c>
      <c r="G23" s="4725" t="s">
        <v>3101</v>
      </c>
      <c r="H23" s="2429" t="s">
        <v>819</v>
      </c>
      <c r="I23" s="2430">
        <v>3.5</v>
      </c>
      <c r="J23" s="2430">
        <v>7.1</v>
      </c>
      <c r="K23" s="2430">
        <v>4.2</v>
      </c>
      <c r="L23" s="2416">
        <f t="shared" ref="L23" si="3">I23*J23</f>
        <v>24.849999999999998</v>
      </c>
      <c r="M23" s="2431"/>
      <c r="N23" s="2431"/>
      <c r="O23" s="2431"/>
      <c r="P23" s="2431"/>
      <c r="Q23" s="2418">
        <f>SUM(L24:P24)*F23</f>
        <v>24.849999999999998</v>
      </c>
      <c r="R23" s="2432">
        <f>I23*J23*K23</f>
        <v>104.36999999999999</v>
      </c>
      <c r="S23" s="4698" t="s">
        <v>3094</v>
      </c>
      <c r="T23" s="4740" t="s">
        <v>961</v>
      </c>
      <c r="U23" s="4687" t="s">
        <v>3094</v>
      </c>
      <c r="V23" s="2420"/>
      <c r="W23" s="2420"/>
      <c r="X23" s="2420"/>
      <c r="Y23" s="4700"/>
    </row>
    <row r="24" spans="1:25" ht="21.95" customHeight="1">
      <c r="A24" s="4674"/>
      <c r="B24" s="4663"/>
      <c r="C24" s="4661"/>
      <c r="D24" s="4663"/>
      <c r="E24" s="4709"/>
      <c r="F24" s="4663"/>
      <c r="G24" s="4726"/>
      <c r="H24" s="4682"/>
      <c r="I24" s="4683"/>
      <c r="J24" s="4683"/>
      <c r="K24" s="4684"/>
      <c r="L24" s="2410">
        <f>SUM(L23:L23)</f>
        <v>24.849999999999998</v>
      </c>
      <c r="M24" s="2411">
        <f>SUM(M23:M23)</f>
        <v>0</v>
      </c>
      <c r="N24" s="2411">
        <f>SUM(N23:N23)</f>
        <v>0</v>
      </c>
      <c r="O24" s="2411">
        <f>SUM(O23:O23)</f>
        <v>0</v>
      </c>
      <c r="P24" s="2411">
        <f>SUM(P23:P23)</f>
        <v>0</v>
      </c>
      <c r="Q24" s="2421"/>
      <c r="R24" s="2421"/>
      <c r="S24" s="4699"/>
      <c r="T24" s="4695"/>
      <c r="U24" s="4688"/>
      <c r="V24" s="2403"/>
      <c r="W24" s="2403"/>
      <c r="X24" s="2403"/>
      <c r="Y24" s="4701"/>
    </row>
    <row r="25" spans="1:25" ht="21.95" customHeight="1">
      <c r="A25" s="4714">
        <v>3</v>
      </c>
      <c r="B25" s="4716" t="s">
        <v>3109</v>
      </c>
      <c r="C25" s="4718" t="s">
        <v>3112</v>
      </c>
      <c r="D25" s="4720" t="s">
        <v>3113</v>
      </c>
      <c r="E25" s="4721" t="s">
        <v>3114</v>
      </c>
      <c r="F25" s="4720">
        <v>1</v>
      </c>
      <c r="G25" s="4727" t="s">
        <v>3115</v>
      </c>
      <c r="H25" s="2433" t="s">
        <v>819</v>
      </c>
      <c r="I25" s="2434">
        <v>3</v>
      </c>
      <c r="J25" s="2434">
        <v>14</v>
      </c>
      <c r="K25" s="2434">
        <v>3.1</v>
      </c>
      <c r="L25" s="2435">
        <f t="shared" ref="L25" si="4">I25*J25</f>
        <v>42</v>
      </c>
      <c r="M25" s="2436"/>
      <c r="N25" s="2436"/>
      <c r="O25" s="2436"/>
      <c r="P25" s="2436"/>
      <c r="Q25" s="2437">
        <f>SUM(L26:P26)*F25</f>
        <v>42</v>
      </c>
      <c r="R25" s="2438">
        <f>I25*J25*K25</f>
        <v>130.20000000000002</v>
      </c>
      <c r="S25" s="4729" t="s">
        <v>961</v>
      </c>
      <c r="T25" s="4731" t="s">
        <v>3094</v>
      </c>
      <c r="U25" s="4733" t="s">
        <v>961</v>
      </c>
      <c r="V25" s="2439"/>
      <c r="W25" s="2439"/>
      <c r="X25" s="2439"/>
      <c r="Y25" s="4735" t="s">
        <v>3116</v>
      </c>
    </row>
    <row r="26" spans="1:25" ht="21.95" customHeight="1" thickBot="1">
      <c r="A26" s="4715"/>
      <c r="B26" s="4717"/>
      <c r="C26" s="4719"/>
      <c r="D26" s="4717"/>
      <c r="E26" s="4722"/>
      <c r="F26" s="4717"/>
      <c r="G26" s="4728"/>
      <c r="H26" s="4737"/>
      <c r="I26" s="4738"/>
      <c r="J26" s="4738"/>
      <c r="K26" s="4739"/>
      <c r="L26" s="2440">
        <f>SUM(L25:L25)</f>
        <v>42</v>
      </c>
      <c r="M26" s="2441">
        <f>SUM(M25:M25)</f>
        <v>0</v>
      </c>
      <c r="N26" s="2441">
        <f>SUM(N25:N25)</f>
        <v>0</v>
      </c>
      <c r="O26" s="2441">
        <f>SUM(O25:O25)</f>
        <v>0</v>
      </c>
      <c r="P26" s="2441">
        <f>SUM(P25:P25)</f>
        <v>0</v>
      </c>
      <c r="Q26" s="2442"/>
      <c r="R26" s="2442"/>
      <c r="S26" s="4730"/>
      <c r="T26" s="4732"/>
      <c r="U26" s="4734"/>
      <c r="V26" s="2443"/>
      <c r="W26" s="2443"/>
      <c r="X26" s="2443"/>
      <c r="Y26" s="4736"/>
    </row>
    <row r="27" spans="1:25" ht="24.95" customHeight="1" thickBot="1">
      <c r="A27" s="4654" t="s">
        <v>3117</v>
      </c>
      <c r="B27" s="4655"/>
      <c r="C27" s="4655"/>
      <c r="D27" s="4655"/>
      <c r="E27" s="4655"/>
      <c r="F27" s="4655"/>
      <c r="G27" s="4655"/>
      <c r="H27" s="4655"/>
      <c r="I27" s="4655"/>
      <c r="J27" s="4655"/>
      <c r="K27" s="4655"/>
      <c r="L27" s="4655"/>
      <c r="M27" s="4655"/>
      <c r="N27" s="4655"/>
      <c r="O27" s="4655"/>
      <c r="P27" s="4655"/>
      <c r="Q27" s="4655"/>
      <c r="R27" s="4655"/>
      <c r="S27" s="4655"/>
      <c r="T27" s="4655"/>
      <c r="U27" s="4655"/>
      <c r="V27" s="4655"/>
      <c r="W27" s="4655"/>
      <c r="X27" s="4655"/>
      <c r="Y27" s="4655"/>
    </row>
    <row r="28" spans="1:25" ht="21.95" customHeight="1">
      <c r="A28" s="4673">
        <v>1</v>
      </c>
      <c r="B28" s="4741" t="s">
        <v>3118</v>
      </c>
      <c r="C28" s="4676" t="s">
        <v>3119</v>
      </c>
      <c r="D28" s="4743" t="s">
        <v>1032</v>
      </c>
      <c r="E28" s="4685" t="s">
        <v>3120</v>
      </c>
      <c r="F28" s="4743">
        <v>1</v>
      </c>
      <c r="G28" s="4744" t="s">
        <v>3121</v>
      </c>
      <c r="H28" s="2429" t="s">
        <v>819</v>
      </c>
      <c r="I28" s="2430">
        <v>20</v>
      </c>
      <c r="J28" s="2430">
        <v>67</v>
      </c>
      <c r="K28" s="2430">
        <v>17</v>
      </c>
      <c r="L28" s="2444">
        <f>I28*J28</f>
        <v>1340</v>
      </c>
      <c r="M28" s="2431"/>
      <c r="N28" s="2431"/>
      <c r="O28" s="2431"/>
      <c r="P28" s="2431"/>
      <c r="Q28" s="2419">
        <f>SUM(L29:P29)*F28</f>
        <v>1340</v>
      </c>
      <c r="R28" s="2419">
        <f>I28*J28*K28</f>
        <v>22780</v>
      </c>
      <c r="S28" s="4746" t="s">
        <v>3094</v>
      </c>
      <c r="T28" s="4746" t="s">
        <v>3122</v>
      </c>
      <c r="U28" s="4749" t="s">
        <v>3123</v>
      </c>
      <c r="V28" s="2445"/>
      <c r="W28" s="2445"/>
      <c r="X28" s="2445"/>
      <c r="Y28" s="4700"/>
    </row>
    <row r="29" spans="1:25" ht="21.95" customHeight="1" thickBot="1">
      <c r="A29" s="4674"/>
      <c r="B29" s="4742"/>
      <c r="C29" s="4666"/>
      <c r="D29" s="4742"/>
      <c r="E29" s="4709"/>
      <c r="F29" s="4742"/>
      <c r="G29" s="4745"/>
      <c r="H29" s="4682"/>
      <c r="I29" s="4683"/>
      <c r="J29" s="4683"/>
      <c r="K29" s="4684"/>
      <c r="L29" s="2410">
        <f>SUM(L28:L28)</f>
        <v>1340</v>
      </c>
      <c r="M29" s="2411">
        <f>SUM(M28:M28)</f>
        <v>0</v>
      </c>
      <c r="N29" s="2411">
        <f>SUM(N28:N28)</f>
        <v>0</v>
      </c>
      <c r="O29" s="2411">
        <f>SUM(O28:O28)</f>
        <v>0</v>
      </c>
      <c r="P29" s="2411">
        <f>SUM(P28:P28)</f>
        <v>0</v>
      </c>
      <c r="Q29" s="2422"/>
      <c r="R29" s="2422"/>
      <c r="S29" s="4747"/>
      <c r="T29" s="4747"/>
      <c r="U29" s="4750"/>
      <c r="V29" s="2446"/>
      <c r="W29" s="2446"/>
      <c r="X29" s="2446"/>
      <c r="Y29" s="4701"/>
    </row>
    <row r="30" spans="1:25" ht="24.95" customHeight="1" thickBot="1">
      <c r="A30" s="4654" t="s">
        <v>3124</v>
      </c>
      <c r="B30" s="4655"/>
      <c r="C30" s="4655"/>
      <c r="D30" s="4655"/>
      <c r="E30" s="4655"/>
      <c r="F30" s="4655"/>
      <c r="G30" s="4655"/>
      <c r="H30" s="4655"/>
      <c r="I30" s="4655"/>
      <c r="J30" s="4655"/>
      <c r="K30" s="4655"/>
      <c r="L30" s="4655"/>
      <c r="M30" s="4655"/>
      <c r="N30" s="4655"/>
      <c r="O30" s="4655"/>
      <c r="P30" s="4655"/>
      <c r="Q30" s="4655"/>
      <c r="R30" s="4655"/>
      <c r="S30" s="4655"/>
      <c r="T30" s="4655"/>
      <c r="U30" s="4655"/>
      <c r="V30" s="4655"/>
      <c r="W30" s="4655"/>
      <c r="X30" s="4655"/>
      <c r="Y30" s="4655"/>
    </row>
    <row r="31" spans="1:25" ht="21.95" customHeight="1">
      <c r="A31" s="4657">
        <v>1</v>
      </c>
      <c r="B31" s="4751" t="s">
        <v>3125</v>
      </c>
      <c r="C31" s="4706" t="s">
        <v>3126</v>
      </c>
      <c r="D31" s="4752" t="s">
        <v>3100</v>
      </c>
      <c r="E31" s="4679" t="s">
        <v>3127</v>
      </c>
      <c r="F31" s="4752">
        <v>1</v>
      </c>
      <c r="G31" s="4685" t="s">
        <v>3115</v>
      </c>
      <c r="H31" s="2398" t="s">
        <v>819</v>
      </c>
      <c r="I31" s="2423">
        <v>2.9</v>
      </c>
      <c r="J31" s="2423">
        <v>7.5</v>
      </c>
      <c r="K31" s="2423">
        <v>3.5</v>
      </c>
      <c r="L31" s="2424">
        <f>I31*J31</f>
        <v>21.75</v>
      </c>
      <c r="M31" s="2425"/>
      <c r="N31" s="2425"/>
      <c r="O31" s="2425"/>
      <c r="P31" s="2425"/>
      <c r="Q31" s="2447">
        <f>SUM(L32:P32)*F31</f>
        <v>21.75</v>
      </c>
      <c r="R31" s="2419">
        <f>I31*J31*K31</f>
        <v>76.125</v>
      </c>
      <c r="S31" s="4695" t="s">
        <v>9</v>
      </c>
      <c r="T31" s="4695" t="s">
        <v>852</v>
      </c>
      <c r="U31" s="4697" t="s">
        <v>961</v>
      </c>
      <c r="V31" s="2403"/>
      <c r="W31" s="2403"/>
      <c r="X31" s="2403"/>
      <c r="Y31" s="4748"/>
    </row>
    <row r="32" spans="1:25" ht="21.95" customHeight="1">
      <c r="A32" s="4674"/>
      <c r="B32" s="4663"/>
      <c r="C32" s="4666"/>
      <c r="D32" s="4742"/>
      <c r="E32" s="4709"/>
      <c r="F32" s="4742"/>
      <c r="G32" s="4686"/>
      <c r="H32" s="4682"/>
      <c r="I32" s="4683"/>
      <c r="J32" s="4683"/>
      <c r="K32" s="4684"/>
      <c r="L32" s="2410">
        <f>SUM(L31:L31)</f>
        <v>21.75</v>
      </c>
      <c r="M32" s="2411">
        <f>SUM(M31:M31)</f>
        <v>0</v>
      </c>
      <c r="N32" s="2411">
        <f>SUM(N31:N31)</f>
        <v>0</v>
      </c>
      <c r="O32" s="2411">
        <f>SUM(O31:O31)</f>
        <v>0</v>
      </c>
      <c r="P32" s="2411">
        <f>SUM(P31:P31)</f>
        <v>0</v>
      </c>
      <c r="Q32" s="2422"/>
      <c r="R32" s="2422"/>
      <c r="S32" s="4699"/>
      <c r="T32" s="4699"/>
      <c r="U32" s="4688"/>
      <c r="V32" s="2413"/>
      <c r="W32" s="2413"/>
      <c r="X32" s="2413"/>
      <c r="Y32" s="4723"/>
    </row>
    <row r="33" spans="1:25" ht="21.95" customHeight="1">
      <c r="A33" s="4673">
        <v>2</v>
      </c>
      <c r="B33" s="4675" t="s">
        <v>3128</v>
      </c>
      <c r="C33" s="4676" t="s">
        <v>3129</v>
      </c>
      <c r="D33" s="4743" t="s">
        <v>920</v>
      </c>
      <c r="E33" s="4685" t="s">
        <v>3130</v>
      </c>
      <c r="F33" s="4743">
        <v>1</v>
      </c>
      <c r="G33" s="4753" t="s">
        <v>3115</v>
      </c>
      <c r="H33" s="2429" t="s">
        <v>819</v>
      </c>
      <c r="I33" s="2430">
        <v>2.9</v>
      </c>
      <c r="J33" s="2430">
        <v>7.5</v>
      </c>
      <c r="K33" s="2430">
        <v>3.5</v>
      </c>
      <c r="L33" s="2416">
        <f>I33*J33</f>
        <v>21.75</v>
      </c>
      <c r="M33" s="2431"/>
      <c r="N33" s="2431"/>
      <c r="O33" s="2431"/>
      <c r="P33" s="2431"/>
      <c r="Q33" s="2419">
        <f>SUM(L34:P34)*F33</f>
        <v>21.75</v>
      </c>
      <c r="R33" s="2419">
        <f>I33*J33*K33</f>
        <v>76.125</v>
      </c>
      <c r="S33" s="4698" t="s">
        <v>2164</v>
      </c>
      <c r="T33" s="4698" t="s">
        <v>2164</v>
      </c>
      <c r="U33" s="4687" t="s">
        <v>1411</v>
      </c>
      <c r="V33" s="2420"/>
      <c r="W33" s="2420"/>
      <c r="X33" s="2420"/>
      <c r="Y33" s="4755"/>
    </row>
    <row r="34" spans="1:25" ht="21.95" customHeight="1">
      <c r="A34" s="4674"/>
      <c r="B34" s="4663"/>
      <c r="C34" s="4666"/>
      <c r="D34" s="4742"/>
      <c r="E34" s="4709"/>
      <c r="F34" s="4742"/>
      <c r="G34" s="4754"/>
      <c r="H34" s="4682"/>
      <c r="I34" s="4683"/>
      <c r="J34" s="4683"/>
      <c r="K34" s="4684"/>
      <c r="L34" s="2410">
        <f>SUM(L33:L33)</f>
        <v>21.75</v>
      </c>
      <c r="M34" s="2411">
        <f>SUM(M33:M33)</f>
        <v>0</v>
      </c>
      <c r="N34" s="2411">
        <f>SUM(N33:N33)</f>
        <v>0</v>
      </c>
      <c r="O34" s="2411">
        <f>SUM(O33:O33)</f>
        <v>0</v>
      </c>
      <c r="P34" s="2411">
        <f>SUM(P33:P33)</f>
        <v>0</v>
      </c>
      <c r="Q34" s="2422"/>
      <c r="R34" s="2422"/>
      <c r="S34" s="4699"/>
      <c r="T34" s="4699"/>
      <c r="U34" s="4688"/>
      <c r="V34" s="2413"/>
      <c r="W34" s="2413"/>
      <c r="X34" s="2413"/>
      <c r="Y34" s="4723"/>
    </row>
    <row r="35" spans="1:25" ht="21.95" customHeight="1">
      <c r="A35" s="4673">
        <v>3</v>
      </c>
      <c r="B35" s="4675" t="s">
        <v>3131</v>
      </c>
      <c r="C35" s="4676" t="s">
        <v>3132</v>
      </c>
      <c r="D35" s="4677" t="s">
        <v>1044</v>
      </c>
      <c r="E35" s="4685" t="s">
        <v>3133</v>
      </c>
      <c r="F35" s="4677">
        <v>1</v>
      </c>
      <c r="G35" s="4711" t="s">
        <v>3134</v>
      </c>
      <c r="H35" s="2429" t="s">
        <v>819</v>
      </c>
      <c r="I35" s="2430">
        <v>26.5</v>
      </c>
      <c r="J35" s="2430">
        <v>62</v>
      </c>
      <c r="K35" s="2430">
        <v>15</v>
      </c>
      <c r="L35" s="2416">
        <f t="shared" ref="L35" si="5">I35*J35</f>
        <v>1643</v>
      </c>
      <c r="M35" s="2431"/>
      <c r="N35" s="2431"/>
      <c r="O35" s="2431"/>
      <c r="P35" s="2431"/>
      <c r="Q35" s="2419">
        <f>SUM(L36:P36)*F35</f>
        <v>1643</v>
      </c>
      <c r="R35" s="2419">
        <f>I35*J35*K35</f>
        <v>24645</v>
      </c>
      <c r="S35" s="4698" t="s">
        <v>1411</v>
      </c>
      <c r="T35" s="4740" t="s">
        <v>2164</v>
      </c>
      <c r="U35" s="4687" t="s">
        <v>3135</v>
      </c>
      <c r="V35" s="2420"/>
      <c r="W35" s="2420"/>
      <c r="X35" s="2420"/>
      <c r="Y35" s="4755" t="s">
        <v>3136</v>
      </c>
    </row>
    <row r="36" spans="1:25" ht="21.95" customHeight="1">
      <c r="A36" s="4674"/>
      <c r="B36" s="4659"/>
      <c r="C36" s="4707"/>
      <c r="D36" s="4663"/>
      <c r="E36" s="4709"/>
      <c r="F36" s="4759"/>
      <c r="G36" s="4754"/>
      <c r="H36" s="4682"/>
      <c r="I36" s="4757"/>
      <c r="J36" s="4757"/>
      <c r="K36" s="4758"/>
      <c r="L36" s="2410">
        <f>SUM(L35:L35)</f>
        <v>1643</v>
      </c>
      <c r="M36" s="2411" t="s">
        <v>3137</v>
      </c>
      <c r="N36" s="2411">
        <f>SUM(N35:N35)</f>
        <v>0</v>
      </c>
      <c r="O36" s="2411">
        <f>SUM(O35:O35)</f>
        <v>0</v>
      </c>
      <c r="P36" s="2411">
        <f>SUM(P35:P35)</f>
        <v>0</v>
      </c>
      <c r="Q36" s="2422"/>
      <c r="R36" s="2422"/>
      <c r="S36" s="4699"/>
      <c r="T36" s="4695"/>
      <c r="U36" s="4688"/>
      <c r="V36" s="2403"/>
      <c r="W36" s="2403"/>
      <c r="X36" s="2403"/>
      <c r="Y36" s="4756"/>
    </row>
    <row r="37" spans="1:25" ht="21.95" customHeight="1">
      <c r="A37" s="4673">
        <v>4</v>
      </c>
      <c r="B37" s="4716" t="s">
        <v>3138</v>
      </c>
      <c r="C37" s="4718" t="s">
        <v>3139</v>
      </c>
      <c r="D37" s="4720" t="s">
        <v>1044</v>
      </c>
      <c r="E37" s="4721" t="s">
        <v>3140</v>
      </c>
      <c r="F37" s="4720">
        <v>1</v>
      </c>
      <c r="G37" s="4727" t="s">
        <v>3141</v>
      </c>
      <c r="H37" s="2433" t="s">
        <v>819</v>
      </c>
      <c r="I37" s="2434">
        <v>4.7</v>
      </c>
      <c r="J37" s="2434">
        <v>5.5</v>
      </c>
      <c r="K37" s="2434">
        <v>3.3</v>
      </c>
      <c r="L37" s="2435">
        <f t="shared" ref="L37" si="6">I37*J37</f>
        <v>25.85</v>
      </c>
      <c r="M37" s="2436"/>
      <c r="N37" s="2436"/>
      <c r="O37" s="2436"/>
      <c r="P37" s="2436"/>
      <c r="Q37" s="2448">
        <f>SUM(L38:P38)*F37</f>
        <v>25.85</v>
      </c>
      <c r="R37" s="2448">
        <f>I37*J37*K37</f>
        <v>85.305000000000007</v>
      </c>
      <c r="S37" s="4729" t="s">
        <v>1411</v>
      </c>
      <c r="T37" s="4729" t="s">
        <v>1411</v>
      </c>
      <c r="U37" s="4729" t="s">
        <v>961</v>
      </c>
      <c r="V37" s="2439"/>
      <c r="W37" s="2439"/>
      <c r="X37" s="2439"/>
      <c r="Y37" s="4761"/>
    </row>
    <row r="38" spans="1:25" ht="21.95" customHeight="1">
      <c r="A38" s="4674"/>
      <c r="B38" s="4765"/>
      <c r="C38" s="4766"/>
      <c r="D38" s="4717"/>
      <c r="E38" s="4722"/>
      <c r="F38" s="4767"/>
      <c r="G38" s="4760"/>
      <c r="H38" s="4737"/>
      <c r="I38" s="4763"/>
      <c r="J38" s="4763"/>
      <c r="K38" s="4764"/>
      <c r="L38" s="2440">
        <f>SUM(L37:L37)</f>
        <v>25.85</v>
      </c>
      <c r="M38" s="2441" t="s">
        <v>3142</v>
      </c>
      <c r="N38" s="2441">
        <f>SUM(N37:N37)</f>
        <v>0</v>
      </c>
      <c r="O38" s="2441">
        <f>SUM(O37:O37)</f>
        <v>0</v>
      </c>
      <c r="P38" s="2441">
        <f>SUM(P37:P37)</f>
        <v>0</v>
      </c>
      <c r="Q38" s="2449"/>
      <c r="R38" s="2449"/>
      <c r="S38" s="4730"/>
      <c r="T38" s="4730"/>
      <c r="U38" s="4730"/>
      <c r="V38" s="2443"/>
      <c r="W38" s="2443"/>
      <c r="X38" s="2443"/>
      <c r="Y38" s="4762"/>
    </row>
    <row r="39" spans="1:25" ht="21.95" customHeight="1">
      <c r="A39" s="4673">
        <v>5</v>
      </c>
      <c r="B39" s="4716" t="s">
        <v>3143</v>
      </c>
      <c r="C39" s="4718" t="s">
        <v>3144</v>
      </c>
      <c r="D39" s="4720" t="s">
        <v>1044</v>
      </c>
      <c r="E39" s="4721" t="s">
        <v>3140</v>
      </c>
      <c r="F39" s="4720">
        <v>1</v>
      </c>
      <c r="G39" s="4727" t="s">
        <v>3141</v>
      </c>
      <c r="H39" s="2433" t="s">
        <v>819</v>
      </c>
      <c r="I39" s="2434">
        <v>4.7</v>
      </c>
      <c r="J39" s="2434">
        <v>5.5</v>
      </c>
      <c r="K39" s="2434">
        <v>3.3</v>
      </c>
      <c r="L39" s="2435">
        <f t="shared" ref="L39" si="7">I39*J39</f>
        <v>25.85</v>
      </c>
      <c r="M39" s="2436"/>
      <c r="N39" s="2436"/>
      <c r="O39" s="2436"/>
      <c r="P39" s="2436"/>
      <c r="Q39" s="2448">
        <f>SUM(L40:P40)*F39</f>
        <v>25.85</v>
      </c>
      <c r="R39" s="2448">
        <f>I39*J39*K39</f>
        <v>85.305000000000007</v>
      </c>
      <c r="S39" s="4729" t="s">
        <v>1411</v>
      </c>
      <c r="T39" s="4729" t="s">
        <v>1411</v>
      </c>
      <c r="U39" s="4729" t="s">
        <v>1411</v>
      </c>
      <c r="V39" s="2439"/>
      <c r="W39" s="2439"/>
      <c r="X39" s="2439"/>
      <c r="Y39" s="4761"/>
    </row>
    <row r="40" spans="1:25" ht="21.95" customHeight="1" thickBot="1">
      <c r="A40" s="4674"/>
      <c r="B40" s="4765"/>
      <c r="C40" s="4766"/>
      <c r="D40" s="4717"/>
      <c r="E40" s="4722"/>
      <c r="F40" s="4767"/>
      <c r="G40" s="4728"/>
      <c r="H40" s="4737"/>
      <c r="I40" s="4763"/>
      <c r="J40" s="4763"/>
      <c r="K40" s="4764"/>
      <c r="L40" s="2440">
        <f>SUM(L39:L39)</f>
        <v>25.85</v>
      </c>
      <c r="M40" s="2441" t="s">
        <v>3142</v>
      </c>
      <c r="N40" s="2441">
        <f>SUM(N39:N39)</f>
        <v>0</v>
      </c>
      <c r="O40" s="2441">
        <f>SUM(O39:O39)</f>
        <v>0</v>
      </c>
      <c r="P40" s="2441">
        <f>SUM(P39:P39)</f>
        <v>0</v>
      </c>
      <c r="Q40" s="2449"/>
      <c r="R40" s="2449"/>
      <c r="S40" s="4730"/>
      <c r="T40" s="4730"/>
      <c r="U40" s="4730"/>
      <c r="V40" s="2443"/>
      <c r="W40" s="2443"/>
      <c r="X40" s="2443"/>
      <c r="Y40" s="4762"/>
    </row>
    <row r="41" spans="1:25" ht="39.950000000000003" customHeight="1" thickBot="1">
      <c r="A41" s="4654" t="s">
        <v>3145</v>
      </c>
      <c r="B41" s="4655"/>
      <c r="C41" s="4655"/>
      <c r="D41" s="4655"/>
      <c r="E41" s="4655"/>
      <c r="F41" s="4655"/>
      <c r="G41" s="4655"/>
      <c r="H41" s="4655"/>
      <c r="I41" s="4655"/>
      <c r="J41" s="4655"/>
      <c r="K41" s="4655"/>
      <c r="L41" s="4655"/>
      <c r="M41" s="4655"/>
      <c r="N41" s="4655"/>
      <c r="O41" s="4655"/>
      <c r="P41" s="4655"/>
      <c r="Q41" s="4655"/>
      <c r="R41" s="4655"/>
      <c r="S41" s="4655"/>
      <c r="T41" s="4655"/>
      <c r="U41" s="4655"/>
      <c r="V41" s="4655"/>
      <c r="W41" s="4655"/>
      <c r="X41" s="4655"/>
      <c r="Y41" s="4655"/>
    </row>
    <row r="42" spans="1:25" ht="21.75" customHeight="1">
      <c r="A42" s="4771">
        <v>1</v>
      </c>
      <c r="B42" s="4741" t="s">
        <v>3146</v>
      </c>
      <c r="C42" s="4676" t="s">
        <v>3147</v>
      </c>
      <c r="D42" s="4677" t="s">
        <v>920</v>
      </c>
      <c r="E42" s="4678" t="s">
        <v>3111</v>
      </c>
      <c r="F42" s="4677">
        <v>1</v>
      </c>
      <c r="G42" s="4676" t="s">
        <v>3141</v>
      </c>
      <c r="H42" s="2398" t="s">
        <v>3093</v>
      </c>
      <c r="I42" s="2415">
        <v>27.5</v>
      </c>
      <c r="J42" s="2415">
        <v>87.5</v>
      </c>
      <c r="K42" s="2415">
        <v>2.7</v>
      </c>
      <c r="L42" s="2416">
        <f t="shared" ref="L42:L45" si="8">I42*J42</f>
        <v>2406.25</v>
      </c>
      <c r="M42" s="2417">
        <f>(6.1*11)*16+(39.85*7.65)+(28.64*12.41)</f>
        <v>1733.8748999999998</v>
      </c>
      <c r="N42" s="2417"/>
      <c r="O42" s="2417"/>
      <c r="P42" s="2416">
        <f>14*15.85+29*54.5+6*8.5</f>
        <v>1853.4</v>
      </c>
      <c r="Q42" s="4775">
        <f>SUM(L46:P46)*F42</f>
        <v>10253.1749</v>
      </c>
      <c r="R42" s="2432">
        <f>I42*J42*K42+I43*J43*K43+I44*J44*K44+I45*J45*K45+P42*K42+P44*6.7</f>
        <v>41496.5</v>
      </c>
      <c r="S42" s="4740" t="s">
        <v>1411</v>
      </c>
      <c r="T42" s="4740" t="s">
        <v>961</v>
      </c>
      <c r="U42" s="4687" t="s">
        <v>509</v>
      </c>
      <c r="V42" s="2420"/>
      <c r="W42" s="2420"/>
      <c r="X42" s="2420"/>
      <c r="Y42" s="4701"/>
    </row>
    <row r="43" spans="1:25" ht="21.75" customHeight="1">
      <c r="A43" s="4772"/>
      <c r="B43" s="4703"/>
      <c r="C43" s="4706"/>
      <c r="D43" s="4708"/>
      <c r="E43" s="4774"/>
      <c r="F43" s="4708"/>
      <c r="G43" s="4706"/>
      <c r="H43" s="2404" t="s">
        <v>3148</v>
      </c>
      <c r="I43" s="2405">
        <v>14</v>
      </c>
      <c r="J43" s="2405">
        <v>15.85</v>
      </c>
      <c r="K43" s="2405">
        <v>6.3</v>
      </c>
      <c r="L43" s="2406">
        <f t="shared" si="8"/>
        <v>221.9</v>
      </c>
      <c r="M43" s="2407"/>
      <c r="N43" s="2407"/>
      <c r="O43" s="2407"/>
      <c r="P43" s="2406"/>
      <c r="Q43" s="4689"/>
      <c r="R43" s="2408"/>
      <c r="S43" s="4694"/>
      <c r="T43" s="4694"/>
      <c r="U43" s="4697"/>
      <c r="V43" s="2403"/>
      <c r="W43" s="2403"/>
      <c r="X43" s="2403"/>
      <c r="Y43" s="4680"/>
    </row>
    <row r="44" spans="1:25" ht="21.95" customHeight="1">
      <c r="A44" s="4772"/>
      <c r="B44" s="4703"/>
      <c r="C44" s="4706"/>
      <c r="D44" s="4708"/>
      <c r="E44" s="4774"/>
      <c r="F44" s="4708"/>
      <c r="G44" s="4706"/>
      <c r="H44" s="2404" t="s">
        <v>1245</v>
      </c>
      <c r="I44" s="2405">
        <v>27.5</v>
      </c>
      <c r="J44" s="2405">
        <v>87.5</v>
      </c>
      <c r="K44" s="2405">
        <v>6.3</v>
      </c>
      <c r="L44" s="2406">
        <f t="shared" si="8"/>
        <v>2406.25</v>
      </c>
      <c r="M44" s="2407"/>
      <c r="N44" s="2407"/>
      <c r="O44" s="2407"/>
      <c r="P44" s="2406">
        <f>21.25*29+6*8.5</f>
        <v>667.25</v>
      </c>
      <c r="Q44" s="4689"/>
      <c r="R44" s="2408"/>
      <c r="S44" s="4694"/>
      <c r="T44" s="4694"/>
      <c r="U44" s="4697"/>
      <c r="V44" s="2403"/>
      <c r="W44" s="2403"/>
      <c r="X44" s="2403"/>
      <c r="Y44" s="4680"/>
    </row>
    <row r="45" spans="1:25" ht="21.95" customHeight="1">
      <c r="A45" s="4772"/>
      <c r="B45" s="4703"/>
      <c r="C45" s="4706"/>
      <c r="D45" s="4708"/>
      <c r="E45" s="4774"/>
      <c r="F45" s="4708"/>
      <c r="G45" s="4706"/>
      <c r="H45" s="2404" t="s">
        <v>3149</v>
      </c>
      <c r="I45" s="2405">
        <v>29</v>
      </c>
      <c r="J45" s="2405">
        <v>33.25</v>
      </c>
      <c r="K45" s="2405">
        <v>9.3000000000000007</v>
      </c>
      <c r="L45" s="2406">
        <f t="shared" si="8"/>
        <v>964.25</v>
      </c>
      <c r="M45" s="2407"/>
      <c r="N45" s="2407"/>
      <c r="O45" s="2407"/>
      <c r="P45" s="2406"/>
      <c r="Q45" s="4689"/>
      <c r="R45" s="2408"/>
      <c r="S45" s="4694"/>
      <c r="T45" s="4694"/>
      <c r="U45" s="4697"/>
      <c r="V45" s="2403"/>
      <c r="W45" s="2403"/>
      <c r="X45" s="2403"/>
      <c r="Y45" s="4680"/>
    </row>
    <row r="46" spans="1:25" ht="21.95" customHeight="1">
      <c r="A46" s="4773"/>
      <c r="B46" s="4770"/>
      <c r="C46" s="4707"/>
      <c r="D46" s="4759"/>
      <c r="E46" s="4679"/>
      <c r="F46" s="4759"/>
      <c r="G46" s="4707"/>
      <c r="H46" s="4682"/>
      <c r="I46" s="4683"/>
      <c r="J46" s="4683"/>
      <c r="K46" s="4684"/>
      <c r="L46" s="2410">
        <f>SUM(L42:L45)</f>
        <v>5998.65</v>
      </c>
      <c r="M46" s="2411">
        <f>SUM(M42:M45)</f>
        <v>1733.8748999999998</v>
      </c>
      <c r="N46" s="2411">
        <f>SUM(N42:N45)</f>
        <v>0</v>
      </c>
      <c r="O46" s="2411">
        <f>SUM(O42:O45)</f>
        <v>0</v>
      </c>
      <c r="P46" s="2411">
        <f>SUM(P42:P45)</f>
        <v>2520.65</v>
      </c>
      <c r="Q46" s="4690"/>
      <c r="R46" s="2412"/>
      <c r="S46" s="4695"/>
      <c r="T46" s="4695"/>
      <c r="U46" s="4688"/>
      <c r="V46" s="2413"/>
      <c r="W46" s="2413"/>
      <c r="X46" s="2413"/>
      <c r="Y46" s="4681"/>
    </row>
    <row r="47" spans="1:25" ht="42.75" customHeight="1">
      <c r="A47" s="4768">
        <v>2</v>
      </c>
      <c r="B47" s="4741" t="s">
        <v>3150</v>
      </c>
      <c r="C47" s="4676" t="s">
        <v>3151</v>
      </c>
      <c r="D47" s="4677" t="s">
        <v>1032</v>
      </c>
      <c r="E47" s="4685" t="s">
        <v>3133</v>
      </c>
      <c r="F47" s="4677">
        <v>1</v>
      </c>
      <c r="G47" s="4676" t="s">
        <v>3152</v>
      </c>
      <c r="H47" s="2429" t="s">
        <v>819</v>
      </c>
      <c r="I47" s="2430">
        <v>13.5</v>
      </c>
      <c r="J47" s="2430">
        <v>30</v>
      </c>
      <c r="K47" s="2430">
        <v>11</v>
      </c>
      <c r="L47" s="2416">
        <f t="shared" ref="L47" si="9">I47*J47</f>
        <v>405</v>
      </c>
      <c r="M47" s="2431"/>
      <c r="N47" s="2431"/>
      <c r="O47" s="2431"/>
      <c r="P47" s="2431">
        <f>(3.2+3)*5.5</f>
        <v>34.1</v>
      </c>
      <c r="Q47" s="2418">
        <f>SUM(L48:P48)*F47</f>
        <v>439.1</v>
      </c>
      <c r="R47" s="2432">
        <f>I47*J47*K47</f>
        <v>4455</v>
      </c>
      <c r="S47" s="4698" t="s">
        <v>1411</v>
      </c>
      <c r="T47" s="4740" t="s">
        <v>1411</v>
      </c>
      <c r="U47" s="4749" t="s">
        <v>3123</v>
      </c>
      <c r="V47" s="2445"/>
      <c r="W47" s="2445"/>
      <c r="X47" s="2445"/>
      <c r="Y47" s="4755"/>
    </row>
    <row r="48" spans="1:25" ht="21" customHeight="1">
      <c r="A48" s="4769"/>
      <c r="B48" s="4770"/>
      <c r="C48" s="4707"/>
      <c r="D48" s="4663"/>
      <c r="E48" s="4709"/>
      <c r="F48" s="4759"/>
      <c r="G48" s="4707"/>
      <c r="H48" s="4682"/>
      <c r="I48" s="4757"/>
      <c r="J48" s="4757"/>
      <c r="K48" s="4758"/>
      <c r="L48" s="2410">
        <f>SUM(L47:L47)</f>
        <v>405</v>
      </c>
      <c r="M48" s="2411">
        <f>SUM(M47:M47)</f>
        <v>0</v>
      </c>
      <c r="N48" s="2411">
        <f>SUM(N47:N47)</f>
        <v>0</v>
      </c>
      <c r="O48" s="2411">
        <f>SUM(O47:O47)</f>
        <v>0</v>
      </c>
      <c r="P48" s="2411">
        <f>SUM(P47:P47)</f>
        <v>34.1</v>
      </c>
      <c r="Q48" s="2421"/>
      <c r="R48" s="2421"/>
      <c r="S48" s="4699"/>
      <c r="T48" s="4695"/>
      <c r="U48" s="4750"/>
      <c r="V48" s="2446"/>
      <c r="W48" s="2446"/>
      <c r="X48" s="2446"/>
      <c r="Y48" s="4756"/>
    </row>
    <row r="49" spans="1:25" ht="21.75" customHeight="1">
      <c r="A49" s="4768">
        <v>3</v>
      </c>
      <c r="B49" s="4741" t="s">
        <v>3153</v>
      </c>
      <c r="C49" s="4676" t="s">
        <v>3154</v>
      </c>
      <c r="D49" s="4677" t="s">
        <v>1044</v>
      </c>
      <c r="E49" s="4685" t="s">
        <v>3133</v>
      </c>
      <c r="F49" s="4677">
        <v>1</v>
      </c>
      <c r="G49" s="4711" t="s">
        <v>3155</v>
      </c>
      <c r="H49" s="2450" t="s">
        <v>819</v>
      </c>
      <c r="I49" s="2451">
        <v>19.899999999999999</v>
      </c>
      <c r="J49" s="2451">
        <v>34</v>
      </c>
      <c r="K49" s="2451">
        <v>9.5</v>
      </c>
      <c r="L49" s="2416">
        <f t="shared" ref="L49:L50" si="10">I49*J49</f>
        <v>676.59999999999991</v>
      </c>
      <c r="M49" s="2417"/>
      <c r="N49" s="2417"/>
      <c r="O49" s="2417"/>
      <c r="P49" s="2416"/>
      <c r="Q49" s="2418">
        <f>SUM(L51:P51)*F49</f>
        <v>767.59999999999991</v>
      </c>
      <c r="R49" s="2432">
        <f>I49*J49*K49+I50*J50*K50</f>
        <v>6837.1999999999989</v>
      </c>
      <c r="S49" s="4698" t="s">
        <v>1411</v>
      </c>
      <c r="T49" s="4740" t="s">
        <v>1411</v>
      </c>
      <c r="U49" s="4687" t="s">
        <v>3156</v>
      </c>
      <c r="V49" s="2420"/>
      <c r="W49" s="2420"/>
      <c r="X49" s="2420"/>
      <c r="Y49" s="4755"/>
    </row>
    <row r="50" spans="1:25" ht="21.75" customHeight="1">
      <c r="A50" s="4768"/>
      <c r="B50" s="4703"/>
      <c r="C50" s="4706"/>
      <c r="D50" s="4708"/>
      <c r="E50" s="4685"/>
      <c r="F50" s="4708"/>
      <c r="G50" s="4711"/>
      <c r="H50" s="2426" t="s">
        <v>1090</v>
      </c>
      <c r="I50" s="2427">
        <v>7</v>
      </c>
      <c r="J50" s="2427">
        <v>13</v>
      </c>
      <c r="K50" s="2427">
        <v>4.5</v>
      </c>
      <c r="L50" s="2424">
        <f t="shared" si="10"/>
        <v>91</v>
      </c>
      <c r="M50" s="2407"/>
      <c r="N50" s="2407"/>
      <c r="O50" s="2407"/>
      <c r="P50" s="2406"/>
      <c r="Q50" s="2408"/>
      <c r="R50" s="2408"/>
      <c r="S50" s="4698"/>
      <c r="T50" s="4694"/>
      <c r="U50" s="4697"/>
      <c r="V50" s="2403"/>
      <c r="W50" s="2403"/>
      <c r="X50" s="2403"/>
      <c r="Y50" s="4756"/>
    </row>
    <row r="51" spans="1:25" ht="21.75" customHeight="1">
      <c r="A51" s="4769"/>
      <c r="B51" s="4770"/>
      <c r="C51" s="4707"/>
      <c r="D51" s="4663"/>
      <c r="E51" s="4709"/>
      <c r="F51" s="4759"/>
      <c r="G51" s="4754"/>
      <c r="H51" s="4682"/>
      <c r="I51" s="4757"/>
      <c r="J51" s="4757"/>
      <c r="K51" s="4758"/>
      <c r="L51" s="2410">
        <f>SUM(L49:L50)</f>
        <v>767.59999999999991</v>
      </c>
      <c r="M51" s="2411">
        <f>SUM(M49:M49)</f>
        <v>0</v>
      </c>
      <c r="N51" s="2411">
        <f>SUM(N49:N49)</f>
        <v>0</v>
      </c>
      <c r="O51" s="2411">
        <f>SUM(O49:O49)</f>
        <v>0</v>
      </c>
      <c r="P51" s="2411">
        <f>SUM(P49:P49)</f>
        <v>0</v>
      </c>
      <c r="Q51" s="2421"/>
      <c r="R51" s="2421"/>
      <c r="S51" s="4699"/>
      <c r="T51" s="4695"/>
      <c r="U51" s="4688"/>
      <c r="V51" s="2403"/>
      <c r="W51" s="2403"/>
      <c r="X51" s="2403"/>
      <c r="Y51" s="4756"/>
    </row>
    <row r="52" spans="1:25" ht="24.95" customHeight="1">
      <c r="A52" s="4768">
        <v>4</v>
      </c>
      <c r="B52" s="4741" t="s">
        <v>3157</v>
      </c>
      <c r="C52" s="4676" t="s">
        <v>3158</v>
      </c>
      <c r="D52" s="4677" t="s">
        <v>1032</v>
      </c>
      <c r="E52" s="4678" t="s">
        <v>3120</v>
      </c>
      <c r="F52" s="4677">
        <v>1</v>
      </c>
      <c r="G52" s="4711" t="s">
        <v>3159</v>
      </c>
      <c r="H52" s="2429" t="s">
        <v>819</v>
      </c>
      <c r="I52" s="2430">
        <v>10</v>
      </c>
      <c r="J52" s="2430">
        <v>16.5</v>
      </c>
      <c r="K52" s="2430">
        <v>7.5</v>
      </c>
      <c r="L52" s="2416">
        <f t="shared" ref="L52" si="11">I52*J52</f>
        <v>165</v>
      </c>
      <c r="M52" s="2431"/>
      <c r="N52" s="2431"/>
      <c r="O52" s="2431"/>
      <c r="P52" s="2431"/>
      <c r="Q52" s="2418">
        <f>SUM(L53:P53)*F52</f>
        <v>165</v>
      </c>
      <c r="R52" s="2432">
        <f>I52*J52*K52</f>
        <v>1237.5</v>
      </c>
      <c r="S52" s="4698" t="s">
        <v>961</v>
      </c>
      <c r="T52" s="4740" t="s">
        <v>961</v>
      </c>
      <c r="U52" s="4687" t="s">
        <v>3160</v>
      </c>
      <c r="V52" s="2420"/>
      <c r="W52" s="2420"/>
      <c r="X52" s="2420"/>
      <c r="Y52" s="4755"/>
    </row>
    <row r="53" spans="1:25" ht="21.75" customHeight="1">
      <c r="A53" s="4769"/>
      <c r="B53" s="4770"/>
      <c r="C53" s="4707"/>
      <c r="D53" s="4663"/>
      <c r="E53" s="4679"/>
      <c r="F53" s="4759"/>
      <c r="G53" s="4754"/>
      <c r="H53" s="4682"/>
      <c r="I53" s="4757"/>
      <c r="J53" s="4757"/>
      <c r="K53" s="4758"/>
      <c r="L53" s="2410">
        <f>SUM(L52:L52)</f>
        <v>165</v>
      </c>
      <c r="M53" s="2411">
        <f>SUM(M52:M52)</f>
        <v>0</v>
      </c>
      <c r="N53" s="2411">
        <f>SUM(N52:N52)</f>
        <v>0</v>
      </c>
      <c r="O53" s="2411">
        <f>SUM(O52:O52)</f>
        <v>0</v>
      </c>
      <c r="P53" s="2411">
        <f>SUM(P52:P52)</f>
        <v>0</v>
      </c>
      <c r="Q53" s="2421"/>
      <c r="R53" s="2421"/>
      <c r="S53" s="4699"/>
      <c r="T53" s="4695"/>
      <c r="U53" s="4697"/>
      <c r="V53" s="2403"/>
      <c r="W53" s="2403"/>
      <c r="X53" s="2403"/>
      <c r="Y53" s="4756"/>
    </row>
    <row r="54" spans="1:25" ht="21.75" customHeight="1">
      <c r="A54" s="4768">
        <v>5</v>
      </c>
      <c r="B54" s="4741" t="s">
        <v>3161</v>
      </c>
      <c r="C54" s="4676" t="s">
        <v>3162</v>
      </c>
      <c r="D54" s="4677" t="s">
        <v>1044</v>
      </c>
      <c r="E54" s="4678" t="s">
        <v>3133</v>
      </c>
      <c r="F54" s="4677">
        <v>1</v>
      </c>
      <c r="G54" s="4711" t="s">
        <v>3163</v>
      </c>
      <c r="H54" s="2429" t="s">
        <v>791</v>
      </c>
      <c r="I54" s="2430">
        <v>20.5</v>
      </c>
      <c r="J54" s="2430">
        <v>9</v>
      </c>
      <c r="K54" s="2430">
        <v>7.5</v>
      </c>
      <c r="L54" s="2416">
        <f t="shared" ref="L54" si="12">I54*J54</f>
        <v>184.5</v>
      </c>
      <c r="M54" s="2431"/>
      <c r="N54" s="2431"/>
      <c r="O54" s="2431"/>
      <c r="P54" s="2431"/>
      <c r="Q54" s="2418">
        <f>SUM(L55:P55)*F54</f>
        <v>184.5</v>
      </c>
      <c r="R54" s="2419">
        <f>I54*J54*K54</f>
        <v>1383.75</v>
      </c>
      <c r="S54" s="4698" t="s">
        <v>1411</v>
      </c>
      <c r="T54" s="4740" t="s">
        <v>1411</v>
      </c>
      <c r="U54" s="4687" t="s">
        <v>3164</v>
      </c>
      <c r="V54" s="2420"/>
      <c r="W54" s="2420"/>
      <c r="X54" s="2420"/>
      <c r="Y54" s="4755" t="s">
        <v>3165</v>
      </c>
    </row>
    <row r="55" spans="1:25" ht="21.75" customHeight="1">
      <c r="A55" s="4769"/>
      <c r="B55" s="4770"/>
      <c r="C55" s="4707"/>
      <c r="D55" s="4663"/>
      <c r="E55" s="4679"/>
      <c r="F55" s="4759"/>
      <c r="G55" s="4754"/>
      <c r="H55" s="4682"/>
      <c r="I55" s="4757"/>
      <c r="J55" s="4757"/>
      <c r="K55" s="4758"/>
      <c r="L55" s="2410">
        <f>SUM(L54:L54)</f>
        <v>184.5</v>
      </c>
      <c r="M55" s="2411">
        <f>SUM(M54:M54)</f>
        <v>0</v>
      </c>
      <c r="N55" s="2411">
        <f>SUM(N54:N54)</f>
        <v>0</v>
      </c>
      <c r="O55" s="2411">
        <f>SUM(O54:O54)</f>
        <v>0</v>
      </c>
      <c r="P55" s="2411">
        <f>SUM(P54:P54)</f>
        <v>0</v>
      </c>
      <c r="Q55" s="2421"/>
      <c r="R55" s="2422"/>
      <c r="S55" s="4699"/>
      <c r="T55" s="4695"/>
      <c r="U55" s="4697"/>
      <c r="V55" s="2403"/>
      <c r="W55" s="2403"/>
      <c r="X55" s="2403"/>
      <c r="Y55" s="4756"/>
    </row>
    <row r="56" spans="1:25" ht="21.75" customHeight="1">
      <c r="A56" s="4768">
        <v>6</v>
      </c>
      <c r="B56" s="4741" t="s">
        <v>3166</v>
      </c>
      <c r="C56" s="4676" t="s">
        <v>3167</v>
      </c>
      <c r="D56" s="4677" t="s">
        <v>1044</v>
      </c>
      <c r="E56" s="4678" t="s">
        <v>3133</v>
      </c>
      <c r="F56" s="4677">
        <v>1</v>
      </c>
      <c r="G56" s="4711" t="s">
        <v>3168</v>
      </c>
      <c r="H56" s="2429" t="s">
        <v>1090</v>
      </c>
      <c r="I56" s="2430">
        <v>7</v>
      </c>
      <c r="J56" s="2430">
        <v>35.5</v>
      </c>
      <c r="K56" s="2430">
        <v>5</v>
      </c>
      <c r="L56" s="2416">
        <f t="shared" ref="L56" si="13">I56*J56</f>
        <v>248.5</v>
      </c>
      <c r="M56" s="2431"/>
      <c r="N56" s="2431"/>
      <c r="O56" s="2431"/>
      <c r="P56" s="2431"/>
      <c r="Q56" s="2418">
        <f>SUM(L57:P57)*F56</f>
        <v>248.5</v>
      </c>
      <c r="R56" s="2418">
        <f>Q56*K56</f>
        <v>1242.5</v>
      </c>
      <c r="S56" s="4698" t="s">
        <v>961</v>
      </c>
      <c r="T56" s="4740" t="s">
        <v>1411</v>
      </c>
      <c r="U56" s="4687" t="s">
        <v>3169</v>
      </c>
      <c r="V56" s="2420"/>
      <c r="W56" s="2420"/>
      <c r="X56" s="2420"/>
      <c r="Y56" s="4755"/>
    </row>
    <row r="57" spans="1:25" ht="105.75" customHeight="1">
      <c r="A57" s="4769"/>
      <c r="B57" s="4770"/>
      <c r="C57" s="4707"/>
      <c r="D57" s="4663"/>
      <c r="E57" s="4679"/>
      <c r="F57" s="4759"/>
      <c r="G57" s="4754"/>
      <c r="H57" s="4682"/>
      <c r="I57" s="4757"/>
      <c r="J57" s="4757"/>
      <c r="K57" s="4758"/>
      <c r="L57" s="2410">
        <f>SUM(L56:L56)</f>
        <v>248.5</v>
      </c>
      <c r="M57" s="2411">
        <f>SUM(M56:M56)</f>
        <v>0</v>
      </c>
      <c r="N57" s="2411">
        <f>SUM(N56:N56)</f>
        <v>0</v>
      </c>
      <c r="O57" s="2411">
        <f>SUM(O56:O56)</f>
        <v>0</v>
      </c>
      <c r="P57" s="2411">
        <f>SUM(P56:P56)</f>
        <v>0</v>
      </c>
      <c r="Q57" s="2421"/>
      <c r="R57" s="2421"/>
      <c r="S57" s="4699"/>
      <c r="T57" s="4695"/>
      <c r="U57" s="4688"/>
      <c r="V57" s="2403"/>
      <c r="W57" s="2403"/>
      <c r="X57" s="2403"/>
      <c r="Y57" s="4756"/>
    </row>
    <row r="58" spans="1:25" ht="42.75" customHeight="1">
      <c r="A58" s="4768">
        <v>7</v>
      </c>
      <c r="B58" s="4675" t="s">
        <v>3170</v>
      </c>
      <c r="C58" s="4676" t="s">
        <v>3171</v>
      </c>
      <c r="D58" s="4677" t="s">
        <v>1044</v>
      </c>
      <c r="E58" s="4678" t="s">
        <v>3133</v>
      </c>
      <c r="F58" s="4677">
        <v>1</v>
      </c>
      <c r="G58" s="4776" t="s">
        <v>3172</v>
      </c>
      <c r="H58" s="2429" t="s">
        <v>819</v>
      </c>
      <c r="I58" s="2430">
        <v>9</v>
      </c>
      <c r="J58" s="2430">
        <v>13</v>
      </c>
      <c r="K58" s="2430">
        <v>10</v>
      </c>
      <c r="L58" s="2416">
        <f t="shared" ref="L58" si="14">I58*J58</f>
        <v>117</v>
      </c>
      <c r="M58" s="2431"/>
      <c r="N58" s="2431"/>
      <c r="O58" s="2431"/>
      <c r="P58" s="2431"/>
      <c r="Q58" s="2418">
        <f>SUM(L59:P59)*F58</f>
        <v>117</v>
      </c>
      <c r="R58" s="2432">
        <f>I58*J58*K58</f>
        <v>1170</v>
      </c>
      <c r="S58" s="4698" t="s">
        <v>1411</v>
      </c>
      <c r="T58" s="4740" t="s">
        <v>1411</v>
      </c>
      <c r="U58" s="4687" t="s">
        <v>3173</v>
      </c>
      <c r="V58" s="2420"/>
      <c r="W58" s="2420"/>
      <c r="X58" s="2420"/>
      <c r="Y58" s="4755"/>
    </row>
    <row r="59" spans="1:25" ht="21.75" customHeight="1">
      <c r="A59" s="4777"/>
      <c r="B59" s="4658"/>
      <c r="C59" s="4706"/>
      <c r="D59" s="4663"/>
      <c r="E59" s="4679"/>
      <c r="F59" s="4708"/>
      <c r="G59" s="4754"/>
      <c r="H59" s="4682"/>
      <c r="I59" s="4757"/>
      <c r="J59" s="4757"/>
      <c r="K59" s="4758"/>
      <c r="L59" s="2410">
        <f>SUM(L58:L58)</f>
        <v>117</v>
      </c>
      <c r="M59" s="2410">
        <f>SUM(M58:M58)</f>
        <v>0</v>
      </c>
      <c r="N59" s="2410">
        <f>SUM(N58:N58)</f>
        <v>0</v>
      </c>
      <c r="O59" s="2410">
        <f>SUM(O58:O58)</f>
        <v>0</v>
      </c>
      <c r="P59" s="2410">
        <f>SUM(P58:P58)</f>
        <v>0</v>
      </c>
      <c r="Q59" s="2421"/>
      <c r="R59" s="2421"/>
      <c r="S59" s="4713"/>
      <c r="T59" s="4694"/>
      <c r="U59" s="4697"/>
      <c r="V59" s="2403"/>
      <c r="W59" s="2403"/>
      <c r="X59" s="2403"/>
      <c r="Y59" s="4756"/>
    </row>
    <row r="60" spans="1:25" ht="42.75" customHeight="1">
      <c r="A60" s="4768">
        <v>8</v>
      </c>
      <c r="B60" s="4675" t="s">
        <v>3174</v>
      </c>
      <c r="C60" s="4676" t="s">
        <v>3175</v>
      </c>
      <c r="D60" s="4677" t="s">
        <v>1044</v>
      </c>
      <c r="E60" s="4678" t="s">
        <v>3133</v>
      </c>
      <c r="F60" s="4677">
        <v>1</v>
      </c>
      <c r="G60" s="4778" t="s">
        <v>3176</v>
      </c>
      <c r="H60" s="2429" t="s">
        <v>819</v>
      </c>
      <c r="I60" s="2430">
        <v>3.6749999999999998</v>
      </c>
      <c r="J60" s="2430">
        <v>7.35</v>
      </c>
      <c r="K60" s="2430">
        <v>3.15</v>
      </c>
      <c r="L60" s="2416">
        <f t="shared" ref="L60" si="15">I60*J60</f>
        <v>27.011249999999997</v>
      </c>
      <c r="M60" s="2431"/>
      <c r="N60" s="2431"/>
      <c r="O60" s="2431"/>
      <c r="P60" s="2431"/>
      <c r="Q60" s="2418">
        <f>SUM(L61:P61)*F60</f>
        <v>27.011249999999997</v>
      </c>
      <c r="R60" s="2432">
        <f>I60*J60*K60</f>
        <v>85.085437499999983</v>
      </c>
      <c r="S60" s="4698" t="s">
        <v>1411</v>
      </c>
      <c r="T60" s="4740" t="s">
        <v>1411</v>
      </c>
      <c r="U60" s="4687" t="s">
        <v>3177</v>
      </c>
      <c r="V60" s="2420"/>
      <c r="W60" s="2420"/>
      <c r="X60" s="2420"/>
      <c r="Y60" s="4755" t="s">
        <v>3178</v>
      </c>
    </row>
    <row r="61" spans="1:25" ht="21.75" customHeight="1">
      <c r="A61" s="4777"/>
      <c r="B61" s="4658"/>
      <c r="C61" s="4706"/>
      <c r="D61" s="4663"/>
      <c r="E61" s="4679"/>
      <c r="F61" s="4708"/>
      <c r="G61" s="4779"/>
      <c r="H61" s="4682"/>
      <c r="I61" s="4757"/>
      <c r="J61" s="4757"/>
      <c r="K61" s="4758"/>
      <c r="L61" s="2410">
        <f>SUM(L60:L60)</f>
        <v>27.011249999999997</v>
      </c>
      <c r="M61" s="2410">
        <f>SUM(M60:M60)</f>
        <v>0</v>
      </c>
      <c r="N61" s="2410">
        <f>SUM(N60:N60)</f>
        <v>0</v>
      </c>
      <c r="O61" s="2410">
        <f>SUM(O60:O60)</f>
        <v>0</v>
      </c>
      <c r="P61" s="2410">
        <f>SUM(P60:P60)</f>
        <v>0</v>
      </c>
      <c r="Q61" s="2421"/>
      <c r="R61" s="2421"/>
      <c r="S61" s="4713"/>
      <c r="T61" s="4694"/>
      <c r="U61" s="4697"/>
      <c r="V61" s="2403"/>
      <c r="W61" s="2403"/>
      <c r="X61" s="2403"/>
      <c r="Y61" s="4756"/>
    </row>
    <row r="62" spans="1:25" ht="42.75" customHeight="1">
      <c r="A62" s="4768">
        <v>9</v>
      </c>
      <c r="B62" s="4675" t="s">
        <v>3179</v>
      </c>
      <c r="C62" s="4676" t="s">
        <v>3180</v>
      </c>
      <c r="D62" s="4677" t="s">
        <v>1044</v>
      </c>
      <c r="E62" s="4678" t="s">
        <v>3133</v>
      </c>
      <c r="F62" s="4677">
        <v>1</v>
      </c>
      <c r="G62" s="4776" t="s">
        <v>3181</v>
      </c>
      <c r="H62" s="2429" t="s">
        <v>819</v>
      </c>
      <c r="I62" s="2430">
        <v>5</v>
      </c>
      <c r="J62" s="2430">
        <v>7</v>
      </c>
      <c r="K62" s="2430">
        <v>4.5999999999999996</v>
      </c>
      <c r="L62" s="2416">
        <f t="shared" ref="L62" si="16">I62*J62</f>
        <v>35</v>
      </c>
      <c r="M62" s="2431"/>
      <c r="N62" s="2431"/>
      <c r="O62" s="2431"/>
      <c r="P62" s="2431"/>
      <c r="Q62" s="2418">
        <f>SUM(L63:P63)*F62</f>
        <v>35</v>
      </c>
      <c r="R62" s="2432">
        <f>I62*J62*K62</f>
        <v>161</v>
      </c>
      <c r="S62" s="4698" t="s">
        <v>1411</v>
      </c>
      <c r="T62" s="4740" t="s">
        <v>1411</v>
      </c>
      <c r="U62" s="4687" t="s">
        <v>1411</v>
      </c>
      <c r="V62" s="2420"/>
      <c r="W62" s="2420"/>
      <c r="X62" s="2420"/>
      <c r="Y62" s="4755"/>
    </row>
    <row r="63" spans="1:25" ht="21.75" customHeight="1" thickBot="1">
      <c r="A63" s="4777"/>
      <c r="B63" s="4658"/>
      <c r="C63" s="4706"/>
      <c r="D63" s="4663"/>
      <c r="E63" s="4774"/>
      <c r="F63" s="4708"/>
      <c r="G63" s="4754"/>
      <c r="H63" s="4682"/>
      <c r="I63" s="4757"/>
      <c r="J63" s="4757"/>
      <c r="K63" s="4758"/>
      <c r="L63" s="2410">
        <f>SUM(L62:L62)</f>
        <v>35</v>
      </c>
      <c r="M63" s="2410">
        <f>SUM(M62:M62)</f>
        <v>0</v>
      </c>
      <c r="N63" s="2410">
        <f>SUM(N62:N62)</f>
        <v>0</v>
      </c>
      <c r="O63" s="2410">
        <f>SUM(O62:O62)</f>
        <v>0</v>
      </c>
      <c r="P63" s="2410">
        <f>SUM(P62:P62)</f>
        <v>0</v>
      </c>
      <c r="Q63" s="2421"/>
      <c r="R63" s="2421"/>
      <c r="S63" s="4713"/>
      <c r="T63" s="4694"/>
      <c r="U63" s="4697"/>
      <c r="V63" s="2403"/>
      <c r="W63" s="2403"/>
      <c r="X63" s="2403"/>
      <c r="Y63" s="4756"/>
    </row>
    <row r="64" spans="1:25" ht="21.95" customHeight="1" thickBot="1">
      <c r="A64" s="4654" t="s">
        <v>3182</v>
      </c>
      <c r="B64" s="4655"/>
      <c r="C64" s="4655"/>
      <c r="D64" s="4655"/>
      <c r="E64" s="4655"/>
      <c r="F64" s="4655"/>
      <c r="G64" s="4655"/>
      <c r="H64" s="4655"/>
      <c r="I64" s="4655"/>
      <c r="J64" s="4655"/>
      <c r="K64" s="4655"/>
      <c r="L64" s="4655"/>
      <c r="M64" s="4655"/>
      <c r="N64" s="4655"/>
      <c r="O64" s="4655"/>
      <c r="P64" s="4655"/>
      <c r="Q64" s="4655"/>
      <c r="R64" s="4655"/>
      <c r="S64" s="4655"/>
      <c r="T64" s="4655"/>
      <c r="U64" s="4655"/>
      <c r="V64" s="4655"/>
      <c r="W64" s="4655"/>
      <c r="X64" s="4655"/>
      <c r="Y64" s="4655"/>
    </row>
    <row r="65" spans="1:25" ht="21.95" customHeight="1">
      <c r="A65" s="4780">
        <v>1</v>
      </c>
      <c r="B65" s="4675" t="s">
        <v>3183</v>
      </c>
      <c r="C65" s="4781" t="s">
        <v>3184</v>
      </c>
      <c r="D65" s="4677" t="s">
        <v>920</v>
      </c>
      <c r="E65" s="4784" t="s">
        <v>3111</v>
      </c>
      <c r="F65" s="4677">
        <v>1</v>
      </c>
      <c r="G65" s="4776" t="s">
        <v>3141</v>
      </c>
      <c r="H65" s="2429" t="s">
        <v>1090</v>
      </c>
      <c r="I65" s="2430">
        <v>19.5</v>
      </c>
      <c r="J65" s="2430">
        <v>13.5</v>
      </c>
      <c r="K65" s="2430">
        <v>5.3</v>
      </c>
      <c r="L65" s="2416">
        <f t="shared" ref="L65:L67" si="17">I65*J65</f>
        <v>263.25</v>
      </c>
      <c r="M65" s="2431"/>
      <c r="N65" s="2431"/>
      <c r="O65" s="2431"/>
      <c r="P65" s="2452"/>
      <c r="Q65" s="2418">
        <f>SUM(L68:P68)*F65</f>
        <v>848.25</v>
      </c>
      <c r="R65" s="2418">
        <f>I65*J65*K65+I66*J66*K66+I67*J67*K67</f>
        <v>4680</v>
      </c>
      <c r="S65" s="4740" t="s">
        <v>1411</v>
      </c>
      <c r="T65" s="4740" t="s">
        <v>509</v>
      </c>
      <c r="U65" s="4687" t="s">
        <v>1411</v>
      </c>
      <c r="V65" s="2420"/>
      <c r="W65" s="2420"/>
      <c r="X65" s="2420"/>
      <c r="Y65" s="4755" t="s">
        <v>3185</v>
      </c>
    </row>
    <row r="66" spans="1:25" ht="21.95" customHeight="1">
      <c r="A66" s="4656"/>
      <c r="B66" s="4658"/>
      <c r="C66" s="4782"/>
      <c r="D66" s="4708"/>
      <c r="E66" s="4664"/>
      <c r="F66" s="4708"/>
      <c r="G66" s="4711"/>
      <c r="H66" s="2426" t="s">
        <v>791</v>
      </c>
      <c r="I66" s="2427">
        <v>19.5</v>
      </c>
      <c r="J66" s="2427">
        <v>16.5</v>
      </c>
      <c r="K66" s="2427">
        <v>6.2</v>
      </c>
      <c r="L66" s="2406">
        <f t="shared" si="17"/>
        <v>321.75</v>
      </c>
      <c r="M66" s="2406"/>
      <c r="N66" s="2406"/>
      <c r="O66" s="2406"/>
      <c r="P66" s="2406"/>
      <c r="Q66" s="2408"/>
      <c r="R66" s="2408"/>
      <c r="S66" s="4694"/>
      <c r="T66" s="4694"/>
      <c r="U66" s="4697"/>
      <c r="V66" s="2403"/>
      <c r="W66" s="2403"/>
      <c r="X66" s="2403"/>
      <c r="Y66" s="4756"/>
    </row>
    <row r="67" spans="1:25" ht="21.95" customHeight="1">
      <c r="A67" s="4656"/>
      <c r="B67" s="4658"/>
      <c r="C67" s="4782"/>
      <c r="D67" s="4708"/>
      <c r="E67" s="4664"/>
      <c r="F67" s="4708"/>
      <c r="G67" s="4711"/>
      <c r="H67" s="2426" t="s">
        <v>1534</v>
      </c>
      <c r="I67" s="2427">
        <v>19.5</v>
      </c>
      <c r="J67" s="2427">
        <v>13.5</v>
      </c>
      <c r="K67" s="2427">
        <v>4.9000000000000004</v>
      </c>
      <c r="L67" s="2406">
        <f t="shared" si="17"/>
        <v>263.25</v>
      </c>
      <c r="M67" s="2406"/>
      <c r="N67" s="2406"/>
      <c r="O67" s="2406"/>
      <c r="P67" s="2406"/>
      <c r="Q67" s="2408"/>
      <c r="R67" s="2408"/>
      <c r="S67" s="4694"/>
      <c r="T67" s="4694"/>
      <c r="U67" s="4697"/>
      <c r="V67" s="2403"/>
      <c r="W67" s="2403"/>
      <c r="X67" s="2403"/>
      <c r="Y67" s="4756"/>
    </row>
    <row r="68" spans="1:25" ht="21.75" customHeight="1">
      <c r="A68" s="4657"/>
      <c r="B68" s="4659"/>
      <c r="C68" s="4783"/>
      <c r="D68" s="4759"/>
      <c r="E68" s="4785"/>
      <c r="F68" s="4759"/>
      <c r="G68" s="4786"/>
      <c r="H68" s="4787"/>
      <c r="I68" s="4788"/>
      <c r="J68" s="4788"/>
      <c r="K68" s="4789"/>
      <c r="L68" s="2453">
        <f>SUM(L65:L67)</f>
        <v>848.25</v>
      </c>
      <c r="M68" s="2411">
        <f>SUM(M65:M67)</f>
        <v>0</v>
      </c>
      <c r="N68" s="2411">
        <f>SUM(N65:N67)</f>
        <v>0</v>
      </c>
      <c r="O68" s="2411">
        <f>SUM(O65:O67)</f>
        <v>0</v>
      </c>
      <c r="P68" s="2411">
        <f>SUM(P65:P67)</f>
        <v>0</v>
      </c>
      <c r="Q68" s="2421"/>
      <c r="R68" s="2421"/>
      <c r="S68" s="4695"/>
      <c r="T68" s="4695"/>
      <c r="U68" s="4688"/>
      <c r="V68" s="2413"/>
      <c r="W68" s="2413"/>
      <c r="X68" s="2413"/>
      <c r="Y68" s="4723"/>
    </row>
    <row r="69" spans="1:25" ht="21.95" customHeight="1">
      <c r="A69" s="4657">
        <v>2</v>
      </c>
      <c r="B69" s="4658" t="s">
        <v>3186</v>
      </c>
      <c r="C69" s="4706" t="s">
        <v>3187</v>
      </c>
      <c r="D69" s="4759" t="s">
        <v>1338</v>
      </c>
      <c r="E69" s="4679" t="s">
        <v>3188</v>
      </c>
      <c r="F69" s="4708">
        <v>1</v>
      </c>
      <c r="G69" s="4706" t="s">
        <v>3141</v>
      </c>
      <c r="H69" s="2398" t="s">
        <v>819</v>
      </c>
      <c r="I69" s="2423">
        <v>29</v>
      </c>
      <c r="J69" s="2423">
        <v>71</v>
      </c>
      <c r="K69" s="2423">
        <v>6</v>
      </c>
      <c r="L69" s="2454">
        <f>I69*J69-15*11+5*6+3.87*3.5</f>
        <v>1937.5450000000001</v>
      </c>
      <c r="M69" s="2425">
        <f>11.5*5.5</f>
        <v>63.25</v>
      </c>
      <c r="N69" s="2425"/>
      <c r="O69" s="2425"/>
      <c r="P69" s="2455"/>
      <c r="Q69" s="2418">
        <f>SUM(L70:P70)*F69</f>
        <v>2000.7950000000001</v>
      </c>
      <c r="R69" s="2418">
        <f>I69*J69*K69+P69*K69</f>
        <v>12354</v>
      </c>
      <c r="S69" s="4695" t="s">
        <v>961</v>
      </c>
      <c r="T69" s="4695" t="s">
        <v>1411</v>
      </c>
      <c r="U69" s="4697" t="s">
        <v>961</v>
      </c>
      <c r="V69" s="2403"/>
      <c r="W69" s="2403"/>
      <c r="X69" s="2403"/>
      <c r="Y69" s="4790" t="s">
        <v>3189</v>
      </c>
    </row>
    <row r="70" spans="1:25" ht="21.95" customHeight="1">
      <c r="A70" s="4674"/>
      <c r="B70" s="4663"/>
      <c r="C70" s="4661"/>
      <c r="D70" s="4699"/>
      <c r="E70" s="4709"/>
      <c r="F70" s="4663"/>
      <c r="G70" s="4707"/>
      <c r="H70" s="4682"/>
      <c r="I70" s="4683"/>
      <c r="J70" s="4683"/>
      <c r="K70" s="4684"/>
      <c r="L70" s="2410">
        <f>SUM(L69:L69)</f>
        <v>1937.5450000000001</v>
      </c>
      <c r="M70" s="2411">
        <f>SUM(M69:M69)</f>
        <v>63.25</v>
      </c>
      <c r="N70" s="2411">
        <f>SUM(N69:N69)</f>
        <v>0</v>
      </c>
      <c r="O70" s="2411">
        <f>SUM(O69:O69)</f>
        <v>0</v>
      </c>
      <c r="P70" s="2456">
        <f>SUM(P69:P69)</f>
        <v>0</v>
      </c>
      <c r="Q70" s="2421"/>
      <c r="R70" s="2421"/>
      <c r="S70" s="4699"/>
      <c r="T70" s="4699"/>
      <c r="U70" s="4688"/>
      <c r="V70" s="2403"/>
      <c r="W70" s="2403"/>
      <c r="X70" s="2403"/>
      <c r="Y70" s="4791"/>
    </row>
    <row r="71" spans="1:25" ht="21.95" customHeight="1">
      <c r="A71" s="4673">
        <v>3</v>
      </c>
      <c r="B71" s="4675" t="s">
        <v>3190</v>
      </c>
      <c r="C71" s="4676" t="s">
        <v>3191</v>
      </c>
      <c r="D71" s="4677" t="s">
        <v>920</v>
      </c>
      <c r="E71" s="4685" t="s">
        <v>3192</v>
      </c>
      <c r="F71" s="4677">
        <v>1</v>
      </c>
      <c r="G71" s="4711" t="s">
        <v>3141</v>
      </c>
      <c r="H71" s="2414" t="s">
        <v>3193</v>
      </c>
      <c r="I71" s="2415">
        <v>10</v>
      </c>
      <c r="J71" s="2415">
        <v>24</v>
      </c>
      <c r="K71" s="2415">
        <v>4.9000000000000004</v>
      </c>
      <c r="L71" s="2444">
        <f t="shared" ref="L71" si="18">I71*J71</f>
        <v>240</v>
      </c>
      <c r="M71" s="2416"/>
      <c r="N71" s="2431"/>
      <c r="O71" s="2431"/>
      <c r="P71" s="2452"/>
      <c r="Q71" s="2418">
        <f>SUM(L73:P73)*F71</f>
        <v>965.55</v>
      </c>
      <c r="R71" s="2418">
        <f>I71*J71*K71+I72*J72*K72</f>
        <v>4854.6750000000002</v>
      </c>
      <c r="S71" s="4698" t="s">
        <v>1411</v>
      </c>
      <c r="T71" s="4740" t="s">
        <v>1411</v>
      </c>
      <c r="U71" s="4687" t="s">
        <v>509</v>
      </c>
      <c r="V71" s="2420"/>
      <c r="W71" s="2420"/>
      <c r="X71" s="2420"/>
      <c r="Y71" s="4700" t="s">
        <v>3194</v>
      </c>
    </row>
    <row r="72" spans="1:25" ht="21.95" customHeight="1">
      <c r="A72" s="4673"/>
      <c r="B72" s="4658"/>
      <c r="C72" s="4706"/>
      <c r="D72" s="4708"/>
      <c r="E72" s="4685"/>
      <c r="F72" s="4708"/>
      <c r="G72" s="4711"/>
      <c r="H72" s="2426" t="s">
        <v>3195</v>
      </c>
      <c r="I72" s="2427">
        <v>27.5</v>
      </c>
      <c r="J72" s="2427">
        <v>27.3</v>
      </c>
      <c r="K72" s="2427">
        <v>4.9000000000000004</v>
      </c>
      <c r="L72" s="2406">
        <f>I72*J72-6.3*4</f>
        <v>725.55</v>
      </c>
      <c r="M72" s="2406"/>
      <c r="N72" s="2406"/>
      <c r="O72" s="2406"/>
      <c r="P72" s="2406"/>
      <c r="Q72" s="2408"/>
      <c r="R72" s="2408"/>
      <c r="S72" s="4698"/>
      <c r="T72" s="4694"/>
      <c r="U72" s="4697"/>
      <c r="V72" s="2403"/>
      <c r="W72" s="2403"/>
      <c r="X72" s="2403"/>
      <c r="Y72" s="4755"/>
    </row>
    <row r="73" spans="1:25" ht="21.95" customHeight="1">
      <c r="A73" s="4674"/>
      <c r="B73" s="4663"/>
      <c r="C73" s="4661"/>
      <c r="D73" s="4663"/>
      <c r="E73" s="4709"/>
      <c r="F73" s="4663"/>
      <c r="G73" s="4754"/>
      <c r="H73" s="4682"/>
      <c r="I73" s="4683"/>
      <c r="J73" s="4683"/>
      <c r="K73" s="4684"/>
      <c r="L73" s="2410">
        <f>SUM(L71:L72)</f>
        <v>965.55</v>
      </c>
      <c r="M73" s="2411">
        <f>SUM(M71:M72)</f>
        <v>0</v>
      </c>
      <c r="N73" s="2411">
        <f t="shared" ref="N73:P73" si="19">SUM(N71:N72)</f>
        <v>0</v>
      </c>
      <c r="O73" s="2411">
        <f t="shared" si="19"/>
        <v>0</v>
      </c>
      <c r="P73" s="2411">
        <f t="shared" si="19"/>
        <v>0</v>
      </c>
      <c r="Q73" s="2421"/>
      <c r="R73" s="2421"/>
      <c r="S73" s="4699"/>
      <c r="T73" s="4695"/>
      <c r="U73" s="4688"/>
      <c r="V73" s="2403"/>
      <c r="W73" s="2403"/>
      <c r="X73" s="2403"/>
      <c r="Y73" s="4701"/>
    </row>
    <row r="74" spans="1:25" ht="21.95" customHeight="1">
      <c r="A74" s="4803">
        <v>4</v>
      </c>
      <c r="B74" s="4805" t="s">
        <v>3196</v>
      </c>
      <c r="C74" s="4807" t="s">
        <v>3197</v>
      </c>
      <c r="D74" s="4809"/>
      <c r="E74" s="4810" t="s">
        <v>3111</v>
      </c>
      <c r="F74" s="4812"/>
      <c r="G74" s="4792"/>
      <c r="H74" s="2457" t="s">
        <v>3195</v>
      </c>
      <c r="I74" s="2458">
        <v>32.200000000000003</v>
      </c>
      <c r="J74" s="2458">
        <v>20.2</v>
      </c>
      <c r="K74" s="2458">
        <v>5.5</v>
      </c>
      <c r="L74" s="2459">
        <f>I74*J74</f>
        <v>650.44000000000005</v>
      </c>
      <c r="M74" s="2460"/>
      <c r="N74" s="2460"/>
      <c r="O74" s="2460"/>
      <c r="P74" s="2460"/>
      <c r="Q74" s="2461"/>
      <c r="R74" s="2461"/>
      <c r="S74" s="4793" t="s">
        <v>509</v>
      </c>
      <c r="T74" s="4795" t="s">
        <v>509</v>
      </c>
      <c r="U74" s="4797" t="s">
        <v>509</v>
      </c>
      <c r="V74" s="2462"/>
      <c r="W74" s="2462"/>
      <c r="X74" s="2462"/>
      <c r="Y74" s="4799" t="s">
        <v>3198</v>
      </c>
    </row>
    <row r="75" spans="1:25" ht="21.95" customHeight="1">
      <c r="A75" s="4804"/>
      <c r="B75" s="4806"/>
      <c r="C75" s="4808"/>
      <c r="D75" s="4794"/>
      <c r="E75" s="4811"/>
      <c r="F75" s="4806"/>
      <c r="G75" s="4779"/>
      <c r="H75" s="4800"/>
      <c r="I75" s="4801"/>
      <c r="J75" s="4801"/>
      <c r="K75" s="4802"/>
      <c r="L75" s="2463">
        <f>SUM(L74)</f>
        <v>650.44000000000005</v>
      </c>
      <c r="M75" s="2464">
        <f t="shared" ref="M75:P75" si="20">SUM(M74)</f>
        <v>0</v>
      </c>
      <c r="N75" s="2464">
        <f t="shared" si="20"/>
        <v>0</v>
      </c>
      <c r="O75" s="2464">
        <f t="shared" si="20"/>
        <v>0</v>
      </c>
      <c r="P75" s="2464">
        <f t="shared" si="20"/>
        <v>0</v>
      </c>
      <c r="Q75" s="2465"/>
      <c r="R75" s="2465"/>
      <c r="S75" s="4794"/>
      <c r="T75" s="4796"/>
      <c r="U75" s="4798"/>
      <c r="V75" s="2466"/>
      <c r="W75" s="2466"/>
      <c r="X75" s="2466"/>
      <c r="Y75" s="4791"/>
    </row>
    <row r="76" spans="1:25" ht="21.95" customHeight="1">
      <c r="A76" s="4673">
        <v>4</v>
      </c>
      <c r="B76" s="4675" t="s">
        <v>3199</v>
      </c>
      <c r="C76" s="4676" t="s">
        <v>3200</v>
      </c>
      <c r="D76" s="4813" t="s">
        <v>1338</v>
      </c>
      <c r="E76" s="4685" t="s">
        <v>3192</v>
      </c>
      <c r="F76" s="4677">
        <v>1</v>
      </c>
      <c r="G76" s="4711" t="s">
        <v>3141</v>
      </c>
      <c r="H76" s="2429" t="s">
        <v>819</v>
      </c>
      <c r="I76" s="2430">
        <v>7.5</v>
      </c>
      <c r="J76" s="2430">
        <v>4</v>
      </c>
      <c r="K76" s="2430">
        <v>4.9000000000000004</v>
      </c>
      <c r="L76" s="2444">
        <f>I76*J76</f>
        <v>30</v>
      </c>
      <c r="M76" s="2431"/>
      <c r="N76" s="2431"/>
      <c r="O76" s="2431"/>
      <c r="P76" s="2431"/>
      <c r="Q76" s="2418">
        <f>SUM(L77:P77)*F76</f>
        <v>30</v>
      </c>
      <c r="R76" s="2418">
        <f>I76*J76*K76</f>
        <v>147</v>
      </c>
      <c r="S76" s="4698" t="s">
        <v>1411</v>
      </c>
      <c r="T76" s="4740" t="s">
        <v>961</v>
      </c>
      <c r="U76" s="4687" t="s">
        <v>961</v>
      </c>
      <c r="V76" s="2420"/>
      <c r="W76" s="2420"/>
      <c r="X76" s="2420"/>
      <c r="Y76" s="4700"/>
    </row>
    <row r="77" spans="1:25" ht="21.95" customHeight="1">
      <c r="A77" s="4674"/>
      <c r="B77" s="4663"/>
      <c r="C77" s="4661"/>
      <c r="D77" s="4699"/>
      <c r="E77" s="4709"/>
      <c r="F77" s="4663"/>
      <c r="G77" s="4754"/>
      <c r="H77" s="4682"/>
      <c r="I77" s="4683"/>
      <c r="J77" s="4683"/>
      <c r="K77" s="4684"/>
      <c r="L77" s="2410">
        <f>SUM(L76:L76)</f>
        <v>30</v>
      </c>
      <c r="M77" s="2411">
        <f>SUM(M76:M76)</f>
        <v>0</v>
      </c>
      <c r="N77" s="2411">
        <f>SUM(N76:N76)</f>
        <v>0</v>
      </c>
      <c r="O77" s="2411">
        <f>SUM(O76:O76)</f>
        <v>0</v>
      </c>
      <c r="P77" s="2411">
        <f>SUM(P76:P76)</f>
        <v>0</v>
      </c>
      <c r="Q77" s="2421"/>
      <c r="R77" s="2421"/>
      <c r="S77" s="4699"/>
      <c r="T77" s="4695"/>
      <c r="U77" s="4688"/>
      <c r="V77" s="2413"/>
      <c r="W77" s="2413"/>
      <c r="X77" s="2413"/>
      <c r="Y77" s="4724"/>
    </row>
    <row r="78" spans="1:25" ht="21.75" customHeight="1">
      <c r="A78" s="4673">
        <v>5</v>
      </c>
      <c r="B78" s="4675" t="s">
        <v>3201</v>
      </c>
      <c r="C78" s="4676" t="s">
        <v>3202</v>
      </c>
      <c r="D78" s="4677" t="s">
        <v>920</v>
      </c>
      <c r="E78" s="4815" t="s">
        <v>3111</v>
      </c>
      <c r="F78" s="4677">
        <v>1</v>
      </c>
      <c r="G78" s="4711" t="s">
        <v>3141</v>
      </c>
      <c r="H78" s="2429" t="s">
        <v>819</v>
      </c>
      <c r="I78" s="2430">
        <v>30</v>
      </c>
      <c r="J78" s="2430">
        <v>96</v>
      </c>
      <c r="K78" s="2430">
        <v>5.3</v>
      </c>
      <c r="L78" s="2416">
        <f>I78*J78-15*6+6*9</f>
        <v>2844</v>
      </c>
      <c r="M78" s="2431">
        <f>10.575*6</f>
        <v>63.449999999999996</v>
      </c>
      <c r="N78" s="2431"/>
      <c r="O78" s="2431"/>
      <c r="P78" s="2467"/>
      <c r="Q78" s="2418">
        <f>SUM(L79:P79)*F78</f>
        <v>2907.45</v>
      </c>
      <c r="R78" s="2418">
        <f>I78*J78*K78+P78*K78+M78*K78</f>
        <v>15600.285</v>
      </c>
      <c r="S78" s="4698" t="s">
        <v>1411</v>
      </c>
      <c r="T78" s="4740" t="s">
        <v>1411</v>
      </c>
      <c r="U78" s="4687" t="s">
        <v>1411</v>
      </c>
      <c r="V78" s="2403"/>
      <c r="W78" s="2403"/>
      <c r="X78" s="2403"/>
      <c r="Y78" s="4790" t="s">
        <v>3203</v>
      </c>
    </row>
    <row r="79" spans="1:25" ht="21.95" customHeight="1">
      <c r="A79" s="4674"/>
      <c r="B79" s="4663"/>
      <c r="C79" s="4661"/>
      <c r="D79" s="4663"/>
      <c r="E79" s="4816"/>
      <c r="F79" s="4663"/>
      <c r="G79" s="4754"/>
      <c r="H79" s="4682"/>
      <c r="I79" s="4683"/>
      <c r="J79" s="4683"/>
      <c r="K79" s="4684"/>
      <c r="L79" s="2410">
        <f>SUM(L78:L78)</f>
        <v>2844</v>
      </c>
      <c r="M79" s="2411">
        <f>SUM(M78:M78)</f>
        <v>63.449999999999996</v>
      </c>
      <c r="N79" s="2411">
        <f>SUM(N78:N78)</f>
        <v>0</v>
      </c>
      <c r="O79" s="2411">
        <f>SUM(O78:O78)</f>
        <v>0</v>
      </c>
      <c r="P79" s="2456">
        <f>SUM(P78:P78)</f>
        <v>0</v>
      </c>
      <c r="Q79" s="2421"/>
      <c r="R79" s="2421"/>
      <c r="S79" s="4699"/>
      <c r="T79" s="4695"/>
      <c r="U79" s="4688"/>
      <c r="V79" s="2403"/>
      <c r="W79" s="2403"/>
      <c r="X79" s="2403"/>
      <c r="Y79" s="4814"/>
    </row>
    <row r="80" spans="1:25" ht="21.75" customHeight="1">
      <c r="A80" s="4673">
        <v>6</v>
      </c>
      <c r="B80" s="4675" t="s">
        <v>3204</v>
      </c>
      <c r="C80" s="4676" t="s">
        <v>3205</v>
      </c>
      <c r="D80" s="4677" t="s">
        <v>920</v>
      </c>
      <c r="E80" s="4784" t="s">
        <v>3206</v>
      </c>
      <c r="F80" s="4677">
        <v>1</v>
      </c>
      <c r="G80" s="4711" t="s">
        <v>3141</v>
      </c>
      <c r="H80" s="2429" t="s">
        <v>1090</v>
      </c>
      <c r="I80" s="2430">
        <v>39.5</v>
      </c>
      <c r="J80" s="2430">
        <v>75</v>
      </c>
      <c r="K80" s="2430" t="s">
        <v>3207</v>
      </c>
      <c r="L80" s="2444">
        <f>I80*J80</f>
        <v>2962.5</v>
      </c>
      <c r="M80" s="2431"/>
      <c r="N80" s="2431"/>
      <c r="O80" s="2431"/>
      <c r="P80" s="2431">
        <f>6*32</f>
        <v>192</v>
      </c>
      <c r="Q80" s="2418">
        <f>SUM(L82:P82)*F80</f>
        <v>3154.5</v>
      </c>
      <c r="R80" s="2418">
        <f>I80*J80*(5.6+12.35)/2+I81*J81*K81</f>
        <v>26588.4375</v>
      </c>
      <c r="S80" s="4698" t="s">
        <v>1411</v>
      </c>
      <c r="T80" s="4740" t="s">
        <v>961</v>
      </c>
      <c r="U80" s="4687" t="s">
        <v>3208</v>
      </c>
      <c r="V80" s="2468"/>
      <c r="W80" s="2468"/>
      <c r="X80" s="2468"/>
      <c r="Y80" s="4817" t="s">
        <v>3209</v>
      </c>
    </row>
    <row r="81" spans="1:25" ht="21.95" customHeight="1">
      <c r="A81" s="4673"/>
      <c r="B81" s="4658"/>
      <c r="C81" s="4706"/>
      <c r="D81" s="4708"/>
      <c r="E81" s="4664"/>
      <c r="F81" s="4708"/>
      <c r="G81" s="4711"/>
      <c r="H81" s="2404"/>
      <c r="I81" s="2405"/>
      <c r="J81" s="2405"/>
      <c r="K81" s="2405"/>
      <c r="L81" s="2406"/>
      <c r="M81" s="2407"/>
      <c r="N81" s="2407"/>
      <c r="O81" s="2407"/>
      <c r="P81" s="2406"/>
      <c r="Q81" s="2408"/>
      <c r="R81" s="2408"/>
      <c r="S81" s="4698"/>
      <c r="T81" s="4694"/>
      <c r="U81" s="4697"/>
      <c r="V81" s="2469"/>
      <c r="W81" s="2469"/>
      <c r="X81" s="2469"/>
      <c r="Y81" s="4818"/>
    </row>
    <row r="82" spans="1:25" ht="21.95" customHeight="1">
      <c r="A82" s="4674"/>
      <c r="B82" s="4663"/>
      <c r="C82" s="4661"/>
      <c r="D82" s="4663"/>
      <c r="E82" s="4785"/>
      <c r="F82" s="4663"/>
      <c r="G82" s="4754"/>
      <c r="H82" s="4682"/>
      <c r="I82" s="4683"/>
      <c r="J82" s="4683"/>
      <c r="K82" s="4684"/>
      <c r="L82" s="2410">
        <f>SUM(L80:L81)</f>
        <v>2962.5</v>
      </c>
      <c r="M82" s="2411">
        <f>SUM(M80:M81)</f>
        <v>0</v>
      </c>
      <c r="N82" s="2411">
        <f>SUM(N80:N81)</f>
        <v>0</v>
      </c>
      <c r="O82" s="2411">
        <f>SUM(O80:O81)</f>
        <v>0</v>
      </c>
      <c r="P82" s="2411">
        <f>SUM(P80:P81)</f>
        <v>192</v>
      </c>
      <c r="Q82" s="2421"/>
      <c r="R82" s="2421"/>
      <c r="S82" s="4699"/>
      <c r="T82" s="4695"/>
      <c r="U82" s="4688"/>
      <c r="V82" s="2470"/>
      <c r="W82" s="2470"/>
      <c r="X82" s="2470"/>
      <c r="Y82" s="4819"/>
    </row>
    <row r="83" spans="1:25" ht="21.75" customHeight="1">
      <c r="A83" s="4673">
        <v>7</v>
      </c>
      <c r="B83" s="4741" t="s">
        <v>3210</v>
      </c>
      <c r="C83" s="4676" t="s">
        <v>3211</v>
      </c>
      <c r="D83" s="4677" t="s">
        <v>3212</v>
      </c>
      <c r="E83" s="4820" t="s">
        <v>3213</v>
      </c>
      <c r="F83" s="4677">
        <v>1</v>
      </c>
      <c r="G83" s="4676" t="s">
        <v>3115</v>
      </c>
      <c r="H83" s="2429" t="s">
        <v>1090</v>
      </c>
      <c r="I83" s="2471">
        <v>5.5</v>
      </c>
      <c r="J83" s="2430">
        <v>90</v>
      </c>
      <c r="K83" s="2434">
        <v>3.2</v>
      </c>
      <c r="L83" s="2416">
        <f>I83*J83</f>
        <v>495</v>
      </c>
      <c r="M83" s="2431"/>
      <c r="N83" s="2431"/>
      <c r="O83" s="2431"/>
      <c r="P83" s="2431"/>
      <c r="Q83" s="2418">
        <f>SUM(L84:P84)*F83</f>
        <v>495</v>
      </c>
      <c r="R83" s="2418">
        <f>I83*J83*K83+P83*K83</f>
        <v>1584</v>
      </c>
      <c r="S83" s="4740" t="s">
        <v>961</v>
      </c>
      <c r="T83" s="4740" t="s">
        <v>961</v>
      </c>
      <c r="U83" s="4687" t="s">
        <v>1411</v>
      </c>
      <c r="V83" s="2420"/>
      <c r="W83" s="2420"/>
      <c r="X83" s="2420"/>
      <c r="Y83" s="4755" t="s">
        <v>3214</v>
      </c>
    </row>
    <row r="84" spans="1:25" ht="21.95" customHeight="1">
      <c r="A84" s="4674"/>
      <c r="B84" s="4770"/>
      <c r="C84" s="4707"/>
      <c r="D84" s="4663"/>
      <c r="E84" s="4821"/>
      <c r="F84" s="4759"/>
      <c r="G84" s="4707"/>
      <c r="H84" s="4787"/>
      <c r="I84" s="4788"/>
      <c r="J84" s="4788"/>
      <c r="K84" s="4789"/>
      <c r="L84" s="2410">
        <f>SUM(L83:L83)</f>
        <v>495</v>
      </c>
      <c r="M84" s="2411">
        <f>SUM(M83:M83)</f>
        <v>0</v>
      </c>
      <c r="N84" s="2411">
        <f>SUM(N83:N83)</f>
        <v>0</v>
      </c>
      <c r="O84" s="2411">
        <f>SUM(O83:O83)</f>
        <v>0</v>
      </c>
      <c r="P84" s="2411">
        <f>SUM(P83:P83)</f>
        <v>0</v>
      </c>
      <c r="Q84" s="2421"/>
      <c r="R84" s="2421"/>
      <c r="S84" s="4695"/>
      <c r="T84" s="4695"/>
      <c r="U84" s="4688"/>
      <c r="V84" s="2413"/>
      <c r="W84" s="2413"/>
      <c r="X84" s="2413"/>
      <c r="Y84" s="4723"/>
    </row>
    <row r="85" spans="1:25" ht="21.75" customHeight="1">
      <c r="A85" s="4673">
        <v>8</v>
      </c>
      <c r="B85" s="4741" t="s">
        <v>3215</v>
      </c>
      <c r="C85" s="4676" t="s">
        <v>3216</v>
      </c>
      <c r="D85" s="4677" t="s">
        <v>3212</v>
      </c>
      <c r="E85" s="4820" t="s">
        <v>3213</v>
      </c>
      <c r="F85" s="4677">
        <v>1</v>
      </c>
      <c r="G85" s="4676" t="s">
        <v>3141</v>
      </c>
      <c r="H85" s="2429" t="s">
        <v>1090</v>
      </c>
      <c r="I85" s="2471">
        <v>5.5</v>
      </c>
      <c r="J85" s="2430">
        <v>54</v>
      </c>
      <c r="K85" s="2434">
        <v>3.2</v>
      </c>
      <c r="L85" s="2416">
        <f>I85*J85</f>
        <v>297</v>
      </c>
      <c r="M85" s="2431"/>
      <c r="N85" s="2431"/>
      <c r="O85" s="2431"/>
      <c r="P85" s="2431"/>
      <c r="Q85" s="2418">
        <f>SUM(L86:P86)*F85</f>
        <v>297</v>
      </c>
      <c r="R85" s="2418">
        <f>I85*J85*K85+P85*K85</f>
        <v>950.40000000000009</v>
      </c>
      <c r="S85" s="4740" t="s">
        <v>1411</v>
      </c>
      <c r="T85" s="4740" t="s">
        <v>1411</v>
      </c>
      <c r="U85" s="4687" t="s">
        <v>1411</v>
      </c>
      <c r="V85" s="2420"/>
      <c r="W85" s="2420"/>
      <c r="X85" s="2420"/>
      <c r="Y85" s="4755" t="s">
        <v>3217</v>
      </c>
    </row>
    <row r="86" spans="1:25" ht="21.95" customHeight="1">
      <c r="A86" s="4674"/>
      <c r="B86" s="4770"/>
      <c r="C86" s="4707"/>
      <c r="D86" s="4663"/>
      <c r="E86" s="4821"/>
      <c r="F86" s="4759"/>
      <c r="G86" s="4707"/>
      <c r="H86" s="4787"/>
      <c r="I86" s="4788"/>
      <c r="J86" s="4788"/>
      <c r="K86" s="4789"/>
      <c r="L86" s="2410">
        <f>SUM(L85:L85)</f>
        <v>297</v>
      </c>
      <c r="M86" s="2411">
        <f>SUM(M85:M85)</f>
        <v>0</v>
      </c>
      <c r="N86" s="2411">
        <f>SUM(N85:N85)</f>
        <v>0</v>
      </c>
      <c r="O86" s="2411">
        <f>SUM(O85:O85)</f>
        <v>0</v>
      </c>
      <c r="P86" s="2411">
        <f>SUM(P85:P85)</f>
        <v>0</v>
      </c>
      <c r="Q86" s="2421"/>
      <c r="R86" s="2421"/>
      <c r="S86" s="4695"/>
      <c r="T86" s="4695"/>
      <c r="U86" s="4688"/>
      <c r="V86" s="2413"/>
      <c r="W86" s="2413"/>
      <c r="X86" s="2413"/>
      <c r="Y86" s="4723"/>
    </row>
    <row r="87" spans="1:25" ht="21.75" customHeight="1">
      <c r="A87" s="4673">
        <v>9</v>
      </c>
      <c r="B87" s="4741" t="s">
        <v>3218</v>
      </c>
      <c r="C87" s="4676" t="s">
        <v>3219</v>
      </c>
      <c r="D87" s="4813" t="s">
        <v>1338</v>
      </c>
      <c r="E87" s="4685" t="s">
        <v>3206</v>
      </c>
      <c r="F87" s="4677">
        <v>1</v>
      </c>
      <c r="G87" s="4711" t="s">
        <v>3141</v>
      </c>
      <c r="H87" s="2429" t="s">
        <v>819</v>
      </c>
      <c r="I87" s="2430">
        <v>18</v>
      </c>
      <c r="J87" s="2430">
        <v>42</v>
      </c>
      <c r="K87" s="2430">
        <v>6</v>
      </c>
      <c r="L87" s="2416">
        <f>I87*J87</f>
        <v>756</v>
      </c>
      <c r="M87" s="2431"/>
      <c r="N87" s="2431"/>
      <c r="O87" s="2431"/>
      <c r="P87" s="2431">
        <f>6*6</f>
        <v>36</v>
      </c>
      <c r="Q87" s="2418">
        <f>SUM(L88:P88)*F87</f>
        <v>792</v>
      </c>
      <c r="R87" s="2418">
        <f>I87*J87*K87+P87*K87</f>
        <v>4752</v>
      </c>
      <c r="S87" s="4698" t="s">
        <v>3094</v>
      </c>
      <c r="T87" s="4740" t="s">
        <v>509</v>
      </c>
      <c r="U87" s="4687" t="s">
        <v>1411</v>
      </c>
      <c r="V87" s="2420"/>
      <c r="W87" s="2420"/>
      <c r="X87" s="2420"/>
      <c r="Y87" s="4700" t="s">
        <v>3220</v>
      </c>
    </row>
    <row r="88" spans="1:25" ht="21.95" customHeight="1">
      <c r="A88" s="4674"/>
      <c r="B88" s="4742"/>
      <c r="C88" s="4661"/>
      <c r="D88" s="4699"/>
      <c r="E88" s="4709"/>
      <c r="F88" s="4663"/>
      <c r="G88" s="4754"/>
      <c r="H88" s="4682"/>
      <c r="I88" s="4683"/>
      <c r="J88" s="4683"/>
      <c r="K88" s="4684"/>
      <c r="L88" s="2410">
        <f>SUM(L87:L87)</f>
        <v>756</v>
      </c>
      <c r="M88" s="2411">
        <f>SUM(M87:M87)</f>
        <v>0</v>
      </c>
      <c r="N88" s="2411">
        <f>SUM(N87:N87)</f>
        <v>0</v>
      </c>
      <c r="O88" s="2411">
        <f>SUM(O87:O87)</f>
        <v>0</v>
      </c>
      <c r="P88" s="2411">
        <f>SUM(P87:P87)</f>
        <v>36</v>
      </c>
      <c r="Q88" s="2421"/>
      <c r="R88" s="2421"/>
      <c r="S88" s="4699"/>
      <c r="T88" s="4695"/>
      <c r="U88" s="4688"/>
      <c r="V88" s="2403"/>
      <c r="W88" s="2403"/>
      <c r="X88" s="2403"/>
      <c r="Y88" s="4701"/>
    </row>
    <row r="89" spans="1:25" ht="21.95" customHeight="1">
      <c r="A89" s="4673">
        <v>10</v>
      </c>
      <c r="B89" s="4675" t="s">
        <v>3221</v>
      </c>
      <c r="C89" s="4676" t="s">
        <v>3222</v>
      </c>
      <c r="D89" s="4677" t="s">
        <v>3113</v>
      </c>
      <c r="E89" s="4678" t="s">
        <v>3223</v>
      </c>
      <c r="F89" s="4677">
        <v>1</v>
      </c>
      <c r="G89" s="4676" t="s">
        <v>3224</v>
      </c>
      <c r="H89" s="2429" t="s">
        <v>1090</v>
      </c>
      <c r="I89" s="2471">
        <v>5.5</v>
      </c>
      <c r="J89" s="2430">
        <v>27</v>
      </c>
      <c r="K89" s="2430"/>
      <c r="L89" s="2416">
        <f>I89*J89</f>
        <v>148.5</v>
      </c>
      <c r="M89" s="2431"/>
      <c r="N89" s="2431"/>
      <c r="O89" s="2431"/>
      <c r="P89" s="2431"/>
      <c r="Q89" s="2418">
        <f>SUM(L90:P90)*F89</f>
        <v>148.5</v>
      </c>
      <c r="R89" s="2418" t="s">
        <v>3225</v>
      </c>
      <c r="S89" s="4740" t="s">
        <v>1411</v>
      </c>
      <c r="T89" s="4740" t="s">
        <v>3226</v>
      </c>
      <c r="U89" s="4687" t="s">
        <v>1411</v>
      </c>
      <c r="V89" s="2420"/>
      <c r="W89" s="2420"/>
      <c r="X89" s="2420"/>
      <c r="Y89" s="4755" t="s">
        <v>3227</v>
      </c>
    </row>
    <row r="90" spans="1:25" ht="21.95" customHeight="1">
      <c r="A90" s="4674"/>
      <c r="B90" s="4659"/>
      <c r="C90" s="4707"/>
      <c r="D90" s="4663"/>
      <c r="E90" s="4679"/>
      <c r="F90" s="4759"/>
      <c r="G90" s="4707"/>
      <c r="H90" s="4787"/>
      <c r="I90" s="4788"/>
      <c r="J90" s="4788"/>
      <c r="K90" s="4789"/>
      <c r="L90" s="2410">
        <f>SUM(L89:L89)</f>
        <v>148.5</v>
      </c>
      <c r="M90" s="2411">
        <f>SUM(M89:M89)</f>
        <v>0</v>
      </c>
      <c r="N90" s="2411">
        <f>SUM(N89:N89)</f>
        <v>0</v>
      </c>
      <c r="O90" s="2411">
        <f>SUM(O89:O89)</f>
        <v>0</v>
      </c>
      <c r="P90" s="2411">
        <f>SUM(P89:P89)</f>
        <v>0</v>
      </c>
      <c r="Q90" s="2421"/>
      <c r="R90" s="2421"/>
      <c r="S90" s="4695"/>
      <c r="T90" s="4695"/>
      <c r="U90" s="4688"/>
      <c r="V90" s="2413"/>
      <c r="W90" s="2413"/>
      <c r="X90" s="2413"/>
      <c r="Y90" s="4723"/>
    </row>
    <row r="91" spans="1:25" ht="21.95" customHeight="1">
      <c r="A91" s="4673">
        <v>11</v>
      </c>
      <c r="B91" s="4741" t="s">
        <v>3228</v>
      </c>
      <c r="C91" s="4676" t="s">
        <v>3229</v>
      </c>
      <c r="D91" s="4677" t="s">
        <v>3212</v>
      </c>
      <c r="E91" s="4678" t="s">
        <v>3133</v>
      </c>
      <c r="F91" s="4677">
        <v>1</v>
      </c>
      <c r="G91" s="4676" t="s">
        <v>3141</v>
      </c>
      <c r="H91" s="2429" t="s">
        <v>819</v>
      </c>
      <c r="I91" s="2471">
        <v>5.5</v>
      </c>
      <c r="J91" s="2430">
        <v>60</v>
      </c>
      <c r="K91" s="2430"/>
      <c r="L91" s="2416">
        <f t="shared" ref="L91" si="21">I91*J91</f>
        <v>330</v>
      </c>
      <c r="M91" s="2431"/>
      <c r="N91" s="2431"/>
      <c r="O91" s="2431"/>
      <c r="P91" s="2431"/>
      <c r="Q91" s="2418">
        <f>SUM(L92:P92)*F91</f>
        <v>330</v>
      </c>
      <c r="R91" s="2418" t="s">
        <v>3230</v>
      </c>
      <c r="S91" s="4740" t="s">
        <v>3094</v>
      </c>
      <c r="T91" s="4740" t="s">
        <v>3094</v>
      </c>
      <c r="U91" s="4687" t="s">
        <v>1411</v>
      </c>
      <c r="V91" s="2420"/>
      <c r="W91" s="2420"/>
      <c r="X91" s="2420"/>
      <c r="Y91" s="4755" t="s">
        <v>3231</v>
      </c>
    </row>
    <row r="92" spans="1:25" ht="21.95" customHeight="1">
      <c r="A92" s="4674"/>
      <c r="B92" s="4770"/>
      <c r="C92" s="4707"/>
      <c r="D92" s="4663"/>
      <c r="E92" s="4679"/>
      <c r="F92" s="4759"/>
      <c r="G92" s="4707"/>
      <c r="H92" s="4787"/>
      <c r="I92" s="4788"/>
      <c r="J92" s="4788"/>
      <c r="K92" s="4789"/>
      <c r="L92" s="2410">
        <f>SUM(L91:L91)</f>
        <v>330</v>
      </c>
      <c r="M92" s="2411">
        <f>SUM(M91:M91)</f>
        <v>0</v>
      </c>
      <c r="N92" s="2411">
        <f>SUM(N91:N91)</f>
        <v>0</v>
      </c>
      <c r="O92" s="2411">
        <f>SUM(O91:O91)</f>
        <v>0</v>
      </c>
      <c r="P92" s="2411">
        <f>SUM(P91:P91)</f>
        <v>0</v>
      </c>
      <c r="Q92" s="2421"/>
      <c r="R92" s="2421"/>
      <c r="S92" s="4695"/>
      <c r="T92" s="4695"/>
      <c r="U92" s="4688"/>
      <c r="V92" s="2413"/>
      <c r="W92" s="2413"/>
      <c r="X92" s="2413"/>
      <c r="Y92" s="4723"/>
    </row>
    <row r="93" spans="1:25" ht="21.95" customHeight="1">
      <c r="A93" s="4673">
        <v>12</v>
      </c>
      <c r="B93" s="4741" t="s">
        <v>3232</v>
      </c>
      <c r="C93" s="4676" t="s">
        <v>3233</v>
      </c>
      <c r="D93" s="4677" t="s">
        <v>1574</v>
      </c>
      <c r="E93" s="4678" t="s">
        <v>3234</v>
      </c>
      <c r="F93" s="4677">
        <v>1</v>
      </c>
      <c r="G93" s="4711" t="s">
        <v>3141</v>
      </c>
      <c r="H93" s="2429" t="s">
        <v>819</v>
      </c>
      <c r="I93" s="2471">
        <v>5.5</v>
      </c>
      <c r="J93" s="2430">
        <v>21</v>
      </c>
      <c r="K93" s="2430"/>
      <c r="L93" s="2416">
        <f t="shared" ref="L93" si="22">I93*J93</f>
        <v>115.5</v>
      </c>
      <c r="M93" s="2431"/>
      <c r="N93" s="2431"/>
      <c r="O93" s="2431"/>
      <c r="P93" s="2431"/>
      <c r="Q93" s="2418">
        <f>SUM(L94:P94)*F93</f>
        <v>115.5</v>
      </c>
      <c r="R93" s="2418" t="s">
        <v>3225</v>
      </c>
      <c r="S93" s="4698" t="s">
        <v>1411</v>
      </c>
      <c r="T93" s="4740" t="s">
        <v>1411</v>
      </c>
      <c r="U93" s="4687" t="s">
        <v>3094</v>
      </c>
      <c r="V93" s="2420"/>
      <c r="W93" s="2420"/>
      <c r="X93" s="2420"/>
      <c r="Y93" s="4755" t="s">
        <v>3227</v>
      </c>
    </row>
    <row r="94" spans="1:25" ht="21.95" customHeight="1">
      <c r="A94" s="4702"/>
      <c r="B94" s="4703"/>
      <c r="C94" s="4706"/>
      <c r="D94" s="4663"/>
      <c r="E94" s="4774"/>
      <c r="F94" s="4708"/>
      <c r="G94" s="4712"/>
      <c r="H94" s="4682"/>
      <c r="I94" s="4757"/>
      <c r="J94" s="4757"/>
      <c r="K94" s="4758"/>
      <c r="L94" s="2410">
        <f>SUM(L93:L93)</f>
        <v>115.5</v>
      </c>
      <c r="M94" s="2410">
        <f>SUM(M93:M93)</f>
        <v>0</v>
      </c>
      <c r="N94" s="2410">
        <f>SUM(N93:N93)</f>
        <v>0</v>
      </c>
      <c r="O94" s="2410">
        <f>SUM(O93:O93)</f>
        <v>0</v>
      </c>
      <c r="P94" s="2410">
        <f>SUM(P93:P93)</f>
        <v>0</v>
      </c>
      <c r="Q94" s="2421"/>
      <c r="R94" s="2421"/>
      <c r="S94" s="4713"/>
      <c r="T94" s="4694"/>
      <c r="U94" s="4697"/>
      <c r="V94" s="2403"/>
      <c r="W94" s="2403"/>
      <c r="X94" s="2403"/>
      <c r="Y94" s="4723"/>
    </row>
    <row r="95" spans="1:25" ht="26.25" customHeight="1">
      <c r="A95" s="4673">
        <v>13</v>
      </c>
      <c r="B95" s="4675" t="s">
        <v>3235</v>
      </c>
      <c r="C95" s="4676" t="s">
        <v>3236</v>
      </c>
      <c r="D95" s="4677" t="s">
        <v>1574</v>
      </c>
      <c r="E95" s="4820" t="s">
        <v>3237</v>
      </c>
      <c r="F95" s="4677">
        <v>1</v>
      </c>
      <c r="G95" s="4776" t="s">
        <v>3115</v>
      </c>
      <c r="H95" s="2429" t="s">
        <v>819</v>
      </c>
      <c r="I95" s="2471">
        <v>5.5</v>
      </c>
      <c r="J95" s="2430">
        <v>15</v>
      </c>
      <c r="K95" s="2434">
        <v>3.2</v>
      </c>
      <c r="L95" s="2416">
        <f t="shared" ref="L95" si="23">I95*J95</f>
        <v>82.5</v>
      </c>
      <c r="M95" s="2431"/>
      <c r="N95" s="2431"/>
      <c r="O95" s="2431"/>
      <c r="P95" s="2431"/>
      <c r="Q95" s="2418">
        <f>SUM(L96:P96)*F95</f>
        <v>82.5</v>
      </c>
      <c r="R95" s="2418">
        <f>I95*J95*K95+P95*K95</f>
        <v>264</v>
      </c>
      <c r="S95" s="4698" t="s">
        <v>961</v>
      </c>
      <c r="T95" s="4740" t="s">
        <v>961</v>
      </c>
      <c r="U95" s="4687" t="s">
        <v>961</v>
      </c>
      <c r="V95" s="2420"/>
      <c r="W95" s="2420"/>
      <c r="X95" s="2420"/>
      <c r="Y95" s="4755" t="s">
        <v>3238</v>
      </c>
    </row>
    <row r="96" spans="1:25" ht="21.95" customHeight="1">
      <c r="A96" s="4702"/>
      <c r="B96" s="4658"/>
      <c r="C96" s="4706"/>
      <c r="D96" s="4662"/>
      <c r="E96" s="4821"/>
      <c r="F96" s="4708"/>
      <c r="G96" s="4712"/>
      <c r="H96" s="4682"/>
      <c r="I96" s="4757"/>
      <c r="J96" s="4757"/>
      <c r="K96" s="4758"/>
      <c r="L96" s="2410">
        <f>SUM(L95:L95)</f>
        <v>82.5</v>
      </c>
      <c r="M96" s="2410">
        <f>SUM(M95:M95)</f>
        <v>0</v>
      </c>
      <c r="N96" s="2410">
        <f>SUM(N95:N95)</f>
        <v>0</v>
      </c>
      <c r="O96" s="2410">
        <f>SUM(O95:O95)</f>
        <v>0</v>
      </c>
      <c r="P96" s="2410">
        <f>SUM(P95:P95)</f>
        <v>0</v>
      </c>
      <c r="Q96" s="2421"/>
      <c r="R96" s="2421"/>
      <c r="S96" s="4713"/>
      <c r="T96" s="4694"/>
      <c r="U96" s="4697"/>
      <c r="V96" s="2403"/>
      <c r="W96" s="2403"/>
      <c r="X96" s="2403"/>
      <c r="Y96" s="4756"/>
    </row>
    <row r="97" spans="1:25" s="2472" customFormat="1" ht="26.25" customHeight="1">
      <c r="A97" s="4673">
        <v>14</v>
      </c>
      <c r="B97" s="4675" t="s">
        <v>3239</v>
      </c>
      <c r="C97" s="4676" t="s">
        <v>3240</v>
      </c>
      <c r="D97" s="4677" t="s">
        <v>3212</v>
      </c>
      <c r="E97" s="4820" t="s">
        <v>3237</v>
      </c>
      <c r="F97" s="4677">
        <v>1</v>
      </c>
      <c r="G97" s="4776" t="s">
        <v>3141</v>
      </c>
      <c r="H97" s="2429" t="s">
        <v>819</v>
      </c>
      <c r="I97" s="2471">
        <v>5.5</v>
      </c>
      <c r="J97" s="2430">
        <v>144</v>
      </c>
      <c r="K97" s="2434">
        <v>3.2</v>
      </c>
      <c r="L97" s="2416">
        <f t="shared" ref="L97" si="24">I97*J97</f>
        <v>792</v>
      </c>
      <c r="M97" s="2431"/>
      <c r="N97" s="2431"/>
      <c r="O97" s="2431"/>
      <c r="P97" s="2431"/>
      <c r="Q97" s="2418">
        <f>SUM(L98:P98)*F97</f>
        <v>792</v>
      </c>
      <c r="R97" s="2418">
        <f>I97*J97*K97+P97*K97</f>
        <v>2534.4</v>
      </c>
      <c r="S97" s="4698" t="s">
        <v>961</v>
      </c>
      <c r="T97" s="4740" t="s">
        <v>961</v>
      </c>
      <c r="U97" s="4687" t="s">
        <v>1411</v>
      </c>
      <c r="V97" s="2420"/>
      <c r="W97" s="2420"/>
      <c r="X97" s="2420"/>
      <c r="Y97" s="4755" t="s">
        <v>3241</v>
      </c>
    </row>
    <row r="98" spans="1:25" s="2472" customFormat="1" ht="21.95" customHeight="1">
      <c r="A98" s="4702"/>
      <c r="B98" s="4658"/>
      <c r="C98" s="4706"/>
      <c r="D98" s="4662"/>
      <c r="E98" s="4821"/>
      <c r="F98" s="4708"/>
      <c r="G98" s="4712"/>
      <c r="H98" s="4682"/>
      <c r="I98" s="4757"/>
      <c r="J98" s="4757"/>
      <c r="K98" s="4758"/>
      <c r="L98" s="2410">
        <f>SUM(L97:L97)</f>
        <v>792</v>
      </c>
      <c r="M98" s="2410">
        <f>SUM(M97:M97)</f>
        <v>0</v>
      </c>
      <c r="N98" s="2410">
        <f>SUM(N97:N97)</f>
        <v>0</v>
      </c>
      <c r="O98" s="2410">
        <f>SUM(O97:O97)</f>
        <v>0</v>
      </c>
      <c r="P98" s="2410">
        <f>SUM(P97:P97)</f>
        <v>0</v>
      </c>
      <c r="Q98" s="2421"/>
      <c r="R98" s="2421"/>
      <c r="S98" s="4713"/>
      <c r="T98" s="4694"/>
      <c r="U98" s="4697"/>
      <c r="V98" s="2403"/>
      <c r="W98" s="2403"/>
      <c r="X98" s="2403"/>
      <c r="Y98" s="4756"/>
    </row>
    <row r="99" spans="1:25" s="2472" customFormat="1" ht="26.25" customHeight="1">
      <c r="A99" s="4714">
        <v>15</v>
      </c>
      <c r="B99" s="4716" t="s">
        <v>3242</v>
      </c>
      <c r="C99" s="4718" t="s">
        <v>3243</v>
      </c>
      <c r="D99" s="4720" t="s">
        <v>3100</v>
      </c>
      <c r="E99" s="4721" t="s">
        <v>3111</v>
      </c>
      <c r="F99" s="4720">
        <v>1</v>
      </c>
      <c r="G99" s="4822" t="s">
        <v>3141</v>
      </c>
      <c r="H99" s="2433" t="s">
        <v>819</v>
      </c>
      <c r="I99" s="2473">
        <v>5.5</v>
      </c>
      <c r="J99" s="2434">
        <v>11.5</v>
      </c>
      <c r="K99" s="2434">
        <v>6.2</v>
      </c>
      <c r="L99" s="2435">
        <f t="shared" ref="L99" si="25">I99*J99</f>
        <v>63.25</v>
      </c>
      <c r="M99" s="2436"/>
      <c r="N99" s="2436"/>
      <c r="O99" s="2436"/>
      <c r="P99" s="2436"/>
      <c r="Q99" s="2437">
        <f>SUM(L100:P100)*F99</f>
        <v>63.25</v>
      </c>
      <c r="R99" s="2437">
        <f>I99*J99*K99+P99*K99</f>
        <v>392.15000000000003</v>
      </c>
      <c r="S99" s="4729" t="s">
        <v>961</v>
      </c>
      <c r="T99" s="4731" t="s">
        <v>3094</v>
      </c>
      <c r="U99" s="4733" t="s">
        <v>1411</v>
      </c>
      <c r="V99" s="2439"/>
      <c r="W99" s="2439"/>
      <c r="X99" s="2439"/>
      <c r="Y99" s="4761" t="s">
        <v>3244</v>
      </c>
    </row>
    <row r="100" spans="1:25" s="2472" customFormat="1" ht="21.95" customHeight="1">
      <c r="A100" s="4827"/>
      <c r="B100" s="4828"/>
      <c r="C100" s="4829"/>
      <c r="D100" s="4830"/>
      <c r="E100" s="4722"/>
      <c r="F100" s="4831"/>
      <c r="G100" s="4823"/>
      <c r="H100" s="4737"/>
      <c r="I100" s="4763"/>
      <c r="J100" s="4763"/>
      <c r="K100" s="4764"/>
      <c r="L100" s="2440">
        <f>SUM(L99:L99)</f>
        <v>63.25</v>
      </c>
      <c r="M100" s="2440">
        <f>SUM(M99:M99)</f>
        <v>0</v>
      </c>
      <c r="N100" s="2440">
        <f>SUM(N99:N99)</f>
        <v>0</v>
      </c>
      <c r="O100" s="2440">
        <f>SUM(O99:O99)</f>
        <v>0</v>
      </c>
      <c r="P100" s="2440">
        <f>SUM(P99:P99)</f>
        <v>0</v>
      </c>
      <c r="Q100" s="2442"/>
      <c r="R100" s="2442"/>
      <c r="S100" s="4824"/>
      <c r="T100" s="4825"/>
      <c r="U100" s="4826"/>
      <c r="V100" s="2443"/>
      <c r="W100" s="2443"/>
      <c r="X100" s="2443"/>
      <c r="Y100" s="4762"/>
    </row>
    <row r="101" spans="1:25" s="2472" customFormat="1" ht="26.25" customHeight="1">
      <c r="A101" s="4714">
        <v>16</v>
      </c>
      <c r="B101" s="4716" t="s">
        <v>3183</v>
      </c>
      <c r="C101" s="4718" t="s">
        <v>3245</v>
      </c>
      <c r="D101" s="4720" t="s">
        <v>1574</v>
      </c>
      <c r="E101" s="4820" t="s">
        <v>3213</v>
      </c>
      <c r="F101" s="4720">
        <v>1</v>
      </c>
      <c r="G101" s="4822" t="s">
        <v>3115</v>
      </c>
      <c r="H101" s="2433" t="s">
        <v>819</v>
      </c>
      <c r="I101" s="2473">
        <v>5.5</v>
      </c>
      <c r="J101" s="2434">
        <v>12</v>
      </c>
      <c r="K101" s="2434">
        <v>3.2</v>
      </c>
      <c r="L101" s="2435">
        <f t="shared" ref="L101" si="26">I101*J101</f>
        <v>66</v>
      </c>
      <c r="M101" s="2436"/>
      <c r="N101" s="2436"/>
      <c r="O101" s="2436"/>
      <c r="P101" s="2436"/>
      <c r="Q101" s="2437">
        <f>SUM(L102:P102)*F101</f>
        <v>66</v>
      </c>
      <c r="R101" s="2437">
        <f>I101*J101*K101+P101*K101</f>
        <v>211.20000000000002</v>
      </c>
      <c r="S101" s="4729" t="s">
        <v>1411</v>
      </c>
      <c r="T101" s="4731" t="s">
        <v>1411</v>
      </c>
      <c r="U101" s="4733" t="s">
        <v>3094</v>
      </c>
      <c r="V101" s="2439"/>
      <c r="W101" s="2439"/>
      <c r="X101" s="2439"/>
      <c r="Y101" s="4761" t="s">
        <v>3246</v>
      </c>
    </row>
    <row r="102" spans="1:25" s="2472" customFormat="1" ht="21.95" customHeight="1" thickBot="1">
      <c r="A102" s="4827"/>
      <c r="B102" s="4828"/>
      <c r="C102" s="4829"/>
      <c r="D102" s="4830"/>
      <c r="E102" s="4832"/>
      <c r="F102" s="4831"/>
      <c r="G102" s="4823"/>
      <c r="H102" s="4737"/>
      <c r="I102" s="4763"/>
      <c r="J102" s="4763"/>
      <c r="K102" s="4764"/>
      <c r="L102" s="2440">
        <f>SUM(L101:L101)</f>
        <v>66</v>
      </c>
      <c r="M102" s="2440">
        <f>SUM(M101:M101)</f>
        <v>0</v>
      </c>
      <c r="N102" s="2440">
        <f>SUM(N101:N101)</f>
        <v>0</v>
      </c>
      <c r="O102" s="2440">
        <f>SUM(O101:O101)</f>
        <v>0</v>
      </c>
      <c r="P102" s="2440">
        <f>SUM(P101:P101)</f>
        <v>0</v>
      </c>
      <c r="Q102" s="2442"/>
      <c r="R102" s="2442"/>
      <c r="S102" s="4824"/>
      <c r="T102" s="4825"/>
      <c r="U102" s="4826"/>
      <c r="V102" s="2443"/>
      <c r="W102" s="2443"/>
      <c r="X102" s="2443"/>
      <c r="Y102" s="4762"/>
    </row>
    <row r="103" spans="1:25" ht="21.95" customHeight="1" thickBot="1">
      <c r="A103" s="4654" t="s">
        <v>3247</v>
      </c>
      <c r="B103" s="4655"/>
      <c r="C103" s="4655"/>
      <c r="D103" s="4655"/>
      <c r="E103" s="4655"/>
      <c r="F103" s="4655"/>
      <c r="G103" s="4655"/>
      <c r="H103" s="4655"/>
      <c r="I103" s="4655"/>
      <c r="J103" s="4655"/>
      <c r="K103" s="4655"/>
      <c r="L103" s="4655"/>
      <c r="M103" s="4655"/>
      <c r="N103" s="4655"/>
      <c r="O103" s="4655"/>
      <c r="P103" s="4655"/>
      <c r="Q103" s="4655"/>
      <c r="R103" s="4655"/>
      <c r="S103" s="4655"/>
      <c r="T103" s="4655"/>
      <c r="U103" s="4655"/>
      <c r="V103" s="4655"/>
      <c r="W103" s="4655"/>
      <c r="X103" s="4655"/>
      <c r="Y103" s="4655"/>
    </row>
    <row r="104" spans="1:25" ht="21.75" customHeight="1">
      <c r="A104" s="4657">
        <v>1</v>
      </c>
      <c r="B104" s="4658" t="s">
        <v>3248</v>
      </c>
      <c r="C104" s="4706" t="s">
        <v>3249</v>
      </c>
      <c r="D104" s="4708" t="s">
        <v>903</v>
      </c>
      <c r="E104" s="4679" t="s">
        <v>3111</v>
      </c>
      <c r="F104" s="4708">
        <v>1</v>
      </c>
      <c r="G104" s="4711" t="s">
        <v>3115</v>
      </c>
      <c r="H104" s="2398" t="s">
        <v>791</v>
      </c>
      <c r="I104" s="2423">
        <v>8.6999999999999993</v>
      </c>
      <c r="J104" s="2423">
        <v>21.3</v>
      </c>
      <c r="K104" s="2423">
        <v>2.9</v>
      </c>
      <c r="L104" s="2424">
        <f t="shared" ref="L104:L106" si="27">I104*J104</f>
        <v>185.31</v>
      </c>
      <c r="M104" s="2425"/>
      <c r="N104" s="2425"/>
      <c r="O104" s="2425"/>
      <c r="P104" s="2425"/>
      <c r="Q104" s="2408">
        <f>SUM(L107:P107)*F104</f>
        <v>395.12</v>
      </c>
      <c r="R104" s="2408">
        <f>I104*J104*K104+I105*J105*K105+I106*J106*K106</f>
        <v>1737.2094</v>
      </c>
      <c r="S104" s="4695" t="s">
        <v>961</v>
      </c>
      <c r="T104" s="4695" t="s">
        <v>961</v>
      </c>
      <c r="U104" s="4688" t="s">
        <v>3226</v>
      </c>
      <c r="V104" s="2413"/>
      <c r="W104" s="2413"/>
      <c r="X104" s="2413"/>
      <c r="Y104" s="4723" t="s">
        <v>3250</v>
      </c>
    </row>
    <row r="105" spans="1:25" ht="21.75" customHeight="1">
      <c r="A105" s="4657"/>
      <c r="B105" s="4658"/>
      <c r="C105" s="4706"/>
      <c r="D105" s="4708"/>
      <c r="E105" s="4679"/>
      <c r="F105" s="4708"/>
      <c r="G105" s="4711"/>
      <c r="H105" s="2426" t="s">
        <v>3251</v>
      </c>
      <c r="I105" s="2427">
        <v>7</v>
      </c>
      <c r="J105" s="2427">
        <v>3.5</v>
      </c>
      <c r="K105" s="2427">
        <v>4.8</v>
      </c>
      <c r="L105" s="2406">
        <f t="shared" si="27"/>
        <v>24.5</v>
      </c>
      <c r="M105" s="2406"/>
      <c r="N105" s="2406"/>
      <c r="O105" s="2406"/>
      <c r="P105" s="2406"/>
      <c r="Q105" s="2408"/>
      <c r="R105" s="2408"/>
      <c r="S105" s="4695"/>
      <c r="T105" s="4695"/>
      <c r="U105" s="4688"/>
      <c r="V105" s="2413"/>
      <c r="W105" s="2413"/>
      <c r="X105" s="2413"/>
      <c r="Y105" s="4723"/>
    </row>
    <row r="106" spans="1:25" ht="21.95" customHeight="1">
      <c r="A106" s="4673"/>
      <c r="B106" s="4658"/>
      <c r="C106" s="4706"/>
      <c r="D106" s="4708"/>
      <c r="E106" s="4685"/>
      <c r="F106" s="4708"/>
      <c r="G106" s="4711"/>
      <c r="H106" s="2426" t="s">
        <v>3108</v>
      </c>
      <c r="I106" s="2423">
        <v>8.6999999999999993</v>
      </c>
      <c r="J106" s="2423">
        <v>21.3</v>
      </c>
      <c r="K106" s="2427">
        <v>5.84</v>
      </c>
      <c r="L106" s="2406">
        <f t="shared" si="27"/>
        <v>185.31</v>
      </c>
      <c r="M106" s="2406"/>
      <c r="N106" s="2406"/>
      <c r="O106" s="2406"/>
      <c r="P106" s="2406"/>
      <c r="Q106" s="2421"/>
      <c r="R106" s="2421"/>
      <c r="S106" s="4698"/>
      <c r="T106" s="4698"/>
      <c r="U106" s="4833"/>
      <c r="V106" s="2474"/>
      <c r="W106" s="2474"/>
      <c r="X106" s="2474"/>
      <c r="Y106" s="4700"/>
    </row>
    <row r="107" spans="1:25" ht="21.95" customHeight="1">
      <c r="A107" s="4702"/>
      <c r="B107" s="4662"/>
      <c r="C107" s="4660"/>
      <c r="D107" s="4662"/>
      <c r="E107" s="4710"/>
      <c r="F107" s="4662"/>
      <c r="G107" s="4712"/>
      <c r="H107" s="4682"/>
      <c r="I107" s="4757"/>
      <c r="J107" s="4757"/>
      <c r="K107" s="4758"/>
      <c r="L107" s="2410">
        <f>SUM(L104:L106)</f>
        <v>395.12</v>
      </c>
      <c r="M107" s="2410">
        <f>SUM(M104:M106)</f>
        <v>0</v>
      </c>
      <c r="N107" s="2410">
        <f>SUM(N104:N106)</f>
        <v>0</v>
      </c>
      <c r="O107" s="2410">
        <f>SUM(O104:O106)</f>
        <v>0</v>
      </c>
      <c r="P107" s="2410">
        <f>SUM(P104:P106)</f>
        <v>0</v>
      </c>
      <c r="Q107" s="2421"/>
      <c r="R107" s="2421"/>
      <c r="S107" s="4713"/>
      <c r="T107" s="4713"/>
      <c r="U107" s="4834"/>
      <c r="V107" s="2475"/>
      <c r="W107" s="2475"/>
      <c r="X107" s="2475"/>
      <c r="Y107" s="4701"/>
    </row>
    <row r="108" spans="1:25" ht="21.75" hidden="1" customHeight="1">
      <c r="A108" s="4803">
        <v>2</v>
      </c>
      <c r="B108" s="4835" t="s">
        <v>3252</v>
      </c>
      <c r="C108" s="4837" t="s">
        <v>3253</v>
      </c>
      <c r="D108" s="4839" t="s">
        <v>1338</v>
      </c>
      <c r="E108" s="4841" t="s">
        <v>3192</v>
      </c>
      <c r="F108" s="4839">
        <v>1</v>
      </c>
      <c r="G108" s="4844" t="s">
        <v>3092</v>
      </c>
      <c r="H108" s="2476" t="s">
        <v>791</v>
      </c>
      <c r="I108" s="2477"/>
      <c r="J108" s="2477"/>
      <c r="K108" s="2477"/>
      <c r="L108" s="2478">
        <f t="shared" ref="L108" si="28">I108*J108</f>
        <v>0</v>
      </c>
      <c r="M108" s="2479"/>
      <c r="N108" s="2479"/>
      <c r="O108" s="2479"/>
      <c r="P108" s="2479"/>
      <c r="Q108" s="2480">
        <f>SUM(L109:P109)*F108</f>
        <v>0</v>
      </c>
      <c r="R108" s="2480">
        <f>I108*J108*K108</f>
        <v>0</v>
      </c>
      <c r="S108" s="4850" t="s">
        <v>1411</v>
      </c>
      <c r="T108" s="4852" t="s">
        <v>961</v>
      </c>
      <c r="U108" s="4854" t="s">
        <v>509</v>
      </c>
      <c r="V108" s="2481"/>
      <c r="W108" s="2481"/>
      <c r="X108" s="2481"/>
      <c r="Y108" s="4856" t="s">
        <v>3254</v>
      </c>
    </row>
    <row r="109" spans="1:25" ht="21.95" hidden="1" customHeight="1">
      <c r="A109" s="4804"/>
      <c r="B109" s="4836"/>
      <c r="C109" s="4838"/>
      <c r="D109" s="4840"/>
      <c r="E109" s="4842"/>
      <c r="F109" s="4843"/>
      <c r="G109" s="4845"/>
      <c r="H109" s="4858"/>
      <c r="I109" s="4859"/>
      <c r="J109" s="4859"/>
      <c r="K109" s="4860"/>
      <c r="L109" s="2482">
        <f>SUM(L108:L108)</f>
        <v>0</v>
      </c>
      <c r="M109" s="2483">
        <f>SUM(M108:M108)</f>
        <v>0</v>
      </c>
      <c r="N109" s="2483">
        <f>SUM(N108:N108)</f>
        <v>0</v>
      </c>
      <c r="O109" s="2483">
        <f>SUM(O108:O108)</f>
        <v>0</v>
      </c>
      <c r="P109" s="2483">
        <f>SUM(P108:P108)</f>
        <v>0</v>
      </c>
      <c r="Q109" s="2484"/>
      <c r="R109" s="2484"/>
      <c r="S109" s="4851"/>
      <c r="T109" s="4853"/>
      <c r="U109" s="4855"/>
      <c r="V109" s="2485"/>
      <c r="W109" s="2485"/>
      <c r="X109" s="2485"/>
      <c r="Y109" s="4857"/>
    </row>
    <row r="110" spans="1:25" ht="21.75" customHeight="1">
      <c r="A110" s="4673">
        <v>3</v>
      </c>
      <c r="B110" s="4741" t="s">
        <v>3255</v>
      </c>
      <c r="C110" s="4676" t="s">
        <v>3256</v>
      </c>
      <c r="D110" s="4743" t="s">
        <v>3257</v>
      </c>
      <c r="E110" s="4678" t="s">
        <v>3234</v>
      </c>
      <c r="F110" s="4743">
        <v>1</v>
      </c>
      <c r="G110" s="4776" t="s">
        <v>3258</v>
      </c>
      <c r="H110" s="2429" t="s">
        <v>3259</v>
      </c>
      <c r="I110" s="2430">
        <v>11</v>
      </c>
      <c r="J110" s="2430">
        <v>19</v>
      </c>
      <c r="K110" s="2430">
        <v>6.3</v>
      </c>
      <c r="L110" s="2416">
        <f t="shared" ref="L110" si="29">I110*J110</f>
        <v>209</v>
      </c>
      <c r="M110" s="2431"/>
      <c r="N110" s="2431"/>
      <c r="O110" s="2431"/>
      <c r="P110" s="2431"/>
      <c r="Q110" s="2432">
        <f>SUM(L111:P111)*F110</f>
        <v>209</v>
      </c>
      <c r="R110" s="2418">
        <f>I110*J110*K110</f>
        <v>1316.7</v>
      </c>
      <c r="S110" s="4746" t="s">
        <v>3260</v>
      </c>
      <c r="T110" s="4848" t="s">
        <v>3094</v>
      </c>
      <c r="U110" s="4749" t="s">
        <v>3261</v>
      </c>
      <c r="V110" s="2445"/>
      <c r="W110" s="2445"/>
      <c r="X110" s="2445"/>
      <c r="Y110" s="4755"/>
    </row>
    <row r="111" spans="1:25" ht="21.95" customHeight="1">
      <c r="A111" s="4674"/>
      <c r="B111" s="4703"/>
      <c r="C111" s="4707"/>
      <c r="D111" s="4742"/>
      <c r="E111" s="4679"/>
      <c r="F111" s="4846"/>
      <c r="G111" s="4847"/>
      <c r="H111" s="4682"/>
      <c r="I111" s="4757"/>
      <c r="J111" s="4757"/>
      <c r="K111" s="4758"/>
      <c r="L111" s="2410">
        <f>SUM(L110:L110)</f>
        <v>209</v>
      </c>
      <c r="M111" s="2411">
        <f>SUM(M110:M110)</f>
        <v>0</v>
      </c>
      <c r="N111" s="2411">
        <f>SUM(N110:N110)</f>
        <v>0</v>
      </c>
      <c r="O111" s="2411">
        <f>SUM(O110:O110)</f>
        <v>0</v>
      </c>
      <c r="P111" s="2411">
        <f>SUM(P110:P110)</f>
        <v>0</v>
      </c>
      <c r="Q111" s="2486"/>
      <c r="R111" s="2486"/>
      <c r="S111" s="4747"/>
      <c r="T111" s="4849"/>
      <c r="U111" s="4750"/>
      <c r="V111" s="2487"/>
      <c r="W111" s="2487"/>
      <c r="X111" s="2487"/>
      <c r="Y111" s="4723"/>
    </row>
    <row r="112" spans="1:25" ht="24.95" customHeight="1">
      <c r="A112" s="4780">
        <v>4</v>
      </c>
      <c r="B112" s="4741" t="s">
        <v>3262</v>
      </c>
      <c r="C112" s="4676" t="s">
        <v>3263</v>
      </c>
      <c r="D112" s="4743" t="s">
        <v>3257</v>
      </c>
      <c r="E112" s="4678" t="s">
        <v>3234</v>
      </c>
      <c r="F112" s="4743">
        <v>1</v>
      </c>
      <c r="G112" s="4711" t="s">
        <v>3264</v>
      </c>
      <c r="H112" s="2429" t="s">
        <v>3259</v>
      </c>
      <c r="I112" s="2430">
        <v>11</v>
      </c>
      <c r="J112" s="2430">
        <v>19</v>
      </c>
      <c r="K112" s="2430">
        <v>6.3</v>
      </c>
      <c r="L112" s="2416">
        <f t="shared" ref="L112" si="30">I112*J112</f>
        <v>209</v>
      </c>
      <c r="M112" s="2431"/>
      <c r="N112" s="2431"/>
      <c r="O112" s="2431"/>
      <c r="P112" s="2431"/>
      <c r="Q112" s="2432">
        <f>SUM(L113:P113)*F112</f>
        <v>209</v>
      </c>
      <c r="R112" s="2418">
        <f>I112*J112*K112</f>
        <v>1316.7</v>
      </c>
      <c r="S112" s="4746" t="s">
        <v>3094</v>
      </c>
      <c r="T112" s="4848" t="s">
        <v>3094</v>
      </c>
      <c r="U112" s="4749" t="s">
        <v>3261</v>
      </c>
      <c r="V112" s="2445"/>
      <c r="W112" s="2445"/>
      <c r="X112" s="2445"/>
      <c r="Y112" s="4755"/>
    </row>
    <row r="113" spans="1:25" ht="21.75" customHeight="1">
      <c r="A113" s="4656"/>
      <c r="B113" s="4703"/>
      <c r="C113" s="4706"/>
      <c r="D113" s="4704"/>
      <c r="E113" s="4774"/>
      <c r="F113" s="4752"/>
      <c r="G113" s="4861"/>
      <c r="H113" s="4682"/>
      <c r="I113" s="4757"/>
      <c r="J113" s="4757"/>
      <c r="K113" s="4758"/>
      <c r="L113" s="2410">
        <f>SUM(L112:L112)</f>
        <v>209</v>
      </c>
      <c r="M113" s="2410">
        <f>SUM(M112:M112)</f>
        <v>0</v>
      </c>
      <c r="N113" s="2410">
        <f>SUM(N112:N112)</f>
        <v>0</v>
      </c>
      <c r="O113" s="2410">
        <f>SUM(O112:O112)</f>
        <v>0</v>
      </c>
      <c r="P113" s="2410">
        <f>SUM(P112:P112)</f>
        <v>0</v>
      </c>
      <c r="Q113" s="2486"/>
      <c r="R113" s="2486"/>
      <c r="S113" s="4862"/>
      <c r="T113" s="4863"/>
      <c r="U113" s="4750"/>
      <c r="V113" s="2446"/>
      <c r="W113" s="2446"/>
      <c r="X113" s="2446"/>
      <c r="Y113" s="4756"/>
    </row>
    <row r="114" spans="1:25" ht="24.95" customHeight="1">
      <c r="A114" s="4780">
        <v>5</v>
      </c>
      <c r="B114" s="4741" t="s">
        <v>3265</v>
      </c>
      <c r="C114" s="4676" t="s">
        <v>3266</v>
      </c>
      <c r="D114" s="4677" t="s">
        <v>3113</v>
      </c>
      <c r="E114" s="4678" t="s">
        <v>3267</v>
      </c>
      <c r="F114" s="4677">
        <v>1</v>
      </c>
      <c r="G114" s="4776" t="s">
        <v>3101</v>
      </c>
      <c r="H114" s="2429" t="s">
        <v>819</v>
      </c>
      <c r="I114" s="2471">
        <v>5.5</v>
      </c>
      <c r="J114" s="2434">
        <v>9</v>
      </c>
      <c r="K114" s="2434">
        <v>3.2</v>
      </c>
      <c r="L114" s="2416">
        <f t="shared" ref="L114" si="31">I114*J114</f>
        <v>49.5</v>
      </c>
      <c r="M114" s="2431"/>
      <c r="N114" s="2431"/>
      <c r="O114" s="2431"/>
      <c r="P114" s="2431"/>
      <c r="Q114" s="2418">
        <f>SUM(L115:P115)*F114</f>
        <v>49.5</v>
      </c>
      <c r="R114" s="2418">
        <f>I114*J114*K114</f>
        <v>158.4</v>
      </c>
      <c r="S114" s="4698" t="s">
        <v>3094</v>
      </c>
      <c r="T114" s="4740" t="s">
        <v>3094</v>
      </c>
      <c r="U114" s="4687" t="s">
        <v>3094</v>
      </c>
      <c r="V114" s="2420"/>
      <c r="W114" s="2420"/>
      <c r="X114" s="2420"/>
      <c r="Y114" s="4755" t="s">
        <v>3268</v>
      </c>
    </row>
    <row r="115" spans="1:25" ht="21.75" customHeight="1" thickBot="1">
      <c r="A115" s="4872"/>
      <c r="B115" s="4873"/>
      <c r="C115" s="4874"/>
      <c r="D115" s="4875"/>
      <c r="E115" s="4876"/>
      <c r="F115" s="4877"/>
      <c r="G115" s="4864"/>
      <c r="H115" s="4869"/>
      <c r="I115" s="4870"/>
      <c r="J115" s="4870"/>
      <c r="K115" s="4871"/>
      <c r="L115" s="2488">
        <f>SUM(L114:L114)</f>
        <v>49.5</v>
      </c>
      <c r="M115" s="2488">
        <f>SUM(M114:M114)</f>
        <v>0</v>
      </c>
      <c r="N115" s="2488">
        <f>SUM(N114:N114)</f>
        <v>0</v>
      </c>
      <c r="O115" s="2488">
        <f>SUM(O114:O114)</f>
        <v>0</v>
      </c>
      <c r="P115" s="2488">
        <f>SUM(P114:P114)</f>
        <v>0</v>
      </c>
      <c r="Q115" s="2489"/>
      <c r="R115" s="2489"/>
      <c r="S115" s="4865"/>
      <c r="T115" s="4866"/>
      <c r="U115" s="4867"/>
      <c r="V115" s="2490"/>
      <c r="W115" s="2490"/>
      <c r="X115" s="2490"/>
      <c r="Y115" s="4868"/>
    </row>
    <row r="116" spans="1:25" ht="21.95" hidden="1" customHeight="1" thickBot="1">
      <c r="A116" s="4654" t="s">
        <v>3269</v>
      </c>
      <c r="B116" s="4655"/>
      <c r="C116" s="4655"/>
      <c r="D116" s="4655"/>
      <c r="E116" s="4655"/>
      <c r="F116" s="4655"/>
      <c r="G116" s="4655"/>
      <c r="H116" s="4655"/>
      <c r="I116" s="4655"/>
      <c r="J116" s="4655"/>
      <c r="K116" s="4655"/>
      <c r="L116" s="4655"/>
      <c r="M116" s="4655"/>
      <c r="N116" s="4655"/>
      <c r="O116" s="4655"/>
      <c r="P116" s="4655"/>
      <c r="Q116" s="4655"/>
      <c r="R116" s="4655"/>
      <c r="S116" s="4655"/>
      <c r="T116" s="4655"/>
      <c r="U116" s="4655"/>
      <c r="V116" s="4655"/>
      <c r="W116" s="4655"/>
      <c r="X116" s="4655"/>
      <c r="Y116" s="4655"/>
    </row>
    <row r="117" spans="1:25" ht="21.95" hidden="1" customHeight="1">
      <c r="A117" s="4878"/>
      <c r="B117" s="4881"/>
      <c r="C117" s="4882" t="s">
        <v>3270</v>
      </c>
      <c r="D117" s="4883" t="s">
        <v>903</v>
      </c>
      <c r="E117" s="4884" t="s">
        <v>3192</v>
      </c>
      <c r="F117" s="4883">
        <v>1</v>
      </c>
      <c r="G117" s="4885" t="s">
        <v>3101</v>
      </c>
      <c r="H117" s="2491" t="s">
        <v>3259</v>
      </c>
      <c r="I117" s="2492"/>
      <c r="J117" s="2492"/>
      <c r="K117" s="2492"/>
      <c r="L117" s="2493">
        <f t="shared" ref="L117:L118" si="32">I117*J117</f>
        <v>0</v>
      </c>
      <c r="M117" s="2494"/>
      <c r="N117" s="2494"/>
      <c r="O117" s="2494"/>
      <c r="P117" s="2494"/>
      <c r="Q117" s="2495">
        <f>SUM(L119:P119)*F117</f>
        <v>0</v>
      </c>
      <c r="R117" s="2495"/>
      <c r="S117" s="4887" t="s">
        <v>3094</v>
      </c>
      <c r="T117" s="4890" t="s">
        <v>3094</v>
      </c>
      <c r="U117" s="4895" t="s">
        <v>3094</v>
      </c>
      <c r="V117" s="2496"/>
      <c r="W117" s="2496"/>
      <c r="X117" s="2496"/>
      <c r="Y117" s="4896" t="s">
        <v>3271</v>
      </c>
    </row>
    <row r="118" spans="1:25" ht="24.95" hidden="1" customHeight="1">
      <c r="A118" s="4879"/>
      <c r="B118" s="4881"/>
      <c r="C118" s="4882"/>
      <c r="D118" s="4883"/>
      <c r="E118" s="4884"/>
      <c r="F118" s="4883"/>
      <c r="G118" s="4886"/>
      <c r="H118" s="2497"/>
      <c r="I118" s="2498"/>
      <c r="J118" s="2498"/>
      <c r="K118" s="2498"/>
      <c r="L118" s="2499">
        <f t="shared" si="32"/>
        <v>0</v>
      </c>
      <c r="M118" s="2499"/>
      <c r="N118" s="2499"/>
      <c r="O118" s="2499"/>
      <c r="P118" s="2499"/>
      <c r="Q118" s="2500"/>
      <c r="R118" s="2500"/>
      <c r="S118" s="4888"/>
      <c r="T118" s="4890"/>
      <c r="U118" s="4895"/>
      <c r="V118" s="2496"/>
      <c r="W118" s="2496"/>
      <c r="X118" s="2496"/>
      <c r="Y118" s="4897"/>
    </row>
    <row r="119" spans="1:25" ht="21.95" hidden="1" customHeight="1" thickBot="1">
      <c r="A119" s="4880"/>
      <c r="B119" s="4881"/>
      <c r="C119" s="4882"/>
      <c r="D119" s="4883"/>
      <c r="E119" s="4884"/>
      <c r="F119" s="4883"/>
      <c r="G119" s="4886"/>
      <c r="H119" s="4899"/>
      <c r="I119" s="4900"/>
      <c r="J119" s="4900"/>
      <c r="K119" s="4901"/>
      <c r="L119" s="2501">
        <f>SUM(L117:L118)</f>
        <v>0</v>
      </c>
      <c r="M119" s="2501">
        <f>SUM(M117:M118)</f>
        <v>0</v>
      </c>
      <c r="N119" s="2501">
        <f t="shared" ref="N119:P119" si="33">SUM(N117:N118)</f>
        <v>0</v>
      </c>
      <c r="O119" s="2501">
        <f t="shared" si="33"/>
        <v>0</v>
      </c>
      <c r="P119" s="2501">
        <f t="shared" si="33"/>
        <v>0</v>
      </c>
      <c r="Q119" s="2500"/>
      <c r="R119" s="2500"/>
      <c r="S119" s="4889"/>
      <c r="T119" s="4890"/>
      <c r="U119" s="4895"/>
      <c r="V119" s="2496"/>
      <c r="W119" s="2496"/>
      <c r="X119" s="2496"/>
      <c r="Y119" s="4898"/>
    </row>
    <row r="120" spans="1:25" ht="21.95" customHeight="1" thickBot="1">
      <c r="A120" s="4654" t="s">
        <v>3272</v>
      </c>
      <c r="B120" s="4655"/>
      <c r="C120" s="4655"/>
      <c r="D120" s="4655"/>
      <c r="E120" s="4655"/>
      <c r="F120" s="4655"/>
      <c r="G120" s="4655"/>
      <c r="H120" s="4655"/>
      <c r="I120" s="4655"/>
      <c r="J120" s="4655"/>
      <c r="K120" s="4655"/>
      <c r="L120" s="4655"/>
      <c r="M120" s="4655"/>
      <c r="N120" s="4655"/>
      <c r="O120" s="4655"/>
      <c r="P120" s="4655"/>
      <c r="Q120" s="4655"/>
      <c r="R120" s="4655"/>
      <c r="S120" s="4655"/>
      <c r="T120" s="4655"/>
      <c r="U120" s="4655"/>
      <c r="V120" s="4655"/>
      <c r="W120" s="4655"/>
      <c r="X120" s="4655"/>
      <c r="Y120" s="4655"/>
    </row>
    <row r="121" spans="1:25" ht="21.95" customHeight="1">
      <c r="A121" s="4657">
        <v>1</v>
      </c>
      <c r="B121" s="4658" t="s">
        <v>3273</v>
      </c>
      <c r="C121" s="4706" t="s">
        <v>3274</v>
      </c>
      <c r="D121" s="4708" t="s">
        <v>3100</v>
      </c>
      <c r="E121" s="4902" t="s">
        <v>3091</v>
      </c>
      <c r="F121" s="4708">
        <v>1</v>
      </c>
      <c r="G121" s="4711" t="s">
        <v>3101</v>
      </c>
      <c r="H121" s="2398" t="s">
        <v>3093</v>
      </c>
      <c r="I121" s="2502">
        <v>36.255000000000003</v>
      </c>
      <c r="J121" s="2502">
        <v>45.914999999999999</v>
      </c>
      <c r="K121" s="2502">
        <v>3.5</v>
      </c>
      <c r="L121" s="2503">
        <f>I121*J121-11.406*29.976</f>
        <v>1322.7420690000001</v>
      </c>
      <c r="M121" s="2504">
        <f>11.406*29.976</f>
        <v>341.90625599999998</v>
      </c>
      <c r="N121" s="2425"/>
      <c r="O121" s="2425"/>
      <c r="P121" s="2425"/>
      <c r="Q121" s="2408">
        <f>SUM(L123:P123)*F121</f>
        <v>2987.390394</v>
      </c>
      <c r="R121" s="2418">
        <f>I121*J121*K121+I122*J122*4.7+29.526*12.829*4.6</f>
        <v>15392.545913400001</v>
      </c>
      <c r="S121" s="4695" t="s">
        <v>3094</v>
      </c>
      <c r="T121" s="4891" t="s">
        <v>3094</v>
      </c>
      <c r="U121" s="4697" t="s">
        <v>3275</v>
      </c>
      <c r="V121" s="2403"/>
      <c r="W121" s="2403"/>
      <c r="X121" s="2403"/>
      <c r="Y121" s="4748" t="s">
        <v>3276</v>
      </c>
    </row>
    <row r="122" spans="1:25" ht="21.75" customHeight="1">
      <c r="A122" s="4673"/>
      <c r="B122" s="4658"/>
      <c r="C122" s="4706"/>
      <c r="D122" s="4708"/>
      <c r="E122" s="4774"/>
      <c r="F122" s="4708"/>
      <c r="G122" s="4711"/>
      <c r="H122" s="2426" t="s">
        <v>3108</v>
      </c>
      <c r="I122" s="2502">
        <v>36.255000000000003</v>
      </c>
      <c r="J122" s="2502">
        <v>45.914999999999999</v>
      </c>
      <c r="K122" s="2505" t="s">
        <v>3277</v>
      </c>
      <c r="L122" s="2503">
        <f>I122*J122-11.406*29.976</f>
        <v>1322.7420690000001</v>
      </c>
      <c r="M122" s="2506"/>
      <c r="N122" s="2406"/>
      <c r="O122" s="2406"/>
      <c r="P122" s="2406"/>
      <c r="Q122" s="2421"/>
      <c r="R122" s="2421"/>
      <c r="S122" s="4698"/>
      <c r="T122" s="4891"/>
      <c r="U122" s="4697"/>
      <c r="V122" s="2403"/>
      <c r="W122" s="2403"/>
      <c r="X122" s="2403"/>
      <c r="Y122" s="4756"/>
    </row>
    <row r="123" spans="1:25" ht="21.95" customHeight="1" thickBot="1">
      <c r="A123" s="4674"/>
      <c r="B123" s="4663"/>
      <c r="C123" s="4661"/>
      <c r="D123" s="4663"/>
      <c r="E123" s="4666"/>
      <c r="F123" s="4663"/>
      <c r="G123" s="4754"/>
      <c r="H123" s="4787"/>
      <c r="I123" s="4893"/>
      <c r="J123" s="4893"/>
      <c r="K123" s="4894"/>
      <c r="L123" s="2453">
        <f>SUM(L121:L122)</f>
        <v>2645.4841380000003</v>
      </c>
      <c r="M123" s="2411">
        <f>SUM(M121:M122)</f>
        <v>341.90625599999998</v>
      </c>
      <c r="N123" s="2411">
        <f>SUM(N121:N122)</f>
        <v>0</v>
      </c>
      <c r="O123" s="2411">
        <f>SUM(O121:O122)</f>
        <v>0</v>
      </c>
      <c r="P123" s="2411">
        <f>SUM(P121:P122)</f>
        <v>0</v>
      </c>
      <c r="Q123" s="2507"/>
      <c r="R123" s="2507"/>
      <c r="S123" s="4699"/>
      <c r="T123" s="4892"/>
      <c r="U123" s="4688"/>
      <c r="V123" s="2413"/>
      <c r="W123" s="2413"/>
      <c r="X123" s="2413"/>
      <c r="Y123" s="4681"/>
    </row>
    <row r="124" spans="1:25" ht="21.95" hidden="1" customHeight="1">
      <c r="A124" s="4878"/>
      <c r="B124" s="4881"/>
      <c r="C124" s="4882" t="s">
        <v>3278</v>
      </c>
      <c r="D124" s="4883" t="s">
        <v>3100</v>
      </c>
      <c r="E124" s="4884" t="s">
        <v>3192</v>
      </c>
      <c r="F124" s="4883">
        <v>1</v>
      </c>
      <c r="G124" s="4885" t="s">
        <v>3115</v>
      </c>
      <c r="H124" s="2491" t="s">
        <v>791</v>
      </c>
      <c r="I124" s="2492"/>
      <c r="J124" s="2492"/>
      <c r="K124" s="2492"/>
      <c r="L124" s="2493">
        <f>I124*J124</f>
        <v>0</v>
      </c>
      <c r="M124" s="2494"/>
      <c r="N124" s="2494"/>
      <c r="O124" s="2494"/>
      <c r="P124" s="2494"/>
      <c r="Q124" s="2495">
        <f>SUM(L126:P126)*F124</f>
        <v>0</v>
      </c>
      <c r="R124" s="2495"/>
      <c r="S124" s="4909" t="s">
        <v>3094</v>
      </c>
      <c r="T124" s="4912" t="s">
        <v>3094</v>
      </c>
      <c r="U124" s="4903" t="s">
        <v>3094</v>
      </c>
      <c r="V124" s="2508"/>
      <c r="W124" s="2508"/>
      <c r="X124" s="2508"/>
      <c r="Y124" s="4896" t="s">
        <v>3279</v>
      </c>
    </row>
    <row r="125" spans="1:25" ht="30" hidden="1" customHeight="1">
      <c r="A125" s="4879"/>
      <c r="B125" s="4881"/>
      <c r="C125" s="4882"/>
      <c r="D125" s="4883"/>
      <c r="E125" s="4884"/>
      <c r="F125" s="4883"/>
      <c r="G125" s="4886"/>
      <c r="H125" s="2497"/>
      <c r="I125" s="2498"/>
      <c r="J125" s="2498"/>
      <c r="K125" s="2498"/>
      <c r="L125" s="2499">
        <f>I125*J125</f>
        <v>0</v>
      </c>
      <c r="M125" s="2499"/>
      <c r="N125" s="2499"/>
      <c r="O125" s="2499"/>
      <c r="P125" s="2499"/>
      <c r="Q125" s="2500"/>
      <c r="R125" s="2500"/>
      <c r="S125" s="4910"/>
      <c r="T125" s="4912"/>
      <c r="U125" s="4903"/>
      <c r="V125" s="2508"/>
      <c r="W125" s="2508"/>
      <c r="X125" s="2508"/>
      <c r="Y125" s="4897"/>
    </row>
    <row r="126" spans="1:25" ht="30" hidden="1" customHeight="1" thickBot="1">
      <c r="A126" s="4880"/>
      <c r="B126" s="4881"/>
      <c r="C126" s="4882"/>
      <c r="D126" s="4883"/>
      <c r="E126" s="4884"/>
      <c r="F126" s="4883"/>
      <c r="G126" s="4886"/>
      <c r="H126" s="4899"/>
      <c r="I126" s="4900"/>
      <c r="J126" s="4900"/>
      <c r="K126" s="4901"/>
      <c r="L126" s="2501">
        <f>SUM(L124:L125)</f>
        <v>0</v>
      </c>
      <c r="M126" s="2501">
        <f>SUM(M124:M125)</f>
        <v>0</v>
      </c>
      <c r="N126" s="2501">
        <f>SUM(N124:N125)</f>
        <v>0</v>
      </c>
      <c r="O126" s="2501">
        <f>SUM(O124:O125)</f>
        <v>0</v>
      </c>
      <c r="P126" s="2501">
        <f>SUM(P124:P125)</f>
        <v>0</v>
      </c>
      <c r="Q126" s="2500"/>
      <c r="R126" s="2500"/>
      <c r="S126" s="4911"/>
      <c r="T126" s="4912"/>
      <c r="U126" s="4903"/>
      <c r="V126" s="2508"/>
      <c r="W126" s="2508"/>
      <c r="X126" s="2508"/>
      <c r="Y126" s="4898"/>
    </row>
    <row r="127" spans="1:25" ht="20.100000000000001" customHeight="1">
      <c r="A127" s="4904">
        <v>10</v>
      </c>
      <c r="B127" s="2509" t="s">
        <v>3280</v>
      </c>
      <c r="C127" s="2509"/>
      <c r="D127" s="2510"/>
      <c r="E127" s="2511" t="s">
        <v>1338</v>
      </c>
      <c r="F127" s="2512">
        <f>COUNTIF($D$8:$D$16,E127)</f>
        <v>3</v>
      </c>
      <c r="G127" s="2513"/>
      <c r="H127" s="2514"/>
      <c r="I127" s="2514"/>
      <c r="J127" s="2514"/>
      <c r="K127" s="2514"/>
      <c r="L127" s="2514"/>
      <c r="M127" s="2514"/>
      <c r="N127" s="2514"/>
      <c r="O127" s="2514"/>
      <c r="P127" s="2514"/>
      <c r="Q127" s="2515">
        <f>SUMIF($D8:$D$16,"B",$Q$8:$Q$16)</f>
        <v>1326.1000000000001</v>
      </c>
      <c r="R127" s="2516">
        <f>SUMIF($D8:$D$16,"B",$R$8:$R$16)</f>
        <v>6962.5260000000007</v>
      </c>
      <c r="S127" s="2514"/>
      <c r="T127" s="2514"/>
      <c r="U127" s="2517"/>
      <c r="V127" s="2518"/>
      <c r="W127" s="2518"/>
      <c r="X127" s="2518"/>
      <c r="Y127" s="2519"/>
    </row>
    <row r="128" spans="1:25" ht="20.100000000000001" customHeight="1">
      <c r="A128" s="4905"/>
      <c r="B128" s="2520" t="s">
        <v>3281</v>
      </c>
      <c r="C128" s="2520"/>
      <c r="D128" s="2521"/>
      <c r="E128" s="2522" t="s">
        <v>3282</v>
      </c>
      <c r="F128" s="2523">
        <f>COUNTIF($D$8:$D$16,E128)</f>
        <v>0</v>
      </c>
      <c r="G128" s="2524"/>
      <c r="H128" s="2525"/>
      <c r="I128" s="2525"/>
      <c r="J128" s="2525"/>
      <c r="K128" s="2525"/>
      <c r="L128" s="2525"/>
      <c r="M128" s="2525"/>
      <c r="N128" s="2525"/>
      <c r="O128" s="2525"/>
      <c r="P128" s="2525"/>
      <c r="Q128" s="2526">
        <f>SUMIF($D8:$D$16,"S",$Q8:$Q$16)</f>
        <v>0</v>
      </c>
      <c r="R128" s="2526">
        <f>SUMIF($D8:$D$16,"S",$R8:$R$16)</f>
        <v>0</v>
      </c>
      <c r="S128" s="2525"/>
      <c r="T128" s="2525"/>
      <c r="U128" s="2527"/>
      <c r="V128" s="2528"/>
      <c r="W128" s="2528"/>
      <c r="X128" s="2528"/>
      <c r="Y128" s="2529"/>
    </row>
    <row r="129" spans="1:25" ht="20.100000000000001" customHeight="1">
      <c r="A129" s="4906">
        <v>20</v>
      </c>
      <c r="B129" s="2530" t="s">
        <v>3283</v>
      </c>
      <c r="C129" s="2531"/>
      <c r="D129" s="2532"/>
      <c r="E129" s="2533" t="s">
        <v>1338</v>
      </c>
      <c r="F129" s="2534">
        <f>COUNTIF($D$18:$D$26,E129)</f>
        <v>2</v>
      </c>
      <c r="G129" s="2535"/>
      <c r="H129" s="2536"/>
      <c r="I129" s="2536"/>
      <c r="J129" s="2536"/>
      <c r="K129" s="2536"/>
      <c r="L129" s="2536"/>
      <c r="M129" s="2536"/>
      <c r="N129" s="2536"/>
      <c r="O129" s="2536"/>
      <c r="P129" s="2536"/>
      <c r="Q129" s="2537">
        <f>SUMIF($D18:$D$26,"B",$Q18:$Q$26)</f>
        <v>1669.4099999999999</v>
      </c>
      <c r="R129" s="2538">
        <f>SUMIF($D18:$D$26,"B",$R18:$R$26)</f>
        <v>8329.2620000000006</v>
      </c>
      <c r="S129" s="2536"/>
      <c r="T129" s="2536"/>
      <c r="U129" s="2539"/>
      <c r="V129" s="2540"/>
      <c r="W129" s="2540"/>
      <c r="X129" s="2540"/>
      <c r="Y129" s="2541"/>
    </row>
    <row r="130" spans="1:25" ht="20.100000000000001" customHeight="1">
      <c r="A130" s="4905"/>
      <c r="B130" s="2542" t="s">
        <v>3281</v>
      </c>
      <c r="C130" s="2542" t="s">
        <v>3284</v>
      </c>
      <c r="D130" s="2543"/>
      <c r="E130" s="2544" t="s">
        <v>3285</v>
      </c>
      <c r="F130" s="2523">
        <f>COUNTIF($D$18:$D$26,E130)</f>
        <v>1</v>
      </c>
      <c r="G130" s="2524"/>
      <c r="H130" s="2525"/>
      <c r="I130" s="2525"/>
      <c r="J130" s="2525"/>
      <c r="K130" s="2525"/>
      <c r="L130" s="2525"/>
      <c r="M130" s="2525"/>
      <c r="N130" s="2525"/>
      <c r="O130" s="2525"/>
      <c r="P130" s="2525"/>
      <c r="Q130" s="2526">
        <f>SUMIF($D18:$D$26,"OS",$Q18:$Q$26)</f>
        <v>42</v>
      </c>
      <c r="R130" s="2526">
        <f>SUMIF($D18:$D$26,"S",$R18:$R$26)</f>
        <v>0</v>
      </c>
      <c r="S130" s="2525"/>
      <c r="T130" s="2525"/>
      <c r="U130" s="2527"/>
      <c r="V130" s="2528"/>
      <c r="W130" s="2528"/>
      <c r="X130" s="2528"/>
      <c r="Y130" s="2529"/>
    </row>
    <row r="131" spans="1:25" ht="20.100000000000001" customHeight="1">
      <c r="A131" s="4907">
        <v>40</v>
      </c>
      <c r="B131" s="2520" t="s">
        <v>3286</v>
      </c>
      <c r="C131" s="2520"/>
      <c r="D131" s="2521"/>
      <c r="E131" s="2522" t="s">
        <v>1338</v>
      </c>
      <c r="F131" s="2523">
        <f>COUNTIF($D$28,E131)</f>
        <v>0</v>
      </c>
      <c r="G131" s="2524"/>
      <c r="H131" s="2525"/>
      <c r="I131" s="2525"/>
      <c r="J131" s="2525"/>
      <c r="K131" s="2525"/>
      <c r="L131" s="2525"/>
      <c r="M131" s="2525"/>
      <c r="N131" s="2525"/>
      <c r="O131" s="2525"/>
      <c r="P131" s="2525"/>
      <c r="Q131" s="2545">
        <f>SUMIF($D$28,"B",$Q$28:$Q$29)</f>
        <v>0</v>
      </c>
      <c r="R131" s="2545">
        <f>SUMIF($D$28,"B",$R$28:$R$29)</f>
        <v>0</v>
      </c>
      <c r="S131" s="2525"/>
      <c r="T131" s="2525"/>
      <c r="U131" s="2527"/>
      <c r="V131" s="2528"/>
      <c r="W131" s="2528"/>
      <c r="X131" s="2528"/>
      <c r="Y131" s="2529"/>
    </row>
    <row r="132" spans="1:25" ht="20.100000000000001" customHeight="1">
      <c r="A132" s="4908"/>
      <c r="B132" s="2542" t="s">
        <v>3281</v>
      </c>
      <c r="C132" s="2542" t="s">
        <v>3287</v>
      </c>
      <c r="D132" s="2543"/>
      <c r="E132" s="2544" t="s">
        <v>3285</v>
      </c>
      <c r="F132" s="2546">
        <f t="shared" ref="F132:F133" si="34">COUNTIF($D$28,E132)</f>
        <v>0</v>
      </c>
      <c r="G132" s="2547"/>
      <c r="H132" s="2548"/>
      <c r="I132" s="2548"/>
      <c r="J132" s="2548"/>
      <c r="K132" s="2548"/>
      <c r="L132" s="2548"/>
      <c r="M132" s="2548"/>
      <c r="N132" s="2548"/>
      <c r="O132" s="2548"/>
      <c r="P132" s="2548"/>
      <c r="Q132" s="2545">
        <f>SUMIF($D28:$D$29,"OS",$Q28:$Q$29)</f>
        <v>0</v>
      </c>
      <c r="R132" s="2545">
        <f>SUMIF($D28:$D$29,"OS",$R28:$R$29)</f>
        <v>0</v>
      </c>
      <c r="S132" s="2548"/>
      <c r="T132" s="2548"/>
      <c r="U132" s="2549"/>
      <c r="V132" s="2550"/>
      <c r="W132" s="2550"/>
      <c r="X132" s="2550"/>
      <c r="Y132" s="2551"/>
    </row>
    <row r="133" spans="1:25" ht="20.100000000000001" customHeight="1">
      <c r="A133" s="4905"/>
      <c r="B133" s="2542" t="s">
        <v>3281</v>
      </c>
      <c r="C133" s="2542" t="s">
        <v>3288</v>
      </c>
      <c r="D133" s="2543"/>
      <c r="E133" s="2544" t="s">
        <v>1247</v>
      </c>
      <c r="F133" s="2546">
        <f t="shared" si="34"/>
        <v>1</v>
      </c>
      <c r="G133" s="2547"/>
      <c r="H133" s="2548"/>
      <c r="I133" s="2548"/>
      <c r="J133" s="2548"/>
      <c r="K133" s="2548"/>
      <c r="L133" s="2548"/>
      <c r="M133" s="2548"/>
      <c r="N133" s="2548"/>
      <c r="O133" s="2548"/>
      <c r="P133" s="2548"/>
      <c r="Q133" s="2545">
        <f>SUMIF($D28:$D$29,"PS",$Q28:$Q$29)</f>
        <v>1340</v>
      </c>
      <c r="R133" s="2552">
        <f>SUMIF($D27:$D$29,"PS",$R27:$R$29)</f>
        <v>22780</v>
      </c>
      <c r="S133" s="2548"/>
      <c r="T133" s="2548"/>
      <c r="U133" s="2549"/>
      <c r="V133" s="2550"/>
      <c r="W133" s="2550"/>
      <c r="X133" s="2550"/>
      <c r="Y133" s="2551"/>
    </row>
    <row r="134" spans="1:25" ht="20.100000000000001" customHeight="1">
      <c r="A134" s="4907">
        <v>50</v>
      </c>
      <c r="B134" s="2520" t="s">
        <v>3286</v>
      </c>
      <c r="C134" s="2520"/>
      <c r="D134" s="2521"/>
      <c r="E134" s="2522" t="s">
        <v>1338</v>
      </c>
      <c r="F134" s="2523">
        <f>COUNTIF($D$31:$D$40,E134)</f>
        <v>2</v>
      </c>
      <c r="G134" s="2524"/>
      <c r="H134" s="2525"/>
      <c r="I134" s="2525"/>
      <c r="J134" s="2525"/>
      <c r="K134" s="2525"/>
      <c r="L134" s="2525"/>
      <c r="M134" s="2525"/>
      <c r="N134" s="2525"/>
      <c r="O134" s="2525"/>
      <c r="P134" s="2525"/>
      <c r="Q134" s="2526">
        <f>SUMIF($D31:$D$40,"B",$Q$31:$Q$40)</f>
        <v>43.5</v>
      </c>
      <c r="R134" s="2526">
        <f>SUMIF($D31:$D$40,"B",$R31:$R$40)</f>
        <v>152.25</v>
      </c>
      <c r="S134" s="2525"/>
      <c r="T134" s="2525"/>
      <c r="U134" s="2527"/>
      <c r="V134" s="2528"/>
      <c r="W134" s="2528"/>
      <c r="X134" s="2528"/>
      <c r="Y134" s="2529"/>
    </row>
    <row r="135" spans="1:25" ht="20.100000000000001" customHeight="1">
      <c r="A135" s="4908"/>
      <c r="B135" s="2542" t="s">
        <v>3281</v>
      </c>
      <c r="C135" s="2542" t="s">
        <v>3287</v>
      </c>
      <c r="D135" s="2543"/>
      <c r="E135" s="2544" t="s">
        <v>3285</v>
      </c>
      <c r="F135" s="2546">
        <f>COUNTIF($D$31:$D$40,E135)</f>
        <v>0</v>
      </c>
      <c r="G135" s="2547"/>
      <c r="H135" s="2548"/>
      <c r="I135" s="2548"/>
      <c r="J135" s="2548"/>
      <c r="K135" s="2548"/>
      <c r="L135" s="2548"/>
      <c r="M135" s="2548"/>
      <c r="N135" s="2548"/>
      <c r="O135" s="2548"/>
      <c r="P135" s="2548"/>
      <c r="Q135" s="2545">
        <f>SUMIF($D31:$D$40,"OS",$Q31:$Q$40)</f>
        <v>0</v>
      </c>
      <c r="R135" s="2545">
        <f>SUMIF($D31:$D$40,"OS",$R31:$R$40)</f>
        <v>0</v>
      </c>
      <c r="S135" s="2548"/>
      <c r="T135" s="2548"/>
      <c r="U135" s="2549"/>
      <c r="V135" s="2550"/>
      <c r="W135" s="2550"/>
      <c r="X135" s="2550"/>
      <c r="Y135" s="2551"/>
    </row>
    <row r="136" spans="1:25" ht="20.100000000000001" customHeight="1">
      <c r="A136" s="4908"/>
      <c r="B136" s="2542" t="s">
        <v>3281</v>
      </c>
      <c r="C136" s="2542" t="s">
        <v>3288</v>
      </c>
      <c r="D136" s="2543"/>
      <c r="E136" s="2544" t="s">
        <v>1247</v>
      </c>
      <c r="F136" s="2546">
        <f>COUNTIF($D$31:$D$40,E136)</f>
        <v>3</v>
      </c>
      <c r="G136" s="2547"/>
      <c r="H136" s="2548"/>
      <c r="I136" s="2548"/>
      <c r="J136" s="2548"/>
      <c r="K136" s="2548"/>
      <c r="L136" s="2548"/>
      <c r="M136" s="2548"/>
      <c r="N136" s="2548"/>
      <c r="O136" s="2548"/>
      <c r="P136" s="2548"/>
      <c r="Q136" s="2545">
        <f>SUMIF($D31:$D$40,"PS",$Q31:$Q$40)</f>
        <v>1694.6999999999998</v>
      </c>
      <c r="R136" s="2552">
        <f>SUMIF($D31:$D$40,"PS",$R31:$R$40)</f>
        <v>24815.61</v>
      </c>
      <c r="S136" s="2548"/>
      <c r="T136" s="2548"/>
      <c r="U136" s="2549"/>
      <c r="V136" s="2550"/>
      <c r="W136" s="2550"/>
      <c r="X136" s="2550"/>
      <c r="Y136" s="2551"/>
    </row>
    <row r="137" spans="1:25" ht="20.100000000000001" customHeight="1">
      <c r="A137" s="4907">
        <v>70</v>
      </c>
      <c r="B137" s="2520" t="s">
        <v>3283</v>
      </c>
      <c r="C137" s="2520"/>
      <c r="D137" s="2521"/>
      <c r="E137" s="2522" t="s">
        <v>1338</v>
      </c>
      <c r="F137" s="2523">
        <f>COUNTIF($D$42:$D$63,E137)</f>
        <v>1</v>
      </c>
      <c r="G137" s="2524"/>
      <c r="H137" s="2525"/>
      <c r="I137" s="2525"/>
      <c r="J137" s="2525"/>
      <c r="K137" s="2525"/>
      <c r="L137" s="2525"/>
      <c r="M137" s="2525"/>
      <c r="N137" s="2525"/>
      <c r="O137" s="2525"/>
      <c r="P137" s="2525"/>
      <c r="Q137" s="2553">
        <f>SUMIF($D42:$D$63,"B",$Q42:$Q$63)</f>
        <v>10253.1749</v>
      </c>
      <c r="R137" s="2553">
        <f>SUMIF($D42:$D$63,"B",$R42:$R$63)</f>
        <v>41496.5</v>
      </c>
      <c r="S137" s="2525"/>
      <c r="T137" s="2525"/>
      <c r="U137" s="2527"/>
      <c r="V137" s="2528"/>
      <c r="W137" s="2528"/>
      <c r="X137" s="2528"/>
      <c r="Y137" s="2529"/>
    </row>
    <row r="138" spans="1:25" ht="20.100000000000001" customHeight="1">
      <c r="A138" s="4908"/>
      <c r="B138" s="2542" t="s">
        <v>3281</v>
      </c>
      <c r="C138" s="2542" t="s">
        <v>3289</v>
      </c>
      <c r="D138" s="2543"/>
      <c r="E138" s="2544" t="s">
        <v>3285</v>
      </c>
      <c r="F138" s="2546">
        <f>COUNTIF($D$42:$D$63,E138)</f>
        <v>0</v>
      </c>
      <c r="G138" s="2547"/>
      <c r="H138" s="2548"/>
      <c r="I138" s="2548"/>
      <c r="J138" s="2548"/>
      <c r="K138" s="2548"/>
      <c r="L138" s="2548"/>
      <c r="M138" s="2548"/>
      <c r="N138" s="2548"/>
      <c r="O138" s="2548"/>
      <c r="P138" s="2548"/>
      <c r="Q138" s="2526">
        <f>SUMIF($D42:$D$63,"OS",$Q42:$Q$63)</f>
        <v>0</v>
      </c>
      <c r="R138" s="2545">
        <f>SUMIF($D42:$D$63,"OS",$R42:$R$63)</f>
        <v>0</v>
      </c>
      <c r="S138" s="2548"/>
      <c r="T138" s="2548"/>
      <c r="U138" s="2549"/>
      <c r="V138" s="2550"/>
      <c r="W138" s="2550"/>
      <c r="X138" s="2550"/>
      <c r="Y138" s="2551"/>
    </row>
    <row r="139" spans="1:25" ht="20.100000000000001" customHeight="1">
      <c r="A139" s="4908"/>
      <c r="B139" s="2542" t="s">
        <v>3281</v>
      </c>
      <c r="C139" s="2542" t="s">
        <v>3288</v>
      </c>
      <c r="D139" s="2543"/>
      <c r="E139" s="2544" t="s">
        <v>1247</v>
      </c>
      <c r="F139" s="2546">
        <f>COUNTIF($D$42:$D$63,E139)</f>
        <v>8</v>
      </c>
      <c r="G139" s="2547"/>
      <c r="H139" s="2548"/>
      <c r="I139" s="2548"/>
      <c r="J139" s="2548"/>
      <c r="K139" s="2548"/>
      <c r="L139" s="2548"/>
      <c r="M139" s="2548"/>
      <c r="N139" s="2548"/>
      <c r="O139" s="2548"/>
      <c r="P139" s="2548"/>
      <c r="Q139" s="2553">
        <f>SUMIF($D42:$D$63,"PS",$Q42:$Q$63)</f>
        <v>1983.7112499999998</v>
      </c>
      <c r="R139" s="2552">
        <f>SUMIF($D42:$D$63,"PS",$R42:$R$63)</f>
        <v>16572.035437499999</v>
      </c>
      <c r="S139" s="2548"/>
      <c r="T139" s="2548"/>
      <c r="U139" s="2549"/>
      <c r="V139" s="2550"/>
      <c r="W139" s="2550"/>
      <c r="X139" s="2550"/>
      <c r="Y139" s="2551"/>
    </row>
    <row r="140" spans="1:25" ht="20.100000000000001" customHeight="1">
      <c r="A140" s="4907">
        <v>80</v>
      </c>
      <c r="B140" s="2520" t="s">
        <v>3280</v>
      </c>
      <c r="C140" s="2520"/>
      <c r="D140" s="2521"/>
      <c r="E140" s="2522" t="s">
        <v>1338</v>
      </c>
      <c r="F140" s="2523">
        <f>COUNTIF($D$65:$D$102,E140)</f>
        <v>8</v>
      </c>
      <c r="G140" s="2524"/>
      <c r="H140" s="2525"/>
      <c r="I140" s="2525"/>
      <c r="J140" s="2525"/>
      <c r="K140" s="2525"/>
      <c r="L140" s="2525"/>
      <c r="M140" s="2525"/>
      <c r="N140" s="2525"/>
      <c r="O140" s="2525"/>
      <c r="P140" s="2525"/>
      <c r="Q140" s="2553">
        <f>SUMIF($D$65:$D$102,"B",$Q$65:$Q$102)</f>
        <v>10761.795</v>
      </c>
      <c r="R140" s="2553">
        <f>SUMIF($D$65:$D$102,"B",$R$65:$R$102)</f>
        <v>69368.547499999986</v>
      </c>
      <c r="S140" s="2525"/>
      <c r="T140" s="2525"/>
      <c r="U140" s="2527"/>
      <c r="V140" s="2528"/>
      <c r="W140" s="2528"/>
      <c r="X140" s="2528"/>
      <c r="Y140" s="2529"/>
    </row>
    <row r="141" spans="1:25" ht="20.100000000000001" customHeight="1">
      <c r="A141" s="4908"/>
      <c r="B141" s="2542" t="s">
        <v>3281</v>
      </c>
      <c r="C141" s="2542" t="s">
        <v>3289</v>
      </c>
      <c r="D141" s="2532"/>
      <c r="E141" s="2533" t="s">
        <v>3285</v>
      </c>
      <c r="F141" s="2534">
        <f>COUNTIF($D$65:$D$102,E141)</f>
        <v>8</v>
      </c>
      <c r="G141" s="2535"/>
      <c r="H141" s="2536"/>
      <c r="I141" s="2536"/>
      <c r="J141" s="2536"/>
      <c r="K141" s="2536"/>
      <c r="L141" s="2536"/>
      <c r="M141" s="2536"/>
      <c r="N141" s="2536"/>
      <c r="O141" s="2536"/>
      <c r="P141" s="2536"/>
      <c r="Q141" s="2553">
        <f>SUMIF($D$65:$D$102,"OS",$Q$65:$Q$102)</f>
        <v>2326.5</v>
      </c>
      <c r="R141" s="2537">
        <f>SUMIF($D$65:$D$102,"OS",$R$65:$R$102)</f>
        <v>5544</v>
      </c>
      <c r="S141" s="2536"/>
      <c r="T141" s="2536"/>
      <c r="U141" s="2539"/>
      <c r="V141" s="2540"/>
      <c r="W141" s="2540"/>
      <c r="X141" s="2540"/>
      <c r="Y141" s="2541"/>
    </row>
    <row r="142" spans="1:25" ht="20.100000000000001" customHeight="1">
      <c r="A142" s="4905"/>
      <c r="B142" s="2542" t="s">
        <v>3281</v>
      </c>
      <c r="C142" s="2542" t="s">
        <v>3290</v>
      </c>
      <c r="D142" s="2543"/>
      <c r="E142" s="2544" t="s">
        <v>1247</v>
      </c>
      <c r="F142" s="2546">
        <f>COUNTIF($D$65:$D$102,E142)</f>
        <v>0</v>
      </c>
      <c r="G142" s="2547"/>
      <c r="H142" s="2548"/>
      <c r="I142" s="2548"/>
      <c r="J142" s="2548"/>
      <c r="K142" s="2548"/>
      <c r="L142" s="2548"/>
      <c r="M142" s="2548"/>
      <c r="N142" s="2548"/>
      <c r="O142" s="2548"/>
      <c r="P142" s="2548"/>
      <c r="Q142" s="2526">
        <f>SUMIF($D$65:$D$102,"PS",$Q$65:$Q$102)</f>
        <v>0</v>
      </c>
      <c r="R142" s="2545">
        <f>SUMIF($D$65:$D$102,"PS",$R$65:$R$102)</f>
        <v>0</v>
      </c>
      <c r="S142" s="2548"/>
      <c r="T142" s="2548"/>
      <c r="U142" s="2549"/>
      <c r="V142" s="2550"/>
      <c r="W142" s="2550"/>
      <c r="X142" s="2550"/>
      <c r="Y142" s="2551"/>
    </row>
    <row r="143" spans="1:25" ht="20.100000000000001" customHeight="1">
      <c r="A143" s="4907">
        <v>91</v>
      </c>
      <c r="B143" s="2520" t="s">
        <v>3286</v>
      </c>
      <c r="C143" s="2520"/>
      <c r="D143" s="2521"/>
      <c r="E143" s="2522" t="s">
        <v>1338</v>
      </c>
      <c r="F143" s="2523">
        <f>COUNTIF($D$104:$D$115,E143)-1</f>
        <v>1</v>
      </c>
      <c r="G143" s="2524"/>
      <c r="H143" s="2525"/>
      <c r="I143" s="2525"/>
      <c r="J143" s="2525"/>
      <c r="K143" s="2525"/>
      <c r="L143" s="2525"/>
      <c r="M143" s="2525"/>
      <c r="N143" s="2525"/>
      <c r="O143" s="2525"/>
      <c r="P143" s="2525"/>
      <c r="Q143" s="2553">
        <f>SUMIF($D$104:$D$115,"B",$Q$104:$Q$115)</f>
        <v>395.12</v>
      </c>
      <c r="R143" s="2553">
        <f>SUMIF($D$104:$D$115,"B",$R$104:$R$115)</f>
        <v>1737.2094</v>
      </c>
      <c r="S143" s="2525"/>
      <c r="T143" s="2525"/>
      <c r="U143" s="2527"/>
      <c r="V143" s="2528"/>
      <c r="W143" s="2528"/>
      <c r="X143" s="2528"/>
      <c r="Y143" s="2529"/>
    </row>
    <row r="144" spans="1:25" ht="20.100000000000001" customHeight="1">
      <c r="A144" s="4908"/>
      <c r="B144" s="2542" t="s">
        <v>3281</v>
      </c>
      <c r="C144" s="2542" t="s">
        <v>3284</v>
      </c>
      <c r="D144" s="2532"/>
      <c r="E144" s="2533" t="s">
        <v>3285</v>
      </c>
      <c r="F144" s="2534">
        <f>COUNTIF($D$104:$D$115,E144)</f>
        <v>1</v>
      </c>
      <c r="G144" s="2535"/>
      <c r="H144" s="2536"/>
      <c r="I144" s="2536"/>
      <c r="J144" s="2536"/>
      <c r="K144" s="2536"/>
      <c r="L144" s="2536"/>
      <c r="M144" s="2536"/>
      <c r="N144" s="2536"/>
      <c r="O144" s="2536"/>
      <c r="P144" s="2536"/>
      <c r="Q144" s="2553">
        <f>SUMIF($D$104:$D$115,"OS",$Q$104:$Q$115)</f>
        <v>49.5</v>
      </c>
      <c r="R144" s="2537">
        <f>SUMIF($D$104:$D$115,"OS",$R$104:$R$115)</f>
        <v>158.4</v>
      </c>
      <c r="S144" s="2536"/>
      <c r="T144" s="2536"/>
      <c r="U144" s="2539"/>
      <c r="V144" s="2540"/>
      <c r="W144" s="2540"/>
      <c r="X144" s="2540"/>
      <c r="Y144" s="2541"/>
    </row>
    <row r="145" spans="1:25" ht="20.100000000000001" customHeight="1">
      <c r="A145" s="4905"/>
      <c r="B145" s="2520" t="s">
        <v>3281</v>
      </c>
      <c r="C145" s="2520" t="s">
        <v>3288</v>
      </c>
      <c r="D145" s="2521"/>
      <c r="E145" s="2522" t="s">
        <v>1247</v>
      </c>
      <c r="F145" s="2523">
        <f>COUNTIF($D$104:$D$115,E145)</f>
        <v>2</v>
      </c>
      <c r="G145" s="2524"/>
      <c r="H145" s="2525"/>
      <c r="I145" s="2525"/>
      <c r="J145" s="2525"/>
      <c r="K145" s="2525"/>
      <c r="L145" s="2525"/>
      <c r="M145" s="2525"/>
      <c r="N145" s="2525"/>
      <c r="O145" s="2525"/>
      <c r="P145" s="2525"/>
      <c r="Q145" s="2553">
        <f>SUMIF($D$104:$D$115,"PS",$Q$104:$Q$115)</f>
        <v>418</v>
      </c>
      <c r="R145" s="2553">
        <f>SUMIF($D$104:$D$115,"PS",$R$104:$R$115)</f>
        <v>2633.4</v>
      </c>
      <c r="S145" s="2525"/>
      <c r="T145" s="2525"/>
      <c r="U145" s="2527"/>
      <c r="V145" s="2528"/>
      <c r="W145" s="2528"/>
      <c r="X145" s="2528"/>
      <c r="Y145" s="2529"/>
    </row>
    <row r="146" spans="1:25" ht="20.100000000000001" customHeight="1">
      <c r="A146" s="4907">
        <v>93</v>
      </c>
      <c r="B146" s="2520" t="s">
        <v>3283</v>
      </c>
      <c r="C146" s="2520"/>
      <c r="D146" s="2521"/>
      <c r="E146" s="2522" t="s">
        <v>1338</v>
      </c>
      <c r="F146" s="2523">
        <f>COUNTIF($D$121:$D$126,E146)-1</f>
        <v>1</v>
      </c>
      <c r="G146" s="2524"/>
      <c r="H146" s="2525"/>
      <c r="I146" s="2525"/>
      <c r="J146" s="2525"/>
      <c r="K146" s="2525"/>
      <c r="L146" s="2525"/>
      <c r="M146" s="2525"/>
      <c r="N146" s="2525"/>
      <c r="O146" s="2525"/>
      <c r="P146" s="2525"/>
      <c r="Q146" s="2526">
        <f>SUMIF($D$121:$D$126,"B",$Q$121:$Q$126)</f>
        <v>2987.390394</v>
      </c>
      <c r="R146" s="2526">
        <f>SUMIF($D$121:$D$126,"B",$R$121:$R$126)</f>
        <v>15392.545913400001</v>
      </c>
      <c r="S146" s="2525"/>
      <c r="T146" s="2525"/>
      <c r="U146" s="2527"/>
      <c r="V146" s="2528"/>
      <c r="W146" s="2528"/>
      <c r="X146" s="2528"/>
      <c r="Y146" s="2529"/>
    </row>
    <row r="147" spans="1:25" ht="20.100000000000001" customHeight="1">
      <c r="A147" s="4908"/>
      <c r="B147" s="2542" t="s">
        <v>3281</v>
      </c>
      <c r="C147" s="2542" t="s">
        <v>3287</v>
      </c>
      <c r="D147" s="2532"/>
      <c r="E147" s="2533" t="s">
        <v>3285</v>
      </c>
      <c r="F147" s="2534">
        <f t="shared" ref="F147:F148" si="35">COUNTIF($D$121:$D$126,E147)</f>
        <v>0</v>
      </c>
      <c r="G147" s="2535"/>
      <c r="H147" s="2536"/>
      <c r="I147" s="2536"/>
      <c r="J147" s="2536"/>
      <c r="K147" s="2536"/>
      <c r="L147" s="2536"/>
      <c r="M147" s="2536"/>
      <c r="N147" s="2536"/>
      <c r="O147" s="2536"/>
      <c r="P147" s="2536"/>
      <c r="Q147" s="2526">
        <f>SUMIF($D$121:$D$126,"OS",$Q$121:$Q$126)</f>
        <v>0</v>
      </c>
      <c r="R147" s="2537">
        <f>SUMIF($D$121:$D$126,"OS",$R$121:$R$126)</f>
        <v>0</v>
      </c>
      <c r="S147" s="2536"/>
      <c r="T147" s="2536"/>
      <c r="U147" s="2539"/>
      <c r="V147" s="2540"/>
      <c r="W147" s="2540"/>
      <c r="X147" s="2540"/>
      <c r="Y147" s="2554">
        <f ca="1">Y149-L107</f>
        <v>24837.879137999997</v>
      </c>
    </row>
    <row r="148" spans="1:25" ht="20.100000000000001" customHeight="1" thickBot="1">
      <c r="A148" s="4905"/>
      <c r="B148" s="2520" t="s">
        <v>3281</v>
      </c>
      <c r="C148" s="2555" t="s">
        <v>3288</v>
      </c>
      <c r="D148" s="2556"/>
      <c r="E148" s="2557" t="s">
        <v>1247</v>
      </c>
      <c r="F148" s="2558">
        <f t="shared" si="35"/>
        <v>0</v>
      </c>
      <c r="G148" s="2559"/>
      <c r="H148" s="2560"/>
      <c r="I148" s="2560"/>
      <c r="J148" s="2560"/>
      <c r="K148" s="2560"/>
      <c r="L148" s="2560"/>
      <c r="M148" s="2560"/>
      <c r="N148" s="2560"/>
      <c r="O148" s="2560"/>
      <c r="P148" s="2560"/>
      <c r="Q148" s="2561">
        <f>SUMIF($D$121:$D$126,"PS",$Q$121:$Q$126)</f>
        <v>0</v>
      </c>
      <c r="R148" s="2561">
        <f>SUMIF($D$121:$D$126,"PS",$R$121:$R$126)</f>
        <v>0</v>
      </c>
      <c r="S148" s="2560"/>
      <c r="T148" s="2560"/>
      <c r="U148" s="2562"/>
      <c r="V148" s="2563"/>
      <c r="W148" s="2563"/>
      <c r="X148" s="2563"/>
      <c r="Y148" s="2564"/>
    </row>
    <row r="149" spans="1:25" ht="50.1" customHeight="1" thickTop="1">
      <c r="A149" s="4931" t="s">
        <v>3291</v>
      </c>
      <c r="B149" s="2565" t="s">
        <v>3292</v>
      </c>
      <c r="C149" s="2566"/>
      <c r="D149" s="2567"/>
      <c r="E149" s="2568"/>
      <c r="F149" s="2569">
        <f>SUMIF(B127:B148,"BLDG",F127:F148)</f>
        <v>18</v>
      </c>
      <c r="G149" s="2570"/>
      <c r="H149" s="2571"/>
      <c r="I149" s="2571"/>
      <c r="J149" s="2571"/>
      <c r="K149" s="2571"/>
      <c r="L149" s="2571"/>
      <c r="M149" s="2572">
        <f>M12+M22+M46+M79+M123</f>
        <v>2203.491156</v>
      </c>
      <c r="N149" s="2571"/>
      <c r="O149" s="2571"/>
      <c r="P149" s="2571"/>
      <c r="Q149" s="2573">
        <f ca="1">SUMIF($B$127:$D$148,"BLDG",$Q$127:$Q$148)</f>
        <v>27436.490293999996</v>
      </c>
      <c r="R149" s="2573">
        <f ca="1">SUMIF($B$127:$D$148,"BLDG",$R$127:$R$148)</f>
        <v>143438.84081339999</v>
      </c>
      <c r="S149" s="2571"/>
      <c r="T149" s="2571"/>
      <c r="U149" s="2574"/>
      <c r="V149" s="2575"/>
      <c r="W149" s="2575"/>
      <c r="X149" s="2575"/>
      <c r="Y149" s="2576">
        <f ca="1">Q149-M149</f>
        <v>25232.999137999996</v>
      </c>
    </row>
    <row r="150" spans="1:25" ht="30" customHeight="1" thickBot="1">
      <c r="A150" s="4932"/>
      <c r="B150" s="2577" t="s">
        <v>3281</v>
      </c>
      <c r="C150" s="2577"/>
      <c r="D150" s="2578"/>
      <c r="E150" s="2579"/>
      <c r="F150" s="2580">
        <f>SUMIF(B127:B148,"SHELTER",F127:F148)</f>
        <v>24</v>
      </c>
      <c r="G150" s="2581"/>
      <c r="H150" s="2582"/>
      <c r="I150" s="2582"/>
      <c r="J150" s="2582"/>
      <c r="K150" s="2582"/>
      <c r="L150" s="2582"/>
      <c r="M150" s="2582"/>
      <c r="N150" s="2582"/>
      <c r="O150" s="2582"/>
      <c r="P150" s="2582"/>
      <c r="Q150" s="2583">
        <f ca="1">SUMIF($B$127:$D$148,"SHELTER",$Q$127:$Q$148)</f>
        <v>7854.4112499999992</v>
      </c>
      <c r="R150" s="2584">
        <f ca="1">SUMIF($B$127:$D$148,"SHELTER",$R$127:$R$148)</f>
        <v>72503.445437499991</v>
      </c>
      <c r="S150" s="2582"/>
      <c r="T150" s="2582"/>
      <c r="U150" s="2585"/>
      <c r="V150" s="2586"/>
      <c r="W150" s="2586"/>
      <c r="X150" s="2586"/>
      <c r="Y150" s="2587"/>
    </row>
    <row r="151" spans="1:25" ht="50.25" customHeight="1" thickBot="1">
      <c r="A151" s="4933" t="s">
        <v>2071</v>
      </c>
      <c r="B151" s="4934"/>
      <c r="C151" s="4935"/>
      <c r="D151" s="4935"/>
      <c r="E151" s="2588"/>
      <c r="F151" s="2589">
        <f>SUM(F149:F150)</f>
        <v>42</v>
      </c>
      <c r="G151" s="2590"/>
      <c r="H151" s="2591"/>
      <c r="I151" s="2591"/>
      <c r="J151" s="2591"/>
      <c r="K151" s="2591"/>
      <c r="L151" s="2591"/>
      <c r="M151" s="2591"/>
      <c r="N151" s="2591"/>
      <c r="O151" s="2591"/>
      <c r="P151" s="2591"/>
      <c r="Q151" s="2592">
        <f ca="1">SUM(Q149:Q150)</f>
        <v>35290.901543999993</v>
      </c>
      <c r="R151" s="2592">
        <f ca="1">SUM(R149:R150)</f>
        <v>215942.28625089998</v>
      </c>
      <c r="S151" s="2591"/>
      <c r="T151" s="2591"/>
      <c r="U151" s="2593"/>
      <c r="V151" s="2594"/>
      <c r="W151" s="2594"/>
      <c r="X151" s="2594"/>
      <c r="Y151" s="2595" t="s">
        <v>3293</v>
      </c>
    </row>
    <row r="152" spans="1:25" ht="12" customHeight="1">
      <c r="A152" s="4936" t="s">
        <v>3294</v>
      </c>
      <c r="B152" s="4936"/>
      <c r="C152" s="4936"/>
      <c r="D152" s="4936"/>
      <c r="E152" s="4936"/>
      <c r="F152" s="4936"/>
      <c r="G152" s="4936"/>
      <c r="H152" s="4936"/>
      <c r="I152" s="4936"/>
      <c r="J152" s="4936"/>
      <c r="K152" s="2596"/>
      <c r="L152" s="2596"/>
      <c r="M152" s="2596"/>
      <c r="N152" s="2596"/>
      <c r="O152" s="2596"/>
      <c r="P152" s="2596"/>
      <c r="Q152" s="2596"/>
      <c r="R152" s="2596"/>
      <c r="S152" s="2596"/>
      <c r="T152" s="2596"/>
      <c r="U152" s="2597"/>
      <c r="V152" s="2597"/>
      <c r="W152" s="2597"/>
      <c r="X152" s="2597"/>
      <c r="Y152" s="2596"/>
    </row>
    <row r="153" spans="1:25" ht="30" customHeight="1" thickBot="1">
      <c r="A153" s="4937" t="s">
        <v>3295</v>
      </c>
      <c r="B153" s="4938"/>
      <c r="C153" s="4938"/>
      <c r="D153" s="4938"/>
      <c r="E153" s="4938"/>
      <c r="F153" s="4938"/>
      <c r="G153" s="4938"/>
      <c r="H153" s="4938"/>
      <c r="I153" s="4938"/>
      <c r="J153" s="4938"/>
      <c r="K153" s="4938"/>
      <c r="L153" s="4938"/>
      <c r="M153" s="4938"/>
      <c r="N153" s="4938"/>
      <c r="O153" s="4938"/>
      <c r="P153" s="4938"/>
      <c r="Q153" s="4938"/>
      <c r="R153" s="4938"/>
      <c r="S153" s="4938"/>
      <c r="T153" s="4938"/>
      <c r="U153" s="4938"/>
      <c r="V153" s="4938"/>
      <c r="W153" s="4938"/>
      <c r="X153" s="4938"/>
      <c r="Y153" s="4938"/>
    </row>
    <row r="154" spans="1:25" ht="21.95" customHeight="1">
      <c r="A154" s="4913" t="s">
        <v>3296</v>
      </c>
      <c r="B154" s="4914"/>
      <c r="C154" s="4914"/>
      <c r="D154" s="4914"/>
      <c r="E154" s="4914"/>
      <c r="F154" s="4914"/>
      <c r="G154" s="4914"/>
      <c r="H154" s="4914"/>
      <c r="I154" s="4914"/>
      <c r="J154" s="4914"/>
      <c r="K154" s="4915"/>
      <c r="L154" s="4915"/>
      <c r="M154" s="4915"/>
      <c r="N154" s="4915"/>
      <c r="O154" s="4915"/>
      <c r="P154" s="4915"/>
      <c r="Q154" s="4915"/>
      <c r="R154" s="2598"/>
      <c r="S154" s="4916" t="s">
        <v>3297</v>
      </c>
      <c r="T154" s="4917"/>
      <c r="U154" s="4918"/>
      <c r="V154" s="2599"/>
      <c r="W154" s="2599"/>
      <c r="X154" s="2599"/>
      <c r="Y154" s="2600" t="s">
        <v>3298</v>
      </c>
    </row>
    <row r="155" spans="1:25" ht="21.95" customHeight="1">
      <c r="A155" s="4919" t="s">
        <v>3299</v>
      </c>
      <c r="B155" s="4920"/>
      <c r="C155" s="4921"/>
      <c r="D155" s="4925" t="s">
        <v>3300</v>
      </c>
      <c r="E155" s="4926"/>
      <c r="F155" s="4926"/>
      <c r="G155" s="4926"/>
      <c r="H155" s="4926"/>
      <c r="I155" s="4926"/>
      <c r="J155" s="4926"/>
      <c r="K155" s="4926"/>
      <c r="L155" s="4926"/>
      <c r="M155" s="4926"/>
      <c r="N155" s="4926"/>
      <c r="O155" s="4926"/>
      <c r="P155" s="4926"/>
      <c r="Q155" s="4926"/>
      <c r="R155" s="2601"/>
      <c r="S155" s="4927" t="s">
        <v>3301</v>
      </c>
      <c r="T155" s="4928"/>
      <c r="U155" s="4929"/>
      <c r="V155" s="2602"/>
      <c r="W155" s="2602"/>
      <c r="X155" s="2602"/>
      <c r="Y155" s="2603"/>
    </row>
    <row r="156" spans="1:25" ht="21.95" customHeight="1">
      <c r="A156" s="4922"/>
      <c r="B156" s="4923"/>
      <c r="C156" s="4924"/>
      <c r="D156" s="4930"/>
      <c r="E156" s="4928"/>
      <c r="F156" s="4928"/>
      <c r="G156" s="4928"/>
      <c r="H156" s="4928"/>
      <c r="I156" s="4928"/>
      <c r="J156" s="4928"/>
      <c r="K156" s="4928"/>
      <c r="L156" s="4928"/>
      <c r="M156" s="4928"/>
      <c r="N156" s="4928"/>
      <c r="O156" s="4928"/>
      <c r="P156" s="4928"/>
      <c r="Q156" s="4928"/>
      <c r="R156" s="2604"/>
      <c r="S156" s="4927"/>
      <c r="T156" s="4928"/>
      <c r="U156" s="4929"/>
      <c r="V156" s="2602"/>
      <c r="W156" s="2602"/>
      <c r="X156" s="2602"/>
      <c r="Y156" s="2603"/>
    </row>
    <row r="157" spans="1:25" ht="21.95" customHeight="1">
      <c r="A157" s="4919" t="s">
        <v>3302</v>
      </c>
      <c r="B157" s="4920"/>
      <c r="C157" s="4921"/>
      <c r="D157" s="4925" t="s">
        <v>3303</v>
      </c>
      <c r="E157" s="4926"/>
      <c r="F157" s="4926"/>
      <c r="G157" s="4926"/>
      <c r="H157" s="4926"/>
      <c r="I157" s="4926"/>
      <c r="J157" s="4926"/>
      <c r="K157" s="4926"/>
      <c r="L157" s="4926"/>
      <c r="M157" s="4926"/>
      <c r="N157" s="4926"/>
      <c r="O157" s="4926"/>
      <c r="P157" s="4926"/>
      <c r="Q157" s="4926"/>
      <c r="R157" s="2601"/>
      <c r="S157" s="4927"/>
      <c r="T157" s="4928"/>
      <c r="U157" s="4929"/>
      <c r="V157" s="2602"/>
      <c r="W157" s="2602"/>
      <c r="X157" s="2602"/>
      <c r="Y157" s="2603"/>
    </row>
    <row r="158" spans="1:25" ht="21.95" customHeight="1">
      <c r="A158" s="4922"/>
      <c r="B158" s="4923"/>
      <c r="C158" s="4924"/>
      <c r="D158" s="4925"/>
      <c r="E158" s="4926"/>
      <c r="F158" s="4926"/>
      <c r="G158" s="4926"/>
      <c r="H158" s="4926"/>
      <c r="I158" s="4926"/>
      <c r="J158" s="4926"/>
      <c r="K158" s="4926"/>
      <c r="L158" s="4926"/>
      <c r="M158" s="4926"/>
      <c r="N158" s="4926"/>
      <c r="O158" s="4926"/>
      <c r="P158" s="4926"/>
      <c r="Q158" s="4926"/>
      <c r="R158" s="2601"/>
      <c r="S158" s="4927"/>
      <c r="T158" s="4928"/>
      <c r="U158" s="4929"/>
      <c r="V158" s="2602"/>
      <c r="W158" s="2602"/>
      <c r="X158" s="2602"/>
      <c r="Y158" s="2603"/>
    </row>
    <row r="159" spans="1:25" ht="21.95" customHeight="1">
      <c r="A159" s="4919" t="s">
        <v>3304</v>
      </c>
      <c r="B159" s="4920"/>
      <c r="C159" s="4921"/>
      <c r="D159" s="4925" t="s">
        <v>3305</v>
      </c>
      <c r="E159" s="4926"/>
      <c r="F159" s="4926"/>
      <c r="G159" s="4926"/>
      <c r="H159" s="4926"/>
      <c r="I159" s="4926"/>
      <c r="J159" s="4926"/>
      <c r="K159" s="4926"/>
      <c r="L159" s="4926"/>
      <c r="M159" s="4926"/>
      <c r="N159" s="4926"/>
      <c r="O159" s="4926"/>
      <c r="P159" s="4926"/>
      <c r="Q159" s="4926"/>
      <c r="R159" s="2601"/>
      <c r="S159" s="4927" t="s">
        <v>3306</v>
      </c>
      <c r="T159" s="4928"/>
      <c r="U159" s="4929"/>
      <c r="V159" s="2602"/>
      <c r="W159" s="2602"/>
      <c r="X159" s="2602"/>
      <c r="Y159" s="2603"/>
    </row>
    <row r="160" spans="1:25" ht="21.95" customHeight="1">
      <c r="A160" s="4939"/>
      <c r="B160" s="4940"/>
      <c r="C160" s="4941"/>
      <c r="D160" s="4942"/>
      <c r="E160" s="4943"/>
      <c r="F160" s="4943"/>
      <c r="G160" s="4943"/>
      <c r="H160" s="4943"/>
      <c r="I160" s="4943"/>
      <c r="J160" s="4943"/>
      <c r="K160" s="4943"/>
      <c r="L160" s="4943"/>
      <c r="M160" s="4943"/>
      <c r="N160" s="4943"/>
      <c r="O160" s="4943"/>
      <c r="P160" s="4943"/>
      <c r="Q160" s="4943"/>
      <c r="R160" s="2605"/>
      <c r="S160" s="4944" t="s">
        <v>3307</v>
      </c>
      <c r="T160" s="4945"/>
      <c r="U160" s="4946"/>
      <c r="V160" s="2606"/>
      <c r="W160" s="2606"/>
      <c r="X160" s="2606"/>
      <c r="Y160" s="2607"/>
    </row>
    <row r="161" spans="1:25" ht="21.95" customHeight="1">
      <c r="A161" s="4919" t="s">
        <v>3308</v>
      </c>
      <c r="B161" s="4920"/>
      <c r="C161" s="4921"/>
      <c r="D161" s="4925" t="s">
        <v>3309</v>
      </c>
      <c r="E161" s="4926"/>
      <c r="F161" s="4926"/>
      <c r="G161" s="4926"/>
      <c r="H161" s="4926"/>
      <c r="I161" s="4926"/>
      <c r="J161" s="4926"/>
      <c r="K161" s="4926"/>
      <c r="L161" s="4926"/>
      <c r="M161" s="4926"/>
      <c r="N161" s="4926"/>
      <c r="O161" s="4926"/>
      <c r="P161" s="4926"/>
      <c r="Q161" s="4926"/>
      <c r="R161" s="2601"/>
      <c r="S161" s="4927" t="s">
        <v>3310</v>
      </c>
      <c r="T161" s="4928"/>
      <c r="U161" s="4929"/>
      <c r="V161" s="2602"/>
      <c r="W161" s="2602"/>
      <c r="X161" s="2602"/>
      <c r="Y161" s="2603"/>
    </row>
    <row r="162" spans="1:25" ht="21.95" customHeight="1">
      <c r="A162" s="4939"/>
      <c r="B162" s="4940"/>
      <c r="C162" s="4941"/>
      <c r="D162" s="4942" t="s">
        <v>3311</v>
      </c>
      <c r="E162" s="4943"/>
      <c r="F162" s="4943"/>
      <c r="G162" s="4943"/>
      <c r="H162" s="4943"/>
      <c r="I162" s="4943"/>
      <c r="J162" s="4943"/>
      <c r="K162" s="4943"/>
      <c r="L162" s="4943"/>
      <c r="M162" s="4943"/>
      <c r="N162" s="4943"/>
      <c r="O162" s="4943"/>
      <c r="P162" s="4943"/>
      <c r="Q162" s="4943"/>
      <c r="R162" s="2605"/>
      <c r="S162" s="4944"/>
      <c r="T162" s="4945"/>
      <c r="U162" s="4946"/>
      <c r="V162" s="2606"/>
      <c r="W162" s="2606"/>
      <c r="X162" s="2606"/>
      <c r="Y162" s="2607"/>
    </row>
    <row r="163" spans="1:25" ht="21.95" customHeight="1">
      <c r="A163" s="4919" t="s">
        <v>3312</v>
      </c>
      <c r="B163" s="4920"/>
      <c r="C163" s="4921"/>
      <c r="D163" s="4925" t="s">
        <v>3313</v>
      </c>
      <c r="E163" s="4926"/>
      <c r="F163" s="4926"/>
      <c r="G163" s="4926"/>
      <c r="H163" s="4926"/>
      <c r="I163" s="4926"/>
      <c r="J163" s="4926"/>
      <c r="K163" s="4926"/>
      <c r="L163" s="4926"/>
      <c r="M163" s="4926"/>
      <c r="N163" s="4926"/>
      <c r="O163" s="4926"/>
      <c r="P163" s="4926"/>
      <c r="Q163" s="4926"/>
      <c r="R163" s="2601"/>
      <c r="S163" s="4927"/>
      <c r="T163" s="4928"/>
      <c r="U163" s="4929"/>
      <c r="V163" s="2602"/>
      <c r="W163" s="2602"/>
      <c r="X163" s="2602"/>
      <c r="Y163" s="2603"/>
    </row>
    <row r="164" spans="1:25" ht="21.95" customHeight="1">
      <c r="A164" s="4939"/>
      <c r="B164" s="4940"/>
      <c r="C164" s="4941"/>
      <c r="D164" s="4942"/>
      <c r="E164" s="4943"/>
      <c r="F164" s="4943"/>
      <c r="G164" s="4943"/>
      <c r="H164" s="4943"/>
      <c r="I164" s="4943"/>
      <c r="J164" s="4943"/>
      <c r="K164" s="4943"/>
      <c r="L164" s="4943"/>
      <c r="M164" s="4943"/>
      <c r="N164" s="4943"/>
      <c r="O164" s="4943"/>
      <c r="P164" s="4943"/>
      <c r="Q164" s="4943"/>
      <c r="R164" s="2605"/>
      <c r="S164" s="4944"/>
      <c r="T164" s="4945"/>
      <c r="U164" s="4946"/>
      <c r="V164" s="2606"/>
      <c r="W164" s="2606"/>
      <c r="X164" s="2606"/>
      <c r="Y164" s="2607"/>
    </row>
    <row r="165" spans="1:25" ht="21.95" customHeight="1">
      <c r="A165" s="4919" t="s">
        <v>3314</v>
      </c>
      <c r="B165" s="4920"/>
      <c r="C165" s="4921"/>
      <c r="D165" s="4925" t="s">
        <v>3315</v>
      </c>
      <c r="E165" s="4926"/>
      <c r="F165" s="4926"/>
      <c r="G165" s="4926"/>
      <c r="H165" s="4926"/>
      <c r="I165" s="4926"/>
      <c r="J165" s="4926"/>
      <c r="K165" s="4926"/>
      <c r="L165" s="4926"/>
      <c r="M165" s="4926"/>
      <c r="N165" s="4926"/>
      <c r="O165" s="4926"/>
      <c r="P165" s="4926"/>
      <c r="Q165" s="4926"/>
      <c r="R165" s="2601"/>
      <c r="S165" s="4927"/>
      <c r="T165" s="4928"/>
      <c r="U165" s="4929"/>
      <c r="V165" s="2602"/>
      <c r="W165" s="2602"/>
      <c r="X165" s="2602"/>
      <c r="Y165" s="2603"/>
    </row>
    <row r="166" spans="1:25" ht="21.95" customHeight="1">
      <c r="A166" s="4939"/>
      <c r="B166" s="4940"/>
      <c r="C166" s="4941"/>
      <c r="D166" s="4942" t="s">
        <v>3316</v>
      </c>
      <c r="E166" s="4943"/>
      <c r="F166" s="4943"/>
      <c r="G166" s="4943"/>
      <c r="H166" s="4943"/>
      <c r="I166" s="4943"/>
      <c r="J166" s="4943"/>
      <c r="K166" s="4943"/>
      <c r="L166" s="4943"/>
      <c r="M166" s="4943"/>
      <c r="N166" s="4943"/>
      <c r="O166" s="4943"/>
      <c r="P166" s="4943"/>
      <c r="Q166" s="4943"/>
      <c r="R166" s="2605"/>
      <c r="S166" s="4944"/>
      <c r="T166" s="4945"/>
      <c r="U166" s="4946"/>
      <c r="V166" s="2606"/>
      <c r="W166" s="2606"/>
      <c r="X166" s="2606"/>
      <c r="Y166" s="2607"/>
    </row>
    <row r="167" spans="1:25" ht="21.95" customHeight="1">
      <c r="A167" s="4919" t="s">
        <v>3317</v>
      </c>
      <c r="B167" s="4920"/>
      <c r="C167" s="4921"/>
      <c r="D167" s="4925" t="s">
        <v>3318</v>
      </c>
      <c r="E167" s="4926"/>
      <c r="F167" s="4926"/>
      <c r="G167" s="4926"/>
      <c r="H167" s="4926"/>
      <c r="I167" s="4926"/>
      <c r="J167" s="4926"/>
      <c r="K167" s="4926"/>
      <c r="L167" s="4926"/>
      <c r="M167" s="4926"/>
      <c r="N167" s="4926"/>
      <c r="O167" s="4926"/>
      <c r="P167" s="4926"/>
      <c r="Q167" s="4926"/>
      <c r="R167" s="2601"/>
      <c r="S167" s="4927"/>
      <c r="T167" s="4928"/>
      <c r="U167" s="4929"/>
      <c r="V167" s="2602"/>
      <c r="W167" s="2602"/>
      <c r="X167" s="2602"/>
      <c r="Y167" s="2603"/>
    </row>
    <row r="168" spans="1:25" ht="21.95" customHeight="1">
      <c r="A168" s="4939"/>
      <c r="B168" s="4940"/>
      <c r="C168" s="4941"/>
      <c r="D168" s="4942" t="s">
        <v>3319</v>
      </c>
      <c r="E168" s="4943"/>
      <c r="F168" s="4943"/>
      <c r="G168" s="4943"/>
      <c r="H168" s="4943"/>
      <c r="I168" s="4943"/>
      <c r="J168" s="4943"/>
      <c r="K168" s="4943"/>
      <c r="L168" s="4943"/>
      <c r="M168" s="4943"/>
      <c r="N168" s="4943"/>
      <c r="O168" s="4943"/>
      <c r="P168" s="4943"/>
      <c r="Q168" s="4943"/>
      <c r="R168" s="2605"/>
      <c r="S168" s="4944"/>
      <c r="T168" s="4945"/>
      <c r="U168" s="4946"/>
      <c r="V168" s="2606"/>
      <c r="W168" s="2606"/>
      <c r="X168" s="2606"/>
      <c r="Y168" s="2607"/>
    </row>
    <row r="169" spans="1:25" ht="21.95" customHeight="1">
      <c r="A169" s="4919" t="s">
        <v>3320</v>
      </c>
      <c r="B169" s="4920"/>
      <c r="C169" s="4921"/>
      <c r="D169" s="4925" t="s">
        <v>3321</v>
      </c>
      <c r="E169" s="4926"/>
      <c r="F169" s="4926"/>
      <c r="G169" s="4926"/>
      <c r="H169" s="4926"/>
      <c r="I169" s="4926"/>
      <c r="J169" s="4926"/>
      <c r="K169" s="4926"/>
      <c r="L169" s="4926"/>
      <c r="M169" s="4926"/>
      <c r="N169" s="4926"/>
      <c r="O169" s="4926"/>
      <c r="P169" s="4926"/>
      <c r="Q169" s="4926"/>
      <c r="R169" s="2601"/>
      <c r="S169" s="4927"/>
      <c r="T169" s="4928"/>
      <c r="U169" s="4929"/>
      <c r="V169" s="2602"/>
      <c r="W169" s="2602"/>
      <c r="X169" s="2602"/>
      <c r="Y169" s="2603"/>
    </row>
    <row r="170" spans="1:25" ht="21.95" customHeight="1">
      <c r="A170" s="4939"/>
      <c r="B170" s="4940"/>
      <c r="C170" s="4941"/>
      <c r="D170" s="4942"/>
      <c r="E170" s="4943"/>
      <c r="F170" s="4943"/>
      <c r="G170" s="4943"/>
      <c r="H170" s="4943"/>
      <c r="I170" s="4943"/>
      <c r="J170" s="4943"/>
      <c r="K170" s="4943"/>
      <c r="L170" s="4943"/>
      <c r="M170" s="4943"/>
      <c r="N170" s="4943"/>
      <c r="O170" s="4943"/>
      <c r="P170" s="4943"/>
      <c r="Q170" s="4943"/>
      <c r="R170" s="2605"/>
      <c r="S170" s="4944"/>
      <c r="T170" s="4945"/>
      <c r="U170" s="4946"/>
      <c r="V170" s="2606"/>
      <c r="W170" s="2606"/>
      <c r="X170" s="2606"/>
      <c r="Y170" s="2607"/>
    </row>
    <row r="171" spans="1:25" ht="21.95" customHeight="1">
      <c r="A171" s="4919" t="s">
        <v>3322</v>
      </c>
      <c r="B171" s="4920"/>
      <c r="C171" s="4921"/>
      <c r="D171" s="4925" t="s">
        <v>3323</v>
      </c>
      <c r="E171" s="4926"/>
      <c r="F171" s="4926"/>
      <c r="G171" s="4926"/>
      <c r="H171" s="4926"/>
      <c r="I171" s="4926"/>
      <c r="J171" s="4926"/>
      <c r="K171" s="4926"/>
      <c r="L171" s="4926"/>
      <c r="M171" s="4926"/>
      <c r="N171" s="4926"/>
      <c r="O171" s="4926"/>
      <c r="P171" s="4926"/>
      <c r="Q171" s="4926"/>
      <c r="R171" s="2601"/>
      <c r="S171" s="4927"/>
      <c r="T171" s="4928"/>
      <c r="U171" s="4929"/>
      <c r="V171" s="2602"/>
      <c r="W171" s="2602"/>
      <c r="X171" s="2602"/>
      <c r="Y171" s="2603"/>
    </row>
    <row r="172" spans="1:25" ht="21.95" customHeight="1">
      <c r="A172" s="4939"/>
      <c r="B172" s="4940"/>
      <c r="C172" s="4941"/>
      <c r="D172" s="4942"/>
      <c r="E172" s="4943"/>
      <c r="F172" s="4943"/>
      <c r="G172" s="4943"/>
      <c r="H172" s="4943"/>
      <c r="I172" s="4943"/>
      <c r="J172" s="4943"/>
      <c r="K172" s="4943"/>
      <c r="L172" s="4943"/>
      <c r="M172" s="4943"/>
      <c r="N172" s="4943"/>
      <c r="O172" s="4943"/>
      <c r="P172" s="4943"/>
      <c r="Q172" s="4943"/>
      <c r="R172" s="2605"/>
      <c r="S172" s="4944"/>
      <c r="T172" s="4945"/>
      <c r="U172" s="4946"/>
      <c r="V172" s="2606"/>
      <c r="W172" s="2606"/>
      <c r="X172" s="2606"/>
      <c r="Y172" s="2607"/>
    </row>
    <row r="173" spans="1:25" ht="21.95" customHeight="1">
      <c r="A173" s="4919" t="s">
        <v>3324</v>
      </c>
      <c r="B173" s="4920"/>
      <c r="C173" s="4921"/>
      <c r="D173" s="4925" t="s">
        <v>3323</v>
      </c>
      <c r="E173" s="4926"/>
      <c r="F173" s="4926"/>
      <c r="G173" s="4926"/>
      <c r="H173" s="4926"/>
      <c r="I173" s="4926"/>
      <c r="J173" s="4926"/>
      <c r="K173" s="4926"/>
      <c r="L173" s="4926"/>
      <c r="M173" s="4926"/>
      <c r="N173" s="4926"/>
      <c r="O173" s="4926"/>
      <c r="P173" s="4926"/>
      <c r="Q173" s="4926"/>
      <c r="R173" s="2601"/>
      <c r="S173" s="4927"/>
      <c r="T173" s="4928"/>
      <c r="U173" s="4929"/>
      <c r="V173" s="2602"/>
      <c r="W173" s="2602"/>
      <c r="X173" s="2602"/>
      <c r="Y173" s="2603"/>
    </row>
    <row r="174" spans="1:25" ht="21.95" customHeight="1">
      <c r="A174" s="4939"/>
      <c r="B174" s="4940"/>
      <c r="C174" s="4941"/>
      <c r="D174" s="4942" t="s">
        <v>3325</v>
      </c>
      <c r="E174" s="4943"/>
      <c r="F174" s="4943"/>
      <c r="G174" s="4943"/>
      <c r="H174" s="4943"/>
      <c r="I174" s="4943"/>
      <c r="J174" s="4943"/>
      <c r="K174" s="4943"/>
      <c r="L174" s="4943"/>
      <c r="M174" s="4943"/>
      <c r="N174" s="4943"/>
      <c r="O174" s="4943"/>
      <c r="P174" s="4943"/>
      <c r="Q174" s="4943"/>
      <c r="R174" s="2605"/>
      <c r="S174" s="4944"/>
      <c r="T174" s="4945"/>
      <c r="U174" s="4946"/>
      <c r="V174" s="2606"/>
      <c r="W174" s="2606"/>
      <c r="X174" s="2606"/>
      <c r="Y174" s="2607"/>
    </row>
    <row r="175" spans="1:25" ht="21.95" customHeight="1">
      <c r="A175" s="4947" t="s">
        <v>3326</v>
      </c>
      <c r="B175" s="4948"/>
      <c r="C175" s="4949"/>
      <c r="D175" s="4953" t="s">
        <v>3327</v>
      </c>
      <c r="E175" s="4954"/>
      <c r="F175" s="4954"/>
      <c r="G175" s="4954"/>
      <c r="H175" s="4954"/>
      <c r="I175" s="4954"/>
      <c r="J175" s="4954"/>
      <c r="K175" s="4954"/>
      <c r="L175" s="4954"/>
      <c r="M175" s="4954"/>
      <c r="N175" s="4954"/>
      <c r="O175" s="4954"/>
      <c r="P175" s="4954"/>
      <c r="Q175" s="4954"/>
      <c r="R175" s="2601"/>
      <c r="S175" s="4927"/>
      <c r="T175" s="4928"/>
      <c r="U175" s="4929"/>
      <c r="V175" s="2602"/>
      <c r="W175" s="2602"/>
      <c r="X175" s="2602"/>
      <c r="Y175" s="2603"/>
    </row>
    <row r="176" spans="1:25" ht="21.95" customHeight="1" thickBot="1">
      <c r="A176" s="4950"/>
      <c r="B176" s="4951"/>
      <c r="C176" s="4952"/>
      <c r="D176" s="4955" t="s">
        <v>3328</v>
      </c>
      <c r="E176" s="4956"/>
      <c r="F176" s="4956"/>
      <c r="G176" s="4956"/>
      <c r="H176" s="4956"/>
      <c r="I176" s="4956"/>
      <c r="J176" s="4956"/>
      <c r="K176" s="4956"/>
      <c r="L176" s="4956"/>
      <c r="M176" s="4956"/>
      <c r="N176" s="4956"/>
      <c r="O176" s="4956"/>
      <c r="P176" s="4956"/>
      <c r="Q176" s="4956"/>
      <c r="R176" s="2608"/>
      <c r="S176" s="4957"/>
      <c r="T176" s="4958"/>
      <c r="U176" s="4959"/>
      <c r="V176" s="2609"/>
      <c r="W176" s="2609"/>
      <c r="X176" s="2609"/>
      <c r="Y176" s="2610"/>
    </row>
  </sheetData>
  <mergeCells count="648">
    <mergeCell ref="A173:C174"/>
    <mergeCell ref="D173:Q173"/>
    <mergeCell ref="S173:U173"/>
    <mergeCell ref="D174:Q174"/>
    <mergeCell ref="S174:U174"/>
    <mergeCell ref="A175:C176"/>
    <mergeCell ref="D175:Q175"/>
    <mergeCell ref="S175:U175"/>
    <mergeCell ref="D176:Q176"/>
    <mergeCell ref="S176:U176"/>
    <mergeCell ref="A169:C170"/>
    <mergeCell ref="D169:Q169"/>
    <mergeCell ref="S169:U169"/>
    <mergeCell ref="D170:Q170"/>
    <mergeCell ref="S170:U170"/>
    <mergeCell ref="A171:C172"/>
    <mergeCell ref="D171:Q171"/>
    <mergeCell ref="S171:U171"/>
    <mergeCell ref="D172:Q172"/>
    <mergeCell ref="S172:U172"/>
    <mergeCell ref="A165:C166"/>
    <mergeCell ref="D165:Q165"/>
    <mergeCell ref="S165:U165"/>
    <mergeCell ref="D166:Q166"/>
    <mergeCell ref="S166:U166"/>
    <mergeCell ref="A167:C168"/>
    <mergeCell ref="D167:Q167"/>
    <mergeCell ref="S167:U167"/>
    <mergeCell ref="D168:Q168"/>
    <mergeCell ref="S168:U168"/>
    <mergeCell ref="A161:C162"/>
    <mergeCell ref="D161:Q161"/>
    <mergeCell ref="S161:U161"/>
    <mergeCell ref="D162:Q162"/>
    <mergeCell ref="S162:U162"/>
    <mergeCell ref="A163:C164"/>
    <mergeCell ref="D163:Q163"/>
    <mergeCell ref="S163:U163"/>
    <mergeCell ref="D164:Q164"/>
    <mergeCell ref="S164:U164"/>
    <mergeCell ref="A157:C158"/>
    <mergeCell ref="D157:Q157"/>
    <mergeCell ref="S157:U157"/>
    <mergeCell ref="D158:Q158"/>
    <mergeCell ref="S158:U158"/>
    <mergeCell ref="A159:C160"/>
    <mergeCell ref="D159:Q159"/>
    <mergeCell ref="S159:U159"/>
    <mergeCell ref="D160:Q160"/>
    <mergeCell ref="S160:U160"/>
    <mergeCell ref="A154:Q154"/>
    <mergeCell ref="S154:U154"/>
    <mergeCell ref="A155:C156"/>
    <mergeCell ref="D155:Q155"/>
    <mergeCell ref="S155:U155"/>
    <mergeCell ref="D156:Q156"/>
    <mergeCell ref="S156:U156"/>
    <mergeCell ref="A143:A145"/>
    <mergeCell ref="A146:A148"/>
    <mergeCell ref="A149:A150"/>
    <mergeCell ref="A151:D151"/>
    <mergeCell ref="A152:J152"/>
    <mergeCell ref="A153:Y153"/>
    <mergeCell ref="A127:A128"/>
    <mergeCell ref="A129:A130"/>
    <mergeCell ref="A131:A133"/>
    <mergeCell ref="A134:A136"/>
    <mergeCell ref="A137:A139"/>
    <mergeCell ref="A140:A142"/>
    <mergeCell ref="G124:G126"/>
    <mergeCell ref="S124:S126"/>
    <mergeCell ref="T124:T126"/>
    <mergeCell ref="U124:U126"/>
    <mergeCell ref="Y124:Y126"/>
    <mergeCell ref="H126:K126"/>
    <mergeCell ref="A124:A126"/>
    <mergeCell ref="B124:B126"/>
    <mergeCell ref="C124:C126"/>
    <mergeCell ref="D124:D126"/>
    <mergeCell ref="E124:E126"/>
    <mergeCell ref="F124:F126"/>
    <mergeCell ref="G121:G123"/>
    <mergeCell ref="S121:S123"/>
    <mergeCell ref="T121:T123"/>
    <mergeCell ref="U121:U123"/>
    <mergeCell ref="Y121:Y123"/>
    <mergeCell ref="H123:K123"/>
    <mergeCell ref="U117:U119"/>
    <mergeCell ref="Y117:Y119"/>
    <mergeCell ref="H119:K119"/>
    <mergeCell ref="A120:Y120"/>
    <mergeCell ref="A121:A123"/>
    <mergeCell ref="B121:B123"/>
    <mergeCell ref="C121:C123"/>
    <mergeCell ref="D121:D123"/>
    <mergeCell ref="E121:E123"/>
    <mergeCell ref="F121:F123"/>
    <mergeCell ref="A116:Y116"/>
    <mergeCell ref="A117:A119"/>
    <mergeCell ref="B117:B119"/>
    <mergeCell ref="C117:C119"/>
    <mergeCell ref="D117:D119"/>
    <mergeCell ref="E117:E119"/>
    <mergeCell ref="F117:F119"/>
    <mergeCell ref="G117:G119"/>
    <mergeCell ref="S117:S119"/>
    <mergeCell ref="T117:T119"/>
    <mergeCell ref="U114:U115"/>
    <mergeCell ref="Y114:Y115"/>
    <mergeCell ref="H115:K115"/>
    <mergeCell ref="A114:A115"/>
    <mergeCell ref="B114:B115"/>
    <mergeCell ref="C114:C115"/>
    <mergeCell ref="D114:D115"/>
    <mergeCell ref="E114:E115"/>
    <mergeCell ref="F114:F115"/>
    <mergeCell ref="A112:A113"/>
    <mergeCell ref="B112:B113"/>
    <mergeCell ref="C112:C113"/>
    <mergeCell ref="D112:D113"/>
    <mergeCell ref="E112:E113"/>
    <mergeCell ref="F112:F113"/>
    <mergeCell ref="G114:G115"/>
    <mergeCell ref="S114:S115"/>
    <mergeCell ref="T114:T115"/>
    <mergeCell ref="U108:U109"/>
    <mergeCell ref="Y108:Y109"/>
    <mergeCell ref="H109:K109"/>
    <mergeCell ref="G112:G113"/>
    <mergeCell ref="S112:S113"/>
    <mergeCell ref="T112:T113"/>
    <mergeCell ref="U112:U113"/>
    <mergeCell ref="Y112:Y113"/>
    <mergeCell ref="H113:K113"/>
    <mergeCell ref="A110:A111"/>
    <mergeCell ref="B110:B111"/>
    <mergeCell ref="C110:C111"/>
    <mergeCell ref="D110:D111"/>
    <mergeCell ref="E110:E111"/>
    <mergeCell ref="U104:U107"/>
    <mergeCell ref="Y104:Y107"/>
    <mergeCell ref="H107:K107"/>
    <mergeCell ref="A108:A109"/>
    <mergeCell ref="B108:B109"/>
    <mergeCell ref="C108:C109"/>
    <mergeCell ref="D108:D109"/>
    <mergeCell ref="E108:E109"/>
    <mergeCell ref="F108:F109"/>
    <mergeCell ref="G108:G109"/>
    <mergeCell ref="F110:F111"/>
    <mergeCell ref="G110:G111"/>
    <mergeCell ref="S110:S111"/>
    <mergeCell ref="T110:T111"/>
    <mergeCell ref="U110:U111"/>
    <mergeCell ref="Y110:Y111"/>
    <mergeCell ref="H111:K111"/>
    <mergeCell ref="S108:S109"/>
    <mergeCell ref="T108:T109"/>
    <mergeCell ref="A103:Y103"/>
    <mergeCell ref="A104:A107"/>
    <mergeCell ref="B104:B107"/>
    <mergeCell ref="C104:C107"/>
    <mergeCell ref="D104:D107"/>
    <mergeCell ref="E104:E107"/>
    <mergeCell ref="F104:F107"/>
    <mergeCell ref="G104:G107"/>
    <mergeCell ref="S104:S107"/>
    <mergeCell ref="T104:T107"/>
    <mergeCell ref="G101:G102"/>
    <mergeCell ref="S101:S102"/>
    <mergeCell ref="T101:T102"/>
    <mergeCell ref="U101:U102"/>
    <mergeCell ref="Y101:Y102"/>
    <mergeCell ref="H102:K102"/>
    <mergeCell ref="A101:A102"/>
    <mergeCell ref="B101:B102"/>
    <mergeCell ref="C101:C102"/>
    <mergeCell ref="D101:D102"/>
    <mergeCell ref="E101:E102"/>
    <mergeCell ref="F101:F102"/>
    <mergeCell ref="G99:G100"/>
    <mergeCell ref="S99:S100"/>
    <mergeCell ref="T99:T100"/>
    <mergeCell ref="U99:U100"/>
    <mergeCell ref="Y99:Y100"/>
    <mergeCell ref="H100:K100"/>
    <mergeCell ref="A99:A100"/>
    <mergeCell ref="B99:B100"/>
    <mergeCell ref="C99:C100"/>
    <mergeCell ref="D99:D100"/>
    <mergeCell ref="E99:E100"/>
    <mergeCell ref="F99:F100"/>
    <mergeCell ref="G97:G98"/>
    <mergeCell ref="S97:S98"/>
    <mergeCell ref="T97:T98"/>
    <mergeCell ref="U97:U98"/>
    <mergeCell ref="Y97:Y98"/>
    <mergeCell ref="H98:K98"/>
    <mergeCell ref="A97:A98"/>
    <mergeCell ref="B97:B98"/>
    <mergeCell ref="C97:C98"/>
    <mergeCell ref="D97:D98"/>
    <mergeCell ref="E97:E98"/>
    <mergeCell ref="F97:F98"/>
    <mergeCell ref="G95:G96"/>
    <mergeCell ref="S95:S96"/>
    <mergeCell ref="T95:T96"/>
    <mergeCell ref="U95:U96"/>
    <mergeCell ref="Y95:Y96"/>
    <mergeCell ref="H96:K96"/>
    <mergeCell ref="A95:A96"/>
    <mergeCell ref="B95:B96"/>
    <mergeCell ref="C95:C96"/>
    <mergeCell ref="D95:D96"/>
    <mergeCell ref="E95:E96"/>
    <mergeCell ref="F95:F96"/>
    <mergeCell ref="G93:G94"/>
    <mergeCell ref="S93:S94"/>
    <mergeCell ref="T93:T94"/>
    <mergeCell ref="U93:U94"/>
    <mergeCell ref="Y93:Y94"/>
    <mergeCell ref="H94:K94"/>
    <mergeCell ref="A93:A94"/>
    <mergeCell ref="B93:B94"/>
    <mergeCell ref="C93:C94"/>
    <mergeCell ref="D93:D94"/>
    <mergeCell ref="E93:E94"/>
    <mergeCell ref="F93:F94"/>
    <mergeCell ref="G91:G92"/>
    <mergeCell ref="S91:S92"/>
    <mergeCell ref="T91:T92"/>
    <mergeCell ref="U91:U92"/>
    <mergeCell ref="Y91:Y92"/>
    <mergeCell ref="H92:K92"/>
    <mergeCell ref="A91:A92"/>
    <mergeCell ref="B91:B92"/>
    <mergeCell ref="C91:C92"/>
    <mergeCell ref="D91:D92"/>
    <mergeCell ref="E91:E92"/>
    <mergeCell ref="F91:F92"/>
    <mergeCell ref="G89:G90"/>
    <mergeCell ref="S89:S90"/>
    <mergeCell ref="T89:T90"/>
    <mergeCell ref="U89:U90"/>
    <mergeCell ref="Y89:Y90"/>
    <mergeCell ref="H90:K90"/>
    <mergeCell ref="A89:A90"/>
    <mergeCell ref="B89:B90"/>
    <mergeCell ref="C89:C90"/>
    <mergeCell ref="D89:D90"/>
    <mergeCell ref="E89:E90"/>
    <mergeCell ref="F89:F90"/>
    <mergeCell ref="G87:G88"/>
    <mergeCell ref="S87:S88"/>
    <mergeCell ref="T87:T88"/>
    <mergeCell ref="U87:U88"/>
    <mergeCell ref="Y87:Y88"/>
    <mergeCell ref="H88:K88"/>
    <mergeCell ref="A87:A88"/>
    <mergeCell ref="B87:B88"/>
    <mergeCell ref="C87:C88"/>
    <mergeCell ref="D87:D88"/>
    <mergeCell ref="E87:E88"/>
    <mergeCell ref="F87:F88"/>
    <mergeCell ref="G85:G86"/>
    <mergeCell ref="S85:S86"/>
    <mergeCell ref="T85:T86"/>
    <mergeCell ref="U85:U86"/>
    <mergeCell ref="Y85:Y86"/>
    <mergeCell ref="H86:K86"/>
    <mergeCell ref="A85:A86"/>
    <mergeCell ref="B85:B86"/>
    <mergeCell ref="C85:C86"/>
    <mergeCell ref="D85:D86"/>
    <mergeCell ref="E85:E86"/>
    <mergeCell ref="F85:F86"/>
    <mergeCell ref="G83:G84"/>
    <mergeCell ref="S83:S84"/>
    <mergeCell ref="T83:T84"/>
    <mergeCell ref="U83:U84"/>
    <mergeCell ref="Y83:Y84"/>
    <mergeCell ref="H84:K84"/>
    <mergeCell ref="A83:A84"/>
    <mergeCell ref="B83:B84"/>
    <mergeCell ref="C83:C84"/>
    <mergeCell ref="D83:D84"/>
    <mergeCell ref="E83:E84"/>
    <mergeCell ref="F83:F84"/>
    <mergeCell ref="G80:G82"/>
    <mergeCell ref="S80:S82"/>
    <mergeCell ref="T80:T82"/>
    <mergeCell ref="U80:U82"/>
    <mergeCell ref="Y80:Y82"/>
    <mergeCell ref="H82:K82"/>
    <mergeCell ref="A80:A82"/>
    <mergeCell ref="B80:B82"/>
    <mergeCell ref="C80:C82"/>
    <mergeCell ref="D80:D82"/>
    <mergeCell ref="E80:E82"/>
    <mergeCell ref="F80:F82"/>
    <mergeCell ref="G78:G79"/>
    <mergeCell ref="S78:S79"/>
    <mergeCell ref="T78:T79"/>
    <mergeCell ref="U78:U79"/>
    <mergeCell ref="Y78:Y79"/>
    <mergeCell ref="H79:K79"/>
    <mergeCell ref="A78:A79"/>
    <mergeCell ref="B78:B79"/>
    <mergeCell ref="C78:C79"/>
    <mergeCell ref="D78:D79"/>
    <mergeCell ref="E78:E79"/>
    <mergeCell ref="F78:F79"/>
    <mergeCell ref="U76:U77"/>
    <mergeCell ref="Y76:Y77"/>
    <mergeCell ref="H77:K77"/>
    <mergeCell ref="A76:A77"/>
    <mergeCell ref="B76:B77"/>
    <mergeCell ref="C76:C77"/>
    <mergeCell ref="D76:D77"/>
    <mergeCell ref="E76:E77"/>
    <mergeCell ref="F76:F77"/>
    <mergeCell ref="A74:A75"/>
    <mergeCell ref="B74:B75"/>
    <mergeCell ref="C74:C75"/>
    <mergeCell ref="D74:D75"/>
    <mergeCell ref="E74:E75"/>
    <mergeCell ref="F74:F75"/>
    <mergeCell ref="G76:G77"/>
    <mergeCell ref="S76:S77"/>
    <mergeCell ref="T76:T77"/>
    <mergeCell ref="U69:U70"/>
    <mergeCell ref="Y69:Y70"/>
    <mergeCell ref="H70:K70"/>
    <mergeCell ref="G74:G75"/>
    <mergeCell ref="S74:S75"/>
    <mergeCell ref="T74:T75"/>
    <mergeCell ref="U74:U75"/>
    <mergeCell ref="Y74:Y75"/>
    <mergeCell ref="H75:K75"/>
    <mergeCell ref="A71:A73"/>
    <mergeCell ref="B71:B73"/>
    <mergeCell ref="C71:C73"/>
    <mergeCell ref="D71:D73"/>
    <mergeCell ref="E71:E73"/>
    <mergeCell ref="U65:U68"/>
    <mergeCell ref="Y65:Y68"/>
    <mergeCell ref="H68:K68"/>
    <mergeCell ref="A69:A70"/>
    <mergeCell ref="B69:B70"/>
    <mergeCell ref="C69:C70"/>
    <mergeCell ref="D69:D70"/>
    <mergeCell ref="E69:E70"/>
    <mergeCell ref="F69:F70"/>
    <mergeCell ref="G69:G70"/>
    <mergeCell ref="F71:F73"/>
    <mergeCell ref="G71:G73"/>
    <mergeCell ref="S71:S73"/>
    <mergeCell ref="T71:T73"/>
    <mergeCell ref="U71:U73"/>
    <mergeCell ref="Y71:Y73"/>
    <mergeCell ref="H73:K73"/>
    <mergeCell ref="S69:S70"/>
    <mergeCell ref="T69:T70"/>
    <mergeCell ref="A64:Y64"/>
    <mergeCell ref="A65:A68"/>
    <mergeCell ref="B65:B68"/>
    <mergeCell ref="C65:C68"/>
    <mergeCell ref="D65:D68"/>
    <mergeCell ref="E65:E68"/>
    <mergeCell ref="F65:F68"/>
    <mergeCell ref="G65:G68"/>
    <mergeCell ref="S65:S68"/>
    <mergeCell ref="T65:T68"/>
    <mergeCell ref="G62:G63"/>
    <mergeCell ref="S62:S63"/>
    <mergeCell ref="T62:T63"/>
    <mergeCell ref="U62:U63"/>
    <mergeCell ref="Y62:Y63"/>
    <mergeCell ref="H63:K63"/>
    <mergeCell ref="A62:A63"/>
    <mergeCell ref="B62:B63"/>
    <mergeCell ref="C62:C63"/>
    <mergeCell ref="D62:D63"/>
    <mergeCell ref="E62:E63"/>
    <mergeCell ref="F62:F63"/>
    <mergeCell ref="G60:G61"/>
    <mergeCell ref="S60:S61"/>
    <mergeCell ref="T60:T61"/>
    <mergeCell ref="U60:U61"/>
    <mergeCell ref="Y60:Y61"/>
    <mergeCell ref="H61:K61"/>
    <mergeCell ref="A60:A61"/>
    <mergeCell ref="B60:B61"/>
    <mergeCell ref="C60:C61"/>
    <mergeCell ref="D60:D61"/>
    <mergeCell ref="E60:E61"/>
    <mergeCell ref="F60:F61"/>
    <mergeCell ref="G58:G59"/>
    <mergeCell ref="S58:S59"/>
    <mergeCell ref="T58:T59"/>
    <mergeCell ref="U58:U59"/>
    <mergeCell ref="Y58:Y59"/>
    <mergeCell ref="H59:K59"/>
    <mergeCell ref="A58:A59"/>
    <mergeCell ref="B58:B59"/>
    <mergeCell ref="C58:C59"/>
    <mergeCell ref="D58:D59"/>
    <mergeCell ref="E58:E59"/>
    <mergeCell ref="F58:F59"/>
    <mergeCell ref="G56:G57"/>
    <mergeCell ref="S56:S57"/>
    <mergeCell ref="T56:T57"/>
    <mergeCell ref="U56:U57"/>
    <mergeCell ref="Y56:Y57"/>
    <mergeCell ref="H57:K57"/>
    <mergeCell ref="A56:A57"/>
    <mergeCell ref="B56:B57"/>
    <mergeCell ref="C56:C57"/>
    <mergeCell ref="D56:D57"/>
    <mergeCell ref="E56:E57"/>
    <mergeCell ref="F56:F57"/>
    <mergeCell ref="G54:G55"/>
    <mergeCell ref="S54:S55"/>
    <mergeCell ref="T54:T55"/>
    <mergeCell ref="U54:U55"/>
    <mergeCell ref="Y54:Y55"/>
    <mergeCell ref="H55:K55"/>
    <mergeCell ref="A54:A55"/>
    <mergeCell ref="B54:B55"/>
    <mergeCell ref="C54:C55"/>
    <mergeCell ref="D54:D55"/>
    <mergeCell ref="E54:E55"/>
    <mergeCell ref="F54:F55"/>
    <mergeCell ref="G52:G53"/>
    <mergeCell ref="S52:S53"/>
    <mergeCell ref="T52:T53"/>
    <mergeCell ref="U52:U53"/>
    <mergeCell ref="Y52:Y53"/>
    <mergeCell ref="H53:K53"/>
    <mergeCell ref="A52:A53"/>
    <mergeCell ref="B52:B53"/>
    <mergeCell ref="C52:C53"/>
    <mergeCell ref="D52:D53"/>
    <mergeCell ref="E52:E53"/>
    <mergeCell ref="F52:F53"/>
    <mergeCell ref="Y42:Y46"/>
    <mergeCell ref="H46:K46"/>
    <mergeCell ref="G49:G51"/>
    <mergeCell ref="S49:S51"/>
    <mergeCell ref="T49:T51"/>
    <mergeCell ref="U49:U51"/>
    <mergeCell ref="Y49:Y51"/>
    <mergeCell ref="H51:K51"/>
    <mergeCell ref="A49:A51"/>
    <mergeCell ref="B49:B51"/>
    <mergeCell ref="C49:C51"/>
    <mergeCell ref="D49:D51"/>
    <mergeCell ref="E49:E51"/>
    <mergeCell ref="F49:F51"/>
    <mergeCell ref="A47:A48"/>
    <mergeCell ref="B47:B48"/>
    <mergeCell ref="C47:C48"/>
    <mergeCell ref="D47:D48"/>
    <mergeCell ref="E47:E48"/>
    <mergeCell ref="F47:F48"/>
    <mergeCell ref="A41:Y41"/>
    <mergeCell ref="A42:A46"/>
    <mergeCell ref="B42:B46"/>
    <mergeCell ref="C42:C46"/>
    <mergeCell ref="D42:D46"/>
    <mergeCell ref="E42:E46"/>
    <mergeCell ref="F42:F46"/>
    <mergeCell ref="G42:G46"/>
    <mergeCell ref="Q42:Q46"/>
    <mergeCell ref="S42:S46"/>
    <mergeCell ref="G47:G48"/>
    <mergeCell ref="S47:S48"/>
    <mergeCell ref="T47:T48"/>
    <mergeCell ref="U47:U48"/>
    <mergeCell ref="Y47:Y48"/>
    <mergeCell ref="H48:K48"/>
    <mergeCell ref="T42:T46"/>
    <mergeCell ref="U42:U46"/>
    <mergeCell ref="G39:G40"/>
    <mergeCell ref="S39:S40"/>
    <mergeCell ref="T39:T40"/>
    <mergeCell ref="U39:U40"/>
    <mergeCell ref="Y39:Y40"/>
    <mergeCell ref="H40:K40"/>
    <mergeCell ref="A39:A40"/>
    <mergeCell ref="B39:B40"/>
    <mergeCell ref="C39:C40"/>
    <mergeCell ref="D39:D40"/>
    <mergeCell ref="E39:E40"/>
    <mergeCell ref="F39:F40"/>
    <mergeCell ref="G37:G38"/>
    <mergeCell ref="S37:S38"/>
    <mergeCell ref="T37:T38"/>
    <mergeCell ref="U37:U38"/>
    <mergeCell ref="Y37:Y38"/>
    <mergeCell ref="H38:K38"/>
    <mergeCell ref="A37:A38"/>
    <mergeCell ref="B37:B38"/>
    <mergeCell ref="C37:C38"/>
    <mergeCell ref="D37:D38"/>
    <mergeCell ref="E37:E38"/>
    <mergeCell ref="F37:F38"/>
    <mergeCell ref="G35:G36"/>
    <mergeCell ref="S35:S36"/>
    <mergeCell ref="T35:T36"/>
    <mergeCell ref="U35:U36"/>
    <mergeCell ref="Y35:Y36"/>
    <mergeCell ref="H36:K36"/>
    <mergeCell ref="A35:A36"/>
    <mergeCell ref="B35:B36"/>
    <mergeCell ref="C35:C36"/>
    <mergeCell ref="D35:D36"/>
    <mergeCell ref="E35:E36"/>
    <mergeCell ref="F35:F36"/>
    <mergeCell ref="G33:G34"/>
    <mergeCell ref="S33:S34"/>
    <mergeCell ref="T33:T34"/>
    <mergeCell ref="U33:U34"/>
    <mergeCell ref="Y33:Y34"/>
    <mergeCell ref="H34:K34"/>
    <mergeCell ref="A33:A34"/>
    <mergeCell ref="B33:B34"/>
    <mergeCell ref="C33:C34"/>
    <mergeCell ref="D33:D34"/>
    <mergeCell ref="E33:E34"/>
    <mergeCell ref="F33:F34"/>
    <mergeCell ref="G31:G32"/>
    <mergeCell ref="S31:S32"/>
    <mergeCell ref="T31:T32"/>
    <mergeCell ref="U31:U32"/>
    <mergeCell ref="Y31:Y32"/>
    <mergeCell ref="H32:K32"/>
    <mergeCell ref="U28:U29"/>
    <mergeCell ref="Y28:Y29"/>
    <mergeCell ref="H29:K29"/>
    <mergeCell ref="A30:Y30"/>
    <mergeCell ref="A31:A32"/>
    <mergeCell ref="B31:B32"/>
    <mergeCell ref="C31:C32"/>
    <mergeCell ref="D31:D32"/>
    <mergeCell ref="E31:E32"/>
    <mergeCell ref="F31:F32"/>
    <mergeCell ref="U23:U24"/>
    <mergeCell ref="Y23:Y24"/>
    <mergeCell ref="H24:K24"/>
    <mergeCell ref="A27:Y27"/>
    <mergeCell ref="A28:A29"/>
    <mergeCell ref="B28:B29"/>
    <mergeCell ref="C28:C29"/>
    <mergeCell ref="D28:D29"/>
    <mergeCell ref="E28:E29"/>
    <mergeCell ref="F28:F29"/>
    <mergeCell ref="G28:G29"/>
    <mergeCell ref="S28:S29"/>
    <mergeCell ref="T28:T29"/>
    <mergeCell ref="A25:A26"/>
    <mergeCell ref="B25:B26"/>
    <mergeCell ref="C25:C26"/>
    <mergeCell ref="D25:D26"/>
    <mergeCell ref="E25:E26"/>
    <mergeCell ref="U18:U22"/>
    <mergeCell ref="Y18:Y22"/>
    <mergeCell ref="H22:K22"/>
    <mergeCell ref="A23:A24"/>
    <mergeCell ref="B23:B24"/>
    <mergeCell ref="C23:C24"/>
    <mergeCell ref="D23:D24"/>
    <mergeCell ref="E23:E24"/>
    <mergeCell ref="F23:F24"/>
    <mergeCell ref="G23:G24"/>
    <mergeCell ref="F25:F26"/>
    <mergeCell ref="G25:G26"/>
    <mergeCell ref="S25:S26"/>
    <mergeCell ref="T25:T26"/>
    <mergeCell ref="U25:U26"/>
    <mergeCell ref="Y25:Y26"/>
    <mergeCell ref="H26:K26"/>
    <mergeCell ref="S23:S24"/>
    <mergeCell ref="T23:T24"/>
    <mergeCell ref="A18:A22"/>
    <mergeCell ref="B18:B22"/>
    <mergeCell ref="C18:C22"/>
    <mergeCell ref="D18:D22"/>
    <mergeCell ref="E18:E22"/>
    <mergeCell ref="F18:F22"/>
    <mergeCell ref="G18:G22"/>
    <mergeCell ref="S18:S22"/>
    <mergeCell ref="T18:T22"/>
    <mergeCell ref="T15:T16"/>
    <mergeCell ref="U15:U16"/>
    <mergeCell ref="Y15:Y16"/>
    <mergeCell ref="H16:K16"/>
    <mergeCell ref="T13:T14"/>
    <mergeCell ref="U13:U14"/>
    <mergeCell ref="Y13:Y14"/>
    <mergeCell ref="H14:K14"/>
    <mergeCell ref="A17:Y17"/>
    <mergeCell ref="A15:A16"/>
    <mergeCell ref="B15:B16"/>
    <mergeCell ref="C15:C16"/>
    <mergeCell ref="D15:D16"/>
    <mergeCell ref="E15:E16"/>
    <mergeCell ref="F15:F16"/>
    <mergeCell ref="Y8:Y12"/>
    <mergeCell ref="H12:K12"/>
    <mergeCell ref="A13:A14"/>
    <mergeCell ref="B13:B14"/>
    <mergeCell ref="C13:C14"/>
    <mergeCell ref="D13:D14"/>
    <mergeCell ref="E13:E14"/>
    <mergeCell ref="F13:F14"/>
    <mergeCell ref="G13:G14"/>
    <mergeCell ref="S13:S14"/>
    <mergeCell ref="F8:F12"/>
    <mergeCell ref="G8:G12"/>
    <mergeCell ref="Q8:Q12"/>
    <mergeCell ref="S8:S12"/>
    <mergeCell ref="T8:T12"/>
    <mergeCell ref="U8:U12"/>
    <mergeCell ref="G15:G16"/>
    <mergeCell ref="S15:S16"/>
    <mergeCell ref="Y5:Y6"/>
    <mergeCell ref="A7:Y7"/>
    <mergeCell ref="A8:A12"/>
    <mergeCell ref="B8:B12"/>
    <mergeCell ref="C8:C12"/>
    <mergeCell ref="D8:D12"/>
    <mergeCell ref="E8:E12"/>
    <mergeCell ref="F5:F6"/>
    <mergeCell ref="G5:G6"/>
    <mergeCell ref="H5:P5"/>
    <mergeCell ref="Q5:Q6"/>
    <mergeCell ref="R5:R6"/>
    <mergeCell ref="S5:S6"/>
    <mergeCell ref="A1:D1"/>
    <mergeCell ref="A5:A6"/>
    <mergeCell ref="B5:B6"/>
    <mergeCell ref="C5:C6"/>
    <mergeCell ref="D5:D6"/>
    <mergeCell ref="E5:E6"/>
    <mergeCell ref="T5:T6"/>
    <mergeCell ref="U5:U6"/>
    <mergeCell ref="V5:X5"/>
  </mergeCells>
  <phoneticPr fontId="6" type="noConversion"/>
  <printOptions horizontalCentered="1"/>
  <pageMargins left="0.39370078740157483" right="0.39370078740157483" top="0.39370078740157483" bottom="0.39370078740157483" header="0.31496062992125984" footer="0.31496062992125984"/>
  <pageSetup paperSize="8" scale="39" fitToHeight="0" orientation="portrait" r:id="rId1"/>
  <rowBreaks count="1" manualBreakCount="1">
    <brk id="102" max="24" man="1"/>
  </rowBreaks>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I130"/>
  <sheetViews>
    <sheetView view="pageBreakPreview" zoomScaleNormal="40" zoomScaleSheetLayoutView="100" workbookViewId="0">
      <pane ySplit="6" topLeftCell="A79" activePane="bottomLeft" state="frozen"/>
      <selection activeCell="K22" sqref="K22"/>
      <selection pane="bottomLeft" activeCell="K22" sqref="K22"/>
    </sheetView>
  </sheetViews>
  <sheetFormatPr defaultColWidth="8.875" defaultRowHeight="14.25"/>
  <cols>
    <col min="1" max="1" width="8.25" style="1989" customWidth="1"/>
    <col min="2" max="2" width="9.875" style="1989" hidden="1" customWidth="1"/>
    <col min="3" max="3" width="16" style="1989" customWidth="1"/>
    <col min="4" max="4" width="23.625" style="1989" customWidth="1"/>
    <col min="5" max="5" width="6.75" style="2043" customWidth="1"/>
    <col min="6" max="6" width="6" style="1989" customWidth="1"/>
    <col min="7" max="7" width="11.75" style="1989" customWidth="1"/>
    <col min="8" max="8" width="13.75" style="1989" customWidth="1"/>
    <col min="9" max="9" width="8.875" style="1989" customWidth="1"/>
    <col min="10" max="10" width="8.875" style="2360" customWidth="1"/>
    <col min="11" max="11" width="8.875" style="1989" customWidth="1"/>
    <col min="12" max="12" width="8.875" style="2361" customWidth="1"/>
    <col min="13" max="13" width="12.125" style="2360" customWidth="1"/>
    <col min="14" max="14" width="11.125" style="2361" customWidth="1"/>
    <col min="15" max="15" width="16.875" style="1989" hidden="1" customWidth="1"/>
    <col min="16" max="16" width="18.75" style="1985" hidden="1" customWidth="1"/>
    <col min="17" max="17" width="14.125" style="1989" hidden="1" customWidth="1"/>
    <col min="18" max="18" width="12.125" style="2360" customWidth="1"/>
    <col min="19" max="19" width="11.125" style="2360" customWidth="1"/>
    <col min="20" max="20" width="8.875" style="1989" customWidth="1"/>
    <col min="21" max="21" width="6.75" style="1989" customWidth="1"/>
    <col min="22" max="22" width="6.75" style="2362" customWidth="1"/>
    <col min="23" max="23" width="18.25" style="1989" customWidth="1"/>
    <col min="24" max="24" width="8.25" style="2362" customWidth="1"/>
    <col min="25" max="32" width="9.875" style="2362" customWidth="1"/>
    <col min="33" max="33" width="35.125" style="1989" customWidth="1"/>
    <col min="34" max="34" width="32.375" style="1989" customWidth="1"/>
    <col min="35" max="35" width="5.5" style="1989" customWidth="1"/>
    <col min="36" max="16384" width="8.875" style="1989"/>
  </cols>
  <sheetData>
    <row r="1" spans="1:34" ht="30">
      <c r="A1" s="1980" t="s">
        <v>2811</v>
      </c>
      <c r="B1" s="1981"/>
      <c r="C1" s="1981"/>
      <c r="D1" s="1981"/>
      <c r="E1" s="1982"/>
      <c r="F1" s="1981"/>
      <c r="G1" s="1981"/>
      <c r="H1" s="1981"/>
      <c r="I1" s="1981"/>
      <c r="J1" s="1983"/>
      <c r="K1" s="1981"/>
      <c r="L1" s="1984"/>
      <c r="M1" s="1983"/>
      <c r="N1" s="1984"/>
      <c r="O1" s="1981"/>
      <c r="Q1" s="1981"/>
      <c r="R1" s="1983"/>
      <c r="S1" s="1983"/>
      <c r="T1" s="1981"/>
      <c r="U1" s="1981"/>
      <c r="V1" s="1986"/>
      <c r="W1" s="1981"/>
      <c r="X1" s="1986"/>
      <c r="Y1" s="1986"/>
      <c r="Z1" s="1986"/>
      <c r="AA1" s="1986"/>
      <c r="AB1" s="1986"/>
      <c r="AC1" s="1986"/>
      <c r="AD1" s="1987"/>
      <c r="AE1" s="1988" t="s">
        <v>2812</v>
      </c>
      <c r="AF1" s="1986"/>
      <c r="AG1" s="1981"/>
    </row>
    <row r="2" spans="1:34" ht="30">
      <c r="A2" s="1990" t="s">
        <v>2813</v>
      </c>
      <c r="B2" s="1991"/>
      <c r="C2" s="1991"/>
      <c r="D2" s="1992"/>
      <c r="E2" s="1982"/>
      <c r="F2" s="1981"/>
      <c r="G2" s="1993"/>
      <c r="H2" s="1981"/>
      <c r="I2" s="1984"/>
      <c r="J2" s="1983"/>
      <c r="K2" s="1981"/>
      <c r="L2" s="1985"/>
      <c r="M2" s="1983"/>
      <c r="N2" s="1984"/>
      <c r="O2" s="1981"/>
      <c r="Q2" s="1981"/>
      <c r="R2" s="1983"/>
      <c r="S2" s="1983"/>
      <c r="T2" s="1981"/>
      <c r="U2" s="1981"/>
      <c r="V2" s="1986"/>
      <c r="W2" s="1981"/>
      <c r="X2" s="1986"/>
      <c r="Y2" s="1986"/>
      <c r="Z2" s="1986"/>
      <c r="AA2" s="1986"/>
      <c r="AB2" s="1986"/>
      <c r="AC2" s="1986"/>
      <c r="AD2" s="1994"/>
      <c r="AE2" s="1988" t="s">
        <v>2814</v>
      </c>
      <c r="AF2" s="1986"/>
      <c r="AG2" s="1981"/>
    </row>
    <row r="3" spans="1:34" ht="26.25">
      <c r="A3" s="1995" t="s">
        <v>2815</v>
      </c>
      <c r="B3" s="1991"/>
      <c r="C3" s="1991"/>
      <c r="D3" s="1992"/>
      <c r="E3" s="1982"/>
      <c r="F3" s="1981"/>
      <c r="G3" s="1996"/>
      <c r="H3" s="1981"/>
      <c r="I3" s="1981"/>
      <c r="J3" s="1983"/>
      <c r="K3" s="1997"/>
      <c r="L3" s="1984"/>
      <c r="M3" s="1983"/>
      <c r="N3" s="1984"/>
      <c r="O3" s="1981"/>
      <c r="Q3" s="1981"/>
      <c r="R3" s="1983"/>
      <c r="S3" s="1983"/>
      <c r="T3" s="1981"/>
      <c r="U3" s="1981"/>
      <c r="V3" s="1986"/>
      <c r="W3" s="1998"/>
      <c r="X3" s="1999"/>
      <c r="Y3" s="1999"/>
      <c r="Z3" s="1999"/>
      <c r="AA3" s="1999"/>
      <c r="AB3" s="1999"/>
      <c r="AC3" s="1999"/>
      <c r="AD3" s="2000"/>
      <c r="AE3" s="2001" t="s">
        <v>2816</v>
      </c>
      <c r="AF3" s="1999"/>
      <c r="AG3" s="1998"/>
    </row>
    <row r="4" spans="1:34" ht="30" thickBot="1">
      <c r="A4" s="2002" t="s">
        <v>733</v>
      </c>
      <c r="B4" s="2003"/>
      <c r="C4" s="2003"/>
      <c r="D4" s="2003"/>
      <c r="E4" s="2004"/>
      <c r="F4" s="2003"/>
      <c r="G4" s="1996"/>
      <c r="H4" s="4962" t="s">
        <v>2817</v>
      </c>
      <c r="I4" s="4962"/>
      <c r="J4" s="4962"/>
      <c r="K4" s="4962"/>
      <c r="L4" s="4962"/>
      <c r="M4" s="4962"/>
      <c r="N4" s="2005"/>
      <c r="O4" s="2006"/>
      <c r="P4" s="2006"/>
      <c r="Q4" s="2006"/>
      <c r="R4" s="2007"/>
      <c r="S4" s="2008"/>
      <c r="T4" s="2009"/>
      <c r="U4" s="2009"/>
      <c r="V4" s="2010"/>
      <c r="W4" s="2011"/>
      <c r="X4" s="2003"/>
      <c r="Y4" s="2012"/>
      <c r="Z4" s="2013" t="s">
        <v>2818</v>
      </c>
      <c r="AA4" s="2012"/>
      <c r="AB4" s="2012"/>
      <c r="AC4" s="2012"/>
      <c r="AD4" s="2012"/>
      <c r="AE4" s="2013" t="s">
        <v>2816</v>
      </c>
      <c r="AF4" s="2012"/>
      <c r="AG4" s="2014" t="s">
        <v>2819</v>
      </c>
    </row>
    <row r="5" spans="1:34" ht="15.75" customHeight="1">
      <c r="A5" s="4963" t="s">
        <v>0</v>
      </c>
      <c r="B5" s="4965" t="s">
        <v>2820</v>
      </c>
      <c r="C5" s="4967" t="s">
        <v>2821</v>
      </c>
      <c r="D5" s="4967" t="s">
        <v>2082</v>
      </c>
      <c r="E5" s="4965" t="s">
        <v>2822</v>
      </c>
      <c r="F5" s="4967" t="s">
        <v>2</v>
      </c>
      <c r="G5" s="4967" t="s">
        <v>14</v>
      </c>
      <c r="H5" s="4969" t="s">
        <v>3</v>
      </c>
      <c r="I5" s="4970"/>
      <c r="J5" s="4970"/>
      <c r="K5" s="4970"/>
      <c r="L5" s="4970"/>
      <c r="M5" s="4971" t="s">
        <v>2823</v>
      </c>
      <c r="N5" s="4973" t="s">
        <v>2824</v>
      </c>
      <c r="O5" s="4960" t="s">
        <v>2825</v>
      </c>
      <c r="P5" s="4967" t="s">
        <v>2826</v>
      </c>
      <c r="Q5" s="4977" t="s">
        <v>2827</v>
      </c>
      <c r="R5" s="4979" t="s">
        <v>2828</v>
      </c>
      <c r="S5" s="4960" t="s">
        <v>2829</v>
      </c>
      <c r="T5" s="4960" t="s">
        <v>2830</v>
      </c>
      <c r="U5" s="4965" t="s">
        <v>2831</v>
      </c>
      <c r="V5" s="4983" t="s">
        <v>759</v>
      </c>
      <c r="W5" s="4965" t="s">
        <v>2832</v>
      </c>
      <c r="X5" s="4983" t="s">
        <v>2833</v>
      </c>
      <c r="Y5" s="4983" t="s">
        <v>2834</v>
      </c>
      <c r="Z5" s="4983" t="s">
        <v>2835</v>
      </c>
      <c r="AA5" s="4983" t="s">
        <v>2836</v>
      </c>
      <c r="AB5" s="2015" t="s">
        <v>2837</v>
      </c>
      <c r="AC5" s="2015" t="s">
        <v>2837</v>
      </c>
      <c r="AD5" s="4983" t="s">
        <v>2838</v>
      </c>
      <c r="AE5" s="4983" t="s">
        <v>2839</v>
      </c>
      <c r="AF5" s="4985" t="s">
        <v>2840</v>
      </c>
      <c r="AG5" s="4981" t="s">
        <v>2841</v>
      </c>
    </row>
    <row r="6" spans="1:34" ht="15.75">
      <c r="A6" s="4964"/>
      <c r="B6" s="4966"/>
      <c r="C6" s="4968"/>
      <c r="D6" s="4968"/>
      <c r="E6" s="4968"/>
      <c r="F6" s="4968"/>
      <c r="G6" s="4968"/>
      <c r="H6" s="2016" t="s">
        <v>769</v>
      </c>
      <c r="I6" s="2016" t="s">
        <v>770</v>
      </c>
      <c r="J6" s="2017" t="s">
        <v>771</v>
      </c>
      <c r="K6" s="2016" t="s">
        <v>772</v>
      </c>
      <c r="L6" s="2018" t="s">
        <v>773</v>
      </c>
      <c r="M6" s="4972"/>
      <c r="N6" s="4974"/>
      <c r="O6" s="4975"/>
      <c r="P6" s="4976"/>
      <c r="Q6" s="4978"/>
      <c r="R6" s="4980"/>
      <c r="S6" s="4961"/>
      <c r="T6" s="4961"/>
      <c r="U6" s="4966"/>
      <c r="V6" s="4984"/>
      <c r="W6" s="4966"/>
      <c r="X6" s="4984"/>
      <c r="Y6" s="4984"/>
      <c r="Z6" s="4984"/>
      <c r="AA6" s="4984"/>
      <c r="AB6" s="2019" t="s">
        <v>2842</v>
      </c>
      <c r="AC6" s="2019" t="s">
        <v>2843</v>
      </c>
      <c r="AD6" s="4984"/>
      <c r="AE6" s="4984"/>
      <c r="AF6" s="4984"/>
      <c r="AG6" s="4982"/>
    </row>
    <row r="7" spans="1:34" s="2043" customFormat="1" ht="15" customHeight="1">
      <c r="A7" s="2020">
        <v>1</v>
      </c>
      <c r="B7" s="2021"/>
      <c r="C7" s="2022" t="s">
        <v>2844</v>
      </c>
      <c r="D7" s="4992" t="s">
        <v>2845</v>
      </c>
      <c r="E7" s="2023" t="s">
        <v>2846</v>
      </c>
      <c r="F7" s="2023">
        <v>1</v>
      </c>
      <c r="G7" s="2023" t="s">
        <v>2847</v>
      </c>
      <c r="H7" s="2024" t="s">
        <v>819</v>
      </c>
      <c r="I7" s="2025">
        <v>30</v>
      </c>
      <c r="J7" s="2026">
        <v>77</v>
      </c>
      <c r="K7" s="2025">
        <v>5</v>
      </c>
      <c r="L7" s="2027">
        <f>SUM(I7*J7)</f>
        <v>2310</v>
      </c>
      <c r="M7" s="2028">
        <f>SUM(L12:L12)</f>
        <v>7090</v>
      </c>
      <c r="N7" s="2029">
        <f>K7*M7</f>
        <v>35450</v>
      </c>
      <c r="O7" s="2030"/>
      <c r="P7" s="2031"/>
      <c r="Q7" s="2032"/>
      <c r="R7" s="2033">
        <f>M7*F7</f>
        <v>7090</v>
      </c>
      <c r="S7" s="2034" t="s">
        <v>2848</v>
      </c>
      <c r="T7" s="2035"/>
      <c r="U7" s="2035"/>
      <c r="V7" s="2036"/>
      <c r="W7" s="2037"/>
      <c r="X7" s="2022" t="s">
        <v>2848</v>
      </c>
      <c r="Y7" s="2038">
        <v>140</v>
      </c>
      <c r="Z7" s="2039">
        <v>210</v>
      </c>
      <c r="AA7" s="2039">
        <f>Z7-Y7</f>
        <v>70</v>
      </c>
      <c r="AB7" s="2039"/>
      <c r="AC7" s="2039"/>
      <c r="AD7" s="2038"/>
      <c r="AE7" s="2040" t="s">
        <v>2849</v>
      </c>
      <c r="AF7" s="2038"/>
      <c r="AG7" s="2041" t="s">
        <v>2850</v>
      </c>
      <c r="AH7" s="2042" t="s">
        <v>2851</v>
      </c>
    </row>
    <row r="8" spans="1:34" s="2043" customFormat="1" ht="15" customHeight="1">
      <c r="A8" s="2044"/>
      <c r="B8" s="2021"/>
      <c r="C8" s="2045"/>
      <c r="D8" s="4993"/>
      <c r="E8" s="2046"/>
      <c r="F8" s="2046"/>
      <c r="G8" s="2046"/>
      <c r="H8" s="2047" t="s">
        <v>2852</v>
      </c>
      <c r="I8" s="2048">
        <v>9</v>
      </c>
      <c r="J8" s="2049">
        <v>10</v>
      </c>
      <c r="K8" s="2048">
        <v>5</v>
      </c>
      <c r="L8" s="2050">
        <f t="shared" ref="L8:L11" si="0">SUM(I8*J8)</f>
        <v>90</v>
      </c>
      <c r="M8" s="2051"/>
      <c r="N8" s="2052"/>
      <c r="O8" s="2053"/>
      <c r="P8" s="2054"/>
      <c r="Q8" s="2055"/>
      <c r="R8" s="2056"/>
      <c r="S8" s="2057"/>
      <c r="T8" s="2058"/>
      <c r="U8" s="2058"/>
      <c r="V8" s="2059"/>
      <c r="W8" s="2060"/>
      <c r="X8" s="2045"/>
      <c r="Y8" s="2061"/>
      <c r="Z8" s="2061"/>
      <c r="AA8" s="2061"/>
      <c r="AB8" s="2061" t="s">
        <v>2853</v>
      </c>
      <c r="AC8" s="2062" t="s">
        <v>2854</v>
      </c>
      <c r="AD8" s="2061"/>
      <c r="AE8" s="2063"/>
      <c r="AF8" s="2061"/>
      <c r="AG8" s="2064"/>
      <c r="AH8" s="2042"/>
    </row>
    <row r="9" spans="1:34" s="2043" customFormat="1" ht="15" customHeight="1">
      <c r="A9" s="2044"/>
      <c r="B9" s="2021"/>
      <c r="C9" s="2045"/>
      <c r="D9" s="4993"/>
      <c r="E9" s="2046"/>
      <c r="F9" s="2046"/>
      <c r="G9" s="2046"/>
      <c r="H9" s="2047" t="s">
        <v>2855</v>
      </c>
      <c r="I9" s="2048">
        <v>7</v>
      </c>
      <c r="J9" s="2049">
        <v>10</v>
      </c>
      <c r="K9" s="2048">
        <v>5</v>
      </c>
      <c r="L9" s="2050">
        <f t="shared" si="0"/>
        <v>70</v>
      </c>
      <c r="M9" s="2051"/>
      <c r="N9" s="2052"/>
      <c r="O9" s="2053"/>
      <c r="P9" s="2054"/>
      <c r="Q9" s="2055"/>
      <c r="R9" s="2056"/>
      <c r="S9" s="2057"/>
      <c r="T9" s="2058"/>
      <c r="U9" s="2058"/>
      <c r="V9" s="2059"/>
      <c r="W9" s="2060"/>
      <c r="X9" s="2045"/>
      <c r="Y9" s="2061"/>
      <c r="Z9" s="2061"/>
      <c r="AA9" s="2061"/>
      <c r="AB9" s="2061"/>
      <c r="AC9" s="2062"/>
      <c r="AD9" s="2061"/>
      <c r="AE9" s="2063"/>
      <c r="AF9" s="2061"/>
      <c r="AG9" s="2064"/>
      <c r="AH9" s="2042"/>
    </row>
    <row r="10" spans="1:34" s="2043" customFormat="1" ht="15" customHeight="1">
      <c r="A10" s="2044"/>
      <c r="B10" s="2021"/>
      <c r="C10" s="2045"/>
      <c r="D10" s="4993"/>
      <c r="E10" s="2046"/>
      <c r="F10" s="2046"/>
      <c r="G10" s="2046"/>
      <c r="H10" s="2065" t="s">
        <v>2856</v>
      </c>
      <c r="I10" s="2048">
        <v>30</v>
      </c>
      <c r="J10" s="2049">
        <v>77</v>
      </c>
      <c r="K10" s="2066">
        <v>5</v>
      </c>
      <c r="L10" s="2067">
        <f t="shared" si="0"/>
        <v>2310</v>
      </c>
      <c r="M10" s="2051"/>
      <c r="N10" s="2052"/>
      <c r="O10" s="2053"/>
      <c r="P10" s="2054"/>
      <c r="Q10" s="2055"/>
      <c r="R10" s="2056"/>
      <c r="S10" s="2051"/>
      <c r="T10" s="2058"/>
      <c r="U10" s="2058"/>
      <c r="V10" s="2059"/>
      <c r="W10" s="2060"/>
      <c r="X10" s="2068"/>
      <c r="Y10" s="2069" t="s">
        <v>2857</v>
      </c>
      <c r="Z10" s="2069" t="s">
        <v>2858</v>
      </c>
      <c r="AA10" s="2069"/>
      <c r="AB10" s="2069">
        <v>41.3</v>
      </c>
      <c r="AC10" s="2070">
        <v>129.56</v>
      </c>
      <c r="AD10" s="2069"/>
      <c r="AE10" s="2071" t="s">
        <v>2859</v>
      </c>
      <c r="AF10" s="2069"/>
      <c r="AG10" s="2064" t="s">
        <v>2860</v>
      </c>
      <c r="AH10" s="2042"/>
    </row>
    <row r="11" spans="1:34" s="2043" customFormat="1" ht="15" customHeight="1">
      <c r="A11" s="2044"/>
      <c r="B11" s="2072"/>
      <c r="C11" s="2021"/>
      <c r="D11" s="4993"/>
      <c r="E11" s="2046"/>
      <c r="F11" s="2046"/>
      <c r="G11" s="2046"/>
      <c r="H11" s="2065" t="s">
        <v>2861</v>
      </c>
      <c r="I11" s="2066">
        <v>30</v>
      </c>
      <c r="J11" s="2073">
        <v>77</v>
      </c>
      <c r="K11" s="2066">
        <v>5</v>
      </c>
      <c r="L11" s="2067">
        <f t="shared" si="0"/>
        <v>2310</v>
      </c>
      <c r="M11" s="2051"/>
      <c r="N11" s="2052"/>
      <c r="O11" s="2053"/>
      <c r="P11" s="2054"/>
      <c r="Q11" s="2055"/>
      <c r="R11" s="2056"/>
      <c r="S11" s="2051"/>
      <c r="T11" s="2058"/>
      <c r="U11" s="2058"/>
      <c r="V11" s="2074"/>
      <c r="W11" s="2060"/>
      <c r="X11" s="2068"/>
      <c r="Y11" s="2069"/>
      <c r="Z11" s="2069"/>
      <c r="AA11" s="2069"/>
      <c r="AB11" s="2069"/>
      <c r="AC11" s="2069"/>
      <c r="AD11" s="2069"/>
      <c r="AE11" s="2069"/>
      <c r="AF11" s="2069"/>
      <c r="AG11" s="2064" t="s">
        <v>2862</v>
      </c>
      <c r="AH11" s="2042"/>
    </row>
    <row r="12" spans="1:34" ht="15" customHeight="1">
      <c r="A12" s="2075"/>
      <c r="B12" s="2076"/>
      <c r="C12" s="2021"/>
      <c r="D12" s="4994"/>
      <c r="E12" s="2077"/>
      <c r="F12" s="2077"/>
      <c r="G12" s="2077"/>
      <c r="H12" s="4989" t="s">
        <v>915</v>
      </c>
      <c r="I12" s="4990"/>
      <c r="J12" s="4990"/>
      <c r="K12" s="4991"/>
      <c r="L12" s="2078">
        <f>SUM(L7:L11)</f>
        <v>7090</v>
      </c>
      <c r="M12" s="2079"/>
      <c r="N12" s="2078">
        <f>SUM(N7:N11)</f>
        <v>35450</v>
      </c>
      <c r="O12" s="2080"/>
      <c r="P12" s="2081"/>
      <c r="Q12" s="2082"/>
      <c r="R12" s="2079"/>
      <c r="S12" s="2083"/>
      <c r="T12" s="2084"/>
      <c r="U12" s="2084"/>
      <c r="V12" s="2085"/>
      <c r="W12" s="2086"/>
      <c r="X12" s="2087"/>
      <c r="Y12" s="2088"/>
      <c r="Z12" s="2088"/>
      <c r="AA12" s="2088"/>
      <c r="AB12" s="2088"/>
      <c r="AC12" s="2088"/>
      <c r="AD12" s="2088"/>
      <c r="AE12" s="2088"/>
      <c r="AF12" s="2088"/>
      <c r="AG12" s="2089" t="s">
        <v>2863</v>
      </c>
      <c r="AH12" s="2042"/>
    </row>
    <row r="13" spans="1:34" s="2043" customFormat="1" ht="15" customHeight="1">
      <c r="A13" s="2020">
        <v>2</v>
      </c>
      <c r="B13" s="2021"/>
      <c r="C13" s="2021"/>
      <c r="D13" s="4986" t="s">
        <v>2864</v>
      </c>
      <c r="E13" s="2023" t="s">
        <v>2865</v>
      </c>
      <c r="F13" s="2023">
        <v>1</v>
      </c>
      <c r="G13" s="2023" t="s">
        <v>2866</v>
      </c>
      <c r="H13" s="2024" t="s">
        <v>819</v>
      </c>
      <c r="I13" s="2025">
        <v>30</v>
      </c>
      <c r="J13" s="2026">
        <v>70</v>
      </c>
      <c r="K13" s="2025">
        <v>11</v>
      </c>
      <c r="L13" s="2027">
        <f>SUM(I13*J13)</f>
        <v>2100</v>
      </c>
      <c r="M13" s="2028">
        <f>SUM(L15:L15)</f>
        <v>2460</v>
      </c>
      <c r="N13" s="2029">
        <f>K13*L13</f>
        <v>23100</v>
      </c>
      <c r="O13" s="2030"/>
      <c r="P13" s="2031"/>
      <c r="Q13" s="2032"/>
      <c r="R13" s="2033">
        <f>M13*F13</f>
        <v>2460</v>
      </c>
      <c r="S13" s="2028"/>
      <c r="T13" s="2035"/>
      <c r="U13" s="2035"/>
      <c r="V13" s="2090" t="s">
        <v>2867</v>
      </c>
      <c r="W13" s="2037"/>
      <c r="X13" s="2022" t="s">
        <v>1275</v>
      </c>
      <c r="Y13" s="2038">
        <v>78.974999999999994</v>
      </c>
      <c r="Z13" s="2038">
        <v>78.974999999999994</v>
      </c>
      <c r="AA13" s="2038">
        <v>0</v>
      </c>
      <c r="AB13" s="2038"/>
      <c r="AC13" s="2038"/>
      <c r="AD13" s="2038"/>
      <c r="AE13" s="2040">
        <v>7.5</v>
      </c>
      <c r="AF13" s="2038"/>
      <c r="AG13" s="2041" t="s">
        <v>2868</v>
      </c>
      <c r="AH13" s="2042"/>
    </row>
    <row r="14" spans="1:34" s="2043" customFormat="1" ht="15" customHeight="1">
      <c r="A14" s="2044"/>
      <c r="B14" s="2072"/>
      <c r="C14" s="2021"/>
      <c r="D14" s="4987"/>
      <c r="E14" s="2046"/>
      <c r="F14" s="2046"/>
      <c r="G14" s="2046"/>
      <c r="H14" s="2091" t="s">
        <v>2869</v>
      </c>
      <c r="I14" s="2066">
        <v>30</v>
      </c>
      <c r="J14" s="2073">
        <v>12</v>
      </c>
      <c r="K14" s="2074"/>
      <c r="L14" s="2067">
        <f t="shared" ref="L14" si="1">SUM(I14*J14)</f>
        <v>360</v>
      </c>
      <c r="M14" s="2051"/>
      <c r="N14" s="2052">
        <f>K14*L14</f>
        <v>0</v>
      </c>
      <c r="O14" s="2053"/>
      <c r="P14" s="2054"/>
      <c r="Q14" s="2055"/>
      <c r="R14" s="2056"/>
      <c r="S14" s="2051"/>
      <c r="T14" s="2058"/>
      <c r="U14" s="2058"/>
      <c r="V14" s="2092" t="s">
        <v>2870</v>
      </c>
      <c r="W14" s="2060"/>
      <c r="X14" s="2068"/>
      <c r="Y14" s="2069" t="s">
        <v>2871</v>
      </c>
      <c r="Z14" s="2069" t="s">
        <v>2871</v>
      </c>
      <c r="AA14" s="2069"/>
      <c r="AB14" s="2069"/>
      <c r="AC14" s="2069"/>
      <c r="AD14" s="2069"/>
      <c r="AE14" s="2071" t="s">
        <v>2872</v>
      </c>
      <c r="AF14" s="2069"/>
      <c r="AG14" s="2064" t="s">
        <v>2873</v>
      </c>
      <c r="AH14" s="2042"/>
    </row>
    <row r="15" spans="1:34" ht="15" customHeight="1">
      <c r="A15" s="2075"/>
      <c r="B15" s="2076"/>
      <c r="C15" s="2021"/>
      <c r="D15" s="4988"/>
      <c r="E15" s="2077"/>
      <c r="F15" s="2077"/>
      <c r="G15" s="2077"/>
      <c r="H15" s="4989" t="s">
        <v>915</v>
      </c>
      <c r="I15" s="4990"/>
      <c r="J15" s="4990"/>
      <c r="K15" s="4991"/>
      <c r="L15" s="2093">
        <f>SUM(L13:L14)</f>
        <v>2460</v>
      </c>
      <c r="M15" s="2079"/>
      <c r="N15" s="2093">
        <f>SUM(N13:N14)</f>
        <v>23100</v>
      </c>
      <c r="O15" s="2080"/>
      <c r="P15" s="2081"/>
      <c r="Q15" s="2082"/>
      <c r="R15" s="2079"/>
      <c r="S15" s="2083"/>
      <c r="T15" s="2084"/>
      <c r="U15" s="2084"/>
      <c r="V15" s="2094"/>
      <c r="W15" s="2086"/>
      <c r="X15" s="2087"/>
      <c r="Y15" s="2088"/>
      <c r="Z15" s="2088"/>
      <c r="AA15" s="2088"/>
      <c r="AB15" s="2088"/>
      <c r="AC15" s="2088"/>
      <c r="AD15" s="2088"/>
      <c r="AE15" s="2088"/>
      <c r="AF15" s="2088"/>
      <c r="AG15" s="2089" t="s">
        <v>2862</v>
      </c>
      <c r="AH15" s="2042"/>
    </row>
    <row r="16" spans="1:34" s="2043" customFormat="1" ht="42.75">
      <c r="A16" s="2095">
        <v>3</v>
      </c>
      <c r="B16" s="2021"/>
      <c r="C16" s="2021"/>
      <c r="D16" s="4986" t="s">
        <v>2874</v>
      </c>
      <c r="E16" s="2023" t="s">
        <v>2865</v>
      </c>
      <c r="F16" s="2023">
        <v>1</v>
      </c>
      <c r="G16" s="2023" t="s">
        <v>2866</v>
      </c>
      <c r="H16" s="2024" t="s">
        <v>2875</v>
      </c>
      <c r="I16" s="2025">
        <v>30</v>
      </c>
      <c r="J16" s="2026">
        <v>20</v>
      </c>
      <c r="K16" s="2025">
        <v>4</v>
      </c>
      <c r="L16" s="2027">
        <f>SUM(I16*J16)</f>
        <v>600</v>
      </c>
      <c r="M16" s="2028">
        <f>SUM(L18:L18)</f>
        <v>2700</v>
      </c>
      <c r="N16" s="2029">
        <f>K16*L16</f>
        <v>2400</v>
      </c>
      <c r="O16" s="2030"/>
      <c r="P16" s="2031"/>
      <c r="Q16" s="2032"/>
      <c r="R16" s="2033">
        <f>M16*F16</f>
        <v>2700</v>
      </c>
      <c r="S16" s="2028"/>
      <c r="T16" s="2035"/>
      <c r="U16" s="2035"/>
      <c r="V16" s="2036"/>
      <c r="W16" s="2037"/>
      <c r="X16" s="2022" t="s">
        <v>2848</v>
      </c>
      <c r="Y16" s="2038">
        <v>56.44</v>
      </c>
      <c r="Z16" s="2038">
        <v>57.4</v>
      </c>
      <c r="AA16" s="2038">
        <v>0</v>
      </c>
      <c r="AB16" s="2038"/>
      <c r="AC16" s="2038"/>
      <c r="AD16" s="2038"/>
      <c r="AE16" s="2040">
        <v>3.75</v>
      </c>
      <c r="AF16" s="2038"/>
      <c r="AG16" s="2041" t="s">
        <v>2850</v>
      </c>
      <c r="AH16" s="2042"/>
    </row>
    <row r="17" spans="1:34" s="2043" customFormat="1" ht="28.5">
      <c r="A17" s="2096"/>
      <c r="B17" s="2021"/>
      <c r="C17" s="2021"/>
      <c r="D17" s="4987"/>
      <c r="E17" s="2046"/>
      <c r="F17" s="2046"/>
      <c r="G17" s="2046"/>
      <c r="H17" s="2091" t="s">
        <v>2876</v>
      </c>
      <c r="I17" s="2066">
        <v>30</v>
      </c>
      <c r="J17" s="2073">
        <v>70</v>
      </c>
      <c r="K17" s="2066">
        <v>6</v>
      </c>
      <c r="L17" s="2067">
        <f t="shared" ref="L17" si="2">SUM(I17*J17)</f>
        <v>2100</v>
      </c>
      <c r="M17" s="2051"/>
      <c r="N17" s="2052">
        <f>K17*L17</f>
        <v>12600</v>
      </c>
      <c r="O17" s="2053"/>
      <c r="P17" s="2054"/>
      <c r="Q17" s="2055"/>
      <c r="R17" s="2056"/>
      <c r="S17" s="2051"/>
      <c r="T17" s="2058"/>
      <c r="U17" s="2058"/>
      <c r="V17" s="2074"/>
      <c r="W17" s="2060"/>
      <c r="X17" s="2068"/>
      <c r="Y17" s="2069" t="s">
        <v>2877</v>
      </c>
      <c r="Z17" s="2069" t="s">
        <v>2878</v>
      </c>
      <c r="AA17" s="2069"/>
      <c r="AB17" s="2069"/>
      <c r="AC17" s="2069"/>
      <c r="AD17" s="2069"/>
      <c r="AE17" s="2071" t="s">
        <v>2859</v>
      </c>
      <c r="AF17" s="2069"/>
      <c r="AG17" s="2064" t="s">
        <v>2873</v>
      </c>
      <c r="AH17" s="2042"/>
    </row>
    <row r="18" spans="1:34" s="2043" customFormat="1" ht="15" customHeight="1">
      <c r="A18" s="2097"/>
      <c r="B18" s="2021"/>
      <c r="C18" s="2021"/>
      <c r="D18" s="4988"/>
      <c r="E18" s="2077"/>
      <c r="F18" s="2077"/>
      <c r="G18" s="2077"/>
      <c r="H18" s="4989" t="s">
        <v>915</v>
      </c>
      <c r="I18" s="4990"/>
      <c r="J18" s="4990"/>
      <c r="K18" s="4991"/>
      <c r="L18" s="2093">
        <f>SUM(L16:L17)</f>
        <v>2700</v>
      </c>
      <c r="M18" s="2079"/>
      <c r="N18" s="2093">
        <f>SUM(N16:N17)</f>
        <v>15000</v>
      </c>
      <c r="O18" s="2080"/>
      <c r="P18" s="2081"/>
      <c r="Q18" s="2082"/>
      <c r="R18" s="2079"/>
      <c r="S18" s="2083"/>
      <c r="T18" s="2084"/>
      <c r="U18" s="2084"/>
      <c r="V18" s="2094"/>
      <c r="W18" s="2086"/>
      <c r="X18" s="2087"/>
      <c r="Y18" s="2088"/>
      <c r="Z18" s="2088"/>
      <c r="AA18" s="2088"/>
      <c r="AB18" s="2088"/>
      <c r="AC18" s="2088"/>
      <c r="AD18" s="2088"/>
      <c r="AE18" s="2088"/>
      <c r="AF18" s="2088"/>
      <c r="AG18" s="2089" t="s">
        <v>2879</v>
      </c>
      <c r="AH18" s="2042"/>
    </row>
    <row r="19" spans="1:34" s="2043" customFormat="1" ht="39.950000000000003" customHeight="1">
      <c r="A19" s="2020">
        <v>4</v>
      </c>
      <c r="B19" s="2021"/>
      <c r="C19" s="2021"/>
      <c r="D19" s="2098" t="s">
        <v>2880</v>
      </c>
      <c r="E19" s="2023" t="s">
        <v>2865</v>
      </c>
      <c r="F19" s="2023">
        <v>1</v>
      </c>
      <c r="G19" s="2023" t="s">
        <v>2847</v>
      </c>
      <c r="H19" s="2024" t="s">
        <v>819</v>
      </c>
      <c r="I19" s="2025">
        <v>25</v>
      </c>
      <c r="J19" s="2026">
        <v>25</v>
      </c>
      <c r="K19" s="2099">
        <v>5.3</v>
      </c>
      <c r="L19" s="2027">
        <f t="shared" ref="L19:L56" si="3">SUM(I19*J19)</f>
        <v>625</v>
      </c>
      <c r="M19" s="2033">
        <f t="shared" ref="M19:M26" si="4">SUM(L19)</f>
        <v>625</v>
      </c>
      <c r="N19" s="2029">
        <f t="shared" ref="N19:N56" si="5">K19*L19</f>
        <v>3312.5</v>
      </c>
      <c r="O19" s="2030"/>
      <c r="P19" s="2031"/>
      <c r="Q19" s="2032"/>
      <c r="R19" s="2033">
        <f>M19*F19</f>
        <v>625</v>
      </c>
      <c r="S19" s="2028"/>
      <c r="T19" s="2035"/>
      <c r="U19" s="2035"/>
      <c r="V19" s="2036"/>
      <c r="W19" s="2037"/>
      <c r="X19" s="2100" t="s">
        <v>2848</v>
      </c>
      <c r="Y19" s="2101" t="s">
        <v>2881</v>
      </c>
      <c r="Z19" s="2101" t="s">
        <v>2882</v>
      </c>
      <c r="AA19" s="2102">
        <v>0</v>
      </c>
      <c r="AB19" s="2102"/>
      <c r="AC19" s="2102"/>
      <c r="AD19" s="2101"/>
      <c r="AE19" s="2101"/>
      <c r="AF19" s="2102"/>
      <c r="AG19" s="2103" t="s">
        <v>2883</v>
      </c>
      <c r="AH19" s="2042"/>
    </row>
    <row r="20" spans="1:34" s="2043" customFormat="1" ht="39.950000000000003" customHeight="1">
      <c r="A20" s="2020">
        <v>5</v>
      </c>
      <c r="B20" s="2021"/>
      <c r="C20" s="2021"/>
      <c r="D20" s="2098" t="s">
        <v>2884</v>
      </c>
      <c r="E20" s="2023" t="s">
        <v>2865</v>
      </c>
      <c r="F20" s="2023">
        <v>1</v>
      </c>
      <c r="G20" s="2023" t="s">
        <v>2885</v>
      </c>
      <c r="H20" s="2024" t="s">
        <v>819</v>
      </c>
      <c r="I20" s="2025">
        <v>40</v>
      </c>
      <c r="J20" s="2026">
        <v>60</v>
      </c>
      <c r="K20" s="2025">
        <v>5.5</v>
      </c>
      <c r="L20" s="2027">
        <f t="shared" si="3"/>
        <v>2400</v>
      </c>
      <c r="M20" s="2033">
        <f t="shared" si="4"/>
        <v>2400</v>
      </c>
      <c r="N20" s="2029">
        <f t="shared" si="5"/>
        <v>13200</v>
      </c>
      <c r="O20" s="2030"/>
      <c r="P20" s="2031"/>
      <c r="Q20" s="2032"/>
      <c r="R20" s="2033">
        <f>M20*F20</f>
        <v>2400</v>
      </c>
      <c r="S20" s="2028"/>
      <c r="T20" s="2035"/>
      <c r="U20" s="2035"/>
      <c r="V20" s="2036"/>
      <c r="W20" s="2037"/>
      <c r="X20" s="2104" t="s">
        <v>2848</v>
      </c>
      <c r="Y20" s="2101" t="s">
        <v>2886</v>
      </c>
      <c r="Z20" s="2101" t="s">
        <v>2887</v>
      </c>
      <c r="AA20" s="2030">
        <v>0</v>
      </c>
      <c r="AB20" s="2030"/>
      <c r="AC20" s="2030"/>
      <c r="AD20" s="2101"/>
      <c r="AE20" s="2105"/>
      <c r="AF20" s="2030"/>
      <c r="AG20" s="2041" t="s">
        <v>2883</v>
      </c>
      <c r="AH20" s="2042"/>
    </row>
    <row r="21" spans="1:34" s="2043" customFormat="1" ht="24.95" customHeight="1">
      <c r="A21" s="4995">
        <v>6</v>
      </c>
      <c r="B21" s="2021"/>
      <c r="C21" s="2021"/>
      <c r="D21" s="4992" t="s">
        <v>2888</v>
      </c>
      <c r="E21" s="2106" t="s">
        <v>2865</v>
      </c>
      <c r="F21" s="2106">
        <v>1</v>
      </c>
      <c r="G21" s="2106" t="s">
        <v>2847</v>
      </c>
      <c r="H21" s="2024" t="s">
        <v>819</v>
      </c>
      <c r="I21" s="2025">
        <v>50</v>
      </c>
      <c r="J21" s="2026">
        <v>70</v>
      </c>
      <c r="K21" s="2025">
        <v>6.5</v>
      </c>
      <c r="L21" s="2027">
        <f t="shared" si="3"/>
        <v>3500</v>
      </c>
      <c r="M21" s="2107">
        <f>SUM(L25:L25)</f>
        <v>3773</v>
      </c>
      <c r="N21" s="2029">
        <f>K21*M21</f>
        <v>24524.5</v>
      </c>
      <c r="O21" s="2108"/>
      <c r="P21" s="2109"/>
      <c r="Q21" s="2110"/>
      <c r="R21" s="2111">
        <f>M21*F21</f>
        <v>3773</v>
      </c>
      <c r="S21" s="2107"/>
      <c r="T21" s="2112"/>
      <c r="U21" s="2108"/>
      <c r="V21" s="2113"/>
      <c r="W21" s="2114"/>
      <c r="X21" s="2115" t="s">
        <v>852</v>
      </c>
      <c r="Y21" s="2116" t="s">
        <v>2889</v>
      </c>
      <c r="Z21" s="2116" t="s">
        <v>2890</v>
      </c>
      <c r="AA21" s="2117">
        <v>112.5</v>
      </c>
      <c r="AB21" s="2117"/>
      <c r="AC21" s="2117"/>
      <c r="AD21" s="2116" t="s">
        <v>2891</v>
      </c>
      <c r="AE21" s="2118" t="s">
        <v>2892</v>
      </c>
      <c r="AF21" s="2030">
        <v>0</v>
      </c>
      <c r="AG21" s="2041" t="s">
        <v>2893</v>
      </c>
      <c r="AH21" s="2042"/>
    </row>
    <row r="22" spans="1:34" s="2043" customFormat="1" ht="24.95" customHeight="1">
      <c r="A22" s="4996"/>
      <c r="B22" s="2021"/>
      <c r="C22" s="2021"/>
      <c r="D22" s="4993"/>
      <c r="E22" s="2119"/>
      <c r="F22" s="2119"/>
      <c r="G22" s="2119"/>
      <c r="H22" s="2047" t="s">
        <v>2894</v>
      </c>
      <c r="I22" s="2048">
        <v>8.1999999999999993</v>
      </c>
      <c r="J22" s="2049">
        <v>10</v>
      </c>
      <c r="K22" s="2048">
        <v>6.5</v>
      </c>
      <c r="L22" s="2120">
        <f t="shared" si="3"/>
        <v>82</v>
      </c>
      <c r="M22" s="2121"/>
      <c r="N22" s="2052"/>
      <c r="O22" s="2122"/>
      <c r="P22" s="2123"/>
      <c r="Q22" s="2124"/>
      <c r="R22" s="2125"/>
      <c r="S22" s="2121"/>
      <c r="T22" s="2126"/>
      <c r="U22" s="2122"/>
      <c r="V22" s="2127"/>
      <c r="W22" s="2128"/>
      <c r="X22" s="2129"/>
      <c r="Y22" s="2130"/>
      <c r="Z22" s="2130"/>
      <c r="AA22" s="2130"/>
      <c r="AB22" s="2061" t="s">
        <v>2895</v>
      </c>
      <c r="AC22" s="2062" t="s">
        <v>2896</v>
      </c>
      <c r="AD22" s="2130"/>
      <c r="AE22" s="2131"/>
      <c r="AF22" s="2053"/>
      <c r="AG22" s="2132" t="s">
        <v>2897</v>
      </c>
      <c r="AH22" s="2042"/>
    </row>
    <row r="23" spans="1:34" s="2043" customFormat="1" ht="24.95" customHeight="1">
      <c r="A23" s="4996"/>
      <c r="B23" s="2021"/>
      <c r="C23" s="2021"/>
      <c r="D23" s="4993"/>
      <c r="E23" s="2133"/>
      <c r="F23" s="2133"/>
      <c r="G23" s="2133"/>
      <c r="H23" s="2091" t="s">
        <v>2855</v>
      </c>
      <c r="I23" s="2066">
        <v>7</v>
      </c>
      <c r="J23" s="2073">
        <v>17</v>
      </c>
      <c r="K23" s="2066">
        <v>6.5</v>
      </c>
      <c r="L23" s="2067">
        <f t="shared" si="3"/>
        <v>119</v>
      </c>
      <c r="M23" s="2134"/>
      <c r="N23" s="2052"/>
      <c r="O23" s="2135"/>
      <c r="P23" s="2136"/>
      <c r="Q23" s="2137"/>
      <c r="R23" s="2134"/>
      <c r="S23" s="2138"/>
      <c r="T23" s="2139"/>
      <c r="U23" s="2135"/>
      <c r="V23" s="2140"/>
      <c r="W23" s="2141"/>
      <c r="X23" s="2142"/>
      <c r="Y23" s="2130"/>
      <c r="Z23" s="2130"/>
      <c r="AA23" s="2130"/>
      <c r="AB23" s="2069">
        <v>48.38</v>
      </c>
      <c r="AC23" s="2070">
        <v>129.56</v>
      </c>
      <c r="AD23" s="2130"/>
      <c r="AE23" s="2130"/>
      <c r="AF23" s="2053"/>
      <c r="AG23" s="2064"/>
      <c r="AH23" s="2042"/>
    </row>
    <row r="24" spans="1:34" s="2043" customFormat="1" ht="24.95" customHeight="1">
      <c r="A24" s="4996"/>
      <c r="B24" s="2021"/>
      <c r="C24" s="2021"/>
      <c r="D24" s="4993"/>
      <c r="E24" s="2133"/>
      <c r="F24" s="2133"/>
      <c r="G24" s="2133"/>
      <c r="H24" s="2091" t="s">
        <v>2898</v>
      </c>
      <c r="I24" s="2143">
        <v>4</v>
      </c>
      <c r="J24" s="2144">
        <v>18</v>
      </c>
      <c r="K24" s="2066">
        <v>6.5</v>
      </c>
      <c r="L24" s="2067">
        <f t="shared" si="3"/>
        <v>72</v>
      </c>
      <c r="M24" s="2134"/>
      <c r="N24" s="2052"/>
      <c r="O24" s="2135"/>
      <c r="P24" s="2136"/>
      <c r="Q24" s="2137"/>
      <c r="R24" s="2134"/>
      <c r="S24" s="2138"/>
      <c r="T24" s="2139"/>
      <c r="U24" s="2139"/>
      <c r="V24" s="2140"/>
      <c r="W24" s="2141"/>
      <c r="X24" s="2142"/>
      <c r="Y24" s="2145"/>
      <c r="Z24" s="2145"/>
      <c r="AA24" s="2053"/>
      <c r="AB24" s="2053"/>
      <c r="AC24" s="2053"/>
      <c r="AD24" s="2145"/>
      <c r="AE24" s="2130"/>
      <c r="AF24" s="2053"/>
      <c r="AG24" s="2064"/>
      <c r="AH24" s="2042"/>
    </row>
    <row r="25" spans="1:34" s="2043" customFormat="1" ht="24.95" customHeight="1">
      <c r="A25" s="4997"/>
      <c r="B25" s="2021"/>
      <c r="C25" s="2021"/>
      <c r="D25" s="4994"/>
      <c r="E25" s="2146" t="s">
        <v>2865</v>
      </c>
      <c r="F25" s="2146"/>
      <c r="G25" s="2146"/>
      <c r="H25" s="4998" t="s">
        <v>915</v>
      </c>
      <c r="I25" s="4999"/>
      <c r="J25" s="4999"/>
      <c r="K25" s="5000"/>
      <c r="L25" s="2147">
        <f>SUM(L21:L24)</f>
        <v>3773</v>
      </c>
      <c r="M25" s="2148"/>
      <c r="N25" s="2147">
        <f>SUM(N21:N24)</f>
        <v>24524.5</v>
      </c>
      <c r="O25" s="2149"/>
      <c r="P25" s="2150"/>
      <c r="Q25" s="2151"/>
      <c r="R25" s="2148">
        <f>M25*F25</f>
        <v>0</v>
      </c>
      <c r="S25" s="2152"/>
      <c r="T25" s="2153"/>
      <c r="U25" s="2149"/>
      <c r="V25" s="2154"/>
      <c r="W25" s="2155"/>
      <c r="X25" s="2156"/>
      <c r="Y25" s="2157"/>
      <c r="Z25" s="2157"/>
      <c r="AA25" s="2157"/>
      <c r="AB25" s="2157"/>
      <c r="AC25" s="2157"/>
      <c r="AD25" s="2157"/>
      <c r="AE25" s="2157"/>
      <c r="AF25" s="2094"/>
      <c r="AG25" s="2064"/>
      <c r="AH25" s="2042"/>
    </row>
    <row r="26" spans="1:34" s="2043" customFormat="1" ht="27.95" customHeight="1">
      <c r="A26" s="2020">
        <v>7</v>
      </c>
      <c r="B26" s="2021"/>
      <c r="C26" s="2021"/>
      <c r="D26" s="2158" t="s">
        <v>2899</v>
      </c>
      <c r="E26" s="2023" t="s">
        <v>2865</v>
      </c>
      <c r="F26" s="2023">
        <v>1</v>
      </c>
      <c r="G26" s="2023" t="s">
        <v>2847</v>
      </c>
      <c r="H26" s="2024" t="s">
        <v>819</v>
      </c>
      <c r="I26" s="2025">
        <v>25</v>
      </c>
      <c r="J26" s="2026">
        <v>30</v>
      </c>
      <c r="K26" s="2099">
        <v>5.3</v>
      </c>
      <c r="L26" s="2027">
        <f t="shared" si="3"/>
        <v>750</v>
      </c>
      <c r="M26" s="2033">
        <f t="shared" si="4"/>
        <v>750</v>
      </c>
      <c r="N26" s="2029">
        <f t="shared" si="5"/>
        <v>3975</v>
      </c>
      <c r="O26" s="2030"/>
      <c r="P26" s="2031"/>
      <c r="Q26" s="2032"/>
      <c r="R26" s="2033">
        <f>M26*F26</f>
        <v>750</v>
      </c>
      <c r="S26" s="2028"/>
      <c r="T26" s="2035"/>
      <c r="U26" s="2035"/>
      <c r="V26" s="2036"/>
      <c r="W26" s="2037"/>
      <c r="X26" s="2104" t="s">
        <v>2848</v>
      </c>
      <c r="Y26" s="2101" t="s">
        <v>2900</v>
      </c>
      <c r="Z26" s="2101" t="s">
        <v>2900</v>
      </c>
      <c r="AA26" s="2030">
        <v>0</v>
      </c>
      <c r="AB26" s="2030"/>
      <c r="AC26" s="2030"/>
      <c r="AD26" s="2101"/>
      <c r="AE26" s="2101"/>
      <c r="AF26" s="2159"/>
      <c r="AG26" s="2160" t="s">
        <v>2901</v>
      </c>
      <c r="AH26" s="2042"/>
    </row>
    <row r="27" spans="1:34" s="2043" customFormat="1" ht="15" customHeight="1">
      <c r="A27" s="2161">
        <v>8</v>
      </c>
      <c r="B27" s="2021"/>
      <c r="C27" s="2021"/>
      <c r="D27" s="5001" t="s">
        <v>2902</v>
      </c>
      <c r="E27" s="2023" t="s">
        <v>2903</v>
      </c>
      <c r="F27" s="2023">
        <v>1</v>
      </c>
      <c r="G27" s="2023" t="s">
        <v>790</v>
      </c>
      <c r="H27" s="2024" t="s">
        <v>791</v>
      </c>
      <c r="I27" s="2162">
        <v>40.5</v>
      </c>
      <c r="J27" s="2163">
        <v>49.8</v>
      </c>
      <c r="K27" s="2025">
        <v>5</v>
      </c>
      <c r="L27" s="2027">
        <f t="shared" si="3"/>
        <v>2016.8999999999999</v>
      </c>
      <c r="M27" s="2164">
        <f>SUM(L31:L31)</f>
        <v>2120.3999999999996</v>
      </c>
      <c r="N27" s="2029">
        <f t="shared" si="5"/>
        <v>10084.5</v>
      </c>
      <c r="O27" s="2030"/>
      <c r="P27" s="2031"/>
      <c r="Q27" s="2032"/>
      <c r="R27" s="2033">
        <f>M27*F27</f>
        <v>2120.3999999999996</v>
      </c>
      <c r="S27" s="2034" t="s">
        <v>2848</v>
      </c>
      <c r="T27" s="2035"/>
      <c r="U27" s="2035"/>
      <c r="V27" s="2036"/>
      <c r="W27" s="2037"/>
      <c r="X27" s="2022" t="s">
        <v>852</v>
      </c>
      <c r="Y27" s="2038">
        <v>104.52</v>
      </c>
      <c r="Z27" s="2038">
        <v>140</v>
      </c>
      <c r="AA27" s="2165">
        <v>35.479999999999997</v>
      </c>
      <c r="AB27" s="2165"/>
      <c r="AC27" s="2165"/>
      <c r="AD27" s="2038"/>
      <c r="AE27" s="2040">
        <v>3.75</v>
      </c>
      <c r="AF27" s="2038"/>
      <c r="AG27" s="2160" t="s">
        <v>2904</v>
      </c>
      <c r="AH27" s="2042"/>
    </row>
    <row r="28" spans="1:34" s="2043" customFormat="1" ht="15" customHeight="1">
      <c r="A28" s="2166"/>
      <c r="B28" s="2021"/>
      <c r="C28" s="2021"/>
      <c r="D28" s="5002"/>
      <c r="E28" s="2046"/>
      <c r="F28" s="2046"/>
      <c r="G28" s="2046"/>
      <c r="H28" s="2167" t="s">
        <v>2905</v>
      </c>
      <c r="I28" s="2168">
        <v>3</v>
      </c>
      <c r="J28" s="2169">
        <v>13.5</v>
      </c>
      <c r="K28" s="2170">
        <v>5</v>
      </c>
      <c r="L28" s="2171">
        <f t="shared" si="3"/>
        <v>40.5</v>
      </c>
      <c r="M28" s="2051"/>
      <c r="N28" s="2029">
        <f t="shared" si="5"/>
        <v>202.5</v>
      </c>
      <c r="O28" s="2053"/>
      <c r="P28" s="2054"/>
      <c r="Q28" s="2055"/>
      <c r="R28" s="2056"/>
      <c r="S28" s="2051"/>
      <c r="T28" s="2058"/>
      <c r="U28" s="2058"/>
      <c r="V28" s="2059"/>
      <c r="W28" s="2060"/>
      <c r="X28" s="2045"/>
      <c r="Y28" s="2061"/>
      <c r="Z28" s="2061"/>
      <c r="AA28" s="2172"/>
      <c r="AB28" s="2172"/>
      <c r="AC28" s="2172"/>
      <c r="AD28" s="2061"/>
      <c r="AE28" s="2071" t="s">
        <v>2906</v>
      </c>
      <c r="AF28" s="2061"/>
      <c r="AG28" s="2173"/>
      <c r="AH28" s="2042"/>
    </row>
    <row r="29" spans="1:34" s="2043" customFormat="1" ht="15" customHeight="1">
      <c r="A29" s="2044"/>
      <c r="B29" s="2021"/>
      <c r="C29" s="2021"/>
      <c r="D29" s="5002"/>
      <c r="E29" s="2046"/>
      <c r="F29" s="2046"/>
      <c r="G29" s="2046"/>
      <c r="H29" s="2174" t="s">
        <v>2907</v>
      </c>
      <c r="I29" s="2175">
        <v>3</v>
      </c>
      <c r="J29" s="2176">
        <v>15</v>
      </c>
      <c r="K29" s="2066">
        <v>5</v>
      </c>
      <c r="L29" s="2067">
        <f t="shared" si="3"/>
        <v>45</v>
      </c>
      <c r="M29" s="2177"/>
      <c r="N29" s="2029">
        <f t="shared" si="5"/>
        <v>225</v>
      </c>
      <c r="O29" s="2053"/>
      <c r="P29" s="2054"/>
      <c r="Q29" s="2055"/>
      <c r="R29" s="2056"/>
      <c r="S29" s="2051"/>
      <c r="T29" s="2058"/>
      <c r="U29" s="2058"/>
      <c r="V29" s="2059"/>
      <c r="W29" s="2060"/>
      <c r="X29" s="2068"/>
      <c r="Y29" s="2069" t="s">
        <v>2908</v>
      </c>
      <c r="Z29" s="2069" t="s">
        <v>2857</v>
      </c>
      <c r="AA29" s="2069"/>
      <c r="AB29" s="2069"/>
      <c r="AC29" s="2069"/>
      <c r="AD29" s="2069"/>
      <c r="AE29" s="2071"/>
      <c r="AF29" s="2069"/>
      <c r="AG29" s="2173"/>
      <c r="AH29" s="2042"/>
    </row>
    <row r="30" spans="1:34" s="2043" customFormat="1" ht="15" customHeight="1">
      <c r="A30" s="2044"/>
      <c r="B30" s="2021"/>
      <c r="C30" s="2021"/>
      <c r="D30" s="5002"/>
      <c r="E30" s="2046"/>
      <c r="F30" s="2046"/>
      <c r="G30" s="2046"/>
      <c r="H30" s="2178" t="s">
        <v>2909</v>
      </c>
      <c r="I30" s="2179">
        <v>4</v>
      </c>
      <c r="J30" s="2180">
        <v>4.5</v>
      </c>
      <c r="K30" s="2048">
        <v>5</v>
      </c>
      <c r="L30" s="2181">
        <f t="shared" si="3"/>
        <v>18</v>
      </c>
      <c r="M30" s="2051"/>
      <c r="N30" s="2029">
        <f t="shared" si="5"/>
        <v>90</v>
      </c>
      <c r="O30" s="2053"/>
      <c r="P30" s="2054"/>
      <c r="Q30" s="2055"/>
      <c r="R30" s="2056"/>
      <c r="S30" s="2051"/>
      <c r="T30" s="2058"/>
      <c r="U30" s="2058"/>
      <c r="V30" s="2059"/>
      <c r="W30" s="2060"/>
      <c r="X30" s="2068"/>
      <c r="Y30" s="2069"/>
      <c r="Z30" s="2069"/>
      <c r="AA30" s="2069"/>
      <c r="AB30" s="2069"/>
      <c r="AC30" s="2069"/>
      <c r="AD30" s="2069"/>
      <c r="AE30" s="2069"/>
      <c r="AF30" s="2069"/>
      <c r="AG30" s="2173"/>
      <c r="AH30" s="2042"/>
    </row>
    <row r="31" spans="1:34" ht="15" customHeight="1">
      <c r="A31" s="2075"/>
      <c r="B31" s="2076"/>
      <c r="C31" s="2021" t="s">
        <v>2910</v>
      </c>
      <c r="D31" s="5003"/>
      <c r="E31" s="2077"/>
      <c r="F31" s="2077"/>
      <c r="G31" s="2077"/>
      <c r="H31" s="4989" t="s">
        <v>915</v>
      </c>
      <c r="I31" s="4990"/>
      <c r="J31" s="4990"/>
      <c r="K31" s="4991"/>
      <c r="L31" s="2078">
        <f>SUM(L27:L30)</f>
        <v>2120.3999999999996</v>
      </c>
      <c r="M31" s="2079"/>
      <c r="N31" s="2078">
        <f>SUM(N27:N30)</f>
        <v>10602</v>
      </c>
      <c r="O31" s="2080"/>
      <c r="P31" s="2081"/>
      <c r="Q31" s="2082"/>
      <c r="R31" s="2079"/>
      <c r="S31" s="2083"/>
      <c r="T31" s="2084"/>
      <c r="U31" s="2084"/>
      <c r="V31" s="2094"/>
      <c r="W31" s="2086"/>
      <c r="X31" s="2087"/>
      <c r="Y31" s="2088"/>
      <c r="Z31" s="2088"/>
      <c r="AA31" s="2088"/>
      <c r="AB31" s="2088"/>
      <c r="AC31" s="2088"/>
      <c r="AD31" s="2088"/>
      <c r="AE31" s="2088"/>
      <c r="AF31" s="2088"/>
      <c r="AG31" s="2089"/>
      <c r="AH31" s="2042"/>
    </row>
    <row r="32" spans="1:34" s="2043" customFormat="1" ht="45" customHeight="1">
      <c r="A32" s="2020">
        <v>9</v>
      </c>
      <c r="B32" s="2021"/>
      <c r="C32" s="2021"/>
      <c r="D32" s="2182" t="s">
        <v>2911</v>
      </c>
      <c r="E32" s="2023" t="s">
        <v>2912</v>
      </c>
      <c r="F32" s="2023">
        <v>1</v>
      </c>
      <c r="G32" s="2023" t="s">
        <v>2847</v>
      </c>
      <c r="H32" s="2024" t="s">
        <v>819</v>
      </c>
      <c r="I32" s="2025">
        <v>8</v>
      </c>
      <c r="J32" s="2026">
        <v>15</v>
      </c>
      <c r="K32" s="2025">
        <v>3.3</v>
      </c>
      <c r="L32" s="2027">
        <f t="shared" ref="L32:L37" si="6">SUM(I32*J32)</f>
        <v>120</v>
      </c>
      <c r="M32" s="2033">
        <f t="shared" ref="M32" si="7">SUM(L32)</f>
        <v>120</v>
      </c>
      <c r="N32" s="2029">
        <f t="shared" ref="N32:N35" si="8">K32*L32</f>
        <v>396</v>
      </c>
      <c r="O32" s="2030"/>
      <c r="P32" s="2031"/>
      <c r="Q32" s="2032"/>
      <c r="R32" s="2033">
        <f>M32*F32</f>
        <v>120</v>
      </c>
      <c r="S32" s="2028"/>
      <c r="T32" s="2035"/>
      <c r="U32" s="2035"/>
      <c r="V32" s="2036"/>
      <c r="W32" s="2037"/>
      <c r="X32" s="2104" t="s">
        <v>2848</v>
      </c>
      <c r="Y32" s="2030"/>
      <c r="Z32" s="2030"/>
      <c r="AA32" s="2030"/>
      <c r="AB32" s="2030"/>
      <c r="AC32" s="2030"/>
      <c r="AD32" s="2030"/>
      <c r="AE32" s="2030"/>
      <c r="AF32" s="2030"/>
      <c r="AG32" s="2160" t="s">
        <v>2913</v>
      </c>
      <c r="AH32" s="2042"/>
    </row>
    <row r="33" spans="1:34" s="2043" customFormat="1" ht="15" customHeight="1">
      <c r="A33" s="2020">
        <v>10</v>
      </c>
      <c r="B33" s="2021"/>
      <c r="C33" s="2021"/>
      <c r="D33" s="4986" t="s">
        <v>2914</v>
      </c>
      <c r="E33" s="2023" t="s">
        <v>2903</v>
      </c>
      <c r="F33" s="2023">
        <v>1</v>
      </c>
      <c r="G33" s="2023" t="s">
        <v>2847</v>
      </c>
      <c r="H33" s="2024" t="s">
        <v>2915</v>
      </c>
      <c r="I33" s="2183">
        <v>11</v>
      </c>
      <c r="J33" s="2026">
        <v>30</v>
      </c>
      <c r="K33" s="2025">
        <v>3.9</v>
      </c>
      <c r="L33" s="2027">
        <f>SUM(I33*J33)</f>
        <v>330</v>
      </c>
      <c r="M33" s="2164">
        <f>SUM(L38:L38)</f>
        <v>952</v>
      </c>
      <c r="N33" s="2029">
        <f t="shared" si="8"/>
        <v>1287</v>
      </c>
      <c r="O33" s="2030"/>
      <c r="P33" s="2031"/>
      <c r="Q33" s="2032"/>
      <c r="R33" s="2033">
        <f>M33*F33</f>
        <v>952</v>
      </c>
      <c r="S33" s="2028"/>
      <c r="T33" s="2035"/>
      <c r="U33" s="2035"/>
      <c r="V33" s="2036"/>
      <c r="W33" s="2037"/>
      <c r="X33" s="2184"/>
      <c r="Y33" s="2038">
        <v>100</v>
      </c>
      <c r="Z33" s="2038">
        <v>100</v>
      </c>
      <c r="AA33" s="2185">
        <v>0</v>
      </c>
      <c r="AB33" s="2185"/>
      <c r="AC33" s="2185"/>
      <c r="AD33" s="2186">
        <v>14</v>
      </c>
      <c r="AE33" s="2187">
        <v>60</v>
      </c>
      <c r="AF33" s="2188">
        <v>26</v>
      </c>
      <c r="AG33" s="2160" t="s">
        <v>2916</v>
      </c>
      <c r="AH33" s="2042"/>
    </row>
    <row r="34" spans="1:34" s="2043" customFormat="1" ht="15" customHeight="1">
      <c r="A34" s="2044"/>
      <c r="B34" s="2021"/>
      <c r="C34" s="2021"/>
      <c r="D34" s="4987"/>
      <c r="E34" s="2046"/>
      <c r="F34" s="2046"/>
      <c r="G34" s="2046" t="s">
        <v>2917</v>
      </c>
      <c r="H34" s="2091" t="s">
        <v>2918</v>
      </c>
      <c r="I34" s="2143">
        <v>11</v>
      </c>
      <c r="J34" s="2073">
        <v>40</v>
      </c>
      <c r="K34" s="2066">
        <v>6.2</v>
      </c>
      <c r="L34" s="2067">
        <f t="shared" si="6"/>
        <v>440</v>
      </c>
      <c r="M34" s="2177"/>
      <c r="N34" s="2052">
        <f t="shared" si="8"/>
        <v>2728</v>
      </c>
      <c r="O34" s="2053"/>
      <c r="P34" s="2054"/>
      <c r="Q34" s="2055"/>
      <c r="R34" s="2056"/>
      <c r="S34" s="2051"/>
      <c r="T34" s="2058"/>
      <c r="U34" s="2058"/>
      <c r="V34" s="2059"/>
      <c r="W34" s="2060"/>
      <c r="X34" s="2068"/>
      <c r="Y34" s="2069" t="s">
        <v>2919</v>
      </c>
      <c r="Z34" s="2069" t="s">
        <v>2920</v>
      </c>
      <c r="AA34" s="2069"/>
      <c r="AB34" s="2069"/>
      <c r="AC34" s="2069"/>
      <c r="AD34" s="2189" t="s">
        <v>2921</v>
      </c>
      <c r="AE34" s="2190" t="s">
        <v>2922</v>
      </c>
      <c r="AF34" s="2069"/>
      <c r="AG34" s="2173" t="s">
        <v>2862</v>
      </c>
      <c r="AH34" s="2042"/>
    </row>
    <row r="35" spans="1:34" s="2043" customFormat="1" ht="15" customHeight="1">
      <c r="A35" s="2044"/>
      <c r="B35" s="2021"/>
      <c r="C35" s="2021"/>
      <c r="D35" s="4987"/>
      <c r="E35" s="2046"/>
      <c r="F35" s="2046"/>
      <c r="G35" s="2046"/>
      <c r="H35" s="2191" t="s">
        <v>2923</v>
      </c>
      <c r="I35" s="2192">
        <v>6</v>
      </c>
      <c r="J35" s="2193">
        <v>10</v>
      </c>
      <c r="K35" s="2192">
        <v>6</v>
      </c>
      <c r="L35" s="2194">
        <f t="shared" si="6"/>
        <v>60</v>
      </c>
      <c r="M35" s="2051"/>
      <c r="N35" s="2052">
        <f t="shared" si="8"/>
        <v>360</v>
      </c>
      <c r="O35" s="2053"/>
      <c r="P35" s="2054"/>
      <c r="Q35" s="2055"/>
      <c r="R35" s="2056"/>
      <c r="S35" s="2051"/>
      <c r="T35" s="2058"/>
      <c r="U35" s="2058"/>
      <c r="V35" s="2059"/>
      <c r="W35" s="2060"/>
      <c r="X35" s="2068"/>
      <c r="Y35" s="2069"/>
      <c r="Z35" s="2069"/>
      <c r="AA35" s="2069"/>
      <c r="AB35" s="2069"/>
      <c r="AC35" s="2069"/>
      <c r="AD35" s="2189"/>
      <c r="AE35" s="2190"/>
      <c r="AF35" s="2069"/>
      <c r="AG35" s="2195"/>
      <c r="AH35" s="2042"/>
    </row>
    <row r="36" spans="1:34" s="2043" customFormat="1" ht="15" customHeight="1">
      <c r="A36" s="2044"/>
      <c r="B36" s="2021"/>
      <c r="C36" s="2021"/>
      <c r="D36" s="4987"/>
      <c r="E36" s="2046"/>
      <c r="F36" s="2046"/>
      <c r="G36" s="2046"/>
      <c r="H36" s="2191" t="s">
        <v>2924</v>
      </c>
      <c r="I36" s="2192">
        <v>8</v>
      </c>
      <c r="J36" s="2193">
        <v>9</v>
      </c>
      <c r="K36" s="2192">
        <v>6</v>
      </c>
      <c r="L36" s="2194">
        <f t="shared" si="6"/>
        <v>72</v>
      </c>
      <c r="M36" s="2051"/>
      <c r="N36" s="2052"/>
      <c r="O36" s="2053"/>
      <c r="P36" s="2054"/>
      <c r="Q36" s="2055"/>
      <c r="R36" s="2056"/>
      <c r="S36" s="2051"/>
      <c r="T36" s="2058"/>
      <c r="U36" s="2058"/>
      <c r="V36" s="2059"/>
      <c r="W36" s="2060"/>
      <c r="X36" s="2068"/>
      <c r="Y36" s="2069"/>
      <c r="Z36" s="2069"/>
      <c r="AA36" s="2069"/>
      <c r="AB36" s="2069"/>
      <c r="AC36" s="2069"/>
      <c r="AD36" s="2189"/>
      <c r="AE36" s="2190"/>
      <c r="AF36" s="2069"/>
      <c r="AG36" s="2195"/>
      <c r="AH36" s="2042"/>
    </row>
    <row r="37" spans="1:34" s="2043" customFormat="1" ht="15" customHeight="1">
      <c r="A37" s="2044"/>
      <c r="B37" s="2021"/>
      <c r="C37" s="2021"/>
      <c r="D37" s="4987"/>
      <c r="E37" s="2046"/>
      <c r="F37" s="2046"/>
      <c r="G37" s="2046"/>
      <c r="H37" s="2065" t="s">
        <v>2925</v>
      </c>
      <c r="I37" s="2048">
        <v>5</v>
      </c>
      <c r="J37" s="2049">
        <v>10</v>
      </c>
      <c r="K37" s="2048">
        <v>6</v>
      </c>
      <c r="L37" s="2181">
        <f t="shared" si="6"/>
        <v>50</v>
      </c>
      <c r="M37" s="2051"/>
      <c r="N37" s="2196"/>
      <c r="O37" s="2053"/>
      <c r="P37" s="2054"/>
      <c r="Q37" s="2055"/>
      <c r="R37" s="2056"/>
      <c r="S37" s="2051"/>
      <c r="T37" s="2058"/>
      <c r="U37" s="2058"/>
      <c r="V37" s="2059"/>
      <c r="W37" s="2060"/>
      <c r="X37" s="2068"/>
      <c r="Y37" s="2069"/>
      <c r="Z37" s="2069"/>
      <c r="AA37" s="2069"/>
      <c r="AB37" s="2069"/>
      <c r="AC37" s="2069"/>
      <c r="AD37" s="2069"/>
      <c r="AE37" s="2069"/>
      <c r="AF37" s="2069"/>
      <c r="AG37" s="2132" t="s">
        <v>2897</v>
      </c>
      <c r="AH37" s="2042"/>
    </row>
    <row r="38" spans="1:34" ht="15" customHeight="1">
      <c r="A38" s="2075"/>
      <c r="B38" s="2076"/>
      <c r="C38" s="2021" t="s">
        <v>2910</v>
      </c>
      <c r="D38" s="4988"/>
      <c r="E38" s="2077"/>
      <c r="F38" s="2077"/>
      <c r="G38" s="2077"/>
      <c r="H38" s="4989" t="s">
        <v>915</v>
      </c>
      <c r="I38" s="4990"/>
      <c r="J38" s="4990"/>
      <c r="K38" s="4991"/>
      <c r="L38" s="2093">
        <f>SUM(L33:L37)</f>
        <v>952</v>
      </c>
      <c r="M38" s="2079"/>
      <c r="N38" s="2093">
        <f>SUM(N33:N37)</f>
        <v>4375</v>
      </c>
      <c r="O38" s="2080"/>
      <c r="P38" s="2081"/>
      <c r="Q38" s="2082"/>
      <c r="R38" s="2079"/>
      <c r="S38" s="2083"/>
      <c r="T38" s="2084"/>
      <c r="U38" s="2084"/>
      <c r="V38" s="2094"/>
      <c r="W38" s="2086"/>
      <c r="X38" s="2087"/>
      <c r="Y38" s="2088"/>
      <c r="Z38" s="2088"/>
      <c r="AA38" s="2088"/>
      <c r="AB38" s="2088"/>
      <c r="AC38" s="2088"/>
      <c r="AD38" s="2088"/>
      <c r="AE38" s="2088"/>
      <c r="AF38" s="2088"/>
      <c r="AG38" s="2089"/>
      <c r="AH38" s="2042"/>
    </row>
    <row r="39" spans="1:34" s="2043" customFormat="1" ht="15" customHeight="1">
      <c r="A39" s="2020">
        <v>11</v>
      </c>
      <c r="B39" s="2021"/>
      <c r="C39" s="2022" t="s">
        <v>2926</v>
      </c>
      <c r="D39" s="4992" t="s">
        <v>2927</v>
      </c>
      <c r="E39" s="2023" t="s">
        <v>2865</v>
      </c>
      <c r="F39" s="2023">
        <v>1</v>
      </c>
      <c r="G39" s="2023" t="s">
        <v>2928</v>
      </c>
      <c r="H39" s="2024" t="s">
        <v>819</v>
      </c>
      <c r="I39" s="2099">
        <v>32</v>
      </c>
      <c r="J39" s="2197">
        <v>48</v>
      </c>
      <c r="K39" s="2099">
        <v>12</v>
      </c>
      <c r="L39" s="2027">
        <f t="shared" si="3"/>
        <v>1536</v>
      </c>
      <c r="M39" s="2028">
        <f>SUM(L57:L57)</f>
        <v>10237.5</v>
      </c>
      <c r="N39" s="2029">
        <f t="shared" si="5"/>
        <v>18432</v>
      </c>
      <c r="O39" s="2030"/>
      <c r="P39" s="2031"/>
      <c r="Q39" s="2032"/>
      <c r="R39" s="2033">
        <f>M39*F39</f>
        <v>10237.5</v>
      </c>
      <c r="S39" s="2034" t="s">
        <v>2848</v>
      </c>
      <c r="T39" s="2035"/>
      <c r="U39" s="2035"/>
      <c r="V39" s="2198" t="s">
        <v>2929</v>
      </c>
      <c r="W39" s="2037"/>
      <c r="X39" s="2184"/>
      <c r="Y39" s="2199"/>
      <c r="Z39" s="2199"/>
      <c r="AA39" s="2199"/>
      <c r="AB39" s="2199"/>
      <c r="AC39" s="2199"/>
      <c r="AD39" s="2199"/>
      <c r="AE39" s="2200">
        <v>18.75</v>
      </c>
      <c r="AF39" s="2199"/>
      <c r="AG39" s="2041" t="s">
        <v>2930</v>
      </c>
      <c r="AH39" s="2042"/>
    </row>
    <row r="40" spans="1:34" s="2043" customFormat="1" ht="15" customHeight="1">
      <c r="A40" s="2044"/>
      <c r="B40" s="2021"/>
      <c r="C40" s="2045"/>
      <c r="D40" s="4993"/>
      <c r="E40" s="2046"/>
      <c r="F40" s="2046"/>
      <c r="G40" s="2046"/>
      <c r="H40" s="2178" t="s">
        <v>2855</v>
      </c>
      <c r="I40" s="2179">
        <v>5.5</v>
      </c>
      <c r="J40" s="2180">
        <v>7</v>
      </c>
      <c r="K40" s="2179">
        <v>5</v>
      </c>
      <c r="L40" s="2181">
        <f t="shared" si="3"/>
        <v>38.5</v>
      </c>
      <c r="M40" s="2051"/>
      <c r="N40" s="2196">
        <f t="shared" si="5"/>
        <v>192.5</v>
      </c>
      <c r="O40" s="2053"/>
      <c r="P40" s="2054"/>
      <c r="Q40" s="2055"/>
      <c r="R40" s="2056"/>
      <c r="S40" s="2051"/>
      <c r="T40" s="2058"/>
      <c r="U40" s="2058"/>
      <c r="V40" s="2092"/>
      <c r="W40" s="2060"/>
      <c r="X40" s="2068"/>
      <c r="Y40" s="2069"/>
      <c r="Z40" s="2069"/>
      <c r="AA40" s="2069"/>
      <c r="AB40" s="2069"/>
      <c r="AC40" s="2069"/>
      <c r="AD40" s="2069"/>
      <c r="AE40" s="2201" t="s">
        <v>2931</v>
      </c>
      <c r="AF40" s="2069"/>
      <c r="AG40" s="2202" t="s">
        <v>2932</v>
      </c>
      <c r="AH40" s="2042"/>
    </row>
    <row r="41" spans="1:34" s="2043" customFormat="1" ht="15" customHeight="1">
      <c r="A41" s="2044"/>
      <c r="B41" s="2021"/>
      <c r="C41" s="2021"/>
      <c r="D41" s="4993"/>
      <c r="E41" s="2046"/>
      <c r="F41" s="2046"/>
      <c r="G41" s="2046"/>
      <c r="H41" s="2178" t="s">
        <v>2933</v>
      </c>
      <c r="I41" s="2179">
        <v>5.5</v>
      </c>
      <c r="J41" s="2180">
        <v>10</v>
      </c>
      <c r="K41" s="2179">
        <v>4</v>
      </c>
      <c r="L41" s="2181">
        <f t="shared" si="3"/>
        <v>55</v>
      </c>
      <c r="M41" s="2051"/>
      <c r="N41" s="2196">
        <f t="shared" si="5"/>
        <v>220</v>
      </c>
      <c r="O41" s="2053"/>
      <c r="P41" s="2054"/>
      <c r="Q41" s="2055"/>
      <c r="R41" s="2056"/>
      <c r="S41" s="2051"/>
      <c r="T41" s="2058"/>
      <c r="U41" s="2058"/>
      <c r="V41" s="2059"/>
      <c r="W41" s="2060"/>
      <c r="X41" s="2068"/>
      <c r="Y41" s="2069"/>
      <c r="Z41" s="2069"/>
      <c r="AA41" s="2069"/>
      <c r="AB41" s="2069"/>
      <c r="AC41" s="2069"/>
      <c r="AD41" s="2069"/>
      <c r="AE41" s="2201"/>
      <c r="AF41" s="2069"/>
      <c r="AG41" s="2203" t="s">
        <v>2934</v>
      </c>
      <c r="AH41" s="2042"/>
    </row>
    <row r="42" spans="1:34" s="2043" customFormat="1" ht="15" customHeight="1">
      <c r="A42" s="2044"/>
      <c r="B42" s="2021"/>
      <c r="C42" s="2021"/>
      <c r="D42" s="4993"/>
      <c r="E42" s="2046"/>
      <c r="F42" s="2046"/>
      <c r="G42" s="2046">
        <v>2</v>
      </c>
      <c r="H42" s="2065" t="s">
        <v>2935</v>
      </c>
      <c r="I42" s="2162">
        <v>32</v>
      </c>
      <c r="J42" s="2163">
        <v>48</v>
      </c>
      <c r="K42" s="2179">
        <v>8</v>
      </c>
      <c r="L42" s="2181">
        <f t="shared" si="3"/>
        <v>1536</v>
      </c>
      <c r="M42" s="2051"/>
      <c r="N42" s="2196">
        <f t="shared" si="5"/>
        <v>12288</v>
      </c>
      <c r="O42" s="2053"/>
      <c r="P42" s="2054"/>
      <c r="Q42" s="2055"/>
      <c r="R42" s="2056"/>
      <c r="S42" s="2051"/>
      <c r="T42" s="2058"/>
      <c r="U42" s="2058"/>
      <c r="V42" s="2059"/>
      <c r="W42" s="2060"/>
      <c r="X42" s="2068"/>
      <c r="Y42" s="2069"/>
      <c r="Z42" s="2069"/>
      <c r="AA42" s="2069"/>
      <c r="AB42" s="2069"/>
      <c r="AC42" s="2069"/>
      <c r="AD42" s="2069"/>
      <c r="AE42" s="2069"/>
      <c r="AF42" s="2069"/>
      <c r="AG42" s="2173"/>
      <c r="AH42" s="2042"/>
    </row>
    <row r="43" spans="1:34" s="2043" customFormat="1" ht="15" customHeight="1">
      <c r="A43" s="2044"/>
      <c r="B43" s="2021"/>
      <c r="C43" s="2021"/>
      <c r="D43" s="4993"/>
      <c r="E43" s="2046"/>
      <c r="F43" s="2046"/>
      <c r="G43" s="2046">
        <v>3</v>
      </c>
      <c r="H43" s="2065" t="s">
        <v>2936</v>
      </c>
      <c r="I43" s="2162">
        <v>32</v>
      </c>
      <c r="J43" s="2163">
        <v>48</v>
      </c>
      <c r="K43" s="2048">
        <v>7</v>
      </c>
      <c r="L43" s="2181">
        <f t="shared" si="3"/>
        <v>1536</v>
      </c>
      <c r="M43" s="2051"/>
      <c r="N43" s="2196">
        <f t="shared" si="5"/>
        <v>10752</v>
      </c>
      <c r="O43" s="2053"/>
      <c r="P43" s="2054"/>
      <c r="Q43" s="2055"/>
      <c r="R43" s="2056"/>
      <c r="S43" s="2051"/>
      <c r="T43" s="2058"/>
      <c r="U43" s="2058"/>
      <c r="V43" s="2059"/>
      <c r="W43" s="2060"/>
      <c r="X43" s="2068"/>
      <c r="Y43" s="2069"/>
      <c r="Z43" s="2069"/>
      <c r="AA43" s="2069"/>
      <c r="AB43" s="2069"/>
      <c r="AC43" s="2069"/>
      <c r="AD43" s="2069"/>
      <c r="AE43" s="2069"/>
      <c r="AF43" s="2069"/>
      <c r="AG43" s="2173"/>
      <c r="AH43" s="2042"/>
    </row>
    <row r="44" spans="1:34" s="2043" customFormat="1" ht="15" customHeight="1">
      <c r="A44" s="2044"/>
      <c r="B44" s="2021"/>
      <c r="C44" s="2021"/>
      <c r="D44" s="4993"/>
      <c r="E44" s="2046"/>
      <c r="F44" s="2046"/>
      <c r="G44" s="2046">
        <v>4</v>
      </c>
      <c r="H44" s="2065" t="s">
        <v>2937</v>
      </c>
      <c r="I44" s="2162">
        <v>32</v>
      </c>
      <c r="J44" s="2163">
        <v>48</v>
      </c>
      <c r="K44" s="2048">
        <v>5</v>
      </c>
      <c r="L44" s="2181">
        <f t="shared" si="3"/>
        <v>1536</v>
      </c>
      <c r="M44" s="2051"/>
      <c r="N44" s="2196">
        <f t="shared" si="5"/>
        <v>7680</v>
      </c>
      <c r="O44" s="2053"/>
      <c r="P44" s="2054"/>
      <c r="Q44" s="2055"/>
      <c r="R44" s="2056"/>
      <c r="S44" s="2051"/>
      <c r="T44" s="2058"/>
      <c r="U44" s="2058"/>
      <c r="V44" s="2059"/>
      <c r="W44" s="2060"/>
      <c r="X44" s="2068"/>
      <c r="Y44" s="2069"/>
      <c r="Z44" s="2069"/>
      <c r="AA44" s="2069"/>
      <c r="AB44" s="2069"/>
      <c r="AC44" s="2069"/>
      <c r="AD44" s="2069"/>
      <c r="AE44" s="2069"/>
      <c r="AF44" s="2069"/>
      <c r="AG44" s="2173"/>
      <c r="AH44" s="2042"/>
    </row>
    <row r="45" spans="1:34" s="2043" customFormat="1" ht="15" customHeight="1">
      <c r="A45" s="2044"/>
      <c r="B45" s="2021"/>
      <c r="C45" s="2021"/>
      <c r="D45" s="4993"/>
      <c r="E45" s="2046"/>
      <c r="F45" s="2046"/>
      <c r="G45" s="2046">
        <v>5</v>
      </c>
      <c r="H45" s="2065" t="s">
        <v>2938</v>
      </c>
      <c r="I45" s="2162">
        <v>32</v>
      </c>
      <c r="J45" s="2163">
        <v>48</v>
      </c>
      <c r="K45" s="2048">
        <v>11</v>
      </c>
      <c r="L45" s="2181">
        <f t="shared" si="3"/>
        <v>1536</v>
      </c>
      <c r="M45" s="2051"/>
      <c r="N45" s="2052">
        <f t="shared" si="5"/>
        <v>16896</v>
      </c>
      <c r="O45" s="2053"/>
      <c r="P45" s="2054"/>
      <c r="Q45" s="2055"/>
      <c r="R45" s="2056"/>
      <c r="S45" s="2051"/>
      <c r="T45" s="2058"/>
      <c r="U45" s="2058"/>
      <c r="V45" s="2059"/>
      <c r="W45" s="2060"/>
      <c r="X45" s="2068"/>
      <c r="Y45" s="2069"/>
      <c r="Z45" s="2069"/>
      <c r="AA45" s="2069"/>
      <c r="AB45" s="2069"/>
      <c r="AC45" s="2069"/>
      <c r="AD45" s="2069"/>
      <c r="AE45" s="2069"/>
      <c r="AF45" s="2069"/>
      <c r="AG45" s="2204" t="s">
        <v>2939</v>
      </c>
      <c r="AH45" s="2042"/>
    </row>
    <row r="46" spans="1:34" s="2043" customFormat="1" ht="15" customHeight="1">
      <c r="A46" s="2044"/>
      <c r="B46" s="2021"/>
      <c r="C46" s="2021"/>
      <c r="D46" s="4993"/>
      <c r="E46" s="2046"/>
      <c r="F46" s="2046">
        <v>1</v>
      </c>
      <c r="G46" s="2046">
        <v>6</v>
      </c>
      <c r="H46" s="2065" t="s">
        <v>2940</v>
      </c>
      <c r="I46" s="2048">
        <v>14</v>
      </c>
      <c r="J46" s="2049">
        <v>16</v>
      </c>
      <c r="K46" s="2048">
        <v>4.5</v>
      </c>
      <c r="L46" s="2181">
        <f t="shared" si="3"/>
        <v>224</v>
      </c>
      <c r="M46" s="2051"/>
      <c r="N46" s="2052">
        <f t="shared" si="5"/>
        <v>1008</v>
      </c>
      <c r="O46" s="2053"/>
      <c r="P46" s="2054"/>
      <c r="Q46" s="2055"/>
      <c r="R46" s="2056"/>
      <c r="S46" s="2051"/>
      <c r="T46" s="2058"/>
      <c r="U46" s="2058"/>
      <c r="V46" s="2059"/>
      <c r="W46" s="2060"/>
      <c r="X46" s="2068"/>
      <c r="Y46" s="2069"/>
      <c r="Z46" s="2069"/>
      <c r="AA46" s="2069"/>
      <c r="AB46" s="2069"/>
      <c r="AC46" s="2069"/>
      <c r="AD46" s="2069"/>
      <c r="AE46" s="2069"/>
      <c r="AF46" s="2069"/>
      <c r="AG46" s="2173" t="s">
        <v>2941</v>
      </c>
      <c r="AH46" s="2042"/>
    </row>
    <row r="47" spans="1:34" s="2043" customFormat="1" ht="15" customHeight="1">
      <c r="A47" s="2044"/>
      <c r="B47" s="2021"/>
      <c r="C47" s="2021"/>
      <c r="D47" s="4993"/>
      <c r="E47" s="2046"/>
      <c r="F47" s="2046">
        <v>2</v>
      </c>
      <c r="G47" s="2046">
        <v>7</v>
      </c>
      <c r="H47" s="2065" t="s">
        <v>2942</v>
      </c>
      <c r="I47" s="2048">
        <v>14</v>
      </c>
      <c r="J47" s="2049">
        <v>16</v>
      </c>
      <c r="K47" s="2048">
        <v>4.5</v>
      </c>
      <c r="L47" s="2181">
        <f t="shared" si="3"/>
        <v>224</v>
      </c>
      <c r="M47" s="2051"/>
      <c r="N47" s="2052">
        <f t="shared" si="5"/>
        <v>1008</v>
      </c>
      <c r="O47" s="2053"/>
      <c r="P47" s="2054"/>
      <c r="Q47" s="2055"/>
      <c r="R47" s="2056"/>
      <c r="S47" s="2051"/>
      <c r="T47" s="2058"/>
      <c r="U47" s="2058"/>
      <c r="V47" s="2059"/>
      <c r="W47" s="2060"/>
      <c r="X47" s="2068"/>
      <c r="Y47" s="2069"/>
      <c r="Z47" s="2069"/>
      <c r="AA47" s="2069"/>
      <c r="AB47" s="2069"/>
      <c r="AC47" s="2069"/>
      <c r="AD47" s="2069"/>
      <c r="AE47" s="2069"/>
      <c r="AF47" s="2069"/>
      <c r="AG47" s="2173" t="s">
        <v>2943</v>
      </c>
      <c r="AH47" s="2042"/>
    </row>
    <row r="48" spans="1:34" s="2043" customFormat="1" ht="15" customHeight="1">
      <c r="A48" s="2044"/>
      <c r="B48" s="2021"/>
      <c r="C48" s="2021"/>
      <c r="D48" s="4993"/>
      <c r="E48" s="2046"/>
      <c r="F48" s="2046">
        <v>3</v>
      </c>
      <c r="G48" s="2046">
        <v>8</v>
      </c>
      <c r="H48" s="2065" t="s">
        <v>2944</v>
      </c>
      <c r="I48" s="2048">
        <v>14</v>
      </c>
      <c r="J48" s="2049">
        <v>16</v>
      </c>
      <c r="K48" s="2048">
        <v>8</v>
      </c>
      <c r="L48" s="2181">
        <f t="shared" si="3"/>
        <v>224</v>
      </c>
      <c r="M48" s="2051"/>
      <c r="N48" s="2052">
        <f t="shared" si="5"/>
        <v>1792</v>
      </c>
      <c r="O48" s="2053"/>
      <c r="P48" s="2054"/>
      <c r="Q48" s="2055"/>
      <c r="R48" s="2056"/>
      <c r="S48" s="2051"/>
      <c r="T48" s="2058"/>
      <c r="U48" s="2058"/>
      <c r="V48" s="2059"/>
      <c r="W48" s="2060"/>
      <c r="X48" s="2068"/>
      <c r="Y48" s="2069"/>
      <c r="Z48" s="2069"/>
      <c r="AA48" s="2069"/>
      <c r="AB48" s="2069"/>
      <c r="AC48" s="2069"/>
      <c r="AD48" s="2069"/>
      <c r="AE48" s="2069"/>
      <c r="AF48" s="2069"/>
      <c r="AG48" s="2173" t="s">
        <v>2943</v>
      </c>
      <c r="AH48" s="2042"/>
    </row>
    <row r="49" spans="1:34" s="2043" customFormat="1" ht="15" customHeight="1">
      <c r="A49" s="2044"/>
      <c r="B49" s="2072"/>
      <c r="C49" s="2021"/>
      <c r="D49" s="4993"/>
      <c r="E49" s="2046"/>
      <c r="F49" s="2046">
        <v>4</v>
      </c>
      <c r="G49" s="2046">
        <v>9</v>
      </c>
      <c r="H49" s="2065" t="s">
        <v>2945</v>
      </c>
      <c r="I49" s="2048">
        <v>14</v>
      </c>
      <c r="J49" s="2049">
        <v>16</v>
      </c>
      <c r="K49" s="2048">
        <v>6.5</v>
      </c>
      <c r="L49" s="2181">
        <f t="shared" si="3"/>
        <v>224</v>
      </c>
      <c r="M49" s="2051"/>
      <c r="N49" s="2052">
        <f t="shared" si="5"/>
        <v>1456</v>
      </c>
      <c r="O49" s="2053"/>
      <c r="P49" s="2054"/>
      <c r="Q49" s="2055"/>
      <c r="R49" s="2056"/>
      <c r="S49" s="2051"/>
      <c r="T49" s="2058"/>
      <c r="U49" s="2058"/>
      <c r="V49" s="2074"/>
      <c r="W49" s="2060"/>
      <c r="X49" s="2068"/>
      <c r="Y49" s="2069"/>
      <c r="Z49" s="2069"/>
      <c r="AA49" s="2069"/>
      <c r="AB49" s="2069"/>
      <c r="AC49" s="2069"/>
      <c r="AD49" s="2069"/>
      <c r="AE49" s="2069"/>
      <c r="AF49" s="2069"/>
      <c r="AG49" s="2173" t="s">
        <v>2943</v>
      </c>
      <c r="AH49" s="2042"/>
    </row>
    <row r="50" spans="1:34" s="2043" customFormat="1" ht="15" customHeight="1">
      <c r="A50" s="2044"/>
      <c r="B50" s="2021"/>
      <c r="C50" s="2021"/>
      <c r="D50" s="4993"/>
      <c r="E50" s="2046"/>
      <c r="F50" s="2046">
        <v>5</v>
      </c>
      <c r="G50" s="2046">
        <v>10</v>
      </c>
      <c r="H50" s="2065" t="s">
        <v>2946</v>
      </c>
      <c r="I50" s="2048">
        <v>14</v>
      </c>
      <c r="J50" s="2049">
        <v>16</v>
      </c>
      <c r="K50" s="2048">
        <v>7</v>
      </c>
      <c r="L50" s="2181">
        <f t="shared" si="3"/>
        <v>224</v>
      </c>
      <c r="M50" s="2051"/>
      <c r="N50" s="2052">
        <f t="shared" si="5"/>
        <v>1568</v>
      </c>
      <c r="O50" s="2053"/>
      <c r="P50" s="2054"/>
      <c r="Q50" s="2055"/>
      <c r="R50" s="2056"/>
      <c r="S50" s="2051"/>
      <c r="T50" s="2058"/>
      <c r="U50" s="2058"/>
      <c r="V50" s="2059"/>
      <c r="W50" s="2060"/>
      <c r="X50" s="2068"/>
      <c r="Y50" s="2069"/>
      <c r="Z50" s="2069"/>
      <c r="AA50" s="2069"/>
      <c r="AB50" s="2069"/>
      <c r="AC50" s="2069"/>
      <c r="AD50" s="2069"/>
      <c r="AE50" s="2069"/>
      <c r="AF50" s="2069"/>
      <c r="AG50" s="2173" t="s">
        <v>2943</v>
      </c>
      <c r="AH50" s="2042"/>
    </row>
    <row r="51" spans="1:34" s="2043" customFormat="1" ht="15" customHeight="1">
      <c r="A51" s="2044"/>
      <c r="B51" s="2021"/>
      <c r="C51" s="2021"/>
      <c r="D51" s="4993"/>
      <c r="E51" s="2046"/>
      <c r="F51" s="2046">
        <v>6</v>
      </c>
      <c r="G51" s="2046">
        <v>11</v>
      </c>
      <c r="H51" s="2065" t="s">
        <v>2947</v>
      </c>
      <c r="I51" s="2048">
        <v>14</v>
      </c>
      <c r="J51" s="2049">
        <v>16</v>
      </c>
      <c r="K51" s="2048">
        <v>9</v>
      </c>
      <c r="L51" s="2181">
        <f t="shared" si="3"/>
        <v>224</v>
      </c>
      <c r="M51" s="2051"/>
      <c r="N51" s="2052">
        <f t="shared" si="5"/>
        <v>2016</v>
      </c>
      <c r="O51" s="2053"/>
      <c r="P51" s="2054"/>
      <c r="Q51" s="2055"/>
      <c r="R51" s="2056"/>
      <c r="S51" s="2051"/>
      <c r="T51" s="2058"/>
      <c r="U51" s="2058"/>
      <c r="V51" s="2059"/>
      <c r="W51" s="2060"/>
      <c r="X51" s="2068"/>
      <c r="Y51" s="2069"/>
      <c r="Z51" s="2069"/>
      <c r="AA51" s="2069"/>
      <c r="AB51" s="2069"/>
      <c r="AC51" s="2069"/>
      <c r="AD51" s="2069"/>
      <c r="AE51" s="2069"/>
      <c r="AF51" s="2069"/>
      <c r="AG51" s="2173" t="s">
        <v>2948</v>
      </c>
      <c r="AH51" s="2042"/>
    </row>
    <row r="52" spans="1:34" s="2043" customFormat="1" ht="15" customHeight="1">
      <c r="A52" s="2044"/>
      <c r="B52" s="2021"/>
      <c r="C52" s="2021"/>
      <c r="D52" s="4993"/>
      <c r="E52" s="2046"/>
      <c r="F52" s="2046">
        <v>7</v>
      </c>
      <c r="G52" s="2046">
        <v>12</v>
      </c>
      <c r="H52" s="2065" t="s">
        <v>2949</v>
      </c>
      <c r="I52" s="2048">
        <v>14</v>
      </c>
      <c r="J52" s="2049">
        <v>16</v>
      </c>
      <c r="K52" s="2048">
        <v>12</v>
      </c>
      <c r="L52" s="2181">
        <f t="shared" si="3"/>
        <v>224</v>
      </c>
      <c r="M52" s="2051"/>
      <c r="N52" s="2052">
        <f t="shared" si="5"/>
        <v>2688</v>
      </c>
      <c r="O52" s="2053"/>
      <c r="P52" s="2054"/>
      <c r="Q52" s="2055"/>
      <c r="R52" s="2056"/>
      <c r="S52" s="2051"/>
      <c r="T52" s="2058"/>
      <c r="U52" s="2058"/>
      <c r="V52" s="2059"/>
      <c r="W52" s="2060"/>
      <c r="X52" s="2068"/>
      <c r="Y52" s="2069"/>
      <c r="Z52" s="2069"/>
      <c r="AA52" s="2069"/>
      <c r="AB52" s="2069"/>
      <c r="AC52" s="2069"/>
      <c r="AD52" s="2069"/>
      <c r="AE52" s="2069"/>
      <c r="AF52" s="2069"/>
      <c r="AG52" s="2173" t="s">
        <v>2943</v>
      </c>
      <c r="AH52" s="2042"/>
    </row>
    <row r="53" spans="1:34" s="2043" customFormat="1" ht="15" customHeight="1">
      <c r="A53" s="2044"/>
      <c r="B53" s="2072"/>
      <c r="C53" s="2021"/>
      <c r="D53" s="4993"/>
      <c r="E53" s="2046"/>
      <c r="F53" s="2046">
        <v>8</v>
      </c>
      <c r="G53" s="2046">
        <v>13</v>
      </c>
      <c r="H53" s="2065" t="s">
        <v>2950</v>
      </c>
      <c r="I53" s="2048">
        <v>14</v>
      </c>
      <c r="J53" s="2049">
        <v>16</v>
      </c>
      <c r="K53" s="2048">
        <v>6.5</v>
      </c>
      <c r="L53" s="2181">
        <f t="shared" si="3"/>
        <v>224</v>
      </c>
      <c r="M53" s="2051"/>
      <c r="N53" s="2052">
        <f t="shared" si="5"/>
        <v>1456</v>
      </c>
      <c r="O53" s="2053"/>
      <c r="P53" s="2054"/>
      <c r="Q53" s="2055"/>
      <c r="R53" s="2056"/>
      <c r="S53" s="2051"/>
      <c r="T53" s="2058"/>
      <c r="U53" s="2058"/>
      <c r="V53" s="2074"/>
      <c r="W53" s="2060"/>
      <c r="X53" s="2068"/>
      <c r="Y53" s="2069"/>
      <c r="Z53" s="2069"/>
      <c r="AA53" s="2069"/>
      <c r="AB53" s="2069"/>
      <c r="AC53" s="2069"/>
      <c r="AD53" s="2069"/>
      <c r="AE53" s="2069"/>
      <c r="AF53" s="2069"/>
      <c r="AG53" s="2173" t="s">
        <v>2943</v>
      </c>
      <c r="AH53" s="2042"/>
    </row>
    <row r="54" spans="1:34" s="2043" customFormat="1" ht="15" customHeight="1">
      <c r="A54" s="2044"/>
      <c r="B54" s="2021"/>
      <c r="C54" s="2021"/>
      <c r="D54" s="4993"/>
      <c r="E54" s="2046"/>
      <c r="F54" s="2046">
        <v>9</v>
      </c>
      <c r="G54" s="2046">
        <v>14</v>
      </c>
      <c r="H54" s="2065" t="s">
        <v>2951</v>
      </c>
      <c r="I54" s="2048">
        <v>14</v>
      </c>
      <c r="J54" s="2049">
        <v>16</v>
      </c>
      <c r="K54" s="2048">
        <v>6.5</v>
      </c>
      <c r="L54" s="2181">
        <f t="shared" si="3"/>
        <v>224</v>
      </c>
      <c r="M54" s="2051"/>
      <c r="N54" s="2052">
        <f t="shared" si="5"/>
        <v>1456</v>
      </c>
      <c r="O54" s="2053"/>
      <c r="P54" s="2054"/>
      <c r="Q54" s="2055"/>
      <c r="R54" s="2056"/>
      <c r="S54" s="2051"/>
      <c r="T54" s="2058"/>
      <c r="U54" s="2058"/>
      <c r="V54" s="2059"/>
      <c r="W54" s="2060"/>
      <c r="X54" s="2068"/>
      <c r="Y54" s="2069"/>
      <c r="Z54" s="2069"/>
      <c r="AA54" s="2069"/>
      <c r="AB54" s="2069"/>
      <c r="AC54" s="2069"/>
      <c r="AD54" s="2069"/>
      <c r="AE54" s="2069"/>
      <c r="AF54" s="2069"/>
      <c r="AG54" s="2173" t="s">
        <v>2941</v>
      </c>
      <c r="AH54" s="2042"/>
    </row>
    <row r="55" spans="1:34" s="2043" customFormat="1" ht="15" customHeight="1">
      <c r="A55" s="2044"/>
      <c r="B55" s="2021"/>
      <c r="C55" s="2021"/>
      <c r="D55" s="4993"/>
      <c r="E55" s="2046"/>
      <c r="F55" s="2046">
        <v>10</v>
      </c>
      <c r="G55" s="2046">
        <v>15</v>
      </c>
      <c r="H55" s="2065" t="s">
        <v>2952</v>
      </c>
      <c r="I55" s="2048">
        <v>14</v>
      </c>
      <c r="J55" s="2049">
        <v>16</v>
      </c>
      <c r="K55" s="2048">
        <v>4</v>
      </c>
      <c r="L55" s="2181">
        <f t="shared" si="3"/>
        <v>224</v>
      </c>
      <c r="M55" s="2051"/>
      <c r="N55" s="2052">
        <f t="shared" si="5"/>
        <v>896</v>
      </c>
      <c r="O55" s="2053"/>
      <c r="P55" s="2054"/>
      <c r="Q55" s="2055"/>
      <c r="R55" s="2056"/>
      <c r="S55" s="2051"/>
      <c r="T55" s="2058"/>
      <c r="U55" s="2058"/>
      <c r="V55" s="2059"/>
      <c r="W55" s="2060"/>
      <c r="X55" s="2068"/>
      <c r="Y55" s="2069"/>
      <c r="Z55" s="2069"/>
      <c r="AA55" s="2069"/>
      <c r="AB55" s="2069"/>
      <c r="AC55" s="2069"/>
      <c r="AD55" s="2069"/>
      <c r="AE55" s="2069"/>
      <c r="AF55" s="2069"/>
      <c r="AG55" s="2173" t="s">
        <v>2943</v>
      </c>
      <c r="AH55" s="2042"/>
    </row>
    <row r="56" spans="1:34" s="2043" customFormat="1" ht="15" customHeight="1">
      <c r="A56" s="2044"/>
      <c r="B56" s="2072"/>
      <c r="C56" s="2021"/>
      <c r="D56" s="4993"/>
      <c r="E56" s="2046"/>
      <c r="F56" s="2046">
        <v>11</v>
      </c>
      <c r="G56" s="2046">
        <v>16</v>
      </c>
      <c r="H56" s="2065" t="s">
        <v>2953</v>
      </c>
      <c r="I56" s="2048">
        <v>14</v>
      </c>
      <c r="J56" s="2049">
        <v>16</v>
      </c>
      <c r="K56" s="2048">
        <v>7</v>
      </c>
      <c r="L56" s="2181">
        <f t="shared" si="3"/>
        <v>224</v>
      </c>
      <c r="M56" s="2051"/>
      <c r="N56" s="2052">
        <f t="shared" si="5"/>
        <v>1568</v>
      </c>
      <c r="O56" s="2053"/>
      <c r="P56" s="2054"/>
      <c r="Q56" s="2055"/>
      <c r="R56" s="2056"/>
      <c r="S56" s="2051"/>
      <c r="T56" s="2058"/>
      <c r="U56" s="2058"/>
      <c r="V56" s="2074"/>
      <c r="W56" s="2060"/>
      <c r="X56" s="2068"/>
      <c r="Y56" s="2069"/>
      <c r="Z56" s="2069"/>
      <c r="AA56" s="2069"/>
      <c r="AB56" s="2069"/>
      <c r="AC56" s="2069"/>
      <c r="AD56" s="2069"/>
      <c r="AE56" s="2069"/>
      <c r="AF56" s="2069"/>
      <c r="AG56" s="2173" t="s">
        <v>2943</v>
      </c>
      <c r="AH56" s="2042"/>
    </row>
    <row r="57" spans="1:34" ht="15" customHeight="1">
      <c r="A57" s="2075"/>
      <c r="B57" s="2076"/>
      <c r="C57" s="2021" t="s">
        <v>2954</v>
      </c>
      <c r="D57" s="4994"/>
      <c r="E57" s="2077"/>
      <c r="F57" s="2077"/>
      <c r="G57" s="2077"/>
      <c r="H57" s="4989" t="s">
        <v>915</v>
      </c>
      <c r="I57" s="4990"/>
      <c r="J57" s="4990"/>
      <c r="K57" s="4991"/>
      <c r="L57" s="2078">
        <f>SUM(L39:L56)</f>
        <v>10237.5</v>
      </c>
      <c r="M57" s="2079"/>
      <c r="N57" s="2078">
        <f>SUM(N39:N56)</f>
        <v>83372.5</v>
      </c>
      <c r="O57" s="2080"/>
      <c r="P57" s="2081"/>
      <c r="Q57" s="2082"/>
      <c r="R57" s="2079"/>
      <c r="S57" s="2083"/>
      <c r="T57" s="2084"/>
      <c r="U57" s="2084"/>
      <c r="V57" s="2094"/>
      <c r="W57" s="2086"/>
      <c r="X57" s="2087"/>
      <c r="Y57" s="2088"/>
      <c r="Z57" s="2088"/>
      <c r="AA57" s="2088"/>
      <c r="AB57" s="2088"/>
      <c r="AC57" s="2088"/>
      <c r="AD57" s="2088"/>
      <c r="AE57" s="2088"/>
      <c r="AF57" s="2088"/>
      <c r="AG57" s="2089"/>
      <c r="AH57" s="2042"/>
    </row>
    <row r="58" spans="1:34" s="2043" customFormat="1" ht="15" customHeight="1">
      <c r="A58" s="2205">
        <v>12</v>
      </c>
      <c r="B58" s="2021"/>
      <c r="C58" s="2021"/>
      <c r="D58" s="4992" t="s">
        <v>2955</v>
      </c>
      <c r="E58" s="2023" t="s">
        <v>2903</v>
      </c>
      <c r="F58" s="2023">
        <v>1</v>
      </c>
      <c r="G58" s="2023" t="s">
        <v>790</v>
      </c>
      <c r="H58" s="2024" t="s">
        <v>2956</v>
      </c>
      <c r="I58" s="2025">
        <v>13.3</v>
      </c>
      <c r="J58" s="2026">
        <v>89.6</v>
      </c>
      <c r="K58" s="2206">
        <v>3.85</v>
      </c>
      <c r="L58" s="2027">
        <f t="shared" ref="L58:L63" si="9">SUM(I58*J58)</f>
        <v>1191.68</v>
      </c>
      <c r="M58" s="2207">
        <f>SUM(L64:L64)</f>
        <v>3297.86</v>
      </c>
      <c r="N58" s="2029">
        <f t="shared" ref="N58:N63" si="10">K58*L58</f>
        <v>4587.9680000000008</v>
      </c>
      <c r="O58" s="2030"/>
      <c r="P58" s="2031"/>
      <c r="Q58" s="2032"/>
      <c r="R58" s="2033">
        <f>M58*F58</f>
        <v>3297.86</v>
      </c>
      <c r="S58" s="2028"/>
      <c r="T58" s="2035"/>
      <c r="U58" s="2035"/>
      <c r="V58" s="2036"/>
      <c r="W58" s="2037"/>
      <c r="X58" s="2184"/>
      <c r="Y58" s="2038">
        <v>150</v>
      </c>
      <c r="Z58" s="2038">
        <v>150</v>
      </c>
      <c r="AA58" s="2185">
        <v>0</v>
      </c>
      <c r="AB58" s="2185"/>
      <c r="AC58" s="2185"/>
      <c r="AD58" s="2186">
        <v>52.8</v>
      </c>
      <c r="AE58" s="2187">
        <v>90</v>
      </c>
      <c r="AF58" s="2185">
        <v>0</v>
      </c>
      <c r="AG58" s="2160" t="s">
        <v>2957</v>
      </c>
      <c r="AH58" s="2042"/>
    </row>
    <row r="59" spans="1:34" s="2043" customFormat="1" ht="15" customHeight="1">
      <c r="A59" s="2208"/>
      <c r="B59" s="2021"/>
      <c r="C59" s="2021"/>
      <c r="D59" s="4993"/>
      <c r="E59" s="2046"/>
      <c r="F59" s="2046"/>
      <c r="G59" s="2046"/>
      <c r="H59" s="2065" t="s">
        <v>819</v>
      </c>
      <c r="I59" s="2048">
        <v>13.3</v>
      </c>
      <c r="J59" s="2049">
        <v>89.6</v>
      </c>
      <c r="K59" s="2209">
        <v>6.2</v>
      </c>
      <c r="L59" s="2210">
        <f t="shared" si="9"/>
        <v>1191.68</v>
      </c>
      <c r="M59" s="2051"/>
      <c r="N59" s="2196">
        <f t="shared" si="10"/>
        <v>7388.4160000000002</v>
      </c>
      <c r="O59" s="2053"/>
      <c r="P59" s="2054"/>
      <c r="Q59" s="2055"/>
      <c r="R59" s="2056"/>
      <c r="S59" s="2051"/>
      <c r="T59" s="2058"/>
      <c r="U59" s="2058"/>
      <c r="V59" s="2059"/>
      <c r="W59" s="2060"/>
      <c r="X59" s="2068"/>
      <c r="Y59" s="2069" t="s">
        <v>2958</v>
      </c>
      <c r="Z59" s="2069" t="s">
        <v>2959</v>
      </c>
      <c r="AA59" s="2069"/>
      <c r="AB59" s="2069"/>
      <c r="AC59" s="2069"/>
      <c r="AD59" s="2189" t="s">
        <v>2960</v>
      </c>
      <c r="AE59" s="2190" t="s">
        <v>2961</v>
      </c>
      <c r="AF59" s="2069"/>
      <c r="AG59" s="2064" t="s">
        <v>2962</v>
      </c>
      <c r="AH59" s="2042"/>
    </row>
    <row r="60" spans="1:34" s="2043" customFormat="1" ht="15" customHeight="1">
      <c r="A60" s="2208"/>
      <c r="B60" s="2021"/>
      <c r="C60" s="2021"/>
      <c r="D60" s="4993"/>
      <c r="E60" s="2046"/>
      <c r="F60" s="2046"/>
      <c r="G60" s="2046" t="s">
        <v>2963</v>
      </c>
      <c r="H60" s="2178" t="s">
        <v>2143</v>
      </c>
      <c r="I60" s="2179">
        <v>13.3</v>
      </c>
      <c r="J60" s="2180">
        <v>15</v>
      </c>
      <c r="K60" s="2211">
        <v>6.2</v>
      </c>
      <c r="L60" s="2210">
        <f t="shared" si="9"/>
        <v>199.5</v>
      </c>
      <c r="M60" s="2051"/>
      <c r="N60" s="2196">
        <f t="shared" si="10"/>
        <v>1236.9000000000001</v>
      </c>
      <c r="O60" s="2053"/>
      <c r="P60" s="2054"/>
      <c r="Q60" s="2055"/>
      <c r="R60" s="2056"/>
      <c r="S60" s="2051"/>
      <c r="T60" s="2058"/>
      <c r="U60" s="2058"/>
      <c r="V60" s="2059"/>
      <c r="W60" s="2060"/>
      <c r="X60" s="2068"/>
      <c r="Y60" s="2069"/>
      <c r="Z60" s="2069"/>
      <c r="AA60" s="2069"/>
      <c r="AB60" s="2069"/>
      <c r="AC60" s="2069"/>
      <c r="AD60" s="2069"/>
      <c r="AE60" s="2069"/>
      <c r="AF60" s="2069"/>
      <c r="AG60" s="2064"/>
      <c r="AH60" s="2042"/>
    </row>
    <row r="61" spans="1:34" s="2043" customFormat="1" ht="15" customHeight="1">
      <c r="A61" s="2208"/>
      <c r="B61" s="2021"/>
      <c r="C61" s="2021"/>
      <c r="D61" s="4993"/>
      <c r="E61" s="2046"/>
      <c r="F61" s="2046"/>
      <c r="G61" s="2046"/>
      <c r="H61" s="2191" t="s">
        <v>2923</v>
      </c>
      <c r="I61" s="2192">
        <v>6</v>
      </c>
      <c r="J61" s="2193">
        <v>15</v>
      </c>
      <c r="K61" s="2212">
        <v>6.2</v>
      </c>
      <c r="L61" s="2050">
        <f t="shared" si="9"/>
        <v>90</v>
      </c>
      <c r="M61" s="2051"/>
      <c r="N61" s="2196">
        <f t="shared" si="10"/>
        <v>558</v>
      </c>
      <c r="O61" s="2053"/>
      <c r="P61" s="2054"/>
      <c r="Q61" s="2055"/>
      <c r="R61" s="2056"/>
      <c r="S61" s="2051"/>
      <c r="T61" s="2058"/>
      <c r="U61" s="2058"/>
      <c r="V61" s="2059"/>
      <c r="W61" s="2060"/>
      <c r="X61" s="2068"/>
      <c r="Y61" s="2069"/>
      <c r="Z61" s="2069"/>
      <c r="AA61" s="2069"/>
      <c r="AB61" s="2069"/>
      <c r="AC61" s="2069"/>
      <c r="AD61" s="2069"/>
      <c r="AE61" s="2069"/>
      <c r="AF61" s="2069"/>
      <c r="AG61" s="2064"/>
      <c r="AH61" s="2042"/>
    </row>
    <row r="62" spans="1:34" s="2043" customFormat="1" ht="15" customHeight="1">
      <c r="A62" s="2208"/>
      <c r="B62" s="2021"/>
      <c r="C62" s="2021"/>
      <c r="D62" s="4993"/>
      <c r="E62" s="2046"/>
      <c r="F62" s="2046"/>
      <c r="G62" s="2046" t="s">
        <v>2964</v>
      </c>
      <c r="H62" s="2065" t="s">
        <v>2965</v>
      </c>
      <c r="I62" s="2048">
        <v>10</v>
      </c>
      <c r="J62" s="2049">
        <v>30</v>
      </c>
      <c r="K62" s="2209">
        <v>9</v>
      </c>
      <c r="L62" s="2181">
        <f t="shared" si="9"/>
        <v>300</v>
      </c>
      <c r="M62" s="2051"/>
      <c r="N62" s="2196">
        <f t="shared" si="10"/>
        <v>2700</v>
      </c>
      <c r="O62" s="2053"/>
      <c r="P62" s="2054"/>
      <c r="Q62" s="2055"/>
      <c r="R62" s="2056"/>
      <c r="S62" s="2051"/>
      <c r="T62" s="2058"/>
      <c r="U62" s="2058"/>
      <c r="V62" s="2059"/>
      <c r="W62" s="2060"/>
      <c r="X62" s="2068"/>
      <c r="Y62" s="2069"/>
      <c r="Z62" s="2069"/>
      <c r="AA62" s="2069"/>
      <c r="AB62" s="2069"/>
      <c r="AC62" s="2069"/>
      <c r="AD62" s="2069"/>
      <c r="AE62" s="2069"/>
      <c r="AF62" s="2069"/>
      <c r="AG62" s="2173" t="s">
        <v>2966</v>
      </c>
      <c r="AH62" s="2042"/>
    </row>
    <row r="63" spans="1:34" s="2043" customFormat="1" ht="15" customHeight="1">
      <c r="A63" s="2208"/>
      <c r="B63" s="2021"/>
      <c r="C63" s="2021"/>
      <c r="D63" s="4993"/>
      <c r="E63" s="2046"/>
      <c r="F63" s="2046"/>
      <c r="G63" s="2046"/>
      <c r="H63" s="2065" t="s">
        <v>2925</v>
      </c>
      <c r="I63" s="2048">
        <v>6.5</v>
      </c>
      <c r="J63" s="2049">
        <v>50</v>
      </c>
      <c r="K63" s="2209">
        <v>6</v>
      </c>
      <c r="L63" s="2181">
        <f t="shared" si="9"/>
        <v>325</v>
      </c>
      <c r="M63" s="2051"/>
      <c r="N63" s="2196">
        <f t="shared" si="10"/>
        <v>1950</v>
      </c>
      <c r="O63" s="2053"/>
      <c r="P63" s="2054"/>
      <c r="Q63" s="2055"/>
      <c r="R63" s="2056"/>
      <c r="S63" s="2051"/>
      <c r="T63" s="2058"/>
      <c r="U63" s="2058"/>
      <c r="V63" s="2059"/>
      <c r="W63" s="2060"/>
      <c r="X63" s="2068"/>
      <c r="Y63" s="2069"/>
      <c r="Z63" s="2069"/>
      <c r="AA63" s="2069"/>
      <c r="AB63" s="2069"/>
      <c r="AC63" s="2069"/>
      <c r="AD63" s="2069"/>
      <c r="AE63" s="2069"/>
      <c r="AF63" s="2069"/>
      <c r="AG63" s="2173"/>
      <c r="AH63" s="2042"/>
    </row>
    <row r="64" spans="1:34" ht="15" customHeight="1">
      <c r="A64" s="2213"/>
      <c r="B64" s="2076"/>
      <c r="C64" s="2021" t="s">
        <v>2967</v>
      </c>
      <c r="D64" s="4994"/>
      <c r="E64" s="2077"/>
      <c r="F64" s="2077"/>
      <c r="G64" s="2077"/>
      <c r="H64" s="4989" t="s">
        <v>915</v>
      </c>
      <c r="I64" s="4990"/>
      <c r="J64" s="4990"/>
      <c r="K64" s="4991"/>
      <c r="L64" s="2078">
        <f>SUM(L58:L63)</f>
        <v>3297.86</v>
      </c>
      <c r="M64" s="2079"/>
      <c r="N64" s="2078">
        <f>SUM(N58:N63)</f>
        <v>18421.284</v>
      </c>
      <c r="O64" s="2080"/>
      <c r="P64" s="2081"/>
      <c r="Q64" s="2082"/>
      <c r="R64" s="2079"/>
      <c r="S64" s="2083"/>
      <c r="T64" s="2084"/>
      <c r="U64" s="2084"/>
      <c r="V64" s="2094"/>
      <c r="W64" s="2086"/>
      <c r="X64" s="2087"/>
      <c r="Y64" s="2088"/>
      <c r="Z64" s="2088"/>
      <c r="AA64" s="2088"/>
      <c r="AB64" s="2088"/>
      <c r="AC64" s="2088"/>
      <c r="AD64" s="2088"/>
      <c r="AE64" s="2088"/>
      <c r="AF64" s="2088"/>
      <c r="AG64" s="2089"/>
      <c r="AH64" s="2042"/>
    </row>
    <row r="65" spans="1:34" s="2043" customFormat="1" ht="15" customHeight="1">
      <c r="A65" s="2020">
        <v>13</v>
      </c>
      <c r="B65" s="2021"/>
      <c r="C65" s="2021"/>
      <c r="D65" s="4986" t="s">
        <v>2968</v>
      </c>
      <c r="E65" s="2023" t="s">
        <v>2865</v>
      </c>
      <c r="F65" s="2023">
        <v>1</v>
      </c>
      <c r="G65" s="2023" t="s">
        <v>2847</v>
      </c>
      <c r="H65" s="2024" t="s">
        <v>819</v>
      </c>
      <c r="I65" s="2183">
        <v>12.2</v>
      </c>
      <c r="J65" s="2214">
        <v>65.05</v>
      </c>
      <c r="K65" s="2183">
        <v>7.5</v>
      </c>
      <c r="L65" s="2027">
        <f>SUM(I65*J65)</f>
        <v>793.6099999999999</v>
      </c>
      <c r="M65" s="2207">
        <f>SUM(L67:L67)</f>
        <v>793.6099999999999</v>
      </c>
      <c r="N65" s="2029">
        <f>K65*L65</f>
        <v>5952.0749999999989</v>
      </c>
      <c r="O65" s="2030"/>
      <c r="P65" s="2031"/>
      <c r="Q65" s="2032"/>
      <c r="R65" s="2215">
        <f>M65*F65</f>
        <v>793.6099999999999</v>
      </c>
      <c r="S65" s="2207"/>
      <c r="T65" s="2035"/>
      <c r="U65" s="2030" t="s">
        <v>2848</v>
      </c>
      <c r="V65" s="2090"/>
      <c r="W65" s="2037"/>
      <c r="X65" s="2022"/>
      <c r="Y65" s="2037"/>
      <c r="Z65" s="2101" t="s">
        <v>2969</v>
      </c>
      <c r="AA65" s="2216">
        <v>137.86000000000001</v>
      </c>
      <c r="AB65" s="2217"/>
      <c r="AC65" s="2217"/>
      <c r="AD65" s="2101"/>
      <c r="AE65" s="2105">
        <v>75.900000000000006</v>
      </c>
      <c r="AF65" s="2038"/>
      <c r="AG65" s="2041" t="s">
        <v>2970</v>
      </c>
      <c r="AH65" s="2042"/>
    </row>
    <row r="66" spans="1:34" s="2043" customFormat="1" ht="15" customHeight="1">
      <c r="A66" s="2044"/>
      <c r="B66" s="2072"/>
      <c r="C66" s="2021"/>
      <c r="D66" s="4987"/>
      <c r="E66" s="2046"/>
      <c r="F66" s="2218" t="s">
        <v>2971</v>
      </c>
      <c r="G66" s="2218">
        <v>263</v>
      </c>
      <c r="H66" s="2174"/>
      <c r="I66" s="2175"/>
      <c r="J66" s="2176"/>
      <c r="K66" s="2074"/>
      <c r="L66" s="2067">
        <f t="shared" ref="L66" si="11">SUM(I66*J66)</f>
        <v>0</v>
      </c>
      <c r="M66" s="2051"/>
      <c r="N66" s="2052">
        <f>K66*L66</f>
        <v>0</v>
      </c>
      <c r="O66" s="2053"/>
      <c r="P66" s="2054"/>
      <c r="Q66" s="2055"/>
      <c r="R66" s="2056"/>
      <c r="S66" s="2051"/>
      <c r="T66" s="2058"/>
      <c r="U66" s="2058"/>
      <c r="V66" s="2092"/>
      <c r="W66" s="2060"/>
      <c r="X66" s="2068"/>
      <c r="Y66" s="2060"/>
      <c r="Z66" s="2069" t="s">
        <v>2972</v>
      </c>
      <c r="AA66" s="2219" t="s">
        <v>2973</v>
      </c>
      <c r="AB66" s="2189"/>
      <c r="AC66" s="2189"/>
      <c r="AD66" s="2069"/>
      <c r="AE66" s="2189" t="s">
        <v>2974</v>
      </c>
      <c r="AF66" s="2069"/>
      <c r="AG66" s="2064" t="s">
        <v>2975</v>
      </c>
      <c r="AH66" s="2042"/>
    </row>
    <row r="67" spans="1:34" s="2043" customFormat="1" ht="15" customHeight="1">
      <c r="A67" s="2075"/>
      <c r="B67" s="2076"/>
      <c r="C67" s="2021"/>
      <c r="D67" s="4988"/>
      <c r="E67" s="2077"/>
      <c r="F67" s="2077"/>
      <c r="G67" s="2077"/>
      <c r="H67" s="4989" t="s">
        <v>915</v>
      </c>
      <c r="I67" s="4990"/>
      <c r="J67" s="4990"/>
      <c r="K67" s="4991"/>
      <c r="L67" s="2093">
        <f>SUM(L65:L66)</f>
        <v>793.6099999999999</v>
      </c>
      <c r="M67" s="2079"/>
      <c r="N67" s="2093">
        <f>SUM(N65:N66)</f>
        <v>5952.0749999999989</v>
      </c>
      <c r="O67" s="2080"/>
      <c r="P67" s="2081"/>
      <c r="Q67" s="2082"/>
      <c r="R67" s="2079"/>
      <c r="S67" s="2083"/>
      <c r="T67" s="2084"/>
      <c r="U67" s="2084"/>
      <c r="V67" s="2094"/>
      <c r="W67" s="2086"/>
      <c r="X67" s="2087"/>
      <c r="Y67" s="2086"/>
      <c r="Z67" s="2088"/>
      <c r="AA67" s="2088"/>
      <c r="AB67" s="2088"/>
      <c r="AC67" s="2088"/>
      <c r="AD67" s="2088"/>
      <c r="AE67" s="2088"/>
      <c r="AF67" s="2088"/>
      <c r="AG67" s="2089"/>
      <c r="AH67" s="2042"/>
    </row>
    <row r="68" spans="1:34" ht="15" customHeight="1">
      <c r="A68" s="2020">
        <v>14</v>
      </c>
      <c r="B68" s="2021"/>
      <c r="C68" s="2021"/>
      <c r="D68" s="4986" t="s">
        <v>2976</v>
      </c>
      <c r="E68" s="2023" t="s">
        <v>2977</v>
      </c>
      <c r="F68" s="2023">
        <v>1</v>
      </c>
      <c r="G68" s="2023" t="s">
        <v>2928</v>
      </c>
      <c r="H68" s="2024" t="s">
        <v>819</v>
      </c>
      <c r="I68" s="2025">
        <v>16.5</v>
      </c>
      <c r="J68" s="2026">
        <v>24.5</v>
      </c>
      <c r="K68" s="2025">
        <v>3.3</v>
      </c>
      <c r="L68" s="2027">
        <f>SUM(I68*J68)</f>
        <v>404.25</v>
      </c>
      <c r="M68" s="2028">
        <f>SUM(L71:L71)</f>
        <v>908.5</v>
      </c>
      <c r="N68" s="2029">
        <f>K68*L68</f>
        <v>1334.0249999999999</v>
      </c>
      <c r="O68" s="2030"/>
      <c r="P68" s="2031"/>
      <c r="Q68" s="2032"/>
      <c r="R68" s="2033">
        <f>M68*F68</f>
        <v>908.5</v>
      </c>
      <c r="S68" s="2028"/>
      <c r="T68" s="2035"/>
      <c r="U68" s="2035"/>
      <c r="V68" s="2220" t="s">
        <v>2978</v>
      </c>
      <c r="W68" s="2037"/>
      <c r="X68" s="2184"/>
      <c r="Y68" s="2199"/>
      <c r="Z68" s="2199"/>
      <c r="AA68" s="2199"/>
      <c r="AB68" s="2199"/>
      <c r="AC68" s="2199"/>
      <c r="AD68" s="2199"/>
      <c r="AE68" s="2199"/>
      <c r="AF68" s="2199"/>
      <c r="AG68" s="2041" t="s">
        <v>2979</v>
      </c>
      <c r="AH68" s="2042"/>
    </row>
    <row r="69" spans="1:34" s="2043" customFormat="1" ht="15" customHeight="1">
      <c r="A69" s="2044"/>
      <c r="B69" s="2021"/>
      <c r="C69" s="2021"/>
      <c r="D69" s="4987"/>
      <c r="E69" s="2046"/>
      <c r="F69" s="2046"/>
      <c r="G69" s="2046"/>
      <c r="H69" s="2091" t="s">
        <v>2980</v>
      </c>
      <c r="I69" s="2066">
        <v>16.5</v>
      </c>
      <c r="J69" s="2073">
        <v>24.5</v>
      </c>
      <c r="K69" s="2066">
        <v>6</v>
      </c>
      <c r="L69" s="2067">
        <f t="shared" ref="L69:L70" si="12">SUM(I69*J69)</f>
        <v>404.25</v>
      </c>
      <c r="M69" s="2051"/>
      <c r="N69" s="2052">
        <f>K69*L69</f>
        <v>2425.5</v>
      </c>
      <c r="O69" s="2053"/>
      <c r="P69" s="2054"/>
      <c r="Q69" s="2055"/>
      <c r="R69" s="2056"/>
      <c r="S69" s="2051"/>
      <c r="T69" s="2058"/>
      <c r="U69" s="2058"/>
      <c r="V69" s="2221" t="s">
        <v>2981</v>
      </c>
      <c r="W69" s="2060"/>
      <c r="X69" s="2068"/>
      <c r="Y69" s="2069"/>
      <c r="Z69" s="2069"/>
      <c r="AA69" s="2069"/>
      <c r="AB69" s="2069"/>
      <c r="AC69" s="2069"/>
      <c r="AD69" s="2069"/>
      <c r="AE69" s="2069"/>
      <c r="AF69" s="2069"/>
      <c r="AG69" s="2064"/>
      <c r="AH69" s="2042"/>
    </row>
    <row r="70" spans="1:34" s="2043" customFormat="1" ht="15" customHeight="1">
      <c r="A70" s="2044"/>
      <c r="B70" s="2072"/>
      <c r="C70" s="2021"/>
      <c r="D70" s="4987"/>
      <c r="E70" s="2046"/>
      <c r="F70" s="2046"/>
      <c r="G70" s="2046"/>
      <c r="H70" s="2091" t="s">
        <v>2982</v>
      </c>
      <c r="I70" s="2066">
        <v>10</v>
      </c>
      <c r="J70" s="2073">
        <v>10</v>
      </c>
      <c r="K70" s="2066">
        <v>8</v>
      </c>
      <c r="L70" s="2067">
        <f t="shared" si="12"/>
        <v>100</v>
      </c>
      <c r="M70" s="2051"/>
      <c r="N70" s="2052">
        <f>K70*L70</f>
        <v>800</v>
      </c>
      <c r="O70" s="2053"/>
      <c r="P70" s="2054"/>
      <c r="Q70" s="2055"/>
      <c r="R70" s="2056"/>
      <c r="S70" s="2051"/>
      <c r="T70" s="2058"/>
      <c r="U70" s="2058"/>
      <c r="V70" s="2074"/>
      <c r="W70" s="2060"/>
      <c r="X70" s="2068"/>
      <c r="Y70" s="2069"/>
      <c r="Z70" s="2069"/>
      <c r="AA70" s="2069"/>
      <c r="AB70" s="2069"/>
      <c r="AC70" s="2069"/>
      <c r="AD70" s="2069"/>
      <c r="AE70" s="2069"/>
      <c r="AF70" s="2069"/>
      <c r="AG70" s="2064"/>
      <c r="AH70" s="2042"/>
    </row>
    <row r="71" spans="1:34" s="2043" customFormat="1" ht="15" customHeight="1">
      <c r="A71" s="2075"/>
      <c r="B71" s="2076"/>
      <c r="C71" s="2021"/>
      <c r="D71" s="4988"/>
      <c r="E71" s="2077"/>
      <c r="F71" s="2077"/>
      <c r="G71" s="2077"/>
      <c r="H71" s="4989" t="s">
        <v>915</v>
      </c>
      <c r="I71" s="4990"/>
      <c r="J71" s="4990"/>
      <c r="K71" s="4991"/>
      <c r="L71" s="2093">
        <f>SUM(L68:L70)</f>
        <v>908.5</v>
      </c>
      <c r="M71" s="2079"/>
      <c r="N71" s="2093">
        <f>SUM(N68:N70)</f>
        <v>4559.5249999999996</v>
      </c>
      <c r="O71" s="2080"/>
      <c r="P71" s="2081"/>
      <c r="Q71" s="2082"/>
      <c r="R71" s="2079"/>
      <c r="S71" s="2083"/>
      <c r="T71" s="2084"/>
      <c r="U71" s="2084"/>
      <c r="V71" s="2094"/>
      <c r="W71" s="2086"/>
      <c r="X71" s="2087"/>
      <c r="Y71" s="2088"/>
      <c r="Z71" s="2088"/>
      <c r="AA71" s="2088"/>
      <c r="AB71" s="2088"/>
      <c r="AC71" s="2088"/>
      <c r="AD71" s="2088"/>
      <c r="AE71" s="2088"/>
      <c r="AF71" s="2088"/>
      <c r="AG71" s="2089"/>
      <c r="AH71" s="2042"/>
    </row>
    <row r="72" spans="1:34" ht="20.100000000000001" customHeight="1">
      <c r="A72" s="2020">
        <v>15</v>
      </c>
      <c r="B72" s="2021"/>
      <c r="C72" s="2021"/>
      <c r="D72" s="4986" t="s">
        <v>2983</v>
      </c>
      <c r="E72" s="2023" t="s">
        <v>2984</v>
      </c>
      <c r="F72" s="2023">
        <v>1</v>
      </c>
      <c r="G72" s="2023" t="s">
        <v>2928</v>
      </c>
      <c r="H72" s="2024" t="s">
        <v>1259</v>
      </c>
      <c r="I72" s="2025">
        <v>8</v>
      </c>
      <c r="J72" s="2026">
        <v>24</v>
      </c>
      <c r="K72" s="2025">
        <v>5.9</v>
      </c>
      <c r="L72" s="2027">
        <f>SUM(I72*J72)</f>
        <v>192</v>
      </c>
      <c r="M72" s="2028">
        <f>SUM(L75:L75)</f>
        <v>261.25</v>
      </c>
      <c r="N72" s="2029">
        <f>K72*L72</f>
        <v>1132.8000000000002</v>
      </c>
      <c r="O72" s="2030"/>
      <c r="P72" s="2031"/>
      <c r="Q72" s="2032"/>
      <c r="R72" s="2033">
        <f>M72*F72</f>
        <v>261.25</v>
      </c>
      <c r="S72" s="2028"/>
      <c r="T72" s="2035"/>
      <c r="U72" s="2035"/>
      <c r="V72" s="2036"/>
      <c r="W72" s="2037"/>
      <c r="X72" s="2184"/>
      <c r="Y72" s="2199"/>
      <c r="Z72" s="2199"/>
      <c r="AA72" s="2199"/>
      <c r="AB72" s="2199"/>
      <c r="AC72" s="2199"/>
      <c r="AD72" s="2199"/>
      <c r="AE72" s="2199"/>
      <c r="AF72" s="2199"/>
      <c r="AG72" s="2041" t="s">
        <v>2985</v>
      </c>
      <c r="AH72" s="2042"/>
    </row>
    <row r="73" spans="1:34" s="2043" customFormat="1" ht="20.100000000000001" customHeight="1">
      <c r="A73" s="2044"/>
      <c r="B73" s="2021"/>
      <c r="C73" s="2021"/>
      <c r="D73" s="4987"/>
      <c r="E73" s="2046"/>
      <c r="F73" s="2046"/>
      <c r="G73" s="2046"/>
      <c r="H73" s="2091" t="s">
        <v>1259</v>
      </c>
      <c r="I73" s="2025">
        <v>4.5</v>
      </c>
      <c r="J73" s="2026">
        <v>4.5</v>
      </c>
      <c r="K73" s="2025">
        <v>5.9</v>
      </c>
      <c r="L73" s="2181">
        <f>SUM(I73*J73)</f>
        <v>20.25</v>
      </c>
      <c r="M73" s="2051"/>
      <c r="N73" s="2029">
        <f t="shared" ref="N73:N74" si="13">K73*L73</f>
        <v>119.47500000000001</v>
      </c>
      <c r="O73" s="2053"/>
      <c r="P73" s="2054"/>
      <c r="Q73" s="2055"/>
      <c r="R73" s="2056"/>
      <c r="S73" s="2051"/>
      <c r="T73" s="2058"/>
      <c r="U73" s="2058"/>
      <c r="V73" s="2059"/>
      <c r="W73" s="2060"/>
      <c r="X73" s="2068"/>
      <c r="Y73" s="2069"/>
      <c r="Z73" s="2069"/>
      <c r="AA73" s="2069"/>
      <c r="AB73" s="2069"/>
      <c r="AC73" s="2069"/>
      <c r="AD73" s="2069"/>
      <c r="AE73" s="2069"/>
      <c r="AF73" s="2069"/>
      <c r="AG73" s="2064"/>
      <c r="AH73" s="2042"/>
    </row>
    <row r="74" spans="1:34" s="2043" customFormat="1" ht="20.100000000000001" customHeight="1">
      <c r="A74" s="2044"/>
      <c r="B74" s="2072"/>
      <c r="C74" s="2021"/>
      <c r="D74" s="4987"/>
      <c r="E74" s="2046"/>
      <c r="F74" s="2046"/>
      <c r="G74" s="2046"/>
      <c r="H74" s="2091" t="s">
        <v>1259</v>
      </c>
      <c r="I74" s="2025">
        <v>7</v>
      </c>
      <c r="J74" s="2026">
        <v>7</v>
      </c>
      <c r="K74" s="2025">
        <v>5.9</v>
      </c>
      <c r="L74" s="2067">
        <f t="shared" ref="L74" si="14">SUM(I74*J74)</f>
        <v>49</v>
      </c>
      <c r="M74" s="2051"/>
      <c r="N74" s="2029">
        <f t="shared" si="13"/>
        <v>289.10000000000002</v>
      </c>
      <c r="O74" s="2053"/>
      <c r="P74" s="2054"/>
      <c r="Q74" s="2055"/>
      <c r="R74" s="2056"/>
      <c r="S74" s="2051"/>
      <c r="T74" s="2058"/>
      <c r="U74" s="2058"/>
      <c r="V74" s="2074"/>
      <c r="W74" s="2060"/>
      <c r="X74" s="2068"/>
      <c r="Y74" s="2069"/>
      <c r="Z74" s="2069"/>
      <c r="AA74" s="2069"/>
      <c r="AB74" s="2069"/>
      <c r="AC74" s="2069"/>
      <c r="AD74" s="2069"/>
      <c r="AE74" s="2069"/>
      <c r="AF74" s="2069"/>
      <c r="AG74" s="2064"/>
      <c r="AH74" s="2042"/>
    </row>
    <row r="75" spans="1:34" s="2043" customFormat="1" ht="20.100000000000001" customHeight="1">
      <c r="A75" s="2075"/>
      <c r="B75" s="2076"/>
      <c r="C75" s="2021"/>
      <c r="D75" s="4988"/>
      <c r="E75" s="2077"/>
      <c r="F75" s="2077"/>
      <c r="G75" s="2077"/>
      <c r="H75" s="4989" t="s">
        <v>915</v>
      </c>
      <c r="I75" s="4990"/>
      <c r="J75" s="4990"/>
      <c r="K75" s="4991"/>
      <c r="L75" s="2093">
        <f>SUM(L72:L74)</f>
        <v>261.25</v>
      </c>
      <c r="M75" s="2079"/>
      <c r="N75" s="2093">
        <f>SUM(N72:N74)</f>
        <v>1541.375</v>
      </c>
      <c r="O75" s="2080"/>
      <c r="P75" s="2081"/>
      <c r="Q75" s="2082"/>
      <c r="R75" s="2079"/>
      <c r="S75" s="2083"/>
      <c r="T75" s="2084"/>
      <c r="U75" s="2084"/>
      <c r="V75" s="2094"/>
      <c r="W75" s="2086"/>
      <c r="X75" s="2087"/>
      <c r="Y75" s="2088"/>
      <c r="Z75" s="2088"/>
      <c r="AA75" s="2088"/>
      <c r="AB75" s="2088"/>
      <c r="AC75" s="2088"/>
      <c r="AD75" s="2088"/>
      <c r="AE75" s="2088"/>
      <c r="AF75" s="2088"/>
      <c r="AG75" s="2089"/>
      <c r="AH75" s="2042"/>
    </row>
    <row r="76" spans="1:34" s="2043" customFormat="1" ht="45" customHeight="1">
      <c r="A76" s="2020">
        <v>16</v>
      </c>
      <c r="B76" s="2072"/>
      <c r="C76" s="2021"/>
      <c r="D76" s="2098" t="s">
        <v>2986</v>
      </c>
      <c r="E76" s="2023" t="s">
        <v>2984</v>
      </c>
      <c r="F76" s="2023">
        <v>1</v>
      </c>
      <c r="G76" s="2023" t="s">
        <v>2928</v>
      </c>
      <c r="H76" s="2024" t="s">
        <v>819</v>
      </c>
      <c r="I76" s="2099">
        <v>21</v>
      </c>
      <c r="J76" s="2197">
        <v>23.5</v>
      </c>
      <c r="K76" s="2025">
        <v>13</v>
      </c>
      <c r="L76" s="2027">
        <f t="shared" ref="L76:L104" si="15">SUM(I76*J76)</f>
        <v>493.5</v>
      </c>
      <c r="M76" s="2033">
        <f t="shared" ref="M76:M104" si="16">SUM(L76)</f>
        <v>493.5</v>
      </c>
      <c r="N76" s="2029">
        <f t="shared" ref="N76:N104" si="17">K76*L76</f>
        <v>6415.5</v>
      </c>
      <c r="O76" s="2030"/>
      <c r="P76" s="2031"/>
      <c r="Q76" s="2032"/>
      <c r="R76" s="2033">
        <f>M76*F76</f>
        <v>493.5</v>
      </c>
      <c r="S76" s="2028"/>
      <c r="T76" s="2035"/>
      <c r="U76" s="2035"/>
      <c r="V76" s="2220" t="s">
        <v>2987</v>
      </c>
      <c r="W76" s="2037"/>
      <c r="X76" s="2184"/>
      <c r="Y76" s="2199"/>
      <c r="Z76" s="2199"/>
      <c r="AA76" s="2199"/>
      <c r="AB76" s="2199"/>
      <c r="AC76" s="2199"/>
      <c r="AD76" s="2199"/>
      <c r="AE76" s="2199"/>
      <c r="AF76" s="2199"/>
      <c r="AG76" s="2041" t="s">
        <v>2988</v>
      </c>
      <c r="AH76" s="2042"/>
    </row>
    <row r="77" spans="1:34" s="2043" customFormat="1" ht="24.95" customHeight="1">
      <c r="A77" s="2020">
        <v>17</v>
      </c>
      <c r="B77" s="2021"/>
      <c r="C77" s="2021"/>
      <c r="D77" s="2098" t="s">
        <v>2989</v>
      </c>
      <c r="E77" s="2023" t="s">
        <v>2984</v>
      </c>
      <c r="F77" s="2023">
        <v>1</v>
      </c>
      <c r="G77" s="2023" t="s">
        <v>2928</v>
      </c>
      <c r="H77" s="2024" t="s">
        <v>819</v>
      </c>
      <c r="I77" s="2099">
        <v>9.6</v>
      </c>
      <c r="J77" s="2197">
        <v>17.8</v>
      </c>
      <c r="K77" s="2222">
        <v>6</v>
      </c>
      <c r="L77" s="2027">
        <f t="shared" si="15"/>
        <v>170.88</v>
      </c>
      <c r="M77" s="2033">
        <f t="shared" si="16"/>
        <v>170.88</v>
      </c>
      <c r="N77" s="2029">
        <f t="shared" si="17"/>
        <v>1025.28</v>
      </c>
      <c r="O77" s="2030"/>
      <c r="P77" s="2031"/>
      <c r="Q77" s="2032"/>
      <c r="R77" s="2033">
        <f>M77*F77</f>
        <v>170.88</v>
      </c>
      <c r="S77" s="2028"/>
      <c r="T77" s="2035"/>
      <c r="U77" s="2035"/>
      <c r="V77" s="2198" t="s">
        <v>2990</v>
      </c>
      <c r="W77" s="2037"/>
      <c r="X77" s="2184"/>
      <c r="Y77" s="2199"/>
      <c r="Z77" s="2199"/>
      <c r="AA77" s="2199"/>
      <c r="AB77" s="2199"/>
      <c r="AC77" s="2199"/>
      <c r="AD77" s="2199"/>
      <c r="AE77" s="2199"/>
      <c r="AF77" s="2199"/>
      <c r="AG77" s="2223" t="s">
        <v>2991</v>
      </c>
      <c r="AH77" s="2042"/>
    </row>
    <row r="78" spans="1:34" s="2043" customFormat="1" ht="15" customHeight="1">
      <c r="A78" s="2020">
        <v>18</v>
      </c>
      <c r="B78" s="2021"/>
      <c r="C78" s="2022" t="s">
        <v>2992</v>
      </c>
      <c r="D78" s="4992" t="s">
        <v>2993</v>
      </c>
      <c r="E78" s="2023" t="s">
        <v>2912</v>
      </c>
      <c r="F78" s="2023">
        <v>1</v>
      </c>
      <c r="G78" s="2023" t="s">
        <v>2928</v>
      </c>
      <c r="H78" s="2024" t="s">
        <v>1259</v>
      </c>
      <c r="I78" s="2025">
        <v>219</v>
      </c>
      <c r="J78" s="2026">
        <v>411</v>
      </c>
      <c r="K78" s="2025">
        <v>10.199999999999999</v>
      </c>
      <c r="L78" s="2027">
        <f t="shared" si="15"/>
        <v>90009</v>
      </c>
      <c r="M78" s="2028">
        <f>SUM(L85:L85)</f>
        <v>102004.2</v>
      </c>
      <c r="N78" s="2029">
        <f t="shared" si="17"/>
        <v>918091.79999999993</v>
      </c>
      <c r="O78" s="2030"/>
      <c r="P78" s="2031"/>
      <c r="Q78" s="2032"/>
      <c r="R78" s="2033">
        <f>M78*F78</f>
        <v>102004.2</v>
      </c>
      <c r="S78" s="2034" t="s">
        <v>1275</v>
      </c>
      <c r="T78" s="2035"/>
      <c r="U78" s="2224"/>
      <c r="V78" s="2036"/>
      <c r="W78" s="2037"/>
      <c r="X78" s="2184"/>
      <c r="Y78" s="2199"/>
      <c r="Z78" s="2199"/>
      <c r="AA78" s="2199"/>
      <c r="AB78" s="2199"/>
      <c r="AC78" s="2199"/>
      <c r="AD78" s="2199"/>
      <c r="AE78" s="2186">
        <v>105</v>
      </c>
      <c r="AF78" s="2199"/>
      <c r="AG78" s="2160" t="s">
        <v>2994</v>
      </c>
      <c r="AH78" s="2042"/>
    </row>
    <row r="79" spans="1:34" s="2043" customFormat="1" ht="15" customHeight="1">
      <c r="A79" s="2044"/>
      <c r="B79" s="2021"/>
      <c r="C79" s="2021"/>
      <c r="D79" s="4993"/>
      <c r="E79" s="2046"/>
      <c r="F79" s="2046"/>
      <c r="G79" s="2046"/>
      <c r="H79" s="2065" t="s">
        <v>2995</v>
      </c>
      <c r="I79" s="2048">
        <v>9</v>
      </c>
      <c r="J79" s="2049">
        <v>411</v>
      </c>
      <c r="K79" s="2048">
        <v>10.199999999999999</v>
      </c>
      <c r="L79" s="2181">
        <f t="shared" si="15"/>
        <v>3699</v>
      </c>
      <c r="M79" s="2051"/>
      <c r="N79" s="2196">
        <f t="shared" si="17"/>
        <v>37729.799999999996</v>
      </c>
      <c r="O79" s="2053"/>
      <c r="P79" s="2054"/>
      <c r="Q79" s="2055"/>
      <c r="R79" s="2056"/>
      <c r="S79" s="2051"/>
      <c r="T79" s="2058"/>
      <c r="U79" s="2058"/>
      <c r="V79" s="2059"/>
      <c r="W79" s="2060"/>
      <c r="X79" s="2068"/>
      <c r="Y79" s="2069"/>
      <c r="Z79" s="2069"/>
      <c r="AA79" s="2069"/>
      <c r="AB79" s="2069"/>
      <c r="AC79" s="2069"/>
      <c r="AD79" s="2069"/>
      <c r="AE79" s="2189" t="s">
        <v>2996</v>
      </c>
      <c r="AF79" s="2069"/>
      <c r="AG79" s="2173" t="s">
        <v>2997</v>
      </c>
      <c r="AH79" s="2042"/>
    </row>
    <row r="80" spans="1:34" s="2043" customFormat="1" ht="15" customHeight="1">
      <c r="A80" s="2044"/>
      <c r="B80" s="2021"/>
      <c r="C80" s="2021"/>
      <c r="D80" s="4993"/>
      <c r="E80" s="2046"/>
      <c r="F80" s="2046"/>
      <c r="G80" s="2046"/>
      <c r="H80" s="2065" t="s">
        <v>2998</v>
      </c>
      <c r="I80" s="2048">
        <v>3</v>
      </c>
      <c r="J80" s="2049">
        <v>411</v>
      </c>
      <c r="K80" s="2048">
        <v>10.199999999999999</v>
      </c>
      <c r="L80" s="2181">
        <f t="shared" si="15"/>
        <v>1233</v>
      </c>
      <c r="M80" s="2051"/>
      <c r="N80" s="2196">
        <f t="shared" si="17"/>
        <v>12576.599999999999</v>
      </c>
      <c r="O80" s="2053"/>
      <c r="P80" s="2054"/>
      <c r="Q80" s="2055"/>
      <c r="R80" s="2056"/>
      <c r="S80" s="2051"/>
      <c r="T80" s="2058"/>
      <c r="U80" s="2058"/>
      <c r="V80" s="2059"/>
      <c r="W80" s="2060"/>
      <c r="X80" s="2068"/>
      <c r="Y80" s="2069"/>
      <c r="Z80" s="2069"/>
      <c r="AA80" s="2069"/>
      <c r="AB80" s="2069"/>
      <c r="AC80" s="2069"/>
      <c r="AD80" s="2069"/>
      <c r="AE80" s="2069"/>
      <c r="AF80" s="2069"/>
      <c r="AG80" s="2173" t="s">
        <v>2999</v>
      </c>
      <c r="AH80" s="2042"/>
    </row>
    <row r="81" spans="1:34" s="2043" customFormat="1" ht="15" customHeight="1">
      <c r="A81" s="2044"/>
      <c r="B81" s="2021"/>
      <c r="C81" s="2021"/>
      <c r="D81" s="4993"/>
      <c r="E81" s="2046"/>
      <c r="F81" s="2046"/>
      <c r="G81" s="2046"/>
      <c r="H81" s="2065" t="s">
        <v>3000</v>
      </c>
      <c r="I81" s="2048">
        <v>9</v>
      </c>
      <c r="J81" s="2049">
        <v>411</v>
      </c>
      <c r="K81" s="2048">
        <v>10.199999999999999</v>
      </c>
      <c r="L81" s="2181">
        <f t="shared" si="15"/>
        <v>3699</v>
      </c>
      <c r="M81" s="2051"/>
      <c r="N81" s="2196">
        <f t="shared" si="17"/>
        <v>37729.799999999996</v>
      </c>
      <c r="O81" s="2053"/>
      <c r="P81" s="2054"/>
      <c r="Q81" s="2055"/>
      <c r="R81" s="2056"/>
      <c r="S81" s="2051"/>
      <c r="T81" s="2058"/>
      <c r="U81" s="2058"/>
      <c r="V81" s="2059"/>
      <c r="W81" s="2060"/>
      <c r="X81" s="2068"/>
      <c r="Y81" s="2069"/>
      <c r="Z81" s="2069"/>
      <c r="AA81" s="2069"/>
      <c r="AB81" s="2069"/>
      <c r="AC81" s="2069"/>
      <c r="AD81" s="2069"/>
      <c r="AE81" s="2069"/>
      <c r="AF81" s="2069"/>
      <c r="AG81" s="2173" t="s">
        <v>3001</v>
      </c>
      <c r="AH81" s="2042"/>
    </row>
    <row r="82" spans="1:34" ht="15" customHeight="1">
      <c r="A82" s="2044"/>
      <c r="B82" s="2021"/>
      <c r="C82" s="2021"/>
      <c r="D82" s="4993"/>
      <c r="E82" s="2046"/>
      <c r="F82" s="2046"/>
      <c r="G82" s="2046"/>
      <c r="H82" s="2065" t="s">
        <v>3002</v>
      </c>
      <c r="I82" s="2048">
        <v>3</v>
      </c>
      <c r="J82" s="2049">
        <v>411</v>
      </c>
      <c r="K82" s="2048">
        <v>10.199999999999999</v>
      </c>
      <c r="L82" s="2181">
        <f t="shared" si="15"/>
        <v>1233</v>
      </c>
      <c r="M82" s="2051"/>
      <c r="N82" s="2196">
        <f t="shared" si="17"/>
        <v>12576.599999999999</v>
      </c>
      <c r="O82" s="2053"/>
      <c r="P82" s="2054"/>
      <c r="Q82" s="2055"/>
      <c r="R82" s="2056"/>
      <c r="S82" s="2051"/>
      <c r="T82" s="2058"/>
      <c r="U82" s="2058"/>
      <c r="V82" s="2059"/>
      <c r="W82" s="2060"/>
      <c r="X82" s="2068"/>
      <c r="Y82" s="2069"/>
      <c r="Z82" s="2069"/>
      <c r="AA82" s="2069"/>
      <c r="AB82" s="2069"/>
      <c r="AC82" s="2069"/>
      <c r="AD82" s="2069"/>
      <c r="AE82" s="2069"/>
      <c r="AF82" s="2069"/>
      <c r="AG82" s="2173" t="s">
        <v>3003</v>
      </c>
      <c r="AH82" s="2042"/>
    </row>
    <row r="83" spans="1:34" s="2043" customFormat="1" ht="15" customHeight="1">
      <c r="A83" s="2044"/>
      <c r="B83" s="2021"/>
      <c r="C83" s="2021"/>
      <c r="D83" s="4993"/>
      <c r="E83" s="2046"/>
      <c r="F83" s="2046"/>
      <c r="G83" s="2046"/>
      <c r="H83" s="2065" t="s">
        <v>3004</v>
      </c>
      <c r="I83" s="2048">
        <v>9</v>
      </c>
      <c r="J83" s="2049">
        <v>177.6</v>
      </c>
      <c r="K83" s="2048">
        <v>10.199999999999999</v>
      </c>
      <c r="L83" s="2181">
        <f t="shared" si="15"/>
        <v>1598.3999999999999</v>
      </c>
      <c r="M83" s="2051"/>
      <c r="N83" s="2196">
        <f t="shared" si="17"/>
        <v>16303.679999999997</v>
      </c>
      <c r="O83" s="2053"/>
      <c r="P83" s="2054"/>
      <c r="Q83" s="2055"/>
      <c r="R83" s="2056"/>
      <c r="S83" s="2051"/>
      <c r="T83" s="2058"/>
      <c r="U83" s="2058"/>
      <c r="V83" s="2059"/>
      <c r="W83" s="2060"/>
      <c r="X83" s="2068"/>
      <c r="Y83" s="2069"/>
      <c r="Z83" s="2069"/>
      <c r="AA83" s="2069"/>
      <c r="AB83" s="2069"/>
      <c r="AC83" s="2069"/>
      <c r="AD83" s="2069"/>
      <c r="AE83" s="2069"/>
      <c r="AF83" s="2069"/>
      <c r="AG83" s="2173" t="s">
        <v>3005</v>
      </c>
      <c r="AH83" s="2042"/>
    </row>
    <row r="84" spans="1:34" s="2043" customFormat="1" ht="15" customHeight="1">
      <c r="A84" s="2044"/>
      <c r="B84" s="2072"/>
      <c r="C84" s="2021"/>
      <c r="D84" s="4993"/>
      <c r="E84" s="2046"/>
      <c r="F84" s="2046"/>
      <c r="G84" s="2046"/>
      <c r="H84" s="2065" t="s">
        <v>3006</v>
      </c>
      <c r="I84" s="2048">
        <v>3</v>
      </c>
      <c r="J84" s="2049">
        <v>177.6</v>
      </c>
      <c r="K84" s="2048">
        <v>10.199999999999999</v>
      </c>
      <c r="L84" s="2181">
        <f t="shared" si="15"/>
        <v>532.79999999999995</v>
      </c>
      <c r="M84" s="2051"/>
      <c r="N84" s="2052">
        <f t="shared" si="17"/>
        <v>5434.5599999999995</v>
      </c>
      <c r="O84" s="2053"/>
      <c r="P84" s="2054"/>
      <c r="Q84" s="2055"/>
      <c r="R84" s="2056"/>
      <c r="S84" s="2051"/>
      <c r="T84" s="2058"/>
      <c r="U84" s="2058"/>
      <c r="V84" s="2074"/>
      <c r="W84" s="2060"/>
      <c r="X84" s="2068"/>
      <c r="Y84" s="2069"/>
      <c r="Z84" s="2069"/>
      <c r="AA84" s="2069"/>
      <c r="AB84" s="2069"/>
      <c r="AC84" s="2069"/>
      <c r="AD84" s="2069"/>
      <c r="AE84" s="2069"/>
      <c r="AF84" s="2069"/>
      <c r="AG84" s="2173" t="s">
        <v>3007</v>
      </c>
      <c r="AH84" s="2042"/>
    </row>
    <row r="85" spans="1:34" s="2043" customFormat="1" ht="15" customHeight="1">
      <c r="A85" s="2075"/>
      <c r="B85" s="2076"/>
      <c r="C85" s="2021"/>
      <c r="D85" s="4994"/>
      <c r="E85" s="2077"/>
      <c r="F85" s="2077"/>
      <c r="G85" s="2077"/>
      <c r="H85" s="4989" t="s">
        <v>915</v>
      </c>
      <c r="I85" s="4990"/>
      <c r="J85" s="4990"/>
      <c r="K85" s="4991"/>
      <c r="L85" s="2078">
        <f>SUM(L78:L84)</f>
        <v>102004.2</v>
      </c>
      <c r="M85" s="2079"/>
      <c r="N85" s="2078">
        <f>SUM(N78:N84)</f>
        <v>1040442.8400000001</v>
      </c>
      <c r="O85" s="2080"/>
      <c r="P85" s="2081"/>
      <c r="Q85" s="2082"/>
      <c r="R85" s="2079"/>
      <c r="S85" s="2083"/>
      <c r="T85" s="2084"/>
      <c r="U85" s="2225"/>
      <c r="V85" s="2094"/>
      <c r="W85" s="2086"/>
      <c r="X85" s="2087"/>
      <c r="Y85" s="2088"/>
      <c r="Z85" s="2088"/>
      <c r="AA85" s="2088"/>
      <c r="AB85" s="2088"/>
      <c r="AC85" s="2088"/>
      <c r="AD85" s="2088"/>
      <c r="AE85" s="2088"/>
      <c r="AF85" s="2088"/>
      <c r="AG85" s="2226" t="s">
        <v>3008</v>
      </c>
      <c r="AH85" s="2042"/>
    </row>
    <row r="86" spans="1:34" s="2043" customFormat="1" ht="15" customHeight="1">
      <c r="A86" s="2020">
        <v>19</v>
      </c>
      <c r="B86" s="2021"/>
      <c r="C86" s="2045"/>
      <c r="D86" s="4992" t="s">
        <v>3009</v>
      </c>
      <c r="E86" s="2023" t="s">
        <v>2912</v>
      </c>
      <c r="F86" s="2023">
        <v>1</v>
      </c>
      <c r="G86" s="2023" t="s">
        <v>3010</v>
      </c>
      <c r="H86" s="2024" t="s">
        <v>1259</v>
      </c>
      <c r="I86" s="2025">
        <v>18</v>
      </c>
      <c r="J86" s="2026">
        <v>51</v>
      </c>
      <c r="K86" s="2025">
        <v>9</v>
      </c>
      <c r="L86" s="2027">
        <f t="shared" ref="L86:L97" si="18">SUM(I86*J86)</f>
        <v>918</v>
      </c>
      <c r="M86" s="2028">
        <f>SUM(L98:L98)</f>
        <v>21449.52</v>
      </c>
      <c r="N86" s="2029">
        <f t="shared" ref="N86:N97" si="19">K86*L86</f>
        <v>8262</v>
      </c>
      <c r="O86" s="2030"/>
      <c r="P86" s="2031"/>
      <c r="Q86" s="2032"/>
      <c r="R86" s="2033">
        <f>M86*F86</f>
        <v>21449.52</v>
      </c>
      <c r="S86" s="2034" t="s">
        <v>1275</v>
      </c>
      <c r="T86" s="2035"/>
      <c r="U86" s="2030" t="s">
        <v>1275</v>
      </c>
      <c r="V86" s="2036"/>
      <c r="W86" s="2037"/>
      <c r="X86" s="2104" t="s">
        <v>1275</v>
      </c>
      <c r="Y86" s="2199"/>
      <c r="Z86" s="2038">
        <v>64</v>
      </c>
      <c r="AA86" s="2199"/>
      <c r="AB86" s="2199"/>
      <c r="AC86" s="2199"/>
      <c r="AD86" s="2199"/>
      <c r="AE86" s="2186">
        <v>90</v>
      </c>
      <c r="AF86" s="2199"/>
      <c r="AG86" s="2160" t="s">
        <v>2994</v>
      </c>
      <c r="AH86" s="2042"/>
    </row>
    <row r="87" spans="1:34" s="2043" customFormat="1" ht="15" customHeight="1">
      <c r="A87" s="2044"/>
      <c r="B87" s="2021"/>
      <c r="C87" s="2021"/>
      <c r="D87" s="4993"/>
      <c r="E87" s="2046"/>
      <c r="F87" s="2046"/>
      <c r="G87" s="2046"/>
      <c r="H87" s="2065" t="s">
        <v>1259</v>
      </c>
      <c r="I87" s="2048">
        <v>40</v>
      </c>
      <c r="J87" s="2049">
        <v>59.5</v>
      </c>
      <c r="K87" s="2048">
        <v>9</v>
      </c>
      <c r="L87" s="2181">
        <f t="shared" si="18"/>
        <v>2380</v>
      </c>
      <c r="M87" s="2051"/>
      <c r="N87" s="2196">
        <f t="shared" si="19"/>
        <v>21420</v>
      </c>
      <c r="O87" s="2053"/>
      <c r="P87" s="2054"/>
      <c r="Q87" s="2055"/>
      <c r="R87" s="2056"/>
      <c r="S87" s="2051"/>
      <c r="T87" s="2058"/>
      <c r="U87" s="2058"/>
      <c r="V87" s="2059"/>
      <c r="W87" s="2060"/>
      <c r="X87" s="2068"/>
      <c r="Y87" s="2069"/>
      <c r="Z87" s="2069" t="s">
        <v>3011</v>
      </c>
      <c r="AA87" s="2069"/>
      <c r="AB87" s="2069"/>
      <c r="AC87" s="2069"/>
      <c r="AD87" s="2069"/>
      <c r="AE87" s="2189" t="s">
        <v>3012</v>
      </c>
      <c r="AF87" s="2069"/>
      <c r="AG87" s="2173" t="s">
        <v>2997</v>
      </c>
      <c r="AH87" s="2042"/>
    </row>
    <row r="88" spans="1:34" s="2043" customFormat="1" ht="15" customHeight="1">
      <c r="A88" s="2044"/>
      <c r="B88" s="2021"/>
      <c r="C88" s="2021"/>
      <c r="D88" s="4993"/>
      <c r="E88" s="2046"/>
      <c r="F88" s="2046"/>
      <c r="G88" s="2046"/>
      <c r="H88" s="2065" t="s">
        <v>1259</v>
      </c>
      <c r="I88" s="2048">
        <v>46.5</v>
      </c>
      <c r="J88" s="2049">
        <v>68</v>
      </c>
      <c r="K88" s="2048">
        <v>9</v>
      </c>
      <c r="L88" s="2181">
        <f t="shared" si="18"/>
        <v>3162</v>
      </c>
      <c r="M88" s="2051"/>
      <c r="N88" s="2196">
        <f t="shared" si="19"/>
        <v>28458</v>
      </c>
      <c r="O88" s="2053"/>
      <c r="P88" s="2054"/>
      <c r="Q88" s="2055"/>
      <c r="R88" s="2056"/>
      <c r="S88" s="2051"/>
      <c r="T88" s="2058"/>
      <c r="U88" s="2058"/>
      <c r="V88" s="2059"/>
      <c r="W88" s="2060"/>
      <c r="X88" s="2068"/>
      <c r="Y88" s="2069"/>
      <c r="Z88" s="2069"/>
      <c r="AA88" s="2069"/>
      <c r="AB88" s="2069"/>
      <c r="AC88" s="2069"/>
      <c r="AD88" s="2069"/>
      <c r="AE88" s="2227">
        <v>15.75</v>
      </c>
      <c r="AF88" s="2069"/>
      <c r="AG88" s="2173" t="s">
        <v>2999</v>
      </c>
      <c r="AH88" s="2042"/>
    </row>
    <row r="89" spans="1:34" s="2043" customFormat="1" ht="15" customHeight="1">
      <c r="A89" s="2044"/>
      <c r="B89" s="2021"/>
      <c r="C89" s="2021"/>
      <c r="D89" s="4993"/>
      <c r="E89" s="2046"/>
      <c r="F89" s="2046"/>
      <c r="G89" s="2046"/>
      <c r="H89" s="2065" t="s">
        <v>1259</v>
      </c>
      <c r="I89" s="2048">
        <v>65.599999999999994</v>
      </c>
      <c r="J89" s="2193">
        <v>149.30000000000001</v>
      </c>
      <c r="K89" s="2048">
        <v>9</v>
      </c>
      <c r="L89" s="2181">
        <f t="shared" si="18"/>
        <v>9794.08</v>
      </c>
      <c r="M89" s="2051"/>
      <c r="N89" s="2196">
        <f t="shared" si="19"/>
        <v>88146.72</v>
      </c>
      <c r="O89" s="2053"/>
      <c r="P89" s="2054"/>
      <c r="Q89" s="2055"/>
      <c r="R89" s="2056"/>
      <c r="S89" s="2051"/>
      <c r="T89" s="2058"/>
      <c r="U89" s="2058"/>
      <c r="V89" s="2059"/>
      <c r="W89" s="2060"/>
      <c r="X89" s="2068"/>
      <c r="Y89" s="2069"/>
      <c r="Z89" s="2069"/>
      <c r="AA89" s="2069"/>
      <c r="AB89" s="2069"/>
      <c r="AC89" s="2069"/>
      <c r="AD89" s="2069"/>
      <c r="AE89" s="2227" t="s">
        <v>3013</v>
      </c>
      <c r="AF89" s="2069"/>
      <c r="AG89" s="2173" t="s">
        <v>3001</v>
      </c>
      <c r="AH89" s="2042"/>
    </row>
    <row r="90" spans="1:34" s="2043" customFormat="1" ht="15" customHeight="1">
      <c r="A90" s="2044"/>
      <c r="B90" s="2021"/>
      <c r="C90" s="2021"/>
      <c r="D90" s="4993"/>
      <c r="E90" s="2046"/>
      <c r="F90" s="2046"/>
      <c r="G90" s="2046"/>
      <c r="H90" s="2065" t="s">
        <v>1259</v>
      </c>
      <c r="I90" s="2048">
        <v>26</v>
      </c>
      <c r="J90" s="2049">
        <v>48.2</v>
      </c>
      <c r="K90" s="2048">
        <v>9</v>
      </c>
      <c r="L90" s="2181">
        <f t="shared" si="18"/>
        <v>1253.2</v>
      </c>
      <c r="M90" s="2051"/>
      <c r="N90" s="2196">
        <f t="shared" si="19"/>
        <v>11278.800000000001</v>
      </c>
      <c r="O90" s="2053"/>
      <c r="P90" s="2054"/>
      <c r="Q90" s="2055"/>
      <c r="R90" s="2056"/>
      <c r="S90" s="2051"/>
      <c r="T90" s="2058"/>
      <c r="U90" s="2058"/>
      <c r="V90" s="2059"/>
      <c r="W90" s="2060"/>
      <c r="X90" s="2068"/>
      <c r="Y90" s="2069"/>
      <c r="Z90" s="2069"/>
      <c r="AA90" s="2069"/>
      <c r="AB90" s="2069"/>
      <c r="AC90" s="2069"/>
      <c r="AD90" s="2069"/>
      <c r="AE90" s="2069"/>
      <c r="AF90" s="2069"/>
      <c r="AG90" s="2173" t="s">
        <v>3003</v>
      </c>
      <c r="AH90" s="2042"/>
    </row>
    <row r="91" spans="1:34" s="2043" customFormat="1" ht="15" customHeight="1">
      <c r="A91" s="2044"/>
      <c r="B91" s="2021"/>
      <c r="C91" s="2021"/>
      <c r="D91" s="4993"/>
      <c r="E91" s="2046"/>
      <c r="F91" s="2046"/>
      <c r="G91" s="2046"/>
      <c r="H91" s="2065" t="s">
        <v>3014</v>
      </c>
      <c r="I91" s="2048">
        <v>16.399999999999999</v>
      </c>
      <c r="J91" s="2049">
        <v>51.6</v>
      </c>
      <c r="K91" s="2048">
        <v>10</v>
      </c>
      <c r="L91" s="2181">
        <f t="shared" si="18"/>
        <v>846.2399999999999</v>
      </c>
      <c r="M91" s="2051"/>
      <c r="N91" s="2196">
        <f t="shared" si="19"/>
        <v>8462.4</v>
      </c>
      <c r="O91" s="2053"/>
      <c r="P91" s="2054"/>
      <c r="Q91" s="2055"/>
      <c r="R91" s="2056"/>
      <c r="S91" s="2051"/>
      <c r="T91" s="2058"/>
      <c r="U91" s="2058"/>
      <c r="V91" s="2059"/>
      <c r="W91" s="2060"/>
      <c r="X91" s="2068"/>
      <c r="Y91" s="2069"/>
      <c r="Z91" s="2069"/>
      <c r="AA91" s="2069"/>
      <c r="AB91" s="2069"/>
      <c r="AC91" s="2069"/>
      <c r="AD91" s="2069"/>
      <c r="AE91" s="2069"/>
      <c r="AF91" s="2069"/>
      <c r="AG91" s="2173" t="s">
        <v>3005</v>
      </c>
      <c r="AH91" s="2042"/>
    </row>
    <row r="92" spans="1:34" s="2043" customFormat="1" ht="15" customHeight="1">
      <c r="A92" s="2044"/>
      <c r="B92" s="2021"/>
      <c r="C92" s="2021"/>
      <c r="D92" s="4993"/>
      <c r="E92" s="2046"/>
      <c r="F92" s="2046"/>
      <c r="G92" s="2046"/>
      <c r="H92" s="2065" t="s">
        <v>3015</v>
      </c>
      <c r="I92" s="2048">
        <v>10</v>
      </c>
      <c r="J92" s="2049">
        <v>51.6</v>
      </c>
      <c r="K92" s="2048">
        <v>7</v>
      </c>
      <c r="L92" s="2181">
        <f t="shared" si="18"/>
        <v>516</v>
      </c>
      <c r="M92" s="2051"/>
      <c r="N92" s="2196">
        <f t="shared" si="19"/>
        <v>3612</v>
      </c>
      <c r="O92" s="2053"/>
      <c r="P92" s="2054"/>
      <c r="Q92" s="2055"/>
      <c r="R92" s="2056"/>
      <c r="S92" s="2051"/>
      <c r="T92" s="2058"/>
      <c r="U92" s="2058"/>
      <c r="V92" s="2059"/>
      <c r="W92" s="2060"/>
      <c r="X92" s="2068"/>
      <c r="Y92" s="2069"/>
      <c r="Z92" s="2069"/>
      <c r="AA92" s="2069"/>
      <c r="AB92" s="2069"/>
      <c r="AC92" s="2069"/>
      <c r="AD92" s="2069"/>
      <c r="AE92" s="2069"/>
      <c r="AF92" s="2069"/>
      <c r="AG92" s="2173"/>
      <c r="AH92" s="2042"/>
    </row>
    <row r="93" spans="1:34" s="2043" customFormat="1" ht="15" customHeight="1">
      <c r="A93" s="2044"/>
      <c r="B93" s="2021"/>
      <c r="C93" s="2021"/>
      <c r="D93" s="4993"/>
      <c r="E93" s="2046"/>
      <c r="F93" s="2046"/>
      <c r="G93" s="2046"/>
      <c r="H93" s="2065" t="s">
        <v>3016</v>
      </c>
      <c r="I93" s="2048">
        <v>10</v>
      </c>
      <c r="J93" s="2049">
        <v>51.6</v>
      </c>
      <c r="K93" s="2048">
        <v>14.8</v>
      </c>
      <c r="L93" s="2181">
        <f t="shared" si="18"/>
        <v>516</v>
      </c>
      <c r="M93" s="2051"/>
      <c r="N93" s="2196">
        <f t="shared" si="19"/>
        <v>7636.8</v>
      </c>
      <c r="O93" s="2053"/>
      <c r="P93" s="2054"/>
      <c r="Q93" s="2055"/>
      <c r="R93" s="2056"/>
      <c r="S93" s="2051"/>
      <c r="T93" s="2058"/>
      <c r="U93" s="2058"/>
      <c r="V93" s="2059"/>
      <c r="W93" s="2060"/>
      <c r="X93" s="2068"/>
      <c r="Y93" s="2069"/>
      <c r="Z93" s="2069"/>
      <c r="AA93" s="2069"/>
      <c r="AB93" s="2069"/>
      <c r="AC93" s="2069"/>
      <c r="AD93" s="2069"/>
      <c r="AE93" s="2069"/>
      <c r="AF93" s="2069"/>
      <c r="AG93" s="2173"/>
      <c r="AH93" s="2042"/>
    </row>
    <row r="94" spans="1:34" s="2043" customFormat="1" ht="15" customHeight="1">
      <c r="A94" s="2044"/>
      <c r="B94" s="2021"/>
      <c r="C94" s="2021"/>
      <c r="D94" s="4993"/>
      <c r="E94" s="2046"/>
      <c r="F94" s="2046"/>
      <c r="G94" s="2046"/>
      <c r="H94" s="2065" t="s">
        <v>3017</v>
      </c>
      <c r="I94" s="2048">
        <v>10</v>
      </c>
      <c r="J94" s="2049">
        <v>51.6</v>
      </c>
      <c r="K94" s="2048">
        <v>3.5</v>
      </c>
      <c r="L94" s="2181">
        <f t="shared" si="18"/>
        <v>516</v>
      </c>
      <c r="M94" s="2051"/>
      <c r="N94" s="2196">
        <f t="shared" si="19"/>
        <v>1806</v>
      </c>
      <c r="O94" s="2053"/>
      <c r="P94" s="2054"/>
      <c r="Q94" s="2055"/>
      <c r="R94" s="2056"/>
      <c r="S94" s="2051"/>
      <c r="T94" s="2058"/>
      <c r="U94" s="2058"/>
      <c r="V94" s="2059"/>
      <c r="W94" s="2060"/>
      <c r="X94" s="2068"/>
      <c r="Y94" s="2069"/>
      <c r="Z94" s="2069"/>
      <c r="AA94" s="2069"/>
      <c r="AB94" s="2069"/>
      <c r="AC94" s="2069"/>
      <c r="AD94" s="2069"/>
      <c r="AE94" s="2069"/>
      <c r="AF94" s="2069"/>
      <c r="AG94" s="2173"/>
      <c r="AH94" s="2042"/>
    </row>
    <row r="95" spans="1:34" ht="15" customHeight="1">
      <c r="A95" s="2044"/>
      <c r="B95" s="2021"/>
      <c r="C95" s="2021"/>
      <c r="D95" s="4993"/>
      <c r="E95" s="2046"/>
      <c r="F95" s="2046"/>
      <c r="G95" s="2046"/>
      <c r="H95" s="2065" t="s">
        <v>3018</v>
      </c>
      <c r="I95" s="2048">
        <v>10</v>
      </c>
      <c r="J95" s="2049">
        <v>51.6</v>
      </c>
      <c r="K95" s="2048">
        <v>3</v>
      </c>
      <c r="L95" s="2181">
        <f t="shared" si="18"/>
        <v>516</v>
      </c>
      <c r="M95" s="2051"/>
      <c r="N95" s="2196">
        <f t="shared" si="19"/>
        <v>1548</v>
      </c>
      <c r="O95" s="2053"/>
      <c r="P95" s="2054"/>
      <c r="Q95" s="2055"/>
      <c r="R95" s="2056"/>
      <c r="S95" s="2051"/>
      <c r="T95" s="2058"/>
      <c r="U95" s="2058"/>
      <c r="V95" s="2059"/>
      <c r="W95" s="2060"/>
      <c r="X95" s="2068"/>
      <c r="Y95" s="2069"/>
      <c r="Z95" s="2069"/>
      <c r="AA95" s="2069"/>
      <c r="AB95" s="2069"/>
      <c r="AC95" s="2069"/>
      <c r="AD95" s="2069"/>
      <c r="AE95" s="2069"/>
      <c r="AF95" s="2069"/>
      <c r="AG95" s="2173"/>
      <c r="AH95" s="2042"/>
    </row>
    <row r="96" spans="1:34" s="2043" customFormat="1" ht="15" customHeight="1">
      <c r="A96" s="2044"/>
      <c r="B96" s="2021"/>
      <c r="C96" s="2021"/>
      <c r="D96" s="4993"/>
      <c r="E96" s="2046"/>
      <c r="F96" s="2046"/>
      <c r="G96" s="2046"/>
      <c r="H96" s="2065" t="s">
        <v>3019</v>
      </c>
      <c r="I96" s="2048">
        <v>10</v>
      </c>
      <c r="J96" s="2049">
        <v>51.6</v>
      </c>
      <c r="K96" s="2048">
        <v>3</v>
      </c>
      <c r="L96" s="2181">
        <f t="shared" si="18"/>
        <v>516</v>
      </c>
      <c r="M96" s="2051"/>
      <c r="N96" s="2196">
        <f t="shared" si="19"/>
        <v>1548</v>
      </c>
      <c r="O96" s="2053"/>
      <c r="P96" s="2054"/>
      <c r="Q96" s="2055"/>
      <c r="R96" s="2056"/>
      <c r="S96" s="2051"/>
      <c r="T96" s="2058"/>
      <c r="U96" s="2058"/>
      <c r="V96" s="2059"/>
      <c r="W96" s="2060"/>
      <c r="X96" s="2068"/>
      <c r="Y96" s="2069"/>
      <c r="Z96" s="2069"/>
      <c r="AA96" s="2069"/>
      <c r="AB96" s="2069"/>
      <c r="AC96" s="2069"/>
      <c r="AD96" s="2069"/>
      <c r="AE96" s="2069"/>
      <c r="AF96" s="2069"/>
      <c r="AG96" s="2173"/>
      <c r="AH96" s="2042"/>
    </row>
    <row r="97" spans="1:34" s="2043" customFormat="1" ht="15" customHeight="1">
      <c r="A97" s="2044"/>
      <c r="B97" s="2072"/>
      <c r="C97" s="2021"/>
      <c r="D97" s="4993"/>
      <c r="E97" s="2046"/>
      <c r="F97" s="2046"/>
      <c r="G97" s="2046"/>
      <c r="H97" s="2065" t="s">
        <v>3020</v>
      </c>
      <c r="I97" s="2048">
        <v>10</v>
      </c>
      <c r="J97" s="2049">
        <v>51.6</v>
      </c>
      <c r="K97" s="2048">
        <v>3.5</v>
      </c>
      <c r="L97" s="2181">
        <f t="shared" si="18"/>
        <v>516</v>
      </c>
      <c r="M97" s="2051"/>
      <c r="N97" s="2052">
        <f t="shared" si="19"/>
        <v>1806</v>
      </c>
      <c r="O97" s="2053"/>
      <c r="P97" s="2054"/>
      <c r="Q97" s="2055"/>
      <c r="R97" s="2056"/>
      <c r="S97" s="2051"/>
      <c r="T97" s="2058"/>
      <c r="U97" s="2058"/>
      <c r="V97" s="2074"/>
      <c r="W97" s="2060"/>
      <c r="X97" s="2068"/>
      <c r="Y97" s="2069"/>
      <c r="Z97" s="2069"/>
      <c r="AA97" s="2069"/>
      <c r="AB97" s="2069"/>
      <c r="AC97" s="2069"/>
      <c r="AD97" s="2069"/>
      <c r="AE97" s="2069"/>
      <c r="AF97" s="2069"/>
      <c r="AG97" s="2173" t="s">
        <v>3021</v>
      </c>
      <c r="AH97" s="2042"/>
    </row>
    <row r="98" spans="1:34" ht="15" customHeight="1">
      <c r="A98" s="2075"/>
      <c r="B98" s="2076"/>
      <c r="C98" s="2076"/>
      <c r="D98" s="4994"/>
      <c r="E98" s="2077"/>
      <c r="F98" s="2077"/>
      <c r="G98" s="2077"/>
      <c r="H98" s="4989" t="s">
        <v>915</v>
      </c>
      <c r="I98" s="4990"/>
      <c r="J98" s="4990"/>
      <c r="K98" s="4991"/>
      <c r="L98" s="2078">
        <f>SUM(L86:L97)</f>
        <v>21449.52</v>
      </c>
      <c r="M98" s="2079"/>
      <c r="N98" s="2078">
        <f>SUM(N86:N97)</f>
        <v>183984.71999999997</v>
      </c>
      <c r="O98" s="2080"/>
      <c r="P98" s="2081"/>
      <c r="Q98" s="2082"/>
      <c r="R98" s="2079"/>
      <c r="S98" s="2083"/>
      <c r="T98" s="2084"/>
      <c r="U98" s="2084"/>
      <c r="V98" s="2094"/>
      <c r="W98" s="2086"/>
      <c r="X98" s="2087"/>
      <c r="Y98" s="2088"/>
      <c r="Z98" s="2088"/>
      <c r="AA98" s="2088"/>
      <c r="AB98" s="2088"/>
      <c r="AC98" s="2088"/>
      <c r="AD98" s="2088"/>
      <c r="AE98" s="2088"/>
      <c r="AF98" s="2088"/>
      <c r="AG98" s="2089"/>
      <c r="AH98" s="2042"/>
    </row>
    <row r="99" spans="1:34" ht="30" customHeight="1">
      <c r="A99" s="2020">
        <v>20</v>
      </c>
      <c r="B99" s="2021"/>
      <c r="C99" s="2228" t="s">
        <v>3022</v>
      </c>
      <c r="D99" s="4986" t="s">
        <v>3023</v>
      </c>
      <c r="E99" s="2023" t="s">
        <v>2984</v>
      </c>
      <c r="F99" s="2023">
        <v>1</v>
      </c>
      <c r="G99" s="2023" t="s">
        <v>2928</v>
      </c>
      <c r="H99" s="2024" t="s">
        <v>819</v>
      </c>
      <c r="I99" s="2099">
        <v>12</v>
      </c>
      <c r="J99" s="2026">
        <v>45</v>
      </c>
      <c r="K99" s="2025">
        <v>3</v>
      </c>
      <c r="L99" s="2027">
        <f>SUM(I99*J99)</f>
        <v>540</v>
      </c>
      <c r="M99" s="2028">
        <f>SUM(L101:L101)</f>
        <v>1080</v>
      </c>
      <c r="N99" s="2029">
        <f>K99*L99</f>
        <v>1620</v>
      </c>
      <c r="O99" s="2030"/>
      <c r="P99" s="2031"/>
      <c r="Q99" s="2032"/>
      <c r="R99" s="2033">
        <f>M99*F99</f>
        <v>1080</v>
      </c>
      <c r="S99" s="2028"/>
      <c r="T99" s="2035"/>
      <c r="U99" s="2035"/>
      <c r="V99" s="2220" t="s">
        <v>3024</v>
      </c>
      <c r="W99" s="2037"/>
      <c r="X99" s="2184"/>
      <c r="Y99" s="2199"/>
      <c r="Z99" s="2199"/>
      <c r="AA99" s="2199"/>
      <c r="AB99" s="2199"/>
      <c r="AC99" s="2199"/>
      <c r="AD99" s="2199"/>
      <c r="AE99" s="2199"/>
      <c r="AF99" s="2199"/>
      <c r="AG99" s="2041" t="s">
        <v>3025</v>
      </c>
      <c r="AH99" s="2042"/>
    </row>
    <row r="100" spans="1:34" s="2043" customFormat="1" ht="30" customHeight="1">
      <c r="A100" s="2044"/>
      <c r="B100" s="2072"/>
      <c r="C100" s="2021" t="s">
        <v>3026</v>
      </c>
      <c r="D100" s="4987"/>
      <c r="E100" s="2046"/>
      <c r="F100" s="2046"/>
      <c r="G100" s="2046"/>
      <c r="H100" s="2091" t="s">
        <v>3027</v>
      </c>
      <c r="I100" s="2229">
        <v>12</v>
      </c>
      <c r="J100" s="2073">
        <v>45</v>
      </c>
      <c r="K100" s="2066">
        <v>9</v>
      </c>
      <c r="L100" s="2067">
        <f t="shared" ref="L100" si="20">SUM(I100*J100)</f>
        <v>540</v>
      </c>
      <c r="M100" s="2051"/>
      <c r="N100" s="2052">
        <f>K100*L100</f>
        <v>4860</v>
      </c>
      <c r="O100" s="2053"/>
      <c r="P100" s="2054"/>
      <c r="Q100" s="2055"/>
      <c r="R100" s="2056"/>
      <c r="S100" s="2051"/>
      <c r="T100" s="2058"/>
      <c r="U100" s="2058"/>
      <c r="V100" s="2230" t="s">
        <v>2981</v>
      </c>
      <c r="W100" s="2060"/>
      <c r="X100" s="2068"/>
      <c r="Y100" s="2069"/>
      <c r="Z100" s="2069"/>
      <c r="AA100" s="2069"/>
      <c r="AB100" s="2069"/>
      <c r="AC100" s="2069"/>
      <c r="AD100" s="2069"/>
      <c r="AE100" s="2069"/>
      <c r="AF100" s="2069"/>
      <c r="AG100" s="2064"/>
      <c r="AH100" s="2042"/>
    </row>
    <row r="101" spans="1:34" s="2043" customFormat="1" ht="30" customHeight="1">
      <c r="A101" s="2075"/>
      <c r="B101" s="2076"/>
      <c r="C101" s="2021"/>
      <c r="D101" s="4988"/>
      <c r="E101" s="2077"/>
      <c r="F101" s="2077"/>
      <c r="G101" s="2077"/>
      <c r="H101" s="4989" t="s">
        <v>915</v>
      </c>
      <c r="I101" s="4990"/>
      <c r="J101" s="4990"/>
      <c r="K101" s="4991"/>
      <c r="L101" s="2093">
        <f>SUM(L99:L100)</f>
        <v>1080</v>
      </c>
      <c r="M101" s="2079"/>
      <c r="N101" s="2093">
        <f>SUM(N99:N100)</f>
        <v>6480</v>
      </c>
      <c r="O101" s="2080"/>
      <c r="P101" s="2081"/>
      <c r="Q101" s="2082"/>
      <c r="R101" s="2079"/>
      <c r="S101" s="2083"/>
      <c r="T101" s="2084"/>
      <c r="U101" s="2084"/>
      <c r="V101" s="2094"/>
      <c r="W101" s="2086"/>
      <c r="X101" s="2087"/>
      <c r="Y101" s="2088"/>
      <c r="Z101" s="2088"/>
      <c r="AA101" s="2088"/>
      <c r="AB101" s="2088"/>
      <c r="AC101" s="2088"/>
      <c r="AD101" s="2088"/>
      <c r="AE101" s="2088"/>
      <c r="AF101" s="2088"/>
      <c r="AG101" s="2089"/>
      <c r="AH101" s="2042"/>
    </row>
    <row r="102" spans="1:34" s="2043" customFormat="1" ht="30" customHeight="1">
      <c r="A102" s="2166">
        <v>21</v>
      </c>
      <c r="B102" s="2021"/>
      <c r="C102" s="2021"/>
      <c r="D102" s="2231" t="s">
        <v>3028</v>
      </c>
      <c r="E102" s="2232" t="s">
        <v>3029</v>
      </c>
      <c r="F102" s="2232">
        <v>1</v>
      </c>
      <c r="G102" s="2232" t="s">
        <v>2130</v>
      </c>
      <c r="H102" s="2233" t="s">
        <v>819</v>
      </c>
      <c r="I102" s="2099">
        <v>5.5</v>
      </c>
      <c r="J102" s="2197">
        <v>2.5</v>
      </c>
      <c r="K102" s="2099">
        <v>2.5</v>
      </c>
      <c r="L102" s="2234">
        <f t="shared" ref="L102" si="21">SUM(I102*J102)</f>
        <v>13.75</v>
      </c>
      <c r="M102" s="2235">
        <f t="shared" ref="M102" si="22">SUM(L102)</f>
        <v>13.75</v>
      </c>
      <c r="N102" s="2234">
        <f t="shared" ref="N102" si="23">K102*L102</f>
        <v>34.375</v>
      </c>
      <c r="O102" s="2236"/>
      <c r="P102" s="2237"/>
      <c r="Q102" s="2238"/>
      <c r="R102" s="2235">
        <f>M102*F102</f>
        <v>13.75</v>
      </c>
      <c r="S102" s="2239"/>
      <c r="T102" s="2240"/>
      <c r="U102" s="2240"/>
      <c r="V102" s="2241"/>
      <c r="W102" s="2242"/>
      <c r="X102" s="2243"/>
      <c r="Y102" s="2244"/>
      <c r="Z102" s="2244"/>
      <c r="AA102" s="2244"/>
      <c r="AB102" s="2244"/>
      <c r="AC102" s="2244"/>
      <c r="AD102" s="2244"/>
      <c r="AE102" s="2244"/>
      <c r="AF102" s="2244"/>
      <c r="AG102" s="2245" t="s">
        <v>3030</v>
      </c>
      <c r="AH102" s="2042"/>
    </row>
    <row r="103" spans="1:34" s="2043" customFormat="1" ht="39.950000000000003" customHeight="1">
      <c r="A103" s="2020">
        <v>22</v>
      </c>
      <c r="B103" s="2021"/>
      <c r="C103" s="2246" t="s">
        <v>3031</v>
      </c>
      <c r="D103" s="2098" t="s">
        <v>3032</v>
      </c>
      <c r="E103" s="2023" t="s">
        <v>2912</v>
      </c>
      <c r="F103" s="2023">
        <v>1</v>
      </c>
      <c r="G103" s="2023" t="s">
        <v>2256</v>
      </c>
      <c r="H103" s="2024" t="s">
        <v>819</v>
      </c>
      <c r="I103" s="2025">
        <v>60</v>
      </c>
      <c r="J103" s="2026">
        <v>66</v>
      </c>
      <c r="K103" s="2025">
        <v>6</v>
      </c>
      <c r="L103" s="2027">
        <f t="shared" si="15"/>
        <v>3960</v>
      </c>
      <c r="M103" s="2033">
        <f t="shared" si="16"/>
        <v>3960</v>
      </c>
      <c r="N103" s="2029">
        <f t="shared" si="17"/>
        <v>23760</v>
      </c>
      <c r="O103" s="2030"/>
      <c r="P103" s="2031"/>
      <c r="Q103" s="2032"/>
      <c r="R103" s="2033">
        <f>M103*F103</f>
        <v>3960</v>
      </c>
      <c r="S103" s="2034" t="s">
        <v>1275</v>
      </c>
      <c r="T103" s="2035"/>
      <c r="U103" s="2035"/>
      <c r="V103" s="2036"/>
      <c r="W103" s="2037"/>
      <c r="X103" s="2184"/>
      <c r="Y103" s="2199"/>
      <c r="Z103" s="2199"/>
      <c r="AA103" s="2199"/>
      <c r="AB103" s="2199"/>
      <c r="AC103" s="2199"/>
      <c r="AD103" s="2199"/>
      <c r="AE103" s="2247" t="s">
        <v>3033</v>
      </c>
      <c r="AF103" s="2199"/>
      <c r="AG103" s="2041" t="s">
        <v>3034</v>
      </c>
      <c r="AH103" s="2042"/>
    </row>
    <row r="104" spans="1:34" ht="24.95" customHeight="1">
      <c r="A104" s="2020">
        <v>23</v>
      </c>
      <c r="B104" s="2021"/>
      <c r="C104" s="2022" t="s">
        <v>3035</v>
      </c>
      <c r="D104" s="2098" t="s">
        <v>3036</v>
      </c>
      <c r="E104" s="2023" t="s">
        <v>2912</v>
      </c>
      <c r="F104" s="2023">
        <v>1</v>
      </c>
      <c r="G104" s="2023" t="s">
        <v>2130</v>
      </c>
      <c r="H104" s="2024" t="s">
        <v>819</v>
      </c>
      <c r="I104" s="2099">
        <v>6</v>
      </c>
      <c r="J104" s="2026">
        <v>12</v>
      </c>
      <c r="K104" s="2025">
        <v>4</v>
      </c>
      <c r="L104" s="2027">
        <f t="shared" si="15"/>
        <v>72</v>
      </c>
      <c r="M104" s="2033">
        <f t="shared" si="16"/>
        <v>72</v>
      </c>
      <c r="N104" s="2029">
        <f t="shared" si="17"/>
        <v>288</v>
      </c>
      <c r="O104" s="2030"/>
      <c r="P104" s="2031"/>
      <c r="Q104" s="2032"/>
      <c r="R104" s="2033">
        <f>M104*F104</f>
        <v>72</v>
      </c>
      <c r="S104" s="2028"/>
      <c r="T104" s="2035"/>
      <c r="U104" s="2035"/>
      <c r="V104" s="2036"/>
      <c r="W104" s="2037"/>
      <c r="X104" s="2104" t="s">
        <v>1275</v>
      </c>
      <c r="Y104" s="2030"/>
      <c r="Z104" s="2030"/>
      <c r="AA104" s="2030"/>
      <c r="AB104" s="2030"/>
      <c r="AC104" s="2030"/>
      <c r="AD104" s="2030"/>
      <c r="AE104" s="2030"/>
      <c r="AF104" s="2030"/>
      <c r="AG104" s="2160" t="s">
        <v>3037</v>
      </c>
      <c r="AH104" s="2042"/>
    </row>
    <row r="105" spans="1:34" s="2043" customFormat="1" ht="15" customHeight="1">
      <c r="A105" s="2020">
        <v>24</v>
      </c>
      <c r="B105" s="2021"/>
      <c r="C105" s="2045"/>
      <c r="D105" s="4986" t="s">
        <v>3038</v>
      </c>
      <c r="E105" s="2023" t="s">
        <v>2984</v>
      </c>
      <c r="F105" s="2023">
        <v>1</v>
      </c>
      <c r="G105" s="2023" t="s">
        <v>2928</v>
      </c>
      <c r="H105" s="2024" t="s">
        <v>819</v>
      </c>
      <c r="I105" s="2248">
        <v>22</v>
      </c>
      <c r="J105" s="2249">
        <v>83.5</v>
      </c>
      <c r="K105" s="2025">
        <v>6</v>
      </c>
      <c r="L105" s="2027">
        <f>SUM(I105*J105)</f>
        <v>1837</v>
      </c>
      <c r="M105" s="2028">
        <f>SUM(L107:L107)</f>
        <v>2254.5</v>
      </c>
      <c r="N105" s="2029">
        <f>K105*L105</f>
        <v>11022</v>
      </c>
      <c r="O105" s="2030"/>
      <c r="P105" s="2031"/>
      <c r="Q105" s="2032"/>
      <c r="R105" s="2033">
        <f>M105*F105</f>
        <v>2254.5</v>
      </c>
      <c r="S105" s="2028"/>
      <c r="T105" s="2035"/>
      <c r="U105" s="2035"/>
      <c r="V105" s="2036"/>
      <c r="W105" s="2037"/>
      <c r="X105" s="2184"/>
      <c r="Y105" s="2199"/>
      <c r="Z105" s="2199"/>
      <c r="AA105" s="2199"/>
      <c r="AB105" s="2199"/>
      <c r="AC105" s="2199"/>
      <c r="AD105" s="2199"/>
      <c r="AE105" s="2199"/>
      <c r="AF105" s="2199"/>
      <c r="AG105" s="2041" t="s">
        <v>3039</v>
      </c>
      <c r="AH105" s="2042"/>
    </row>
    <row r="106" spans="1:34" s="2043" customFormat="1" ht="15" customHeight="1">
      <c r="A106" s="2044"/>
      <c r="B106" s="2072"/>
      <c r="C106" s="2021"/>
      <c r="D106" s="4987"/>
      <c r="E106" s="2046"/>
      <c r="F106" s="2046"/>
      <c r="G106" s="2046"/>
      <c r="H106" s="2091" t="s">
        <v>3040</v>
      </c>
      <c r="I106" s="2248">
        <v>5</v>
      </c>
      <c r="J106" s="2249">
        <v>83.5</v>
      </c>
      <c r="K106" s="2025">
        <v>5</v>
      </c>
      <c r="L106" s="2067">
        <f t="shared" ref="L106" si="24">SUM(I106*J106)</f>
        <v>417.5</v>
      </c>
      <c r="M106" s="2051"/>
      <c r="N106" s="2052">
        <f>K106*L106</f>
        <v>2087.5</v>
      </c>
      <c r="O106" s="2053"/>
      <c r="P106" s="2054"/>
      <c r="Q106" s="2055"/>
      <c r="R106" s="2056"/>
      <c r="S106" s="2051"/>
      <c r="T106" s="2058"/>
      <c r="U106" s="2058"/>
      <c r="V106" s="2074"/>
      <c r="W106" s="2060"/>
      <c r="X106" s="2068"/>
      <c r="Y106" s="2069"/>
      <c r="Z106" s="2069"/>
      <c r="AA106" s="2069"/>
      <c r="AB106" s="2069"/>
      <c r="AC106" s="2069"/>
      <c r="AD106" s="2069"/>
      <c r="AE106" s="2069"/>
      <c r="AF106" s="2069"/>
      <c r="AG106" s="2064"/>
      <c r="AH106" s="2042"/>
    </row>
    <row r="107" spans="1:34" ht="15" customHeight="1">
      <c r="A107" s="2075"/>
      <c r="B107" s="2076"/>
      <c r="C107" s="2021"/>
      <c r="D107" s="4988"/>
      <c r="E107" s="2077"/>
      <c r="F107" s="2077"/>
      <c r="G107" s="2077"/>
      <c r="H107" s="4989" t="s">
        <v>915</v>
      </c>
      <c r="I107" s="4990"/>
      <c r="J107" s="4990"/>
      <c r="K107" s="4991"/>
      <c r="L107" s="2093">
        <f>SUM(L105:L106)</f>
        <v>2254.5</v>
      </c>
      <c r="M107" s="2079"/>
      <c r="N107" s="2093">
        <f>SUM(N105:N106)</f>
        <v>13109.5</v>
      </c>
      <c r="O107" s="2080"/>
      <c r="P107" s="2081"/>
      <c r="Q107" s="2082"/>
      <c r="R107" s="2079"/>
      <c r="S107" s="2083"/>
      <c r="T107" s="2084"/>
      <c r="U107" s="2084"/>
      <c r="V107" s="2094"/>
      <c r="W107" s="2086"/>
      <c r="X107" s="2087"/>
      <c r="Y107" s="2088"/>
      <c r="Z107" s="2088"/>
      <c r="AA107" s="2088"/>
      <c r="AB107" s="2088"/>
      <c r="AC107" s="2088"/>
      <c r="AD107" s="2088"/>
      <c r="AE107" s="2088"/>
      <c r="AF107" s="2088"/>
      <c r="AG107" s="2089"/>
      <c r="AH107" s="2042"/>
    </row>
    <row r="108" spans="1:34" s="2043" customFormat="1" ht="30" customHeight="1">
      <c r="A108" s="2020">
        <v>25</v>
      </c>
      <c r="B108" s="2021"/>
      <c r="C108" s="2045"/>
      <c r="D108" s="4986" t="s">
        <v>3041</v>
      </c>
      <c r="E108" s="2023" t="s">
        <v>2984</v>
      </c>
      <c r="F108" s="2023">
        <v>1</v>
      </c>
      <c r="G108" s="2023" t="s">
        <v>2928</v>
      </c>
      <c r="H108" s="2024" t="s">
        <v>819</v>
      </c>
      <c r="I108" s="2099">
        <v>21</v>
      </c>
      <c r="J108" s="2197">
        <v>50</v>
      </c>
      <c r="K108" s="2099">
        <v>3.3</v>
      </c>
      <c r="L108" s="2027">
        <f>SUM(I108*J108)</f>
        <v>1050</v>
      </c>
      <c r="M108" s="2028">
        <f>SUM(L110:L110)</f>
        <v>1176</v>
      </c>
      <c r="N108" s="2029">
        <f>K108*L108</f>
        <v>3465</v>
      </c>
      <c r="O108" s="2030"/>
      <c r="P108" s="2031"/>
      <c r="Q108" s="2032"/>
      <c r="R108" s="2033">
        <f>M108*F108</f>
        <v>1176</v>
      </c>
      <c r="S108" s="2028"/>
      <c r="T108" s="2035"/>
      <c r="U108" s="2035"/>
      <c r="V108" s="2036"/>
      <c r="W108" s="2037"/>
      <c r="X108" s="2184"/>
      <c r="Y108" s="2199"/>
      <c r="Z108" s="2199"/>
      <c r="AA108" s="2199"/>
      <c r="AB108" s="2199"/>
      <c r="AC108" s="2199"/>
      <c r="AD108" s="2199"/>
      <c r="AE108" s="2199"/>
      <c r="AF108" s="2199"/>
      <c r="AG108" s="2041" t="s">
        <v>3039</v>
      </c>
      <c r="AH108" s="2042"/>
    </row>
    <row r="109" spans="1:34" s="2043" customFormat="1" ht="30" customHeight="1">
      <c r="A109" s="2044"/>
      <c r="B109" s="2072"/>
      <c r="C109" s="2021"/>
      <c r="D109" s="4987"/>
      <c r="E109" s="2046"/>
      <c r="F109" s="2046"/>
      <c r="G109" s="2046"/>
      <c r="H109" s="2091"/>
      <c r="I109" s="2025">
        <v>21</v>
      </c>
      <c r="J109" s="2026">
        <v>6</v>
      </c>
      <c r="K109" s="2025">
        <v>6</v>
      </c>
      <c r="L109" s="2067">
        <f t="shared" ref="L109" si="25">SUM(I109*J109)</f>
        <v>126</v>
      </c>
      <c r="M109" s="2051"/>
      <c r="N109" s="2052">
        <f>K109*L109</f>
        <v>756</v>
      </c>
      <c r="O109" s="2053"/>
      <c r="P109" s="2054"/>
      <c r="Q109" s="2055"/>
      <c r="R109" s="2056"/>
      <c r="S109" s="2051"/>
      <c r="T109" s="2058"/>
      <c r="U109" s="2058"/>
      <c r="V109" s="2074"/>
      <c r="W109" s="2060"/>
      <c r="X109" s="2068"/>
      <c r="Y109" s="2069"/>
      <c r="Z109" s="2069"/>
      <c r="AA109" s="2069"/>
      <c r="AB109" s="2069"/>
      <c r="AC109" s="2069"/>
      <c r="AD109" s="2069"/>
      <c r="AE109" s="2069"/>
      <c r="AF109" s="2069"/>
      <c r="AG109" s="2064"/>
      <c r="AH109" s="2042"/>
    </row>
    <row r="110" spans="1:34" s="2043" customFormat="1" ht="15" customHeight="1">
      <c r="A110" s="2075"/>
      <c r="B110" s="2076"/>
      <c r="C110" s="2021"/>
      <c r="D110" s="4988"/>
      <c r="E110" s="2077"/>
      <c r="F110" s="2077"/>
      <c r="G110" s="2077"/>
      <c r="H110" s="4989" t="s">
        <v>3042</v>
      </c>
      <c r="I110" s="4990"/>
      <c r="J110" s="4990"/>
      <c r="K110" s="4991"/>
      <c r="L110" s="2093">
        <f>SUM(L108:L109)</f>
        <v>1176</v>
      </c>
      <c r="M110" s="2079"/>
      <c r="N110" s="2093">
        <f>SUM(N108:N109)</f>
        <v>4221</v>
      </c>
      <c r="O110" s="2080"/>
      <c r="P110" s="2081"/>
      <c r="Q110" s="2082"/>
      <c r="R110" s="2079"/>
      <c r="S110" s="2083"/>
      <c r="T110" s="2084"/>
      <c r="U110" s="2084"/>
      <c r="V110" s="2094"/>
      <c r="W110" s="2086"/>
      <c r="X110" s="2087"/>
      <c r="Y110" s="2088"/>
      <c r="Z110" s="2088"/>
      <c r="AA110" s="2088"/>
      <c r="AB110" s="2088"/>
      <c r="AC110" s="2088"/>
      <c r="AD110" s="2088"/>
      <c r="AE110" s="2088"/>
      <c r="AF110" s="2088"/>
      <c r="AG110" s="2089"/>
      <c r="AH110" s="2042"/>
    </row>
    <row r="111" spans="1:34" s="2043" customFormat="1" ht="15" customHeight="1">
      <c r="A111" s="2250"/>
      <c r="B111" s="2251"/>
      <c r="C111" s="2251"/>
      <c r="D111" s="2252" t="s">
        <v>3043</v>
      </c>
      <c r="E111" s="2253" t="s">
        <v>2912</v>
      </c>
      <c r="F111" s="2253"/>
      <c r="G111" s="2253" t="s">
        <v>2256</v>
      </c>
      <c r="H111" s="2254" t="s">
        <v>819</v>
      </c>
      <c r="I111" s="2255">
        <v>15</v>
      </c>
      <c r="J111" s="2256">
        <v>15</v>
      </c>
      <c r="K111" s="2255">
        <v>5</v>
      </c>
      <c r="L111" s="2257">
        <v>0</v>
      </c>
      <c r="M111" s="2258">
        <v>0</v>
      </c>
      <c r="N111" s="2259">
        <v>0</v>
      </c>
      <c r="O111" s="2260"/>
      <c r="P111" s="2261"/>
      <c r="Q111" s="2262"/>
      <c r="R111" s="2258">
        <v>0</v>
      </c>
      <c r="S111" s="2263"/>
      <c r="T111" s="2264"/>
      <c r="U111" s="2264"/>
      <c r="V111" s="2265"/>
      <c r="W111" s="2266"/>
      <c r="X111" s="2267"/>
      <c r="Y111" s="2268"/>
      <c r="Z111" s="2268"/>
      <c r="AA111" s="2268"/>
      <c r="AB111" s="2268"/>
      <c r="AC111" s="2268"/>
      <c r="AD111" s="2268"/>
      <c r="AE111" s="2268"/>
      <c r="AF111" s="2268"/>
      <c r="AG111" s="2269" t="s">
        <v>3044</v>
      </c>
      <c r="AH111" s="2042"/>
    </row>
    <row r="112" spans="1:34" ht="35.1" customHeight="1">
      <c r="A112" s="2161">
        <v>26</v>
      </c>
      <c r="B112" s="2072"/>
      <c r="C112" s="2270"/>
      <c r="D112" s="2231" t="s">
        <v>3045</v>
      </c>
      <c r="E112" s="2232" t="s">
        <v>3029</v>
      </c>
      <c r="F112" s="2232">
        <v>1</v>
      </c>
      <c r="G112" s="2232" t="s">
        <v>2130</v>
      </c>
      <c r="H112" s="2233" t="s">
        <v>819</v>
      </c>
      <c r="I112" s="2099">
        <v>2.5</v>
      </c>
      <c r="J112" s="2197">
        <v>2.5</v>
      </c>
      <c r="K112" s="2099">
        <v>2.5</v>
      </c>
      <c r="L112" s="2271">
        <f t="shared" ref="L112" si="26">SUM(I112*J112)</f>
        <v>6.25</v>
      </c>
      <c r="M112" s="2272">
        <f t="shared" ref="M112" si="27">SUM(L112)</f>
        <v>6.25</v>
      </c>
      <c r="N112" s="2273">
        <f t="shared" ref="N112" si="28">K112*L112</f>
        <v>15.625</v>
      </c>
      <c r="O112" s="2224"/>
      <c r="P112" s="2237"/>
      <c r="Q112" s="2274"/>
      <c r="R112" s="2272">
        <f>M112*F112</f>
        <v>6.25</v>
      </c>
      <c r="S112" s="2275"/>
      <c r="T112" s="2276"/>
      <c r="U112" s="2276"/>
      <c r="V112" s="2277"/>
      <c r="W112" s="2242"/>
      <c r="X112" s="2243"/>
      <c r="Y112" s="2244"/>
      <c r="Z112" s="2244"/>
      <c r="AA112" s="2244"/>
      <c r="AB112" s="2244"/>
      <c r="AC112" s="2244"/>
      <c r="AD112" s="2244"/>
      <c r="AE112" s="2244"/>
      <c r="AF112" s="2244"/>
      <c r="AG112" s="2245" t="s">
        <v>3039</v>
      </c>
      <c r="AH112" s="2042"/>
    </row>
    <row r="113" spans="1:35" s="2043" customFormat="1" ht="30" customHeight="1">
      <c r="A113" s="2020">
        <v>27</v>
      </c>
      <c r="B113" s="2021"/>
      <c r="C113" s="2228" t="s">
        <v>3046</v>
      </c>
      <c r="D113" s="4986" t="s">
        <v>3047</v>
      </c>
      <c r="E113" s="2023" t="s">
        <v>2984</v>
      </c>
      <c r="F113" s="2023">
        <v>1</v>
      </c>
      <c r="G113" s="2023" t="s">
        <v>2928</v>
      </c>
      <c r="H113" s="2024" t="s">
        <v>819</v>
      </c>
      <c r="I113" s="2099">
        <v>16</v>
      </c>
      <c r="J113" s="2026">
        <v>36</v>
      </c>
      <c r="K113" s="2025">
        <v>6</v>
      </c>
      <c r="L113" s="2027">
        <f>SUM(I113*J113)</f>
        <v>576</v>
      </c>
      <c r="M113" s="2028">
        <f>SUM(L115:L115)</f>
        <v>1056</v>
      </c>
      <c r="N113" s="2029">
        <f>K113*L113</f>
        <v>3456</v>
      </c>
      <c r="O113" s="2030"/>
      <c r="P113" s="2031"/>
      <c r="Q113" s="2032"/>
      <c r="R113" s="2033">
        <f>M113*F113</f>
        <v>1056</v>
      </c>
      <c r="S113" s="2028"/>
      <c r="T113" s="2035"/>
      <c r="U113" s="2035"/>
      <c r="V113" s="2220" t="s">
        <v>3024</v>
      </c>
      <c r="W113" s="2037"/>
      <c r="X113" s="2184"/>
      <c r="Y113" s="2199"/>
      <c r="Z113" s="2199"/>
      <c r="AA113" s="2199"/>
      <c r="AB113" s="2199"/>
      <c r="AC113" s="2199"/>
      <c r="AD113" s="2199"/>
      <c r="AE113" s="2199"/>
      <c r="AF113" s="2199"/>
      <c r="AG113" s="2041"/>
      <c r="AH113" s="2042"/>
    </row>
    <row r="114" spans="1:35" s="2043" customFormat="1" ht="30" customHeight="1">
      <c r="A114" s="2044"/>
      <c r="B114" s="2072"/>
      <c r="C114" s="2021" t="s">
        <v>3048</v>
      </c>
      <c r="D114" s="4987"/>
      <c r="E114" s="2046"/>
      <c r="F114" s="2046"/>
      <c r="G114" s="2046"/>
      <c r="H114" s="2091" t="s">
        <v>3049</v>
      </c>
      <c r="I114" s="2229">
        <v>16</v>
      </c>
      <c r="J114" s="2073">
        <v>30</v>
      </c>
      <c r="K114" s="2066">
        <v>9</v>
      </c>
      <c r="L114" s="2067">
        <f t="shared" ref="L114" si="29">SUM(I114*J114)</f>
        <v>480</v>
      </c>
      <c r="M114" s="2051"/>
      <c r="N114" s="2052">
        <f>K114*L114</f>
        <v>4320</v>
      </c>
      <c r="O114" s="2053"/>
      <c r="P114" s="2054"/>
      <c r="Q114" s="2055"/>
      <c r="R114" s="2056"/>
      <c r="S114" s="2051"/>
      <c r="T114" s="2058"/>
      <c r="U114" s="2058"/>
      <c r="V114" s="2230" t="s">
        <v>3050</v>
      </c>
      <c r="W114" s="2060"/>
      <c r="X114" s="2068"/>
      <c r="Y114" s="2069"/>
      <c r="Z114" s="2069"/>
      <c r="AA114" s="2069"/>
      <c r="AB114" s="2069"/>
      <c r="AC114" s="2069"/>
      <c r="AD114" s="2069"/>
      <c r="AE114" s="2069"/>
      <c r="AF114" s="2069"/>
      <c r="AG114" s="2064"/>
      <c r="AH114" s="2042"/>
    </row>
    <row r="115" spans="1:35" s="2043" customFormat="1" ht="30" customHeight="1">
      <c r="A115" s="2075"/>
      <c r="B115" s="2076"/>
      <c r="C115" s="2021"/>
      <c r="D115" s="4988"/>
      <c r="E115" s="2077"/>
      <c r="F115" s="2077"/>
      <c r="G115" s="2077"/>
      <c r="H115" s="4989"/>
      <c r="I115" s="4990"/>
      <c r="J115" s="4990"/>
      <c r="K115" s="4991"/>
      <c r="L115" s="2093">
        <f>SUM(L113:L114)</f>
        <v>1056</v>
      </c>
      <c r="M115" s="2079"/>
      <c r="N115" s="2093">
        <f>SUM(N113:N114)</f>
        <v>7776</v>
      </c>
      <c r="O115" s="2080"/>
      <c r="P115" s="2081"/>
      <c r="Q115" s="2082"/>
      <c r="R115" s="2079"/>
      <c r="S115" s="2083"/>
      <c r="T115" s="2084"/>
      <c r="U115" s="2084"/>
      <c r="V115" s="2094"/>
      <c r="W115" s="2086"/>
      <c r="X115" s="2087"/>
      <c r="Y115" s="2088"/>
      <c r="Z115" s="2088"/>
      <c r="AA115" s="2088"/>
      <c r="AB115" s="2088"/>
      <c r="AC115" s="2088"/>
      <c r="AD115" s="2088"/>
      <c r="AE115" s="2088"/>
      <c r="AF115" s="2088"/>
      <c r="AG115" s="2089" t="s">
        <v>3051</v>
      </c>
      <c r="AH115" s="2042"/>
    </row>
    <row r="116" spans="1:35" s="2043" customFormat="1" ht="45" customHeight="1">
      <c r="A116" s="2020">
        <v>28</v>
      </c>
      <c r="B116" s="2021"/>
      <c r="C116" s="2045"/>
      <c r="D116" s="2098" t="s">
        <v>3052</v>
      </c>
      <c r="E116" s="2023" t="s">
        <v>3053</v>
      </c>
      <c r="F116" s="2023">
        <v>1</v>
      </c>
      <c r="G116" s="2023" t="s">
        <v>2130</v>
      </c>
      <c r="H116" s="2024" t="s">
        <v>819</v>
      </c>
      <c r="I116" s="2025">
        <v>7</v>
      </c>
      <c r="J116" s="2026">
        <v>10</v>
      </c>
      <c r="K116" s="2025">
        <v>6</v>
      </c>
      <c r="L116" s="2027">
        <f t="shared" ref="L116:L118" si="30">SUM(I116*J116)</f>
        <v>70</v>
      </c>
      <c r="M116" s="2033">
        <f>SUM(L116)</f>
        <v>70</v>
      </c>
      <c r="N116" s="2029">
        <f t="shared" ref="N116:N118" si="31">K116*L116</f>
        <v>420</v>
      </c>
      <c r="O116" s="2030"/>
      <c r="P116" s="2031"/>
      <c r="Q116" s="2032"/>
      <c r="R116" s="2033">
        <f>M116*F116</f>
        <v>70</v>
      </c>
      <c r="S116" s="2028"/>
      <c r="T116" s="2035"/>
      <c r="U116" s="2035"/>
      <c r="V116" s="2036"/>
      <c r="W116" s="2037"/>
      <c r="X116" s="2184"/>
      <c r="Y116" s="2199"/>
      <c r="Z116" s="2199"/>
      <c r="AA116" s="2199"/>
      <c r="AB116" s="2199"/>
      <c r="AC116" s="2199"/>
      <c r="AD116" s="2199"/>
      <c r="AE116" s="2199"/>
      <c r="AF116" s="2199"/>
      <c r="AG116" s="2160" t="s">
        <v>3054</v>
      </c>
      <c r="AH116" s="2278" t="e">
        <f>SUM(M7:M118)-M111-#REF!</f>
        <v>#REF!</v>
      </c>
    </row>
    <row r="117" spans="1:35" s="2043" customFormat="1" ht="35.1" customHeight="1" thickBot="1">
      <c r="A117" s="2020">
        <v>29</v>
      </c>
      <c r="B117" s="2021"/>
      <c r="C117" s="2045"/>
      <c r="D117" s="2231" t="s">
        <v>3055</v>
      </c>
      <c r="E117" s="2023" t="s">
        <v>3029</v>
      </c>
      <c r="F117" s="2023">
        <v>1</v>
      </c>
      <c r="G117" s="2023" t="s">
        <v>2130</v>
      </c>
      <c r="H117" s="2024" t="s">
        <v>819</v>
      </c>
      <c r="I117" s="2099">
        <v>2.5</v>
      </c>
      <c r="J117" s="2197">
        <v>5.5</v>
      </c>
      <c r="K117" s="2099">
        <v>2.5</v>
      </c>
      <c r="L117" s="2027">
        <f t="shared" si="30"/>
        <v>13.75</v>
      </c>
      <c r="M117" s="2033">
        <f t="shared" ref="M117:M118" si="32">SUM(L117)</f>
        <v>13.75</v>
      </c>
      <c r="N117" s="2029">
        <f t="shared" si="31"/>
        <v>34.375</v>
      </c>
      <c r="O117" s="2030"/>
      <c r="P117" s="2031"/>
      <c r="Q117" s="2032"/>
      <c r="R117" s="2033">
        <f>M117*F117</f>
        <v>13.75</v>
      </c>
      <c r="S117" s="2028"/>
      <c r="T117" s="2035"/>
      <c r="U117" s="2035"/>
      <c r="V117" s="2036"/>
      <c r="W117" s="2037"/>
      <c r="X117" s="2279"/>
      <c r="Y117" s="2280"/>
      <c r="Z117" s="2280"/>
      <c r="AA117" s="2280"/>
      <c r="AB117" s="2280"/>
      <c r="AC117" s="2280"/>
      <c r="AD117" s="2280"/>
      <c r="AE117" s="2280"/>
      <c r="AF117" s="2280"/>
      <c r="AG117" s="2281" t="s">
        <v>3030</v>
      </c>
      <c r="AH117" s="2278" t="e">
        <f>M121-AH116</f>
        <v>#REF!</v>
      </c>
    </row>
    <row r="118" spans="1:35" s="2043" customFormat="1" ht="35.1" customHeight="1" thickTop="1" thickBot="1">
      <c r="A118" s="2020">
        <v>30</v>
      </c>
      <c r="B118" s="2021"/>
      <c r="C118" s="2282"/>
      <c r="D118" s="2231" t="s">
        <v>3056</v>
      </c>
      <c r="E118" s="2023" t="s">
        <v>3029</v>
      </c>
      <c r="F118" s="2023">
        <v>1</v>
      </c>
      <c r="G118" s="2023" t="s">
        <v>2130</v>
      </c>
      <c r="H118" s="2024" t="s">
        <v>819</v>
      </c>
      <c r="I118" s="2099">
        <v>3.5</v>
      </c>
      <c r="J118" s="2197">
        <v>6.5</v>
      </c>
      <c r="K118" s="2099">
        <v>3</v>
      </c>
      <c r="L118" s="2027">
        <f t="shared" si="30"/>
        <v>22.75</v>
      </c>
      <c r="M118" s="2033">
        <f t="shared" si="32"/>
        <v>22.75</v>
      </c>
      <c r="N118" s="2029">
        <f t="shared" si="31"/>
        <v>68.25</v>
      </c>
      <c r="O118" s="2030"/>
      <c r="P118" s="2031"/>
      <c r="Q118" s="2032"/>
      <c r="R118" s="2033">
        <f>M118*F118</f>
        <v>22.75</v>
      </c>
      <c r="S118" s="2028"/>
      <c r="T118" s="2035"/>
      <c r="U118" s="2035"/>
      <c r="V118" s="2036"/>
      <c r="W118" s="2037"/>
      <c r="X118" s="2279"/>
      <c r="Y118" s="2280"/>
      <c r="Z118" s="2280"/>
      <c r="AA118" s="2280"/>
      <c r="AB118" s="2280"/>
      <c r="AC118" s="2280"/>
      <c r="AD118" s="2280"/>
      <c r="AE118" s="2280"/>
      <c r="AF118" s="2280"/>
      <c r="AG118" s="2281" t="s">
        <v>3030</v>
      </c>
    </row>
    <row r="119" spans="1:35" ht="15.75" thickTop="1">
      <c r="A119" s="5007" t="s">
        <v>2062</v>
      </c>
      <c r="B119" s="5008"/>
      <c r="C119" s="5008"/>
      <c r="D119" s="5008"/>
      <c r="E119" s="5009"/>
      <c r="F119" s="2283">
        <f>SUM(F7:F65)+F78+F86+F103+F104</f>
        <v>83</v>
      </c>
      <c r="G119" s="2284"/>
      <c r="H119" s="2285"/>
      <c r="I119" s="2286"/>
      <c r="J119" s="2287"/>
      <c r="K119" s="2288"/>
      <c r="L119" s="2289"/>
      <c r="M119" s="2290">
        <f>SUM(M7:M65)+M78+M86+M103+M104</f>
        <v>164805.09</v>
      </c>
      <c r="N119" s="2291"/>
      <c r="O119" s="2292"/>
      <c r="P119" s="2293"/>
      <c r="Q119" s="2294"/>
      <c r="R119" s="2290">
        <f>SUM(R7:R65)+R78+R86+R103+R104</f>
        <v>164805.09</v>
      </c>
      <c r="S119" s="2295"/>
      <c r="T119" s="2296"/>
      <c r="U119" s="2296"/>
      <c r="V119" s="2297"/>
      <c r="W119" s="2298"/>
      <c r="X119" s="2299"/>
      <c r="Y119" s="2299"/>
      <c r="Z119" s="2299"/>
      <c r="AA119" s="2299"/>
      <c r="AB119" s="2299"/>
      <c r="AC119" s="2299"/>
      <c r="AD119" s="2299"/>
      <c r="AE119" s="2299"/>
      <c r="AF119" s="2299"/>
      <c r="AG119" s="2300"/>
    </row>
    <row r="120" spans="1:35" ht="15.75" thickBot="1">
      <c r="A120" s="5004" t="s">
        <v>3057</v>
      </c>
      <c r="B120" s="5005"/>
      <c r="C120" s="5005"/>
      <c r="D120" s="5005"/>
      <c r="E120" s="5006"/>
      <c r="F120" s="2301">
        <f>F68+SUM(F72:F77)+F99+F102+F105+F108+F112+F113+F116+F117+F118</f>
        <v>13</v>
      </c>
      <c r="G120" s="2302"/>
      <c r="H120" s="2303"/>
      <c r="I120" s="2304"/>
      <c r="J120" s="2305"/>
      <c r="K120" s="2306"/>
      <c r="L120" s="2307"/>
      <c r="M120" s="2308">
        <f>M68+SUM(M72:M77)+M99+M102+M105+M108+M112+M113+M116+M117+M118</f>
        <v>7527.13</v>
      </c>
      <c r="N120" s="2309"/>
      <c r="O120" s="2310"/>
      <c r="P120" s="2311"/>
      <c r="Q120" s="2312"/>
      <c r="R120" s="2313">
        <f>R68+SUM(R72:R77)+R99+R102+R105+R108+R112+R113+R116+R117+R118</f>
        <v>7527.13</v>
      </c>
      <c r="S120" s="2314"/>
      <c r="T120" s="2315"/>
      <c r="U120" s="2315"/>
      <c r="V120" s="2316"/>
      <c r="W120" s="2317"/>
      <c r="X120" s="2318"/>
      <c r="Y120" s="2318"/>
      <c r="Z120" s="2318"/>
      <c r="AA120" s="2318"/>
      <c r="AB120" s="2318"/>
      <c r="AC120" s="2318"/>
      <c r="AD120" s="2318"/>
      <c r="AE120" s="2318"/>
      <c r="AF120" s="2318"/>
      <c r="AG120" s="2319"/>
    </row>
    <row r="121" spans="1:35" s="2336" customFormat="1" ht="17.25" thickBot="1">
      <c r="A121" s="5016" t="s">
        <v>2071</v>
      </c>
      <c r="B121" s="5017"/>
      <c r="C121" s="5017"/>
      <c r="D121" s="5017"/>
      <c r="E121" s="5018"/>
      <c r="F121" s="2320">
        <f>SUM(F119:F120)</f>
        <v>96</v>
      </c>
      <c r="G121" s="2321"/>
      <c r="H121" s="2322"/>
      <c r="I121" s="2323"/>
      <c r="J121" s="2324"/>
      <c r="K121" s="2323"/>
      <c r="L121" s="2325"/>
      <c r="M121" s="2326">
        <f>SUM(M119:M120)</f>
        <v>172332.22</v>
      </c>
      <c r="N121" s="2327"/>
      <c r="O121" s="2328"/>
      <c r="P121" s="2329"/>
      <c r="Q121" s="2330"/>
      <c r="R121" s="2326">
        <v>6953</v>
      </c>
      <c r="S121" s="2331"/>
      <c r="T121" s="2332"/>
      <c r="U121" s="2332"/>
      <c r="V121" s="2332"/>
      <c r="W121" s="2333">
        <f>SUM(M7:M118)</f>
        <v>172332.22</v>
      </c>
      <c r="X121" s="2334"/>
      <c r="Y121" s="2334"/>
      <c r="Z121" s="2334"/>
      <c r="AA121" s="2334"/>
      <c r="AB121" s="2334"/>
      <c r="AC121" s="2334"/>
      <c r="AD121" s="2334"/>
      <c r="AE121" s="2334"/>
      <c r="AF121" s="2334"/>
      <c r="AG121" s="2335"/>
      <c r="AH121" s="1993"/>
      <c r="AI121" s="1993"/>
    </row>
    <row r="122" spans="1:35" s="2336" customFormat="1" ht="13.5" customHeight="1">
      <c r="A122" s="1981"/>
      <c r="B122" s="2337" t="s">
        <v>2566</v>
      </c>
      <c r="C122" s="2337"/>
      <c r="D122" s="1981"/>
      <c r="E122" s="1982"/>
      <c r="F122" s="1981"/>
      <c r="G122" s="1981"/>
      <c r="H122" s="1981"/>
      <c r="I122" s="1981"/>
      <c r="J122" s="1983"/>
      <c r="K122" s="1981"/>
      <c r="L122" s="1984"/>
      <c r="M122" s="1983"/>
      <c r="N122" s="1984"/>
      <c r="O122" s="1981"/>
      <c r="P122" s="1985"/>
      <c r="Q122" s="1981"/>
      <c r="R122" s="1983"/>
      <c r="S122" s="1983"/>
      <c r="T122" s="1981"/>
      <c r="U122" s="1981"/>
      <c r="V122" s="1986"/>
      <c r="W122" s="1981"/>
      <c r="X122" s="1986"/>
      <c r="Y122" s="1986"/>
      <c r="Z122" s="1986"/>
      <c r="AA122" s="1986"/>
      <c r="AB122" s="1986"/>
      <c r="AC122" s="1986"/>
      <c r="AD122" s="1986"/>
      <c r="AE122" s="1986"/>
      <c r="AF122" s="1986"/>
      <c r="AG122" s="1981"/>
    </row>
    <row r="123" spans="1:35" s="2336" customFormat="1" ht="13.5" customHeight="1">
      <c r="A123" s="1993"/>
      <c r="B123" s="1993"/>
      <c r="C123" s="1993"/>
      <c r="D123" s="1993"/>
      <c r="E123" s="2338"/>
      <c r="F123" s="1993"/>
      <c r="G123" s="1993"/>
      <c r="H123" s="1993"/>
      <c r="I123" s="1993"/>
      <c r="J123" s="2339"/>
      <c r="K123" s="1993"/>
      <c r="L123" s="2340"/>
      <c r="M123" s="2339"/>
      <c r="N123" s="2340"/>
      <c r="O123" s="1993"/>
      <c r="P123" s="1985"/>
      <c r="Q123" s="1993"/>
      <c r="R123" s="2339"/>
      <c r="S123" s="2339"/>
      <c r="T123" s="1993"/>
      <c r="U123" s="1993"/>
      <c r="V123" s="2341"/>
      <c r="W123" s="1993"/>
      <c r="X123" s="2341"/>
      <c r="Y123" s="2341"/>
      <c r="Z123" s="2341"/>
      <c r="AA123" s="2341"/>
      <c r="AB123" s="2341"/>
      <c r="AC123" s="2341"/>
      <c r="AD123" s="2341"/>
      <c r="AE123" s="2341"/>
      <c r="AF123" s="2341"/>
      <c r="AG123" s="1993"/>
    </row>
    <row r="124" spans="1:35" s="2336" customFormat="1" ht="30" customHeight="1" thickBot="1">
      <c r="A124" s="2342" t="s">
        <v>3058</v>
      </c>
      <c r="B124" s="1993"/>
      <c r="C124" s="1993"/>
      <c r="D124" s="1993"/>
      <c r="E124" s="1993"/>
      <c r="F124" s="1993"/>
      <c r="G124" s="1993"/>
      <c r="H124" s="1993"/>
      <c r="I124" s="1993"/>
      <c r="J124" s="2339"/>
      <c r="K124" s="1993"/>
      <c r="L124" s="2340"/>
      <c r="M124" s="2339"/>
      <c r="N124" s="2340"/>
      <c r="O124" s="1993"/>
      <c r="P124" s="1993"/>
      <c r="Q124" s="2343"/>
      <c r="R124" s="2339"/>
      <c r="S124" s="2339"/>
      <c r="T124" s="1993"/>
      <c r="U124" s="1993"/>
      <c r="V124" s="2341"/>
      <c r="W124" s="1993"/>
      <c r="X124" s="2341"/>
      <c r="Y124" s="2341"/>
      <c r="Z124" s="2341"/>
      <c r="AA124" s="2341"/>
      <c r="AB124" s="2341"/>
      <c r="AC124" s="2341"/>
      <c r="AD124" s="2341"/>
      <c r="AE124" s="2341"/>
      <c r="AF124" s="2341"/>
      <c r="AG124" s="1993"/>
    </row>
    <row r="125" spans="1:35" s="2336" customFormat="1" ht="30" customHeight="1">
      <c r="A125" s="5019" t="s">
        <v>2570</v>
      </c>
      <c r="B125" s="5021" t="s">
        <v>2571</v>
      </c>
      <c r="C125" s="2344"/>
      <c r="D125" s="5021" t="s">
        <v>2572</v>
      </c>
      <c r="E125" s="5023" t="s">
        <v>3059</v>
      </c>
      <c r="F125" s="5025" t="s">
        <v>2574</v>
      </c>
      <c r="G125" s="5026"/>
      <c r="H125" s="5026"/>
      <c r="I125" s="5026"/>
      <c r="J125" s="5026"/>
      <c r="K125" s="5026"/>
      <c r="L125" s="5027"/>
      <c r="M125" s="5033" t="s">
        <v>2575</v>
      </c>
      <c r="N125" s="5034"/>
      <c r="R125" s="2345"/>
      <c r="S125" s="2345"/>
      <c r="V125" s="2346"/>
      <c r="X125" s="2346"/>
      <c r="Y125" s="2346"/>
      <c r="Z125" s="2346"/>
      <c r="AA125" s="2346"/>
      <c r="AB125" s="2346"/>
      <c r="AC125" s="2346"/>
      <c r="AD125" s="2346"/>
      <c r="AE125" s="2346"/>
      <c r="AF125" s="2346"/>
    </row>
    <row r="126" spans="1:35" s="2336" customFormat="1" ht="30" customHeight="1">
      <c r="A126" s="5020"/>
      <c r="B126" s="5022"/>
      <c r="C126" s="2347"/>
      <c r="D126" s="5022"/>
      <c r="E126" s="5024"/>
      <c r="F126" s="5028"/>
      <c r="G126" s="5029"/>
      <c r="H126" s="5029"/>
      <c r="I126" s="5029"/>
      <c r="J126" s="5029"/>
      <c r="K126" s="5029"/>
      <c r="L126" s="5030"/>
      <c r="M126" s="5035"/>
      <c r="N126" s="5036"/>
      <c r="O126" s="2348"/>
      <c r="R126" s="2345"/>
      <c r="S126" s="2349" t="s">
        <v>3060</v>
      </c>
      <c r="V126" s="2346"/>
      <c r="X126" s="2346"/>
      <c r="Y126" s="2346"/>
      <c r="Z126" s="2346"/>
      <c r="AA126" s="2346"/>
      <c r="AB126" s="2346"/>
      <c r="AC126" s="2346"/>
      <c r="AD126" s="2346"/>
      <c r="AE126" s="2346"/>
      <c r="AF126" s="2346"/>
    </row>
    <row r="127" spans="1:35" s="2336" customFormat="1" ht="30" customHeight="1">
      <c r="A127" s="2350">
        <v>1</v>
      </c>
      <c r="B127" s="2351">
        <v>42900</v>
      </c>
      <c r="C127" s="2351"/>
      <c r="D127" s="2352" t="s">
        <v>3061</v>
      </c>
      <c r="E127" s="2353"/>
      <c r="F127" s="5011" t="s">
        <v>3062</v>
      </c>
      <c r="G127" s="5012"/>
      <c r="H127" s="5012"/>
      <c r="I127" s="5012"/>
      <c r="J127" s="5012"/>
      <c r="K127" s="5012"/>
      <c r="L127" s="5013"/>
      <c r="M127" s="5014"/>
      <c r="N127" s="5015"/>
      <c r="O127" s="5010"/>
      <c r="R127" s="2345"/>
      <c r="S127" s="2354" t="s">
        <v>3063</v>
      </c>
      <c r="V127" s="2346"/>
      <c r="X127" s="2346"/>
      <c r="Y127" s="2346"/>
      <c r="Z127" s="2346"/>
      <c r="AA127" s="2346"/>
      <c r="AB127" s="2346"/>
      <c r="AC127" s="2346"/>
      <c r="AD127" s="2346"/>
      <c r="AE127" s="2346"/>
      <c r="AF127" s="2346"/>
    </row>
    <row r="128" spans="1:35" ht="16.5">
      <c r="A128" s="2350">
        <v>2</v>
      </c>
      <c r="B128" s="2351">
        <v>42900</v>
      </c>
      <c r="C128" s="2351"/>
      <c r="D128" s="2352" t="s">
        <v>3064</v>
      </c>
      <c r="E128" s="2353"/>
      <c r="F128" s="5011" t="s">
        <v>3065</v>
      </c>
      <c r="G128" s="5012"/>
      <c r="H128" s="5012"/>
      <c r="I128" s="5012"/>
      <c r="J128" s="5012"/>
      <c r="K128" s="5012"/>
      <c r="L128" s="5013"/>
      <c r="M128" s="5014"/>
      <c r="N128" s="5015"/>
      <c r="O128" s="5010"/>
      <c r="P128" s="2336"/>
      <c r="Q128" s="2336"/>
      <c r="R128" s="2345"/>
      <c r="S128" s="2345"/>
      <c r="T128" s="2336"/>
      <c r="U128" s="2336"/>
      <c r="V128" s="2346"/>
      <c r="W128" s="2336"/>
      <c r="X128" s="2346"/>
      <c r="Y128" s="2346"/>
      <c r="Z128" s="2346"/>
      <c r="AA128" s="2346"/>
      <c r="AB128" s="2346"/>
      <c r="AC128" s="2346"/>
      <c r="AD128" s="2346"/>
      <c r="AE128" s="2346"/>
      <c r="AF128" s="2346"/>
      <c r="AG128" s="2336"/>
    </row>
    <row r="129" spans="1:33" ht="35.1" customHeight="1">
      <c r="A129" s="2355"/>
      <c r="B129" s="2356"/>
      <c r="C129" s="2356"/>
      <c r="D129" s="2352" t="s">
        <v>3066</v>
      </c>
      <c r="E129" s="2353"/>
      <c r="F129" s="5011" t="s">
        <v>3067</v>
      </c>
      <c r="G129" s="5012"/>
      <c r="H129" s="5012"/>
      <c r="I129" s="5012"/>
      <c r="J129" s="5012"/>
      <c r="K129" s="5012"/>
      <c r="L129" s="5013"/>
      <c r="M129" s="2357"/>
      <c r="N129" s="2358"/>
      <c r="O129" s="2359"/>
      <c r="P129" s="2336"/>
      <c r="Q129" s="2336"/>
      <c r="R129" s="2345"/>
      <c r="S129" s="2345"/>
      <c r="T129" s="2336"/>
      <c r="U129" s="2336"/>
      <c r="V129" s="2346"/>
      <c r="W129" s="2336"/>
      <c r="X129" s="2346"/>
      <c r="Y129" s="2346"/>
      <c r="Z129" s="2346"/>
      <c r="AA129" s="2346"/>
      <c r="AB129" s="2346"/>
      <c r="AC129" s="2346"/>
      <c r="AD129" s="2346"/>
      <c r="AE129" s="2346"/>
      <c r="AF129" s="2346"/>
      <c r="AG129" s="2336"/>
    </row>
    <row r="130" spans="1:33" ht="16.5">
      <c r="A130" s="2350"/>
      <c r="B130" s="2351"/>
      <c r="C130" s="2351"/>
      <c r="D130" s="2352"/>
      <c r="E130" s="2353"/>
      <c r="F130" s="5011"/>
      <c r="G130" s="5012"/>
      <c r="H130" s="5012"/>
      <c r="I130" s="5012"/>
      <c r="J130" s="5012"/>
      <c r="K130" s="5012"/>
      <c r="L130" s="5013"/>
      <c r="M130" s="5031"/>
      <c r="N130" s="5032"/>
      <c r="O130" s="2359"/>
      <c r="P130" s="2336"/>
      <c r="Q130" s="2336"/>
      <c r="R130" s="2345"/>
      <c r="S130" s="2345"/>
      <c r="T130" s="2336"/>
      <c r="U130" s="2336"/>
      <c r="V130" s="2346"/>
      <c r="W130" s="2336"/>
      <c r="X130" s="2346"/>
      <c r="Y130" s="2346"/>
      <c r="Z130" s="2346"/>
      <c r="AA130" s="2346"/>
      <c r="AB130" s="2346"/>
      <c r="AC130" s="2346"/>
      <c r="AD130" s="2346"/>
      <c r="AE130" s="2346"/>
      <c r="AF130" s="2346"/>
      <c r="AG130" s="2336"/>
    </row>
  </sheetData>
  <mergeCells count="80">
    <mergeCell ref="F129:L129"/>
    <mergeCell ref="F130:L130"/>
    <mergeCell ref="M130:N130"/>
    <mergeCell ref="M125:N126"/>
    <mergeCell ref="F127:L127"/>
    <mergeCell ref="M127:N127"/>
    <mergeCell ref="O127:O128"/>
    <mergeCell ref="F128:L128"/>
    <mergeCell ref="M128:N128"/>
    <mergeCell ref="A121:E121"/>
    <mergeCell ref="A125:A126"/>
    <mergeCell ref="B125:B126"/>
    <mergeCell ref="D125:D126"/>
    <mergeCell ref="E125:E126"/>
    <mergeCell ref="F125:L126"/>
    <mergeCell ref="A120:E120"/>
    <mergeCell ref="D86:D98"/>
    <mergeCell ref="H98:K98"/>
    <mergeCell ref="D99:D101"/>
    <mergeCell ref="H101:K101"/>
    <mergeCell ref="D105:D107"/>
    <mergeCell ref="H107:K107"/>
    <mergeCell ref="D108:D110"/>
    <mergeCell ref="H110:K110"/>
    <mergeCell ref="D113:D115"/>
    <mergeCell ref="H115:K115"/>
    <mergeCell ref="A119:E119"/>
    <mergeCell ref="D68:D71"/>
    <mergeCell ref="H71:K71"/>
    <mergeCell ref="D72:D75"/>
    <mergeCell ref="H75:K75"/>
    <mergeCell ref="D78:D85"/>
    <mergeCell ref="H85:K85"/>
    <mergeCell ref="D39:D57"/>
    <mergeCell ref="H57:K57"/>
    <mergeCell ref="D58:D64"/>
    <mergeCell ref="H64:K64"/>
    <mergeCell ref="D65:D67"/>
    <mergeCell ref="H67:K67"/>
    <mergeCell ref="A21:A25"/>
    <mergeCell ref="D21:D25"/>
    <mergeCell ref="H25:K25"/>
    <mergeCell ref="D27:D31"/>
    <mergeCell ref="H31:K31"/>
    <mergeCell ref="D33:D38"/>
    <mergeCell ref="H38:K38"/>
    <mergeCell ref="D7:D12"/>
    <mergeCell ref="H12:K12"/>
    <mergeCell ref="D13:D15"/>
    <mergeCell ref="H15:K15"/>
    <mergeCell ref="D16:D18"/>
    <mergeCell ref="H18:K18"/>
    <mergeCell ref="AG5:AG6"/>
    <mergeCell ref="T5:T6"/>
    <mergeCell ref="U5:U6"/>
    <mergeCell ref="V5:V6"/>
    <mergeCell ref="W5:W6"/>
    <mergeCell ref="X5:X6"/>
    <mergeCell ref="Y5:Y6"/>
    <mergeCell ref="Z5:Z6"/>
    <mergeCell ref="AA5:AA6"/>
    <mergeCell ref="AD5:AD6"/>
    <mergeCell ref="AE5:AE6"/>
    <mergeCell ref="AF5:AF6"/>
    <mergeCell ref="S5:S6"/>
    <mergeCell ref="H4:M4"/>
    <mergeCell ref="A5:A6"/>
    <mergeCell ref="B5:B6"/>
    <mergeCell ref="C5:C6"/>
    <mergeCell ref="D5:D6"/>
    <mergeCell ref="E5:E6"/>
    <mergeCell ref="F5:F6"/>
    <mergeCell ref="G5:G6"/>
    <mergeCell ref="H5:L5"/>
    <mergeCell ref="M5:M6"/>
    <mergeCell ref="N5:N6"/>
    <mergeCell ref="O5:O6"/>
    <mergeCell ref="P5:P6"/>
    <mergeCell ref="Q5:Q6"/>
    <mergeCell ref="R5:R6"/>
  </mergeCells>
  <phoneticPr fontId="6" type="noConversion"/>
  <pageMargins left="0.39370078740157483" right="0.39370078740157483" top="0.39370078740157483" bottom="0.39370078740157483" header="0" footer="0"/>
  <pageSetup paperSize="8" scale="47" fitToHeight="3" orientation="portrait"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M88"/>
  <sheetViews>
    <sheetView view="pageBreakPreview" zoomScale="85" zoomScaleNormal="100" zoomScaleSheetLayoutView="85" workbookViewId="0">
      <pane ySplit="4" topLeftCell="A5" activePane="bottomLeft" state="frozen"/>
      <selection activeCell="K22" sqref="K22"/>
      <selection pane="bottomLeft" activeCell="B12" sqref="B12"/>
    </sheetView>
  </sheetViews>
  <sheetFormatPr defaultRowHeight="16.5"/>
  <cols>
    <col min="1" max="1" width="5.25" style="145" customWidth="1"/>
    <col min="2" max="2" width="55.625" style="145" customWidth="1"/>
    <col min="3" max="3" width="6.625" style="1978" hidden="1" customWidth="1"/>
    <col min="4" max="5" width="10.625" style="347" customWidth="1"/>
    <col min="6" max="6" width="32.625" style="145" customWidth="1"/>
    <col min="7" max="10" width="12.625" style="145" customWidth="1"/>
    <col min="11" max="11" width="27.625" style="1978" customWidth="1"/>
    <col min="12" max="12" width="9" style="145"/>
    <col min="13" max="13" width="0" style="145" hidden="1" customWidth="1"/>
    <col min="14" max="16384" width="9" style="145"/>
  </cols>
  <sheetData>
    <row r="1" spans="1:13" ht="38.1" customHeight="1">
      <c r="A1" s="5039" t="s">
        <v>2604</v>
      </c>
      <c r="B1" s="5039"/>
      <c r="C1" s="5039"/>
      <c r="D1" s="5039"/>
      <c r="E1" s="5039"/>
      <c r="F1" s="5039"/>
      <c r="G1" s="5039"/>
      <c r="H1" s="5039"/>
      <c r="I1" s="1767"/>
      <c r="J1" s="1767"/>
      <c r="K1" s="1768" t="s">
        <v>2605</v>
      </c>
    </row>
    <row r="2" spans="1:13" ht="8.1" customHeight="1" thickBot="1">
      <c r="A2" s="5040"/>
      <c r="B2" s="5040"/>
      <c r="C2" s="5040"/>
      <c r="D2" s="5040"/>
      <c r="E2" s="5040"/>
      <c r="F2" s="5040"/>
      <c r="G2" s="5040"/>
      <c r="H2" s="5040"/>
      <c r="I2" s="5040"/>
      <c r="J2" s="5040"/>
      <c r="K2" s="5040"/>
    </row>
    <row r="3" spans="1:13" ht="24.95" customHeight="1">
      <c r="A3" s="5041" t="s">
        <v>2606</v>
      </c>
      <c r="B3" s="5043" t="s">
        <v>2607</v>
      </c>
      <c r="C3" s="5045" t="s">
        <v>2608</v>
      </c>
      <c r="D3" s="5047" t="s">
        <v>2609</v>
      </c>
      <c r="E3" s="5049" t="s">
        <v>2610</v>
      </c>
      <c r="F3" s="1769" t="s">
        <v>2611</v>
      </c>
      <c r="G3" s="5045" t="s">
        <v>2612</v>
      </c>
      <c r="H3" s="5045" t="s">
        <v>2613</v>
      </c>
      <c r="I3" s="5045" t="s">
        <v>2614</v>
      </c>
      <c r="J3" s="5045" t="s">
        <v>2615</v>
      </c>
      <c r="K3" s="5052" t="s">
        <v>2616</v>
      </c>
    </row>
    <row r="4" spans="1:13" ht="24.95" customHeight="1" thickBot="1">
      <c r="A4" s="5042"/>
      <c r="B4" s="5044"/>
      <c r="C4" s="5046"/>
      <c r="D4" s="5048"/>
      <c r="E4" s="5050"/>
      <c r="F4" s="1770" t="s">
        <v>2617</v>
      </c>
      <c r="G4" s="5051"/>
      <c r="H4" s="5051"/>
      <c r="I4" s="5051"/>
      <c r="J4" s="5051"/>
      <c r="K4" s="5053"/>
      <c r="M4" s="145" t="s">
        <v>2618</v>
      </c>
    </row>
    <row r="5" spans="1:13" ht="24.95" customHeight="1" thickTop="1">
      <c r="A5" s="5054" t="s">
        <v>2619</v>
      </c>
      <c r="B5" s="5055"/>
      <c r="C5" s="1771"/>
      <c r="D5" s="1772"/>
      <c r="E5" s="1772"/>
      <c r="F5" s="1773"/>
      <c r="G5" s="1773"/>
      <c r="H5" s="1773"/>
      <c r="I5" s="1773"/>
      <c r="J5" s="1773"/>
      <c r="K5" s="1774"/>
    </row>
    <row r="6" spans="1:13" ht="30" customHeight="1">
      <c r="A6" s="1775">
        <v>1</v>
      </c>
      <c r="B6" s="1776" t="s">
        <v>2620</v>
      </c>
      <c r="C6" s="1777" t="s">
        <v>2621</v>
      </c>
      <c r="D6" s="1778" t="s">
        <v>2622</v>
      </c>
      <c r="E6" s="1779" t="s">
        <v>2623</v>
      </c>
      <c r="F6" s="1780" t="s">
        <v>2624</v>
      </c>
      <c r="G6" s="1781">
        <f>22.8*6.5</f>
        <v>148.20000000000002</v>
      </c>
      <c r="H6" s="1781"/>
      <c r="I6" s="1781">
        <f>22.8*6.5</f>
        <v>148.20000000000002</v>
      </c>
      <c r="J6" s="1781"/>
      <c r="K6" s="1782" t="s">
        <v>2625</v>
      </c>
      <c r="M6" s="1783" t="s">
        <v>2626</v>
      </c>
    </row>
    <row r="7" spans="1:13" ht="30" customHeight="1">
      <c r="A7" s="1784">
        <f t="shared" ref="A7:A17" si="0">+A6+1</f>
        <v>2</v>
      </c>
      <c r="B7" s="1785" t="s">
        <v>2627</v>
      </c>
      <c r="C7" s="1786" t="s">
        <v>2621</v>
      </c>
      <c r="D7" s="1787" t="s">
        <v>2628</v>
      </c>
      <c r="E7" s="1788" t="s">
        <v>351</v>
      </c>
      <c r="F7" s="1789" t="s">
        <v>2629</v>
      </c>
      <c r="G7" s="1790">
        <f>43.5*49.5</f>
        <v>2153.25</v>
      </c>
      <c r="H7" s="1790">
        <f>43.5*49.5</f>
        <v>2153.25</v>
      </c>
      <c r="I7" s="1790"/>
      <c r="J7" s="1790"/>
      <c r="K7" s="1791" t="s">
        <v>2625</v>
      </c>
      <c r="M7" s="145" t="s">
        <v>2630</v>
      </c>
    </row>
    <row r="8" spans="1:13" ht="30" customHeight="1">
      <c r="A8" s="1784">
        <f t="shared" si="0"/>
        <v>3</v>
      </c>
      <c r="B8" s="1792" t="s">
        <v>2631</v>
      </c>
      <c r="C8" s="1793" t="s">
        <v>2621</v>
      </c>
      <c r="D8" s="1787" t="s">
        <v>2632</v>
      </c>
      <c r="E8" s="1788" t="s">
        <v>2633</v>
      </c>
      <c r="F8" s="1794" t="s">
        <v>2634</v>
      </c>
      <c r="G8" s="1795">
        <f>28*34</f>
        <v>952</v>
      </c>
      <c r="H8" s="1795">
        <f>28*34</f>
        <v>952</v>
      </c>
      <c r="I8" s="1795"/>
      <c r="J8" s="1795"/>
      <c r="K8" s="1791" t="s">
        <v>2625</v>
      </c>
      <c r="M8" s="145" t="s">
        <v>2635</v>
      </c>
    </row>
    <row r="9" spans="1:13" ht="30" customHeight="1">
      <c r="A9" s="1784">
        <f t="shared" si="0"/>
        <v>4</v>
      </c>
      <c r="B9" s="1792" t="s">
        <v>2636</v>
      </c>
      <c r="C9" s="1793" t="s">
        <v>2621</v>
      </c>
      <c r="D9" s="1796" t="s">
        <v>2622</v>
      </c>
      <c r="E9" s="1788" t="s">
        <v>2633</v>
      </c>
      <c r="F9" s="1797" t="s">
        <v>2637</v>
      </c>
      <c r="G9" s="1790">
        <f>(80*18)+(31*15)+(13*22.5)</f>
        <v>2197.5</v>
      </c>
      <c r="H9" s="1790">
        <f>(80*18)+(31*15)+(13*22.5)</f>
        <v>2197.5</v>
      </c>
      <c r="I9" s="1790"/>
      <c r="J9" s="1790"/>
      <c r="K9" s="1798" t="s">
        <v>2638</v>
      </c>
      <c r="M9" s="145" t="s">
        <v>2639</v>
      </c>
    </row>
    <row r="10" spans="1:13" ht="30" customHeight="1">
      <c r="A10" s="1784">
        <f t="shared" si="0"/>
        <v>5</v>
      </c>
      <c r="B10" s="1785" t="s">
        <v>2640</v>
      </c>
      <c r="C10" s="1786" t="s">
        <v>2621</v>
      </c>
      <c r="D10" s="1796" t="s">
        <v>2622</v>
      </c>
      <c r="E10" s="1788" t="s">
        <v>2633</v>
      </c>
      <c r="F10" s="1794" t="s">
        <v>2641</v>
      </c>
      <c r="G10" s="1795">
        <f>5.75*4</f>
        <v>23</v>
      </c>
      <c r="H10" s="1795">
        <f>5.75*4</f>
        <v>23</v>
      </c>
      <c r="I10" s="1795"/>
      <c r="J10" s="1795"/>
      <c r="K10" s="1799" t="s">
        <v>2625</v>
      </c>
      <c r="M10" s="145" t="s">
        <v>2635</v>
      </c>
    </row>
    <row r="11" spans="1:13" ht="30" customHeight="1">
      <c r="A11" s="1784">
        <f t="shared" si="0"/>
        <v>6</v>
      </c>
      <c r="B11" s="1785" t="s">
        <v>2642</v>
      </c>
      <c r="C11" s="1786" t="s">
        <v>2621</v>
      </c>
      <c r="D11" s="1796" t="s">
        <v>2643</v>
      </c>
      <c r="E11" s="1788" t="s">
        <v>351</v>
      </c>
      <c r="F11" s="1800" t="s">
        <v>2644</v>
      </c>
      <c r="G11" s="1790">
        <v>39875</v>
      </c>
      <c r="H11" s="1790">
        <v>39875</v>
      </c>
      <c r="I11" s="1790"/>
      <c r="J11" s="1790"/>
      <c r="K11" s="1801" t="s">
        <v>2625</v>
      </c>
      <c r="M11" s="145" t="s">
        <v>2645</v>
      </c>
    </row>
    <row r="12" spans="1:13" ht="30" customHeight="1">
      <c r="A12" s="1784">
        <f t="shared" si="0"/>
        <v>7</v>
      </c>
      <c r="B12" s="1802" t="s">
        <v>2646</v>
      </c>
      <c r="C12" s="1786" t="s">
        <v>2647</v>
      </c>
      <c r="D12" s="1803" t="s">
        <v>2622</v>
      </c>
      <c r="E12" s="1788" t="s">
        <v>2633</v>
      </c>
      <c r="F12" s="1804" t="s">
        <v>2648</v>
      </c>
      <c r="G12" s="1795">
        <f>12.2*9</f>
        <v>109.8</v>
      </c>
      <c r="H12" s="1795">
        <f>12.2*9</f>
        <v>109.8</v>
      </c>
      <c r="I12" s="1795"/>
      <c r="J12" s="1795"/>
      <c r="K12" s="1805" t="s">
        <v>2625</v>
      </c>
      <c r="M12" s="145" t="s">
        <v>2649</v>
      </c>
    </row>
    <row r="13" spans="1:13" ht="30" customHeight="1">
      <c r="A13" s="1784">
        <f t="shared" si="0"/>
        <v>8</v>
      </c>
      <c r="B13" s="1802" t="s">
        <v>2650</v>
      </c>
      <c r="C13" s="1786" t="s">
        <v>2621</v>
      </c>
      <c r="D13" s="1803" t="s">
        <v>2622</v>
      </c>
      <c r="E13" s="1788" t="s">
        <v>2633</v>
      </c>
      <c r="F13" s="1804" t="s">
        <v>2651</v>
      </c>
      <c r="G13" s="1795">
        <f>4*2.35</f>
        <v>9.4</v>
      </c>
      <c r="H13" s="1795">
        <f>4*2.35</f>
        <v>9.4</v>
      </c>
      <c r="I13" s="1795"/>
      <c r="J13" s="1795"/>
      <c r="K13" s="1806" t="s">
        <v>2625</v>
      </c>
      <c r="M13" s="145" t="s">
        <v>2649</v>
      </c>
    </row>
    <row r="14" spans="1:13" ht="30" customHeight="1">
      <c r="A14" s="1784">
        <f t="shared" si="0"/>
        <v>9</v>
      </c>
      <c r="B14" s="1802" t="s">
        <v>2652</v>
      </c>
      <c r="C14" s="1786" t="s">
        <v>2621</v>
      </c>
      <c r="D14" s="1807" t="s">
        <v>2643</v>
      </c>
      <c r="E14" s="1788" t="s">
        <v>2653</v>
      </c>
      <c r="F14" s="1808" t="s">
        <v>2654</v>
      </c>
      <c r="G14" s="1795">
        <f>5.1*5.9</f>
        <v>30.09</v>
      </c>
      <c r="H14" s="1795"/>
      <c r="I14" s="1795"/>
      <c r="J14" s="1795">
        <f>5.1*5.9</f>
        <v>30.09</v>
      </c>
      <c r="K14" s="1806" t="s">
        <v>2625</v>
      </c>
      <c r="M14" s="145" t="s">
        <v>2649</v>
      </c>
    </row>
    <row r="15" spans="1:13" ht="30" customHeight="1">
      <c r="A15" s="1784">
        <f t="shared" si="0"/>
        <v>10</v>
      </c>
      <c r="B15" s="1802" t="s">
        <v>2655</v>
      </c>
      <c r="C15" s="1786" t="s">
        <v>2621</v>
      </c>
      <c r="D15" s="1807" t="s">
        <v>2643</v>
      </c>
      <c r="E15" s="1788" t="s">
        <v>2653</v>
      </c>
      <c r="F15" s="1808" t="s">
        <v>2656</v>
      </c>
      <c r="G15" s="1795">
        <f>3.4*5.3</f>
        <v>18.02</v>
      </c>
      <c r="H15" s="1795"/>
      <c r="I15" s="1795"/>
      <c r="J15" s="1795">
        <f>3.4*5.3</f>
        <v>18.02</v>
      </c>
      <c r="K15" s="1806" t="s">
        <v>2625</v>
      </c>
      <c r="M15" s="145" t="s">
        <v>2649</v>
      </c>
    </row>
    <row r="16" spans="1:13" ht="30" customHeight="1">
      <c r="A16" s="1784">
        <f t="shared" si="0"/>
        <v>11</v>
      </c>
      <c r="B16" s="1792" t="s">
        <v>2657</v>
      </c>
      <c r="C16" s="1793" t="s">
        <v>2647</v>
      </c>
      <c r="D16" s="1796" t="s">
        <v>523</v>
      </c>
      <c r="E16" s="1809" t="s">
        <v>2653</v>
      </c>
      <c r="F16" s="1810" t="s">
        <v>2658</v>
      </c>
      <c r="G16" s="1811">
        <f>3.05*3.6</f>
        <v>10.98</v>
      </c>
      <c r="H16" s="1811"/>
      <c r="I16" s="1811"/>
      <c r="J16" s="1811">
        <f>3.05*3.6</f>
        <v>10.98</v>
      </c>
      <c r="K16" s="1812" t="s">
        <v>2659</v>
      </c>
      <c r="M16" s="145" t="s">
        <v>2639</v>
      </c>
    </row>
    <row r="17" spans="1:13" ht="30" customHeight="1">
      <c r="A17" s="1784">
        <f t="shared" si="0"/>
        <v>12</v>
      </c>
      <c r="B17" s="1792" t="s">
        <v>2660</v>
      </c>
      <c r="C17" s="1793" t="s">
        <v>2661</v>
      </c>
      <c r="D17" s="1796" t="s">
        <v>2622</v>
      </c>
      <c r="E17" s="1809" t="s">
        <v>2662</v>
      </c>
      <c r="F17" s="1810" t="s">
        <v>2663</v>
      </c>
      <c r="G17" s="1811">
        <f>3.4*12.8</f>
        <v>43.52</v>
      </c>
      <c r="H17" s="1811"/>
      <c r="I17" s="1811"/>
      <c r="J17" s="1811">
        <f>3.4*12.8</f>
        <v>43.52</v>
      </c>
      <c r="K17" s="1812" t="s">
        <v>2664</v>
      </c>
      <c r="M17" s="145" t="s">
        <v>2639</v>
      </c>
    </row>
    <row r="18" spans="1:13" ht="24.95" customHeight="1" thickBot="1">
      <c r="A18" s="5056" t="s">
        <v>2665</v>
      </c>
      <c r="B18" s="5057"/>
      <c r="C18" s="1813"/>
      <c r="D18" s="1814"/>
      <c r="E18" s="1814"/>
      <c r="F18" s="1815"/>
      <c r="G18" s="1816">
        <f>SUM(G6:G16)</f>
        <v>45527.24</v>
      </c>
      <c r="H18" s="1816">
        <f>SUM(H6:H16)</f>
        <v>45319.950000000004</v>
      </c>
      <c r="I18" s="1816">
        <f>SUM(I6:I16)</f>
        <v>148.20000000000002</v>
      </c>
      <c r="J18" s="1816">
        <f>SUM(J6:J16)</f>
        <v>59.09</v>
      </c>
      <c r="K18" s="1817"/>
    </row>
    <row r="19" spans="1:13" ht="24.95" customHeight="1">
      <c r="A19" s="5058" t="s">
        <v>2666</v>
      </c>
      <c r="B19" s="5059"/>
      <c r="C19" s="1818"/>
      <c r="D19" s="1819"/>
      <c r="E19" s="1819"/>
      <c r="F19" s="1820"/>
      <c r="G19" s="1821"/>
      <c r="H19" s="1821"/>
      <c r="I19" s="1821"/>
      <c r="J19" s="1821"/>
      <c r="K19" s="1822"/>
    </row>
    <row r="20" spans="1:13" ht="30" customHeight="1">
      <c r="A20" s="1823">
        <f>+A17+1</f>
        <v>13</v>
      </c>
      <c r="B20" s="1824" t="s">
        <v>2667</v>
      </c>
      <c r="C20" s="1825" t="s">
        <v>2668</v>
      </c>
      <c r="D20" s="316" t="s">
        <v>363</v>
      </c>
      <c r="E20" s="1826" t="s">
        <v>2633</v>
      </c>
      <c r="F20" s="1827" t="s">
        <v>2669</v>
      </c>
      <c r="G20" s="1828">
        <f>+(71*23)+(6*23)</f>
        <v>1771</v>
      </c>
      <c r="H20" s="1828">
        <f>+(71*23)+(6*23)</f>
        <v>1771</v>
      </c>
      <c r="I20" s="1828"/>
      <c r="J20" s="1828"/>
      <c r="K20" s="1829" t="s">
        <v>2625</v>
      </c>
    </row>
    <row r="21" spans="1:13" ht="30" customHeight="1">
      <c r="A21" s="1830">
        <f t="shared" ref="A21:A52" si="1">+A20+1</f>
        <v>14</v>
      </c>
      <c r="B21" s="1831" t="s">
        <v>2670</v>
      </c>
      <c r="C21" s="1832" t="s">
        <v>2668</v>
      </c>
      <c r="D21" s="1833" t="s">
        <v>2632</v>
      </c>
      <c r="E21" s="1834" t="s">
        <v>318</v>
      </c>
      <c r="F21" s="1794" t="s">
        <v>2671</v>
      </c>
      <c r="G21" s="1835">
        <f>34*55</f>
        <v>1870</v>
      </c>
      <c r="H21" s="1835">
        <f>34*55</f>
        <v>1870</v>
      </c>
      <c r="I21" s="1835"/>
      <c r="J21" s="1835"/>
      <c r="K21" s="1801" t="s">
        <v>2625</v>
      </c>
    </row>
    <row r="22" spans="1:13" ht="30" customHeight="1">
      <c r="A22" s="1830">
        <f t="shared" si="1"/>
        <v>15</v>
      </c>
      <c r="B22" s="1831" t="s">
        <v>2672</v>
      </c>
      <c r="C22" s="1832" t="s">
        <v>2673</v>
      </c>
      <c r="D22" s="1807" t="s">
        <v>2622</v>
      </c>
      <c r="E22" s="1834" t="s">
        <v>2633</v>
      </c>
      <c r="F22" s="1836" t="s">
        <v>2674</v>
      </c>
      <c r="G22" s="1837">
        <f>+(72*45)+(6*21)</f>
        <v>3366</v>
      </c>
      <c r="H22" s="1837">
        <f>+(72*45)+(6*21)</f>
        <v>3366</v>
      </c>
      <c r="I22" s="1837"/>
      <c r="J22" s="1837"/>
      <c r="K22" s="1799" t="s">
        <v>511</v>
      </c>
    </row>
    <row r="23" spans="1:13" ht="30" customHeight="1">
      <c r="A23" s="1830">
        <f t="shared" si="1"/>
        <v>16</v>
      </c>
      <c r="B23" s="1838" t="s">
        <v>2675</v>
      </c>
      <c r="C23" s="1839" t="s">
        <v>2676</v>
      </c>
      <c r="D23" s="1807" t="s">
        <v>2622</v>
      </c>
      <c r="E23" s="1834" t="s">
        <v>2633</v>
      </c>
      <c r="F23" s="1836" t="s">
        <v>2677</v>
      </c>
      <c r="G23" s="1837">
        <f>55.55*14</f>
        <v>777.69999999999993</v>
      </c>
      <c r="H23" s="1837">
        <f>55.55*14</f>
        <v>777.69999999999993</v>
      </c>
      <c r="I23" s="1837"/>
      <c r="J23" s="1837"/>
      <c r="K23" s="1840" t="s">
        <v>2625</v>
      </c>
    </row>
    <row r="24" spans="1:13" ht="30" customHeight="1">
      <c r="A24" s="1830">
        <f t="shared" si="1"/>
        <v>17</v>
      </c>
      <c r="B24" s="1831" t="s">
        <v>2678</v>
      </c>
      <c r="C24" s="1832" t="s">
        <v>2673</v>
      </c>
      <c r="D24" s="1833" t="s">
        <v>2679</v>
      </c>
      <c r="E24" s="1834" t="s">
        <v>2633</v>
      </c>
      <c r="F24" s="1789" t="s">
        <v>2680</v>
      </c>
      <c r="G24" s="1837">
        <f>90*63</f>
        <v>5670</v>
      </c>
      <c r="H24" s="1837">
        <f>90*63</f>
        <v>5670</v>
      </c>
      <c r="I24" s="1837"/>
      <c r="J24" s="1837"/>
      <c r="K24" s="1805" t="s">
        <v>2625</v>
      </c>
    </row>
    <row r="25" spans="1:13" ht="30" customHeight="1">
      <c r="A25" s="1830">
        <f t="shared" si="1"/>
        <v>18</v>
      </c>
      <c r="B25" s="1831" t="s">
        <v>2681</v>
      </c>
      <c r="C25" s="1834" t="s">
        <v>2676</v>
      </c>
      <c r="D25" s="1807" t="s">
        <v>363</v>
      </c>
      <c r="E25" s="1834" t="s">
        <v>351</v>
      </c>
      <c r="F25" s="1789" t="s">
        <v>2682</v>
      </c>
      <c r="G25" s="1837">
        <f>21*30</f>
        <v>630</v>
      </c>
      <c r="H25" s="1837">
        <f>21*30</f>
        <v>630</v>
      </c>
      <c r="I25" s="1837"/>
      <c r="J25" s="1837"/>
      <c r="K25" s="1805" t="s">
        <v>2625</v>
      </c>
    </row>
    <row r="26" spans="1:13" ht="30" customHeight="1">
      <c r="A26" s="1830">
        <f t="shared" si="1"/>
        <v>19</v>
      </c>
      <c r="B26" s="1831" t="s">
        <v>2683</v>
      </c>
      <c r="C26" s="1841" t="s">
        <v>2676</v>
      </c>
      <c r="D26" s="1833" t="s">
        <v>2622</v>
      </c>
      <c r="E26" s="1842" t="s">
        <v>351</v>
      </c>
      <c r="F26" s="1789" t="s">
        <v>2684</v>
      </c>
      <c r="G26" s="1837">
        <f>13.5*22</f>
        <v>297</v>
      </c>
      <c r="H26" s="1837">
        <f>13.5*22</f>
        <v>297</v>
      </c>
      <c r="I26" s="1837"/>
      <c r="J26" s="1837"/>
      <c r="K26" s="1806" t="s">
        <v>2625</v>
      </c>
    </row>
    <row r="27" spans="1:13" ht="30" customHeight="1">
      <c r="A27" s="1830">
        <f t="shared" si="1"/>
        <v>20</v>
      </c>
      <c r="B27" s="1831" t="s">
        <v>2685</v>
      </c>
      <c r="C27" s="1834" t="s">
        <v>2676</v>
      </c>
      <c r="D27" s="1833" t="s">
        <v>2632</v>
      </c>
      <c r="E27" s="1834" t="s">
        <v>351</v>
      </c>
      <c r="F27" s="1789" t="s">
        <v>2686</v>
      </c>
      <c r="G27" s="1837">
        <f>27*30</f>
        <v>810</v>
      </c>
      <c r="H27" s="1837">
        <f>27*30</f>
        <v>810</v>
      </c>
      <c r="I27" s="1837"/>
      <c r="J27" s="1837"/>
      <c r="K27" s="1805" t="s">
        <v>181</v>
      </c>
    </row>
    <row r="28" spans="1:13" ht="30" customHeight="1">
      <c r="A28" s="1830">
        <f t="shared" si="1"/>
        <v>21</v>
      </c>
      <c r="B28" s="1831" t="s">
        <v>2687</v>
      </c>
      <c r="C28" s="1832" t="s">
        <v>2688</v>
      </c>
      <c r="D28" s="1833" t="s">
        <v>2689</v>
      </c>
      <c r="E28" s="1834" t="s">
        <v>318</v>
      </c>
      <c r="F28" s="1843" t="s">
        <v>2690</v>
      </c>
      <c r="G28" s="1837">
        <f>+(52.5*18)+(30*6)</f>
        <v>1125</v>
      </c>
      <c r="H28" s="1837">
        <f>+(52.5*18)+(30*6)</f>
        <v>1125</v>
      </c>
      <c r="I28" s="1837"/>
      <c r="J28" s="1837"/>
      <c r="K28" s="1844" t="s">
        <v>181</v>
      </c>
    </row>
    <row r="29" spans="1:13" ht="30" customHeight="1">
      <c r="A29" s="1830">
        <f t="shared" si="1"/>
        <v>22</v>
      </c>
      <c r="B29" s="1831" t="s">
        <v>2691</v>
      </c>
      <c r="C29" s="1834" t="s">
        <v>2692</v>
      </c>
      <c r="D29" s="1833" t="s">
        <v>36</v>
      </c>
      <c r="E29" s="1842" t="s">
        <v>318</v>
      </c>
      <c r="F29" s="1789" t="s">
        <v>2693</v>
      </c>
      <c r="G29" s="1837">
        <f>30*15</f>
        <v>450</v>
      </c>
      <c r="H29" s="1837">
        <f>30*15</f>
        <v>450</v>
      </c>
      <c r="I29" s="1837"/>
      <c r="J29" s="1837"/>
      <c r="K29" s="1805" t="s">
        <v>181</v>
      </c>
    </row>
    <row r="30" spans="1:13" ht="30" customHeight="1">
      <c r="A30" s="1830">
        <f t="shared" si="1"/>
        <v>23</v>
      </c>
      <c r="B30" s="1845" t="s">
        <v>2694</v>
      </c>
      <c r="C30" s="1846" t="s">
        <v>2688</v>
      </c>
      <c r="D30" s="1833" t="s">
        <v>36</v>
      </c>
      <c r="E30" s="1834" t="s">
        <v>318</v>
      </c>
      <c r="F30" s="1789" t="s">
        <v>2695</v>
      </c>
      <c r="G30" s="1837">
        <f>14*14</f>
        <v>196</v>
      </c>
      <c r="H30" s="1837">
        <f>14*14</f>
        <v>196</v>
      </c>
      <c r="I30" s="1837"/>
      <c r="J30" s="1837"/>
      <c r="K30" s="1847" t="s">
        <v>181</v>
      </c>
    </row>
    <row r="31" spans="1:13" ht="30" customHeight="1">
      <c r="A31" s="1830">
        <f t="shared" si="1"/>
        <v>24</v>
      </c>
      <c r="B31" s="1831" t="s">
        <v>2696</v>
      </c>
      <c r="C31" s="1834" t="s">
        <v>2692</v>
      </c>
      <c r="D31" s="1807" t="s">
        <v>36</v>
      </c>
      <c r="E31" s="1834" t="s">
        <v>318</v>
      </c>
      <c r="F31" s="1789" t="s">
        <v>2697</v>
      </c>
      <c r="G31" s="1837">
        <f>25*48</f>
        <v>1200</v>
      </c>
      <c r="H31" s="1837">
        <f>25*48</f>
        <v>1200</v>
      </c>
      <c r="I31" s="1837"/>
      <c r="J31" s="1837"/>
      <c r="K31" s="1805" t="s">
        <v>181</v>
      </c>
    </row>
    <row r="32" spans="1:13" ht="30" customHeight="1">
      <c r="A32" s="1830">
        <f t="shared" si="1"/>
        <v>25</v>
      </c>
      <c r="B32" s="1831" t="s">
        <v>2698</v>
      </c>
      <c r="C32" s="1834" t="s">
        <v>2692</v>
      </c>
      <c r="D32" s="1807" t="s">
        <v>36</v>
      </c>
      <c r="E32" s="1834" t="s">
        <v>318</v>
      </c>
      <c r="F32" s="1836" t="s">
        <v>2699</v>
      </c>
      <c r="G32" s="1837">
        <f>+(99*29.1)+(28*6.5)</f>
        <v>3062.9</v>
      </c>
      <c r="H32" s="1837">
        <f>+(99*29.1)+(28*6.5)</f>
        <v>3062.9</v>
      </c>
      <c r="I32" s="1837"/>
      <c r="J32" s="1837"/>
      <c r="K32" s="1848" t="s">
        <v>2700</v>
      </c>
    </row>
    <row r="33" spans="1:12" ht="30" customHeight="1">
      <c r="A33" s="1830">
        <f t="shared" si="1"/>
        <v>26</v>
      </c>
      <c r="B33" s="1845" t="s">
        <v>2701</v>
      </c>
      <c r="C33" s="1842" t="s">
        <v>2692</v>
      </c>
      <c r="D33" s="1807" t="s">
        <v>36</v>
      </c>
      <c r="E33" s="1834" t="s">
        <v>318</v>
      </c>
      <c r="F33" s="1789" t="s">
        <v>2702</v>
      </c>
      <c r="G33" s="1837">
        <f>25*10</f>
        <v>250</v>
      </c>
      <c r="H33" s="1837">
        <f>25*10</f>
        <v>250</v>
      </c>
      <c r="I33" s="1837"/>
      <c r="J33" s="1837"/>
      <c r="K33" s="1806" t="s">
        <v>181</v>
      </c>
    </row>
    <row r="34" spans="1:12" ht="30" customHeight="1">
      <c r="A34" s="1830">
        <f t="shared" si="1"/>
        <v>27</v>
      </c>
      <c r="B34" s="1831" t="s">
        <v>2703</v>
      </c>
      <c r="C34" s="1832" t="s">
        <v>2688</v>
      </c>
      <c r="D34" s="1833" t="s">
        <v>2704</v>
      </c>
      <c r="E34" s="1834" t="s">
        <v>318</v>
      </c>
      <c r="F34" s="1849" t="s">
        <v>2705</v>
      </c>
      <c r="G34" s="1837">
        <f>+(51.75*36)+(26*6)</f>
        <v>2019</v>
      </c>
      <c r="H34" s="1837">
        <f>+(51.75*36)+(26*6)</f>
        <v>2019</v>
      </c>
      <c r="I34" s="1837"/>
      <c r="J34" s="1837"/>
      <c r="K34" s="1850" t="s">
        <v>181</v>
      </c>
    </row>
    <row r="35" spans="1:12" ht="30" customHeight="1">
      <c r="A35" s="1830">
        <f t="shared" si="1"/>
        <v>28</v>
      </c>
      <c r="B35" s="1831" t="s">
        <v>2706</v>
      </c>
      <c r="C35" s="1834" t="s">
        <v>2676</v>
      </c>
      <c r="D35" s="1807" t="s">
        <v>36</v>
      </c>
      <c r="E35" s="1834" t="s">
        <v>318</v>
      </c>
      <c r="F35" s="1794" t="s">
        <v>2707</v>
      </c>
      <c r="G35" s="1837">
        <f>5.75*4</f>
        <v>23</v>
      </c>
      <c r="H35" s="1837">
        <f>5.75*4</f>
        <v>23</v>
      </c>
      <c r="I35" s="1837"/>
      <c r="J35" s="1837"/>
      <c r="K35" s="1806" t="s">
        <v>181</v>
      </c>
    </row>
    <row r="36" spans="1:12" ht="30" customHeight="1">
      <c r="A36" s="1830">
        <f t="shared" si="1"/>
        <v>29</v>
      </c>
      <c r="B36" s="1831" t="s">
        <v>2708</v>
      </c>
      <c r="C36" s="1834" t="s">
        <v>2709</v>
      </c>
      <c r="D36" s="1807" t="s">
        <v>36</v>
      </c>
      <c r="E36" s="1834" t="s">
        <v>318</v>
      </c>
      <c r="F36" s="1794" t="s">
        <v>2707</v>
      </c>
      <c r="G36" s="1837">
        <f>5.75*4</f>
        <v>23</v>
      </c>
      <c r="H36" s="1837">
        <f>5.75*4</f>
        <v>23</v>
      </c>
      <c r="I36" s="1837"/>
      <c r="J36" s="1837"/>
      <c r="K36" s="1806" t="s">
        <v>181</v>
      </c>
    </row>
    <row r="37" spans="1:12" ht="30" customHeight="1">
      <c r="A37" s="1830">
        <f t="shared" si="1"/>
        <v>30</v>
      </c>
      <c r="B37" s="1831" t="s">
        <v>2710</v>
      </c>
      <c r="C37" s="1834" t="s">
        <v>2692</v>
      </c>
      <c r="D37" s="1833" t="s">
        <v>2689</v>
      </c>
      <c r="E37" s="1834" t="s">
        <v>318</v>
      </c>
      <c r="F37" s="1789" t="s">
        <v>2711</v>
      </c>
      <c r="G37" s="1837">
        <f>68*94</f>
        <v>6392</v>
      </c>
      <c r="H37" s="1837">
        <f>68*94</f>
        <v>6392</v>
      </c>
      <c r="I37" s="1837"/>
      <c r="J37" s="1837"/>
      <c r="K37" s="1806" t="s">
        <v>181</v>
      </c>
    </row>
    <row r="38" spans="1:12" ht="30" customHeight="1">
      <c r="A38" s="1830">
        <f t="shared" si="1"/>
        <v>31</v>
      </c>
      <c r="B38" s="1845" t="s">
        <v>2712</v>
      </c>
      <c r="C38" s="1842" t="s">
        <v>2692</v>
      </c>
      <c r="D38" s="1807" t="s">
        <v>36</v>
      </c>
      <c r="E38" s="1834" t="s">
        <v>318</v>
      </c>
      <c r="F38" s="1789" t="s">
        <v>2713</v>
      </c>
      <c r="G38" s="1837">
        <f>25*18</f>
        <v>450</v>
      </c>
      <c r="H38" s="1837">
        <f>25*18</f>
        <v>450</v>
      </c>
      <c r="I38" s="1837"/>
      <c r="J38" s="1837"/>
      <c r="K38" s="1806" t="s">
        <v>181</v>
      </c>
      <c r="L38" s="142"/>
    </row>
    <row r="39" spans="1:12" ht="30" customHeight="1">
      <c r="A39" s="1830">
        <f t="shared" si="1"/>
        <v>32</v>
      </c>
      <c r="B39" s="1851" t="s">
        <v>2714</v>
      </c>
      <c r="C39" s="1834" t="s">
        <v>2692</v>
      </c>
      <c r="D39" s="1807" t="s">
        <v>36</v>
      </c>
      <c r="E39" s="1834" t="s">
        <v>318</v>
      </c>
      <c r="F39" s="1789" t="s">
        <v>2715</v>
      </c>
      <c r="G39" s="1837">
        <f>14*12.5</f>
        <v>175</v>
      </c>
      <c r="H39" s="1837">
        <f>14*12.5</f>
        <v>175</v>
      </c>
      <c r="I39" s="1837"/>
      <c r="J39" s="1837"/>
      <c r="K39" s="1806" t="s">
        <v>511</v>
      </c>
      <c r="L39" s="142"/>
    </row>
    <row r="40" spans="1:12" ht="30" customHeight="1">
      <c r="A40" s="1830">
        <f t="shared" si="1"/>
        <v>33</v>
      </c>
      <c r="B40" s="1851" t="s">
        <v>2716</v>
      </c>
      <c r="C40" s="1834" t="s">
        <v>2676</v>
      </c>
      <c r="D40" s="1833" t="s">
        <v>2689</v>
      </c>
      <c r="E40" s="1834" t="s">
        <v>318</v>
      </c>
      <c r="F40" s="1789" t="s">
        <v>2717</v>
      </c>
      <c r="G40" s="1852">
        <f t="shared" ref="G40:H42" si="2">11.5*11.05</f>
        <v>127.075</v>
      </c>
      <c r="H40" s="1852">
        <f t="shared" si="2"/>
        <v>127.075</v>
      </c>
      <c r="I40" s="1852"/>
      <c r="J40" s="1852"/>
      <c r="K40" s="1799" t="s">
        <v>181</v>
      </c>
      <c r="L40" s="142"/>
    </row>
    <row r="41" spans="1:12" ht="30" customHeight="1">
      <c r="A41" s="1830">
        <f t="shared" si="1"/>
        <v>34</v>
      </c>
      <c r="B41" s="1851" t="s">
        <v>2718</v>
      </c>
      <c r="C41" s="1834" t="s">
        <v>2692</v>
      </c>
      <c r="D41" s="1833" t="s">
        <v>2689</v>
      </c>
      <c r="E41" s="1834" t="s">
        <v>318</v>
      </c>
      <c r="F41" s="1789" t="s">
        <v>2717</v>
      </c>
      <c r="G41" s="1852">
        <f t="shared" si="2"/>
        <v>127.075</v>
      </c>
      <c r="H41" s="1852">
        <f t="shared" si="2"/>
        <v>127.075</v>
      </c>
      <c r="I41" s="1852"/>
      <c r="J41" s="1852"/>
      <c r="K41" s="1799" t="s">
        <v>181</v>
      </c>
      <c r="L41" s="142"/>
    </row>
    <row r="42" spans="1:12" ht="30" customHeight="1">
      <c r="A42" s="1830">
        <f t="shared" si="1"/>
        <v>35</v>
      </c>
      <c r="B42" s="1851" t="s">
        <v>2719</v>
      </c>
      <c r="C42" s="1834" t="s">
        <v>2676</v>
      </c>
      <c r="D42" s="1833" t="s">
        <v>2689</v>
      </c>
      <c r="E42" s="1834" t="s">
        <v>318</v>
      </c>
      <c r="F42" s="1789" t="s">
        <v>2717</v>
      </c>
      <c r="G42" s="1852">
        <f t="shared" si="2"/>
        <v>127.075</v>
      </c>
      <c r="H42" s="1852">
        <f t="shared" si="2"/>
        <v>127.075</v>
      </c>
      <c r="I42" s="1852"/>
      <c r="J42" s="1852"/>
      <c r="K42" s="1799" t="s">
        <v>181</v>
      </c>
      <c r="L42" s="142"/>
    </row>
    <row r="43" spans="1:12" ht="30" customHeight="1">
      <c r="A43" s="1830">
        <f t="shared" si="1"/>
        <v>36</v>
      </c>
      <c r="B43" s="1831" t="s">
        <v>2720</v>
      </c>
      <c r="C43" s="1834" t="s">
        <v>2692</v>
      </c>
      <c r="D43" s="1807" t="s">
        <v>363</v>
      </c>
      <c r="E43" s="1834" t="s">
        <v>351</v>
      </c>
      <c r="F43" s="1836" t="s">
        <v>2721</v>
      </c>
      <c r="G43" s="1837">
        <f>98*22</f>
        <v>2156</v>
      </c>
      <c r="H43" s="1837">
        <f>98*22</f>
        <v>2156</v>
      </c>
      <c r="I43" s="1837"/>
      <c r="J43" s="1837"/>
      <c r="K43" s="1853" t="s">
        <v>2722</v>
      </c>
      <c r="L43" s="142"/>
    </row>
    <row r="44" spans="1:12" ht="30" customHeight="1">
      <c r="A44" s="1830">
        <f t="shared" si="1"/>
        <v>37</v>
      </c>
      <c r="B44" s="1831" t="s">
        <v>2723</v>
      </c>
      <c r="C44" s="1832" t="s">
        <v>2688</v>
      </c>
      <c r="D44" s="1833" t="s">
        <v>2724</v>
      </c>
      <c r="E44" s="1834" t="s">
        <v>318</v>
      </c>
      <c r="F44" s="1789" t="s">
        <v>2725</v>
      </c>
      <c r="G44" s="1837">
        <f>34*60</f>
        <v>2040</v>
      </c>
      <c r="H44" s="1837">
        <f>34*60</f>
        <v>2040</v>
      </c>
      <c r="I44" s="1837"/>
      <c r="J44" s="1837"/>
      <c r="K44" s="1806" t="s">
        <v>511</v>
      </c>
    </row>
    <row r="45" spans="1:12" ht="30" customHeight="1">
      <c r="A45" s="1830">
        <f t="shared" si="1"/>
        <v>38</v>
      </c>
      <c r="B45" s="1831" t="s">
        <v>2726</v>
      </c>
      <c r="C45" s="1832" t="s">
        <v>2673</v>
      </c>
      <c r="D45" s="1833" t="s">
        <v>2727</v>
      </c>
      <c r="E45" s="1834" t="s">
        <v>318</v>
      </c>
      <c r="F45" s="1794" t="s">
        <v>2728</v>
      </c>
      <c r="G45" s="1835">
        <f>44*48</f>
        <v>2112</v>
      </c>
      <c r="H45" s="1835">
        <f>44*48</f>
        <v>2112</v>
      </c>
      <c r="I45" s="1835"/>
      <c r="J45" s="1835"/>
      <c r="K45" s="1847" t="s">
        <v>181</v>
      </c>
    </row>
    <row r="46" spans="1:12" ht="30" customHeight="1">
      <c r="A46" s="1830">
        <f t="shared" si="1"/>
        <v>39</v>
      </c>
      <c r="B46" s="1851" t="s">
        <v>2729</v>
      </c>
      <c r="C46" s="1834" t="s">
        <v>2676</v>
      </c>
      <c r="D46" s="1833" t="s">
        <v>645</v>
      </c>
      <c r="E46" s="1834" t="s">
        <v>2623</v>
      </c>
      <c r="F46" s="1854" t="s">
        <v>2730</v>
      </c>
      <c r="G46" s="1837">
        <f>6.6*7</f>
        <v>46.199999999999996</v>
      </c>
      <c r="H46" s="1837"/>
      <c r="I46" s="1837">
        <f>6.6*7</f>
        <v>46.199999999999996</v>
      </c>
      <c r="J46" s="1837"/>
      <c r="K46" s="1806" t="s">
        <v>181</v>
      </c>
    </row>
    <row r="47" spans="1:12" ht="30" customHeight="1">
      <c r="A47" s="1830">
        <f t="shared" si="1"/>
        <v>40</v>
      </c>
      <c r="B47" s="1851" t="s">
        <v>2731</v>
      </c>
      <c r="C47" s="1834" t="s">
        <v>2676</v>
      </c>
      <c r="D47" s="1833" t="s">
        <v>363</v>
      </c>
      <c r="E47" s="1834" t="s">
        <v>351</v>
      </c>
      <c r="F47" s="1855" t="s">
        <v>2732</v>
      </c>
      <c r="G47" s="1837">
        <f>2.5*2.5</f>
        <v>6.25</v>
      </c>
      <c r="H47" s="1837">
        <f>2.5*2.5</f>
        <v>6.25</v>
      </c>
      <c r="I47" s="1837"/>
      <c r="J47" s="1837"/>
      <c r="K47" s="1806" t="s">
        <v>181</v>
      </c>
    </row>
    <row r="48" spans="1:12" ht="30" customHeight="1">
      <c r="A48" s="1830">
        <f t="shared" si="1"/>
        <v>41</v>
      </c>
      <c r="B48" s="1851" t="s">
        <v>2733</v>
      </c>
      <c r="C48" s="1834" t="s">
        <v>2676</v>
      </c>
      <c r="D48" s="1833" t="s">
        <v>36</v>
      </c>
      <c r="E48" s="1834" t="s">
        <v>351</v>
      </c>
      <c r="F48" s="1855" t="s">
        <v>2734</v>
      </c>
      <c r="G48" s="1837">
        <f>2.5*2.5</f>
        <v>6.25</v>
      </c>
      <c r="H48" s="1837">
        <f>2.5*2.5</f>
        <v>6.25</v>
      </c>
      <c r="I48" s="1837"/>
      <c r="J48" s="1837"/>
      <c r="K48" s="1806" t="s">
        <v>511</v>
      </c>
    </row>
    <row r="49" spans="1:13" ht="30" customHeight="1">
      <c r="A49" s="1856">
        <f t="shared" si="1"/>
        <v>42</v>
      </c>
      <c r="B49" s="1857" t="s">
        <v>2735</v>
      </c>
      <c r="C49" s="1858" t="s">
        <v>2692</v>
      </c>
      <c r="D49" s="1859" t="s">
        <v>645</v>
      </c>
      <c r="E49" s="1858" t="s">
        <v>2736</v>
      </c>
      <c r="F49" s="1860" t="s">
        <v>2737</v>
      </c>
      <c r="G49" s="1861">
        <f>4.5*11.3</f>
        <v>50.85</v>
      </c>
      <c r="H49" s="1861"/>
      <c r="I49" s="1861"/>
      <c r="J49" s="1861">
        <f>4.5*11.3</f>
        <v>50.85</v>
      </c>
      <c r="K49" s="1862" t="s">
        <v>181</v>
      </c>
      <c r="M49" s="145" t="s">
        <v>2738</v>
      </c>
    </row>
    <row r="50" spans="1:13" ht="30" customHeight="1">
      <c r="A50" s="1856">
        <f t="shared" si="1"/>
        <v>43</v>
      </c>
      <c r="B50" s="1857" t="s">
        <v>2739</v>
      </c>
      <c r="C50" s="1858" t="s">
        <v>2692</v>
      </c>
      <c r="D50" s="1859" t="s">
        <v>645</v>
      </c>
      <c r="E50" s="1858" t="s">
        <v>2740</v>
      </c>
      <c r="F50" s="1860" t="s">
        <v>2741</v>
      </c>
      <c r="G50" s="1861">
        <f>5.2*8.4</f>
        <v>43.680000000000007</v>
      </c>
      <c r="H50" s="1861"/>
      <c r="I50" s="1861"/>
      <c r="J50" s="1861">
        <f>5.2*8.4</f>
        <v>43.680000000000007</v>
      </c>
      <c r="K50" s="1862" t="s">
        <v>511</v>
      </c>
      <c r="M50" s="145" t="s">
        <v>2738</v>
      </c>
    </row>
    <row r="51" spans="1:13" ht="30" customHeight="1">
      <c r="A51" s="1863">
        <f t="shared" si="1"/>
        <v>44</v>
      </c>
      <c r="B51" s="1864" t="s">
        <v>2742</v>
      </c>
      <c r="C51" s="1865" t="s">
        <v>2668</v>
      </c>
      <c r="D51" s="1866" t="s">
        <v>645</v>
      </c>
      <c r="E51" s="1867" t="s">
        <v>2740</v>
      </c>
      <c r="F51" s="1868" t="s">
        <v>2743</v>
      </c>
      <c r="G51" s="1869">
        <f>3.05*3.6</f>
        <v>10.98</v>
      </c>
      <c r="H51" s="1869"/>
      <c r="I51" s="1869"/>
      <c r="J51" s="1869">
        <f>3.05*3.6</f>
        <v>10.98</v>
      </c>
      <c r="K51" s="1870" t="s">
        <v>2744</v>
      </c>
    </row>
    <row r="52" spans="1:13" ht="30" customHeight="1">
      <c r="A52" s="1830">
        <f t="shared" si="1"/>
        <v>45</v>
      </c>
      <c r="B52" s="1831" t="s">
        <v>2745</v>
      </c>
      <c r="C52" s="1832" t="s">
        <v>2688</v>
      </c>
      <c r="D52" s="1807" t="s">
        <v>645</v>
      </c>
      <c r="E52" s="1867" t="s">
        <v>2740</v>
      </c>
      <c r="F52" s="1810" t="s">
        <v>2746</v>
      </c>
      <c r="G52" s="1871">
        <f>3.05*3.6</f>
        <v>10.98</v>
      </c>
      <c r="H52" s="1871"/>
      <c r="I52" s="1871"/>
      <c r="J52" s="1871">
        <f>3.05*3.6</f>
        <v>10.98</v>
      </c>
      <c r="K52" s="1812" t="s">
        <v>2659</v>
      </c>
    </row>
    <row r="53" spans="1:13" ht="30" customHeight="1">
      <c r="A53" s="1830">
        <f>+A52+1</f>
        <v>46</v>
      </c>
      <c r="B53" s="1831" t="s">
        <v>2747</v>
      </c>
      <c r="C53" s="1832" t="s">
        <v>2688</v>
      </c>
      <c r="D53" s="1807" t="s">
        <v>36</v>
      </c>
      <c r="E53" s="1872" t="s">
        <v>2748</v>
      </c>
      <c r="F53" s="1810" t="s">
        <v>2749</v>
      </c>
      <c r="G53" s="1871">
        <f>3.4*12.8</f>
        <v>43.52</v>
      </c>
      <c r="H53" s="1871"/>
      <c r="I53" s="1871"/>
      <c r="J53" s="1871">
        <f>3.4*12.8</f>
        <v>43.52</v>
      </c>
      <c r="K53" s="1812" t="s">
        <v>2750</v>
      </c>
    </row>
    <row r="54" spans="1:13" ht="30" customHeight="1">
      <c r="A54" s="1830">
        <f>+A53+1</f>
        <v>47</v>
      </c>
      <c r="B54" s="1831" t="s">
        <v>2751</v>
      </c>
      <c r="C54" s="1834" t="s">
        <v>2709</v>
      </c>
      <c r="D54" s="1807" t="s">
        <v>523</v>
      </c>
      <c r="E54" s="1872" t="s">
        <v>2740</v>
      </c>
      <c r="F54" s="1873" t="s">
        <v>2752</v>
      </c>
      <c r="G54" s="1871">
        <f>3.25*3.8</f>
        <v>12.35</v>
      </c>
      <c r="H54" s="1871"/>
      <c r="I54" s="1871"/>
      <c r="J54" s="1871">
        <f>3.25*3.8</f>
        <v>12.35</v>
      </c>
      <c r="K54" s="1812" t="s">
        <v>2659</v>
      </c>
    </row>
    <row r="55" spans="1:13" ht="30" customHeight="1">
      <c r="A55" s="1830">
        <f>+A54+1</f>
        <v>48</v>
      </c>
      <c r="B55" s="1831" t="s">
        <v>2753</v>
      </c>
      <c r="C55" s="1834" t="s">
        <v>2676</v>
      </c>
      <c r="D55" s="1807" t="s">
        <v>36</v>
      </c>
      <c r="E55" s="1872" t="s">
        <v>2748</v>
      </c>
      <c r="F55" s="1873" t="s">
        <v>2749</v>
      </c>
      <c r="G55" s="1871">
        <f>3.4*12.8</f>
        <v>43.52</v>
      </c>
      <c r="H55" s="1871"/>
      <c r="I55" s="1871"/>
      <c r="J55" s="1871">
        <f>3.4*12.8</f>
        <v>43.52</v>
      </c>
      <c r="K55" s="1812" t="s">
        <v>2754</v>
      </c>
    </row>
    <row r="56" spans="1:13" ht="30" customHeight="1">
      <c r="A56" s="1830">
        <f>+A55+1</f>
        <v>49</v>
      </c>
      <c r="B56" s="1831" t="s">
        <v>2755</v>
      </c>
      <c r="C56" s="1834" t="s">
        <v>2676</v>
      </c>
      <c r="D56" s="1807" t="s">
        <v>645</v>
      </c>
      <c r="E56" s="1872" t="s">
        <v>2736</v>
      </c>
      <c r="F56" s="1873" t="s">
        <v>2756</v>
      </c>
      <c r="G56" s="1871">
        <f>2.8*2.8</f>
        <v>7.839999999999999</v>
      </c>
      <c r="H56" s="1871"/>
      <c r="I56" s="1871"/>
      <c r="J56" s="1871">
        <f>2.8*2.8</f>
        <v>7.839999999999999</v>
      </c>
      <c r="K56" s="1812" t="s">
        <v>2659</v>
      </c>
      <c r="L56" s="142"/>
    </row>
    <row r="57" spans="1:13" ht="30" customHeight="1">
      <c r="A57" s="1830">
        <f>+A56+1</f>
        <v>50</v>
      </c>
      <c r="B57" s="1831" t="s">
        <v>2757</v>
      </c>
      <c r="C57" s="1834" t="s">
        <v>2676</v>
      </c>
      <c r="D57" s="1807" t="s">
        <v>36</v>
      </c>
      <c r="E57" s="1872" t="s">
        <v>2748</v>
      </c>
      <c r="F57" s="1873" t="s">
        <v>2758</v>
      </c>
      <c r="G57" s="1871">
        <f>3.1*12.8</f>
        <v>39.680000000000007</v>
      </c>
      <c r="H57" s="1871"/>
      <c r="I57" s="1871"/>
      <c r="J57" s="1871">
        <f>3.1*12.8</f>
        <v>39.680000000000007</v>
      </c>
      <c r="K57" s="1812" t="s">
        <v>2754</v>
      </c>
      <c r="L57" s="142"/>
    </row>
    <row r="58" spans="1:13" ht="24.95" customHeight="1" thickBot="1">
      <c r="A58" s="5037" t="s">
        <v>2759</v>
      </c>
      <c r="B58" s="5038"/>
      <c r="C58" s="1874"/>
      <c r="D58" s="1875"/>
      <c r="E58" s="1876"/>
      <c r="F58" s="1877"/>
      <c r="G58" s="1878">
        <f>SUM(G20:G50)+G51+G52+G54+G56</f>
        <v>37442.205000000002</v>
      </c>
      <c r="H58" s="1878">
        <f>SUM(H20:H57)</f>
        <v>37259.325000000004</v>
      </c>
      <c r="I58" s="1878">
        <f>SUM(I20:I57)</f>
        <v>46.199999999999996</v>
      </c>
      <c r="J58" s="1878">
        <f>SUM(J20:J57)</f>
        <v>263.40000000000003</v>
      </c>
      <c r="K58" s="1879"/>
    </row>
    <row r="59" spans="1:13" ht="24.95" customHeight="1">
      <c r="A59" s="5069" t="s">
        <v>2760</v>
      </c>
      <c r="B59" s="5070"/>
      <c r="C59" s="1880"/>
      <c r="D59" s="1881"/>
      <c r="E59" s="1882"/>
      <c r="F59" s="1883"/>
      <c r="G59" s="1884"/>
      <c r="H59" s="1884"/>
      <c r="I59" s="1884"/>
      <c r="J59" s="1884"/>
      <c r="K59" s="1885"/>
    </row>
    <row r="60" spans="1:13" ht="30" customHeight="1">
      <c r="A60" s="1886">
        <f>+A57+1</f>
        <v>51</v>
      </c>
      <c r="B60" s="1887" t="s">
        <v>2761</v>
      </c>
      <c r="C60" s="1888" t="s">
        <v>2673</v>
      </c>
      <c r="D60" s="1889" t="s">
        <v>2689</v>
      </c>
      <c r="E60" s="1890" t="s">
        <v>318</v>
      </c>
      <c r="F60" s="1827" t="s">
        <v>2762</v>
      </c>
      <c r="G60" s="1891">
        <v>1455.0250000000001</v>
      </c>
      <c r="H60" s="1891">
        <v>1455.0250000000001</v>
      </c>
      <c r="I60" s="1891"/>
      <c r="J60" s="1891"/>
      <c r="K60" s="1892" t="s">
        <v>181</v>
      </c>
    </row>
    <row r="61" spans="1:13" ht="30" customHeight="1">
      <c r="A61" s="1893">
        <f t="shared" ref="A61:A66" si="3">+A60+1</f>
        <v>52</v>
      </c>
      <c r="B61" s="1894" t="s">
        <v>2763</v>
      </c>
      <c r="C61" s="1895" t="s">
        <v>2688</v>
      </c>
      <c r="D61" s="1787" t="s">
        <v>363</v>
      </c>
      <c r="E61" s="1896" t="s">
        <v>318</v>
      </c>
      <c r="F61" s="1836" t="s">
        <v>2764</v>
      </c>
      <c r="G61" s="1897">
        <v>54</v>
      </c>
      <c r="H61" s="1897">
        <v>54</v>
      </c>
      <c r="I61" s="1897"/>
      <c r="J61" s="1897"/>
      <c r="K61" s="1847" t="s">
        <v>181</v>
      </c>
    </row>
    <row r="62" spans="1:13" ht="30" customHeight="1">
      <c r="A62" s="1893">
        <f t="shared" si="3"/>
        <v>53</v>
      </c>
      <c r="B62" s="1898" t="s">
        <v>2765</v>
      </c>
      <c r="C62" s="1899" t="s">
        <v>2673</v>
      </c>
      <c r="D62" s="1787" t="s">
        <v>363</v>
      </c>
      <c r="E62" s="1896" t="s">
        <v>351</v>
      </c>
      <c r="F62" s="1836" t="s">
        <v>2766</v>
      </c>
      <c r="G62" s="1897">
        <v>80</v>
      </c>
      <c r="H62" s="1897">
        <v>80</v>
      </c>
      <c r="I62" s="1897"/>
      <c r="J62" s="1897"/>
      <c r="K62" s="1847" t="s">
        <v>511</v>
      </c>
    </row>
    <row r="63" spans="1:13" ht="30" customHeight="1">
      <c r="A63" s="1893">
        <f t="shared" si="3"/>
        <v>54</v>
      </c>
      <c r="B63" s="1898" t="s">
        <v>2767</v>
      </c>
      <c r="C63" s="1899" t="s">
        <v>2673</v>
      </c>
      <c r="D63" s="1787" t="s">
        <v>363</v>
      </c>
      <c r="E63" s="1896" t="s">
        <v>351</v>
      </c>
      <c r="F63" s="1836" t="s">
        <v>2768</v>
      </c>
      <c r="G63" s="1897">
        <v>45</v>
      </c>
      <c r="H63" s="1897">
        <v>45</v>
      </c>
      <c r="I63" s="1897"/>
      <c r="J63" s="1897"/>
      <c r="K63" s="1847" t="s">
        <v>511</v>
      </c>
    </row>
    <row r="64" spans="1:13" ht="30" customHeight="1">
      <c r="A64" s="1893">
        <f t="shared" si="3"/>
        <v>55</v>
      </c>
      <c r="B64" s="1894" t="s">
        <v>2769</v>
      </c>
      <c r="C64" s="1895" t="s">
        <v>2673</v>
      </c>
      <c r="D64" s="1787" t="s">
        <v>36</v>
      </c>
      <c r="E64" s="1896" t="s">
        <v>351</v>
      </c>
      <c r="F64" s="1836" t="s">
        <v>2770</v>
      </c>
      <c r="G64" s="1897">
        <v>49.44</v>
      </c>
      <c r="H64" s="1897">
        <v>49.44</v>
      </c>
      <c r="I64" s="1897"/>
      <c r="J64" s="1897"/>
      <c r="K64" s="1847" t="s">
        <v>181</v>
      </c>
    </row>
    <row r="65" spans="1:13" ht="30" customHeight="1">
      <c r="A65" s="1893">
        <f t="shared" si="3"/>
        <v>56</v>
      </c>
      <c r="B65" s="1898" t="s">
        <v>2771</v>
      </c>
      <c r="C65" s="1899" t="s">
        <v>2673</v>
      </c>
      <c r="D65" s="1787" t="s">
        <v>523</v>
      </c>
      <c r="E65" s="1896" t="s">
        <v>2772</v>
      </c>
      <c r="F65" s="1836" t="s">
        <v>2773</v>
      </c>
      <c r="G65" s="1897">
        <f>1.2*26.36</f>
        <v>31.631999999999998</v>
      </c>
      <c r="H65" s="1897"/>
      <c r="I65" s="1897"/>
      <c r="J65" s="1897">
        <f>1.2*26.36</f>
        <v>31.631999999999998</v>
      </c>
      <c r="K65" s="1847" t="s">
        <v>511</v>
      </c>
    </row>
    <row r="66" spans="1:13" ht="30" customHeight="1">
      <c r="A66" s="1893">
        <f t="shared" si="3"/>
        <v>57</v>
      </c>
      <c r="B66" s="1898" t="s">
        <v>2774</v>
      </c>
      <c r="C66" s="1899" t="s">
        <v>2688</v>
      </c>
      <c r="D66" s="1787" t="s">
        <v>2632</v>
      </c>
      <c r="E66" s="1896" t="s">
        <v>2772</v>
      </c>
      <c r="F66" s="1789" t="s">
        <v>2775</v>
      </c>
      <c r="G66" s="1897" t="s">
        <v>511</v>
      </c>
      <c r="H66" s="1897"/>
      <c r="I66" s="1897"/>
      <c r="J66" s="1897" t="s">
        <v>511</v>
      </c>
      <c r="K66" s="1847" t="s">
        <v>511</v>
      </c>
    </row>
    <row r="67" spans="1:13" ht="24.95" customHeight="1" thickBot="1">
      <c r="A67" s="5071" t="s">
        <v>2776</v>
      </c>
      <c r="B67" s="5072"/>
      <c r="C67" s="1900"/>
      <c r="D67" s="1901"/>
      <c r="E67" s="1902"/>
      <c r="F67" s="1901"/>
      <c r="G67" s="1903">
        <f>SUM(G60:G66)</f>
        <v>1715.0970000000002</v>
      </c>
      <c r="H67" s="1903">
        <f>SUM(H60:H66)</f>
        <v>1683.4650000000001</v>
      </c>
      <c r="I67" s="1903">
        <f>SUM(I60:I66)</f>
        <v>0</v>
      </c>
      <c r="J67" s="1903">
        <f>SUM(J60:J66)</f>
        <v>31.631999999999998</v>
      </c>
      <c r="K67" s="1904"/>
    </row>
    <row r="68" spans="1:13" ht="24.95" customHeight="1">
      <c r="A68" s="5073" t="s">
        <v>2777</v>
      </c>
      <c r="B68" s="5074"/>
      <c r="C68" s="1905"/>
      <c r="D68" s="1906"/>
      <c r="E68" s="1907"/>
      <c r="F68" s="1908"/>
      <c r="G68" s="1909"/>
      <c r="H68" s="1909"/>
      <c r="I68" s="1909"/>
      <c r="J68" s="1909"/>
      <c r="K68" s="1910"/>
    </row>
    <row r="69" spans="1:13" ht="30" customHeight="1">
      <c r="A69" s="1911">
        <f>+A66+1</f>
        <v>58</v>
      </c>
      <c r="B69" s="1912" t="s">
        <v>2778</v>
      </c>
      <c r="C69" s="1913" t="s">
        <v>2779</v>
      </c>
      <c r="D69" s="1778" t="s">
        <v>36</v>
      </c>
      <c r="E69" s="1914" t="s">
        <v>318</v>
      </c>
      <c r="F69" s="1915" t="s">
        <v>2780</v>
      </c>
      <c r="G69" s="1916">
        <f>+(15*24)+(24*6)</f>
        <v>504</v>
      </c>
      <c r="H69" s="1916">
        <f>+(15*24)+(24*6)</f>
        <v>504</v>
      </c>
      <c r="I69" s="1916"/>
      <c r="J69" s="1916"/>
      <c r="K69" s="1917" t="s">
        <v>2781</v>
      </c>
      <c r="M69" s="145" t="s">
        <v>2782</v>
      </c>
    </row>
    <row r="70" spans="1:13" ht="30" customHeight="1">
      <c r="A70" s="1918">
        <f>+A69+1</f>
        <v>59</v>
      </c>
      <c r="B70" s="1919" t="s">
        <v>2783</v>
      </c>
      <c r="C70" s="1920" t="s">
        <v>2779</v>
      </c>
      <c r="D70" s="1787" t="s">
        <v>645</v>
      </c>
      <c r="E70" s="1921" t="s">
        <v>420</v>
      </c>
      <c r="F70" s="1804" t="s">
        <v>2784</v>
      </c>
      <c r="G70" s="1922">
        <f>7.1*8</f>
        <v>56.8</v>
      </c>
      <c r="H70" s="1922"/>
      <c r="I70" s="1922">
        <f>7.1*8</f>
        <v>56.8</v>
      </c>
      <c r="J70" s="1922"/>
      <c r="K70" s="1805"/>
      <c r="M70" s="145" t="s">
        <v>2782</v>
      </c>
    </row>
    <row r="71" spans="1:13" ht="30" customHeight="1">
      <c r="A71" s="1918">
        <f>+A70+1</f>
        <v>60</v>
      </c>
      <c r="B71" s="1923" t="s">
        <v>2785</v>
      </c>
      <c r="C71" s="1920" t="s">
        <v>2779</v>
      </c>
      <c r="D71" s="1787" t="s">
        <v>645</v>
      </c>
      <c r="E71" s="1921" t="s">
        <v>420</v>
      </c>
      <c r="F71" s="1804" t="s">
        <v>2786</v>
      </c>
      <c r="G71" s="1922">
        <f>8.6*5.4</f>
        <v>46.44</v>
      </c>
      <c r="H71" s="1922"/>
      <c r="I71" s="1922">
        <f>8.6*5.4</f>
        <v>46.44</v>
      </c>
      <c r="J71" s="1922"/>
      <c r="K71" s="1805"/>
      <c r="M71" s="145" t="s">
        <v>2787</v>
      </c>
    </row>
    <row r="72" spans="1:13" ht="30" customHeight="1">
      <c r="A72" s="1918">
        <f>+A71+1</f>
        <v>61</v>
      </c>
      <c r="B72" s="1924" t="s">
        <v>2788</v>
      </c>
      <c r="C72" s="1925" t="s">
        <v>2779</v>
      </c>
      <c r="D72" s="1787" t="s">
        <v>645</v>
      </c>
      <c r="E72" s="1926" t="s">
        <v>2740</v>
      </c>
      <c r="F72" s="1927" t="s">
        <v>2789</v>
      </c>
      <c r="G72" s="1928">
        <f>2.8*2.8</f>
        <v>7.839999999999999</v>
      </c>
      <c r="H72" s="1928"/>
      <c r="I72" s="1928"/>
      <c r="J72" s="1928">
        <f>2.8*2.8</f>
        <v>7.839999999999999</v>
      </c>
      <c r="K72" s="1812" t="s">
        <v>2790</v>
      </c>
      <c r="M72" s="145" t="s">
        <v>2782</v>
      </c>
    </row>
    <row r="73" spans="1:13" ht="30" customHeight="1">
      <c r="A73" s="1918">
        <f>+A72+1</f>
        <v>62</v>
      </c>
      <c r="B73" s="1924" t="s">
        <v>2791</v>
      </c>
      <c r="C73" s="1925" t="s">
        <v>2779</v>
      </c>
      <c r="D73" s="1787" t="s">
        <v>36</v>
      </c>
      <c r="E73" s="1926" t="s">
        <v>2748</v>
      </c>
      <c r="F73" s="1927" t="s">
        <v>2758</v>
      </c>
      <c r="G73" s="1928">
        <f>3.1*12.8</f>
        <v>39.680000000000007</v>
      </c>
      <c r="H73" s="1928"/>
      <c r="I73" s="1928"/>
      <c r="J73" s="1928">
        <f>3.1*12.8</f>
        <v>39.680000000000007</v>
      </c>
      <c r="K73" s="1812" t="s">
        <v>2750</v>
      </c>
      <c r="M73" s="145" t="s">
        <v>2782</v>
      </c>
    </row>
    <row r="74" spans="1:13" ht="24.95" customHeight="1" thickBot="1">
      <c r="A74" s="5075" t="s">
        <v>2792</v>
      </c>
      <c r="B74" s="5076"/>
      <c r="C74" s="1929"/>
      <c r="D74" s="1930"/>
      <c r="E74" s="1931"/>
      <c r="F74" s="1930"/>
      <c r="G74" s="1932">
        <f>SUM(G69:G72)</f>
        <v>615.08000000000004</v>
      </c>
      <c r="H74" s="1932">
        <f>SUM(H69:H73)</f>
        <v>504</v>
      </c>
      <c r="I74" s="1932">
        <f>SUM(I69:I73)</f>
        <v>103.24</v>
      </c>
      <c r="J74" s="1932">
        <f>SUM(J69:J73)</f>
        <v>47.52</v>
      </c>
      <c r="K74" s="1933"/>
    </row>
    <row r="75" spans="1:13" ht="24.95" customHeight="1" thickTop="1">
      <c r="A75" s="5077" t="s">
        <v>2793</v>
      </c>
      <c r="B75" s="5078"/>
      <c r="C75" s="1934"/>
      <c r="D75" s="1935"/>
      <c r="E75" s="1936"/>
      <c r="F75" s="1935"/>
      <c r="G75" s="1937"/>
      <c r="H75" s="1937"/>
      <c r="I75" s="1937"/>
      <c r="J75" s="1937"/>
      <c r="K75" s="1938"/>
    </row>
    <row r="76" spans="1:13" ht="30" customHeight="1">
      <c r="A76" s="1939">
        <f>+A73+1</f>
        <v>63</v>
      </c>
      <c r="B76" s="1940" t="s">
        <v>2794</v>
      </c>
      <c r="C76" s="1941" t="s">
        <v>2779</v>
      </c>
      <c r="D76" s="1787" t="s">
        <v>645</v>
      </c>
      <c r="E76" s="1942" t="s">
        <v>2740</v>
      </c>
      <c r="F76" s="1855" t="s">
        <v>2795</v>
      </c>
      <c r="G76" s="1943">
        <f>162*6</f>
        <v>972</v>
      </c>
      <c r="H76" s="1943"/>
      <c r="I76" s="1943"/>
      <c r="J76" s="1943">
        <f>162*6</f>
        <v>972</v>
      </c>
      <c r="K76" s="1850" t="s">
        <v>181</v>
      </c>
      <c r="M76" s="145" t="s">
        <v>2738</v>
      </c>
    </row>
    <row r="77" spans="1:13" ht="30" customHeight="1">
      <c r="A77" s="1939">
        <f t="shared" ref="A77" si="4">+A76+1</f>
        <v>64</v>
      </c>
      <c r="B77" s="1940" t="s">
        <v>2796</v>
      </c>
      <c r="C77" s="1941" t="s">
        <v>2779</v>
      </c>
      <c r="D77" s="1787" t="s">
        <v>645</v>
      </c>
      <c r="E77" s="1942" t="s">
        <v>2740</v>
      </c>
      <c r="F77" s="1855" t="s">
        <v>2797</v>
      </c>
      <c r="G77" s="1943">
        <f>13.5*6</f>
        <v>81</v>
      </c>
      <c r="H77" s="1943"/>
      <c r="I77" s="1943"/>
      <c r="J77" s="1943">
        <f>13.5*6</f>
        <v>81</v>
      </c>
      <c r="K77" s="1850" t="s">
        <v>181</v>
      </c>
      <c r="M77" s="145" t="s">
        <v>2738</v>
      </c>
    </row>
    <row r="78" spans="1:13" ht="30" customHeight="1">
      <c r="A78" s="1939">
        <f>+A77+1</f>
        <v>65</v>
      </c>
      <c r="B78" s="1940" t="s">
        <v>2798</v>
      </c>
      <c r="C78" s="1941" t="s">
        <v>2779</v>
      </c>
      <c r="D78" s="1787" t="s">
        <v>645</v>
      </c>
      <c r="E78" s="1942" t="s">
        <v>2740</v>
      </c>
      <c r="F78" s="1855" t="s">
        <v>2799</v>
      </c>
      <c r="G78" s="1943">
        <f>45.9*6</f>
        <v>275.39999999999998</v>
      </c>
      <c r="H78" s="1943"/>
      <c r="I78" s="1943"/>
      <c r="J78" s="1943">
        <f>45.9*6</f>
        <v>275.39999999999998</v>
      </c>
      <c r="K78" s="1850" t="s">
        <v>181</v>
      </c>
      <c r="M78" s="145" t="s">
        <v>2738</v>
      </c>
    </row>
    <row r="79" spans="1:13" ht="35.1" customHeight="1">
      <c r="A79" s="1944" t="s">
        <v>2800</v>
      </c>
      <c r="B79" s="1940" t="s">
        <v>2801</v>
      </c>
      <c r="C79" s="1945" t="s">
        <v>2692</v>
      </c>
      <c r="D79" s="1787" t="s">
        <v>645</v>
      </c>
      <c r="E79" s="1942" t="s">
        <v>420</v>
      </c>
      <c r="F79" s="1789" t="s">
        <v>2802</v>
      </c>
      <c r="G79" s="1943">
        <f>2.4*2.4*6</f>
        <v>34.56</v>
      </c>
      <c r="H79" s="1943"/>
      <c r="I79" s="1943">
        <f>2.4*2.4*6</f>
        <v>34.56</v>
      </c>
      <c r="J79" s="1943"/>
      <c r="K79" s="1805"/>
    </row>
    <row r="80" spans="1:13" ht="24.95" customHeight="1" thickBot="1">
      <c r="A80" s="5079" t="s">
        <v>2803</v>
      </c>
      <c r="B80" s="5080"/>
      <c r="C80" s="1946"/>
      <c r="D80" s="1947"/>
      <c r="E80" s="1948"/>
      <c r="F80" s="1947"/>
      <c r="G80" s="1949">
        <f>SUM(G76:G79)</f>
        <v>1362.96</v>
      </c>
      <c r="H80" s="1949">
        <f>SUM(H76:H79)</f>
        <v>0</v>
      </c>
      <c r="I80" s="1949">
        <f>SUM(I76:I79)</f>
        <v>34.56</v>
      </c>
      <c r="J80" s="1949">
        <f>SUM(J76:J79)</f>
        <v>1328.4</v>
      </c>
      <c r="K80" s="1950"/>
    </row>
    <row r="81" spans="1:13" ht="24.95" customHeight="1">
      <c r="A81" s="5060" t="s">
        <v>2804</v>
      </c>
      <c r="B81" s="5061"/>
      <c r="C81" s="1951"/>
      <c r="D81" s="1952"/>
      <c r="E81" s="1953"/>
      <c r="F81" s="1952"/>
      <c r="G81" s="1954"/>
      <c r="H81" s="1954"/>
      <c r="I81" s="1954"/>
      <c r="J81" s="1954"/>
      <c r="K81" s="1955"/>
    </row>
    <row r="82" spans="1:13" ht="30" customHeight="1">
      <c r="A82" s="1956">
        <v>72</v>
      </c>
      <c r="B82" s="1957" t="s">
        <v>2805</v>
      </c>
      <c r="C82" s="1958" t="s">
        <v>2779</v>
      </c>
      <c r="D82" s="1778"/>
      <c r="E82" s="1959" t="s">
        <v>2748</v>
      </c>
      <c r="F82" s="1960" t="s">
        <v>2806</v>
      </c>
      <c r="G82" s="1961"/>
      <c r="H82" s="1961"/>
      <c r="I82" s="1961"/>
      <c r="J82" s="1943">
        <f>50*36</f>
        <v>1800</v>
      </c>
      <c r="K82" s="1917"/>
      <c r="M82" s="145" t="s">
        <v>2782</v>
      </c>
    </row>
    <row r="83" spans="1:13" ht="30" customHeight="1">
      <c r="A83" s="1962">
        <f>+A82+1</f>
        <v>73</v>
      </c>
      <c r="B83" s="1963" t="s">
        <v>2807</v>
      </c>
      <c r="C83" s="1964" t="s">
        <v>2779</v>
      </c>
      <c r="D83" s="1787"/>
      <c r="E83" s="1965" t="s">
        <v>2748</v>
      </c>
      <c r="F83" s="1804" t="s">
        <v>2808</v>
      </c>
      <c r="G83" s="1966"/>
      <c r="H83" s="1966"/>
      <c r="I83" s="1966"/>
      <c r="J83" s="1943">
        <f>36.6*18.6</f>
        <v>680.7600000000001</v>
      </c>
      <c r="K83" s="1967"/>
      <c r="M83" s="145" t="s">
        <v>2782</v>
      </c>
    </row>
    <row r="84" spans="1:13" ht="24.95" customHeight="1" thickBot="1">
      <c r="A84" s="5062" t="s">
        <v>2803</v>
      </c>
      <c r="B84" s="5063"/>
      <c r="C84" s="1968"/>
      <c r="D84" s="1969"/>
      <c r="E84" s="1970"/>
      <c r="F84" s="1969"/>
      <c r="G84" s="1971" t="s">
        <v>181</v>
      </c>
      <c r="H84" s="1971" t="s">
        <v>181</v>
      </c>
      <c r="I84" s="1971" t="s">
        <v>181</v>
      </c>
      <c r="J84" s="1971">
        <f>+SUM(J82:J83)</f>
        <v>2480.7600000000002</v>
      </c>
      <c r="K84" s="1972"/>
    </row>
    <row r="85" spans="1:13" ht="30" customHeight="1" thickBot="1">
      <c r="A85" s="5064" t="s">
        <v>2809</v>
      </c>
      <c r="B85" s="5065"/>
      <c r="C85" s="1973"/>
      <c r="D85" s="1974"/>
      <c r="E85" s="1975"/>
      <c r="F85" s="1974"/>
      <c r="G85" s="1976">
        <f>G74+G58+G67+G18+G80</f>
        <v>86662.582000000009</v>
      </c>
      <c r="H85" s="1976">
        <f>H74+H58+H67+H18+H80</f>
        <v>84766.74000000002</v>
      </c>
      <c r="I85" s="1976">
        <f>I74+I58+I67+I18+I80</f>
        <v>332.2</v>
      </c>
      <c r="J85" s="1976">
        <f>J74+J58+J67+J18+J80</f>
        <v>1730.0420000000001</v>
      </c>
      <c r="K85" s="1977"/>
    </row>
    <row r="86" spans="1:13" ht="35.1" customHeight="1" thickTop="1" thickBot="1">
      <c r="A86" s="5066" t="s">
        <v>2810</v>
      </c>
      <c r="B86" s="5067"/>
      <c r="C86" s="5067"/>
      <c r="D86" s="5067"/>
      <c r="E86" s="5067"/>
      <c r="F86" s="5067"/>
      <c r="G86" s="5067"/>
      <c r="H86" s="5067"/>
      <c r="I86" s="5067"/>
      <c r="J86" s="5067"/>
      <c r="K86" s="5068"/>
      <c r="M86" s="145">
        <f>10+42+8</f>
        <v>60</v>
      </c>
    </row>
    <row r="87" spans="1:13" ht="18.600000000000001" customHeight="1">
      <c r="G87" s="1979"/>
      <c r="H87" s="1979"/>
      <c r="I87" s="1979"/>
      <c r="J87" s="1979"/>
    </row>
    <row r="88" spans="1:13" ht="18.600000000000001" customHeight="1">
      <c r="E88" s="347">
        <f>39+17+4</f>
        <v>60</v>
      </c>
    </row>
  </sheetData>
  <autoFilter ref="A3:K86"/>
  <mergeCells count="26">
    <mergeCell ref="A81:B81"/>
    <mergeCell ref="A84:B84"/>
    <mergeCell ref="A85:B85"/>
    <mergeCell ref="A86:K86"/>
    <mergeCell ref="A59:B59"/>
    <mergeCell ref="A67:B67"/>
    <mergeCell ref="A68:B68"/>
    <mergeCell ref="A74:B74"/>
    <mergeCell ref="A75:B75"/>
    <mergeCell ref="A80:B80"/>
    <mergeCell ref="A58:B58"/>
    <mergeCell ref="A1:H1"/>
    <mergeCell ref="A2:K2"/>
    <mergeCell ref="A3:A4"/>
    <mergeCell ref="B3:B4"/>
    <mergeCell ref="C3:C4"/>
    <mergeCell ref="D3:D4"/>
    <mergeCell ref="E3:E4"/>
    <mergeCell ref="G3:G4"/>
    <mergeCell ref="H3:H4"/>
    <mergeCell ref="I3:I4"/>
    <mergeCell ref="J3:J4"/>
    <mergeCell ref="K3:K4"/>
    <mergeCell ref="A5:B5"/>
    <mergeCell ref="A18:B18"/>
    <mergeCell ref="A19:B19"/>
  </mergeCells>
  <phoneticPr fontId="6" type="noConversion"/>
  <printOptions horizontalCentered="1"/>
  <pageMargins left="0.19685039370078741" right="0.19685039370078741" top="0.51181102362204722" bottom="0.39370078740157483" header="0.31496062992125984" footer="0.31496062992125984"/>
  <pageSetup paperSize="9" scale="57" orientation="portrait" r:id="rId1"/>
  <rowBreaks count="1" manualBreakCount="1">
    <brk id="45" max="7" man="1"/>
  </rowBreak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0.14999847407452621"/>
    <pageSetUpPr fitToPage="1"/>
  </sheetPr>
  <dimension ref="A1:AE227"/>
  <sheetViews>
    <sheetView view="pageBreakPreview" topLeftCell="A91" zoomScale="70" zoomScaleNormal="40" zoomScaleSheetLayoutView="70" zoomScalePageLayoutView="55" workbookViewId="0">
      <selection activeCell="K22" sqref="K22"/>
    </sheetView>
  </sheetViews>
  <sheetFormatPr defaultColWidth="10" defaultRowHeight="13.5"/>
  <cols>
    <col min="1" max="1" width="10.25" style="1445" customWidth="1"/>
    <col min="2" max="2" width="6.5" style="1762" customWidth="1"/>
    <col min="3" max="3" width="8.25" style="1445" hidden="1" customWidth="1"/>
    <col min="4" max="4" width="8.75" style="1445" customWidth="1"/>
    <col min="5" max="5" width="28.75" style="1445" customWidth="1"/>
    <col min="6" max="6" width="12.125" style="1445" customWidth="1"/>
    <col min="7" max="7" width="10" style="1763" customWidth="1"/>
    <col min="8" max="8" width="8" style="1445" customWidth="1"/>
    <col min="9" max="9" width="13.375" style="1445" customWidth="1"/>
    <col min="10" max="13" width="10" style="1763" customWidth="1"/>
    <col min="14" max="14" width="10" style="1456" customWidth="1"/>
    <col min="15" max="15" width="11.125" style="1753" bestFit="1" customWidth="1"/>
    <col min="16" max="16" width="18.125" style="1753" hidden="1" customWidth="1"/>
    <col min="17" max="17" width="14.5" style="1753" hidden="1" customWidth="1"/>
    <col min="18" max="20" width="12.5" style="1445" hidden="1" customWidth="1"/>
    <col min="21" max="21" width="12.125" style="1445" hidden="1" customWidth="1"/>
    <col min="22" max="22" width="12.125" style="1445" customWidth="1"/>
    <col min="23" max="26" width="12.75" style="1445" hidden="1" customWidth="1"/>
    <col min="27" max="27" width="12.75" style="1445" customWidth="1"/>
    <col min="28" max="28" width="13.125" style="1765" customWidth="1"/>
    <col min="29" max="30" width="21.75" style="1766" customWidth="1"/>
    <col min="31" max="31" width="28.375" style="1445" customWidth="1"/>
    <col min="32" max="176" width="10" style="1445"/>
    <col min="177" max="177" width="10.25" style="1445" customWidth="1"/>
    <col min="178" max="178" width="6.5" style="1445" customWidth="1"/>
    <col min="179" max="179" width="8.25" style="1445" customWidth="1"/>
    <col min="180" max="180" width="8.75" style="1445" customWidth="1"/>
    <col min="181" max="181" width="34.625" style="1445" customWidth="1"/>
    <col min="182" max="182" width="12.125" style="1445" customWidth="1"/>
    <col min="183" max="183" width="10" style="1445" customWidth="1"/>
    <col min="184" max="184" width="8" style="1445" customWidth="1"/>
    <col min="185" max="185" width="13.375" style="1445" customWidth="1"/>
    <col min="186" max="190" width="10" style="1445" customWidth="1"/>
    <col min="191" max="191" width="11.125" style="1445" bestFit="1" customWidth="1"/>
    <col min="192" max="192" width="18.125" style="1445" bestFit="1" customWidth="1"/>
    <col min="193" max="193" width="14.5" style="1445" customWidth="1"/>
    <col min="194" max="196" width="12.5" style="1445" customWidth="1"/>
    <col min="197" max="198" width="12.125" style="1445" customWidth="1"/>
    <col min="199" max="202" width="12.75" style="1445" customWidth="1"/>
    <col min="203" max="203" width="15" style="1445" customWidth="1"/>
    <col min="204" max="204" width="15.5" style="1445" customWidth="1"/>
    <col min="205" max="205" width="36.125" style="1445" customWidth="1"/>
    <col min="206" max="206" width="36.875" style="1445" customWidth="1"/>
    <col min="207" max="207" width="6.125" style="1445" customWidth="1"/>
    <col min="208" max="432" width="10" style="1445"/>
    <col min="433" max="433" width="10.25" style="1445" customWidth="1"/>
    <col min="434" max="434" width="6.5" style="1445" customWidth="1"/>
    <col min="435" max="435" width="8.25" style="1445" customWidth="1"/>
    <col min="436" max="436" width="8.75" style="1445" customWidth="1"/>
    <col min="437" max="437" width="34.625" style="1445" customWidth="1"/>
    <col min="438" max="438" width="12.125" style="1445" customWidth="1"/>
    <col min="439" max="439" width="10" style="1445" customWidth="1"/>
    <col min="440" max="440" width="8" style="1445" customWidth="1"/>
    <col min="441" max="441" width="13.375" style="1445" customWidth="1"/>
    <col min="442" max="446" width="10" style="1445" customWidth="1"/>
    <col min="447" max="447" width="11.125" style="1445" bestFit="1" customWidth="1"/>
    <col min="448" max="448" width="18.125" style="1445" bestFit="1" customWidth="1"/>
    <col min="449" max="449" width="14.5" style="1445" customWidth="1"/>
    <col min="450" max="452" width="12.5" style="1445" customWidth="1"/>
    <col min="453" max="454" width="12.125" style="1445" customWidth="1"/>
    <col min="455" max="458" width="12.75" style="1445" customWidth="1"/>
    <col min="459" max="459" width="15" style="1445" customWidth="1"/>
    <col min="460" max="460" width="15.5" style="1445" customWidth="1"/>
    <col min="461" max="461" width="36.125" style="1445" customWidth="1"/>
    <col min="462" max="462" width="36.875" style="1445" customWidth="1"/>
    <col min="463" max="463" width="6.125" style="1445" customWidth="1"/>
    <col min="464" max="688" width="10" style="1445"/>
    <col min="689" max="689" width="10.25" style="1445" customWidth="1"/>
    <col min="690" max="690" width="6.5" style="1445" customWidth="1"/>
    <col min="691" max="691" width="8.25" style="1445" customWidth="1"/>
    <col min="692" max="692" width="8.75" style="1445" customWidth="1"/>
    <col min="693" max="693" width="34.625" style="1445" customWidth="1"/>
    <col min="694" max="694" width="12.125" style="1445" customWidth="1"/>
    <col min="695" max="695" width="10" style="1445" customWidth="1"/>
    <col min="696" max="696" width="8" style="1445" customWidth="1"/>
    <col min="697" max="697" width="13.375" style="1445" customWidth="1"/>
    <col min="698" max="702" width="10" style="1445" customWidth="1"/>
    <col min="703" max="703" width="11.125" style="1445" bestFit="1" customWidth="1"/>
    <col min="704" max="704" width="18.125" style="1445" bestFit="1" customWidth="1"/>
    <col min="705" max="705" width="14.5" style="1445" customWidth="1"/>
    <col min="706" max="708" width="12.5" style="1445" customWidth="1"/>
    <col min="709" max="710" width="12.125" style="1445" customWidth="1"/>
    <col min="711" max="714" width="12.75" style="1445" customWidth="1"/>
    <col min="715" max="715" width="15" style="1445" customWidth="1"/>
    <col min="716" max="716" width="15.5" style="1445" customWidth="1"/>
    <col min="717" max="717" width="36.125" style="1445" customWidth="1"/>
    <col min="718" max="718" width="36.875" style="1445" customWidth="1"/>
    <col min="719" max="719" width="6.125" style="1445" customWidth="1"/>
    <col min="720" max="944" width="10" style="1445"/>
    <col min="945" max="945" width="10.25" style="1445" customWidth="1"/>
    <col min="946" max="946" width="6.5" style="1445" customWidth="1"/>
    <col min="947" max="947" width="8.25" style="1445" customWidth="1"/>
    <col min="948" max="948" width="8.75" style="1445" customWidth="1"/>
    <col min="949" max="949" width="34.625" style="1445" customWidth="1"/>
    <col min="950" max="950" width="12.125" style="1445" customWidth="1"/>
    <col min="951" max="951" width="10" style="1445" customWidth="1"/>
    <col min="952" max="952" width="8" style="1445" customWidth="1"/>
    <col min="953" max="953" width="13.375" style="1445" customWidth="1"/>
    <col min="954" max="958" width="10" style="1445" customWidth="1"/>
    <col min="959" max="959" width="11.125" style="1445" bestFit="1" customWidth="1"/>
    <col min="960" max="960" width="18.125" style="1445" bestFit="1" customWidth="1"/>
    <col min="961" max="961" width="14.5" style="1445" customWidth="1"/>
    <col min="962" max="964" width="12.5" style="1445" customWidth="1"/>
    <col min="965" max="966" width="12.125" style="1445" customWidth="1"/>
    <col min="967" max="970" width="12.75" style="1445" customWidth="1"/>
    <col min="971" max="971" width="15" style="1445" customWidth="1"/>
    <col min="972" max="972" width="15.5" style="1445" customWidth="1"/>
    <col min="973" max="973" width="36.125" style="1445" customWidth="1"/>
    <col min="974" max="974" width="36.875" style="1445" customWidth="1"/>
    <col min="975" max="975" width="6.125" style="1445" customWidth="1"/>
    <col min="976" max="1200" width="10" style="1445"/>
    <col min="1201" max="1201" width="10.25" style="1445" customWidth="1"/>
    <col min="1202" max="1202" width="6.5" style="1445" customWidth="1"/>
    <col min="1203" max="1203" width="8.25" style="1445" customWidth="1"/>
    <col min="1204" max="1204" width="8.75" style="1445" customWidth="1"/>
    <col min="1205" max="1205" width="34.625" style="1445" customWidth="1"/>
    <col min="1206" max="1206" width="12.125" style="1445" customWidth="1"/>
    <col min="1207" max="1207" width="10" style="1445" customWidth="1"/>
    <col min="1208" max="1208" width="8" style="1445" customWidth="1"/>
    <col min="1209" max="1209" width="13.375" style="1445" customWidth="1"/>
    <col min="1210" max="1214" width="10" style="1445" customWidth="1"/>
    <col min="1215" max="1215" width="11.125" style="1445" bestFit="1" customWidth="1"/>
    <col min="1216" max="1216" width="18.125" style="1445" bestFit="1" customWidth="1"/>
    <col min="1217" max="1217" width="14.5" style="1445" customWidth="1"/>
    <col min="1218" max="1220" width="12.5" style="1445" customWidth="1"/>
    <col min="1221" max="1222" width="12.125" style="1445" customWidth="1"/>
    <col min="1223" max="1226" width="12.75" style="1445" customWidth="1"/>
    <col min="1227" max="1227" width="15" style="1445" customWidth="1"/>
    <col min="1228" max="1228" width="15.5" style="1445" customWidth="1"/>
    <col min="1229" max="1229" width="36.125" style="1445" customWidth="1"/>
    <col min="1230" max="1230" width="36.875" style="1445" customWidth="1"/>
    <col min="1231" max="1231" width="6.125" style="1445" customWidth="1"/>
    <col min="1232" max="1456" width="10" style="1445"/>
    <col min="1457" max="1457" width="10.25" style="1445" customWidth="1"/>
    <col min="1458" max="1458" width="6.5" style="1445" customWidth="1"/>
    <col min="1459" max="1459" width="8.25" style="1445" customWidth="1"/>
    <col min="1460" max="1460" width="8.75" style="1445" customWidth="1"/>
    <col min="1461" max="1461" width="34.625" style="1445" customWidth="1"/>
    <col min="1462" max="1462" width="12.125" style="1445" customWidth="1"/>
    <col min="1463" max="1463" width="10" style="1445" customWidth="1"/>
    <col min="1464" max="1464" width="8" style="1445" customWidth="1"/>
    <col min="1465" max="1465" width="13.375" style="1445" customWidth="1"/>
    <col min="1466" max="1470" width="10" style="1445" customWidth="1"/>
    <col min="1471" max="1471" width="11.125" style="1445" bestFit="1" customWidth="1"/>
    <col min="1472" max="1472" width="18.125" style="1445" bestFit="1" customWidth="1"/>
    <col min="1473" max="1473" width="14.5" style="1445" customWidth="1"/>
    <col min="1474" max="1476" width="12.5" style="1445" customWidth="1"/>
    <col min="1477" max="1478" width="12.125" style="1445" customWidth="1"/>
    <col min="1479" max="1482" width="12.75" style="1445" customWidth="1"/>
    <col min="1483" max="1483" width="15" style="1445" customWidth="1"/>
    <col min="1484" max="1484" width="15.5" style="1445" customWidth="1"/>
    <col min="1485" max="1485" width="36.125" style="1445" customWidth="1"/>
    <col min="1486" max="1486" width="36.875" style="1445" customWidth="1"/>
    <col min="1487" max="1487" width="6.125" style="1445" customWidth="1"/>
    <col min="1488" max="1712" width="10" style="1445"/>
    <col min="1713" max="1713" width="10.25" style="1445" customWidth="1"/>
    <col min="1714" max="1714" width="6.5" style="1445" customWidth="1"/>
    <col min="1715" max="1715" width="8.25" style="1445" customWidth="1"/>
    <col min="1716" max="1716" width="8.75" style="1445" customWidth="1"/>
    <col min="1717" max="1717" width="34.625" style="1445" customWidth="1"/>
    <col min="1718" max="1718" width="12.125" style="1445" customWidth="1"/>
    <col min="1719" max="1719" width="10" style="1445" customWidth="1"/>
    <col min="1720" max="1720" width="8" style="1445" customWidth="1"/>
    <col min="1721" max="1721" width="13.375" style="1445" customWidth="1"/>
    <col min="1722" max="1726" width="10" style="1445" customWidth="1"/>
    <col min="1727" max="1727" width="11.125" style="1445" bestFit="1" customWidth="1"/>
    <col min="1728" max="1728" width="18.125" style="1445" bestFit="1" customWidth="1"/>
    <col min="1729" max="1729" width="14.5" style="1445" customWidth="1"/>
    <col min="1730" max="1732" width="12.5" style="1445" customWidth="1"/>
    <col min="1733" max="1734" width="12.125" style="1445" customWidth="1"/>
    <col min="1735" max="1738" width="12.75" style="1445" customWidth="1"/>
    <col min="1739" max="1739" width="15" style="1445" customWidth="1"/>
    <col min="1740" max="1740" width="15.5" style="1445" customWidth="1"/>
    <col min="1741" max="1741" width="36.125" style="1445" customWidth="1"/>
    <col min="1742" max="1742" width="36.875" style="1445" customWidth="1"/>
    <col min="1743" max="1743" width="6.125" style="1445" customWidth="1"/>
    <col min="1744" max="1968" width="10" style="1445"/>
    <col min="1969" max="1969" width="10.25" style="1445" customWidth="1"/>
    <col min="1970" max="1970" width="6.5" style="1445" customWidth="1"/>
    <col min="1971" max="1971" width="8.25" style="1445" customWidth="1"/>
    <col min="1972" max="1972" width="8.75" style="1445" customWidth="1"/>
    <col min="1973" max="1973" width="34.625" style="1445" customWidth="1"/>
    <col min="1974" max="1974" width="12.125" style="1445" customWidth="1"/>
    <col min="1975" max="1975" width="10" style="1445" customWidth="1"/>
    <col min="1976" max="1976" width="8" style="1445" customWidth="1"/>
    <col min="1977" max="1977" width="13.375" style="1445" customWidth="1"/>
    <col min="1978" max="1982" width="10" style="1445" customWidth="1"/>
    <col min="1983" max="1983" width="11.125" style="1445" bestFit="1" customWidth="1"/>
    <col min="1984" max="1984" width="18.125" style="1445" bestFit="1" customWidth="1"/>
    <col min="1985" max="1985" width="14.5" style="1445" customWidth="1"/>
    <col min="1986" max="1988" width="12.5" style="1445" customWidth="1"/>
    <col min="1989" max="1990" width="12.125" style="1445" customWidth="1"/>
    <col min="1991" max="1994" width="12.75" style="1445" customWidth="1"/>
    <col min="1995" max="1995" width="15" style="1445" customWidth="1"/>
    <col min="1996" max="1996" width="15.5" style="1445" customWidth="1"/>
    <col min="1997" max="1997" width="36.125" style="1445" customWidth="1"/>
    <col min="1998" max="1998" width="36.875" style="1445" customWidth="1"/>
    <col min="1999" max="1999" width="6.125" style="1445" customWidth="1"/>
    <col min="2000" max="2224" width="10" style="1445"/>
    <col min="2225" max="2225" width="10.25" style="1445" customWidth="1"/>
    <col min="2226" max="2226" width="6.5" style="1445" customWidth="1"/>
    <col min="2227" max="2227" width="8.25" style="1445" customWidth="1"/>
    <col min="2228" max="2228" width="8.75" style="1445" customWidth="1"/>
    <col min="2229" max="2229" width="34.625" style="1445" customWidth="1"/>
    <col min="2230" max="2230" width="12.125" style="1445" customWidth="1"/>
    <col min="2231" max="2231" width="10" style="1445" customWidth="1"/>
    <col min="2232" max="2232" width="8" style="1445" customWidth="1"/>
    <col min="2233" max="2233" width="13.375" style="1445" customWidth="1"/>
    <col min="2234" max="2238" width="10" style="1445" customWidth="1"/>
    <col min="2239" max="2239" width="11.125" style="1445" bestFit="1" customWidth="1"/>
    <col min="2240" max="2240" width="18.125" style="1445" bestFit="1" customWidth="1"/>
    <col min="2241" max="2241" width="14.5" style="1445" customWidth="1"/>
    <col min="2242" max="2244" width="12.5" style="1445" customWidth="1"/>
    <col min="2245" max="2246" width="12.125" style="1445" customWidth="1"/>
    <col min="2247" max="2250" width="12.75" style="1445" customWidth="1"/>
    <col min="2251" max="2251" width="15" style="1445" customWidth="1"/>
    <col min="2252" max="2252" width="15.5" style="1445" customWidth="1"/>
    <col min="2253" max="2253" width="36.125" style="1445" customWidth="1"/>
    <col min="2254" max="2254" width="36.875" style="1445" customWidth="1"/>
    <col min="2255" max="2255" width="6.125" style="1445" customWidth="1"/>
    <col min="2256" max="2480" width="10" style="1445"/>
    <col min="2481" max="2481" width="10.25" style="1445" customWidth="1"/>
    <col min="2482" max="2482" width="6.5" style="1445" customWidth="1"/>
    <col min="2483" max="2483" width="8.25" style="1445" customWidth="1"/>
    <col min="2484" max="2484" width="8.75" style="1445" customWidth="1"/>
    <col min="2485" max="2485" width="34.625" style="1445" customWidth="1"/>
    <col min="2486" max="2486" width="12.125" style="1445" customWidth="1"/>
    <col min="2487" max="2487" width="10" style="1445" customWidth="1"/>
    <col min="2488" max="2488" width="8" style="1445" customWidth="1"/>
    <col min="2489" max="2489" width="13.375" style="1445" customWidth="1"/>
    <col min="2490" max="2494" width="10" style="1445" customWidth="1"/>
    <col min="2495" max="2495" width="11.125" style="1445" bestFit="1" customWidth="1"/>
    <col min="2496" max="2496" width="18.125" style="1445" bestFit="1" customWidth="1"/>
    <col min="2497" max="2497" width="14.5" style="1445" customWidth="1"/>
    <col min="2498" max="2500" width="12.5" style="1445" customWidth="1"/>
    <col min="2501" max="2502" width="12.125" style="1445" customWidth="1"/>
    <col min="2503" max="2506" width="12.75" style="1445" customWidth="1"/>
    <col min="2507" max="2507" width="15" style="1445" customWidth="1"/>
    <col min="2508" max="2508" width="15.5" style="1445" customWidth="1"/>
    <col min="2509" max="2509" width="36.125" style="1445" customWidth="1"/>
    <col min="2510" max="2510" width="36.875" style="1445" customWidth="1"/>
    <col min="2511" max="2511" width="6.125" style="1445" customWidth="1"/>
    <col min="2512" max="2736" width="10" style="1445"/>
    <col min="2737" max="2737" width="10.25" style="1445" customWidth="1"/>
    <col min="2738" max="2738" width="6.5" style="1445" customWidth="1"/>
    <col min="2739" max="2739" width="8.25" style="1445" customWidth="1"/>
    <col min="2740" max="2740" width="8.75" style="1445" customWidth="1"/>
    <col min="2741" max="2741" width="34.625" style="1445" customWidth="1"/>
    <col min="2742" max="2742" width="12.125" style="1445" customWidth="1"/>
    <col min="2743" max="2743" width="10" style="1445" customWidth="1"/>
    <col min="2744" max="2744" width="8" style="1445" customWidth="1"/>
    <col min="2745" max="2745" width="13.375" style="1445" customWidth="1"/>
    <col min="2746" max="2750" width="10" style="1445" customWidth="1"/>
    <col min="2751" max="2751" width="11.125" style="1445" bestFit="1" customWidth="1"/>
    <col min="2752" max="2752" width="18.125" style="1445" bestFit="1" customWidth="1"/>
    <col min="2753" max="2753" width="14.5" style="1445" customWidth="1"/>
    <col min="2754" max="2756" width="12.5" style="1445" customWidth="1"/>
    <col min="2757" max="2758" width="12.125" style="1445" customWidth="1"/>
    <col min="2759" max="2762" width="12.75" style="1445" customWidth="1"/>
    <col min="2763" max="2763" width="15" style="1445" customWidth="1"/>
    <col min="2764" max="2764" width="15.5" style="1445" customWidth="1"/>
    <col min="2765" max="2765" width="36.125" style="1445" customWidth="1"/>
    <col min="2766" max="2766" width="36.875" style="1445" customWidth="1"/>
    <col min="2767" max="2767" width="6.125" style="1445" customWidth="1"/>
    <col min="2768" max="2992" width="10" style="1445"/>
    <col min="2993" max="2993" width="10.25" style="1445" customWidth="1"/>
    <col min="2994" max="2994" width="6.5" style="1445" customWidth="1"/>
    <col min="2995" max="2995" width="8.25" style="1445" customWidth="1"/>
    <col min="2996" max="2996" width="8.75" style="1445" customWidth="1"/>
    <col min="2997" max="2997" width="34.625" style="1445" customWidth="1"/>
    <col min="2998" max="2998" width="12.125" style="1445" customWidth="1"/>
    <col min="2999" max="2999" width="10" style="1445" customWidth="1"/>
    <col min="3000" max="3000" width="8" style="1445" customWidth="1"/>
    <col min="3001" max="3001" width="13.375" style="1445" customWidth="1"/>
    <col min="3002" max="3006" width="10" style="1445" customWidth="1"/>
    <col min="3007" max="3007" width="11.125" style="1445" bestFit="1" customWidth="1"/>
    <col min="3008" max="3008" width="18.125" style="1445" bestFit="1" customWidth="1"/>
    <col min="3009" max="3009" width="14.5" style="1445" customWidth="1"/>
    <col min="3010" max="3012" width="12.5" style="1445" customWidth="1"/>
    <col min="3013" max="3014" width="12.125" style="1445" customWidth="1"/>
    <col min="3015" max="3018" width="12.75" style="1445" customWidth="1"/>
    <col min="3019" max="3019" width="15" style="1445" customWidth="1"/>
    <col min="3020" max="3020" width="15.5" style="1445" customWidth="1"/>
    <col min="3021" max="3021" width="36.125" style="1445" customWidth="1"/>
    <col min="3022" max="3022" width="36.875" style="1445" customWidth="1"/>
    <col min="3023" max="3023" width="6.125" style="1445" customWidth="1"/>
    <col min="3024" max="3248" width="10" style="1445"/>
    <col min="3249" max="3249" width="10.25" style="1445" customWidth="1"/>
    <col min="3250" max="3250" width="6.5" style="1445" customWidth="1"/>
    <col min="3251" max="3251" width="8.25" style="1445" customWidth="1"/>
    <col min="3252" max="3252" width="8.75" style="1445" customWidth="1"/>
    <col min="3253" max="3253" width="34.625" style="1445" customWidth="1"/>
    <col min="3254" max="3254" width="12.125" style="1445" customWidth="1"/>
    <col min="3255" max="3255" width="10" style="1445" customWidth="1"/>
    <col min="3256" max="3256" width="8" style="1445" customWidth="1"/>
    <col min="3257" max="3257" width="13.375" style="1445" customWidth="1"/>
    <col min="3258" max="3262" width="10" style="1445" customWidth="1"/>
    <col min="3263" max="3263" width="11.125" style="1445" bestFit="1" customWidth="1"/>
    <col min="3264" max="3264" width="18.125" style="1445" bestFit="1" customWidth="1"/>
    <col min="3265" max="3265" width="14.5" style="1445" customWidth="1"/>
    <col min="3266" max="3268" width="12.5" style="1445" customWidth="1"/>
    <col min="3269" max="3270" width="12.125" style="1445" customWidth="1"/>
    <col min="3271" max="3274" width="12.75" style="1445" customWidth="1"/>
    <col min="3275" max="3275" width="15" style="1445" customWidth="1"/>
    <col min="3276" max="3276" width="15.5" style="1445" customWidth="1"/>
    <col min="3277" max="3277" width="36.125" style="1445" customWidth="1"/>
    <col min="3278" max="3278" width="36.875" style="1445" customWidth="1"/>
    <col min="3279" max="3279" width="6.125" style="1445" customWidth="1"/>
    <col min="3280" max="3504" width="10" style="1445"/>
    <col min="3505" max="3505" width="10.25" style="1445" customWidth="1"/>
    <col min="3506" max="3506" width="6.5" style="1445" customWidth="1"/>
    <col min="3507" max="3507" width="8.25" style="1445" customWidth="1"/>
    <col min="3508" max="3508" width="8.75" style="1445" customWidth="1"/>
    <col min="3509" max="3509" width="34.625" style="1445" customWidth="1"/>
    <col min="3510" max="3510" width="12.125" style="1445" customWidth="1"/>
    <col min="3511" max="3511" width="10" style="1445" customWidth="1"/>
    <col min="3512" max="3512" width="8" style="1445" customWidth="1"/>
    <col min="3513" max="3513" width="13.375" style="1445" customWidth="1"/>
    <col min="3514" max="3518" width="10" style="1445" customWidth="1"/>
    <col min="3519" max="3519" width="11.125" style="1445" bestFit="1" customWidth="1"/>
    <col min="3520" max="3520" width="18.125" style="1445" bestFit="1" customWidth="1"/>
    <col min="3521" max="3521" width="14.5" style="1445" customWidth="1"/>
    <col min="3522" max="3524" width="12.5" style="1445" customWidth="1"/>
    <col min="3525" max="3526" width="12.125" style="1445" customWidth="1"/>
    <col min="3527" max="3530" width="12.75" style="1445" customWidth="1"/>
    <col min="3531" max="3531" width="15" style="1445" customWidth="1"/>
    <col min="3532" max="3532" width="15.5" style="1445" customWidth="1"/>
    <col min="3533" max="3533" width="36.125" style="1445" customWidth="1"/>
    <col min="3534" max="3534" width="36.875" style="1445" customWidth="1"/>
    <col min="3535" max="3535" width="6.125" style="1445" customWidth="1"/>
    <col min="3536" max="3760" width="10" style="1445"/>
    <col min="3761" max="3761" width="10.25" style="1445" customWidth="1"/>
    <col min="3762" max="3762" width="6.5" style="1445" customWidth="1"/>
    <col min="3763" max="3763" width="8.25" style="1445" customWidth="1"/>
    <col min="3764" max="3764" width="8.75" style="1445" customWidth="1"/>
    <col min="3765" max="3765" width="34.625" style="1445" customWidth="1"/>
    <col min="3766" max="3766" width="12.125" style="1445" customWidth="1"/>
    <col min="3767" max="3767" width="10" style="1445" customWidth="1"/>
    <col min="3768" max="3768" width="8" style="1445" customWidth="1"/>
    <col min="3769" max="3769" width="13.375" style="1445" customWidth="1"/>
    <col min="3770" max="3774" width="10" style="1445" customWidth="1"/>
    <col min="3775" max="3775" width="11.125" style="1445" bestFit="1" customWidth="1"/>
    <col min="3776" max="3776" width="18.125" style="1445" bestFit="1" customWidth="1"/>
    <col min="3777" max="3777" width="14.5" style="1445" customWidth="1"/>
    <col min="3778" max="3780" width="12.5" style="1445" customWidth="1"/>
    <col min="3781" max="3782" width="12.125" style="1445" customWidth="1"/>
    <col min="3783" max="3786" width="12.75" style="1445" customWidth="1"/>
    <col min="3787" max="3787" width="15" style="1445" customWidth="1"/>
    <col min="3788" max="3788" width="15.5" style="1445" customWidth="1"/>
    <col min="3789" max="3789" width="36.125" style="1445" customWidth="1"/>
    <col min="3790" max="3790" width="36.875" style="1445" customWidth="1"/>
    <col min="3791" max="3791" width="6.125" style="1445" customWidth="1"/>
    <col min="3792" max="4016" width="10" style="1445"/>
    <col min="4017" max="4017" width="10.25" style="1445" customWidth="1"/>
    <col min="4018" max="4018" width="6.5" style="1445" customWidth="1"/>
    <col min="4019" max="4019" width="8.25" style="1445" customWidth="1"/>
    <col min="4020" max="4020" width="8.75" style="1445" customWidth="1"/>
    <col min="4021" max="4021" width="34.625" style="1445" customWidth="1"/>
    <col min="4022" max="4022" width="12.125" style="1445" customWidth="1"/>
    <col min="4023" max="4023" width="10" style="1445" customWidth="1"/>
    <col min="4024" max="4024" width="8" style="1445" customWidth="1"/>
    <col min="4025" max="4025" width="13.375" style="1445" customWidth="1"/>
    <col min="4026" max="4030" width="10" style="1445" customWidth="1"/>
    <col min="4031" max="4031" width="11.125" style="1445" bestFit="1" customWidth="1"/>
    <col min="4032" max="4032" width="18.125" style="1445" bestFit="1" customWidth="1"/>
    <col min="4033" max="4033" width="14.5" style="1445" customWidth="1"/>
    <col min="4034" max="4036" width="12.5" style="1445" customWidth="1"/>
    <col min="4037" max="4038" width="12.125" style="1445" customWidth="1"/>
    <col min="4039" max="4042" width="12.75" style="1445" customWidth="1"/>
    <col min="4043" max="4043" width="15" style="1445" customWidth="1"/>
    <col min="4044" max="4044" width="15.5" style="1445" customWidth="1"/>
    <col min="4045" max="4045" width="36.125" style="1445" customWidth="1"/>
    <col min="4046" max="4046" width="36.875" style="1445" customWidth="1"/>
    <col min="4047" max="4047" width="6.125" style="1445" customWidth="1"/>
    <col min="4048" max="4272" width="10" style="1445"/>
    <col min="4273" max="4273" width="10.25" style="1445" customWidth="1"/>
    <col min="4274" max="4274" width="6.5" style="1445" customWidth="1"/>
    <col min="4275" max="4275" width="8.25" style="1445" customWidth="1"/>
    <col min="4276" max="4276" width="8.75" style="1445" customWidth="1"/>
    <col min="4277" max="4277" width="34.625" style="1445" customWidth="1"/>
    <col min="4278" max="4278" width="12.125" style="1445" customWidth="1"/>
    <col min="4279" max="4279" width="10" style="1445" customWidth="1"/>
    <col min="4280" max="4280" width="8" style="1445" customWidth="1"/>
    <col min="4281" max="4281" width="13.375" style="1445" customWidth="1"/>
    <col min="4282" max="4286" width="10" style="1445" customWidth="1"/>
    <col min="4287" max="4287" width="11.125" style="1445" bestFit="1" customWidth="1"/>
    <col min="4288" max="4288" width="18.125" style="1445" bestFit="1" customWidth="1"/>
    <col min="4289" max="4289" width="14.5" style="1445" customWidth="1"/>
    <col min="4290" max="4292" width="12.5" style="1445" customWidth="1"/>
    <col min="4293" max="4294" width="12.125" style="1445" customWidth="1"/>
    <col min="4295" max="4298" width="12.75" style="1445" customWidth="1"/>
    <col min="4299" max="4299" width="15" style="1445" customWidth="1"/>
    <col min="4300" max="4300" width="15.5" style="1445" customWidth="1"/>
    <col min="4301" max="4301" width="36.125" style="1445" customWidth="1"/>
    <col min="4302" max="4302" width="36.875" style="1445" customWidth="1"/>
    <col min="4303" max="4303" width="6.125" style="1445" customWidth="1"/>
    <col min="4304" max="4528" width="10" style="1445"/>
    <col min="4529" max="4529" width="10.25" style="1445" customWidth="1"/>
    <col min="4530" max="4530" width="6.5" style="1445" customWidth="1"/>
    <col min="4531" max="4531" width="8.25" style="1445" customWidth="1"/>
    <col min="4532" max="4532" width="8.75" style="1445" customWidth="1"/>
    <col min="4533" max="4533" width="34.625" style="1445" customWidth="1"/>
    <col min="4534" max="4534" width="12.125" style="1445" customWidth="1"/>
    <col min="4535" max="4535" width="10" style="1445" customWidth="1"/>
    <col min="4536" max="4536" width="8" style="1445" customWidth="1"/>
    <col min="4537" max="4537" width="13.375" style="1445" customWidth="1"/>
    <col min="4538" max="4542" width="10" style="1445" customWidth="1"/>
    <col min="4543" max="4543" width="11.125" style="1445" bestFit="1" customWidth="1"/>
    <col min="4544" max="4544" width="18.125" style="1445" bestFit="1" customWidth="1"/>
    <col min="4545" max="4545" width="14.5" style="1445" customWidth="1"/>
    <col min="4546" max="4548" width="12.5" style="1445" customWidth="1"/>
    <col min="4549" max="4550" width="12.125" style="1445" customWidth="1"/>
    <col min="4551" max="4554" width="12.75" style="1445" customWidth="1"/>
    <col min="4555" max="4555" width="15" style="1445" customWidth="1"/>
    <col min="4556" max="4556" width="15.5" style="1445" customWidth="1"/>
    <col min="4557" max="4557" width="36.125" style="1445" customWidth="1"/>
    <col min="4558" max="4558" width="36.875" style="1445" customWidth="1"/>
    <col min="4559" max="4559" width="6.125" style="1445" customWidth="1"/>
    <col min="4560" max="4784" width="10" style="1445"/>
    <col min="4785" max="4785" width="10.25" style="1445" customWidth="1"/>
    <col min="4786" max="4786" width="6.5" style="1445" customWidth="1"/>
    <col min="4787" max="4787" width="8.25" style="1445" customWidth="1"/>
    <col min="4788" max="4788" width="8.75" style="1445" customWidth="1"/>
    <col min="4789" max="4789" width="34.625" style="1445" customWidth="1"/>
    <col min="4790" max="4790" width="12.125" style="1445" customWidth="1"/>
    <col min="4791" max="4791" width="10" style="1445" customWidth="1"/>
    <col min="4792" max="4792" width="8" style="1445" customWidth="1"/>
    <col min="4793" max="4793" width="13.375" style="1445" customWidth="1"/>
    <col min="4794" max="4798" width="10" style="1445" customWidth="1"/>
    <col min="4799" max="4799" width="11.125" style="1445" bestFit="1" customWidth="1"/>
    <col min="4800" max="4800" width="18.125" style="1445" bestFit="1" customWidth="1"/>
    <col min="4801" max="4801" width="14.5" style="1445" customWidth="1"/>
    <col min="4802" max="4804" width="12.5" style="1445" customWidth="1"/>
    <col min="4805" max="4806" width="12.125" style="1445" customWidth="1"/>
    <col min="4807" max="4810" width="12.75" style="1445" customWidth="1"/>
    <col min="4811" max="4811" width="15" style="1445" customWidth="1"/>
    <col min="4812" max="4812" width="15.5" style="1445" customWidth="1"/>
    <col min="4813" max="4813" width="36.125" style="1445" customWidth="1"/>
    <col min="4814" max="4814" width="36.875" style="1445" customWidth="1"/>
    <col min="4815" max="4815" width="6.125" style="1445" customWidth="1"/>
    <col min="4816" max="5040" width="10" style="1445"/>
    <col min="5041" max="5041" width="10.25" style="1445" customWidth="1"/>
    <col min="5042" max="5042" width="6.5" style="1445" customWidth="1"/>
    <col min="5043" max="5043" width="8.25" style="1445" customWidth="1"/>
    <col min="5044" max="5044" width="8.75" style="1445" customWidth="1"/>
    <col min="5045" max="5045" width="34.625" style="1445" customWidth="1"/>
    <col min="5046" max="5046" width="12.125" style="1445" customWidth="1"/>
    <col min="5047" max="5047" width="10" style="1445" customWidth="1"/>
    <col min="5048" max="5048" width="8" style="1445" customWidth="1"/>
    <col min="5049" max="5049" width="13.375" style="1445" customWidth="1"/>
    <col min="5050" max="5054" width="10" style="1445" customWidth="1"/>
    <col min="5055" max="5055" width="11.125" style="1445" bestFit="1" customWidth="1"/>
    <col min="5056" max="5056" width="18.125" style="1445" bestFit="1" customWidth="1"/>
    <col min="5057" max="5057" width="14.5" style="1445" customWidth="1"/>
    <col min="5058" max="5060" width="12.5" style="1445" customWidth="1"/>
    <col min="5061" max="5062" width="12.125" style="1445" customWidth="1"/>
    <col min="5063" max="5066" width="12.75" style="1445" customWidth="1"/>
    <col min="5067" max="5067" width="15" style="1445" customWidth="1"/>
    <col min="5068" max="5068" width="15.5" style="1445" customWidth="1"/>
    <col min="5069" max="5069" width="36.125" style="1445" customWidth="1"/>
    <col min="5070" max="5070" width="36.875" style="1445" customWidth="1"/>
    <col min="5071" max="5071" width="6.125" style="1445" customWidth="1"/>
    <col min="5072" max="5296" width="10" style="1445"/>
    <col min="5297" max="5297" width="10.25" style="1445" customWidth="1"/>
    <col min="5298" max="5298" width="6.5" style="1445" customWidth="1"/>
    <col min="5299" max="5299" width="8.25" style="1445" customWidth="1"/>
    <col min="5300" max="5300" width="8.75" style="1445" customWidth="1"/>
    <col min="5301" max="5301" width="34.625" style="1445" customWidth="1"/>
    <col min="5302" max="5302" width="12.125" style="1445" customWidth="1"/>
    <col min="5303" max="5303" width="10" style="1445" customWidth="1"/>
    <col min="5304" max="5304" width="8" style="1445" customWidth="1"/>
    <col min="5305" max="5305" width="13.375" style="1445" customWidth="1"/>
    <col min="5306" max="5310" width="10" style="1445" customWidth="1"/>
    <col min="5311" max="5311" width="11.125" style="1445" bestFit="1" customWidth="1"/>
    <col min="5312" max="5312" width="18.125" style="1445" bestFit="1" customWidth="1"/>
    <col min="5313" max="5313" width="14.5" style="1445" customWidth="1"/>
    <col min="5314" max="5316" width="12.5" style="1445" customWidth="1"/>
    <col min="5317" max="5318" width="12.125" style="1445" customWidth="1"/>
    <col min="5319" max="5322" width="12.75" style="1445" customWidth="1"/>
    <col min="5323" max="5323" width="15" style="1445" customWidth="1"/>
    <col min="5324" max="5324" width="15.5" style="1445" customWidth="1"/>
    <col min="5325" max="5325" width="36.125" style="1445" customWidth="1"/>
    <col min="5326" max="5326" width="36.875" style="1445" customWidth="1"/>
    <col min="5327" max="5327" width="6.125" style="1445" customWidth="1"/>
    <col min="5328" max="5552" width="10" style="1445"/>
    <col min="5553" max="5553" width="10.25" style="1445" customWidth="1"/>
    <col min="5554" max="5554" width="6.5" style="1445" customWidth="1"/>
    <col min="5555" max="5555" width="8.25" style="1445" customWidth="1"/>
    <col min="5556" max="5556" width="8.75" style="1445" customWidth="1"/>
    <col min="5557" max="5557" width="34.625" style="1445" customWidth="1"/>
    <col min="5558" max="5558" width="12.125" style="1445" customWidth="1"/>
    <col min="5559" max="5559" width="10" style="1445" customWidth="1"/>
    <col min="5560" max="5560" width="8" style="1445" customWidth="1"/>
    <col min="5561" max="5561" width="13.375" style="1445" customWidth="1"/>
    <col min="5562" max="5566" width="10" style="1445" customWidth="1"/>
    <col min="5567" max="5567" width="11.125" style="1445" bestFit="1" customWidth="1"/>
    <col min="5568" max="5568" width="18.125" style="1445" bestFit="1" customWidth="1"/>
    <col min="5569" max="5569" width="14.5" style="1445" customWidth="1"/>
    <col min="5570" max="5572" width="12.5" style="1445" customWidth="1"/>
    <col min="5573" max="5574" width="12.125" style="1445" customWidth="1"/>
    <col min="5575" max="5578" width="12.75" style="1445" customWidth="1"/>
    <col min="5579" max="5579" width="15" style="1445" customWidth="1"/>
    <col min="5580" max="5580" width="15.5" style="1445" customWidth="1"/>
    <col min="5581" max="5581" width="36.125" style="1445" customWidth="1"/>
    <col min="5582" max="5582" width="36.875" style="1445" customWidth="1"/>
    <col min="5583" max="5583" width="6.125" style="1445" customWidth="1"/>
    <col min="5584" max="5808" width="10" style="1445"/>
    <col min="5809" max="5809" width="10.25" style="1445" customWidth="1"/>
    <col min="5810" max="5810" width="6.5" style="1445" customWidth="1"/>
    <col min="5811" max="5811" width="8.25" style="1445" customWidth="1"/>
    <col min="5812" max="5812" width="8.75" style="1445" customWidth="1"/>
    <col min="5813" max="5813" width="34.625" style="1445" customWidth="1"/>
    <col min="5814" max="5814" width="12.125" style="1445" customWidth="1"/>
    <col min="5815" max="5815" width="10" style="1445" customWidth="1"/>
    <col min="5816" max="5816" width="8" style="1445" customWidth="1"/>
    <col min="5817" max="5817" width="13.375" style="1445" customWidth="1"/>
    <col min="5818" max="5822" width="10" style="1445" customWidth="1"/>
    <col min="5823" max="5823" width="11.125" style="1445" bestFit="1" customWidth="1"/>
    <col min="5824" max="5824" width="18.125" style="1445" bestFit="1" customWidth="1"/>
    <col min="5825" max="5825" width="14.5" style="1445" customWidth="1"/>
    <col min="5826" max="5828" width="12.5" style="1445" customWidth="1"/>
    <col min="5829" max="5830" width="12.125" style="1445" customWidth="1"/>
    <col min="5831" max="5834" width="12.75" style="1445" customWidth="1"/>
    <col min="5835" max="5835" width="15" style="1445" customWidth="1"/>
    <col min="5836" max="5836" width="15.5" style="1445" customWidth="1"/>
    <col min="5837" max="5837" width="36.125" style="1445" customWidth="1"/>
    <col min="5838" max="5838" width="36.875" style="1445" customWidth="1"/>
    <col min="5839" max="5839" width="6.125" style="1445" customWidth="1"/>
    <col min="5840" max="6064" width="10" style="1445"/>
    <col min="6065" max="6065" width="10.25" style="1445" customWidth="1"/>
    <col min="6066" max="6066" width="6.5" style="1445" customWidth="1"/>
    <col min="6067" max="6067" width="8.25" style="1445" customWidth="1"/>
    <col min="6068" max="6068" width="8.75" style="1445" customWidth="1"/>
    <col min="6069" max="6069" width="34.625" style="1445" customWidth="1"/>
    <col min="6070" max="6070" width="12.125" style="1445" customWidth="1"/>
    <col min="6071" max="6071" width="10" style="1445" customWidth="1"/>
    <col min="6072" max="6072" width="8" style="1445" customWidth="1"/>
    <col min="6073" max="6073" width="13.375" style="1445" customWidth="1"/>
    <col min="6074" max="6078" width="10" style="1445" customWidth="1"/>
    <col min="6079" max="6079" width="11.125" style="1445" bestFit="1" customWidth="1"/>
    <col min="6080" max="6080" width="18.125" style="1445" bestFit="1" customWidth="1"/>
    <col min="6081" max="6081" width="14.5" style="1445" customWidth="1"/>
    <col min="6082" max="6084" width="12.5" style="1445" customWidth="1"/>
    <col min="6085" max="6086" width="12.125" style="1445" customWidth="1"/>
    <col min="6087" max="6090" width="12.75" style="1445" customWidth="1"/>
    <col min="6091" max="6091" width="15" style="1445" customWidth="1"/>
    <col min="6092" max="6092" width="15.5" style="1445" customWidth="1"/>
    <col min="6093" max="6093" width="36.125" style="1445" customWidth="1"/>
    <col min="6094" max="6094" width="36.875" style="1445" customWidth="1"/>
    <col min="6095" max="6095" width="6.125" style="1445" customWidth="1"/>
    <col min="6096" max="6320" width="10" style="1445"/>
    <col min="6321" max="6321" width="10.25" style="1445" customWidth="1"/>
    <col min="6322" max="6322" width="6.5" style="1445" customWidth="1"/>
    <col min="6323" max="6323" width="8.25" style="1445" customWidth="1"/>
    <col min="6324" max="6324" width="8.75" style="1445" customWidth="1"/>
    <col min="6325" max="6325" width="34.625" style="1445" customWidth="1"/>
    <col min="6326" max="6326" width="12.125" style="1445" customWidth="1"/>
    <col min="6327" max="6327" width="10" style="1445" customWidth="1"/>
    <col min="6328" max="6328" width="8" style="1445" customWidth="1"/>
    <col min="6329" max="6329" width="13.375" style="1445" customWidth="1"/>
    <col min="6330" max="6334" width="10" style="1445" customWidth="1"/>
    <col min="6335" max="6335" width="11.125" style="1445" bestFit="1" customWidth="1"/>
    <col min="6336" max="6336" width="18.125" style="1445" bestFit="1" customWidth="1"/>
    <col min="6337" max="6337" width="14.5" style="1445" customWidth="1"/>
    <col min="6338" max="6340" width="12.5" style="1445" customWidth="1"/>
    <col min="6341" max="6342" width="12.125" style="1445" customWidth="1"/>
    <col min="6343" max="6346" width="12.75" style="1445" customWidth="1"/>
    <col min="6347" max="6347" width="15" style="1445" customWidth="1"/>
    <col min="6348" max="6348" width="15.5" style="1445" customWidth="1"/>
    <col min="6349" max="6349" width="36.125" style="1445" customWidth="1"/>
    <col min="6350" max="6350" width="36.875" style="1445" customWidth="1"/>
    <col min="6351" max="6351" width="6.125" style="1445" customWidth="1"/>
    <col min="6352" max="6576" width="10" style="1445"/>
    <col min="6577" max="6577" width="10.25" style="1445" customWidth="1"/>
    <col min="6578" max="6578" width="6.5" style="1445" customWidth="1"/>
    <col min="6579" max="6579" width="8.25" style="1445" customWidth="1"/>
    <col min="6580" max="6580" width="8.75" style="1445" customWidth="1"/>
    <col min="6581" max="6581" width="34.625" style="1445" customWidth="1"/>
    <col min="6582" max="6582" width="12.125" style="1445" customWidth="1"/>
    <col min="6583" max="6583" width="10" style="1445" customWidth="1"/>
    <col min="6584" max="6584" width="8" style="1445" customWidth="1"/>
    <col min="6585" max="6585" width="13.375" style="1445" customWidth="1"/>
    <col min="6586" max="6590" width="10" style="1445" customWidth="1"/>
    <col min="6591" max="6591" width="11.125" style="1445" bestFit="1" customWidth="1"/>
    <col min="6592" max="6592" width="18.125" style="1445" bestFit="1" customWidth="1"/>
    <col min="6593" max="6593" width="14.5" style="1445" customWidth="1"/>
    <col min="6594" max="6596" width="12.5" style="1445" customWidth="1"/>
    <col min="6597" max="6598" width="12.125" style="1445" customWidth="1"/>
    <col min="6599" max="6602" width="12.75" style="1445" customWidth="1"/>
    <col min="6603" max="6603" width="15" style="1445" customWidth="1"/>
    <col min="6604" max="6604" width="15.5" style="1445" customWidth="1"/>
    <col min="6605" max="6605" width="36.125" style="1445" customWidth="1"/>
    <col min="6606" max="6606" width="36.875" style="1445" customWidth="1"/>
    <col min="6607" max="6607" width="6.125" style="1445" customWidth="1"/>
    <col min="6608" max="6832" width="10" style="1445"/>
    <col min="6833" max="6833" width="10.25" style="1445" customWidth="1"/>
    <col min="6834" max="6834" width="6.5" style="1445" customWidth="1"/>
    <col min="6835" max="6835" width="8.25" style="1445" customWidth="1"/>
    <col min="6836" max="6836" width="8.75" style="1445" customWidth="1"/>
    <col min="6837" max="6837" width="34.625" style="1445" customWidth="1"/>
    <col min="6838" max="6838" width="12.125" style="1445" customWidth="1"/>
    <col min="6839" max="6839" width="10" style="1445" customWidth="1"/>
    <col min="6840" max="6840" width="8" style="1445" customWidth="1"/>
    <col min="6841" max="6841" width="13.375" style="1445" customWidth="1"/>
    <col min="6842" max="6846" width="10" style="1445" customWidth="1"/>
    <col min="6847" max="6847" width="11.125" style="1445" bestFit="1" customWidth="1"/>
    <col min="6848" max="6848" width="18.125" style="1445" bestFit="1" customWidth="1"/>
    <col min="6849" max="6849" width="14.5" style="1445" customWidth="1"/>
    <col min="6850" max="6852" width="12.5" style="1445" customWidth="1"/>
    <col min="6853" max="6854" width="12.125" style="1445" customWidth="1"/>
    <col min="6855" max="6858" width="12.75" style="1445" customWidth="1"/>
    <col min="6859" max="6859" width="15" style="1445" customWidth="1"/>
    <col min="6860" max="6860" width="15.5" style="1445" customWidth="1"/>
    <col min="6861" max="6861" width="36.125" style="1445" customWidth="1"/>
    <col min="6862" max="6862" width="36.875" style="1445" customWidth="1"/>
    <col min="6863" max="6863" width="6.125" style="1445" customWidth="1"/>
    <col min="6864" max="7088" width="10" style="1445"/>
    <col min="7089" max="7089" width="10.25" style="1445" customWidth="1"/>
    <col min="7090" max="7090" width="6.5" style="1445" customWidth="1"/>
    <col min="7091" max="7091" width="8.25" style="1445" customWidth="1"/>
    <col min="7092" max="7092" width="8.75" style="1445" customWidth="1"/>
    <col min="7093" max="7093" width="34.625" style="1445" customWidth="1"/>
    <col min="7094" max="7094" width="12.125" style="1445" customWidth="1"/>
    <col min="7095" max="7095" width="10" style="1445" customWidth="1"/>
    <col min="7096" max="7096" width="8" style="1445" customWidth="1"/>
    <col min="7097" max="7097" width="13.375" style="1445" customWidth="1"/>
    <col min="7098" max="7102" width="10" style="1445" customWidth="1"/>
    <col min="7103" max="7103" width="11.125" style="1445" bestFit="1" customWidth="1"/>
    <col min="7104" max="7104" width="18.125" style="1445" bestFit="1" customWidth="1"/>
    <col min="7105" max="7105" width="14.5" style="1445" customWidth="1"/>
    <col min="7106" max="7108" width="12.5" style="1445" customWidth="1"/>
    <col min="7109" max="7110" width="12.125" style="1445" customWidth="1"/>
    <col min="7111" max="7114" width="12.75" style="1445" customWidth="1"/>
    <col min="7115" max="7115" width="15" style="1445" customWidth="1"/>
    <col min="7116" max="7116" width="15.5" style="1445" customWidth="1"/>
    <col min="7117" max="7117" width="36.125" style="1445" customWidth="1"/>
    <col min="7118" max="7118" width="36.875" style="1445" customWidth="1"/>
    <col min="7119" max="7119" width="6.125" style="1445" customWidth="1"/>
    <col min="7120" max="7344" width="10" style="1445"/>
    <col min="7345" max="7345" width="10.25" style="1445" customWidth="1"/>
    <col min="7346" max="7346" width="6.5" style="1445" customWidth="1"/>
    <col min="7347" max="7347" width="8.25" style="1445" customWidth="1"/>
    <col min="7348" max="7348" width="8.75" style="1445" customWidth="1"/>
    <col min="7349" max="7349" width="34.625" style="1445" customWidth="1"/>
    <col min="7350" max="7350" width="12.125" style="1445" customWidth="1"/>
    <col min="7351" max="7351" width="10" style="1445" customWidth="1"/>
    <col min="7352" max="7352" width="8" style="1445" customWidth="1"/>
    <col min="7353" max="7353" width="13.375" style="1445" customWidth="1"/>
    <col min="7354" max="7358" width="10" style="1445" customWidth="1"/>
    <col min="7359" max="7359" width="11.125" style="1445" bestFit="1" customWidth="1"/>
    <col min="7360" max="7360" width="18.125" style="1445" bestFit="1" customWidth="1"/>
    <col min="7361" max="7361" width="14.5" style="1445" customWidth="1"/>
    <col min="7362" max="7364" width="12.5" style="1445" customWidth="1"/>
    <col min="7365" max="7366" width="12.125" style="1445" customWidth="1"/>
    <col min="7367" max="7370" width="12.75" style="1445" customWidth="1"/>
    <col min="7371" max="7371" width="15" style="1445" customWidth="1"/>
    <col min="7372" max="7372" width="15.5" style="1445" customWidth="1"/>
    <col min="7373" max="7373" width="36.125" style="1445" customWidth="1"/>
    <col min="7374" max="7374" width="36.875" style="1445" customWidth="1"/>
    <col min="7375" max="7375" width="6.125" style="1445" customWidth="1"/>
    <col min="7376" max="7600" width="10" style="1445"/>
    <col min="7601" max="7601" width="10.25" style="1445" customWidth="1"/>
    <col min="7602" max="7602" width="6.5" style="1445" customWidth="1"/>
    <col min="7603" max="7603" width="8.25" style="1445" customWidth="1"/>
    <col min="7604" max="7604" width="8.75" style="1445" customWidth="1"/>
    <col min="7605" max="7605" width="34.625" style="1445" customWidth="1"/>
    <col min="7606" max="7606" width="12.125" style="1445" customWidth="1"/>
    <col min="7607" max="7607" width="10" style="1445" customWidth="1"/>
    <col min="7608" max="7608" width="8" style="1445" customWidth="1"/>
    <col min="7609" max="7609" width="13.375" style="1445" customWidth="1"/>
    <col min="7610" max="7614" width="10" style="1445" customWidth="1"/>
    <col min="7615" max="7615" width="11.125" style="1445" bestFit="1" customWidth="1"/>
    <col min="7616" max="7616" width="18.125" style="1445" bestFit="1" customWidth="1"/>
    <col min="7617" max="7617" width="14.5" style="1445" customWidth="1"/>
    <col min="7618" max="7620" width="12.5" style="1445" customWidth="1"/>
    <col min="7621" max="7622" width="12.125" style="1445" customWidth="1"/>
    <col min="7623" max="7626" width="12.75" style="1445" customWidth="1"/>
    <col min="7627" max="7627" width="15" style="1445" customWidth="1"/>
    <col min="7628" max="7628" width="15.5" style="1445" customWidth="1"/>
    <col min="7629" max="7629" width="36.125" style="1445" customWidth="1"/>
    <col min="7630" max="7630" width="36.875" style="1445" customWidth="1"/>
    <col min="7631" max="7631" width="6.125" style="1445" customWidth="1"/>
    <col min="7632" max="7856" width="10" style="1445"/>
    <col min="7857" max="7857" width="10.25" style="1445" customWidth="1"/>
    <col min="7858" max="7858" width="6.5" style="1445" customWidth="1"/>
    <col min="7859" max="7859" width="8.25" style="1445" customWidth="1"/>
    <col min="7860" max="7860" width="8.75" style="1445" customWidth="1"/>
    <col min="7861" max="7861" width="34.625" style="1445" customWidth="1"/>
    <col min="7862" max="7862" width="12.125" style="1445" customWidth="1"/>
    <col min="7863" max="7863" width="10" style="1445" customWidth="1"/>
    <col min="7864" max="7864" width="8" style="1445" customWidth="1"/>
    <col min="7865" max="7865" width="13.375" style="1445" customWidth="1"/>
    <col min="7866" max="7870" width="10" style="1445" customWidth="1"/>
    <col min="7871" max="7871" width="11.125" style="1445" bestFit="1" customWidth="1"/>
    <col min="7872" max="7872" width="18.125" style="1445" bestFit="1" customWidth="1"/>
    <col min="7873" max="7873" width="14.5" style="1445" customWidth="1"/>
    <col min="7874" max="7876" width="12.5" style="1445" customWidth="1"/>
    <col min="7877" max="7878" width="12.125" style="1445" customWidth="1"/>
    <col min="7879" max="7882" width="12.75" style="1445" customWidth="1"/>
    <col min="7883" max="7883" width="15" style="1445" customWidth="1"/>
    <col min="7884" max="7884" width="15.5" style="1445" customWidth="1"/>
    <col min="7885" max="7885" width="36.125" style="1445" customWidth="1"/>
    <col min="7886" max="7886" width="36.875" style="1445" customWidth="1"/>
    <col min="7887" max="7887" width="6.125" style="1445" customWidth="1"/>
    <col min="7888" max="8112" width="10" style="1445"/>
    <col min="8113" max="8113" width="10.25" style="1445" customWidth="1"/>
    <col min="8114" max="8114" width="6.5" style="1445" customWidth="1"/>
    <col min="8115" max="8115" width="8.25" style="1445" customWidth="1"/>
    <col min="8116" max="8116" width="8.75" style="1445" customWidth="1"/>
    <col min="8117" max="8117" width="34.625" style="1445" customWidth="1"/>
    <col min="8118" max="8118" width="12.125" style="1445" customWidth="1"/>
    <col min="8119" max="8119" width="10" style="1445" customWidth="1"/>
    <col min="8120" max="8120" width="8" style="1445" customWidth="1"/>
    <col min="8121" max="8121" width="13.375" style="1445" customWidth="1"/>
    <col min="8122" max="8126" width="10" style="1445" customWidth="1"/>
    <col min="8127" max="8127" width="11.125" style="1445" bestFit="1" customWidth="1"/>
    <col min="8128" max="8128" width="18.125" style="1445" bestFit="1" customWidth="1"/>
    <col min="8129" max="8129" width="14.5" style="1445" customWidth="1"/>
    <col min="8130" max="8132" width="12.5" style="1445" customWidth="1"/>
    <col min="8133" max="8134" width="12.125" style="1445" customWidth="1"/>
    <col min="8135" max="8138" width="12.75" style="1445" customWidth="1"/>
    <col min="8139" max="8139" width="15" style="1445" customWidth="1"/>
    <col min="8140" max="8140" width="15.5" style="1445" customWidth="1"/>
    <col min="8141" max="8141" width="36.125" style="1445" customWidth="1"/>
    <col min="8142" max="8142" width="36.875" style="1445" customWidth="1"/>
    <col min="8143" max="8143" width="6.125" style="1445" customWidth="1"/>
    <col min="8144" max="8368" width="10" style="1445"/>
    <col min="8369" max="8369" width="10.25" style="1445" customWidth="1"/>
    <col min="8370" max="8370" width="6.5" style="1445" customWidth="1"/>
    <col min="8371" max="8371" width="8.25" style="1445" customWidth="1"/>
    <col min="8372" max="8372" width="8.75" style="1445" customWidth="1"/>
    <col min="8373" max="8373" width="34.625" style="1445" customWidth="1"/>
    <col min="8374" max="8374" width="12.125" style="1445" customWidth="1"/>
    <col min="8375" max="8375" width="10" style="1445" customWidth="1"/>
    <col min="8376" max="8376" width="8" style="1445" customWidth="1"/>
    <col min="8377" max="8377" width="13.375" style="1445" customWidth="1"/>
    <col min="8378" max="8382" width="10" style="1445" customWidth="1"/>
    <col min="8383" max="8383" width="11.125" style="1445" bestFit="1" customWidth="1"/>
    <col min="8384" max="8384" width="18.125" style="1445" bestFit="1" customWidth="1"/>
    <col min="8385" max="8385" width="14.5" style="1445" customWidth="1"/>
    <col min="8386" max="8388" width="12.5" style="1445" customWidth="1"/>
    <col min="8389" max="8390" width="12.125" style="1445" customWidth="1"/>
    <col min="8391" max="8394" width="12.75" style="1445" customWidth="1"/>
    <col min="8395" max="8395" width="15" style="1445" customWidth="1"/>
    <col min="8396" max="8396" width="15.5" style="1445" customWidth="1"/>
    <col min="8397" max="8397" width="36.125" style="1445" customWidth="1"/>
    <col min="8398" max="8398" width="36.875" style="1445" customWidth="1"/>
    <col min="8399" max="8399" width="6.125" style="1445" customWidth="1"/>
    <col min="8400" max="8624" width="10" style="1445"/>
    <col min="8625" max="8625" width="10.25" style="1445" customWidth="1"/>
    <col min="8626" max="8626" width="6.5" style="1445" customWidth="1"/>
    <col min="8627" max="8627" width="8.25" style="1445" customWidth="1"/>
    <col min="8628" max="8628" width="8.75" style="1445" customWidth="1"/>
    <col min="8629" max="8629" width="34.625" style="1445" customWidth="1"/>
    <col min="8630" max="8630" width="12.125" style="1445" customWidth="1"/>
    <col min="8631" max="8631" width="10" style="1445" customWidth="1"/>
    <col min="8632" max="8632" width="8" style="1445" customWidth="1"/>
    <col min="8633" max="8633" width="13.375" style="1445" customWidth="1"/>
    <col min="8634" max="8638" width="10" style="1445" customWidth="1"/>
    <col min="8639" max="8639" width="11.125" style="1445" bestFit="1" customWidth="1"/>
    <col min="8640" max="8640" width="18.125" style="1445" bestFit="1" customWidth="1"/>
    <col min="8641" max="8641" width="14.5" style="1445" customWidth="1"/>
    <col min="8642" max="8644" width="12.5" style="1445" customWidth="1"/>
    <col min="8645" max="8646" width="12.125" style="1445" customWidth="1"/>
    <col min="8647" max="8650" width="12.75" style="1445" customWidth="1"/>
    <col min="8651" max="8651" width="15" style="1445" customWidth="1"/>
    <col min="8652" max="8652" width="15.5" style="1445" customWidth="1"/>
    <col min="8653" max="8653" width="36.125" style="1445" customWidth="1"/>
    <col min="8654" max="8654" width="36.875" style="1445" customWidth="1"/>
    <col min="8655" max="8655" width="6.125" style="1445" customWidth="1"/>
    <col min="8656" max="8880" width="10" style="1445"/>
    <col min="8881" max="8881" width="10.25" style="1445" customWidth="1"/>
    <col min="8882" max="8882" width="6.5" style="1445" customWidth="1"/>
    <col min="8883" max="8883" width="8.25" style="1445" customWidth="1"/>
    <col min="8884" max="8884" width="8.75" style="1445" customWidth="1"/>
    <col min="8885" max="8885" width="34.625" style="1445" customWidth="1"/>
    <col min="8886" max="8886" width="12.125" style="1445" customWidth="1"/>
    <col min="8887" max="8887" width="10" style="1445" customWidth="1"/>
    <col min="8888" max="8888" width="8" style="1445" customWidth="1"/>
    <col min="8889" max="8889" width="13.375" style="1445" customWidth="1"/>
    <col min="8890" max="8894" width="10" style="1445" customWidth="1"/>
    <col min="8895" max="8895" width="11.125" style="1445" bestFit="1" customWidth="1"/>
    <col min="8896" max="8896" width="18.125" style="1445" bestFit="1" customWidth="1"/>
    <col min="8897" max="8897" width="14.5" style="1445" customWidth="1"/>
    <col min="8898" max="8900" width="12.5" style="1445" customWidth="1"/>
    <col min="8901" max="8902" width="12.125" style="1445" customWidth="1"/>
    <col min="8903" max="8906" width="12.75" style="1445" customWidth="1"/>
    <col min="8907" max="8907" width="15" style="1445" customWidth="1"/>
    <col min="8908" max="8908" width="15.5" style="1445" customWidth="1"/>
    <col min="8909" max="8909" width="36.125" style="1445" customWidth="1"/>
    <col min="8910" max="8910" width="36.875" style="1445" customWidth="1"/>
    <col min="8911" max="8911" width="6.125" style="1445" customWidth="1"/>
    <col min="8912" max="9136" width="10" style="1445"/>
    <col min="9137" max="9137" width="10.25" style="1445" customWidth="1"/>
    <col min="9138" max="9138" width="6.5" style="1445" customWidth="1"/>
    <col min="9139" max="9139" width="8.25" style="1445" customWidth="1"/>
    <col min="9140" max="9140" width="8.75" style="1445" customWidth="1"/>
    <col min="9141" max="9141" width="34.625" style="1445" customWidth="1"/>
    <col min="9142" max="9142" width="12.125" style="1445" customWidth="1"/>
    <col min="9143" max="9143" width="10" style="1445" customWidth="1"/>
    <col min="9144" max="9144" width="8" style="1445" customWidth="1"/>
    <col min="9145" max="9145" width="13.375" style="1445" customWidth="1"/>
    <col min="9146" max="9150" width="10" style="1445" customWidth="1"/>
    <col min="9151" max="9151" width="11.125" style="1445" bestFit="1" customWidth="1"/>
    <col min="9152" max="9152" width="18.125" style="1445" bestFit="1" customWidth="1"/>
    <col min="9153" max="9153" width="14.5" style="1445" customWidth="1"/>
    <col min="9154" max="9156" width="12.5" style="1445" customWidth="1"/>
    <col min="9157" max="9158" width="12.125" style="1445" customWidth="1"/>
    <col min="9159" max="9162" width="12.75" style="1445" customWidth="1"/>
    <col min="9163" max="9163" width="15" style="1445" customWidth="1"/>
    <col min="9164" max="9164" width="15.5" style="1445" customWidth="1"/>
    <col min="9165" max="9165" width="36.125" style="1445" customWidth="1"/>
    <col min="9166" max="9166" width="36.875" style="1445" customWidth="1"/>
    <col min="9167" max="9167" width="6.125" style="1445" customWidth="1"/>
    <col min="9168" max="9392" width="10" style="1445"/>
    <col min="9393" max="9393" width="10.25" style="1445" customWidth="1"/>
    <col min="9394" max="9394" width="6.5" style="1445" customWidth="1"/>
    <col min="9395" max="9395" width="8.25" style="1445" customWidth="1"/>
    <col min="9396" max="9396" width="8.75" style="1445" customWidth="1"/>
    <col min="9397" max="9397" width="34.625" style="1445" customWidth="1"/>
    <col min="9398" max="9398" width="12.125" style="1445" customWidth="1"/>
    <col min="9399" max="9399" width="10" style="1445" customWidth="1"/>
    <col min="9400" max="9400" width="8" style="1445" customWidth="1"/>
    <col min="9401" max="9401" width="13.375" style="1445" customWidth="1"/>
    <col min="9402" max="9406" width="10" style="1445" customWidth="1"/>
    <col min="9407" max="9407" width="11.125" style="1445" bestFit="1" customWidth="1"/>
    <col min="9408" max="9408" width="18.125" style="1445" bestFit="1" customWidth="1"/>
    <col min="9409" max="9409" width="14.5" style="1445" customWidth="1"/>
    <col min="9410" max="9412" width="12.5" style="1445" customWidth="1"/>
    <col min="9413" max="9414" width="12.125" style="1445" customWidth="1"/>
    <col min="9415" max="9418" width="12.75" style="1445" customWidth="1"/>
    <col min="9419" max="9419" width="15" style="1445" customWidth="1"/>
    <col min="9420" max="9420" width="15.5" style="1445" customWidth="1"/>
    <col min="9421" max="9421" width="36.125" style="1445" customWidth="1"/>
    <col min="9422" max="9422" width="36.875" style="1445" customWidth="1"/>
    <col min="9423" max="9423" width="6.125" style="1445" customWidth="1"/>
    <col min="9424" max="9648" width="10" style="1445"/>
    <col min="9649" max="9649" width="10.25" style="1445" customWidth="1"/>
    <col min="9650" max="9650" width="6.5" style="1445" customWidth="1"/>
    <col min="9651" max="9651" width="8.25" style="1445" customWidth="1"/>
    <col min="9652" max="9652" width="8.75" style="1445" customWidth="1"/>
    <col min="9653" max="9653" width="34.625" style="1445" customWidth="1"/>
    <col min="9654" max="9654" width="12.125" style="1445" customWidth="1"/>
    <col min="9655" max="9655" width="10" style="1445" customWidth="1"/>
    <col min="9656" max="9656" width="8" style="1445" customWidth="1"/>
    <col min="9657" max="9657" width="13.375" style="1445" customWidth="1"/>
    <col min="9658" max="9662" width="10" style="1445" customWidth="1"/>
    <col min="9663" max="9663" width="11.125" style="1445" bestFit="1" customWidth="1"/>
    <col min="9664" max="9664" width="18.125" style="1445" bestFit="1" customWidth="1"/>
    <col min="9665" max="9665" width="14.5" style="1445" customWidth="1"/>
    <col min="9666" max="9668" width="12.5" style="1445" customWidth="1"/>
    <col min="9669" max="9670" width="12.125" style="1445" customWidth="1"/>
    <col min="9671" max="9674" width="12.75" style="1445" customWidth="1"/>
    <col min="9675" max="9675" width="15" style="1445" customWidth="1"/>
    <col min="9676" max="9676" width="15.5" style="1445" customWidth="1"/>
    <col min="9677" max="9677" width="36.125" style="1445" customWidth="1"/>
    <col min="9678" max="9678" width="36.875" style="1445" customWidth="1"/>
    <col min="9679" max="9679" width="6.125" style="1445" customWidth="1"/>
    <col min="9680" max="9904" width="10" style="1445"/>
    <col min="9905" max="9905" width="10.25" style="1445" customWidth="1"/>
    <col min="9906" max="9906" width="6.5" style="1445" customWidth="1"/>
    <col min="9907" max="9907" width="8.25" style="1445" customWidth="1"/>
    <col min="9908" max="9908" width="8.75" style="1445" customWidth="1"/>
    <col min="9909" max="9909" width="34.625" style="1445" customWidth="1"/>
    <col min="9910" max="9910" width="12.125" style="1445" customWidth="1"/>
    <col min="9911" max="9911" width="10" style="1445" customWidth="1"/>
    <col min="9912" max="9912" width="8" style="1445" customWidth="1"/>
    <col min="9913" max="9913" width="13.375" style="1445" customWidth="1"/>
    <col min="9914" max="9918" width="10" style="1445" customWidth="1"/>
    <col min="9919" max="9919" width="11.125" style="1445" bestFit="1" customWidth="1"/>
    <col min="9920" max="9920" width="18.125" style="1445" bestFit="1" customWidth="1"/>
    <col min="9921" max="9921" width="14.5" style="1445" customWidth="1"/>
    <col min="9922" max="9924" width="12.5" style="1445" customWidth="1"/>
    <col min="9925" max="9926" width="12.125" style="1445" customWidth="1"/>
    <col min="9927" max="9930" width="12.75" style="1445" customWidth="1"/>
    <col min="9931" max="9931" width="15" style="1445" customWidth="1"/>
    <col min="9932" max="9932" width="15.5" style="1445" customWidth="1"/>
    <col min="9933" max="9933" width="36.125" style="1445" customWidth="1"/>
    <col min="9934" max="9934" width="36.875" style="1445" customWidth="1"/>
    <col min="9935" max="9935" width="6.125" style="1445" customWidth="1"/>
    <col min="9936" max="10160" width="10" style="1445"/>
    <col min="10161" max="10161" width="10.25" style="1445" customWidth="1"/>
    <col min="10162" max="10162" width="6.5" style="1445" customWidth="1"/>
    <col min="10163" max="10163" width="8.25" style="1445" customWidth="1"/>
    <col min="10164" max="10164" width="8.75" style="1445" customWidth="1"/>
    <col min="10165" max="10165" width="34.625" style="1445" customWidth="1"/>
    <col min="10166" max="10166" width="12.125" style="1445" customWidth="1"/>
    <col min="10167" max="10167" width="10" style="1445" customWidth="1"/>
    <col min="10168" max="10168" width="8" style="1445" customWidth="1"/>
    <col min="10169" max="10169" width="13.375" style="1445" customWidth="1"/>
    <col min="10170" max="10174" width="10" style="1445" customWidth="1"/>
    <col min="10175" max="10175" width="11.125" style="1445" bestFit="1" customWidth="1"/>
    <col min="10176" max="10176" width="18.125" style="1445" bestFit="1" customWidth="1"/>
    <col min="10177" max="10177" width="14.5" style="1445" customWidth="1"/>
    <col min="10178" max="10180" width="12.5" style="1445" customWidth="1"/>
    <col min="10181" max="10182" width="12.125" style="1445" customWidth="1"/>
    <col min="10183" max="10186" width="12.75" style="1445" customWidth="1"/>
    <col min="10187" max="10187" width="15" style="1445" customWidth="1"/>
    <col min="10188" max="10188" width="15.5" style="1445" customWidth="1"/>
    <col min="10189" max="10189" width="36.125" style="1445" customWidth="1"/>
    <col min="10190" max="10190" width="36.875" style="1445" customWidth="1"/>
    <col min="10191" max="10191" width="6.125" style="1445" customWidth="1"/>
    <col min="10192" max="10416" width="10" style="1445"/>
    <col min="10417" max="10417" width="10.25" style="1445" customWidth="1"/>
    <col min="10418" max="10418" width="6.5" style="1445" customWidth="1"/>
    <col min="10419" max="10419" width="8.25" style="1445" customWidth="1"/>
    <col min="10420" max="10420" width="8.75" style="1445" customWidth="1"/>
    <col min="10421" max="10421" width="34.625" style="1445" customWidth="1"/>
    <col min="10422" max="10422" width="12.125" style="1445" customWidth="1"/>
    <col min="10423" max="10423" width="10" style="1445" customWidth="1"/>
    <col min="10424" max="10424" width="8" style="1445" customWidth="1"/>
    <col min="10425" max="10425" width="13.375" style="1445" customWidth="1"/>
    <col min="10426" max="10430" width="10" style="1445" customWidth="1"/>
    <col min="10431" max="10431" width="11.125" style="1445" bestFit="1" customWidth="1"/>
    <col min="10432" max="10432" width="18.125" style="1445" bestFit="1" customWidth="1"/>
    <col min="10433" max="10433" width="14.5" style="1445" customWidth="1"/>
    <col min="10434" max="10436" width="12.5" style="1445" customWidth="1"/>
    <col min="10437" max="10438" width="12.125" style="1445" customWidth="1"/>
    <col min="10439" max="10442" width="12.75" style="1445" customWidth="1"/>
    <col min="10443" max="10443" width="15" style="1445" customWidth="1"/>
    <col min="10444" max="10444" width="15.5" style="1445" customWidth="1"/>
    <col min="10445" max="10445" width="36.125" style="1445" customWidth="1"/>
    <col min="10446" max="10446" width="36.875" style="1445" customWidth="1"/>
    <col min="10447" max="10447" width="6.125" style="1445" customWidth="1"/>
    <col min="10448" max="10672" width="10" style="1445"/>
    <col min="10673" max="10673" width="10.25" style="1445" customWidth="1"/>
    <col min="10674" max="10674" width="6.5" style="1445" customWidth="1"/>
    <col min="10675" max="10675" width="8.25" style="1445" customWidth="1"/>
    <col min="10676" max="10676" width="8.75" style="1445" customWidth="1"/>
    <col min="10677" max="10677" width="34.625" style="1445" customWidth="1"/>
    <col min="10678" max="10678" width="12.125" style="1445" customWidth="1"/>
    <col min="10679" max="10679" width="10" style="1445" customWidth="1"/>
    <col min="10680" max="10680" width="8" style="1445" customWidth="1"/>
    <col min="10681" max="10681" width="13.375" style="1445" customWidth="1"/>
    <col min="10682" max="10686" width="10" style="1445" customWidth="1"/>
    <col min="10687" max="10687" width="11.125" style="1445" bestFit="1" customWidth="1"/>
    <col min="10688" max="10688" width="18.125" style="1445" bestFit="1" customWidth="1"/>
    <col min="10689" max="10689" width="14.5" style="1445" customWidth="1"/>
    <col min="10690" max="10692" width="12.5" style="1445" customWidth="1"/>
    <col min="10693" max="10694" width="12.125" style="1445" customWidth="1"/>
    <col min="10695" max="10698" width="12.75" style="1445" customWidth="1"/>
    <col min="10699" max="10699" width="15" style="1445" customWidth="1"/>
    <col min="10700" max="10700" width="15.5" style="1445" customWidth="1"/>
    <col min="10701" max="10701" width="36.125" style="1445" customWidth="1"/>
    <col min="10702" max="10702" width="36.875" style="1445" customWidth="1"/>
    <col min="10703" max="10703" width="6.125" style="1445" customWidth="1"/>
    <col min="10704" max="10928" width="10" style="1445"/>
    <col min="10929" max="10929" width="10.25" style="1445" customWidth="1"/>
    <col min="10930" max="10930" width="6.5" style="1445" customWidth="1"/>
    <col min="10931" max="10931" width="8.25" style="1445" customWidth="1"/>
    <col min="10932" max="10932" width="8.75" style="1445" customWidth="1"/>
    <col min="10933" max="10933" width="34.625" style="1445" customWidth="1"/>
    <col min="10934" max="10934" width="12.125" style="1445" customWidth="1"/>
    <col min="10935" max="10935" width="10" style="1445" customWidth="1"/>
    <col min="10936" max="10936" width="8" style="1445" customWidth="1"/>
    <col min="10937" max="10937" width="13.375" style="1445" customWidth="1"/>
    <col min="10938" max="10942" width="10" style="1445" customWidth="1"/>
    <col min="10943" max="10943" width="11.125" style="1445" bestFit="1" customWidth="1"/>
    <col min="10944" max="10944" width="18.125" style="1445" bestFit="1" customWidth="1"/>
    <col min="10945" max="10945" width="14.5" style="1445" customWidth="1"/>
    <col min="10946" max="10948" width="12.5" style="1445" customWidth="1"/>
    <col min="10949" max="10950" width="12.125" style="1445" customWidth="1"/>
    <col min="10951" max="10954" width="12.75" style="1445" customWidth="1"/>
    <col min="10955" max="10955" width="15" style="1445" customWidth="1"/>
    <col min="10956" max="10956" width="15.5" style="1445" customWidth="1"/>
    <col min="10957" max="10957" width="36.125" style="1445" customWidth="1"/>
    <col min="10958" max="10958" width="36.875" style="1445" customWidth="1"/>
    <col min="10959" max="10959" width="6.125" style="1445" customWidth="1"/>
    <col min="10960" max="11184" width="10" style="1445"/>
    <col min="11185" max="11185" width="10.25" style="1445" customWidth="1"/>
    <col min="11186" max="11186" width="6.5" style="1445" customWidth="1"/>
    <col min="11187" max="11187" width="8.25" style="1445" customWidth="1"/>
    <col min="11188" max="11188" width="8.75" style="1445" customWidth="1"/>
    <col min="11189" max="11189" width="34.625" style="1445" customWidth="1"/>
    <col min="11190" max="11190" width="12.125" style="1445" customWidth="1"/>
    <col min="11191" max="11191" width="10" style="1445" customWidth="1"/>
    <col min="11192" max="11192" width="8" style="1445" customWidth="1"/>
    <col min="11193" max="11193" width="13.375" style="1445" customWidth="1"/>
    <col min="11194" max="11198" width="10" style="1445" customWidth="1"/>
    <col min="11199" max="11199" width="11.125" style="1445" bestFit="1" customWidth="1"/>
    <col min="11200" max="11200" width="18.125" style="1445" bestFit="1" customWidth="1"/>
    <col min="11201" max="11201" width="14.5" style="1445" customWidth="1"/>
    <col min="11202" max="11204" width="12.5" style="1445" customWidth="1"/>
    <col min="11205" max="11206" width="12.125" style="1445" customWidth="1"/>
    <col min="11207" max="11210" width="12.75" style="1445" customWidth="1"/>
    <col min="11211" max="11211" width="15" style="1445" customWidth="1"/>
    <col min="11212" max="11212" width="15.5" style="1445" customWidth="1"/>
    <col min="11213" max="11213" width="36.125" style="1445" customWidth="1"/>
    <col min="11214" max="11214" width="36.875" style="1445" customWidth="1"/>
    <col min="11215" max="11215" width="6.125" style="1445" customWidth="1"/>
    <col min="11216" max="11440" width="10" style="1445"/>
    <col min="11441" max="11441" width="10.25" style="1445" customWidth="1"/>
    <col min="11442" max="11442" width="6.5" style="1445" customWidth="1"/>
    <col min="11443" max="11443" width="8.25" style="1445" customWidth="1"/>
    <col min="11444" max="11444" width="8.75" style="1445" customWidth="1"/>
    <col min="11445" max="11445" width="34.625" style="1445" customWidth="1"/>
    <col min="11446" max="11446" width="12.125" style="1445" customWidth="1"/>
    <col min="11447" max="11447" width="10" style="1445" customWidth="1"/>
    <col min="11448" max="11448" width="8" style="1445" customWidth="1"/>
    <col min="11449" max="11449" width="13.375" style="1445" customWidth="1"/>
    <col min="11450" max="11454" width="10" style="1445" customWidth="1"/>
    <col min="11455" max="11455" width="11.125" style="1445" bestFit="1" customWidth="1"/>
    <col min="11456" max="11456" width="18.125" style="1445" bestFit="1" customWidth="1"/>
    <col min="11457" max="11457" width="14.5" style="1445" customWidth="1"/>
    <col min="11458" max="11460" width="12.5" style="1445" customWidth="1"/>
    <col min="11461" max="11462" width="12.125" style="1445" customWidth="1"/>
    <col min="11463" max="11466" width="12.75" style="1445" customWidth="1"/>
    <col min="11467" max="11467" width="15" style="1445" customWidth="1"/>
    <col min="11468" max="11468" width="15.5" style="1445" customWidth="1"/>
    <col min="11469" max="11469" width="36.125" style="1445" customWidth="1"/>
    <col min="11470" max="11470" width="36.875" style="1445" customWidth="1"/>
    <col min="11471" max="11471" width="6.125" style="1445" customWidth="1"/>
    <col min="11472" max="11696" width="10" style="1445"/>
    <col min="11697" max="11697" width="10.25" style="1445" customWidth="1"/>
    <col min="11698" max="11698" width="6.5" style="1445" customWidth="1"/>
    <col min="11699" max="11699" width="8.25" style="1445" customWidth="1"/>
    <col min="11700" max="11700" width="8.75" style="1445" customWidth="1"/>
    <col min="11701" max="11701" width="34.625" style="1445" customWidth="1"/>
    <col min="11702" max="11702" width="12.125" style="1445" customWidth="1"/>
    <col min="11703" max="11703" width="10" style="1445" customWidth="1"/>
    <col min="11704" max="11704" width="8" style="1445" customWidth="1"/>
    <col min="11705" max="11705" width="13.375" style="1445" customWidth="1"/>
    <col min="11706" max="11710" width="10" style="1445" customWidth="1"/>
    <col min="11711" max="11711" width="11.125" style="1445" bestFit="1" customWidth="1"/>
    <col min="11712" max="11712" width="18.125" style="1445" bestFit="1" customWidth="1"/>
    <col min="11713" max="11713" width="14.5" style="1445" customWidth="1"/>
    <col min="11714" max="11716" width="12.5" style="1445" customWidth="1"/>
    <col min="11717" max="11718" width="12.125" style="1445" customWidth="1"/>
    <col min="11719" max="11722" width="12.75" style="1445" customWidth="1"/>
    <col min="11723" max="11723" width="15" style="1445" customWidth="1"/>
    <col min="11724" max="11724" width="15.5" style="1445" customWidth="1"/>
    <col min="11725" max="11725" width="36.125" style="1445" customWidth="1"/>
    <col min="11726" max="11726" width="36.875" style="1445" customWidth="1"/>
    <col min="11727" max="11727" width="6.125" style="1445" customWidth="1"/>
    <col min="11728" max="11952" width="10" style="1445"/>
    <col min="11953" max="11953" width="10.25" style="1445" customWidth="1"/>
    <col min="11954" max="11954" width="6.5" style="1445" customWidth="1"/>
    <col min="11955" max="11955" width="8.25" style="1445" customWidth="1"/>
    <col min="11956" max="11956" width="8.75" style="1445" customWidth="1"/>
    <col min="11957" max="11957" width="34.625" style="1445" customWidth="1"/>
    <col min="11958" max="11958" width="12.125" style="1445" customWidth="1"/>
    <col min="11959" max="11959" width="10" style="1445" customWidth="1"/>
    <col min="11960" max="11960" width="8" style="1445" customWidth="1"/>
    <col min="11961" max="11961" width="13.375" style="1445" customWidth="1"/>
    <col min="11962" max="11966" width="10" style="1445" customWidth="1"/>
    <col min="11967" max="11967" width="11.125" style="1445" bestFit="1" customWidth="1"/>
    <col min="11968" max="11968" width="18.125" style="1445" bestFit="1" customWidth="1"/>
    <col min="11969" max="11969" width="14.5" style="1445" customWidth="1"/>
    <col min="11970" max="11972" width="12.5" style="1445" customWidth="1"/>
    <col min="11973" max="11974" width="12.125" style="1445" customWidth="1"/>
    <col min="11975" max="11978" width="12.75" style="1445" customWidth="1"/>
    <col min="11979" max="11979" width="15" style="1445" customWidth="1"/>
    <col min="11980" max="11980" width="15.5" style="1445" customWidth="1"/>
    <col min="11981" max="11981" width="36.125" style="1445" customWidth="1"/>
    <col min="11982" max="11982" width="36.875" style="1445" customWidth="1"/>
    <col min="11983" max="11983" width="6.125" style="1445" customWidth="1"/>
    <col min="11984" max="12208" width="10" style="1445"/>
    <col min="12209" max="12209" width="10.25" style="1445" customWidth="1"/>
    <col min="12210" max="12210" width="6.5" style="1445" customWidth="1"/>
    <col min="12211" max="12211" width="8.25" style="1445" customWidth="1"/>
    <col min="12212" max="12212" width="8.75" style="1445" customWidth="1"/>
    <col min="12213" max="12213" width="34.625" style="1445" customWidth="1"/>
    <col min="12214" max="12214" width="12.125" style="1445" customWidth="1"/>
    <col min="12215" max="12215" width="10" style="1445" customWidth="1"/>
    <col min="12216" max="12216" width="8" style="1445" customWidth="1"/>
    <col min="12217" max="12217" width="13.375" style="1445" customWidth="1"/>
    <col min="12218" max="12222" width="10" style="1445" customWidth="1"/>
    <col min="12223" max="12223" width="11.125" style="1445" bestFit="1" customWidth="1"/>
    <col min="12224" max="12224" width="18.125" style="1445" bestFit="1" customWidth="1"/>
    <col min="12225" max="12225" width="14.5" style="1445" customWidth="1"/>
    <col min="12226" max="12228" width="12.5" style="1445" customWidth="1"/>
    <col min="12229" max="12230" width="12.125" style="1445" customWidth="1"/>
    <col min="12231" max="12234" width="12.75" style="1445" customWidth="1"/>
    <col min="12235" max="12235" width="15" style="1445" customWidth="1"/>
    <col min="12236" max="12236" width="15.5" style="1445" customWidth="1"/>
    <col min="12237" max="12237" width="36.125" style="1445" customWidth="1"/>
    <col min="12238" max="12238" width="36.875" style="1445" customWidth="1"/>
    <col min="12239" max="12239" width="6.125" style="1445" customWidth="1"/>
    <col min="12240" max="12464" width="10" style="1445"/>
    <col min="12465" max="12465" width="10.25" style="1445" customWidth="1"/>
    <col min="12466" max="12466" width="6.5" style="1445" customWidth="1"/>
    <col min="12467" max="12467" width="8.25" style="1445" customWidth="1"/>
    <col min="12468" max="12468" width="8.75" style="1445" customWidth="1"/>
    <col min="12469" max="12469" width="34.625" style="1445" customWidth="1"/>
    <col min="12470" max="12470" width="12.125" style="1445" customWidth="1"/>
    <col min="12471" max="12471" width="10" style="1445" customWidth="1"/>
    <col min="12472" max="12472" width="8" style="1445" customWidth="1"/>
    <col min="12473" max="12473" width="13.375" style="1445" customWidth="1"/>
    <col min="12474" max="12478" width="10" style="1445" customWidth="1"/>
    <col min="12479" max="12479" width="11.125" style="1445" bestFit="1" customWidth="1"/>
    <col min="12480" max="12480" width="18.125" style="1445" bestFit="1" customWidth="1"/>
    <col min="12481" max="12481" width="14.5" style="1445" customWidth="1"/>
    <col min="12482" max="12484" width="12.5" style="1445" customWidth="1"/>
    <col min="12485" max="12486" width="12.125" style="1445" customWidth="1"/>
    <col min="12487" max="12490" width="12.75" style="1445" customWidth="1"/>
    <col min="12491" max="12491" width="15" style="1445" customWidth="1"/>
    <col min="12492" max="12492" width="15.5" style="1445" customWidth="1"/>
    <col min="12493" max="12493" width="36.125" style="1445" customWidth="1"/>
    <col min="12494" max="12494" width="36.875" style="1445" customWidth="1"/>
    <col min="12495" max="12495" width="6.125" style="1445" customWidth="1"/>
    <col min="12496" max="12720" width="10" style="1445"/>
    <col min="12721" max="12721" width="10.25" style="1445" customWidth="1"/>
    <col min="12722" max="12722" width="6.5" style="1445" customWidth="1"/>
    <col min="12723" max="12723" width="8.25" style="1445" customWidth="1"/>
    <col min="12724" max="12724" width="8.75" style="1445" customWidth="1"/>
    <col min="12725" max="12725" width="34.625" style="1445" customWidth="1"/>
    <col min="12726" max="12726" width="12.125" style="1445" customWidth="1"/>
    <col min="12727" max="12727" width="10" style="1445" customWidth="1"/>
    <col min="12728" max="12728" width="8" style="1445" customWidth="1"/>
    <col min="12729" max="12729" width="13.375" style="1445" customWidth="1"/>
    <col min="12730" max="12734" width="10" style="1445" customWidth="1"/>
    <col min="12735" max="12735" width="11.125" style="1445" bestFit="1" customWidth="1"/>
    <col min="12736" max="12736" width="18.125" style="1445" bestFit="1" customWidth="1"/>
    <col min="12737" max="12737" width="14.5" style="1445" customWidth="1"/>
    <col min="12738" max="12740" width="12.5" style="1445" customWidth="1"/>
    <col min="12741" max="12742" width="12.125" style="1445" customWidth="1"/>
    <col min="12743" max="12746" width="12.75" style="1445" customWidth="1"/>
    <col min="12747" max="12747" width="15" style="1445" customWidth="1"/>
    <col min="12748" max="12748" width="15.5" style="1445" customWidth="1"/>
    <col min="12749" max="12749" width="36.125" style="1445" customWidth="1"/>
    <col min="12750" max="12750" width="36.875" style="1445" customWidth="1"/>
    <col min="12751" max="12751" width="6.125" style="1445" customWidth="1"/>
    <col min="12752" max="12976" width="10" style="1445"/>
    <col min="12977" max="12977" width="10.25" style="1445" customWidth="1"/>
    <col min="12978" max="12978" width="6.5" style="1445" customWidth="1"/>
    <col min="12979" max="12979" width="8.25" style="1445" customWidth="1"/>
    <col min="12980" max="12980" width="8.75" style="1445" customWidth="1"/>
    <col min="12981" max="12981" width="34.625" style="1445" customWidth="1"/>
    <col min="12982" max="12982" width="12.125" style="1445" customWidth="1"/>
    <col min="12983" max="12983" width="10" style="1445" customWidth="1"/>
    <col min="12984" max="12984" width="8" style="1445" customWidth="1"/>
    <col min="12985" max="12985" width="13.375" style="1445" customWidth="1"/>
    <col min="12986" max="12990" width="10" style="1445" customWidth="1"/>
    <col min="12991" max="12991" width="11.125" style="1445" bestFit="1" customWidth="1"/>
    <col min="12992" max="12992" width="18.125" style="1445" bestFit="1" customWidth="1"/>
    <col min="12993" max="12993" width="14.5" style="1445" customWidth="1"/>
    <col min="12994" max="12996" width="12.5" style="1445" customWidth="1"/>
    <col min="12997" max="12998" width="12.125" style="1445" customWidth="1"/>
    <col min="12999" max="13002" width="12.75" style="1445" customWidth="1"/>
    <col min="13003" max="13003" width="15" style="1445" customWidth="1"/>
    <col min="13004" max="13004" width="15.5" style="1445" customWidth="1"/>
    <col min="13005" max="13005" width="36.125" style="1445" customWidth="1"/>
    <col min="13006" max="13006" width="36.875" style="1445" customWidth="1"/>
    <col min="13007" max="13007" width="6.125" style="1445" customWidth="1"/>
    <col min="13008" max="13232" width="10" style="1445"/>
    <col min="13233" max="13233" width="10.25" style="1445" customWidth="1"/>
    <col min="13234" max="13234" width="6.5" style="1445" customWidth="1"/>
    <col min="13235" max="13235" width="8.25" style="1445" customWidth="1"/>
    <col min="13236" max="13236" width="8.75" style="1445" customWidth="1"/>
    <col min="13237" max="13237" width="34.625" style="1445" customWidth="1"/>
    <col min="13238" max="13238" width="12.125" style="1445" customWidth="1"/>
    <col min="13239" max="13239" width="10" style="1445" customWidth="1"/>
    <col min="13240" max="13240" width="8" style="1445" customWidth="1"/>
    <col min="13241" max="13241" width="13.375" style="1445" customWidth="1"/>
    <col min="13242" max="13246" width="10" style="1445" customWidth="1"/>
    <col min="13247" max="13247" width="11.125" style="1445" bestFit="1" customWidth="1"/>
    <col min="13248" max="13248" width="18.125" style="1445" bestFit="1" customWidth="1"/>
    <col min="13249" max="13249" width="14.5" style="1445" customWidth="1"/>
    <col min="13250" max="13252" width="12.5" style="1445" customWidth="1"/>
    <col min="13253" max="13254" width="12.125" style="1445" customWidth="1"/>
    <col min="13255" max="13258" width="12.75" style="1445" customWidth="1"/>
    <col min="13259" max="13259" width="15" style="1445" customWidth="1"/>
    <col min="13260" max="13260" width="15.5" style="1445" customWidth="1"/>
    <col min="13261" max="13261" width="36.125" style="1445" customWidth="1"/>
    <col min="13262" max="13262" width="36.875" style="1445" customWidth="1"/>
    <col min="13263" max="13263" width="6.125" style="1445" customWidth="1"/>
    <col min="13264" max="13488" width="10" style="1445"/>
    <col min="13489" max="13489" width="10.25" style="1445" customWidth="1"/>
    <col min="13490" max="13490" width="6.5" style="1445" customWidth="1"/>
    <col min="13491" max="13491" width="8.25" style="1445" customWidth="1"/>
    <col min="13492" max="13492" width="8.75" style="1445" customWidth="1"/>
    <col min="13493" max="13493" width="34.625" style="1445" customWidth="1"/>
    <col min="13494" max="13494" width="12.125" style="1445" customWidth="1"/>
    <col min="13495" max="13495" width="10" style="1445" customWidth="1"/>
    <col min="13496" max="13496" width="8" style="1445" customWidth="1"/>
    <col min="13497" max="13497" width="13.375" style="1445" customWidth="1"/>
    <col min="13498" max="13502" width="10" style="1445" customWidth="1"/>
    <col min="13503" max="13503" width="11.125" style="1445" bestFit="1" customWidth="1"/>
    <col min="13504" max="13504" width="18.125" style="1445" bestFit="1" customWidth="1"/>
    <col min="13505" max="13505" width="14.5" style="1445" customWidth="1"/>
    <col min="13506" max="13508" width="12.5" style="1445" customWidth="1"/>
    <col min="13509" max="13510" width="12.125" style="1445" customWidth="1"/>
    <col min="13511" max="13514" width="12.75" style="1445" customWidth="1"/>
    <col min="13515" max="13515" width="15" style="1445" customWidth="1"/>
    <col min="13516" max="13516" width="15.5" style="1445" customWidth="1"/>
    <col min="13517" max="13517" width="36.125" style="1445" customWidth="1"/>
    <col min="13518" max="13518" width="36.875" style="1445" customWidth="1"/>
    <col min="13519" max="13519" width="6.125" style="1445" customWidth="1"/>
    <col min="13520" max="13744" width="10" style="1445"/>
    <col min="13745" max="13745" width="10.25" style="1445" customWidth="1"/>
    <col min="13746" max="13746" width="6.5" style="1445" customWidth="1"/>
    <col min="13747" max="13747" width="8.25" style="1445" customWidth="1"/>
    <col min="13748" max="13748" width="8.75" style="1445" customWidth="1"/>
    <col min="13749" max="13749" width="34.625" style="1445" customWidth="1"/>
    <col min="13750" max="13750" width="12.125" style="1445" customWidth="1"/>
    <col min="13751" max="13751" width="10" style="1445" customWidth="1"/>
    <col min="13752" max="13752" width="8" style="1445" customWidth="1"/>
    <col min="13753" max="13753" width="13.375" style="1445" customWidth="1"/>
    <col min="13754" max="13758" width="10" style="1445" customWidth="1"/>
    <col min="13759" max="13759" width="11.125" style="1445" bestFit="1" customWidth="1"/>
    <col min="13760" max="13760" width="18.125" style="1445" bestFit="1" customWidth="1"/>
    <col min="13761" max="13761" width="14.5" style="1445" customWidth="1"/>
    <col min="13762" max="13764" width="12.5" style="1445" customWidth="1"/>
    <col min="13765" max="13766" width="12.125" style="1445" customWidth="1"/>
    <col min="13767" max="13770" width="12.75" style="1445" customWidth="1"/>
    <col min="13771" max="13771" width="15" style="1445" customWidth="1"/>
    <col min="13772" max="13772" width="15.5" style="1445" customWidth="1"/>
    <col min="13773" max="13773" width="36.125" style="1445" customWidth="1"/>
    <col min="13774" max="13774" width="36.875" style="1445" customWidth="1"/>
    <col min="13775" max="13775" width="6.125" style="1445" customWidth="1"/>
    <col min="13776" max="14000" width="10" style="1445"/>
    <col min="14001" max="14001" width="10.25" style="1445" customWidth="1"/>
    <col min="14002" max="14002" width="6.5" style="1445" customWidth="1"/>
    <col min="14003" max="14003" width="8.25" style="1445" customWidth="1"/>
    <col min="14004" max="14004" width="8.75" style="1445" customWidth="1"/>
    <col min="14005" max="14005" width="34.625" style="1445" customWidth="1"/>
    <col min="14006" max="14006" width="12.125" style="1445" customWidth="1"/>
    <col min="14007" max="14007" width="10" style="1445" customWidth="1"/>
    <col min="14008" max="14008" width="8" style="1445" customWidth="1"/>
    <col min="14009" max="14009" width="13.375" style="1445" customWidth="1"/>
    <col min="14010" max="14014" width="10" style="1445" customWidth="1"/>
    <col min="14015" max="14015" width="11.125" style="1445" bestFit="1" customWidth="1"/>
    <col min="14016" max="14016" width="18.125" style="1445" bestFit="1" customWidth="1"/>
    <col min="14017" max="14017" width="14.5" style="1445" customWidth="1"/>
    <col min="14018" max="14020" width="12.5" style="1445" customWidth="1"/>
    <col min="14021" max="14022" width="12.125" style="1445" customWidth="1"/>
    <col min="14023" max="14026" width="12.75" style="1445" customWidth="1"/>
    <col min="14027" max="14027" width="15" style="1445" customWidth="1"/>
    <col min="14028" max="14028" width="15.5" style="1445" customWidth="1"/>
    <col min="14029" max="14029" width="36.125" style="1445" customWidth="1"/>
    <col min="14030" max="14030" width="36.875" style="1445" customWidth="1"/>
    <col min="14031" max="14031" width="6.125" style="1445" customWidth="1"/>
    <col min="14032" max="14256" width="10" style="1445"/>
    <col min="14257" max="14257" width="10.25" style="1445" customWidth="1"/>
    <col min="14258" max="14258" width="6.5" style="1445" customWidth="1"/>
    <col min="14259" max="14259" width="8.25" style="1445" customWidth="1"/>
    <col min="14260" max="14260" width="8.75" style="1445" customWidth="1"/>
    <col min="14261" max="14261" width="34.625" style="1445" customWidth="1"/>
    <col min="14262" max="14262" width="12.125" style="1445" customWidth="1"/>
    <col min="14263" max="14263" width="10" style="1445" customWidth="1"/>
    <col min="14264" max="14264" width="8" style="1445" customWidth="1"/>
    <col min="14265" max="14265" width="13.375" style="1445" customWidth="1"/>
    <col min="14266" max="14270" width="10" style="1445" customWidth="1"/>
    <col min="14271" max="14271" width="11.125" style="1445" bestFit="1" customWidth="1"/>
    <col min="14272" max="14272" width="18.125" style="1445" bestFit="1" customWidth="1"/>
    <col min="14273" max="14273" width="14.5" style="1445" customWidth="1"/>
    <col min="14274" max="14276" width="12.5" style="1445" customWidth="1"/>
    <col min="14277" max="14278" width="12.125" style="1445" customWidth="1"/>
    <col min="14279" max="14282" width="12.75" style="1445" customWidth="1"/>
    <col min="14283" max="14283" width="15" style="1445" customWidth="1"/>
    <col min="14284" max="14284" width="15.5" style="1445" customWidth="1"/>
    <col min="14285" max="14285" width="36.125" style="1445" customWidth="1"/>
    <col min="14286" max="14286" width="36.875" style="1445" customWidth="1"/>
    <col min="14287" max="14287" width="6.125" style="1445" customWidth="1"/>
    <col min="14288" max="14512" width="10" style="1445"/>
    <col min="14513" max="14513" width="10.25" style="1445" customWidth="1"/>
    <col min="14514" max="14514" width="6.5" style="1445" customWidth="1"/>
    <col min="14515" max="14515" width="8.25" style="1445" customWidth="1"/>
    <col min="14516" max="14516" width="8.75" style="1445" customWidth="1"/>
    <col min="14517" max="14517" width="34.625" style="1445" customWidth="1"/>
    <col min="14518" max="14518" width="12.125" style="1445" customWidth="1"/>
    <col min="14519" max="14519" width="10" style="1445" customWidth="1"/>
    <col min="14520" max="14520" width="8" style="1445" customWidth="1"/>
    <col min="14521" max="14521" width="13.375" style="1445" customWidth="1"/>
    <col min="14522" max="14526" width="10" style="1445" customWidth="1"/>
    <col min="14527" max="14527" width="11.125" style="1445" bestFit="1" customWidth="1"/>
    <col min="14528" max="14528" width="18.125" style="1445" bestFit="1" customWidth="1"/>
    <col min="14529" max="14529" width="14.5" style="1445" customWidth="1"/>
    <col min="14530" max="14532" width="12.5" style="1445" customWidth="1"/>
    <col min="14533" max="14534" width="12.125" style="1445" customWidth="1"/>
    <col min="14535" max="14538" width="12.75" style="1445" customWidth="1"/>
    <col min="14539" max="14539" width="15" style="1445" customWidth="1"/>
    <col min="14540" max="14540" width="15.5" style="1445" customWidth="1"/>
    <col min="14541" max="14541" width="36.125" style="1445" customWidth="1"/>
    <col min="14542" max="14542" width="36.875" style="1445" customWidth="1"/>
    <col min="14543" max="14543" width="6.125" style="1445" customWidth="1"/>
    <col min="14544" max="14768" width="10" style="1445"/>
    <col min="14769" max="14769" width="10.25" style="1445" customWidth="1"/>
    <col min="14770" max="14770" width="6.5" style="1445" customWidth="1"/>
    <col min="14771" max="14771" width="8.25" style="1445" customWidth="1"/>
    <col min="14772" max="14772" width="8.75" style="1445" customWidth="1"/>
    <col min="14773" max="14773" width="34.625" style="1445" customWidth="1"/>
    <col min="14774" max="14774" width="12.125" style="1445" customWidth="1"/>
    <col min="14775" max="14775" width="10" style="1445" customWidth="1"/>
    <col min="14776" max="14776" width="8" style="1445" customWidth="1"/>
    <col min="14777" max="14777" width="13.375" style="1445" customWidth="1"/>
    <col min="14778" max="14782" width="10" style="1445" customWidth="1"/>
    <col min="14783" max="14783" width="11.125" style="1445" bestFit="1" customWidth="1"/>
    <col min="14784" max="14784" width="18.125" style="1445" bestFit="1" customWidth="1"/>
    <col min="14785" max="14785" width="14.5" style="1445" customWidth="1"/>
    <col min="14786" max="14788" width="12.5" style="1445" customWidth="1"/>
    <col min="14789" max="14790" width="12.125" style="1445" customWidth="1"/>
    <col min="14791" max="14794" width="12.75" style="1445" customWidth="1"/>
    <col min="14795" max="14795" width="15" style="1445" customWidth="1"/>
    <col min="14796" max="14796" width="15.5" style="1445" customWidth="1"/>
    <col min="14797" max="14797" width="36.125" style="1445" customWidth="1"/>
    <col min="14798" max="14798" width="36.875" style="1445" customWidth="1"/>
    <col min="14799" max="14799" width="6.125" style="1445" customWidth="1"/>
    <col min="14800" max="15024" width="10" style="1445"/>
    <col min="15025" max="15025" width="10.25" style="1445" customWidth="1"/>
    <col min="15026" max="15026" width="6.5" style="1445" customWidth="1"/>
    <col min="15027" max="15027" width="8.25" style="1445" customWidth="1"/>
    <col min="15028" max="15028" width="8.75" style="1445" customWidth="1"/>
    <col min="15029" max="15029" width="34.625" style="1445" customWidth="1"/>
    <col min="15030" max="15030" width="12.125" style="1445" customWidth="1"/>
    <col min="15031" max="15031" width="10" style="1445" customWidth="1"/>
    <col min="15032" max="15032" width="8" style="1445" customWidth="1"/>
    <col min="15033" max="15033" width="13.375" style="1445" customWidth="1"/>
    <col min="15034" max="15038" width="10" style="1445" customWidth="1"/>
    <col min="15039" max="15039" width="11.125" style="1445" bestFit="1" customWidth="1"/>
    <col min="15040" max="15040" width="18.125" style="1445" bestFit="1" customWidth="1"/>
    <col min="15041" max="15041" width="14.5" style="1445" customWidth="1"/>
    <col min="15042" max="15044" width="12.5" style="1445" customWidth="1"/>
    <col min="15045" max="15046" width="12.125" style="1445" customWidth="1"/>
    <col min="15047" max="15050" width="12.75" style="1445" customWidth="1"/>
    <col min="15051" max="15051" width="15" style="1445" customWidth="1"/>
    <col min="15052" max="15052" width="15.5" style="1445" customWidth="1"/>
    <col min="15053" max="15053" width="36.125" style="1445" customWidth="1"/>
    <col min="15054" max="15054" width="36.875" style="1445" customWidth="1"/>
    <col min="15055" max="15055" width="6.125" style="1445" customWidth="1"/>
    <col min="15056" max="15280" width="10" style="1445"/>
    <col min="15281" max="15281" width="10.25" style="1445" customWidth="1"/>
    <col min="15282" max="15282" width="6.5" style="1445" customWidth="1"/>
    <col min="15283" max="15283" width="8.25" style="1445" customWidth="1"/>
    <col min="15284" max="15284" width="8.75" style="1445" customWidth="1"/>
    <col min="15285" max="15285" width="34.625" style="1445" customWidth="1"/>
    <col min="15286" max="15286" width="12.125" style="1445" customWidth="1"/>
    <col min="15287" max="15287" width="10" style="1445" customWidth="1"/>
    <col min="15288" max="15288" width="8" style="1445" customWidth="1"/>
    <col min="15289" max="15289" width="13.375" style="1445" customWidth="1"/>
    <col min="15290" max="15294" width="10" style="1445" customWidth="1"/>
    <col min="15295" max="15295" width="11.125" style="1445" bestFit="1" customWidth="1"/>
    <col min="15296" max="15296" width="18.125" style="1445" bestFit="1" customWidth="1"/>
    <col min="15297" max="15297" width="14.5" style="1445" customWidth="1"/>
    <col min="15298" max="15300" width="12.5" style="1445" customWidth="1"/>
    <col min="15301" max="15302" width="12.125" style="1445" customWidth="1"/>
    <col min="15303" max="15306" width="12.75" style="1445" customWidth="1"/>
    <col min="15307" max="15307" width="15" style="1445" customWidth="1"/>
    <col min="15308" max="15308" width="15.5" style="1445" customWidth="1"/>
    <col min="15309" max="15309" width="36.125" style="1445" customWidth="1"/>
    <col min="15310" max="15310" width="36.875" style="1445" customWidth="1"/>
    <col min="15311" max="15311" width="6.125" style="1445" customWidth="1"/>
    <col min="15312" max="15536" width="10" style="1445"/>
    <col min="15537" max="15537" width="10.25" style="1445" customWidth="1"/>
    <col min="15538" max="15538" width="6.5" style="1445" customWidth="1"/>
    <col min="15539" max="15539" width="8.25" style="1445" customWidth="1"/>
    <col min="15540" max="15540" width="8.75" style="1445" customWidth="1"/>
    <col min="15541" max="15541" width="34.625" style="1445" customWidth="1"/>
    <col min="15542" max="15542" width="12.125" style="1445" customWidth="1"/>
    <col min="15543" max="15543" width="10" style="1445" customWidth="1"/>
    <col min="15544" max="15544" width="8" style="1445" customWidth="1"/>
    <col min="15545" max="15545" width="13.375" style="1445" customWidth="1"/>
    <col min="15546" max="15550" width="10" style="1445" customWidth="1"/>
    <col min="15551" max="15551" width="11.125" style="1445" bestFit="1" customWidth="1"/>
    <col min="15552" max="15552" width="18.125" style="1445" bestFit="1" customWidth="1"/>
    <col min="15553" max="15553" width="14.5" style="1445" customWidth="1"/>
    <col min="15554" max="15556" width="12.5" style="1445" customWidth="1"/>
    <col min="15557" max="15558" width="12.125" style="1445" customWidth="1"/>
    <col min="15559" max="15562" width="12.75" style="1445" customWidth="1"/>
    <col min="15563" max="15563" width="15" style="1445" customWidth="1"/>
    <col min="15564" max="15564" width="15.5" style="1445" customWidth="1"/>
    <col min="15565" max="15565" width="36.125" style="1445" customWidth="1"/>
    <col min="15566" max="15566" width="36.875" style="1445" customWidth="1"/>
    <col min="15567" max="15567" width="6.125" style="1445" customWidth="1"/>
    <col min="15568" max="15792" width="10" style="1445"/>
    <col min="15793" max="15793" width="10.25" style="1445" customWidth="1"/>
    <col min="15794" max="15794" width="6.5" style="1445" customWidth="1"/>
    <col min="15795" max="15795" width="8.25" style="1445" customWidth="1"/>
    <col min="15796" max="15796" width="8.75" style="1445" customWidth="1"/>
    <col min="15797" max="15797" width="34.625" style="1445" customWidth="1"/>
    <col min="15798" max="15798" width="12.125" style="1445" customWidth="1"/>
    <col min="15799" max="15799" width="10" style="1445" customWidth="1"/>
    <col min="15800" max="15800" width="8" style="1445" customWidth="1"/>
    <col min="15801" max="15801" width="13.375" style="1445" customWidth="1"/>
    <col min="15802" max="15806" width="10" style="1445" customWidth="1"/>
    <col min="15807" max="15807" width="11.125" style="1445" bestFit="1" customWidth="1"/>
    <col min="15808" max="15808" width="18.125" style="1445" bestFit="1" customWidth="1"/>
    <col min="15809" max="15809" width="14.5" style="1445" customWidth="1"/>
    <col min="15810" max="15812" width="12.5" style="1445" customWidth="1"/>
    <col min="15813" max="15814" width="12.125" style="1445" customWidth="1"/>
    <col min="15815" max="15818" width="12.75" style="1445" customWidth="1"/>
    <col min="15819" max="15819" width="15" style="1445" customWidth="1"/>
    <col min="15820" max="15820" width="15.5" style="1445" customWidth="1"/>
    <col min="15821" max="15821" width="36.125" style="1445" customWidth="1"/>
    <col min="15822" max="15822" width="36.875" style="1445" customWidth="1"/>
    <col min="15823" max="15823" width="6.125" style="1445" customWidth="1"/>
    <col min="15824" max="16048" width="10" style="1445"/>
    <col min="16049" max="16049" width="10.25" style="1445" customWidth="1"/>
    <col min="16050" max="16050" width="6.5" style="1445" customWidth="1"/>
    <col min="16051" max="16051" width="8.25" style="1445" customWidth="1"/>
    <col min="16052" max="16052" width="8.75" style="1445" customWidth="1"/>
    <col min="16053" max="16053" width="34.625" style="1445" customWidth="1"/>
    <col min="16054" max="16054" width="12.125" style="1445" customWidth="1"/>
    <col min="16055" max="16055" width="10" style="1445" customWidth="1"/>
    <col min="16056" max="16056" width="8" style="1445" customWidth="1"/>
    <col min="16057" max="16057" width="13.375" style="1445" customWidth="1"/>
    <col min="16058" max="16062" width="10" style="1445" customWidth="1"/>
    <col min="16063" max="16063" width="11.125" style="1445" bestFit="1" customWidth="1"/>
    <col min="16064" max="16064" width="18.125" style="1445" bestFit="1" customWidth="1"/>
    <col min="16065" max="16065" width="14.5" style="1445" customWidth="1"/>
    <col min="16066" max="16068" width="12.5" style="1445" customWidth="1"/>
    <col min="16069" max="16070" width="12.125" style="1445" customWidth="1"/>
    <col min="16071" max="16074" width="12.75" style="1445" customWidth="1"/>
    <col min="16075" max="16075" width="15" style="1445" customWidth="1"/>
    <col min="16076" max="16076" width="15.5" style="1445" customWidth="1"/>
    <col min="16077" max="16077" width="36.125" style="1445" customWidth="1"/>
    <col min="16078" max="16078" width="36.875" style="1445" customWidth="1"/>
    <col min="16079" max="16079" width="6.125" style="1445" customWidth="1"/>
    <col min="16080" max="16384" width="10" style="1445"/>
  </cols>
  <sheetData>
    <row r="1" spans="1:31" ht="30">
      <c r="A1" s="1437" t="s">
        <v>2329</v>
      </c>
      <c r="B1" s="1438"/>
      <c r="C1" s="1439"/>
      <c r="D1" s="1439"/>
      <c r="E1" s="1439"/>
      <c r="F1" s="1439"/>
      <c r="G1" s="1440"/>
      <c r="H1" s="1439"/>
      <c r="I1" s="1439"/>
      <c r="J1" s="1440"/>
      <c r="K1" s="1440"/>
      <c r="L1" s="1440"/>
      <c r="M1" s="1440"/>
      <c r="N1" s="1441"/>
      <c r="O1" s="1442"/>
      <c r="P1" s="1442"/>
      <c r="Q1" s="1442"/>
      <c r="R1" s="1439"/>
      <c r="S1" s="1439"/>
      <c r="T1" s="1439"/>
      <c r="U1" s="1439"/>
      <c r="V1" s="1439"/>
      <c r="W1" s="1439"/>
      <c r="X1" s="1439"/>
      <c r="Y1" s="1439"/>
      <c r="Z1" s="1439"/>
      <c r="AA1" s="1439"/>
      <c r="AB1" s="1443"/>
      <c r="AC1" s="1444"/>
      <c r="AD1" s="1444"/>
      <c r="AE1" s="1439"/>
    </row>
    <row r="2" spans="1:31" ht="30">
      <c r="A2" s="1446" t="s">
        <v>2075</v>
      </c>
      <c r="B2" s="1447"/>
      <c r="C2" s="1439"/>
      <c r="D2" s="1448"/>
      <c r="E2" s="1449"/>
      <c r="F2" s="1449"/>
      <c r="G2" s="1440"/>
      <c r="H2" s="1439"/>
      <c r="I2" s="1450"/>
      <c r="J2" s="1440"/>
      <c r="K2" s="1440"/>
      <c r="L2" s="1440"/>
      <c r="M2" s="1440"/>
      <c r="N2" s="1441"/>
      <c r="O2" s="1442"/>
      <c r="P2" s="1442"/>
      <c r="Q2" s="1442"/>
      <c r="R2" s="1439"/>
      <c r="S2" s="1439"/>
      <c r="T2" s="1439"/>
      <c r="U2" s="1439"/>
      <c r="V2" s="1439"/>
      <c r="W2" s="1439"/>
      <c r="X2" s="1439"/>
      <c r="Y2" s="1439"/>
      <c r="Z2" s="1439"/>
      <c r="AA2" s="1439"/>
      <c r="AB2" s="1443"/>
      <c r="AC2" s="1444"/>
      <c r="AD2" s="1444"/>
      <c r="AE2" s="1439"/>
    </row>
    <row r="3" spans="1:31" ht="26.25">
      <c r="A3" s="1451" t="str">
        <f>[145]Cover!A2</f>
        <v>[P-HPP4] Hyosung Vietnam PP-4 Project</v>
      </c>
      <c r="B3" s="1452"/>
      <c r="C3" s="1453"/>
      <c r="D3" s="1448"/>
      <c r="E3" s="1449"/>
      <c r="F3" s="1449"/>
      <c r="G3" s="1440"/>
      <c r="H3" s="1439"/>
      <c r="I3" s="1454"/>
      <c r="J3" s="1440"/>
      <c r="K3" s="1440"/>
      <c r="L3" s="1440"/>
      <c r="M3" s="1455"/>
      <c r="O3" s="1442"/>
      <c r="P3" s="1442"/>
      <c r="Q3" s="1442"/>
      <c r="R3" s="1439"/>
      <c r="S3" s="1439"/>
      <c r="T3" s="1439"/>
      <c r="U3" s="1439"/>
      <c r="V3" s="1439"/>
      <c r="W3" s="1439"/>
      <c r="X3" s="1439"/>
      <c r="Y3" s="1439"/>
      <c r="Z3" s="1439"/>
      <c r="AA3" s="1439"/>
      <c r="AB3" s="1443"/>
      <c r="AC3" s="1444"/>
      <c r="AD3" s="1444"/>
      <c r="AE3" s="1457"/>
    </row>
    <row r="4" spans="1:31" ht="18.75" thickBot="1">
      <c r="A4" s="1451" t="s">
        <v>733</v>
      </c>
      <c r="B4" s="1452"/>
      <c r="C4" s="1458"/>
      <c r="D4" s="1459"/>
      <c r="E4" s="1459"/>
      <c r="F4" s="1459"/>
      <c r="G4" s="1460"/>
      <c r="H4" s="1459"/>
      <c r="I4" s="1454"/>
      <c r="J4" s="5081"/>
      <c r="K4" s="5081"/>
      <c r="L4" s="5081"/>
      <c r="M4" s="5081"/>
      <c r="N4" s="5081"/>
      <c r="O4" s="1461"/>
      <c r="P4" s="1462"/>
      <c r="Q4" s="1462"/>
      <c r="R4" s="1463"/>
      <c r="S4" s="1463"/>
      <c r="T4" s="1463"/>
      <c r="U4" s="1464"/>
      <c r="V4" s="1464"/>
      <c r="W4" s="1464"/>
      <c r="X4" s="1464"/>
      <c r="Y4" s="1464"/>
      <c r="Z4" s="1464"/>
      <c r="AA4" s="1464"/>
      <c r="AB4" s="1465"/>
      <c r="AC4" s="1466"/>
      <c r="AD4" s="1466"/>
      <c r="AE4" s="1467" t="s">
        <v>2330</v>
      </c>
    </row>
    <row r="5" spans="1:31" ht="30" customHeight="1">
      <c r="A5" s="5082" t="s">
        <v>2331</v>
      </c>
      <c r="B5" s="5084" t="s">
        <v>0</v>
      </c>
      <c r="C5" s="5086" t="s">
        <v>2332</v>
      </c>
      <c r="D5" s="1468" t="s">
        <v>2333</v>
      </c>
      <c r="E5" s="5088" t="s">
        <v>2082</v>
      </c>
      <c r="F5" s="5090" t="s">
        <v>2334</v>
      </c>
      <c r="G5" s="5090" t="s">
        <v>2335</v>
      </c>
      <c r="H5" s="5088" t="s">
        <v>2</v>
      </c>
      <c r="I5" s="5088" t="s">
        <v>14</v>
      </c>
      <c r="J5" s="5092" t="s">
        <v>2336</v>
      </c>
      <c r="K5" s="5093"/>
      <c r="L5" s="5093"/>
      <c r="M5" s="5093"/>
      <c r="N5" s="5094"/>
      <c r="O5" s="5121" t="s">
        <v>2337</v>
      </c>
      <c r="P5" s="5123" t="s">
        <v>2338</v>
      </c>
      <c r="Q5" s="5124"/>
      <c r="R5" s="5125" t="s">
        <v>2339</v>
      </c>
      <c r="S5" s="5090" t="s">
        <v>2340</v>
      </c>
      <c r="T5" s="5090" t="s">
        <v>2341</v>
      </c>
      <c r="U5" s="5125" t="s">
        <v>2342</v>
      </c>
      <c r="V5" s="5090" t="s">
        <v>2343</v>
      </c>
      <c r="W5" s="5116" t="s">
        <v>2344</v>
      </c>
      <c r="X5" s="5117"/>
      <c r="Y5" s="5117"/>
      <c r="Z5" s="5118"/>
      <c r="AA5" s="5090" t="s">
        <v>2345</v>
      </c>
      <c r="AB5" s="5119" t="s">
        <v>759</v>
      </c>
      <c r="AC5" s="5090" t="s">
        <v>2346</v>
      </c>
      <c r="AD5" s="5090" t="s">
        <v>2347</v>
      </c>
      <c r="AE5" s="5095" t="s">
        <v>763</v>
      </c>
    </row>
    <row r="6" spans="1:31" ht="35.25" customHeight="1">
      <c r="A6" s="5083"/>
      <c r="B6" s="5085"/>
      <c r="C6" s="5087"/>
      <c r="D6" s="1469" t="s">
        <v>2348</v>
      </c>
      <c r="E6" s="5089"/>
      <c r="F6" s="5091"/>
      <c r="G6" s="5089"/>
      <c r="H6" s="5089"/>
      <c r="I6" s="5089"/>
      <c r="J6" s="1470" t="s">
        <v>769</v>
      </c>
      <c r="K6" s="1470" t="s">
        <v>770</v>
      </c>
      <c r="L6" s="1470" t="s">
        <v>771</v>
      </c>
      <c r="M6" s="1470" t="s">
        <v>772</v>
      </c>
      <c r="N6" s="1471" t="s">
        <v>773</v>
      </c>
      <c r="O6" s="5122"/>
      <c r="P6" s="1472" t="s">
        <v>2349</v>
      </c>
      <c r="Q6" s="1473" t="s">
        <v>2350</v>
      </c>
      <c r="R6" s="5126"/>
      <c r="S6" s="5115"/>
      <c r="T6" s="5115"/>
      <c r="U6" s="5127"/>
      <c r="V6" s="5115"/>
      <c r="W6" s="1474" t="s">
        <v>2351</v>
      </c>
      <c r="X6" s="1475" t="s">
        <v>2352</v>
      </c>
      <c r="Y6" s="1475" t="s">
        <v>2353</v>
      </c>
      <c r="Z6" s="1475" t="s">
        <v>2354</v>
      </c>
      <c r="AA6" s="5115"/>
      <c r="AB6" s="5120"/>
      <c r="AC6" s="5115"/>
      <c r="AD6" s="5115"/>
      <c r="AE6" s="5096"/>
    </row>
    <row r="7" spans="1:31" ht="39.75" customHeight="1">
      <c r="A7" s="5097" t="s">
        <v>2355</v>
      </c>
      <c r="B7" s="1476">
        <v>1</v>
      </c>
      <c r="C7" s="1477"/>
      <c r="D7" s="1478"/>
      <c r="E7" s="1479" t="s">
        <v>2356</v>
      </c>
      <c r="F7" s="1477"/>
      <c r="G7" s="1480"/>
      <c r="H7" s="1480"/>
      <c r="I7" s="1477" t="s">
        <v>2357</v>
      </c>
      <c r="J7" s="1477" t="s">
        <v>2358</v>
      </c>
      <c r="K7" s="1481"/>
      <c r="L7" s="1481"/>
      <c r="M7" s="1481"/>
      <c r="N7" s="1482"/>
      <c r="O7" s="1483"/>
      <c r="P7" s="1484"/>
      <c r="Q7" s="1484"/>
      <c r="R7" s="1485"/>
      <c r="S7" s="1485"/>
      <c r="T7" s="1485"/>
      <c r="U7" s="1485"/>
      <c r="V7" s="1486"/>
      <c r="W7" s="1487"/>
      <c r="X7" s="1488"/>
      <c r="Y7" s="1487"/>
      <c r="Z7" s="1488"/>
      <c r="AA7" s="1488"/>
      <c r="AB7" s="1489"/>
      <c r="AC7" s="1487"/>
      <c r="AD7" s="1490"/>
      <c r="AE7" s="1491" t="s">
        <v>2359</v>
      </c>
    </row>
    <row r="8" spans="1:31" ht="14.25">
      <c r="A8" s="5098"/>
      <c r="B8" s="1492">
        <v>2</v>
      </c>
      <c r="C8" s="1493"/>
      <c r="D8" s="1494"/>
      <c r="E8" s="1495" t="s">
        <v>2360</v>
      </c>
      <c r="F8" s="1493"/>
      <c r="G8" s="1496" t="s">
        <v>2361</v>
      </c>
      <c r="H8" s="1497">
        <v>1</v>
      </c>
      <c r="I8" s="1498" t="s">
        <v>2357</v>
      </c>
      <c r="J8" s="1498" t="s">
        <v>2358</v>
      </c>
      <c r="K8" s="1499">
        <v>5</v>
      </c>
      <c r="L8" s="1499">
        <v>8</v>
      </c>
      <c r="M8" s="1499">
        <v>4.5</v>
      </c>
      <c r="N8" s="1500">
        <f t="shared" ref="N8:N20" si="0">K8*L8</f>
        <v>40</v>
      </c>
      <c r="O8" s="1501">
        <f t="shared" ref="O8:O20" si="1">N8*M8</f>
        <v>180</v>
      </c>
      <c r="P8" s="1502"/>
      <c r="Q8" s="1502"/>
      <c r="R8" s="1503"/>
      <c r="S8" s="1503"/>
      <c r="T8" s="1503"/>
      <c r="U8" s="1503"/>
      <c r="V8" s="1503"/>
      <c r="W8" s="1504"/>
      <c r="X8" s="1505"/>
      <c r="Y8" s="1504"/>
      <c r="Z8" s="1505"/>
      <c r="AA8" s="1505"/>
      <c r="AB8" s="1506"/>
      <c r="AC8" s="1504"/>
      <c r="AD8" s="1507"/>
      <c r="AE8" s="1491" t="s">
        <v>2362</v>
      </c>
    </row>
    <row r="9" spans="1:31" ht="28.5">
      <c r="A9" s="5098"/>
      <c r="B9" s="1508">
        <v>33</v>
      </c>
      <c r="C9" s="1493"/>
      <c r="D9" s="1509"/>
      <c r="E9" s="1495" t="s">
        <v>2363</v>
      </c>
      <c r="F9" s="1493"/>
      <c r="G9" s="1496" t="s">
        <v>2361</v>
      </c>
      <c r="H9" s="1497">
        <v>1</v>
      </c>
      <c r="I9" s="1498" t="s">
        <v>2357</v>
      </c>
      <c r="J9" s="1498" t="s">
        <v>2358</v>
      </c>
      <c r="K9" s="1499">
        <v>6</v>
      </c>
      <c r="L9" s="1499">
        <v>14</v>
      </c>
      <c r="M9" s="1499">
        <v>12</v>
      </c>
      <c r="N9" s="1500">
        <f t="shared" si="0"/>
        <v>84</v>
      </c>
      <c r="O9" s="1501">
        <f t="shared" si="1"/>
        <v>1008</v>
      </c>
      <c r="P9" s="1502"/>
      <c r="Q9" s="1502"/>
      <c r="R9" s="1503"/>
      <c r="S9" s="1503"/>
      <c r="T9" s="1503"/>
      <c r="U9" s="1503"/>
      <c r="V9" s="1503" t="s">
        <v>2364</v>
      </c>
      <c r="W9" s="1504"/>
      <c r="X9" s="1505"/>
      <c r="Y9" s="1504"/>
      <c r="Z9" s="1505"/>
      <c r="AA9" s="1505"/>
      <c r="AB9" s="1510" t="s">
        <v>2365</v>
      </c>
      <c r="AC9" s="1504"/>
      <c r="AD9" s="1507"/>
      <c r="AE9" s="1491" t="s">
        <v>2362</v>
      </c>
    </row>
    <row r="10" spans="1:31" ht="52.5" customHeight="1">
      <c r="A10" s="5098"/>
      <c r="B10" s="1508">
        <v>34</v>
      </c>
      <c r="C10" s="1511"/>
      <c r="D10" s="1509"/>
      <c r="E10" s="1512" t="s">
        <v>2366</v>
      </c>
      <c r="F10" s="1513"/>
      <c r="G10" s="1514" t="s">
        <v>2361</v>
      </c>
      <c r="H10" s="1515">
        <v>1</v>
      </c>
      <c r="I10" s="1516" t="s">
        <v>2367</v>
      </c>
      <c r="J10" s="1493" t="s">
        <v>2358</v>
      </c>
      <c r="K10" s="1499">
        <v>10.5</v>
      </c>
      <c r="L10" s="1499">
        <v>20</v>
      </c>
      <c r="M10" s="1499">
        <v>7.8</v>
      </c>
      <c r="N10" s="1500">
        <f>K10*L10</f>
        <v>210</v>
      </c>
      <c r="O10" s="1501">
        <f>N10*M10</f>
        <v>1638</v>
      </c>
      <c r="P10" s="1517"/>
      <c r="Q10" s="1517"/>
      <c r="R10" s="1518"/>
      <c r="S10" s="1518"/>
      <c r="T10" s="1518"/>
      <c r="U10" s="1519"/>
      <c r="V10" s="1503" t="s">
        <v>865</v>
      </c>
      <c r="W10" s="1520"/>
      <c r="X10" s="1521"/>
      <c r="Y10" s="1520"/>
      <c r="Z10" s="1521"/>
      <c r="AA10" s="1521"/>
      <c r="AB10" s="1522"/>
      <c r="AC10" s="1523"/>
      <c r="AD10" s="1523"/>
      <c r="AE10" s="1524"/>
    </row>
    <row r="11" spans="1:31" ht="30" customHeight="1">
      <c r="A11" s="5098"/>
      <c r="B11" s="1476">
        <v>3</v>
      </c>
      <c r="C11" s="1477"/>
      <c r="D11" s="1477"/>
      <c r="E11" s="1479" t="s">
        <v>2368</v>
      </c>
      <c r="F11" s="1477"/>
      <c r="G11" s="1480"/>
      <c r="H11" s="1480"/>
      <c r="I11" s="1477" t="s">
        <v>2357</v>
      </c>
      <c r="J11" s="1477" t="s">
        <v>2358</v>
      </c>
      <c r="K11" s="1481"/>
      <c r="L11" s="1481"/>
      <c r="M11" s="1481"/>
      <c r="N11" s="1482"/>
      <c r="O11" s="1483"/>
      <c r="P11" s="1525"/>
      <c r="Q11" s="1525"/>
      <c r="R11" s="1526"/>
      <c r="S11" s="1526"/>
      <c r="T11" s="1526"/>
      <c r="U11" s="1526"/>
      <c r="V11" s="1485"/>
      <c r="W11" s="1527"/>
      <c r="X11" s="1528"/>
      <c r="Y11" s="1527"/>
      <c r="Z11" s="1528"/>
      <c r="AA11" s="1528"/>
      <c r="AB11" s="1529"/>
      <c r="AC11" s="1530"/>
      <c r="AD11" s="1531"/>
      <c r="AE11" s="1532"/>
    </row>
    <row r="12" spans="1:31" ht="30" customHeight="1">
      <c r="A12" s="5098"/>
      <c r="B12" s="5100">
        <v>4</v>
      </c>
      <c r="C12" s="1493"/>
      <c r="D12" s="1494"/>
      <c r="E12" s="5103" t="s">
        <v>2369</v>
      </c>
      <c r="F12" s="4311"/>
      <c r="G12" s="5106" t="s">
        <v>2370</v>
      </c>
      <c r="H12" s="4418">
        <v>1</v>
      </c>
      <c r="I12" s="5109" t="s">
        <v>2367</v>
      </c>
      <c r="J12" s="1498" t="s">
        <v>2371</v>
      </c>
      <c r="K12" s="1499">
        <v>45</v>
      </c>
      <c r="L12" s="1499">
        <v>25</v>
      </c>
      <c r="M12" s="1499">
        <v>5</v>
      </c>
      <c r="N12" s="1500">
        <f t="shared" si="0"/>
        <v>1125</v>
      </c>
      <c r="O12" s="1501">
        <f t="shared" si="1"/>
        <v>5625</v>
      </c>
      <c r="P12" s="1502"/>
      <c r="Q12" s="1502"/>
      <c r="R12" s="1503"/>
      <c r="S12" s="1503"/>
      <c r="T12" s="1503"/>
      <c r="U12" s="1503"/>
      <c r="V12" s="5112"/>
      <c r="W12" s="1504"/>
      <c r="X12" s="1505"/>
      <c r="Y12" s="1504"/>
      <c r="Z12" s="1505"/>
      <c r="AA12" s="5112"/>
      <c r="AB12" s="5112" t="s">
        <v>2372</v>
      </c>
      <c r="AC12" s="5112"/>
      <c r="AD12" s="5128" t="s">
        <v>2373</v>
      </c>
      <c r="AE12" s="5131" t="s">
        <v>2374</v>
      </c>
    </row>
    <row r="13" spans="1:31" ht="30" customHeight="1">
      <c r="A13" s="5098"/>
      <c r="B13" s="5101"/>
      <c r="C13" s="1493"/>
      <c r="D13" s="1494"/>
      <c r="E13" s="5104"/>
      <c r="F13" s="4312"/>
      <c r="G13" s="5107"/>
      <c r="H13" s="4419"/>
      <c r="I13" s="5110"/>
      <c r="J13" s="1498" t="s">
        <v>2371</v>
      </c>
      <c r="K13" s="1499">
        <v>16</v>
      </c>
      <c r="L13" s="1499">
        <v>8</v>
      </c>
      <c r="M13" s="1499">
        <v>5</v>
      </c>
      <c r="N13" s="1500">
        <f t="shared" si="0"/>
        <v>128</v>
      </c>
      <c r="O13" s="1501">
        <f t="shared" si="1"/>
        <v>640</v>
      </c>
      <c r="P13" s="1502"/>
      <c r="Q13" s="1502"/>
      <c r="R13" s="1503"/>
      <c r="S13" s="1503"/>
      <c r="T13" s="1503"/>
      <c r="U13" s="1503"/>
      <c r="V13" s="5113"/>
      <c r="W13" s="1504"/>
      <c r="X13" s="1505"/>
      <c r="Y13" s="1504"/>
      <c r="Z13" s="1505"/>
      <c r="AA13" s="5113"/>
      <c r="AB13" s="5113"/>
      <c r="AC13" s="5113"/>
      <c r="AD13" s="5129"/>
      <c r="AE13" s="5132"/>
    </row>
    <row r="14" spans="1:31" ht="30" customHeight="1">
      <c r="A14" s="5098"/>
      <c r="B14" s="5101"/>
      <c r="C14" s="1493"/>
      <c r="D14" s="1494"/>
      <c r="E14" s="5104"/>
      <c r="F14" s="4312"/>
      <c r="G14" s="5107"/>
      <c r="H14" s="4419"/>
      <c r="I14" s="5110"/>
      <c r="J14" s="1498" t="s">
        <v>2375</v>
      </c>
      <c r="K14" s="1499">
        <v>16</v>
      </c>
      <c r="L14" s="1499">
        <v>20</v>
      </c>
      <c r="M14" s="1499">
        <v>5</v>
      </c>
      <c r="N14" s="1500">
        <f t="shared" si="0"/>
        <v>320</v>
      </c>
      <c r="O14" s="1501">
        <f t="shared" si="1"/>
        <v>1600</v>
      </c>
      <c r="P14" s="1502"/>
      <c r="Q14" s="1502"/>
      <c r="R14" s="1503"/>
      <c r="S14" s="1503"/>
      <c r="T14" s="1503"/>
      <c r="U14" s="1503"/>
      <c r="V14" s="5113"/>
      <c r="W14" s="1504"/>
      <c r="X14" s="1505"/>
      <c r="Y14" s="1504"/>
      <c r="Z14" s="1505"/>
      <c r="AA14" s="5113"/>
      <c r="AB14" s="5113"/>
      <c r="AC14" s="5113"/>
      <c r="AD14" s="5129"/>
      <c r="AE14" s="5132"/>
    </row>
    <row r="15" spans="1:31" ht="30" customHeight="1">
      <c r="A15" s="5098"/>
      <c r="B15" s="5101"/>
      <c r="C15" s="1493"/>
      <c r="D15" s="1494"/>
      <c r="E15" s="5104"/>
      <c r="F15" s="4312"/>
      <c r="G15" s="5107"/>
      <c r="H15" s="4419"/>
      <c r="I15" s="5110"/>
      <c r="J15" s="1498" t="s">
        <v>2376</v>
      </c>
      <c r="K15" s="1499">
        <v>25</v>
      </c>
      <c r="L15" s="1499">
        <v>10</v>
      </c>
      <c r="M15" s="1499">
        <v>5</v>
      </c>
      <c r="N15" s="1500">
        <f t="shared" si="0"/>
        <v>250</v>
      </c>
      <c r="O15" s="1501">
        <f t="shared" si="1"/>
        <v>1250</v>
      </c>
      <c r="P15" s="1502"/>
      <c r="Q15" s="1502"/>
      <c r="R15" s="1503"/>
      <c r="S15" s="1503"/>
      <c r="T15" s="1503"/>
      <c r="U15" s="1503"/>
      <c r="V15" s="5113"/>
      <c r="W15" s="1504"/>
      <c r="X15" s="1505"/>
      <c r="Y15" s="1504"/>
      <c r="Z15" s="1505"/>
      <c r="AA15" s="5113"/>
      <c r="AB15" s="5113"/>
      <c r="AC15" s="5113"/>
      <c r="AD15" s="5129"/>
      <c r="AE15" s="5132"/>
    </row>
    <row r="16" spans="1:31" ht="30" customHeight="1">
      <c r="A16" s="5098"/>
      <c r="B16" s="5101"/>
      <c r="C16" s="1493"/>
      <c r="D16" s="1494"/>
      <c r="E16" s="5104"/>
      <c r="F16" s="4312"/>
      <c r="G16" s="5107"/>
      <c r="H16" s="4419"/>
      <c r="I16" s="5110"/>
      <c r="J16" s="1498" t="s">
        <v>2377</v>
      </c>
      <c r="K16" s="1499">
        <v>45</v>
      </c>
      <c r="L16" s="1499">
        <v>25</v>
      </c>
      <c r="M16" s="1499">
        <v>4</v>
      </c>
      <c r="N16" s="1500">
        <f t="shared" si="0"/>
        <v>1125</v>
      </c>
      <c r="O16" s="1501">
        <f t="shared" si="1"/>
        <v>4500</v>
      </c>
      <c r="P16" s="1502"/>
      <c r="Q16" s="1502"/>
      <c r="R16" s="1503"/>
      <c r="S16" s="1503"/>
      <c r="T16" s="1503"/>
      <c r="U16" s="1503"/>
      <c r="V16" s="5113"/>
      <c r="W16" s="1504"/>
      <c r="X16" s="1505"/>
      <c r="Y16" s="1504"/>
      <c r="Z16" s="1505"/>
      <c r="AA16" s="5113"/>
      <c r="AB16" s="5113"/>
      <c r="AC16" s="5113"/>
      <c r="AD16" s="5129"/>
      <c r="AE16" s="5132"/>
    </row>
    <row r="17" spans="1:31" ht="30" customHeight="1">
      <c r="A17" s="5098"/>
      <c r="B17" s="5101"/>
      <c r="C17" s="1493"/>
      <c r="D17" s="1494"/>
      <c r="E17" s="5104"/>
      <c r="F17" s="4312"/>
      <c r="G17" s="5107"/>
      <c r="H17" s="4419"/>
      <c r="I17" s="5110"/>
      <c r="J17" s="1498" t="s">
        <v>2378</v>
      </c>
      <c r="K17" s="1499">
        <v>45</v>
      </c>
      <c r="L17" s="1499">
        <v>25</v>
      </c>
      <c r="M17" s="1499">
        <v>4.5</v>
      </c>
      <c r="N17" s="1500">
        <f t="shared" si="0"/>
        <v>1125</v>
      </c>
      <c r="O17" s="1501">
        <f t="shared" si="1"/>
        <v>5062.5</v>
      </c>
      <c r="P17" s="1502"/>
      <c r="Q17" s="1502"/>
      <c r="R17" s="1503"/>
      <c r="S17" s="1503"/>
      <c r="T17" s="1503"/>
      <c r="U17" s="1503"/>
      <c r="V17" s="5113"/>
      <c r="W17" s="1504"/>
      <c r="X17" s="1505"/>
      <c r="Y17" s="1504"/>
      <c r="Z17" s="1505"/>
      <c r="AA17" s="5113"/>
      <c r="AB17" s="5113"/>
      <c r="AC17" s="5113"/>
      <c r="AD17" s="5129"/>
      <c r="AE17" s="5132"/>
    </row>
    <row r="18" spans="1:31" ht="30" customHeight="1">
      <c r="A18" s="5098"/>
      <c r="B18" s="5101"/>
      <c r="C18" s="1493"/>
      <c r="D18" s="1494"/>
      <c r="E18" s="5104"/>
      <c r="F18" s="4312"/>
      <c r="G18" s="5107"/>
      <c r="H18" s="4419"/>
      <c r="I18" s="5110"/>
      <c r="J18" s="1498" t="s">
        <v>2379</v>
      </c>
      <c r="K18" s="1499">
        <v>45</v>
      </c>
      <c r="L18" s="1499">
        <v>25</v>
      </c>
      <c r="M18" s="1499">
        <v>4.5</v>
      </c>
      <c r="N18" s="1500">
        <f t="shared" si="0"/>
        <v>1125</v>
      </c>
      <c r="O18" s="1501">
        <f t="shared" si="1"/>
        <v>5062.5</v>
      </c>
      <c r="P18" s="1502"/>
      <c r="Q18" s="1502"/>
      <c r="R18" s="1503"/>
      <c r="S18" s="1503"/>
      <c r="T18" s="1503"/>
      <c r="U18" s="1503"/>
      <c r="V18" s="5113"/>
      <c r="W18" s="1504"/>
      <c r="X18" s="1505"/>
      <c r="Y18" s="1504"/>
      <c r="Z18" s="1505"/>
      <c r="AA18" s="5113"/>
      <c r="AB18" s="5113"/>
      <c r="AC18" s="5113"/>
      <c r="AD18" s="5129"/>
      <c r="AE18" s="5132"/>
    </row>
    <row r="19" spans="1:31" ht="30" customHeight="1">
      <c r="A19" s="5098"/>
      <c r="B19" s="5101"/>
      <c r="C19" s="1493"/>
      <c r="D19" s="1494"/>
      <c r="E19" s="5104"/>
      <c r="F19" s="4312"/>
      <c r="G19" s="5107"/>
      <c r="H19" s="4419"/>
      <c r="I19" s="5110"/>
      <c r="J19" s="1498" t="s">
        <v>2380</v>
      </c>
      <c r="K19" s="1499">
        <v>25</v>
      </c>
      <c r="L19" s="1499">
        <v>25</v>
      </c>
      <c r="M19" s="1499">
        <v>8</v>
      </c>
      <c r="N19" s="1500">
        <f t="shared" si="0"/>
        <v>625</v>
      </c>
      <c r="O19" s="1501">
        <f t="shared" si="1"/>
        <v>5000</v>
      </c>
      <c r="P19" s="1502"/>
      <c r="Q19" s="1502"/>
      <c r="R19" s="1503"/>
      <c r="S19" s="1503"/>
      <c r="T19" s="1503"/>
      <c r="U19" s="1503"/>
      <c r="V19" s="5113"/>
      <c r="W19" s="1504"/>
      <c r="X19" s="1505"/>
      <c r="Y19" s="1504"/>
      <c r="Z19" s="1505"/>
      <c r="AA19" s="5113"/>
      <c r="AB19" s="5113"/>
      <c r="AC19" s="5113"/>
      <c r="AD19" s="5129"/>
      <c r="AE19" s="5132"/>
    </row>
    <row r="20" spans="1:31" ht="30" customHeight="1">
      <c r="A20" s="5098"/>
      <c r="B20" s="5101"/>
      <c r="C20" s="1493"/>
      <c r="D20" s="1494"/>
      <c r="E20" s="5104"/>
      <c r="F20" s="4312"/>
      <c r="G20" s="5107"/>
      <c r="H20" s="4419"/>
      <c r="I20" s="5110"/>
      <c r="J20" s="1498" t="s">
        <v>2381</v>
      </c>
      <c r="K20" s="1499">
        <v>25</v>
      </c>
      <c r="L20" s="1499">
        <v>25</v>
      </c>
      <c r="M20" s="1499">
        <v>6</v>
      </c>
      <c r="N20" s="1500">
        <f t="shared" si="0"/>
        <v>625</v>
      </c>
      <c r="O20" s="1501">
        <f t="shared" si="1"/>
        <v>3750</v>
      </c>
      <c r="P20" s="1502"/>
      <c r="Q20" s="1502"/>
      <c r="R20" s="1503"/>
      <c r="S20" s="1503"/>
      <c r="T20" s="1503"/>
      <c r="U20" s="1503"/>
      <c r="V20" s="5113"/>
      <c r="W20" s="1504"/>
      <c r="X20" s="1505"/>
      <c r="Y20" s="1504"/>
      <c r="Z20" s="1505"/>
      <c r="AA20" s="5113"/>
      <c r="AB20" s="5113"/>
      <c r="AC20" s="5113"/>
      <c r="AD20" s="5129"/>
      <c r="AE20" s="5132"/>
    </row>
    <row r="21" spans="1:31" ht="30" customHeight="1">
      <c r="A21" s="5098"/>
      <c r="B21" s="5102"/>
      <c r="C21" s="1493"/>
      <c r="D21" s="1494"/>
      <c r="E21" s="5105"/>
      <c r="F21" s="4337"/>
      <c r="G21" s="5108"/>
      <c r="H21" s="4420"/>
      <c r="I21" s="5111"/>
      <c r="J21" s="5134" t="s">
        <v>2382</v>
      </c>
      <c r="K21" s="5135"/>
      <c r="L21" s="5135"/>
      <c r="M21" s="5136"/>
      <c r="N21" s="1533">
        <f>SUM(N12:N20)</f>
        <v>6448</v>
      </c>
      <c r="O21" s="1533">
        <f>SUM(O12:O20)</f>
        <v>32490</v>
      </c>
      <c r="P21" s="1502"/>
      <c r="Q21" s="1502"/>
      <c r="R21" s="1503"/>
      <c r="S21" s="1503"/>
      <c r="T21" s="1503"/>
      <c r="U21" s="1503"/>
      <c r="V21" s="5114"/>
      <c r="W21" s="1504"/>
      <c r="X21" s="1505"/>
      <c r="Y21" s="1504"/>
      <c r="Z21" s="1505"/>
      <c r="AA21" s="5114"/>
      <c r="AB21" s="5114"/>
      <c r="AC21" s="5114"/>
      <c r="AD21" s="5130"/>
      <c r="AE21" s="5133"/>
    </row>
    <row r="22" spans="1:31" ht="72" customHeight="1">
      <c r="A22" s="5099"/>
      <c r="B22" s="1534">
        <v>40</v>
      </c>
      <c r="C22" s="1498"/>
      <c r="D22" s="1535"/>
      <c r="E22" s="1536" t="s">
        <v>2383</v>
      </c>
      <c r="F22" s="1537"/>
      <c r="G22" s="1538" t="s">
        <v>2370</v>
      </c>
      <c r="H22" s="1538"/>
      <c r="I22" s="1539" t="s">
        <v>2357</v>
      </c>
      <c r="J22" s="1498" t="s">
        <v>2358</v>
      </c>
      <c r="K22" s="1499">
        <v>6.7</v>
      </c>
      <c r="L22" s="1499">
        <v>9.8000000000000007</v>
      </c>
      <c r="M22" s="1499">
        <v>12</v>
      </c>
      <c r="N22" s="1540">
        <f t="shared" ref="N22:N89" si="2">K22*L22</f>
        <v>65.660000000000011</v>
      </c>
      <c r="O22" s="1541">
        <f t="shared" ref="O22:O89" si="3">N22*M22</f>
        <v>787.92000000000007</v>
      </c>
      <c r="P22" s="1542"/>
      <c r="Q22" s="1542"/>
      <c r="R22" s="1543"/>
      <c r="S22" s="1543"/>
      <c r="T22" s="1543"/>
      <c r="U22" s="1543"/>
      <c r="V22" s="1544"/>
      <c r="W22" s="1545"/>
      <c r="X22" s="1546"/>
      <c r="Y22" s="1545"/>
      <c r="Z22" s="1546"/>
      <c r="AA22" s="1544"/>
      <c r="AB22" s="1544"/>
      <c r="AC22" s="1544"/>
      <c r="AD22" s="1547" t="s">
        <v>2384</v>
      </c>
      <c r="AE22" s="1548" t="s">
        <v>2385</v>
      </c>
    </row>
    <row r="23" spans="1:31" ht="30" customHeight="1">
      <c r="A23" s="5097" t="s">
        <v>2386</v>
      </c>
      <c r="B23" s="5100">
        <v>5</v>
      </c>
      <c r="C23" s="1493"/>
      <c r="D23" s="1494"/>
      <c r="E23" s="5137" t="s">
        <v>2387</v>
      </c>
      <c r="F23" s="4311"/>
      <c r="G23" s="5140" t="s">
        <v>2370</v>
      </c>
      <c r="H23" s="4338">
        <v>1</v>
      </c>
      <c r="I23" s="4311" t="s">
        <v>2388</v>
      </c>
      <c r="J23" s="1493" t="s">
        <v>2389</v>
      </c>
      <c r="K23" s="1549">
        <v>58.8</v>
      </c>
      <c r="L23" s="1549">
        <v>15.6</v>
      </c>
      <c r="M23" s="1550">
        <v>3</v>
      </c>
      <c r="N23" s="1500">
        <f t="shared" si="2"/>
        <v>917.28</v>
      </c>
      <c r="O23" s="1501">
        <f t="shared" si="3"/>
        <v>2751.84</v>
      </c>
      <c r="P23" s="1502"/>
      <c r="Q23" s="1502"/>
      <c r="R23" s="1503"/>
      <c r="S23" s="1503"/>
      <c r="T23" s="1503"/>
      <c r="U23" s="1503"/>
      <c r="V23" s="5112"/>
      <c r="W23" s="1504"/>
      <c r="X23" s="1505"/>
      <c r="Y23" s="1504"/>
      <c r="Z23" s="1505"/>
      <c r="AA23" s="5112"/>
      <c r="AB23" s="5112"/>
      <c r="AC23" s="5112" t="s">
        <v>2390</v>
      </c>
      <c r="AD23" s="5143" t="s">
        <v>2391</v>
      </c>
      <c r="AE23" s="5146" t="s">
        <v>2392</v>
      </c>
    </row>
    <row r="24" spans="1:31" ht="30" customHeight="1">
      <c r="A24" s="5098"/>
      <c r="B24" s="5101"/>
      <c r="C24" s="1493"/>
      <c r="D24" s="1494"/>
      <c r="E24" s="5138"/>
      <c r="F24" s="4312"/>
      <c r="G24" s="5141"/>
      <c r="H24" s="4339"/>
      <c r="I24" s="4312"/>
      <c r="J24" s="1493" t="s">
        <v>842</v>
      </c>
      <c r="K24" s="1549">
        <v>58.8</v>
      </c>
      <c r="L24" s="1549">
        <v>15.6</v>
      </c>
      <c r="M24" s="1550">
        <v>3.1</v>
      </c>
      <c r="N24" s="1500">
        <f t="shared" si="2"/>
        <v>917.28</v>
      </c>
      <c r="O24" s="1501">
        <f t="shared" si="3"/>
        <v>2843.5680000000002</v>
      </c>
      <c r="P24" s="1502"/>
      <c r="Q24" s="1502"/>
      <c r="R24" s="1503"/>
      <c r="S24" s="1503"/>
      <c r="T24" s="1503"/>
      <c r="U24" s="1503"/>
      <c r="V24" s="5113"/>
      <c r="W24" s="1504"/>
      <c r="X24" s="1505"/>
      <c r="Y24" s="1504"/>
      <c r="Z24" s="1505"/>
      <c r="AA24" s="5113"/>
      <c r="AB24" s="5113"/>
      <c r="AC24" s="5113"/>
      <c r="AD24" s="5144"/>
      <c r="AE24" s="5147"/>
    </row>
    <row r="25" spans="1:31" ht="30" customHeight="1">
      <c r="A25" s="5098"/>
      <c r="B25" s="5101"/>
      <c r="C25" s="1493"/>
      <c r="D25" s="1494"/>
      <c r="E25" s="5138"/>
      <c r="F25" s="4312"/>
      <c r="G25" s="5141"/>
      <c r="H25" s="4339"/>
      <c r="I25" s="4312"/>
      <c r="J25" s="1551" t="s">
        <v>2393</v>
      </c>
      <c r="K25" s="1549">
        <v>58.8</v>
      </c>
      <c r="L25" s="1549">
        <v>15.6</v>
      </c>
      <c r="M25" s="1549">
        <v>8</v>
      </c>
      <c r="N25" s="1552">
        <f t="shared" si="2"/>
        <v>917.28</v>
      </c>
      <c r="O25" s="1553">
        <f t="shared" si="3"/>
        <v>7338.24</v>
      </c>
      <c r="P25" s="1502"/>
      <c r="Q25" s="1502"/>
      <c r="R25" s="1503"/>
      <c r="S25" s="1503"/>
      <c r="T25" s="1503"/>
      <c r="U25" s="1503"/>
      <c r="V25" s="5113"/>
      <c r="W25" s="1504"/>
      <c r="X25" s="1505"/>
      <c r="Y25" s="1504"/>
      <c r="Z25" s="1505"/>
      <c r="AA25" s="5113"/>
      <c r="AB25" s="5113"/>
      <c r="AC25" s="5113"/>
      <c r="AD25" s="5144"/>
      <c r="AE25" s="5147"/>
    </row>
    <row r="26" spans="1:31" ht="30" customHeight="1">
      <c r="A26" s="5098"/>
      <c r="B26" s="5101"/>
      <c r="C26" s="1493"/>
      <c r="D26" s="1494"/>
      <c r="E26" s="5138"/>
      <c r="F26" s="4312"/>
      <c r="G26" s="5141"/>
      <c r="H26" s="4339"/>
      <c r="I26" s="4312"/>
      <c r="J26" s="1493" t="s">
        <v>2394</v>
      </c>
      <c r="K26" s="1550">
        <v>49.7</v>
      </c>
      <c r="L26" s="1550">
        <v>23.15</v>
      </c>
      <c r="M26" s="1550">
        <v>3</v>
      </c>
      <c r="N26" s="1500">
        <f t="shared" si="2"/>
        <v>1150.5550000000001</v>
      </c>
      <c r="O26" s="1501">
        <f t="shared" si="3"/>
        <v>3451.665</v>
      </c>
      <c r="P26" s="1502"/>
      <c r="Q26" s="1502"/>
      <c r="R26" s="1503"/>
      <c r="S26" s="1503"/>
      <c r="T26" s="1503"/>
      <c r="U26" s="1503"/>
      <c r="V26" s="5113"/>
      <c r="W26" s="1504"/>
      <c r="X26" s="1505"/>
      <c r="Y26" s="1504"/>
      <c r="Z26" s="1505"/>
      <c r="AA26" s="5113"/>
      <c r="AB26" s="5113"/>
      <c r="AC26" s="5113"/>
      <c r="AD26" s="5144"/>
      <c r="AE26" s="5147"/>
    </row>
    <row r="27" spans="1:31" ht="30" customHeight="1">
      <c r="A27" s="5098"/>
      <c r="B27" s="5102"/>
      <c r="C27" s="1493"/>
      <c r="D27" s="1494"/>
      <c r="E27" s="5139"/>
      <c r="F27" s="4337"/>
      <c r="G27" s="5142"/>
      <c r="H27" s="4340"/>
      <c r="I27" s="4337"/>
      <c r="J27" s="5149" t="s">
        <v>2382</v>
      </c>
      <c r="K27" s="5150"/>
      <c r="L27" s="5150"/>
      <c r="M27" s="5151"/>
      <c r="N27" s="1533">
        <f>SUM(N23:N26)</f>
        <v>3902.3950000000004</v>
      </c>
      <c r="O27" s="1554">
        <f>SUM(O23:O26)</f>
        <v>16385.313000000002</v>
      </c>
      <c r="P27" s="1502"/>
      <c r="Q27" s="1502"/>
      <c r="R27" s="1503"/>
      <c r="S27" s="1503"/>
      <c r="T27" s="1503"/>
      <c r="U27" s="1503"/>
      <c r="V27" s="5114"/>
      <c r="W27" s="1504"/>
      <c r="X27" s="1505"/>
      <c r="Y27" s="1504"/>
      <c r="Z27" s="1505"/>
      <c r="AA27" s="5114"/>
      <c r="AB27" s="5114"/>
      <c r="AC27" s="5114"/>
      <c r="AD27" s="5145"/>
      <c r="AE27" s="5148"/>
    </row>
    <row r="28" spans="1:31" ht="30" customHeight="1">
      <c r="A28" s="5098"/>
      <c r="B28" s="5100">
        <v>6</v>
      </c>
      <c r="C28" s="1493"/>
      <c r="D28" s="1494"/>
      <c r="E28" s="5152" t="s">
        <v>2395</v>
      </c>
      <c r="F28" s="4311"/>
      <c r="G28" s="5140" t="s">
        <v>2370</v>
      </c>
      <c r="H28" s="4338">
        <v>1</v>
      </c>
      <c r="I28" s="4311" t="s">
        <v>2388</v>
      </c>
      <c r="J28" s="1493" t="s">
        <v>2389</v>
      </c>
      <c r="K28" s="1550">
        <v>80</v>
      </c>
      <c r="L28" s="1550">
        <v>37</v>
      </c>
      <c r="M28" s="1550">
        <v>3</v>
      </c>
      <c r="N28" s="1500">
        <f>K28*L28-(5*35)</f>
        <v>2785</v>
      </c>
      <c r="O28" s="1501">
        <f>N28*M28</f>
        <v>8355</v>
      </c>
      <c r="P28" s="1502"/>
      <c r="Q28" s="1502"/>
      <c r="R28" s="1503"/>
      <c r="S28" s="1503"/>
      <c r="T28" s="1503"/>
      <c r="U28" s="1503"/>
      <c r="V28" s="5155"/>
      <c r="W28" s="1504"/>
      <c r="X28" s="1505"/>
      <c r="Y28" s="1504"/>
      <c r="Z28" s="1505"/>
      <c r="AA28" s="5155" t="s">
        <v>2396</v>
      </c>
      <c r="AB28" s="5155"/>
      <c r="AC28" s="5158" t="s">
        <v>2397</v>
      </c>
      <c r="AD28" s="5158" t="s">
        <v>2398</v>
      </c>
      <c r="AE28" s="5131" t="s">
        <v>2399</v>
      </c>
    </row>
    <row r="29" spans="1:31" ht="30" customHeight="1">
      <c r="A29" s="5098"/>
      <c r="B29" s="5101"/>
      <c r="C29" s="1493"/>
      <c r="D29" s="1494"/>
      <c r="E29" s="5153"/>
      <c r="F29" s="4312"/>
      <c r="G29" s="5141"/>
      <c r="H29" s="4339"/>
      <c r="I29" s="4312"/>
      <c r="J29" s="1493" t="s">
        <v>2400</v>
      </c>
      <c r="K29" s="1550">
        <v>11</v>
      </c>
      <c r="L29" s="1550">
        <v>7</v>
      </c>
      <c r="M29" s="1550">
        <v>6</v>
      </c>
      <c r="N29" s="1500">
        <f t="shared" si="2"/>
        <v>77</v>
      </c>
      <c r="O29" s="1501">
        <f t="shared" si="3"/>
        <v>462</v>
      </c>
      <c r="P29" s="1502"/>
      <c r="Q29" s="1502"/>
      <c r="R29" s="1503"/>
      <c r="S29" s="1503"/>
      <c r="T29" s="1503"/>
      <c r="U29" s="1503"/>
      <c r="V29" s="5156"/>
      <c r="W29" s="1504"/>
      <c r="X29" s="1505"/>
      <c r="Y29" s="1504"/>
      <c r="Z29" s="1505"/>
      <c r="AA29" s="5156"/>
      <c r="AB29" s="5156"/>
      <c r="AC29" s="5156"/>
      <c r="AD29" s="5156"/>
      <c r="AE29" s="5132"/>
    </row>
    <row r="30" spans="1:31" ht="30" customHeight="1">
      <c r="A30" s="5098"/>
      <c r="B30" s="5101"/>
      <c r="C30" s="1493"/>
      <c r="D30" s="1494"/>
      <c r="E30" s="5153"/>
      <c r="F30" s="4312"/>
      <c r="G30" s="5141"/>
      <c r="H30" s="4339"/>
      <c r="I30" s="4312"/>
      <c r="J30" s="1493" t="s">
        <v>2371</v>
      </c>
      <c r="K30" s="1550">
        <v>80</v>
      </c>
      <c r="L30" s="1550">
        <v>37</v>
      </c>
      <c r="M30" s="1550">
        <v>5</v>
      </c>
      <c r="N30" s="1500">
        <f t="shared" si="2"/>
        <v>2960</v>
      </c>
      <c r="O30" s="1501">
        <f t="shared" si="3"/>
        <v>14800</v>
      </c>
      <c r="P30" s="1502"/>
      <c r="Q30" s="1502"/>
      <c r="R30" s="1503"/>
      <c r="S30" s="1503"/>
      <c r="T30" s="1503"/>
      <c r="U30" s="1503"/>
      <c r="V30" s="5156"/>
      <c r="W30" s="1504"/>
      <c r="X30" s="1505"/>
      <c r="Y30" s="1504"/>
      <c r="Z30" s="1505"/>
      <c r="AA30" s="5156"/>
      <c r="AB30" s="5156"/>
      <c r="AC30" s="5156"/>
      <c r="AD30" s="5156"/>
      <c r="AE30" s="5132"/>
    </row>
    <row r="31" spans="1:31" ht="30" customHeight="1">
      <c r="A31" s="5098"/>
      <c r="B31" s="5101"/>
      <c r="C31" s="1493"/>
      <c r="D31" s="1494"/>
      <c r="E31" s="5153"/>
      <c r="F31" s="4312"/>
      <c r="G31" s="5141"/>
      <c r="H31" s="4339"/>
      <c r="I31" s="4312"/>
      <c r="J31" s="1493" t="s">
        <v>2401</v>
      </c>
      <c r="K31" s="1550">
        <v>80</v>
      </c>
      <c r="L31" s="1550">
        <v>37</v>
      </c>
      <c r="M31" s="1550">
        <v>5</v>
      </c>
      <c r="N31" s="1500">
        <f t="shared" si="2"/>
        <v>2960</v>
      </c>
      <c r="O31" s="1501">
        <f t="shared" si="3"/>
        <v>14800</v>
      </c>
      <c r="P31" s="1502"/>
      <c r="Q31" s="1502"/>
      <c r="R31" s="1503"/>
      <c r="S31" s="1503"/>
      <c r="T31" s="1503"/>
      <c r="U31" s="1503"/>
      <c r="V31" s="5156"/>
      <c r="W31" s="1504"/>
      <c r="X31" s="1505"/>
      <c r="Y31" s="1504"/>
      <c r="Z31" s="1505"/>
      <c r="AA31" s="5156"/>
      <c r="AB31" s="5156"/>
      <c r="AC31" s="5156"/>
      <c r="AD31" s="5156"/>
      <c r="AE31" s="5132"/>
    </row>
    <row r="32" spans="1:31" ht="30" customHeight="1">
      <c r="A32" s="5098"/>
      <c r="B32" s="5101"/>
      <c r="C32" s="1493"/>
      <c r="D32" s="1494"/>
      <c r="E32" s="5153"/>
      <c r="F32" s="4312"/>
      <c r="G32" s="5141"/>
      <c r="H32" s="4339"/>
      <c r="I32" s="4312"/>
      <c r="J32" s="1498" t="s">
        <v>2402</v>
      </c>
      <c r="K32" s="1499">
        <v>80</v>
      </c>
      <c r="L32" s="1499">
        <v>37</v>
      </c>
      <c r="M32" s="1499">
        <v>4</v>
      </c>
      <c r="N32" s="1500">
        <f t="shared" si="2"/>
        <v>2960</v>
      </c>
      <c r="O32" s="1501">
        <f t="shared" si="3"/>
        <v>11840</v>
      </c>
      <c r="P32" s="1502"/>
      <c r="Q32" s="1502"/>
      <c r="R32" s="1503"/>
      <c r="S32" s="1503"/>
      <c r="T32" s="1503"/>
      <c r="U32" s="1503"/>
      <c r="V32" s="5156"/>
      <c r="W32" s="1504"/>
      <c r="X32" s="1505"/>
      <c r="Y32" s="1504"/>
      <c r="Z32" s="1505"/>
      <c r="AA32" s="5156"/>
      <c r="AB32" s="5156"/>
      <c r="AC32" s="5156"/>
      <c r="AD32" s="5156"/>
      <c r="AE32" s="5132"/>
    </row>
    <row r="33" spans="1:31" ht="30" customHeight="1">
      <c r="A33" s="5098"/>
      <c r="B33" s="5101"/>
      <c r="C33" s="1493"/>
      <c r="D33" s="1494"/>
      <c r="E33" s="5153"/>
      <c r="F33" s="4312"/>
      <c r="G33" s="5141"/>
      <c r="H33" s="4339"/>
      <c r="I33" s="4312"/>
      <c r="J33" s="1493" t="s">
        <v>2403</v>
      </c>
      <c r="K33" s="1550">
        <v>36</v>
      </c>
      <c r="L33" s="1550">
        <v>11</v>
      </c>
      <c r="M33" s="1550">
        <v>6</v>
      </c>
      <c r="N33" s="1500">
        <f t="shared" si="2"/>
        <v>396</v>
      </c>
      <c r="O33" s="1501">
        <f t="shared" si="3"/>
        <v>2376</v>
      </c>
      <c r="P33" s="1502"/>
      <c r="Q33" s="1502"/>
      <c r="R33" s="1503"/>
      <c r="S33" s="1503"/>
      <c r="T33" s="1503"/>
      <c r="U33" s="1503"/>
      <c r="V33" s="5156"/>
      <c r="W33" s="1504"/>
      <c r="X33" s="1505"/>
      <c r="Y33" s="1504"/>
      <c r="Z33" s="1505"/>
      <c r="AA33" s="5156"/>
      <c r="AB33" s="5156"/>
      <c r="AC33" s="5156"/>
      <c r="AD33" s="5156"/>
      <c r="AE33" s="5132"/>
    </row>
    <row r="34" spans="1:31" ht="30" customHeight="1">
      <c r="A34" s="5098"/>
      <c r="B34" s="5101"/>
      <c r="C34" s="1493"/>
      <c r="D34" s="1494"/>
      <c r="E34" s="5153"/>
      <c r="F34" s="4312"/>
      <c r="G34" s="5141"/>
      <c r="H34" s="4339"/>
      <c r="I34" s="4312"/>
      <c r="J34" s="1493" t="s">
        <v>2404</v>
      </c>
      <c r="K34" s="1550">
        <v>49.5</v>
      </c>
      <c r="L34" s="1550">
        <v>6</v>
      </c>
      <c r="M34" s="1550">
        <v>6</v>
      </c>
      <c r="N34" s="1500">
        <f t="shared" si="2"/>
        <v>297</v>
      </c>
      <c r="O34" s="1501">
        <f t="shared" si="3"/>
        <v>1782</v>
      </c>
      <c r="P34" s="1502"/>
      <c r="Q34" s="1502"/>
      <c r="R34" s="1503"/>
      <c r="S34" s="1503"/>
      <c r="T34" s="1503"/>
      <c r="U34" s="1503"/>
      <c r="V34" s="5156"/>
      <c r="W34" s="1504"/>
      <c r="X34" s="1505"/>
      <c r="Y34" s="1504"/>
      <c r="Z34" s="1505"/>
      <c r="AA34" s="5156"/>
      <c r="AB34" s="5156"/>
      <c r="AC34" s="5156"/>
      <c r="AD34" s="5156"/>
      <c r="AE34" s="5132"/>
    </row>
    <row r="35" spans="1:31" ht="30" customHeight="1">
      <c r="A35" s="5098"/>
      <c r="B35" s="5102"/>
      <c r="C35" s="1493"/>
      <c r="D35" s="1494"/>
      <c r="E35" s="5154"/>
      <c r="F35" s="4337"/>
      <c r="G35" s="5142"/>
      <c r="H35" s="4340"/>
      <c r="I35" s="4337"/>
      <c r="J35" s="5149" t="s">
        <v>2382</v>
      </c>
      <c r="K35" s="5150"/>
      <c r="L35" s="5150"/>
      <c r="M35" s="5151"/>
      <c r="N35" s="1533">
        <f>SUM(N28:N34)</f>
        <v>12435</v>
      </c>
      <c r="O35" s="1533">
        <f>SUM(O28:O34)</f>
        <v>54415</v>
      </c>
      <c r="P35" s="1502"/>
      <c r="Q35" s="1502"/>
      <c r="R35" s="1503"/>
      <c r="S35" s="1503"/>
      <c r="T35" s="1503"/>
      <c r="U35" s="1503"/>
      <c r="V35" s="5157"/>
      <c r="W35" s="1504"/>
      <c r="X35" s="1505"/>
      <c r="Y35" s="1504"/>
      <c r="Z35" s="1505"/>
      <c r="AA35" s="5157"/>
      <c r="AB35" s="5157"/>
      <c r="AC35" s="5157"/>
      <c r="AD35" s="5157"/>
      <c r="AE35" s="5133"/>
    </row>
    <row r="36" spans="1:31" ht="39.75" customHeight="1">
      <c r="A36" s="5098"/>
      <c r="B36" s="1508">
        <v>35</v>
      </c>
      <c r="C36" s="1493"/>
      <c r="D36" s="1555"/>
      <c r="E36" s="1556" t="s">
        <v>2405</v>
      </c>
      <c r="F36" s="1493"/>
      <c r="G36" s="1557" t="s">
        <v>2406</v>
      </c>
      <c r="H36" s="1557">
        <v>1</v>
      </c>
      <c r="I36" s="1493" t="s">
        <v>2407</v>
      </c>
      <c r="J36" s="1493" t="s">
        <v>2358</v>
      </c>
      <c r="K36" s="1558">
        <v>32</v>
      </c>
      <c r="L36" s="1558">
        <v>27</v>
      </c>
      <c r="M36" s="1558">
        <v>7</v>
      </c>
      <c r="N36" s="1500">
        <f t="shared" ref="N36:N42" si="4">K36*L36</f>
        <v>864</v>
      </c>
      <c r="O36" s="1501">
        <f t="shared" ref="O36:O42" si="5">N36*M36</f>
        <v>6048</v>
      </c>
      <c r="P36" s="1502"/>
      <c r="Q36" s="1502"/>
      <c r="R36" s="1503"/>
      <c r="S36" s="1503"/>
      <c r="T36" s="1503"/>
      <c r="U36" s="1503"/>
      <c r="V36" s="1559"/>
      <c r="W36" s="1504"/>
      <c r="X36" s="1505"/>
      <c r="Y36" s="1504"/>
      <c r="Z36" s="1505"/>
      <c r="AA36" s="1560"/>
      <c r="AB36" s="1510" t="s">
        <v>2408</v>
      </c>
      <c r="AC36" s="1559"/>
      <c r="AD36" s="1559"/>
      <c r="AE36" s="1561" t="s">
        <v>2409</v>
      </c>
    </row>
    <row r="37" spans="1:31" ht="60" customHeight="1">
      <c r="A37" s="5098"/>
      <c r="B37" s="1492">
        <v>30</v>
      </c>
      <c r="C37" s="1493"/>
      <c r="D37" s="1562"/>
      <c r="E37" s="1556" t="s">
        <v>2410</v>
      </c>
      <c r="F37" s="1493"/>
      <c r="G37" s="1563" t="s">
        <v>2411</v>
      </c>
      <c r="H37" s="1557">
        <v>1</v>
      </c>
      <c r="I37" s="1516" t="s">
        <v>2367</v>
      </c>
      <c r="J37" s="1493" t="s">
        <v>2358</v>
      </c>
      <c r="K37" s="1499">
        <v>10</v>
      </c>
      <c r="L37" s="1499">
        <v>16</v>
      </c>
      <c r="M37" s="1499">
        <v>5.2</v>
      </c>
      <c r="N37" s="1500">
        <f>K37*L37-3.5*17</f>
        <v>100.5</v>
      </c>
      <c r="O37" s="1501">
        <f>N37*M37</f>
        <v>522.6</v>
      </c>
      <c r="P37" s="1564"/>
      <c r="Q37" s="1564"/>
      <c r="R37" s="1565"/>
      <c r="S37" s="1565"/>
      <c r="T37" s="1565"/>
      <c r="U37" s="1565"/>
      <c r="V37" s="1503"/>
      <c r="W37" s="1520"/>
      <c r="X37" s="1521"/>
      <c r="Y37" s="1520"/>
      <c r="Z37" s="1521"/>
      <c r="AA37" s="1521"/>
      <c r="AB37" s="1522"/>
      <c r="AC37" s="1504" t="s">
        <v>2412</v>
      </c>
      <c r="AD37" s="1507" t="s">
        <v>2413</v>
      </c>
      <c r="AE37" s="1566" t="s">
        <v>2414</v>
      </c>
    </row>
    <row r="38" spans="1:31" ht="39.75" customHeight="1">
      <c r="A38" s="5098"/>
      <c r="B38" s="1567">
        <v>31</v>
      </c>
      <c r="C38" s="1498"/>
      <c r="D38" s="1562"/>
      <c r="E38" s="1556" t="s">
        <v>2415</v>
      </c>
      <c r="F38" s="1493"/>
      <c r="G38" s="1563" t="s">
        <v>2370</v>
      </c>
      <c r="H38" s="1557">
        <v>1</v>
      </c>
      <c r="I38" s="1493" t="s">
        <v>2357</v>
      </c>
      <c r="J38" s="1493" t="s">
        <v>2358</v>
      </c>
      <c r="K38" s="1550">
        <v>6</v>
      </c>
      <c r="L38" s="1550">
        <v>12</v>
      </c>
      <c r="M38" s="1550">
        <v>5.5</v>
      </c>
      <c r="N38" s="1500">
        <f t="shared" si="4"/>
        <v>72</v>
      </c>
      <c r="O38" s="1501">
        <f t="shared" si="5"/>
        <v>396</v>
      </c>
      <c r="P38" s="1564"/>
      <c r="Q38" s="1564"/>
      <c r="R38" s="1565"/>
      <c r="S38" s="1565"/>
      <c r="T38" s="1565"/>
      <c r="U38" s="1565"/>
      <c r="V38" s="1503"/>
      <c r="W38" s="1520"/>
      <c r="X38" s="1521"/>
      <c r="Y38" s="1520"/>
      <c r="Z38" s="1521"/>
      <c r="AA38" s="1521"/>
      <c r="AB38" s="1522"/>
      <c r="AC38" s="1504"/>
      <c r="AD38" s="1507" t="s">
        <v>2416</v>
      </c>
      <c r="AE38" s="1491"/>
    </row>
    <row r="39" spans="1:31" ht="68.25" customHeight="1">
      <c r="A39" s="5098"/>
      <c r="B39" s="1568">
        <v>41</v>
      </c>
      <c r="C39" s="1569"/>
      <c r="D39" s="1570" t="s">
        <v>2417</v>
      </c>
      <c r="E39" s="1571" t="s">
        <v>2418</v>
      </c>
      <c r="F39" s="1537"/>
      <c r="G39" s="1538" t="s">
        <v>2419</v>
      </c>
      <c r="H39" s="1538"/>
      <c r="I39" s="1537"/>
      <c r="J39" s="1572" t="s">
        <v>2358</v>
      </c>
      <c r="K39" s="1573">
        <v>25</v>
      </c>
      <c r="L39" s="1573">
        <v>45</v>
      </c>
      <c r="M39" s="1573">
        <v>5</v>
      </c>
      <c r="N39" s="1574">
        <f t="shared" si="4"/>
        <v>1125</v>
      </c>
      <c r="O39" s="1575">
        <f t="shared" si="5"/>
        <v>5625</v>
      </c>
      <c r="P39" s="1576"/>
      <c r="Q39" s="1576"/>
      <c r="R39" s="1577"/>
      <c r="S39" s="1577"/>
      <c r="T39" s="1577"/>
      <c r="U39" s="1577"/>
      <c r="V39" s="1544"/>
      <c r="W39" s="1578"/>
      <c r="X39" s="1579"/>
      <c r="Y39" s="1578"/>
      <c r="Z39" s="1579"/>
      <c r="AA39" s="1544"/>
      <c r="AB39" s="1544"/>
      <c r="AC39" s="1580"/>
      <c r="AD39" s="1581" t="s">
        <v>2420</v>
      </c>
      <c r="AE39" s="1548" t="s">
        <v>2421</v>
      </c>
    </row>
    <row r="40" spans="1:31" ht="48" customHeight="1">
      <c r="A40" s="5098"/>
      <c r="B40" s="1582">
        <v>42</v>
      </c>
      <c r="C40" s="1493"/>
      <c r="D40" s="1555" t="s">
        <v>2417</v>
      </c>
      <c r="E40" s="1583" t="s">
        <v>2422</v>
      </c>
      <c r="F40" s="1493"/>
      <c r="G40" s="1557" t="s">
        <v>2361</v>
      </c>
      <c r="H40" s="1557">
        <v>1</v>
      </c>
      <c r="I40" s="1493" t="s">
        <v>2357</v>
      </c>
      <c r="J40" s="1493" t="s">
        <v>2423</v>
      </c>
      <c r="K40" s="1558">
        <v>6</v>
      </c>
      <c r="L40" s="1558">
        <v>14</v>
      </c>
      <c r="M40" s="1558">
        <v>5</v>
      </c>
      <c r="N40" s="1500">
        <f t="shared" si="4"/>
        <v>84</v>
      </c>
      <c r="O40" s="1501">
        <f t="shared" si="5"/>
        <v>420</v>
      </c>
      <c r="P40" s="1502"/>
      <c r="Q40" s="1502"/>
      <c r="R40" s="1503"/>
      <c r="S40" s="1503"/>
      <c r="T40" s="1503"/>
      <c r="U40" s="1503"/>
      <c r="V40" s="1559"/>
      <c r="W40" s="1504"/>
      <c r="X40" s="1505"/>
      <c r="Y40" s="1504"/>
      <c r="Z40" s="1505"/>
      <c r="AA40" s="1560"/>
      <c r="AB40" s="1510"/>
      <c r="AC40" s="1559"/>
      <c r="AD40" s="1559"/>
      <c r="AE40" s="1561"/>
    </row>
    <row r="41" spans="1:31" ht="30" customHeight="1">
      <c r="A41" s="5098"/>
      <c r="B41" s="5100">
        <v>7</v>
      </c>
      <c r="C41" s="1493"/>
      <c r="D41" s="1494"/>
      <c r="E41" s="5103" t="s">
        <v>2424</v>
      </c>
      <c r="F41" s="4311"/>
      <c r="G41" s="5140" t="s">
        <v>2370</v>
      </c>
      <c r="H41" s="4338">
        <v>1</v>
      </c>
      <c r="I41" s="4311" t="s">
        <v>2388</v>
      </c>
      <c r="J41" s="1493" t="s">
        <v>2425</v>
      </c>
      <c r="K41" s="1549">
        <v>44</v>
      </c>
      <c r="L41" s="1549">
        <v>10.5</v>
      </c>
      <c r="M41" s="1549">
        <v>4.2</v>
      </c>
      <c r="N41" s="1500">
        <f t="shared" si="4"/>
        <v>462</v>
      </c>
      <c r="O41" s="1501">
        <f t="shared" si="5"/>
        <v>1940.4</v>
      </c>
      <c r="P41" s="1502"/>
      <c r="Q41" s="1502"/>
      <c r="R41" s="1503"/>
      <c r="S41" s="1503"/>
      <c r="T41" s="1503"/>
      <c r="U41" s="1503"/>
      <c r="V41" s="5112"/>
      <c r="W41" s="1504"/>
      <c r="X41" s="1505"/>
      <c r="Y41" s="1504"/>
      <c r="Z41" s="1505"/>
      <c r="AA41" s="5112"/>
      <c r="AB41" s="5112"/>
      <c r="AC41" s="5112" t="s">
        <v>2426</v>
      </c>
      <c r="AD41" s="5112" t="s">
        <v>2427</v>
      </c>
      <c r="AE41" s="5162" t="s">
        <v>2428</v>
      </c>
    </row>
    <row r="42" spans="1:31" ht="30" customHeight="1">
      <c r="A42" s="5098"/>
      <c r="B42" s="5101"/>
      <c r="C42" s="1493"/>
      <c r="D42" s="1494"/>
      <c r="E42" s="5104"/>
      <c r="F42" s="4312"/>
      <c r="G42" s="5141"/>
      <c r="H42" s="4339"/>
      <c r="I42" s="4312"/>
      <c r="J42" s="1493" t="s">
        <v>2358</v>
      </c>
      <c r="K42" s="1549">
        <v>44</v>
      </c>
      <c r="L42" s="1549">
        <v>10.5</v>
      </c>
      <c r="M42" s="1549">
        <v>7</v>
      </c>
      <c r="N42" s="1500">
        <f t="shared" si="4"/>
        <v>462</v>
      </c>
      <c r="O42" s="1501">
        <f t="shared" si="5"/>
        <v>3234</v>
      </c>
      <c r="P42" s="1502"/>
      <c r="Q42" s="1502"/>
      <c r="R42" s="1503"/>
      <c r="S42" s="1503"/>
      <c r="T42" s="1503"/>
      <c r="U42" s="1503"/>
      <c r="V42" s="5113"/>
      <c r="W42" s="1504"/>
      <c r="X42" s="1505"/>
      <c r="Y42" s="1504"/>
      <c r="Z42" s="1505"/>
      <c r="AA42" s="5113"/>
      <c r="AB42" s="5113"/>
      <c r="AC42" s="5113"/>
      <c r="AD42" s="5113"/>
      <c r="AE42" s="5163"/>
    </row>
    <row r="43" spans="1:31" ht="30" customHeight="1">
      <c r="A43" s="5098"/>
      <c r="B43" s="5102"/>
      <c r="C43" s="1493"/>
      <c r="D43" s="1494"/>
      <c r="E43" s="5105"/>
      <c r="F43" s="4337"/>
      <c r="G43" s="5142"/>
      <c r="H43" s="4340"/>
      <c r="I43" s="4337"/>
      <c r="J43" s="5149" t="s">
        <v>2382</v>
      </c>
      <c r="K43" s="5150"/>
      <c r="L43" s="5150"/>
      <c r="M43" s="5151"/>
      <c r="N43" s="1533">
        <f>SUM(N41:N42)</f>
        <v>924</v>
      </c>
      <c r="O43" s="1533">
        <f>SUM(O41:O42)</f>
        <v>5174.3999999999996</v>
      </c>
      <c r="P43" s="1502"/>
      <c r="Q43" s="1502"/>
      <c r="R43" s="1503"/>
      <c r="S43" s="1503"/>
      <c r="T43" s="1503"/>
      <c r="U43" s="1503"/>
      <c r="V43" s="5114"/>
      <c r="W43" s="1504"/>
      <c r="X43" s="1505"/>
      <c r="Y43" s="1504"/>
      <c r="Z43" s="1505"/>
      <c r="AA43" s="5114"/>
      <c r="AB43" s="5114"/>
      <c r="AC43" s="5114"/>
      <c r="AD43" s="5114"/>
      <c r="AE43" s="5164"/>
    </row>
    <row r="44" spans="1:31" ht="39.75" customHeight="1">
      <c r="A44" s="5098"/>
      <c r="B44" s="1492">
        <v>8</v>
      </c>
      <c r="C44" s="1493"/>
      <c r="D44" s="1494"/>
      <c r="E44" s="1495" t="s">
        <v>2429</v>
      </c>
      <c r="F44" s="1493"/>
      <c r="G44" s="1496" t="s">
        <v>2430</v>
      </c>
      <c r="H44" s="1497">
        <v>1</v>
      </c>
      <c r="I44" s="1584" t="s">
        <v>2357</v>
      </c>
      <c r="J44" s="1498" t="s">
        <v>2358</v>
      </c>
      <c r="K44" s="1499">
        <v>25.4</v>
      </c>
      <c r="L44" s="1499">
        <v>5.2</v>
      </c>
      <c r="M44" s="1499">
        <v>5</v>
      </c>
      <c r="N44" s="1500">
        <f t="shared" ref="N44:N53" si="6">K44*L44</f>
        <v>132.07999999999998</v>
      </c>
      <c r="O44" s="1501">
        <f t="shared" ref="O44:O53" si="7">N44*M44</f>
        <v>660.39999999999986</v>
      </c>
      <c r="P44" s="1502"/>
      <c r="Q44" s="1502"/>
      <c r="R44" s="1503"/>
      <c r="S44" s="1503"/>
      <c r="T44" s="1503"/>
      <c r="U44" s="1503"/>
      <c r="V44" s="1503"/>
      <c r="W44" s="1504"/>
      <c r="X44" s="1505"/>
      <c r="Y44" s="1504"/>
      <c r="Z44" s="1505"/>
      <c r="AA44" s="1505"/>
      <c r="AB44" s="1506"/>
      <c r="AC44" s="1504"/>
      <c r="AD44" s="1504"/>
      <c r="AE44" s="1491" t="s">
        <v>2431</v>
      </c>
    </row>
    <row r="45" spans="1:31" ht="36.75" customHeight="1">
      <c r="A45" s="5098"/>
      <c r="B45" s="1585">
        <v>36</v>
      </c>
      <c r="C45" s="1511"/>
      <c r="D45" s="1555"/>
      <c r="E45" s="1495" t="s">
        <v>2432</v>
      </c>
      <c r="F45" s="1513"/>
      <c r="G45" s="1514" t="s">
        <v>2361</v>
      </c>
      <c r="H45" s="1515">
        <v>1</v>
      </c>
      <c r="I45" s="1513" t="s">
        <v>2357</v>
      </c>
      <c r="J45" s="1493" t="s">
        <v>2358</v>
      </c>
      <c r="K45" s="1550">
        <v>5</v>
      </c>
      <c r="L45" s="1550">
        <v>14</v>
      </c>
      <c r="M45" s="1550">
        <v>4</v>
      </c>
      <c r="N45" s="1500">
        <f t="shared" si="6"/>
        <v>70</v>
      </c>
      <c r="O45" s="1501">
        <f t="shared" si="7"/>
        <v>280</v>
      </c>
      <c r="P45" s="1517"/>
      <c r="Q45" s="1517"/>
      <c r="R45" s="1518"/>
      <c r="S45" s="1518"/>
      <c r="T45" s="1518"/>
      <c r="U45" s="1519"/>
      <c r="V45" s="1506"/>
      <c r="W45" s="1520"/>
      <c r="X45" s="1521"/>
      <c r="Y45" s="1520"/>
      <c r="Z45" s="1521"/>
      <c r="AA45" s="1521"/>
      <c r="AB45" s="1522"/>
      <c r="AC45" s="1523"/>
      <c r="AD45" s="1523"/>
      <c r="AE45" s="1586" t="s">
        <v>2433</v>
      </c>
    </row>
    <row r="46" spans="1:31" ht="36.75" customHeight="1">
      <c r="A46" s="5098"/>
      <c r="B46" s="1585">
        <v>37</v>
      </c>
      <c r="C46" s="1511"/>
      <c r="D46" s="1555"/>
      <c r="E46" s="1495" t="s">
        <v>2434</v>
      </c>
      <c r="F46" s="1513"/>
      <c r="G46" s="1514" t="s">
        <v>2361</v>
      </c>
      <c r="H46" s="1515">
        <v>1</v>
      </c>
      <c r="I46" s="1513" t="s">
        <v>2435</v>
      </c>
      <c r="J46" s="1493" t="s">
        <v>2358</v>
      </c>
      <c r="K46" s="1550">
        <v>25</v>
      </c>
      <c r="L46" s="1550">
        <v>6</v>
      </c>
      <c r="M46" s="1550">
        <v>4</v>
      </c>
      <c r="N46" s="1587">
        <f t="shared" si="6"/>
        <v>150</v>
      </c>
      <c r="O46" s="1588">
        <f t="shared" si="7"/>
        <v>600</v>
      </c>
      <c r="P46" s="1517"/>
      <c r="Q46" s="1517"/>
      <c r="R46" s="1518"/>
      <c r="S46" s="1518"/>
      <c r="T46" s="1518"/>
      <c r="U46" s="1519"/>
      <c r="V46" s="1506"/>
      <c r="W46" s="1520"/>
      <c r="X46" s="1521"/>
      <c r="Y46" s="1520"/>
      <c r="Z46" s="1521"/>
      <c r="AA46" s="1521"/>
      <c r="AB46" s="1522"/>
      <c r="AC46" s="1523"/>
      <c r="AD46" s="1523"/>
      <c r="AE46" s="1586" t="s">
        <v>2436</v>
      </c>
    </row>
    <row r="47" spans="1:31" ht="36.75" customHeight="1">
      <c r="A47" s="5098"/>
      <c r="B47" s="1585">
        <v>38</v>
      </c>
      <c r="C47" s="1511"/>
      <c r="D47" s="1555"/>
      <c r="E47" s="1495" t="s">
        <v>2437</v>
      </c>
      <c r="F47" s="1513"/>
      <c r="G47" s="1514" t="s">
        <v>2361</v>
      </c>
      <c r="H47" s="1515">
        <v>1</v>
      </c>
      <c r="I47" s="1513" t="s">
        <v>2438</v>
      </c>
      <c r="J47" s="1493" t="s">
        <v>2358</v>
      </c>
      <c r="K47" s="1550">
        <v>4</v>
      </c>
      <c r="L47" s="1550">
        <v>5</v>
      </c>
      <c r="M47" s="1550">
        <v>10</v>
      </c>
      <c r="N47" s="1587">
        <f t="shared" si="6"/>
        <v>20</v>
      </c>
      <c r="O47" s="1588">
        <f t="shared" si="7"/>
        <v>200</v>
      </c>
      <c r="P47" s="1517"/>
      <c r="Q47" s="1517"/>
      <c r="R47" s="1518"/>
      <c r="S47" s="1518"/>
      <c r="T47" s="1518"/>
      <c r="U47" s="1519"/>
      <c r="V47" s="1506"/>
      <c r="W47" s="1520"/>
      <c r="X47" s="1521"/>
      <c r="Y47" s="1520"/>
      <c r="Z47" s="1521"/>
      <c r="AA47" s="1521"/>
      <c r="AB47" s="1522"/>
      <c r="AC47" s="1523"/>
      <c r="AD47" s="1523"/>
      <c r="AE47" s="1586" t="s">
        <v>2436</v>
      </c>
    </row>
    <row r="48" spans="1:31" ht="36.75" customHeight="1">
      <c r="A48" s="5098"/>
      <c r="B48" s="1589">
        <v>43</v>
      </c>
      <c r="C48" s="1590"/>
      <c r="D48" s="1591" t="s">
        <v>2439</v>
      </c>
      <c r="E48" s="1592" t="s">
        <v>2440</v>
      </c>
      <c r="F48" s="1551"/>
      <c r="G48" s="1593" t="s">
        <v>2441</v>
      </c>
      <c r="H48" s="1594">
        <v>1</v>
      </c>
      <c r="I48" s="1595" t="s">
        <v>2442</v>
      </c>
      <c r="J48" s="1551" t="s">
        <v>2443</v>
      </c>
      <c r="K48" s="1549">
        <v>5</v>
      </c>
      <c r="L48" s="1549">
        <v>5</v>
      </c>
      <c r="M48" s="1549">
        <v>4</v>
      </c>
      <c r="N48" s="1596">
        <f t="shared" si="6"/>
        <v>25</v>
      </c>
      <c r="O48" s="1597">
        <f t="shared" si="7"/>
        <v>100</v>
      </c>
      <c r="P48" s="1598"/>
      <c r="Q48" s="1598"/>
      <c r="R48" s="1599"/>
      <c r="S48" s="1599"/>
      <c r="T48" s="1599"/>
      <c r="U48" s="1600"/>
      <c r="V48" s="1601"/>
      <c r="W48" s="1602"/>
      <c r="X48" s="1603"/>
      <c r="Y48" s="1602"/>
      <c r="Z48" s="1603"/>
      <c r="AA48" s="1604"/>
      <c r="AB48" s="1605"/>
      <c r="AC48" s="1606" t="s">
        <v>2444</v>
      </c>
      <c r="AD48" s="1607"/>
      <c r="AE48" s="1608" t="s">
        <v>2445</v>
      </c>
    </row>
    <row r="49" spans="1:31" ht="36.75" customHeight="1">
      <c r="A49" s="5099"/>
      <c r="B49" s="1609">
        <v>44</v>
      </c>
      <c r="C49" s="1590"/>
      <c r="D49" s="1591" t="s">
        <v>2446</v>
      </c>
      <c r="E49" s="1592" t="s">
        <v>2447</v>
      </c>
      <c r="F49" s="1610"/>
      <c r="G49" s="1611" t="s">
        <v>2448</v>
      </c>
      <c r="H49" s="1612">
        <v>1</v>
      </c>
      <c r="I49" s="1610" t="s">
        <v>2442</v>
      </c>
      <c r="J49" s="1590" t="s">
        <v>2449</v>
      </c>
      <c r="K49" s="1613">
        <v>5</v>
      </c>
      <c r="L49" s="1549">
        <v>5</v>
      </c>
      <c r="M49" s="1549">
        <v>4</v>
      </c>
      <c r="N49" s="1596">
        <f t="shared" si="6"/>
        <v>25</v>
      </c>
      <c r="O49" s="1597">
        <f t="shared" si="7"/>
        <v>100</v>
      </c>
      <c r="P49" s="1598"/>
      <c r="Q49" s="1598"/>
      <c r="R49" s="1599"/>
      <c r="S49" s="1599"/>
      <c r="T49" s="1599"/>
      <c r="U49" s="1600"/>
      <c r="V49" s="1601"/>
      <c r="W49" s="1602"/>
      <c r="X49" s="1603"/>
      <c r="Y49" s="1602"/>
      <c r="Z49" s="1603"/>
      <c r="AA49" s="1604"/>
      <c r="AB49" s="1605"/>
      <c r="AC49" s="1606" t="s">
        <v>2444</v>
      </c>
      <c r="AD49" s="1607"/>
      <c r="AE49" s="1608" t="s">
        <v>2450</v>
      </c>
    </row>
    <row r="50" spans="1:31" ht="30" customHeight="1">
      <c r="A50" s="5097" t="s">
        <v>2451</v>
      </c>
      <c r="B50" s="5100">
        <v>9</v>
      </c>
      <c r="C50" s="1493"/>
      <c r="D50" s="1494"/>
      <c r="E50" s="5137" t="s">
        <v>2452</v>
      </c>
      <c r="F50" s="4311"/>
      <c r="G50" s="5140" t="s">
        <v>2370</v>
      </c>
      <c r="H50" s="4338">
        <v>1</v>
      </c>
      <c r="I50" s="4311" t="s">
        <v>2407</v>
      </c>
      <c r="J50" s="1493" t="s">
        <v>2453</v>
      </c>
      <c r="K50" s="1550">
        <v>50</v>
      </c>
      <c r="L50" s="1550">
        <v>30</v>
      </c>
      <c r="M50" s="1550">
        <v>3.5</v>
      </c>
      <c r="N50" s="1500">
        <f t="shared" si="6"/>
        <v>1500</v>
      </c>
      <c r="O50" s="1501">
        <f t="shared" si="7"/>
        <v>5250</v>
      </c>
      <c r="P50" s="1502"/>
      <c r="Q50" s="1502"/>
      <c r="R50" s="1503"/>
      <c r="S50" s="1503"/>
      <c r="T50" s="1503"/>
      <c r="U50" s="1503"/>
      <c r="V50" s="5112"/>
      <c r="W50" s="1504"/>
      <c r="X50" s="1505"/>
      <c r="Y50" s="1504"/>
      <c r="Z50" s="1505"/>
      <c r="AA50" s="5112"/>
      <c r="AB50" s="5112" t="s">
        <v>2454</v>
      </c>
      <c r="AC50" s="5112" t="s">
        <v>2455</v>
      </c>
      <c r="AD50" s="5112" t="s">
        <v>2427</v>
      </c>
      <c r="AE50" s="5131"/>
    </row>
    <row r="51" spans="1:31" ht="30" customHeight="1">
      <c r="A51" s="5098"/>
      <c r="B51" s="5101"/>
      <c r="C51" s="1493"/>
      <c r="D51" s="1494"/>
      <c r="E51" s="5138"/>
      <c r="F51" s="4312"/>
      <c r="G51" s="5141"/>
      <c r="H51" s="4339"/>
      <c r="I51" s="4312"/>
      <c r="J51" s="1493" t="s">
        <v>2456</v>
      </c>
      <c r="K51" s="1550">
        <v>50</v>
      </c>
      <c r="L51" s="1550">
        <v>30</v>
      </c>
      <c r="M51" s="1550">
        <v>3.5</v>
      </c>
      <c r="N51" s="1500">
        <f t="shared" si="6"/>
        <v>1500</v>
      </c>
      <c r="O51" s="1501">
        <f t="shared" si="7"/>
        <v>5250</v>
      </c>
      <c r="P51" s="1502"/>
      <c r="Q51" s="1502"/>
      <c r="R51" s="1503"/>
      <c r="S51" s="1503"/>
      <c r="T51" s="1503"/>
      <c r="U51" s="1503"/>
      <c r="V51" s="5113"/>
      <c r="W51" s="1504"/>
      <c r="X51" s="1505"/>
      <c r="Y51" s="1504"/>
      <c r="Z51" s="1505"/>
      <c r="AA51" s="5113"/>
      <c r="AB51" s="5113"/>
      <c r="AC51" s="5113"/>
      <c r="AD51" s="5113"/>
      <c r="AE51" s="5132"/>
    </row>
    <row r="52" spans="1:31" ht="30" customHeight="1">
      <c r="A52" s="5098"/>
      <c r="B52" s="5101"/>
      <c r="C52" s="1493"/>
      <c r="D52" s="1494"/>
      <c r="E52" s="5138"/>
      <c r="F52" s="4312"/>
      <c r="G52" s="5141"/>
      <c r="H52" s="4339"/>
      <c r="I52" s="4312"/>
      <c r="J52" s="1493" t="s">
        <v>2378</v>
      </c>
      <c r="K52" s="1550">
        <v>50</v>
      </c>
      <c r="L52" s="1550">
        <v>30</v>
      </c>
      <c r="M52" s="1550">
        <v>7</v>
      </c>
      <c r="N52" s="1500">
        <f t="shared" si="6"/>
        <v>1500</v>
      </c>
      <c r="O52" s="1501">
        <f t="shared" si="7"/>
        <v>10500</v>
      </c>
      <c r="P52" s="1502"/>
      <c r="Q52" s="1502"/>
      <c r="R52" s="1503"/>
      <c r="S52" s="1503"/>
      <c r="T52" s="1503"/>
      <c r="U52" s="1503"/>
      <c r="V52" s="5113"/>
      <c r="W52" s="1504"/>
      <c r="X52" s="1505"/>
      <c r="Y52" s="1504"/>
      <c r="Z52" s="1505"/>
      <c r="AA52" s="5113"/>
      <c r="AB52" s="5113"/>
      <c r="AC52" s="5113"/>
      <c r="AD52" s="5113"/>
      <c r="AE52" s="5132"/>
    </row>
    <row r="53" spans="1:31" ht="30" customHeight="1">
      <c r="A53" s="5098"/>
      <c r="B53" s="5101"/>
      <c r="C53" s="1493"/>
      <c r="D53" s="1494"/>
      <c r="E53" s="5138"/>
      <c r="F53" s="4312"/>
      <c r="G53" s="5141"/>
      <c r="H53" s="4339"/>
      <c r="I53" s="4312"/>
      <c r="J53" s="1493" t="s">
        <v>2457</v>
      </c>
      <c r="K53" s="1550">
        <v>30</v>
      </c>
      <c r="L53" s="1550">
        <v>30</v>
      </c>
      <c r="M53" s="1550">
        <v>14</v>
      </c>
      <c r="N53" s="1500">
        <f t="shared" si="6"/>
        <v>900</v>
      </c>
      <c r="O53" s="1501">
        <f t="shared" si="7"/>
        <v>12600</v>
      </c>
      <c r="P53" s="1502"/>
      <c r="Q53" s="1502"/>
      <c r="R53" s="1503"/>
      <c r="S53" s="1503"/>
      <c r="T53" s="1503"/>
      <c r="U53" s="1503"/>
      <c r="V53" s="5113"/>
      <c r="W53" s="1504"/>
      <c r="X53" s="1505"/>
      <c r="Y53" s="1504"/>
      <c r="Z53" s="1505"/>
      <c r="AA53" s="5113"/>
      <c r="AB53" s="5113"/>
      <c r="AC53" s="5113"/>
      <c r="AD53" s="5113"/>
      <c r="AE53" s="5132"/>
    </row>
    <row r="54" spans="1:31" ht="30" customHeight="1">
      <c r="A54" s="5098"/>
      <c r="B54" s="5102"/>
      <c r="C54" s="1493"/>
      <c r="D54" s="1494"/>
      <c r="E54" s="5139"/>
      <c r="F54" s="4337"/>
      <c r="G54" s="5142"/>
      <c r="H54" s="4340"/>
      <c r="I54" s="4337"/>
      <c r="J54" s="5149" t="s">
        <v>2458</v>
      </c>
      <c r="K54" s="5150"/>
      <c r="L54" s="5150"/>
      <c r="M54" s="5151"/>
      <c r="N54" s="1533">
        <f>SUM(N50:N53)</f>
        <v>5400</v>
      </c>
      <c r="O54" s="1533">
        <f>SUM(O50:O53)</f>
        <v>33600</v>
      </c>
      <c r="P54" s="1502"/>
      <c r="Q54" s="1502"/>
      <c r="R54" s="1503"/>
      <c r="S54" s="1503"/>
      <c r="T54" s="1503"/>
      <c r="U54" s="1503"/>
      <c r="V54" s="5114"/>
      <c r="W54" s="1504"/>
      <c r="X54" s="1505"/>
      <c r="Y54" s="1504"/>
      <c r="Z54" s="1505"/>
      <c r="AA54" s="5114"/>
      <c r="AB54" s="5114"/>
      <c r="AC54" s="5114"/>
      <c r="AD54" s="5114"/>
      <c r="AE54" s="5133"/>
    </row>
    <row r="55" spans="1:31" ht="30" customHeight="1">
      <c r="A55" s="5098"/>
      <c r="B55" s="5159">
        <v>10</v>
      </c>
      <c r="C55" s="1614"/>
      <c r="D55" s="1615"/>
      <c r="E55" s="5177" t="s">
        <v>2459</v>
      </c>
      <c r="F55" s="5180"/>
      <c r="G55" s="5183"/>
      <c r="H55" s="5186"/>
      <c r="I55" s="5189" t="s">
        <v>2388</v>
      </c>
      <c r="J55" s="1616"/>
      <c r="K55" s="1617"/>
      <c r="L55" s="1617"/>
      <c r="M55" s="1617"/>
      <c r="N55" s="1618"/>
      <c r="O55" s="1619"/>
      <c r="P55" s="1620"/>
      <c r="Q55" s="1620"/>
      <c r="R55" s="1486"/>
      <c r="S55" s="1486"/>
      <c r="T55" s="1486"/>
      <c r="U55" s="1486"/>
      <c r="V55" s="5165"/>
      <c r="W55" s="1487"/>
      <c r="X55" s="1488"/>
      <c r="Y55" s="1487"/>
      <c r="Z55" s="1488"/>
      <c r="AA55" s="5165"/>
      <c r="AB55" s="5165"/>
      <c r="AC55" s="5165"/>
      <c r="AD55" s="5168" t="s">
        <v>2460</v>
      </c>
      <c r="AE55" s="5171" t="s">
        <v>2461</v>
      </c>
    </row>
    <row r="56" spans="1:31" ht="30" customHeight="1">
      <c r="A56" s="5098"/>
      <c r="B56" s="5160"/>
      <c r="C56" s="1614"/>
      <c r="D56" s="1615"/>
      <c r="E56" s="5178"/>
      <c r="F56" s="5181"/>
      <c r="G56" s="5184"/>
      <c r="H56" s="5187"/>
      <c r="I56" s="5190"/>
      <c r="J56" s="1616"/>
      <c r="K56" s="1617"/>
      <c r="L56" s="1617"/>
      <c r="M56" s="1617"/>
      <c r="N56" s="1618"/>
      <c r="O56" s="1619"/>
      <c r="P56" s="1620"/>
      <c r="Q56" s="1620"/>
      <c r="R56" s="1486"/>
      <c r="S56" s="1486"/>
      <c r="T56" s="1486"/>
      <c r="U56" s="1486"/>
      <c r="V56" s="5166"/>
      <c r="W56" s="1487"/>
      <c r="X56" s="1488"/>
      <c r="Y56" s="1487"/>
      <c r="Z56" s="1488"/>
      <c r="AA56" s="5166"/>
      <c r="AB56" s="5166"/>
      <c r="AC56" s="5166"/>
      <c r="AD56" s="5169"/>
      <c r="AE56" s="5172"/>
    </row>
    <row r="57" spans="1:31" ht="30" customHeight="1">
      <c r="A57" s="5098"/>
      <c r="B57" s="5161"/>
      <c r="C57" s="1614"/>
      <c r="D57" s="1615"/>
      <c r="E57" s="5179"/>
      <c r="F57" s="5182"/>
      <c r="G57" s="5185"/>
      <c r="H57" s="5188"/>
      <c r="I57" s="5191"/>
      <c r="J57" s="5174" t="s">
        <v>2382</v>
      </c>
      <c r="K57" s="5175"/>
      <c r="L57" s="5175"/>
      <c r="M57" s="5176"/>
      <c r="N57" s="1621">
        <f>SUM(N55:N56)</f>
        <v>0</v>
      </c>
      <c r="O57" s="1621">
        <f>SUM(O55:O56)</f>
        <v>0</v>
      </c>
      <c r="P57" s="1620"/>
      <c r="Q57" s="1620"/>
      <c r="R57" s="1486"/>
      <c r="S57" s="1486"/>
      <c r="T57" s="1486"/>
      <c r="U57" s="1486"/>
      <c r="V57" s="5167"/>
      <c r="W57" s="1487"/>
      <c r="X57" s="1488"/>
      <c r="Y57" s="1487"/>
      <c r="Z57" s="1488"/>
      <c r="AA57" s="5167"/>
      <c r="AB57" s="5167"/>
      <c r="AC57" s="5167"/>
      <c r="AD57" s="5170"/>
      <c r="AE57" s="5173"/>
    </row>
    <row r="58" spans="1:31" ht="96" customHeight="1">
      <c r="A58" s="5098"/>
      <c r="B58" s="1492">
        <v>11</v>
      </c>
      <c r="C58" s="1493"/>
      <c r="D58" s="1494"/>
      <c r="E58" s="1556" t="s">
        <v>2462</v>
      </c>
      <c r="F58" s="1493"/>
      <c r="G58" s="1496" t="s">
        <v>2370</v>
      </c>
      <c r="H58" s="1497">
        <v>1</v>
      </c>
      <c r="I58" s="1516" t="s">
        <v>2367</v>
      </c>
      <c r="J58" s="1498" t="s">
        <v>2358</v>
      </c>
      <c r="K58" s="1499">
        <v>29</v>
      </c>
      <c r="L58" s="1499">
        <v>23</v>
      </c>
      <c r="M58" s="1499">
        <v>8.1999999999999993</v>
      </c>
      <c r="N58" s="1540">
        <f t="shared" ref="N58:N64" si="8">K58*L58</f>
        <v>667</v>
      </c>
      <c r="O58" s="1541">
        <f t="shared" ref="O58:O64" si="9">N58*M58</f>
        <v>5469.4</v>
      </c>
      <c r="P58" s="1502"/>
      <c r="Q58" s="1502"/>
      <c r="R58" s="1503"/>
      <c r="S58" s="1503"/>
      <c r="T58" s="1503"/>
      <c r="U58" s="1503"/>
      <c r="V58" s="1504"/>
      <c r="W58" s="1504"/>
      <c r="X58" s="1505"/>
      <c r="Y58" s="1504"/>
      <c r="Z58" s="1505"/>
      <c r="AA58" s="1504"/>
      <c r="AB58" s="1504"/>
      <c r="AC58" s="1504" t="s">
        <v>2463</v>
      </c>
      <c r="AD58" s="1622" t="s">
        <v>2464</v>
      </c>
      <c r="AE58" s="1491" t="s">
        <v>2362</v>
      </c>
    </row>
    <row r="59" spans="1:31" ht="30" customHeight="1">
      <c r="A59" s="5098"/>
      <c r="B59" s="1623">
        <v>12</v>
      </c>
      <c r="C59" s="1614"/>
      <c r="D59" s="1615"/>
      <c r="E59" s="1624" t="s">
        <v>2465</v>
      </c>
      <c r="F59" s="1614"/>
      <c r="G59" s="1625"/>
      <c r="H59" s="1625"/>
      <c r="I59" s="1614" t="s">
        <v>2466</v>
      </c>
      <c r="J59" s="1614" t="s">
        <v>2358</v>
      </c>
      <c r="K59" s="1626"/>
      <c r="L59" s="1626"/>
      <c r="M59" s="1626"/>
      <c r="N59" s="1627"/>
      <c r="O59" s="1628"/>
      <c r="P59" s="1629"/>
      <c r="Q59" s="1629"/>
      <c r="R59" s="1630"/>
      <c r="S59" s="1630"/>
      <c r="T59" s="1630"/>
      <c r="U59" s="1630"/>
      <c r="V59" s="1486"/>
      <c r="W59" s="1487"/>
      <c r="X59" s="1488"/>
      <c r="Y59" s="1487"/>
      <c r="Z59" s="1488"/>
      <c r="AA59" s="1488"/>
      <c r="AB59" s="1489"/>
      <c r="AC59" s="1487"/>
      <c r="AD59" s="1487"/>
      <c r="AE59" s="1631" t="s">
        <v>2467</v>
      </c>
    </row>
    <row r="60" spans="1:31" ht="39.75" customHeight="1">
      <c r="A60" s="5098"/>
      <c r="B60" s="1492">
        <v>13</v>
      </c>
      <c r="C60" s="1493"/>
      <c r="D60" s="1494"/>
      <c r="E60" s="1632" t="s">
        <v>2468</v>
      </c>
      <c r="F60" s="1633"/>
      <c r="G60" s="1634" t="s">
        <v>2370</v>
      </c>
      <c r="H60" s="1557">
        <v>1</v>
      </c>
      <c r="I60" s="1635" t="s">
        <v>2357</v>
      </c>
      <c r="J60" s="1493" t="s">
        <v>2469</v>
      </c>
      <c r="K60" s="1550">
        <v>63.6</v>
      </c>
      <c r="L60" s="1550">
        <v>73.8</v>
      </c>
      <c r="M60" s="1550">
        <v>38.049999999999997</v>
      </c>
      <c r="N60" s="1500">
        <f t="shared" si="8"/>
        <v>4693.68</v>
      </c>
      <c r="O60" s="1501">
        <f t="shared" si="9"/>
        <v>178594.524</v>
      </c>
      <c r="P60" s="1502"/>
      <c r="Q60" s="1502"/>
      <c r="R60" s="1503"/>
      <c r="S60" s="1503"/>
      <c r="T60" s="1503"/>
      <c r="U60" s="1503"/>
      <c r="V60" s="1503"/>
      <c r="W60" s="1504"/>
      <c r="X60" s="1505"/>
      <c r="Y60" s="1504"/>
      <c r="Z60" s="1505"/>
      <c r="AA60" s="1505"/>
      <c r="AB60" s="1506"/>
      <c r="AC60" s="1636" t="s">
        <v>2470</v>
      </c>
      <c r="AD60" s="1637" t="s">
        <v>2471</v>
      </c>
      <c r="AE60" s="1638" t="s">
        <v>2472</v>
      </c>
    </row>
    <row r="61" spans="1:31" ht="61.5" customHeight="1">
      <c r="A61" s="5098"/>
      <c r="B61" s="1492">
        <v>14</v>
      </c>
      <c r="C61" s="1493"/>
      <c r="D61" s="1494"/>
      <c r="E61" s="1639" t="s">
        <v>2473</v>
      </c>
      <c r="F61" s="1633"/>
      <c r="G61" s="1634" t="s">
        <v>2370</v>
      </c>
      <c r="H61" s="1557">
        <v>1</v>
      </c>
      <c r="I61" s="1635" t="s">
        <v>2357</v>
      </c>
      <c r="J61" s="1493" t="s">
        <v>2474</v>
      </c>
      <c r="K61" s="1550">
        <v>142.65</v>
      </c>
      <c r="L61" s="1550">
        <v>47.6</v>
      </c>
      <c r="M61" s="1550">
        <v>7.8</v>
      </c>
      <c r="N61" s="1500">
        <f t="shared" si="8"/>
        <v>6790.14</v>
      </c>
      <c r="O61" s="1501">
        <f t="shared" si="9"/>
        <v>52963.092000000004</v>
      </c>
      <c r="P61" s="1502"/>
      <c r="Q61" s="1502"/>
      <c r="R61" s="1503"/>
      <c r="S61" s="1503"/>
      <c r="T61" s="1503"/>
      <c r="U61" s="1503"/>
      <c r="V61" s="1503"/>
      <c r="W61" s="1504"/>
      <c r="X61" s="1505"/>
      <c r="Y61" s="1504"/>
      <c r="Z61" s="1505"/>
      <c r="AA61" s="1505"/>
      <c r="AB61" s="1506"/>
      <c r="AC61" s="5112" t="s">
        <v>2470</v>
      </c>
      <c r="AD61" s="5112" t="s">
        <v>2475</v>
      </c>
      <c r="AE61" s="1640" t="s">
        <v>2476</v>
      </c>
    </row>
    <row r="62" spans="1:31" ht="44.25" customHeight="1">
      <c r="A62" s="5098"/>
      <c r="B62" s="1492">
        <v>15</v>
      </c>
      <c r="C62" s="1493"/>
      <c r="D62" s="1494"/>
      <c r="E62" s="1639" t="s">
        <v>2477</v>
      </c>
      <c r="F62" s="1633"/>
      <c r="G62" s="1634" t="s">
        <v>2370</v>
      </c>
      <c r="H62" s="1557">
        <v>1</v>
      </c>
      <c r="I62" s="1635" t="s">
        <v>2357</v>
      </c>
      <c r="J62" s="1493" t="s">
        <v>2478</v>
      </c>
      <c r="K62" s="1641">
        <v>63.6</v>
      </c>
      <c r="L62" s="1550">
        <v>18.2</v>
      </c>
      <c r="M62" s="1550">
        <v>10.5</v>
      </c>
      <c r="N62" s="1500">
        <f t="shared" si="8"/>
        <v>1157.52</v>
      </c>
      <c r="O62" s="1501">
        <f t="shared" si="9"/>
        <v>12153.96</v>
      </c>
      <c r="P62" s="1502"/>
      <c r="Q62" s="1502"/>
      <c r="R62" s="1503"/>
      <c r="S62" s="1503"/>
      <c r="T62" s="1503"/>
      <c r="U62" s="1503"/>
      <c r="V62" s="1503"/>
      <c r="W62" s="1504"/>
      <c r="X62" s="1505"/>
      <c r="Y62" s="1504"/>
      <c r="Z62" s="1505"/>
      <c r="AA62" s="1505"/>
      <c r="AB62" s="1506"/>
      <c r="AC62" s="5113"/>
      <c r="AD62" s="5113"/>
      <c r="AE62" s="1638" t="s">
        <v>2472</v>
      </c>
    </row>
    <row r="63" spans="1:31" ht="47.25" customHeight="1">
      <c r="A63" s="5098"/>
      <c r="B63" s="1642">
        <v>16</v>
      </c>
      <c r="C63" s="1643"/>
      <c r="D63" s="1644"/>
      <c r="E63" s="1645" t="s">
        <v>2479</v>
      </c>
      <c r="F63" s="1643"/>
      <c r="G63" s="1646"/>
      <c r="H63" s="1646">
        <v>1</v>
      </c>
      <c r="I63" s="1643" t="s">
        <v>2357</v>
      </c>
      <c r="J63" s="1643" t="s">
        <v>2480</v>
      </c>
      <c r="K63" s="1647"/>
      <c r="L63" s="1647"/>
      <c r="M63" s="1647"/>
      <c r="N63" s="1648">
        <f t="shared" si="8"/>
        <v>0</v>
      </c>
      <c r="O63" s="1649">
        <f t="shared" si="9"/>
        <v>0</v>
      </c>
      <c r="P63" s="1650"/>
      <c r="Q63" s="1650"/>
      <c r="R63" s="1651"/>
      <c r="S63" s="1651"/>
      <c r="T63" s="1651"/>
      <c r="U63" s="1651"/>
      <c r="V63" s="1651"/>
      <c r="W63" s="1652"/>
      <c r="X63" s="1653"/>
      <c r="Y63" s="1652"/>
      <c r="Z63" s="1653"/>
      <c r="AA63" s="1653"/>
      <c r="AB63" s="1654"/>
      <c r="AC63" s="5113"/>
      <c r="AD63" s="5113"/>
      <c r="AE63" s="1631" t="s">
        <v>2481</v>
      </c>
    </row>
    <row r="64" spans="1:31" ht="30" customHeight="1">
      <c r="A64" s="5098"/>
      <c r="B64" s="1492">
        <v>17</v>
      </c>
      <c r="C64" s="1493"/>
      <c r="D64" s="1494"/>
      <c r="E64" s="1639" t="s">
        <v>2482</v>
      </c>
      <c r="F64" s="1633"/>
      <c r="G64" s="1634" t="s">
        <v>2361</v>
      </c>
      <c r="H64" s="1557">
        <v>1</v>
      </c>
      <c r="I64" s="1635" t="s">
        <v>2357</v>
      </c>
      <c r="J64" s="1493" t="s">
        <v>2483</v>
      </c>
      <c r="K64" s="1550">
        <v>63.6</v>
      </c>
      <c r="L64" s="1550">
        <v>48</v>
      </c>
      <c r="M64" s="1550">
        <v>9.3000000000000007</v>
      </c>
      <c r="N64" s="1500">
        <f t="shared" si="8"/>
        <v>3052.8</v>
      </c>
      <c r="O64" s="1501">
        <f t="shared" si="9"/>
        <v>28391.040000000005</v>
      </c>
      <c r="P64" s="1502"/>
      <c r="Q64" s="1502"/>
      <c r="R64" s="1503"/>
      <c r="S64" s="1503"/>
      <c r="T64" s="1503"/>
      <c r="U64" s="1503"/>
      <c r="V64" s="1503"/>
      <c r="W64" s="1504"/>
      <c r="X64" s="1505"/>
      <c r="Y64" s="1504"/>
      <c r="Z64" s="1505"/>
      <c r="AA64" s="1505"/>
      <c r="AB64" s="1506"/>
      <c r="AC64" s="5114"/>
      <c r="AD64" s="5114"/>
      <c r="AE64" s="1638" t="s">
        <v>2472</v>
      </c>
    </row>
    <row r="65" spans="1:31" ht="30" customHeight="1">
      <c r="A65" s="5098"/>
      <c r="B65" s="5100">
        <v>18</v>
      </c>
      <c r="C65" s="1493"/>
      <c r="D65" s="5192"/>
      <c r="E65" s="5137" t="s">
        <v>2484</v>
      </c>
      <c r="F65" s="4311"/>
      <c r="G65" s="5140" t="s">
        <v>2370</v>
      </c>
      <c r="H65" s="4338">
        <v>1</v>
      </c>
      <c r="I65" s="4338" t="s">
        <v>2485</v>
      </c>
      <c r="J65" s="1493" t="s">
        <v>2401</v>
      </c>
      <c r="K65" s="1641">
        <v>24</v>
      </c>
      <c r="L65" s="1641">
        <v>42</v>
      </c>
      <c r="M65" s="1550">
        <v>5</v>
      </c>
      <c r="N65" s="1500">
        <f>K65*L65</f>
        <v>1008</v>
      </c>
      <c r="O65" s="1501">
        <f>N65*M65</f>
        <v>5040</v>
      </c>
      <c r="P65" s="1502"/>
      <c r="Q65" s="1502"/>
      <c r="R65" s="1503"/>
      <c r="S65" s="1503"/>
      <c r="T65" s="1503"/>
      <c r="U65" s="1503"/>
      <c r="V65" s="5112"/>
      <c r="W65" s="1504"/>
      <c r="X65" s="1505"/>
      <c r="Y65" s="1504"/>
      <c r="Z65" s="1505"/>
      <c r="AA65" s="5112"/>
      <c r="AB65" s="5112"/>
      <c r="AC65" s="5112" t="s">
        <v>2486</v>
      </c>
      <c r="AD65" s="5112" t="s">
        <v>2487</v>
      </c>
      <c r="AE65" s="5131" t="s">
        <v>2488</v>
      </c>
    </row>
    <row r="66" spans="1:31" ht="30" customHeight="1">
      <c r="A66" s="5098"/>
      <c r="B66" s="5101"/>
      <c r="C66" s="1493"/>
      <c r="D66" s="5193"/>
      <c r="E66" s="5138"/>
      <c r="F66" s="4312"/>
      <c r="G66" s="5141"/>
      <c r="H66" s="4339"/>
      <c r="I66" s="4339"/>
      <c r="J66" s="1493" t="s">
        <v>2489</v>
      </c>
      <c r="K66" s="1641">
        <v>24</v>
      </c>
      <c r="L66" s="1641">
        <v>42</v>
      </c>
      <c r="M66" s="1550">
        <v>5</v>
      </c>
      <c r="N66" s="1500">
        <f>K66*L66</f>
        <v>1008</v>
      </c>
      <c r="O66" s="1501">
        <f>N66*M66</f>
        <v>5040</v>
      </c>
      <c r="P66" s="1502"/>
      <c r="Q66" s="1502"/>
      <c r="R66" s="1503"/>
      <c r="S66" s="1503"/>
      <c r="T66" s="1503"/>
      <c r="U66" s="1503"/>
      <c r="V66" s="5113"/>
      <c r="W66" s="1504"/>
      <c r="X66" s="1505"/>
      <c r="Y66" s="1504"/>
      <c r="Z66" s="1505"/>
      <c r="AA66" s="5113"/>
      <c r="AB66" s="5113"/>
      <c r="AC66" s="5113"/>
      <c r="AD66" s="5113"/>
      <c r="AE66" s="5132"/>
    </row>
    <row r="67" spans="1:31" ht="30" customHeight="1">
      <c r="A67" s="5098"/>
      <c r="B67" s="5102"/>
      <c r="C67" s="1493"/>
      <c r="D67" s="5194"/>
      <c r="E67" s="5139"/>
      <c r="F67" s="4337"/>
      <c r="G67" s="5142"/>
      <c r="H67" s="4340"/>
      <c r="I67" s="4340"/>
      <c r="J67" s="5149" t="s">
        <v>2490</v>
      </c>
      <c r="K67" s="5150"/>
      <c r="L67" s="5150"/>
      <c r="M67" s="5151"/>
      <c r="N67" s="1533">
        <f>SUM(N65:N66)</f>
        <v>2016</v>
      </c>
      <c r="O67" s="1533">
        <f>SUM(O65:O66)</f>
        <v>10080</v>
      </c>
      <c r="P67" s="1502"/>
      <c r="Q67" s="1502"/>
      <c r="R67" s="1503"/>
      <c r="S67" s="1503"/>
      <c r="T67" s="1503"/>
      <c r="U67" s="1503"/>
      <c r="V67" s="5114"/>
      <c r="W67" s="1504"/>
      <c r="X67" s="1505"/>
      <c r="Y67" s="1504"/>
      <c r="Z67" s="1505"/>
      <c r="AA67" s="5114"/>
      <c r="AB67" s="5114"/>
      <c r="AC67" s="5114"/>
      <c r="AD67" s="5114"/>
      <c r="AE67" s="5133"/>
    </row>
    <row r="68" spans="1:31" ht="37.5" customHeight="1">
      <c r="A68" s="5098"/>
      <c r="B68" s="1492">
        <v>19</v>
      </c>
      <c r="C68" s="1493"/>
      <c r="D68" s="1494"/>
      <c r="E68" s="1556" t="s">
        <v>2491</v>
      </c>
      <c r="F68" s="1493"/>
      <c r="G68" s="1563" t="s">
        <v>2361</v>
      </c>
      <c r="H68" s="1557">
        <v>1</v>
      </c>
      <c r="I68" s="1516" t="s">
        <v>2357</v>
      </c>
      <c r="J68" s="1493" t="s">
        <v>2492</v>
      </c>
      <c r="K68" s="1550">
        <v>10.3</v>
      </c>
      <c r="L68" s="1550">
        <v>20.3</v>
      </c>
      <c r="M68" s="1641">
        <v>4.5</v>
      </c>
      <c r="N68" s="1500">
        <f t="shared" ref="N68" si="10">K68*L68</f>
        <v>209.09000000000003</v>
      </c>
      <c r="O68" s="1501">
        <f t="shared" ref="O68" si="11">N68*M68</f>
        <v>940.9050000000002</v>
      </c>
      <c r="P68" s="1502"/>
      <c r="Q68" s="1502"/>
      <c r="R68" s="1503"/>
      <c r="S68" s="1503"/>
      <c r="T68" s="1503"/>
      <c r="U68" s="1503"/>
      <c r="V68" s="1503"/>
      <c r="W68" s="1504"/>
      <c r="X68" s="1505"/>
      <c r="Y68" s="1504"/>
      <c r="Z68" s="1505"/>
      <c r="AA68" s="1505"/>
      <c r="AB68" s="1506"/>
      <c r="AC68" s="1504"/>
      <c r="AD68" s="1655" t="s">
        <v>2493</v>
      </c>
      <c r="AE68" s="1491" t="s">
        <v>2494</v>
      </c>
    </row>
    <row r="69" spans="1:31" ht="59.25" customHeight="1">
      <c r="A69" s="5098"/>
      <c r="B69" s="1656">
        <v>29</v>
      </c>
      <c r="C69" s="1493"/>
      <c r="D69" s="1657" t="s">
        <v>2495</v>
      </c>
      <c r="E69" s="1556" t="s">
        <v>2496</v>
      </c>
      <c r="F69" s="1493"/>
      <c r="G69" s="1563" t="s">
        <v>2370</v>
      </c>
      <c r="H69" s="1557">
        <v>1</v>
      </c>
      <c r="I69" s="1516" t="s">
        <v>2367</v>
      </c>
      <c r="J69" s="1493" t="s">
        <v>2358</v>
      </c>
      <c r="K69" s="1550">
        <v>6</v>
      </c>
      <c r="L69" s="1550">
        <v>10</v>
      </c>
      <c r="M69" s="1550">
        <v>4.7</v>
      </c>
      <c r="N69" s="1500">
        <f>K69*L69</f>
        <v>60</v>
      </c>
      <c r="O69" s="1501">
        <f>N69*M69</f>
        <v>282</v>
      </c>
      <c r="P69" s="1564"/>
      <c r="Q69" s="1564"/>
      <c r="R69" s="1565"/>
      <c r="S69" s="1565"/>
      <c r="T69" s="1565"/>
      <c r="U69" s="1565"/>
      <c r="V69" s="1503"/>
      <c r="W69" s="1520"/>
      <c r="X69" s="1521"/>
      <c r="Y69" s="1520"/>
      <c r="Z69" s="1521"/>
      <c r="AA69" s="1521"/>
      <c r="AB69" s="1522"/>
      <c r="AC69" s="1504" t="s">
        <v>2497</v>
      </c>
      <c r="AD69" s="1507" t="s">
        <v>2413</v>
      </c>
      <c r="AE69" s="1491"/>
    </row>
    <row r="70" spans="1:31" ht="59.25" customHeight="1">
      <c r="A70" s="5099"/>
      <c r="B70" s="1589">
        <v>48</v>
      </c>
      <c r="C70" s="1551"/>
      <c r="D70" s="1658" t="s">
        <v>2498</v>
      </c>
      <c r="E70" s="1659" t="s">
        <v>2499</v>
      </c>
      <c r="F70" s="1551"/>
      <c r="G70" s="1660" t="s">
        <v>2441</v>
      </c>
      <c r="H70" s="1660">
        <v>1</v>
      </c>
      <c r="I70" s="1661" t="s">
        <v>2500</v>
      </c>
      <c r="J70" s="1551" t="s">
        <v>2501</v>
      </c>
      <c r="K70" s="1549">
        <v>24</v>
      </c>
      <c r="L70" s="1549">
        <v>7</v>
      </c>
      <c r="M70" s="1549">
        <v>7</v>
      </c>
      <c r="N70" s="1552">
        <f>K70*L70</f>
        <v>168</v>
      </c>
      <c r="O70" s="1553">
        <f>N70*M70</f>
        <v>1176</v>
      </c>
      <c r="P70" s="1662"/>
      <c r="Q70" s="1662"/>
      <c r="R70" s="1663"/>
      <c r="S70" s="1663"/>
      <c r="T70" s="1663"/>
      <c r="U70" s="1663"/>
      <c r="V70" s="1664"/>
      <c r="W70" s="1602"/>
      <c r="X70" s="1603"/>
      <c r="Y70" s="1602"/>
      <c r="Z70" s="1603"/>
      <c r="AA70" s="1603"/>
      <c r="AB70" s="1665"/>
      <c r="AC70" s="1666" t="s">
        <v>2502</v>
      </c>
      <c r="AD70" s="1667" t="s">
        <v>2503</v>
      </c>
      <c r="AE70" s="1608" t="s">
        <v>2450</v>
      </c>
    </row>
    <row r="71" spans="1:31" ht="30" customHeight="1">
      <c r="A71" s="5097" t="s">
        <v>2504</v>
      </c>
      <c r="B71" s="1623">
        <v>20</v>
      </c>
      <c r="C71" s="1614"/>
      <c r="D71" s="1615"/>
      <c r="E71" s="1624" t="s">
        <v>2505</v>
      </c>
      <c r="F71" s="1614"/>
      <c r="G71" s="1625"/>
      <c r="H71" s="1625"/>
      <c r="I71" s="1614" t="s">
        <v>2388</v>
      </c>
      <c r="J71" s="1614" t="s">
        <v>2506</v>
      </c>
      <c r="K71" s="1626"/>
      <c r="L71" s="1626"/>
      <c r="M71" s="1626"/>
      <c r="N71" s="1627"/>
      <c r="O71" s="1628"/>
      <c r="P71" s="1629"/>
      <c r="Q71" s="1629"/>
      <c r="R71" s="1630"/>
      <c r="S71" s="1630"/>
      <c r="T71" s="1630"/>
      <c r="U71" s="1630"/>
      <c r="V71" s="1486"/>
      <c r="W71" s="1487"/>
      <c r="X71" s="1488"/>
      <c r="Y71" s="1487"/>
      <c r="Z71" s="1488"/>
      <c r="AA71" s="1488"/>
      <c r="AB71" s="1489"/>
      <c r="AC71" s="1487"/>
      <c r="AD71" s="1487"/>
      <c r="AE71" s="1631" t="s">
        <v>2507</v>
      </c>
    </row>
    <row r="72" spans="1:31" ht="30" customHeight="1">
      <c r="A72" s="5098"/>
      <c r="B72" s="5100">
        <v>21</v>
      </c>
      <c r="C72" s="1493"/>
      <c r="D72" s="1494"/>
      <c r="E72" s="5103" t="s">
        <v>2508</v>
      </c>
      <c r="F72" s="4311"/>
      <c r="G72" s="5140" t="s">
        <v>2370</v>
      </c>
      <c r="H72" s="4338">
        <v>1</v>
      </c>
      <c r="I72" s="4311" t="s">
        <v>2388</v>
      </c>
      <c r="J72" s="1493" t="s">
        <v>2509</v>
      </c>
      <c r="K72" s="1550">
        <v>19.7</v>
      </c>
      <c r="L72" s="1550">
        <v>13.4</v>
      </c>
      <c r="M72" s="1550">
        <v>4.6500000000000004</v>
      </c>
      <c r="N72" s="1500">
        <f>K72*L72</f>
        <v>263.98</v>
      </c>
      <c r="O72" s="1501">
        <f>N72*M72</f>
        <v>1227.5070000000003</v>
      </c>
      <c r="P72" s="1502"/>
      <c r="Q72" s="1502"/>
      <c r="R72" s="1503"/>
      <c r="S72" s="1503"/>
      <c r="T72" s="1503"/>
      <c r="U72" s="1503"/>
      <c r="V72" s="5112"/>
      <c r="W72" s="1504"/>
      <c r="X72" s="1505"/>
      <c r="Y72" s="1504"/>
      <c r="Z72" s="1505"/>
      <c r="AA72" s="5112"/>
      <c r="AB72" s="5112"/>
      <c r="AC72" s="5112" t="s">
        <v>2510</v>
      </c>
      <c r="AD72" s="5201" t="s">
        <v>2511</v>
      </c>
      <c r="AE72" s="5131"/>
    </row>
    <row r="73" spans="1:31" ht="30" customHeight="1">
      <c r="A73" s="5098"/>
      <c r="B73" s="5101"/>
      <c r="C73" s="1493"/>
      <c r="D73" s="1494"/>
      <c r="E73" s="5104"/>
      <c r="F73" s="4312"/>
      <c r="G73" s="5141"/>
      <c r="H73" s="4339"/>
      <c r="I73" s="4312"/>
      <c r="J73" s="1493" t="s">
        <v>2456</v>
      </c>
      <c r="K73" s="1550">
        <v>19.7</v>
      </c>
      <c r="L73" s="1550">
        <v>13.4</v>
      </c>
      <c r="M73" s="1550">
        <v>3.55</v>
      </c>
      <c r="N73" s="1500">
        <f>K73*L73</f>
        <v>263.98</v>
      </c>
      <c r="O73" s="1501">
        <f>N73*M73</f>
        <v>937.12900000000002</v>
      </c>
      <c r="P73" s="1502"/>
      <c r="Q73" s="1502"/>
      <c r="R73" s="1503"/>
      <c r="S73" s="1503"/>
      <c r="T73" s="1503"/>
      <c r="U73" s="1503"/>
      <c r="V73" s="5113"/>
      <c r="W73" s="1504"/>
      <c r="X73" s="1505"/>
      <c r="Y73" s="1504"/>
      <c r="Z73" s="1505"/>
      <c r="AA73" s="5113"/>
      <c r="AB73" s="5113"/>
      <c r="AC73" s="5113"/>
      <c r="AD73" s="5202"/>
      <c r="AE73" s="5132"/>
    </row>
    <row r="74" spans="1:31" ht="30" customHeight="1">
      <c r="A74" s="5098"/>
      <c r="B74" s="5102"/>
      <c r="C74" s="1493"/>
      <c r="D74" s="1494"/>
      <c r="E74" s="5105"/>
      <c r="F74" s="4337"/>
      <c r="G74" s="5142"/>
      <c r="H74" s="4340"/>
      <c r="I74" s="4337"/>
      <c r="J74" s="5149" t="s">
        <v>2382</v>
      </c>
      <c r="K74" s="5150"/>
      <c r="L74" s="5150"/>
      <c r="M74" s="5151"/>
      <c r="N74" s="1533">
        <f>SUM(N72:N73)</f>
        <v>527.96</v>
      </c>
      <c r="O74" s="1533">
        <f>SUM(O72:O73)</f>
        <v>2164.6360000000004</v>
      </c>
      <c r="P74" s="1502"/>
      <c r="Q74" s="1502"/>
      <c r="R74" s="1503"/>
      <c r="S74" s="1503"/>
      <c r="T74" s="1503"/>
      <c r="U74" s="1503"/>
      <c r="V74" s="5114"/>
      <c r="W74" s="1504"/>
      <c r="X74" s="1505"/>
      <c r="Y74" s="1504"/>
      <c r="Z74" s="1505"/>
      <c r="AA74" s="5114"/>
      <c r="AB74" s="5114"/>
      <c r="AC74" s="5114"/>
      <c r="AD74" s="5203"/>
      <c r="AE74" s="5133"/>
    </row>
    <row r="75" spans="1:31" ht="14.25">
      <c r="A75" s="5098"/>
      <c r="B75" s="1492">
        <v>22</v>
      </c>
      <c r="C75" s="1493"/>
      <c r="D75" s="1494"/>
      <c r="E75" s="1495" t="s">
        <v>2512</v>
      </c>
      <c r="F75" s="1493"/>
      <c r="G75" s="1496" t="s">
        <v>2513</v>
      </c>
      <c r="H75" s="1497">
        <v>1</v>
      </c>
      <c r="I75" s="1498" t="s">
        <v>2388</v>
      </c>
      <c r="J75" s="1498" t="s">
        <v>2506</v>
      </c>
      <c r="K75" s="1499">
        <v>8</v>
      </c>
      <c r="L75" s="1499">
        <v>15</v>
      </c>
      <c r="M75" s="1499">
        <v>6.5</v>
      </c>
      <c r="N75" s="1500">
        <f>K75*L75</f>
        <v>120</v>
      </c>
      <c r="O75" s="1501">
        <f>N75*M75</f>
        <v>780</v>
      </c>
      <c r="P75" s="1502"/>
      <c r="Q75" s="1502"/>
      <c r="R75" s="1503"/>
      <c r="S75" s="1503"/>
      <c r="T75" s="1503"/>
      <c r="U75" s="1503"/>
      <c r="V75" s="1503"/>
      <c r="W75" s="1504"/>
      <c r="X75" s="1505"/>
      <c r="Y75" s="1504"/>
      <c r="Z75" s="1505"/>
      <c r="AA75" s="1505"/>
      <c r="AB75" s="1506"/>
      <c r="AC75" s="1504"/>
      <c r="AD75" s="1504"/>
      <c r="AE75" s="1491" t="s">
        <v>2362</v>
      </c>
    </row>
    <row r="76" spans="1:31" ht="41.25" customHeight="1">
      <c r="A76" s="5098"/>
      <c r="B76" s="1492">
        <v>23</v>
      </c>
      <c r="C76" s="1493"/>
      <c r="D76" s="1494"/>
      <c r="E76" s="1495" t="s">
        <v>2514</v>
      </c>
      <c r="F76" s="1493"/>
      <c r="G76" s="1496" t="s">
        <v>2361</v>
      </c>
      <c r="H76" s="1497">
        <v>1</v>
      </c>
      <c r="I76" s="1584" t="s">
        <v>2357</v>
      </c>
      <c r="J76" s="1498" t="s">
        <v>2358</v>
      </c>
      <c r="K76" s="1499">
        <v>4.2</v>
      </c>
      <c r="L76" s="1499">
        <v>13</v>
      </c>
      <c r="M76" s="1499">
        <v>10</v>
      </c>
      <c r="N76" s="1500">
        <f>K76*L76</f>
        <v>54.6</v>
      </c>
      <c r="O76" s="1501">
        <f>N76*M76</f>
        <v>546</v>
      </c>
      <c r="P76" s="1502"/>
      <c r="Q76" s="1502"/>
      <c r="R76" s="1503"/>
      <c r="S76" s="1503"/>
      <c r="T76" s="1503"/>
      <c r="U76" s="1503"/>
      <c r="V76" s="1503" t="s">
        <v>2515</v>
      </c>
      <c r="W76" s="1504"/>
      <c r="X76" s="1505"/>
      <c r="Y76" s="1504"/>
      <c r="Z76" s="1505"/>
      <c r="AA76" s="1505"/>
      <c r="AB76" s="1506"/>
      <c r="AC76" s="1504"/>
      <c r="AD76" s="1504"/>
      <c r="AE76" s="1491" t="s">
        <v>2516</v>
      </c>
    </row>
    <row r="77" spans="1:31" ht="41.25" customHeight="1">
      <c r="A77" s="5098"/>
      <c r="B77" s="1492">
        <v>24</v>
      </c>
      <c r="C77" s="1493"/>
      <c r="D77" s="1494"/>
      <c r="E77" s="1495" t="s">
        <v>2517</v>
      </c>
      <c r="F77" s="1493"/>
      <c r="G77" s="1496" t="s">
        <v>2518</v>
      </c>
      <c r="H77" s="1497">
        <v>1</v>
      </c>
      <c r="I77" s="1584" t="s">
        <v>2519</v>
      </c>
      <c r="J77" s="1498" t="s">
        <v>2358</v>
      </c>
      <c r="K77" s="1499">
        <v>12</v>
      </c>
      <c r="L77" s="1499">
        <v>16</v>
      </c>
      <c r="M77" s="1499">
        <v>20</v>
      </c>
      <c r="N77" s="1500">
        <f>K77*L77</f>
        <v>192</v>
      </c>
      <c r="O77" s="1501">
        <f>N77*M77</f>
        <v>3840</v>
      </c>
      <c r="P77" s="1502"/>
      <c r="Q77" s="1502"/>
      <c r="R77" s="1503"/>
      <c r="S77" s="1503"/>
      <c r="T77" s="1503"/>
      <c r="U77" s="1503"/>
      <c r="V77" s="1503" t="s">
        <v>833</v>
      </c>
      <c r="W77" s="1504"/>
      <c r="X77" s="1505"/>
      <c r="Y77" s="1504"/>
      <c r="Z77" s="1505"/>
      <c r="AA77" s="1505"/>
      <c r="AB77" s="1510" t="s">
        <v>2520</v>
      </c>
      <c r="AC77" s="1504"/>
      <c r="AD77" s="1504"/>
      <c r="AE77" s="1491" t="s">
        <v>2521</v>
      </c>
    </row>
    <row r="78" spans="1:31" ht="41.25" customHeight="1">
      <c r="A78" s="5099"/>
      <c r="B78" s="1668">
        <v>47</v>
      </c>
      <c r="C78" s="1551"/>
      <c r="D78" s="1658" t="s">
        <v>2522</v>
      </c>
      <c r="E78" s="1592" t="s">
        <v>2523</v>
      </c>
      <c r="F78" s="1669"/>
      <c r="G78" s="1593" t="s">
        <v>2524</v>
      </c>
      <c r="H78" s="1594">
        <v>1</v>
      </c>
      <c r="I78" s="1595" t="s">
        <v>2525</v>
      </c>
      <c r="J78" s="1551" t="s">
        <v>2526</v>
      </c>
      <c r="K78" s="1549">
        <v>5</v>
      </c>
      <c r="L78" s="1549">
        <v>5</v>
      </c>
      <c r="M78" s="1549">
        <v>4</v>
      </c>
      <c r="N78" s="1596">
        <f t="shared" ref="N78" si="12">K78*L78</f>
        <v>25</v>
      </c>
      <c r="O78" s="1597">
        <f t="shared" ref="O78" si="13">N78*M78</f>
        <v>100</v>
      </c>
      <c r="P78" s="1598"/>
      <c r="Q78" s="1598"/>
      <c r="R78" s="1599"/>
      <c r="S78" s="1599"/>
      <c r="T78" s="1599"/>
      <c r="U78" s="1600"/>
      <c r="V78" s="1601"/>
      <c r="W78" s="1602"/>
      <c r="X78" s="1603"/>
      <c r="Y78" s="1602"/>
      <c r="Z78" s="1603"/>
      <c r="AA78" s="1604"/>
      <c r="AB78" s="1605"/>
      <c r="AC78" s="1606" t="s">
        <v>2444</v>
      </c>
      <c r="AD78" s="1607"/>
      <c r="AE78" s="1608" t="s">
        <v>2450</v>
      </c>
    </row>
    <row r="79" spans="1:31" ht="30" customHeight="1">
      <c r="A79" s="5097" t="s">
        <v>2527</v>
      </c>
      <c r="B79" s="5100">
        <v>25</v>
      </c>
      <c r="C79" s="1493"/>
      <c r="D79" s="1494"/>
      <c r="E79" s="5137" t="s">
        <v>2528</v>
      </c>
      <c r="F79" s="4311"/>
      <c r="G79" s="5140" t="s">
        <v>2370</v>
      </c>
      <c r="H79" s="4338">
        <v>1</v>
      </c>
      <c r="I79" s="4311" t="s">
        <v>2388</v>
      </c>
      <c r="J79" s="1493" t="s">
        <v>2401</v>
      </c>
      <c r="K79" s="1550">
        <v>50.4</v>
      </c>
      <c r="L79" s="1550">
        <v>15.4</v>
      </c>
      <c r="M79" s="1550">
        <v>4.5</v>
      </c>
      <c r="N79" s="1500">
        <f t="shared" si="2"/>
        <v>776.16</v>
      </c>
      <c r="O79" s="1501">
        <f t="shared" si="3"/>
        <v>3492.72</v>
      </c>
      <c r="P79" s="1502"/>
      <c r="Q79" s="1502"/>
      <c r="R79" s="1503"/>
      <c r="S79" s="1503"/>
      <c r="T79" s="1503"/>
      <c r="U79" s="1503"/>
      <c r="V79" s="5112"/>
      <c r="W79" s="1504"/>
      <c r="X79" s="1505"/>
      <c r="Y79" s="1504"/>
      <c r="Z79" s="1505"/>
      <c r="AA79" s="5112"/>
      <c r="AB79" s="5112"/>
      <c r="AC79" s="5112" t="s">
        <v>2529</v>
      </c>
      <c r="AD79" s="5112" t="s">
        <v>2427</v>
      </c>
      <c r="AE79" s="5131"/>
    </row>
    <row r="80" spans="1:31" ht="30" customHeight="1">
      <c r="A80" s="5098"/>
      <c r="B80" s="5101"/>
      <c r="C80" s="1493"/>
      <c r="D80" s="1494"/>
      <c r="E80" s="5138"/>
      <c r="F80" s="4312"/>
      <c r="G80" s="5141"/>
      <c r="H80" s="4339"/>
      <c r="I80" s="4312"/>
      <c r="J80" s="1493" t="s">
        <v>2377</v>
      </c>
      <c r="K80" s="1550">
        <v>50.4</v>
      </c>
      <c r="L80" s="1550">
        <v>15.4</v>
      </c>
      <c r="M80" s="1550">
        <v>3.8</v>
      </c>
      <c r="N80" s="1500">
        <f t="shared" si="2"/>
        <v>776.16</v>
      </c>
      <c r="O80" s="1501">
        <f t="shared" si="3"/>
        <v>2949.4079999999999</v>
      </c>
      <c r="P80" s="1502"/>
      <c r="Q80" s="1502"/>
      <c r="R80" s="1503"/>
      <c r="S80" s="1503"/>
      <c r="T80" s="1503"/>
      <c r="U80" s="1503"/>
      <c r="V80" s="5113"/>
      <c r="W80" s="1504"/>
      <c r="X80" s="1505"/>
      <c r="Y80" s="1504"/>
      <c r="Z80" s="1505"/>
      <c r="AA80" s="5113"/>
      <c r="AB80" s="5113"/>
      <c r="AC80" s="5113"/>
      <c r="AD80" s="5113"/>
      <c r="AE80" s="5132"/>
    </row>
    <row r="81" spans="1:31" ht="30" customHeight="1">
      <c r="A81" s="5098"/>
      <c r="B81" s="5101"/>
      <c r="C81" s="1493"/>
      <c r="D81" s="1494"/>
      <c r="E81" s="5138"/>
      <c r="F81" s="4312"/>
      <c r="G81" s="5141"/>
      <c r="H81" s="4339"/>
      <c r="I81" s="4312"/>
      <c r="J81" s="1493" t="s">
        <v>2378</v>
      </c>
      <c r="K81" s="1550">
        <v>50.4</v>
      </c>
      <c r="L81" s="1550">
        <v>15.4</v>
      </c>
      <c r="M81" s="1550">
        <v>3.8</v>
      </c>
      <c r="N81" s="1500">
        <f t="shared" si="2"/>
        <v>776.16</v>
      </c>
      <c r="O81" s="1501">
        <f t="shared" si="3"/>
        <v>2949.4079999999999</v>
      </c>
      <c r="P81" s="1502"/>
      <c r="Q81" s="1502"/>
      <c r="R81" s="1503"/>
      <c r="S81" s="1503"/>
      <c r="T81" s="1503"/>
      <c r="U81" s="1503"/>
      <c r="V81" s="5113"/>
      <c r="W81" s="1504"/>
      <c r="X81" s="1505"/>
      <c r="Y81" s="1504"/>
      <c r="Z81" s="1505"/>
      <c r="AA81" s="5113"/>
      <c r="AB81" s="5113"/>
      <c r="AC81" s="5113"/>
      <c r="AD81" s="5113"/>
      <c r="AE81" s="5132"/>
    </row>
    <row r="82" spans="1:31" ht="30" customHeight="1">
      <c r="A82" s="5098"/>
      <c r="B82" s="5101"/>
      <c r="C82" s="1493"/>
      <c r="D82" s="1494"/>
      <c r="E82" s="5138"/>
      <c r="F82" s="4312"/>
      <c r="G82" s="5141"/>
      <c r="H82" s="4339"/>
      <c r="I82" s="4312"/>
      <c r="J82" s="1493" t="s">
        <v>2530</v>
      </c>
      <c r="K82" s="1550">
        <v>7.2</v>
      </c>
      <c r="L82" s="1550">
        <v>9.1999999999999993</v>
      </c>
      <c r="M82" s="1550">
        <v>2.6</v>
      </c>
      <c r="N82" s="1500">
        <f t="shared" si="2"/>
        <v>66.239999999999995</v>
      </c>
      <c r="O82" s="1501">
        <f t="shared" si="3"/>
        <v>172.22399999999999</v>
      </c>
      <c r="P82" s="1502"/>
      <c r="Q82" s="1502"/>
      <c r="R82" s="1503"/>
      <c r="S82" s="1503"/>
      <c r="T82" s="1503"/>
      <c r="U82" s="1503"/>
      <c r="V82" s="5113"/>
      <c r="W82" s="1504"/>
      <c r="X82" s="1505"/>
      <c r="Y82" s="1504"/>
      <c r="Z82" s="1505"/>
      <c r="AA82" s="5113"/>
      <c r="AB82" s="5113"/>
      <c r="AC82" s="5113"/>
      <c r="AD82" s="5113"/>
      <c r="AE82" s="5132"/>
    </row>
    <row r="83" spans="1:31" ht="30" customHeight="1">
      <c r="A83" s="5098"/>
      <c r="B83" s="5102"/>
      <c r="C83" s="1493"/>
      <c r="D83" s="1494"/>
      <c r="E83" s="5139"/>
      <c r="F83" s="4337"/>
      <c r="G83" s="5142"/>
      <c r="H83" s="4340"/>
      <c r="I83" s="4337"/>
      <c r="J83" s="5149" t="s">
        <v>2382</v>
      </c>
      <c r="K83" s="5150"/>
      <c r="L83" s="5150"/>
      <c r="M83" s="5151"/>
      <c r="N83" s="1533">
        <f>SUM(N79:N82)</f>
        <v>2394.7199999999998</v>
      </c>
      <c r="O83" s="1533">
        <f>SUM(O79:O82)</f>
        <v>9563.76</v>
      </c>
      <c r="P83" s="1502"/>
      <c r="Q83" s="1502"/>
      <c r="R83" s="1503"/>
      <c r="S83" s="1503"/>
      <c r="T83" s="1503"/>
      <c r="U83" s="1503"/>
      <c r="V83" s="5114"/>
      <c r="W83" s="1504"/>
      <c r="X83" s="1505"/>
      <c r="Y83" s="1504"/>
      <c r="Z83" s="1505"/>
      <c r="AA83" s="5114"/>
      <c r="AB83" s="5114"/>
      <c r="AC83" s="5114"/>
      <c r="AD83" s="5114"/>
      <c r="AE83" s="5133"/>
    </row>
    <row r="84" spans="1:31" ht="30" customHeight="1">
      <c r="A84" s="5098"/>
      <c r="B84" s="5216">
        <v>26</v>
      </c>
      <c r="C84" s="1670"/>
      <c r="D84" s="1671"/>
      <c r="E84" s="5219" t="s">
        <v>2531</v>
      </c>
      <c r="F84" s="5198"/>
      <c r="G84" s="5222"/>
      <c r="H84" s="5195">
        <v>1</v>
      </c>
      <c r="I84" s="5198" t="s">
        <v>2532</v>
      </c>
      <c r="J84" s="1670" t="s">
        <v>2533</v>
      </c>
      <c r="K84" s="1672"/>
      <c r="L84" s="1672"/>
      <c r="M84" s="1672"/>
      <c r="N84" s="1673"/>
      <c r="O84" s="1674"/>
      <c r="P84" s="1675"/>
      <c r="Q84" s="1675"/>
      <c r="R84" s="1676"/>
      <c r="S84" s="1676"/>
      <c r="T84" s="1676"/>
      <c r="U84" s="1676"/>
      <c r="V84" s="5210"/>
      <c r="W84" s="1677"/>
      <c r="X84" s="1678"/>
      <c r="Y84" s="1677"/>
      <c r="Z84" s="1678"/>
      <c r="AA84" s="5210"/>
      <c r="AB84" s="5210"/>
      <c r="AC84" s="5210" t="s">
        <v>2534</v>
      </c>
      <c r="AD84" s="5210" t="s">
        <v>2535</v>
      </c>
      <c r="AE84" s="5213" t="s">
        <v>2536</v>
      </c>
    </row>
    <row r="85" spans="1:31" ht="30" customHeight="1">
      <c r="A85" s="5098"/>
      <c r="B85" s="5217"/>
      <c r="C85" s="1670"/>
      <c r="D85" s="1671"/>
      <c r="E85" s="5220"/>
      <c r="F85" s="5199"/>
      <c r="G85" s="5223"/>
      <c r="H85" s="5196"/>
      <c r="I85" s="5199"/>
      <c r="J85" s="1670" t="s">
        <v>2537</v>
      </c>
      <c r="K85" s="1672"/>
      <c r="L85" s="1672"/>
      <c r="M85" s="1672"/>
      <c r="N85" s="1673"/>
      <c r="O85" s="1674"/>
      <c r="P85" s="1675"/>
      <c r="Q85" s="1675"/>
      <c r="R85" s="1676"/>
      <c r="S85" s="1676"/>
      <c r="T85" s="1676"/>
      <c r="U85" s="1676"/>
      <c r="V85" s="5211"/>
      <c r="W85" s="1677"/>
      <c r="X85" s="1678"/>
      <c r="Y85" s="1677"/>
      <c r="Z85" s="1678"/>
      <c r="AA85" s="5211"/>
      <c r="AB85" s="5211"/>
      <c r="AC85" s="5211"/>
      <c r="AD85" s="5211"/>
      <c r="AE85" s="5214"/>
    </row>
    <row r="86" spans="1:31" ht="30" customHeight="1">
      <c r="A86" s="5098"/>
      <c r="B86" s="5217"/>
      <c r="C86" s="1670"/>
      <c r="D86" s="1671"/>
      <c r="E86" s="5220"/>
      <c r="F86" s="5199"/>
      <c r="G86" s="5223"/>
      <c r="H86" s="5196"/>
      <c r="I86" s="5199"/>
      <c r="J86" s="1670" t="s">
        <v>2538</v>
      </c>
      <c r="K86" s="1672"/>
      <c r="L86" s="1672"/>
      <c r="M86" s="1672"/>
      <c r="N86" s="1673"/>
      <c r="O86" s="1674"/>
      <c r="P86" s="1675"/>
      <c r="Q86" s="1675"/>
      <c r="R86" s="1676"/>
      <c r="S86" s="1676"/>
      <c r="T86" s="1676"/>
      <c r="U86" s="1676"/>
      <c r="V86" s="5211"/>
      <c r="W86" s="1677"/>
      <c r="X86" s="1678"/>
      <c r="Y86" s="1677"/>
      <c r="Z86" s="1678"/>
      <c r="AA86" s="5211"/>
      <c r="AB86" s="5211"/>
      <c r="AC86" s="5211"/>
      <c r="AD86" s="5211"/>
      <c r="AE86" s="5214"/>
    </row>
    <row r="87" spans="1:31" ht="30" customHeight="1">
      <c r="A87" s="5098"/>
      <c r="B87" s="5218"/>
      <c r="C87" s="1670"/>
      <c r="D87" s="1671"/>
      <c r="E87" s="5221"/>
      <c r="F87" s="5200"/>
      <c r="G87" s="5224"/>
      <c r="H87" s="5197"/>
      <c r="I87" s="5200"/>
      <c r="J87" s="5207" t="s">
        <v>2539</v>
      </c>
      <c r="K87" s="5208"/>
      <c r="L87" s="5208"/>
      <c r="M87" s="5209"/>
      <c r="N87" s="1679">
        <f>SUM(N84:N86)</f>
        <v>0</v>
      </c>
      <c r="O87" s="1679">
        <f>SUM(O84:O86)</f>
        <v>0</v>
      </c>
      <c r="P87" s="1675"/>
      <c r="Q87" s="1675"/>
      <c r="R87" s="1676"/>
      <c r="S87" s="1676"/>
      <c r="T87" s="1676"/>
      <c r="U87" s="1676"/>
      <c r="V87" s="5212"/>
      <c r="W87" s="1677"/>
      <c r="X87" s="1678"/>
      <c r="Y87" s="1677"/>
      <c r="Z87" s="1678"/>
      <c r="AA87" s="5212"/>
      <c r="AB87" s="5212"/>
      <c r="AC87" s="5212"/>
      <c r="AD87" s="5212"/>
      <c r="AE87" s="5215"/>
    </row>
    <row r="88" spans="1:31" ht="30" customHeight="1">
      <c r="A88" s="5098"/>
      <c r="B88" s="5100">
        <v>27</v>
      </c>
      <c r="C88" s="1493"/>
      <c r="D88" s="1494"/>
      <c r="E88" s="5137" t="s">
        <v>2540</v>
      </c>
      <c r="F88" s="4311"/>
      <c r="G88" s="5106" t="s">
        <v>2541</v>
      </c>
      <c r="H88" s="4418">
        <v>1</v>
      </c>
      <c r="I88" s="5109" t="s">
        <v>2542</v>
      </c>
      <c r="J88" s="1498" t="s">
        <v>2543</v>
      </c>
      <c r="K88" s="1499">
        <v>25</v>
      </c>
      <c r="L88" s="1499">
        <v>35</v>
      </c>
      <c r="M88" s="1499">
        <v>4.7</v>
      </c>
      <c r="N88" s="1540">
        <f>K88*L88-10*10</f>
        <v>775</v>
      </c>
      <c r="O88" s="1541">
        <f t="shared" si="3"/>
        <v>3642.5</v>
      </c>
      <c r="P88" s="1502"/>
      <c r="Q88" s="1502"/>
      <c r="R88" s="1503"/>
      <c r="S88" s="1503"/>
      <c r="T88" s="1503"/>
      <c r="U88" s="1503"/>
      <c r="V88" s="5112"/>
      <c r="W88" s="1504"/>
      <c r="X88" s="1505"/>
      <c r="Y88" s="1504"/>
      <c r="Z88" s="1505"/>
      <c r="AA88" s="5112"/>
      <c r="AB88" s="5112"/>
      <c r="AC88" s="5112"/>
      <c r="AD88" s="5112" t="s">
        <v>2544</v>
      </c>
      <c r="AE88" s="5204" t="s">
        <v>2545</v>
      </c>
    </row>
    <row r="89" spans="1:31" ht="30" customHeight="1">
      <c r="A89" s="5098"/>
      <c r="B89" s="5101"/>
      <c r="C89" s="1493"/>
      <c r="D89" s="1494"/>
      <c r="E89" s="5138"/>
      <c r="F89" s="4312"/>
      <c r="G89" s="5107"/>
      <c r="H89" s="4419"/>
      <c r="I89" s="5110"/>
      <c r="J89" s="1498" t="s">
        <v>2546</v>
      </c>
      <c r="K89" s="1499">
        <v>10</v>
      </c>
      <c r="L89" s="1499">
        <v>10</v>
      </c>
      <c r="M89" s="1499">
        <v>7.2</v>
      </c>
      <c r="N89" s="1540">
        <f t="shared" si="2"/>
        <v>100</v>
      </c>
      <c r="O89" s="1541">
        <f t="shared" si="3"/>
        <v>720</v>
      </c>
      <c r="P89" s="1502"/>
      <c r="Q89" s="1502"/>
      <c r="R89" s="1503"/>
      <c r="S89" s="1503"/>
      <c r="T89" s="1503"/>
      <c r="U89" s="1503"/>
      <c r="V89" s="5113"/>
      <c r="W89" s="1504"/>
      <c r="X89" s="1505"/>
      <c r="Y89" s="1504"/>
      <c r="Z89" s="1505"/>
      <c r="AA89" s="5113"/>
      <c r="AB89" s="5113"/>
      <c r="AC89" s="5113"/>
      <c r="AD89" s="5113"/>
      <c r="AE89" s="5205"/>
    </row>
    <row r="90" spans="1:31" ht="30" customHeight="1">
      <c r="A90" s="5098"/>
      <c r="B90" s="5102"/>
      <c r="C90" s="1493"/>
      <c r="D90" s="1494"/>
      <c r="E90" s="5138"/>
      <c r="F90" s="4337"/>
      <c r="G90" s="5108"/>
      <c r="H90" s="4420"/>
      <c r="I90" s="5111"/>
      <c r="J90" s="5149" t="s">
        <v>2547</v>
      </c>
      <c r="K90" s="5150"/>
      <c r="L90" s="5150"/>
      <c r="M90" s="5151"/>
      <c r="N90" s="1533">
        <f>SUM(N88:N89)</f>
        <v>875</v>
      </c>
      <c r="O90" s="1533">
        <f>SUM(O88:O89)</f>
        <v>4362.5</v>
      </c>
      <c r="P90" s="1502"/>
      <c r="Q90" s="1502"/>
      <c r="R90" s="1503"/>
      <c r="S90" s="1503"/>
      <c r="T90" s="1503"/>
      <c r="U90" s="1503"/>
      <c r="V90" s="5114"/>
      <c r="W90" s="1504"/>
      <c r="X90" s="1505"/>
      <c r="Y90" s="1504"/>
      <c r="Z90" s="1505"/>
      <c r="AA90" s="5114"/>
      <c r="AB90" s="5114"/>
      <c r="AC90" s="5114"/>
      <c r="AD90" s="5114"/>
      <c r="AE90" s="5206"/>
    </row>
    <row r="91" spans="1:31" ht="43.5" customHeight="1">
      <c r="A91" s="5098"/>
      <c r="B91" s="1680">
        <v>39</v>
      </c>
      <c r="C91" s="1511"/>
      <c r="D91" s="1555"/>
      <c r="E91" s="1556" t="s">
        <v>2548</v>
      </c>
      <c r="F91" s="1493"/>
      <c r="G91" s="1496" t="s">
        <v>2406</v>
      </c>
      <c r="H91" s="1557">
        <v>1</v>
      </c>
      <c r="I91" s="1516" t="s">
        <v>2438</v>
      </c>
      <c r="J91" s="1493" t="s">
        <v>2549</v>
      </c>
      <c r="K91" s="1550">
        <v>5</v>
      </c>
      <c r="L91" s="1550">
        <f>2.5*30</f>
        <v>75</v>
      </c>
      <c r="M91" s="1550">
        <v>4</v>
      </c>
      <c r="N91" s="1500">
        <f t="shared" ref="N91:N94" si="14">K91*L91</f>
        <v>375</v>
      </c>
      <c r="O91" s="1501">
        <f t="shared" ref="O91:O94" si="15">N91*M91</f>
        <v>1500</v>
      </c>
      <c r="P91" s="1564"/>
      <c r="Q91" s="1564"/>
      <c r="R91" s="1565"/>
      <c r="S91" s="1565"/>
      <c r="T91" s="1565"/>
      <c r="U91" s="1565"/>
      <c r="V91" s="1503"/>
      <c r="W91" s="1520"/>
      <c r="X91" s="1521"/>
      <c r="Y91" s="1520"/>
      <c r="Z91" s="1521"/>
      <c r="AA91" s="1521"/>
      <c r="AB91" s="1522"/>
      <c r="AC91" s="1523"/>
      <c r="AD91" s="1681"/>
      <c r="AE91" s="1566" t="s">
        <v>2550</v>
      </c>
    </row>
    <row r="92" spans="1:31" ht="31.5" customHeight="1">
      <c r="A92" s="5098"/>
      <c r="B92" s="1682">
        <v>45</v>
      </c>
      <c r="C92" s="1590"/>
      <c r="D92" s="1591" t="s">
        <v>2551</v>
      </c>
      <c r="E92" s="1659" t="s">
        <v>2552</v>
      </c>
      <c r="F92" s="1551"/>
      <c r="G92" s="1683" t="s">
        <v>2448</v>
      </c>
      <c r="H92" s="1594">
        <v>1</v>
      </c>
      <c r="I92" s="1595" t="s">
        <v>2553</v>
      </c>
      <c r="J92" s="1551" t="s">
        <v>2554</v>
      </c>
      <c r="K92" s="1549">
        <v>5</v>
      </c>
      <c r="L92" s="1549">
        <v>5</v>
      </c>
      <c r="M92" s="1549">
        <v>4</v>
      </c>
      <c r="N92" s="1596">
        <f t="shared" si="14"/>
        <v>25</v>
      </c>
      <c r="O92" s="1597">
        <f t="shared" si="15"/>
        <v>100</v>
      </c>
      <c r="P92" s="1598"/>
      <c r="Q92" s="1598"/>
      <c r="R92" s="1599"/>
      <c r="S92" s="1599"/>
      <c r="T92" s="1599"/>
      <c r="U92" s="1600"/>
      <c r="V92" s="1601"/>
      <c r="W92" s="1602"/>
      <c r="X92" s="1603"/>
      <c r="Y92" s="1602"/>
      <c r="Z92" s="1603"/>
      <c r="AA92" s="1604"/>
      <c r="AB92" s="1605"/>
      <c r="AC92" s="1606" t="s">
        <v>2555</v>
      </c>
      <c r="AD92" s="1607"/>
      <c r="AE92" s="1608" t="s">
        <v>2556</v>
      </c>
    </row>
    <row r="93" spans="1:31" ht="31.5" customHeight="1">
      <c r="A93" s="5099"/>
      <c r="B93" s="1682">
        <v>46</v>
      </c>
      <c r="C93" s="1590"/>
      <c r="D93" s="1591" t="s">
        <v>2557</v>
      </c>
      <c r="E93" s="1659" t="s">
        <v>2558</v>
      </c>
      <c r="F93" s="1551"/>
      <c r="G93" s="1684" t="s">
        <v>2559</v>
      </c>
      <c r="H93" s="1612">
        <v>1</v>
      </c>
      <c r="I93" s="1610" t="s">
        <v>108</v>
      </c>
      <c r="J93" s="1590" t="s">
        <v>2560</v>
      </c>
      <c r="K93" s="1613">
        <v>5</v>
      </c>
      <c r="L93" s="1549">
        <v>5</v>
      </c>
      <c r="M93" s="1549">
        <v>4</v>
      </c>
      <c r="N93" s="1596">
        <f t="shared" si="14"/>
        <v>25</v>
      </c>
      <c r="O93" s="1597">
        <f t="shared" si="15"/>
        <v>100</v>
      </c>
      <c r="P93" s="1598"/>
      <c r="Q93" s="1598"/>
      <c r="R93" s="1599"/>
      <c r="S93" s="1599"/>
      <c r="T93" s="1599"/>
      <c r="U93" s="1600"/>
      <c r="V93" s="1601"/>
      <c r="W93" s="1602"/>
      <c r="X93" s="1603"/>
      <c r="Y93" s="1602"/>
      <c r="Z93" s="1603"/>
      <c r="AA93" s="1604"/>
      <c r="AB93" s="1605"/>
      <c r="AC93" s="1606" t="s">
        <v>2561</v>
      </c>
      <c r="AD93" s="1607"/>
      <c r="AE93" s="1608" t="s">
        <v>2445</v>
      </c>
    </row>
    <row r="94" spans="1:31" ht="43.5" customHeight="1">
      <c r="A94" s="1493"/>
      <c r="B94" s="1685">
        <v>28</v>
      </c>
      <c r="C94" s="1670"/>
      <c r="D94" s="1643"/>
      <c r="E94" s="1686" t="s">
        <v>2562</v>
      </c>
      <c r="F94" s="1670"/>
      <c r="G94" s="1687"/>
      <c r="H94" s="1688">
        <v>1</v>
      </c>
      <c r="I94" s="1670" t="s">
        <v>2438</v>
      </c>
      <c r="J94" s="1670" t="s">
        <v>2563</v>
      </c>
      <c r="K94" s="1647"/>
      <c r="L94" s="1647"/>
      <c r="M94" s="1647"/>
      <c r="N94" s="1673">
        <f t="shared" si="14"/>
        <v>0</v>
      </c>
      <c r="O94" s="1674">
        <f t="shared" si="15"/>
        <v>0</v>
      </c>
      <c r="P94" s="1689"/>
      <c r="Q94" s="1689"/>
      <c r="R94" s="1690"/>
      <c r="S94" s="1690"/>
      <c r="T94" s="1690"/>
      <c r="U94" s="1690"/>
      <c r="V94" s="1676"/>
      <c r="W94" s="1691"/>
      <c r="X94" s="1692"/>
      <c r="Y94" s="1691"/>
      <c r="Z94" s="1692"/>
      <c r="AA94" s="1692"/>
      <c r="AB94" s="1693"/>
      <c r="AC94" s="1694"/>
      <c r="AD94" s="1695"/>
      <c r="AE94" s="1696" t="s">
        <v>2564</v>
      </c>
    </row>
    <row r="95" spans="1:31" ht="30" customHeight="1">
      <c r="A95" s="1697"/>
      <c r="B95" s="1698"/>
      <c r="C95" s="1511"/>
      <c r="D95" s="1493"/>
      <c r="E95" s="1699"/>
      <c r="F95" s="1513"/>
      <c r="G95" s="1514"/>
      <c r="H95" s="1515"/>
      <c r="I95" s="1513"/>
      <c r="J95" s="1493"/>
      <c r="K95" s="1550"/>
      <c r="L95" s="1550"/>
      <c r="M95" s="1550"/>
      <c r="N95" s="1587"/>
      <c r="O95" s="1588"/>
      <c r="P95" s="1517"/>
      <c r="Q95" s="1517"/>
      <c r="R95" s="1518"/>
      <c r="S95" s="1518"/>
      <c r="T95" s="1518"/>
      <c r="U95" s="1519"/>
      <c r="V95" s="1506"/>
      <c r="W95" s="1520"/>
      <c r="X95" s="1521"/>
      <c r="Y95" s="1520"/>
      <c r="Z95" s="1521"/>
      <c r="AA95" s="1521"/>
      <c r="AB95" s="1522"/>
      <c r="AC95" s="1523"/>
      <c r="AD95" s="1523"/>
      <c r="AE95" s="1700"/>
    </row>
    <row r="96" spans="1:31" ht="15.75" thickBot="1">
      <c r="A96" s="1701"/>
      <c r="B96" s="1698"/>
      <c r="C96" s="1702"/>
      <c r="D96" s="1703"/>
      <c r="E96" s="1699"/>
      <c r="F96" s="1699"/>
      <c r="G96" s="1704"/>
      <c r="H96" s="1515"/>
      <c r="I96" s="1515"/>
      <c r="J96" s="5225"/>
      <c r="K96" s="5226"/>
      <c r="L96" s="5226"/>
      <c r="M96" s="5227"/>
      <c r="N96" s="1587"/>
      <c r="O96" s="1705"/>
      <c r="P96" s="1517"/>
      <c r="Q96" s="1517"/>
      <c r="R96" s="1518"/>
      <c r="S96" s="1518"/>
      <c r="T96" s="1518"/>
      <c r="U96" s="1519"/>
      <c r="V96" s="1706"/>
      <c r="W96" s="1707"/>
      <c r="X96" s="1707"/>
      <c r="Y96" s="1707"/>
      <c r="Z96" s="1707"/>
      <c r="AA96" s="1707"/>
      <c r="AB96" s="1707"/>
      <c r="AC96" s="1520"/>
      <c r="AD96" s="1520"/>
      <c r="AE96" s="1708"/>
    </row>
    <row r="97" spans="1:31" ht="21" customHeight="1" thickTop="1">
      <c r="A97" s="1709"/>
      <c r="B97" s="5228" t="s">
        <v>2062</v>
      </c>
      <c r="C97" s="5229"/>
      <c r="D97" s="5229"/>
      <c r="E97" s="5229"/>
      <c r="F97" s="5229"/>
      <c r="G97" s="5230"/>
      <c r="H97" s="1710">
        <f>COUNTIF($G$7:$G$94, "BLDG")</f>
        <v>25</v>
      </c>
      <c r="I97" s="1709"/>
      <c r="J97" s="1711"/>
      <c r="K97" s="1712"/>
      <c r="L97" s="1712"/>
      <c r="M97" s="1713"/>
      <c r="N97" s="1710">
        <f>SUM(N21,N27,N35,N43,N54,N58,N60,N61,N62,N67,N74,N75,N83,N87,N90,N94,N22,N37,N38,N39,N69,N92,N93,N78,N70,N49,N48)</f>
        <v>50067.574999999997</v>
      </c>
      <c r="O97" s="1710">
        <f>SUM(O21,O27,O35,O43,O54,O58,O60,O61,O62,O67,O74,O75,O83,O87,O90,O94,O22,O37,O38,O39,O69,O93,O92,O78,O70,O49,O48)</f>
        <v>427486.10499999998</v>
      </c>
      <c r="P97" s="1714"/>
      <c r="Q97" s="1714"/>
      <c r="R97" s="1715"/>
      <c r="S97" s="1715"/>
      <c r="T97" s="1715"/>
      <c r="U97" s="1715"/>
      <c r="V97" s="1716"/>
      <c r="W97" s="1715"/>
      <c r="X97" s="1715"/>
      <c r="Y97" s="1715"/>
      <c r="Z97" s="1715"/>
      <c r="AA97" s="1715"/>
      <c r="AB97" s="1715"/>
      <c r="AC97" s="1717"/>
      <c r="AD97" s="1717"/>
      <c r="AE97" s="1718"/>
    </row>
    <row r="98" spans="1:31" s="1730" customFormat="1" ht="21" customHeight="1" thickBot="1">
      <c r="A98" s="1719"/>
      <c r="B98" s="5231" t="s">
        <v>2565</v>
      </c>
      <c r="C98" s="5232"/>
      <c r="D98" s="5232"/>
      <c r="E98" s="5232"/>
      <c r="F98" s="5232"/>
      <c r="G98" s="5233"/>
      <c r="H98" s="1720">
        <f>COUNTIF($G$7:$G$94, "SLTR")</f>
        <v>14</v>
      </c>
      <c r="I98" s="1719"/>
      <c r="J98" s="1721"/>
      <c r="K98" s="1722"/>
      <c r="L98" s="1722"/>
      <c r="M98" s="1723"/>
      <c r="N98" s="1724">
        <f>SUM(N8,N9,N10,N44,N64,N68,N76,N77,N45,N46,N47,N63,N91,N36,N40)</f>
        <v>5537.57</v>
      </c>
      <c r="O98" s="1724">
        <f>SUM(O8,O9,O10,O44,O64,O68,O76,O77,O45,O46,O47,O63,O91,O36,O40)</f>
        <v>46252.345000000001</v>
      </c>
      <c r="P98" s="1725"/>
      <c r="Q98" s="1725"/>
      <c r="R98" s="1726"/>
      <c r="S98" s="1726"/>
      <c r="T98" s="1726"/>
      <c r="U98" s="1726"/>
      <c r="V98" s="1727"/>
      <c r="W98" s="1726"/>
      <c r="X98" s="1726"/>
      <c r="Y98" s="1726"/>
      <c r="Z98" s="1726"/>
      <c r="AA98" s="1726"/>
      <c r="AB98" s="1726"/>
      <c r="AC98" s="1728"/>
      <c r="AD98" s="1728"/>
      <c r="AE98" s="1729"/>
    </row>
    <row r="99" spans="1:31" ht="21" customHeight="1" thickBot="1">
      <c r="A99" s="1731"/>
      <c r="B99" s="5234" t="s">
        <v>2071</v>
      </c>
      <c r="C99" s="5235"/>
      <c r="D99" s="5235"/>
      <c r="E99" s="5235"/>
      <c r="F99" s="5235"/>
      <c r="G99" s="5236"/>
      <c r="H99" s="1732">
        <f>SUM(H97:H98)</f>
        <v>39</v>
      </c>
      <c r="I99" s="1731"/>
      <c r="J99" s="1733"/>
      <c r="K99" s="1734"/>
      <c r="L99" s="1734"/>
      <c r="M99" s="1734"/>
      <c r="N99" s="1735">
        <f>SUM(N97:N98)</f>
        <v>55605.144999999997</v>
      </c>
      <c r="O99" s="1736">
        <f>SUM(O97:O98)</f>
        <v>473738.44999999995</v>
      </c>
      <c r="P99" s="1737"/>
      <c r="Q99" s="1737"/>
      <c r="R99" s="1738"/>
      <c r="S99" s="1738"/>
      <c r="T99" s="1738"/>
      <c r="U99" s="1739"/>
      <c r="V99" s="1740"/>
      <c r="W99" s="1739"/>
      <c r="X99" s="1739"/>
      <c r="Y99" s="1739"/>
      <c r="Z99" s="1739"/>
      <c r="AA99" s="1739"/>
      <c r="AB99" s="1739"/>
      <c r="AC99" s="1739"/>
      <c r="AD99" s="1739"/>
      <c r="AE99" s="1741"/>
    </row>
    <row r="100" spans="1:31" ht="16.5">
      <c r="A100" s="1439"/>
      <c r="B100" s="1742"/>
      <c r="C100" s="1439"/>
      <c r="D100" s="1743" t="s">
        <v>2566</v>
      </c>
      <c r="E100" s="1439"/>
      <c r="F100" s="1439"/>
      <c r="G100" s="1440"/>
      <c r="H100" s="1439"/>
      <c r="I100" s="1439"/>
      <c r="J100" s="1440"/>
      <c r="K100" s="1440"/>
      <c r="L100" s="1440"/>
      <c r="M100" s="1440"/>
      <c r="N100" s="1441"/>
      <c r="O100" s="1442"/>
      <c r="P100" s="1442"/>
      <c r="Q100" s="1442"/>
      <c r="R100" s="1439"/>
      <c r="S100" s="1439"/>
      <c r="T100" s="1439"/>
      <c r="U100" s="1439"/>
      <c r="V100" s="1439"/>
      <c r="W100" s="1439"/>
      <c r="X100" s="1439"/>
      <c r="Y100" s="1439"/>
      <c r="Z100" s="1439"/>
      <c r="AA100" s="1439"/>
      <c r="AB100" s="1443"/>
      <c r="AC100" s="1444"/>
      <c r="AD100" s="1444"/>
      <c r="AE100" s="1439"/>
    </row>
    <row r="101" spans="1:31" ht="16.5">
      <c r="A101" s="1439"/>
      <c r="B101" s="1742"/>
      <c r="C101" s="1439"/>
      <c r="D101" s="1450" t="s">
        <v>2567</v>
      </c>
      <c r="E101" s="1439"/>
      <c r="F101" s="1439"/>
      <c r="G101" s="1440"/>
      <c r="H101" s="1439"/>
      <c r="I101" s="1439"/>
      <c r="J101" s="1440"/>
      <c r="K101" s="1440"/>
      <c r="L101" s="1440"/>
      <c r="M101" s="1440"/>
      <c r="N101" s="1441"/>
      <c r="O101" s="1442"/>
      <c r="P101" s="1442"/>
      <c r="Q101" s="1442"/>
      <c r="R101" s="1439"/>
      <c r="S101" s="1439"/>
      <c r="T101" s="1439"/>
      <c r="U101" s="1439"/>
      <c r="V101" s="1439"/>
      <c r="W101" s="1439"/>
      <c r="X101" s="1439"/>
      <c r="Y101" s="1439"/>
      <c r="Z101" s="1439"/>
      <c r="AA101" s="1439"/>
      <c r="AB101" s="1443"/>
      <c r="AC101" s="1444"/>
      <c r="AD101" s="1444"/>
      <c r="AE101" s="1439"/>
    </row>
    <row r="102" spans="1:31" ht="16.5">
      <c r="A102" s="1439"/>
      <c r="B102" s="1742"/>
      <c r="C102" s="1439"/>
      <c r="D102" s="1450"/>
      <c r="E102" s="1439"/>
      <c r="F102" s="1439"/>
      <c r="G102" s="1440"/>
      <c r="H102" s="1439"/>
      <c r="I102" s="1439"/>
      <c r="J102" s="1440"/>
      <c r="K102" s="1440"/>
      <c r="L102" s="1440"/>
      <c r="M102" s="1440"/>
      <c r="N102" s="1441"/>
      <c r="O102" s="1442"/>
      <c r="P102" s="1442"/>
      <c r="Q102" s="1442"/>
      <c r="R102" s="1439"/>
      <c r="S102" s="1439"/>
      <c r="T102" s="1439"/>
      <c r="U102" s="1439"/>
      <c r="V102" s="1439"/>
      <c r="W102" s="1439"/>
      <c r="X102" s="1439"/>
      <c r="Y102" s="1439"/>
      <c r="Z102" s="1439"/>
      <c r="AA102" s="1439"/>
      <c r="AB102" s="1443"/>
      <c r="AC102" s="1444"/>
      <c r="AD102" s="1444"/>
      <c r="AE102" s="1439"/>
    </row>
    <row r="103" spans="1:31" s="1752" customFormat="1" ht="18.75" thickBot="1">
      <c r="A103" s="1744" t="s">
        <v>2568</v>
      </c>
      <c r="B103" s="1745" t="s">
        <v>2569</v>
      </c>
      <c r="C103" s="1450"/>
      <c r="D103" s="1450"/>
      <c r="E103" s="1450"/>
      <c r="F103" s="1450"/>
      <c r="G103" s="1450"/>
      <c r="H103" s="1450"/>
      <c r="I103" s="1450"/>
      <c r="J103" s="1746"/>
      <c r="K103" s="1746"/>
      <c r="L103" s="1746"/>
      <c r="M103" s="1746"/>
      <c r="N103" s="1747"/>
      <c r="O103" s="1748"/>
      <c r="P103" s="1748"/>
      <c r="Q103" s="1748"/>
      <c r="R103" s="1450"/>
      <c r="S103" s="1450"/>
      <c r="T103" s="1450"/>
      <c r="U103" s="1450"/>
      <c r="V103" s="1450"/>
      <c r="W103" s="1749"/>
      <c r="X103" s="1749"/>
      <c r="Y103" s="1749"/>
      <c r="Z103" s="1749"/>
      <c r="AA103" s="1749"/>
      <c r="AB103" s="1750"/>
      <c r="AC103" s="1751"/>
      <c r="AD103" s="1751"/>
      <c r="AE103" s="1450"/>
    </row>
    <row r="104" spans="1:31" s="1752" customFormat="1" ht="13.5" customHeight="1">
      <c r="A104" s="5237" t="s">
        <v>2570</v>
      </c>
      <c r="B104" s="5239" t="s">
        <v>2571</v>
      </c>
      <c r="C104" s="5240"/>
      <c r="D104" s="5243" t="s">
        <v>2572</v>
      </c>
      <c r="E104" s="5245" t="s">
        <v>2573</v>
      </c>
      <c r="F104" s="5247" t="s">
        <v>2574</v>
      </c>
      <c r="G104" s="5239"/>
      <c r="H104" s="5239"/>
      <c r="I104" s="5239"/>
      <c r="J104" s="5239"/>
      <c r="K104" s="5239"/>
      <c r="L104" s="5240"/>
      <c r="M104" s="5249" t="s">
        <v>2575</v>
      </c>
      <c r="N104" s="5250"/>
      <c r="O104" s="1753"/>
      <c r="P104" s="1754"/>
      <c r="Q104" s="1754"/>
      <c r="V104" s="1445"/>
      <c r="AB104" s="1755"/>
      <c r="AC104" s="1756"/>
      <c r="AD104" s="1756"/>
    </row>
    <row r="105" spans="1:31" s="1752" customFormat="1" ht="13.5" customHeight="1">
      <c r="A105" s="5238"/>
      <c r="B105" s="5241"/>
      <c r="C105" s="5242"/>
      <c r="D105" s="5244"/>
      <c r="E105" s="5246"/>
      <c r="F105" s="5248"/>
      <c r="G105" s="5241"/>
      <c r="H105" s="5241"/>
      <c r="I105" s="5241"/>
      <c r="J105" s="5241"/>
      <c r="K105" s="5241"/>
      <c r="L105" s="5242"/>
      <c r="M105" s="5251"/>
      <c r="N105" s="5252"/>
      <c r="O105" s="1753"/>
      <c r="P105" s="1754"/>
      <c r="Q105" s="1754"/>
      <c r="R105" s="1757"/>
      <c r="S105" s="1757"/>
      <c r="T105" s="1757"/>
      <c r="V105" s="1445"/>
      <c r="AB105" s="1755"/>
      <c r="AC105" s="1756"/>
      <c r="AD105" s="1756"/>
    </row>
    <row r="106" spans="1:31" s="1752" customFormat="1" ht="27" customHeight="1" thickBot="1">
      <c r="A106" s="1758">
        <v>1</v>
      </c>
      <c r="B106" s="5253" t="s">
        <v>2576</v>
      </c>
      <c r="C106" s="5254"/>
      <c r="D106" s="1759" t="s">
        <v>2577</v>
      </c>
      <c r="E106" s="1760" t="s">
        <v>2578</v>
      </c>
      <c r="F106" s="5260" t="s">
        <v>2579</v>
      </c>
      <c r="G106" s="5261"/>
      <c r="H106" s="5261"/>
      <c r="I106" s="5261"/>
      <c r="J106" s="5261"/>
      <c r="K106" s="5261"/>
      <c r="L106" s="5262"/>
      <c r="M106" s="5263"/>
      <c r="N106" s="5264"/>
      <c r="O106" s="1753"/>
      <c r="P106" s="1754"/>
      <c r="Q106" s="1754"/>
      <c r="R106" s="1761"/>
      <c r="S106" s="1761"/>
      <c r="T106" s="1761"/>
      <c r="V106" s="1445"/>
      <c r="AB106" s="1755"/>
      <c r="AC106" s="1756"/>
      <c r="AD106" s="1756"/>
    </row>
    <row r="107" spans="1:31" s="1752" customFormat="1" ht="67.5" customHeight="1" thickBot="1">
      <c r="A107" s="1758">
        <v>2</v>
      </c>
      <c r="B107" s="5253" t="s">
        <v>2580</v>
      </c>
      <c r="C107" s="5254"/>
      <c r="D107" s="1759" t="s">
        <v>2581</v>
      </c>
      <c r="E107" s="1760" t="s">
        <v>2582</v>
      </c>
      <c r="F107" s="5255" t="s">
        <v>2583</v>
      </c>
      <c r="G107" s="5256"/>
      <c r="H107" s="5256"/>
      <c r="I107" s="5256"/>
      <c r="J107" s="5256"/>
      <c r="K107" s="5256"/>
      <c r="L107" s="5257"/>
      <c r="M107" s="5258"/>
      <c r="N107" s="5259"/>
      <c r="O107" s="1753"/>
      <c r="P107" s="1754"/>
      <c r="Q107" s="1754"/>
      <c r="R107" s="1761"/>
      <c r="S107" s="1761"/>
      <c r="T107" s="1761"/>
      <c r="V107" s="1445"/>
      <c r="AB107" s="1755"/>
      <c r="AC107" s="1756"/>
      <c r="AD107" s="1756"/>
    </row>
    <row r="108" spans="1:31" s="1752" customFormat="1" ht="67.5" customHeight="1" thickBot="1">
      <c r="A108" s="1758">
        <v>3</v>
      </c>
      <c r="B108" s="5253" t="s">
        <v>2584</v>
      </c>
      <c r="C108" s="5254"/>
      <c r="D108" s="1759" t="s">
        <v>2585</v>
      </c>
      <c r="E108" s="1760" t="s">
        <v>2586</v>
      </c>
      <c r="F108" s="5255" t="s">
        <v>2587</v>
      </c>
      <c r="G108" s="5256"/>
      <c r="H108" s="5256"/>
      <c r="I108" s="5256"/>
      <c r="J108" s="5256"/>
      <c r="K108" s="5256"/>
      <c r="L108" s="5257"/>
      <c r="M108" s="5258"/>
      <c r="N108" s="5259"/>
      <c r="O108" s="1753"/>
      <c r="P108" s="1754"/>
      <c r="Q108" s="1754"/>
      <c r="R108" s="1761"/>
      <c r="S108" s="1761"/>
      <c r="T108" s="1761"/>
      <c r="V108" s="1445"/>
      <c r="AB108" s="1755"/>
      <c r="AC108" s="1756"/>
      <c r="AD108" s="1756"/>
    </row>
    <row r="109" spans="1:31" s="1752" customFormat="1" ht="93" customHeight="1" thickBot="1">
      <c r="A109" s="1758">
        <v>4</v>
      </c>
      <c r="B109" s="5253" t="s">
        <v>2588</v>
      </c>
      <c r="C109" s="5254"/>
      <c r="D109" s="1759" t="s">
        <v>2589</v>
      </c>
      <c r="E109" s="1760" t="s">
        <v>2590</v>
      </c>
      <c r="F109" s="5255" t="s">
        <v>2591</v>
      </c>
      <c r="G109" s="5256"/>
      <c r="H109" s="5256"/>
      <c r="I109" s="5256"/>
      <c r="J109" s="5256"/>
      <c r="K109" s="5256"/>
      <c r="L109" s="5257"/>
      <c r="M109" s="5258"/>
      <c r="N109" s="5259"/>
      <c r="O109" s="1753"/>
      <c r="P109" s="1754"/>
      <c r="Q109" s="1754"/>
      <c r="R109" s="1761"/>
      <c r="S109" s="1761"/>
      <c r="T109" s="1761"/>
      <c r="V109" s="1445"/>
      <c r="AB109" s="1755"/>
      <c r="AC109" s="1756"/>
      <c r="AD109" s="1756"/>
    </row>
    <row r="110" spans="1:31" s="1752" customFormat="1" ht="108" customHeight="1" thickBot="1">
      <c r="A110" s="1758">
        <v>5</v>
      </c>
      <c r="B110" s="5253" t="s">
        <v>2592</v>
      </c>
      <c r="C110" s="5254"/>
      <c r="D110" s="1759" t="s">
        <v>2593</v>
      </c>
      <c r="E110" s="1760" t="s">
        <v>2594</v>
      </c>
      <c r="F110" s="5255" t="s">
        <v>2595</v>
      </c>
      <c r="G110" s="5256"/>
      <c r="H110" s="5256"/>
      <c r="I110" s="5256"/>
      <c r="J110" s="5256"/>
      <c r="K110" s="5256"/>
      <c r="L110" s="5257"/>
      <c r="M110" s="5258"/>
      <c r="N110" s="5259"/>
      <c r="O110" s="1753"/>
      <c r="P110" s="1754"/>
      <c r="Q110" s="1754"/>
      <c r="R110" s="1761"/>
      <c r="S110" s="1761"/>
      <c r="T110" s="1761"/>
      <c r="V110" s="1445"/>
      <c r="AB110" s="1755"/>
      <c r="AC110" s="1756"/>
      <c r="AD110" s="1756"/>
    </row>
    <row r="111" spans="1:31" s="1752" customFormat="1" ht="52.5" customHeight="1" thickBot="1">
      <c r="A111" s="1758">
        <v>6</v>
      </c>
      <c r="B111" s="5253" t="s">
        <v>2596</v>
      </c>
      <c r="C111" s="5254"/>
      <c r="D111" s="1759" t="s">
        <v>166</v>
      </c>
      <c r="E111" s="1760" t="s">
        <v>2597</v>
      </c>
      <c r="F111" s="5255"/>
      <c r="G111" s="5256"/>
      <c r="H111" s="5256"/>
      <c r="I111" s="5256"/>
      <c r="J111" s="5256"/>
      <c r="K111" s="5256"/>
      <c r="L111" s="5257"/>
      <c r="M111" s="5258"/>
      <c r="N111" s="5259"/>
      <c r="O111" s="1753"/>
      <c r="P111" s="1754"/>
      <c r="Q111" s="1754"/>
      <c r="R111" s="1761"/>
      <c r="S111" s="1761"/>
      <c r="T111" s="1761"/>
      <c r="V111" s="1445"/>
      <c r="AB111" s="1755"/>
      <c r="AC111" s="1756"/>
      <c r="AD111" s="1756"/>
    </row>
    <row r="112" spans="1:31" s="1752" customFormat="1" ht="52.5" customHeight="1" thickBot="1">
      <c r="A112" s="1758">
        <v>7</v>
      </c>
      <c r="B112" s="5253"/>
      <c r="C112" s="5254"/>
      <c r="D112" s="1759" t="s">
        <v>2598</v>
      </c>
      <c r="E112" s="1760"/>
      <c r="F112" s="5255" t="s">
        <v>2599</v>
      </c>
      <c r="G112" s="5256"/>
      <c r="H112" s="5256"/>
      <c r="I112" s="5256"/>
      <c r="J112" s="5256"/>
      <c r="K112" s="5256"/>
      <c r="L112" s="5257"/>
      <c r="M112" s="5258"/>
      <c r="N112" s="5259"/>
      <c r="O112" s="1753"/>
      <c r="P112" s="1754"/>
      <c r="Q112" s="1754"/>
      <c r="R112" s="1761"/>
      <c r="S112" s="1761"/>
      <c r="T112" s="1761"/>
      <c r="V112" s="1445"/>
      <c r="AB112" s="1755"/>
      <c r="AC112" s="1756"/>
      <c r="AD112" s="1756"/>
    </row>
    <row r="113" spans="1:30" s="1752" customFormat="1" ht="72" customHeight="1" thickBot="1">
      <c r="A113" s="1758">
        <v>8</v>
      </c>
      <c r="B113" s="5253" t="s">
        <v>2600</v>
      </c>
      <c r="C113" s="5254"/>
      <c r="D113" s="1759" t="s">
        <v>2601</v>
      </c>
      <c r="E113" s="1760"/>
      <c r="F113" s="5255" t="s">
        <v>2602</v>
      </c>
      <c r="G113" s="5256"/>
      <c r="H113" s="5256"/>
      <c r="I113" s="5256"/>
      <c r="J113" s="5256"/>
      <c r="K113" s="5256"/>
      <c r="L113" s="5257"/>
      <c r="M113" s="5258" t="s">
        <v>2603</v>
      </c>
      <c r="N113" s="5259"/>
      <c r="O113" s="1753"/>
      <c r="P113" s="1754"/>
      <c r="Q113" s="1754"/>
      <c r="R113" s="1761"/>
      <c r="S113" s="1761"/>
      <c r="T113" s="1761"/>
      <c r="V113" s="1445"/>
      <c r="AB113" s="1755"/>
      <c r="AC113" s="1756"/>
      <c r="AD113" s="1756"/>
    </row>
    <row r="114" spans="1:30">
      <c r="G114" s="1445"/>
      <c r="N114" s="1763"/>
      <c r="O114" s="1445"/>
      <c r="P114" s="1445"/>
      <c r="Q114" s="1445"/>
      <c r="AB114" s="1445"/>
      <c r="AC114" s="1764"/>
      <c r="AD114" s="1764"/>
    </row>
    <row r="115" spans="1:30">
      <c r="G115" s="1445"/>
      <c r="N115" s="1763"/>
      <c r="O115" s="1445"/>
      <c r="P115" s="1445"/>
      <c r="Q115" s="1445"/>
      <c r="AB115" s="1445"/>
      <c r="AC115" s="1764"/>
      <c r="AD115" s="1764"/>
    </row>
    <row r="116" spans="1:30">
      <c r="G116" s="1445"/>
      <c r="N116" s="1763"/>
      <c r="O116" s="1445"/>
      <c r="P116" s="1445"/>
      <c r="Q116" s="1445"/>
      <c r="AB116" s="1445"/>
      <c r="AC116" s="1764"/>
      <c r="AD116" s="1764"/>
    </row>
    <row r="117" spans="1:30">
      <c r="G117" s="1445"/>
      <c r="N117" s="1763"/>
      <c r="O117" s="1445"/>
      <c r="P117" s="1445"/>
      <c r="Q117" s="1445"/>
      <c r="AB117" s="1445"/>
      <c r="AC117" s="1764"/>
      <c r="AD117" s="1764"/>
    </row>
    <row r="118" spans="1:30">
      <c r="G118" s="1445"/>
      <c r="N118" s="1763"/>
      <c r="O118" s="1445"/>
      <c r="P118" s="1445"/>
      <c r="Q118" s="1445"/>
      <c r="AB118" s="1445"/>
      <c r="AC118" s="1764"/>
      <c r="AD118" s="1764"/>
    </row>
    <row r="119" spans="1:30">
      <c r="G119" s="1445"/>
      <c r="N119" s="1763"/>
      <c r="O119" s="1445"/>
      <c r="P119" s="1445"/>
      <c r="Q119" s="1445"/>
      <c r="AB119" s="1445"/>
      <c r="AC119" s="1764"/>
      <c r="AD119" s="1764"/>
    </row>
    <row r="120" spans="1:30">
      <c r="G120" s="1445"/>
      <c r="N120" s="1763"/>
      <c r="O120" s="1445"/>
      <c r="P120" s="1445"/>
      <c r="Q120" s="1445"/>
      <c r="AB120" s="1445"/>
      <c r="AC120" s="1764"/>
      <c r="AD120" s="1764"/>
    </row>
    <row r="121" spans="1:30">
      <c r="G121" s="1445"/>
      <c r="N121" s="1763"/>
      <c r="O121" s="1445"/>
      <c r="P121" s="1445"/>
      <c r="Q121" s="1445"/>
      <c r="AB121" s="1445"/>
      <c r="AC121" s="1764"/>
      <c r="AD121" s="1764"/>
    </row>
    <row r="122" spans="1:30">
      <c r="G122" s="1445"/>
      <c r="N122" s="1763"/>
      <c r="O122" s="1445"/>
      <c r="P122" s="1445"/>
      <c r="Q122" s="1445"/>
      <c r="AB122" s="1445"/>
      <c r="AC122" s="1764"/>
      <c r="AD122" s="1764"/>
    </row>
    <row r="123" spans="1:30">
      <c r="G123" s="1445"/>
      <c r="N123" s="1763"/>
      <c r="O123" s="1445"/>
      <c r="P123" s="1445"/>
      <c r="Q123" s="1445"/>
      <c r="AB123" s="1445"/>
      <c r="AC123" s="1764"/>
      <c r="AD123" s="1764"/>
    </row>
    <row r="124" spans="1:30">
      <c r="G124" s="1445"/>
      <c r="N124" s="1763"/>
      <c r="O124" s="1445"/>
      <c r="P124" s="1445"/>
      <c r="Q124" s="1445"/>
      <c r="AB124" s="1445"/>
      <c r="AC124" s="1764"/>
      <c r="AD124" s="1764"/>
    </row>
    <row r="125" spans="1:30">
      <c r="G125" s="1445"/>
      <c r="N125" s="1763"/>
      <c r="O125" s="1445"/>
      <c r="P125" s="1445"/>
      <c r="Q125" s="1445"/>
      <c r="AB125" s="1445"/>
      <c r="AC125" s="1764"/>
      <c r="AD125" s="1764"/>
    </row>
    <row r="126" spans="1:30">
      <c r="G126" s="1445"/>
      <c r="N126" s="1763"/>
      <c r="O126" s="1445"/>
      <c r="P126" s="1445"/>
      <c r="Q126" s="1445"/>
      <c r="AB126" s="1445"/>
      <c r="AC126" s="1764"/>
      <c r="AD126" s="1764"/>
    </row>
    <row r="127" spans="1:30">
      <c r="G127" s="1445"/>
      <c r="N127" s="1763"/>
      <c r="O127" s="1445"/>
      <c r="P127" s="1445"/>
      <c r="Q127" s="1445"/>
      <c r="AB127" s="1445"/>
      <c r="AC127" s="1764"/>
      <c r="AD127" s="1764"/>
    </row>
    <row r="128" spans="1:30">
      <c r="G128" s="1445"/>
      <c r="N128" s="1763"/>
      <c r="O128" s="1445"/>
      <c r="P128" s="1445"/>
      <c r="Q128" s="1445"/>
      <c r="AB128" s="1445"/>
      <c r="AC128" s="1764"/>
      <c r="AD128" s="1764"/>
    </row>
    <row r="129" spans="7:30">
      <c r="G129" s="1445"/>
      <c r="N129" s="1763"/>
      <c r="O129" s="1445"/>
      <c r="P129" s="1445"/>
      <c r="Q129" s="1445"/>
      <c r="AB129" s="1445"/>
      <c r="AC129" s="1764"/>
      <c r="AD129" s="1764"/>
    </row>
    <row r="130" spans="7:30">
      <c r="G130" s="1445"/>
      <c r="N130" s="1763"/>
      <c r="O130" s="1445"/>
      <c r="P130" s="1445"/>
      <c r="Q130" s="1445"/>
      <c r="AB130" s="1445"/>
      <c r="AC130" s="1764"/>
      <c r="AD130" s="1764"/>
    </row>
    <row r="131" spans="7:30">
      <c r="G131" s="1445"/>
      <c r="N131" s="1763"/>
      <c r="O131" s="1445"/>
      <c r="P131" s="1445"/>
      <c r="Q131" s="1445"/>
      <c r="AB131" s="1445"/>
      <c r="AC131" s="1764"/>
      <c r="AD131" s="1764"/>
    </row>
    <row r="132" spans="7:30">
      <c r="G132" s="1445"/>
      <c r="N132" s="1763"/>
      <c r="O132" s="1445"/>
      <c r="P132" s="1445"/>
      <c r="Q132" s="1445"/>
      <c r="AB132" s="1445"/>
      <c r="AC132" s="1764"/>
      <c r="AD132" s="1764"/>
    </row>
    <row r="133" spans="7:30">
      <c r="G133" s="1445"/>
      <c r="N133" s="1763"/>
      <c r="O133" s="1445"/>
      <c r="P133" s="1445"/>
      <c r="Q133" s="1445"/>
      <c r="AB133" s="1445"/>
      <c r="AC133" s="1764"/>
      <c r="AD133" s="1764"/>
    </row>
    <row r="134" spans="7:30">
      <c r="G134" s="1445"/>
      <c r="N134" s="1763"/>
      <c r="O134" s="1445"/>
      <c r="P134" s="1445"/>
      <c r="Q134" s="1445"/>
      <c r="AB134" s="1445"/>
      <c r="AC134" s="1764"/>
      <c r="AD134" s="1764"/>
    </row>
    <row r="135" spans="7:30">
      <c r="G135" s="1445"/>
      <c r="N135" s="1763"/>
      <c r="O135" s="1445"/>
      <c r="P135" s="1445"/>
      <c r="Q135" s="1445"/>
      <c r="AB135" s="1445"/>
      <c r="AC135" s="1764"/>
      <c r="AD135" s="1764"/>
    </row>
    <row r="136" spans="7:30">
      <c r="G136" s="1445"/>
      <c r="N136" s="1763"/>
      <c r="O136" s="1445"/>
      <c r="P136" s="1445"/>
      <c r="Q136" s="1445"/>
      <c r="AB136" s="1445"/>
      <c r="AC136" s="1764"/>
      <c r="AD136" s="1764"/>
    </row>
    <row r="137" spans="7:30">
      <c r="G137" s="1445"/>
      <c r="N137" s="1763"/>
      <c r="O137" s="1445"/>
      <c r="P137" s="1445"/>
      <c r="Q137" s="1445"/>
      <c r="AB137" s="1445"/>
      <c r="AC137" s="1764"/>
      <c r="AD137" s="1764"/>
    </row>
    <row r="138" spans="7:30">
      <c r="G138" s="1445"/>
      <c r="N138" s="1763"/>
      <c r="O138" s="1445"/>
      <c r="P138" s="1445"/>
      <c r="Q138" s="1445"/>
      <c r="AB138" s="1445"/>
      <c r="AC138" s="1764"/>
      <c r="AD138" s="1764"/>
    </row>
    <row r="139" spans="7:30">
      <c r="G139" s="1445"/>
      <c r="N139" s="1763"/>
      <c r="O139" s="1445"/>
      <c r="P139" s="1445"/>
      <c r="Q139" s="1445"/>
      <c r="AB139" s="1445"/>
      <c r="AC139" s="1764"/>
      <c r="AD139" s="1764"/>
    </row>
    <row r="140" spans="7:30">
      <c r="G140" s="1445"/>
      <c r="N140" s="1763"/>
      <c r="O140" s="1445"/>
      <c r="P140" s="1445"/>
      <c r="Q140" s="1445"/>
      <c r="AB140" s="1445"/>
      <c r="AC140" s="1764"/>
      <c r="AD140" s="1764"/>
    </row>
    <row r="141" spans="7:30">
      <c r="G141" s="1445"/>
      <c r="N141" s="1763"/>
      <c r="O141" s="1445"/>
      <c r="P141" s="1445"/>
      <c r="Q141" s="1445"/>
      <c r="AB141" s="1445"/>
      <c r="AC141" s="1764"/>
      <c r="AD141" s="1764"/>
    </row>
    <row r="142" spans="7:30">
      <c r="G142" s="1445"/>
      <c r="N142" s="1763"/>
      <c r="O142" s="1445"/>
      <c r="P142" s="1445"/>
      <c r="Q142" s="1445"/>
      <c r="AB142" s="1445"/>
      <c r="AC142" s="1764"/>
      <c r="AD142" s="1764"/>
    </row>
    <row r="143" spans="7:30">
      <c r="G143" s="1445"/>
      <c r="N143" s="1763"/>
      <c r="O143" s="1445"/>
      <c r="P143" s="1445"/>
      <c r="Q143" s="1445"/>
      <c r="AB143" s="1445"/>
      <c r="AC143" s="1764"/>
      <c r="AD143" s="1764"/>
    </row>
    <row r="144" spans="7:30">
      <c r="G144" s="1445"/>
      <c r="N144" s="1763"/>
      <c r="O144" s="1445"/>
      <c r="P144" s="1445"/>
      <c r="Q144" s="1445"/>
      <c r="AB144" s="1445"/>
      <c r="AC144" s="1764"/>
      <c r="AD144" s="1764"/>
    </row>
    <row r="145" spans="7:30">
      <c r="G145" s="1445"/>
      <c r="N145" s="1763"/>
      <c r="O145" s="1445"/>
      <c r="P145" s="1445"/>
      <c r="Q145" s="1445"/>
      <c r="AB145" s="1445"/>
      <c r="AC145" s="1764"/>
      <c r="AD145" s="1764"/>
    </row>
    <row r="146" spans="7:30">
      <c r="G146" s="1445"/>
      <c r="N146" s="1763"/>
      <c r="O146" s="1445"/>
      <c r="P146" s="1445"/>
      <c r="Q146" s="1445"/>
      <c r="AB146" s="1445"/>
      <c r="AC146" s="1764"/>
      <c r="AD146" s="1764"/>
    </row>
    <row r="147" spans="7:30">
      <c r="G147" s="1445"/>
      <c r="N147" s="1763"/>
      <c r="O147" s="1445"/>
      <c r="P147" s="1445"/>
      <c r="Q147" s="1445"/>
      <c r="AB147" s="1445"/>
      <c r="AC147" s="1764"/>
      <c r="AD147" s="1764"/>
    </row>
    <row r="148" spans="7:30">
      <c r="G148" s="1445"/>
      <c r="N148" s="1763"/>
      <c r="O148" s="1445"/>
      <c r="P148" s="1445"/>
      <c r="Q148" s="1445"/>
      <c r="AB148" s="1445"/>
      <c r="AC148" s="1764"/>
      <c r="AD148" s="1764"/>
    </row>
    <row r="149" spans="7:30">
      <c r="G149" s="1445"/>
      <c r="N149" s="1763"/>
      <c r="O149" s="1445"/>
      <c r="P149" s="1445"/>
      <c r="Q149" s="1445"/>
      <c r="AB149" s="1445"/>
      <c r="AC149" s="1764"/>
      <c r="AD149" s="1764"/>
    </row>
    <row r="150" spans="7:30">
      <c r="G150" s="1445"/>
      <c r="N150" s="1763"/>
      <c r="O150" s="1445"/>
      <c r="P150" s="1445"/>
      <c r="Q150" s="1445"/>
      <c r="AB150" s="1445"/>
      <c r="AC150" s="1764"/>
      <c r="AD150" s="1764"/>
    </row>
    <row r="151" spans="7:30">
      <c r="G151" s="1445"/>
      <c r="N151" s="1763"/>
      <c r="O151" s="1445"/>
      <c r="P151" s="1445"/>
      <c r="Q151" s="1445"/>
      <c r="AB151" s="1445"/>
      <c r="AC151" s="1764"/>
      <c r="AD151" s="1764"/>
    </row>
    <row r="152" spans="7:30">
      <c r="G152" s="1445"/>
      <c r="N152" s="1763"/>
      <c r="O152" s="1445"/>
      <c r="P152" s="1445"/>
      <c r="Q152" s="1445"/>
      <c r="AB152" s="1445"/>
      <c r="AC152" s="1764"/>
      <c r="AD152" s="1764"/>
    </row>
    <row r="153" spans="7:30">
      <c r="G153" s="1445"/>
      <c r="N153" s="1763"/>
      <c r="O153" s="1445"/>
      <c r="P153" s="1445"/>
      <c r="Q153" s="1445"/>
      <c r="AB153" s="1445"/>
      <c r="AC153" s="1764"/>
      <c r="AD153" s="1764"/>
    </row>
    <row r="154" spans="7:30">
      <c r="G154" s="1445"/>
      <c r="N154" s="1763"/>
      <c r="O154" s="1445"/>
      <c r="P154" s="1445"/>
      <c r="Q154" s="1445"/>
      <c r="AB154" s="1445"/>
      <c r="AC154" s="1764"/>
      <c r="AD154" s="1764"/>
    </row>
    <row r="155" spans="7:30">
      <c r="G155" s="1445"/>
      <c r="N155" s="1763"/>
      <c r="O155" s="1445"/>
      <c r="P155" s="1445"/>
      <c r="Q155" s="1445"/>
      <c r="AB155" s="1445"/>
      <c r="AC155" s="1764"/>
      <c r="AD155" s="1764"/>
    </row>
    <row r="156" spans="7:30">
      <c r="G156" s="1445"/>
      <c r="N156" s="1763"/>
      <c r="O156" s="1445"/>
      <c r="P156" s="1445"/>
      <c r="Q156" s="1445"/>
      <c r="AB156" s="1445"/>
      <c r="AC156" s="1764"/>
      <c r="AD156" s="1764"/>
    </row>
    <row r="157" spans="7:30">
      <c r="G157" s="1445"/>
      <c r="N157" s="1763"/>
      <c r="O157" s="1445"/>
      <c r="P157" s="1445"/>
      <c r="Q157" s="1445"/>
      <c r="AB157" s="1445"/>
      <c r="AC157" s="1764"/>
      <c r="AD157" s="1764"/>
    </row>
    <row r="158" spans="7:30">
      <c r="G158" s="1445"/>
      <c r="N158" s="1763"/>
      <c r="O158" s="1445"/>
      <c r="P158" s="1445"/>
      <c r="Q158" s="1445"/>
      <c r="AB158" s="1445"/>
      <c r="AC158" s="1764"/>
      <c r="AD158" s="1764"/>
    </row>
    <row r="159" spans="7:30">
      <c r="G159" s="1445"/>
      <c r="N159" s="1763"/>
      <c r="O159" s="1445"/>
      <c r="P159" s="1445"/>
      <c r="Q159" s="1445"/>
      <c r="AB159" s="1445"/>
      <c r="AC159" s="1764"/>
      <c r="AD159" s="1764"/>
    </row>
    <row r="160" spans="7:30">
      <c r="G160" s="1445"/>
      <c r="N160" s="1763"/>
      <c r="O160" s="1445"/>
      <c r="P160" s="1445"/>
      <c r="Q160" s="1445"/>
      <c r="AB160" s="1445"/>
      <c r="AC160" s="1764"/>
      <c r="AD160" s="1764"/>
    </row>
    <row r="161" spans="7:30">
      <c r="G161" s="1445"/>
      <c r="N161" s="1763"/>
      <c r="O161" s="1445"/>
      <c r="P161" s="1445"/>
      <c r="Q161" s="1445"/>
      <c r="AB161" s="1445"/>
      <c r="AC161" s="1764"/>
      <c r="AD161" s="1764"/>
    </row>
    <row r="162" spans="7:30">
      <c r="G162" s="1445"/>
      <c r="N162" s="1763"/>
      <c r="O162" s="1445"/>
      <c r="P162" s="1445"/>
      <c r="Q162" s="1445"/>
      <c r="AB162" s="1445"/>
      <c r="AC162" s="1764"/>
      <c r="AD162" s="1764"/>
    </row>
    <row r="163" spans="7:30">
      <c r="G163" s="1445"/>
      <c r="N163" s="1763"/>
      <c r="O163" s="1445"/>
      <c r="P163" s="1445"/>
      <c r="Q163" s="1445"/>
      <c r="AB163" s="1445"/>
      <c r="AC163" s="1764"/>
      <c r="AD163" s="1764"/>
    </row>
    <row r="164" spans="7:30">
      <c r="G164" s="1445"/>
      <c r="N164" s="1763"/>
      <c r="O164" s="1445"/>
      <c r="P164" s="1445"/>
      <c r="Q164" s="1445"/>
      <c r="AB164" s="1445"/>
      <c r="AC164" s="1764"/>
      <c r="AD164" s="1764"/>
    </row>
    <row r="165" spans="7:30">
      <c r="G165" s="1445"/>
      <c r="N165" s="1763"/>
      <c r="O165" s="1445"/>
      <c r="P165" s="1445"/>
      <c r="Q165" s="1445"/>
      <c r="AB165" s="1445"/>
      <c r="AC165" s="1764"/>
      <c r="AD165" s="1764"/>
    </row>
    <row r="166" spans="7:30">
      <c r="G166" s="1445"/>
      <c r="N166" s="1763"/>
      <c r="O166" s="1445"/>
      <c r="P166" s="1445"/>
      <c r="Q166" s="1445"/>
      <c r="AB166" s="1445"/>
      <c r="AC166" s="1764"/>
      <c r="AD166" s="1764"/>
    </row>
    <row r="167" spans="7:30">
      <c r="G167" s="1445"/>
      <c r="N167" s="1763"/>
      <c r="O167" s="1445"/>
      <c r="P167" s="1445"/>
      <c r="Q167" s="1445"/>
      <c r="AB167" s="1445"/>
      <c r="AC167" s="1764"/>
      <c r="AD167" s="1764"/>
    </row>
    <row r="168" spans="7:30">
      <c r="G168" s="1445"/>
      <c r="N168" s="1763"/>
      <c r="O168" s="1445"/>
      <c r="P168" s="1445"/>
      <c r="Q168" s="1445"/>
      <c r="AB168" s="1445"/>
      <c r="AC168" s="1764"/>
      <c r="AD168" s="1764"/>
    </row>
    <row r="169" spans="7:30">
      <c r="G169" s="1445"/>
      <c r="N169" s="1763"/>
      <c r="O169" s="1445"/>
      <c r="P169" s="1445"/>
      <c r="Q169" s="1445"/>
      <c r="AB169" s="1445"/>
      <c r="AC169" s="1764"/>
      <c r="AD169" s="1764"/>
    </row>
    <row r="170" spans="7:30">
      <c r="G170" s="1445"/>
      <c r="N170" s="1763"/>
      <c r="O170" s="1445"/>
      <c r="P170" s="1445"/>
      <c r="Q170" s="1445"/>
      <c r="AB170" s="1445"/>
      <c r="AC170" s="1764"/>
      <c r="AD170" s="1764"/>
    </row>
    <row r="171" spans="7:30">
      <c r="G171" s="1445"/>
      <c r="N171" s="1763"/>
      <c r="O171" s="1445"/>
      <c r="P171" s="1445"/>
      <c r="Q171" s="1445"/>
      <c r="AB171" s="1445"/>
      <c r="AC171" s="1764"/>
      <c r="AD171" s="1764"/>
    </row>
    <row r="172" spans="7:30">
      <c r="G172" s="1445"/>
      <c r="N172" s="1763"/>
      <c r="O172" s="1445"/>
      <c r="P172" s="1445"/>
      <c r="Q172" s="1445"/>
      <c r="AB172" s="1445"/>
      <c r="AC172" s="1764"/>
      <c r="AD172" s="1764"/>
    </row>
    <row r="173" spans="7:30">
      <c r="G173" s="1445"/>
      <c r="N173" s="1763"/>
      <c r="O173" s="1445"/>
      <c r="P173" s="1445"/>
      <c r="Q173" s="1445"/>
      <c r="AB173" s="1445"/>
      <c r="AC173" s="1764"/>
      <c r="AD173" s="1764"/>
    </row>
    <row r="174" spans="7:30">
      <c r="G174" s="1445"/>
      <c r="N174" s="1763"/>
      <c r="O174" s="1445"/>
      <c r="P174" s="1445"/>
      <c r="Q174" s="1445"/>
      <c r="AB174" s="1445"/>
      <c r="AC174" s="1764"/>
      <c r="AD174" s="1764"/>
    </row>
    <row r="175" spans="7:30">
      <c r="G175" s="1445"/>
      <c r="N175" s="1763"/>
      <c r="O175" s="1445"/>
      <c r="P175" s="1445"/>
      <c r="Q175" s="1445"/>
      <c r="AB175" s="1445"/>
      <c r="AC175" s="1764"/>
      <c r="AD175" s="1764"/>
    </row>
    <row r="176" spans="7:30">
      <c r="G176" s="1445"/>
      <c r="N176" s="1763"/>
      <c r="O176" s="1445"/>
      <c r="P176" s="1445"/>
      <c r="Q176" s="1445"/>
      <c r="AB176" s="1445"/>
      <c r="AC176" s="1764"/>
      <c r="AD176" s="1764"/>
    </row>
    <row r="177" spans="7:30">
      <c r="G177" s="1445"/>
      <c r="N177" s="1763"/>
      <c r="O177" s="1445"/>
      <c r="P177" s="1445"/>
      <c r="Q177" s="1445"/>
      <c r="AB177" s="1445"/>
      <c r="AC177" s="1764"/>
      <c r="AD177" s="1764"/>
    </row>
    <row r="178" spans="7:30">
      <c r="G178" s="1445"/>
      <c r="N178" s="1763"/>
      <c r="O178" s="1445"/>
      <c r="P178" s="1445"/>
      <c r="Q178" s="1445"/>
      <c r="AB178" s="1445"/>
      <c r="AC178" s="1764"/>
      <c r="AD178" s="1764"/>
    </row>
    <row r="179" spans="7:30">
      <c r="G179" s="1445"/>
      <c r="N179" s="1763"/>
      <c r="O179" s="1445"/>
      <c r="P179" s="1445"/>
      <c r="Q179" s="1445"/>
      <c r="AB179" s="1445"/>
      <c r="AC179" s="1764"/>
      <c r="AD179" s="1764"/>
    </row>
    <row r="180" spans="7:30">
      <c r="G180" s="1445"/>
      <c r="N180" s="1763"/>
      <c r="O180" s="1445"/>
      <c r="P180" s="1445"/>
      <c r="Q180" s="1445"/>
      <c r="AB180" s="1445"/>
      <c r="AC180" s="1764"/>
      <c r="AD180" s="1764"/>
    </row>
    <row r="181" spans="7:30">
      <c r="G181" s="1445"/>
      <c r="N181" s="1763"/>
      <c r="O181" s="1445"/>
      <c r="P181" s="1445"/>
      <c r="Q181" s="1445"/>
      <c r="AB181" s="1445"/>
      <c r="AC181" s="1764"/>
      <c r="AD181" s="1764"/>
    </row>
    <row r="182" spans="7:30">
      <c r="G182" s="1445"/>
      <c r="N182" s="1763"/>
      <c r="O182" s="1445"/>
      <c r="P182" s="1445"/>
      <c r="Q182" s="1445"/>
      <c r="AB182" s="1445"/>
      <c r="AC182" s="1764"/>
      <c r="AD182" s="1764"/>
    </row>
    <row r="183" spans="7:30">
      <c r="G183" s="1445"/>
      <c r="N183" s="1763"/>
      <c r="O183" s="1445"/>
      <c r="P183" s="1445"/>
      <c r="Q183" s="1445"/>
      <c r="AB183" s="1445"/>
      <c r="AC183" s="1764"/>
      <c r="AD183" s="1764"/>
    </row>
    <row r="184" spans="7:30">
      <c r="G184" s="1445"/>
      <c r="N184" s="1763"/>
      <c r="O184" s="1445"/>
      <c r="P184" s="1445"/>
      <c r="Q184" s="1445"/>
      <c r="AB184" s="1445"/>
      <c r="AC184" s="1764"/>
      <c r="AD184" s="1764"/>
    </row>
    <row r="185" spans="7:30">
      <c r="G185" s="1445"/>
      <c r="N185" s="1763"/>
      <c r="O185" s="1445"/>
      <c r="P185" s="1445"/>
      <c r="Q185" s="1445"/>
      <c r="AB185" s="1445"/>
      <c r="AC185" s="1764"/>
      <c r="AD185" s="1764"/>
    </row>
    <row r="186" spans="7:30">
      <c r="G186" s="1445"/>
      <c r="N186" s="1763"/>
      <c r="O186" s="1445"/>
      <c r="P186" s="1445"/>
      <c r="Q186" s="1445"/>
      <c r="AB186" s="1445"/>
      <c r="AC186" s="1764"/>
      <c r="AD186" s="1764"/>
    </row>
    <row r="187" spans="7:30">
      <c r="G187" s="1445"/>
      <c r="N187" s="1763"/>
      <c r="O187" s="1445"/>
      <c r="P187" s="1445"/>
      <c r="Q187" s="1445"/>
      <c r="AB187" s="1445"/>
      <c r="AC187" s="1764"/>
      <c r="AD187" s="1764"/>
    </row>
    <row r="188" spans="7:30">
      <c r="G188" s="1445"/>
      <c r="N188" s="1763"/>
      <c r="O188" s="1445"/>
      <c r="P188" s="1445"/>
      <c r="Q188" s="1445"/>
      <c r="AB188" s="1445"/>
      <c r="AC188" s="1764"/>
      <c r="AD188" s="1764"/>
    </row>
    <row r="189" spans="7:30">
      <c r="G189" s="1445"/>
      <c r="N189" s="1763"/>
      <c r="O189" s="1445"/>
      <c r="P189" s="1445"/>
      <c r="Q189" s="1445"/>
      <c r="AB189" s="1445"/>
      <c r="AC189" s="1764"/>
      <c r="AD189" s="1764"/>
    </row>
    <row r="190" spans="7:30">
      <c r="G190" s="1445"/>
      <c r="N190" s="1763"/>
      <c r="O190" s="1445"/>
      <c r="P190" s="1445"/>
      <c r="Q190" s="1445"/>
      <c r="AB190" s="1445"/>
      <c r="AC190" s="1764"/>
      <c r="AD190" s="1764"/>
    </row>
    <row r="191" spans="7:30">
      <c r="G191" s="1445"/>
      <c r="N191" s="1763"/>
      <c r="O191" s="1445"/>
      <c r="P191" s="1445"/>
      <c r="Q191" s="1445"/>
      <c r="AB191" s="1445"/>
      <c r="AC191" s="1764"/>
      <c r="AD191" s="1764"/>
    </row>
    <row r="192" spans="7:30">
      <c r="G192" s="1445"/>
      <c r="N192" s="1763"/>
      <c r="O192" s="1445"/>
      <c r="P192" s="1445"/>
      <c r="Q192" s="1445"/>
      <c r="AB192" s="1445"/>
      <c r="AC192" s="1764"/>
      <c r="AD192" s="1764"/>
    </row>
    <row r="193" spans="7:30">
      <c r="G193" s="1445"/>
      <c r="N193" s="1763"/>
      <c r="O193" s="1445"/>
      <c r="P193" s="1445"/>
      <c r="Q193" s="1445"/>
      <c r="AB193" s="1445"/>
      <c r="AC193" s="1764"/>
      <c r="AD193" s="1764"/>
    </row>
    <row r="194" spans="7:30">
      <c r="G194" s="1445"/>
      <c r="N194" s="1763"/>
      <c r="O194" s="1445"/>
      <c r="P194" s="1445"/>
      <c r="Q194" s="1445"/>
      <c r="AB194" s="1445"/>
      <c r="AC194" s="1764"/>
      <c r="AD194" s="1764"/>
    </row>
    <row r="195" spans="7:30">
      <c r="G195" s="1445"/>
      <c r="N195" s="1763"/>
      <c r="O195" s="1445"/>
      <c r="P195" s="1445"/>
      <c r="Q195" s="1445"/>
      <c r="AB195" s="1445"/>
      <c r="AC195" s="1764"/>
      <c r="AD195" s="1764"/>
    </row>
    <row r="196" spans="7:30">
      <c r="G196" s="1445"/>
      <c r="N196" s="1763"/>
      <c r="O196" s="1445"/>
      <c r="P196" s="1445"/>
      <c r="Q196" s="1445"/>
      <c r="AB196" s="1445"/>
      <c r="AC196" s="1764"/>
      <c r="AD196" s="1764"/>
    </row>
    <row r="197" spans="7:30">
      <c r="G197" s="1445"/>
      <c r="N197" s="1763"/>
      <c r="O197" s="1445"/>
      <c r="P197" s="1445"/>
      <c r="Q197" s="1445"/>
      <c r="AB197" s="1445"/>
      <c r="AC197" s="1764"/>
      <c r="AD197" s="1764"/>
    </row>
    <row r="198" spans="7:30">
      <c r="G198" s="1445"/>
      <c r="N198" s="1763"/>
      <c r="O198" s="1445"/>
      <c r="P198" s="1445"/>
      <c r="Q198" s="1445"/>
      <c r="AB198" s="1445"/>
      <c r="AC198" s="1764"/>
      <c r="AD198" s="1764"/>
    </row>
    <row r="199" spans="7:30">
      <c r="G199" s="1445"/>
      <c r="N199" s="1763"/>
      <c r="O199" s="1445"/>
      <c r="P199" s="1445"/>
      <c r="Q199" s="1445"/>
      <c r="AB199" s="1445"/>
      <c r="AC199" s="1764"/>
      <c r="AD199" s="1764"/>
    </row>
    <row r="200" spans="7:30">
      <c r="G200" s="1445"/>
      <c r="N200" s="1763"/>
      <c r="O200" s="1445"/>
      <c r="P200" s="1445"/>
      <c r="Q200" s="1445"/>
      <c r="AB200" s="1445"/>
      <c r="AC200" s="1764"/>
      <c r="AD200" s="1764"/>
    </row>
    <row r="201" spans="7:30">
      <c r="G201" s="1445"/>
      <c r="N201" s="1763"/>
      <c r="O201" s="1445"/>
      <c r="P201" s="1445"/>
      <c r="Q201" s="1445"/>
      <c r="AB201" s="1445"/>
      <c r="AC201" s="1764"/>
      <c r="AD201" s="1764"/>
    </row>
    <row r="202" spans="7:30">
      <c r="G202" s="1445"/>
      <c r="N202" s="1763"/>
      <c r="O202" s="1445"/>
      <c r="P202" s="1445"/>
      <c r="Q202" s="1445"/>
      <c r="AB202" s="1445"/>
      <c r="AC202" s="1764"/>
      <c r="AD202" s="1764"/>
    </row>
    <row r="203" spans="7:30">
      <c r="G203" s="1445"/>
      <c r="N203" s="1763"/>
      <c r="O203" s="1445"/>
      <c r="P203" s="1445"/>
      <c r="Q203" s="1445"/>
      <c r="AB203" s="1445"/>
      <c r="AC203" s="1764"/>
      <c r="AD203" s="1764"/>
    </row>
    <row r="204" spans="7:30">
      <c r="G204" s="1445"/>
      <c r="N204" s="1763"/>
      <c r="O204" s="1445"/>
      <c r="P204" s="1445"/>
      <c r="Q204" s="1445"/>
      <c r="AB204" s="1445"/>
      <c r="AC204" s="1764"/>
      <c r="AD204" s="1764"/>
    </row>
    <row r="205" spans="7:30">
      <c r="G205" s="1445"/>
      <c r="N205" s="1763"/>
      <c r="O205" s="1445"/>
      <c r="P205" s="1445"/>
      <c r="Q205" s="1445"/>
      <c r="AB205" s="1445"/>
      <c r="AC205" s="1764"/>
      <c r="AD205" s="1764"/>
    </row>
    <row r="206" spans="7:30">
      <c r="G206" s="1445"/>
      <c r="N206" s="1763"/>
      <c r="O206" s="1445"/>
      <c r="P206" s="1445"/>
      <c r="Q206" s="1445"/>
      <c r="AB206" s="1445"/>
      <c r="AC206" s="1764"/>
      <c r="AD206" s="1764"/>
    </row>
    <row r="207" spans="7:30">
      <c r="G207" s="1445"/>
      <c r="N207" s="1763"/>
      <c r="O207" s="1445"/>
      <c r="P207" s="1445"/>
      <c r="Q207" s="1445"/>
      <c r="AB207" s="1445"/>
      <c r="AC207" s="1764"/>
      <c r="AD207" s="1764"/>
    </row>
    <row r="208" spans="7:30">
      <c r="G208" s="1445"/>
      <c r="N208" s="1763"/>
      <c r="O208" s="1445"/>
      <c r="P208" s="1445"/>
      <c r="Q208" s="1445"/>
      <c r="AB208" s="1445"/>
      <c r="AC208" s="1764"/>
      <c r="AD208" s="1764"/>
    </row>
    <row r="209" spans="7:30">
      <c r="G209" s="1445"/>
      <c r="N209" s="1763"/>
      <c r="O209" s="1445"/>
      <c r="P209" s="1445"/>
      <c r="Q209" s="1445"/>
      <c r="AB209" s="1445"/>
      <c r="AC209" s="1764"/>
      <c r="AD209" s="1764"/>
    </row>
    <row r="210" spans="7:30">
      <c r="G210" s="1445"/>
      <c r="N210" s="1763"/>
      <c r="O210" s="1445"/>
      <c r="P210" s="1445"/>
      <c r="Q210" s="1445"/>
      <c r="AB210" s="1445"/>
      <c r="AC210" s="1764"/>
      <c r="AD210" s="1764"/>
    </row>
    <row r="211" spans="7:30">
      <c r="G211" s="1445"/>
      <c r="N211" s="1763"/>
      <c r="O211" s="1445"/>
      <c r="P211" s="1445"/>
      <c r="Q211" s="1445"/>
      <c r="AB211" s="1445"/>
      <c r="AC211" s="1764"/>
      <c r="AD211" s="1764"/>
    </row>
    <row r="212" spans="7:30">
      <c r="G212" s="1445"/>
      <c r="N212" s="1763"/>
      <c r="O212" s="1445"/>
      <c r="P212" s="1445"/>
      <c r="Q212" s="1445"/>
      <c r="AB212" s="1445"/>
      <c r="AC212" s="1764"/>
      <c r="AD212" s="1764"/>
    </row>
    <row r="213" spans="7:30">
      <c r="G213" s="1445"/>
      <c r="N213" s="1763"/>
      <c r="O213" s="1445"/>
      <c r="P213" s="1445"/>
      <c r="Q213" s="1445"/>
      <c r="AB213" s="1445"/>
      <c r="AC213" s="1764"/>
      <c r="AD213" s="1764"/>
    </row>
    <row r="214" spans="7:30">
      <c r="G214" s="1445"/>
      <c r="N214" s="1763"/>
      <c r="O214" s="1445"/>
      <c r="P214" s="1445"/>
      <c r="Q214" s="1445"/>
      <c r="AB214" s="1445"/>
      <c r="AC214" s="1764"/>
      <c r="AD214" s="1764"/>
    </row>
    <row r="215" spans="7:30">
      <c r="G215" s="1445"/>
      <c r="N215" s="1763"/>
      <c r="O215" s="1445"/>
      <c r="P215" s="1445"/>
      <c r="Q215" s="1445"/>
      <c r="AB215" s="1445"/>
      <c r="AC215" s="1764"/>
      <c r="AD215" s="1764"/>
    </row>
    <row r="216" spans="7:30">
      <c r="G216" s="1445"/>
      <c r="N216" s="1763"/>
      <c r="O216" s="1445"/>
      <c r="P216" s="1445"/>
      <c r="Q216" s="1445"/>
      <c r="AB216" s="1445"/>
      <c r="AC216" s="1764"/>
      <c r="AD216" s="1764"/>
    </row>
    <row r="217" spans="7:30">
      <c r="G217" s="1445"/>
      <c r="N217" s="1763"/>
      <c r="O217" s="1445"/>
      <c r="P217" s="1445"/>
      <c r="Q217" s="1445"/>
      <c r="AB217" s="1445"/>
      <c r="AC217" s="1764"/>
      <c r="AD217" s="1764"/>
    </row>
    <row r="218" spans="7:30">
      <c r="G218" s="1445"/>
      <c r="N218" s="1763"/>
      <c r="O218" s="1445"/>
      <c r="P218" s="1445"/>
      <c r="Q218" s="1445"/>
      <c r="AB218" s="1445"/>
      <c r="AC218" s="1764"/>
      <c r="AD218" s="1764"/>
    </row>
    <row r="219" spans="7:30">
      <c r="G219" s="1445"/>
      <c r="N219" s="1763"/>
      <c r="O219" s="1445"/>
      <c r="P219" s="1445"/>
      <c r="Q219" s="1445"/>
      <c r="AB219" s="1445"/>
      <c r="AC219" s="1764"/>
      <c r="AD219" s="1764"/>
    </row>
    <row r="220" spans="7:30">
      <c r="G220" s="1445"/>
      <c r="N220" s="1763"/>
      <c r="O220" s="1445"/>
      <c r="P220" s="1445"/>
      <c r="Q220" s="1445"/>
      <c r="AB220" s="1445"/>
      <c r="AC220" s="1764"/>
      <c r="AD220" s="1764"/>
    </row>
    <row r="221" spans="7:30">
      <c r="G221" s="1445"/>
      <c r="N221" s="1763"/>
      <c r="O221" s="1445"/>
      <c r="P221" s="1445"/>
      <c r="Q221" s="1445"/>
      <c r="AB221" s="1445"/>
      <c r="AC221" s="1764"/>
      <c r="AD221" s="1764"/>
    </row>
    <row r="222" spans="7:30">
      <c r="G222" s="1445"/>
      <c r="N222" s="1763"/>
      <c r="O222" s="1445"/>
      <c r="P222" s="1445"/>
      <c r="Q222" s="1445"/>
      <c r="AB222" s="1445"/>
      <c r="AC222" s="1764"/>
      <c r="AD222" s="1764"/>
    </row>
    <row r="223" spans="7:30">
      <c r="G223" s="1445"/>
      <c r="N223" s="1763"/>
      <c r="O223" s="1445"/>
      <c r="P223" s="1445"/>
      <c r="Q223" s="1445"/>
      <c r="AB223" s="1445"/>
      <c r="AC223" s="1764"/>
      <c r="AD223" s="1764"/>
    </row>
    <row r="224" spans="7:30">
      <c r="G224" s="1445"/>
      <c r="N224" s="1763"/>
      <c r="O224" s="1445"/>
      <c r="P224" s="1445"/>
      <c r="Q224" s="1445"/>
      <c r="AB224" s="1445"/>
      <c r="AC224" s="1764"/>
      <c r="AD224" s="1764"/>
    </row>
    <row r="225" spans="7:30">
      <c r="G225" s="1445"/>
      <c r="N225" s="1763"/>
      <c r="O225" s="1445"/>
      <c r="P225" s="1445"/>
      <c r="Q225" s="1445"/>
      <c r="AB225" s="1445"/>
      <c r="AC225" s="1764"/>
      <c r="AD225" s="1764"/>
    </row>
    <row r="226" spans="7:30">
      <c r="G226" s="1445"/>
      <c r="N226" s="1763"/>
      <c r="O226" s="1445"/>
      <c r="P226" s="1445"/>
      <c r="Q226" s="1445"/>
      <c r="AB226" s="1445"/>
      <c r="AC226" s="1764"/>
      <c r="AD226" s="1764"/>
    </row>
    <row r="227" spans="7:30">
      <c r="G227" s="1445"/>
      <c r="N227" s="1763"/>
      <c r="O227" s="1445"/>
      <c r="P227" s="1445"/>
      <c r="Q227" s="1445"/>
      <c r="AB227" s="1445"/>
      <c r="AC227" s="1764"/>
      <c r="AD227" s="1764"/>
    </row>
  </sheetData>
  <mergeCells count="208">
    <mergeCell ref="B112:C112"/>
    <mergeCell ref="F112:L112"/>
    <mergeCell ref="M112:N112"/>
    <mergeCell ref="B113:C113"/>
    <mergeCell ref="F113:L113"/>
    <mergeCell ref="M113:N113"/>
    <mergeCell ref="B110:C110"/>
    <mergeCell ref="F110:L110"/>
    <mergeCell ref="M110:N110"/>
    <mergeCell ref="B111:C111"/>
    <mergeCell ref="F111:L111"/>
    <mergeCell ref="M111:N111"/>
    <mergeCell ref="B108:C108"/>
    <mergeCell ref="F108:L108"/>
    <mergeCell ref="M108:N108"/>
    <mergeCell ref="B109:C109"/>
    <mergeCell ref="F109:L109"/>
    <mergeCell ref="M109:N109"/>
    <mergeCell ref="B106:C106"/>
    <mergeCell ref="F106:L106"/>
    <mergeCell ref="M106:N106"/>
    <mergeCell ref="B107:C107"/>
    <mergeCell ref="F107:L107"/>
    <mergeCell ref="M107:N107"/>
    <mergeCell ref="J96:M96"/>
    <mergeCell ref="B97:G97"/>
    <mergeCell ref="B98:G98"/>
    <mergeCell ref="B99:G99"/>
    <mergeCell ref="A104:A105"/>
    <mergeCell ref="B104:C105"/>
    <mergeCell ref="D104:D105"/>
    <mergeCell ref="E104:E105"/>
    <mergeCell ref="F104:L105"/>
    <mergeCell ref="M104:N105"/>
    <mergeCell ref="AA88:AA90"/>
    <mergeCell ref="AB88:AB90"/>
    <mergeCell ref="AC88:AC90"/>
    <mergeCell ref="AD88:AD90"/>
    <mergeCell ref="AE88:AE90"/>
    <mergeCell ref="J87:M87"/>
    <mergeCell ref="B88:B90"/>
    <mergeCell ref="E88:E90"/>
    <mergeCell ref="F88:F90"/>
    <mergeCell ref="G88:G90"/>
    <mergeCell ref="H88:H90"/>
    <mergeCell ref="I88:I90"/>
    <mergeCell ref="J90:M90"/>
    <mergeCell ref="V84:V87"/>
    <mergeCell ref="AA84:AA87"/>
    <mergeCell ref="AB84:AB87"/>
    <mergeCell ref="AC84:AC87"/>
    <mergeCell ref="AD84:AD87"/>
    <mergeCell ref="AE84:AE87"/>
    <mergeCell ref="B84:B87"/>
    <mergeCell ref="E84:E87"/>
    <mergeCell ref="F84:F87"/>
    <mergeCell ref="G84:G87"/>
    <mergeCell ref="AA79:AA83"/>
    <mergeCell ref="AB79:AB83"/>
    <mergeCell ref="AC79:AC83"/>
    <mergeCell ref="AD79:AD83"/>
    <mergeCell ref="AE79:AE83"/>
    <mergeCell ref="J83:M83"/>
    <mergeCell ref="AE72:AE74"/>
    <mergeCell ref="J74:M74"/>
    <mergeCell ref="AA72:AA74"/>
    <mergeCell ref="AB72:AB74"/>
    <mergeCell ref="AC72:AC74"/>
    <mergeCell ref="AD72:AD74"/>
    <mergeCell ref="A79:A93"/>
    <mergeCell ref="B79:B83"/>
    <mergeCell ref="E79:E83"/>
    <mergeCell ref="F79:F83"/>
    <mergeCell ref="G79:G83"/>
    <mergeCell ref="H79:H83"/>
    <mergeCell ref="I79:I83"/>
    <mergeCell ref="V79:V83"/>
    <mergeCell ref="I72:I74"/>
    <mergeCell ref="V72:V74"/>
    <mergeCell ref="A71:A78"/>
    <mergeCell ref="B72:B74"/>
    <mergeCell ref="E72:E74"/>
    <mergeCell ref="F72:F74"/>
    <mergeCell ref="G72:G74"/>
    <mergeCell ref="H72:H74"/>
    <mergeCell ref="H84:H87"/>
    <mergeCell ref="I84:I87"/>
    <mergeCell ref="V88:V90"/>
    <mergeCell ref="AA65:AA67"/>
    <mergeCell ref="AB65:AB67"/>
    <mergeCell ref="AC65:AC67"/>
    <mergeCell ref="AD65:AD67"/>
    <mergeCell ref="AE65:AE67"/>
    <mergeCell ref="J67:M67"/>
    <mergeCell ref="AC61:AC64"/>
    <mergeCell ref="AD61:AD64"/>
    <mergeCell ref="B65:B67"/>
    <mergeCell ref="D65:D67"/>
    <mergeCell ref="E65:E67"/>
    <mergeCell ref="F65:F67"/>
    <mergeCell ref="G65:G67"/>
    <mergeCell ref="H65:H67"/>
    <mergeCell ref="I65:I67"/>
    <mergeCell ref="V65:V67"/>
    <mergeCell ref="AA55:AA57"/>
    <mergeCell ref="AB55:AB57"/>
    <mergeCell ref="AC55:AC57"/>
    <mergeCell ref="AD55:AD57"/>
    <mergeCell ref="AE55:AE57"/>
    <mergeCell ref="J57:M57"/>
    <mergeCell ref="E55:E57"/>
    <mergeCell ref="F55:F57"/>
    <mergeCell ref="G55:G57"/>
    <mergeCell ref="H55:H57"/>
    <mergeCell ref="I55:I57"/>
    <mergeCell ref="V55:V57"/>
    <mergeCell ref="V50:V54"/>
    <mergeCell ref="AA50:AA54"/>
    <mergeCell ref="AB50:AB54"/>
    <mergeCell ref="AC50:AC54"/>
    <mergeCell ref="AD50:AD54"/>
    <mergeCell ref="AE50:AE54"/>
    <mergeCell ref="J43:M43"/>
    <mergeCell ref="A50:A70"/>
    <mergeCell ref="B50:B54"/>
    <mergeCell ref="E50:E54"/>
    <mergeCell ref="F50:F54"/>
    <mergeCell ref="G50:G54"/>
    <mergeCell ref="H50:H54"/>
    <mergeCell ref="I50:I54"/>
    <mergeCell ref="J54:M54"/>
    <mergeCell ref="B55:B57"/>
    <mergeCell ref="V41:V43"/>
    <mergeCell ref="AA41:AA43"/>
    <mergeCell ref="AB41:AB43"/>
    <mergeCell ref="AC41:AC43"/>
    <mergeCell ref="AD41:AD43"/>
    <mergeCell ref="AE41:AE43"/>
    <mergeCell ref="B41:B43"/>
    <mergeCell ref="E41:E43"/>
    <mergeCell ref="F41:F43"/>
    <mergeCell ref="G41:G43"/>
    <mergeCell ref="H41:H43"/>
    <mergeCell ref="I41:I43"/>
    <mergeCell ref="AA28:AA35"/>
    <mergeCell ref="AB28:AB35"/>
    <mergeCell ref="AC28:AC35"/>
    <mergeCell ref="AD28:AD35"/>
    <mergeCell ref="AE28:AE35"/>
    <mergeCell ref="J35:M35"/>
    <mergeCell ref="AD12:AD21"/>
    <mergeCell ref="AE12:AE21"/>
    <mergeCell ref="J21:M21"/>
    <mergeCell ref="A23:A49"/>
    <mergeCell ref="B23:B27"/>
    <mergeCell ref="E23:E27"/>
    <mergeCell ref="F23:F27"/>
    <mergeCell ref="G23:G27"/>
    <mergeCell ref="AD23:AD27"/>
    <mergeCell ref="AE23:AE27"/>
    <mergeCell ref="J27:M27"/>
    <mergeCell ref="B28:B35"/>
    <mergeCell ref="E28:E35"/>
    <mergeCell ref="F28:F35"/>
    <mergeCell ref="G28:G35"/>
    <mergeCell ref="H28:H35"/>
    <mergeCell ref="I28:I35"/>
    <mergeCell ref="V28:V35"/>
    <mergeCell ref="H23:H27"/>
    <mergeCell ref="I23:I27"/>
    <mergeCell ref="V23:V27"/>
    <mergeCell ref="AA23:AA27"/>
    <mergeCell ref="AB23:AB27"/>
    <mergeCell ref="AC23:AC27"/>
    <mergeCell ref="AE5:AE6"/>
    <mergeCell ref="A7:A22"/>
    <mergeCell ref="B12:B21"/>
    <mergeCell ref="E12:E21"/>
    <mergeCell ref="F12:F21"/>
    <mergeCell ref="G12:G21"/>
    <mergeCell ref="H12:H21"/>
    <mergeCell ref="I12:I21"/>
    <mergeCell ref="V12:V21"/>
    <mergeCell ref="AA12:AA21"/>
    <mergeCell ref="V5:V6"/>
    <mergeCell ref="W5:Z5"/>
    <mergeCell ref="AA5:AA6"/>
    <mergeCell ref="AB5:AB6"/>
    <mergeCell ref="AC5:AC6"/>
    <mergeCell ref="AD5:AD6"/>
    <mergeCell ref="O5:O6"/>
    <mergeCell ref="P5:Q5"/>
    <mergeCell ref="R5:R6"/>
    <mergeCell ref="S5:S6"/>
    <mergeCell ref="T5:T6"/>
    <mergeCell ref="U5:U6"/>
    <mergeCell ref="AB12:AB21"/>
    <mergeCell ref="AC12:AC21"/>
    <mergeCell ref="J4:N4"/>
    <mergeCell ref="A5:A6"/>
    <mergeCell ref="B5:B6"/>
    <mergeCell ref="C5:C6"/>
    <mergeCell ref="E5:E6"/>
    <mergeCell ref="F5:F6"/>
    <mergeCell ref="G5:G6"/>
    <mergeCell ref="H5:H6"/>
    <mergeCell ref="I5:I6"/>
    <mergeCell ref="J5:N5"/>
  </mergeCells>
  <phoneticPr fontId="6" type="noConversion"/>
  <conditionalFormatting sqref="G7:G21 G50:G68 G41:G44 G23:G36 G71:G77 G94 G79:G90">
    <cfRule type="containsText" dxfId="15" priority="15" operator="containsText" text="SLTR">
      <formula>NOT(ISERROR(SEARCH("SLTR",G7)))</formula>
    </cfRule>
    <cfRule type="containsText" dxfId="14" priority="16" operator="containsText" text="BLDG">
      <formula>NOT(ISERROR(SEARCH("BLDG",G7)))</formula>
    </cfRule>
  </conditionalFormatting>
  <conditionalFormatting sqref="G91">
    <cfRule type="containsText" dxfId="13" priority="13" operator="containsText" text="SLTR">
      <formula>NOT(ISERROR(SEARCH("SLTR",G91)))</formula>
    </cfRule>
    <cfRule type="containsText" dxfId="12" priority="14" operator="containsText" text="BLDG">
      <formula>NOT(ISERROR(SEARCH("BLDG",G91)))</formula>
    </cfRule>
  </conditionalFormatting>
  <conditionalFormatting sqref="G39">
    <cfRule type="containsText" dxfId="11" priority="11" operator="containsText" text="SLTR">
      <formula>NOT(ISERROR(SEARCH("SLTR",G39)))</formula>
    </cfRule>
    <cfRule type="containsText" dxfId="10" priority="12" operator="containsText" text="BLDG">
      <formula>NOT(ISERROR(SEARCH("BLDG",G39)))</formula>
    </cfRule>
  </conditionalFormatting>
  <conditionalFormatting sqref="G22">
    <cfRule type="containsText" dxfId="9" priority="9" operator="containsText" text="SLTR">
      <formula>NOT(ISERROR(SEARCH("SLTR",G22)))</formula>
    </cfRule>
    <cfRule type="containsText" dxfId="8" priority="10" operator="containsText" text="BLDG">
      <formula>NOT(ISERROR(SEARCH("BLDG",G22)))</formula>
    </cfRule>
  </conditionalFormatting>
  <conditionalFormatting sqref="G38">
    <cfRule type="containsText" dxfId="7" priority="7" operator="containsText" text="SLTR">
      <formula>NOT(ISERROR(SEARCH("SLTR",G38)))</formula>
    </cfRule>
    <cfRule type="containsText" dxfId="6" priority="8" operator="containsText" text="BLDG">
      <formula>NOT(ISERROR(SEARCH("BLDG",G38)))</formula>
    </cfRule>
  </conditionalFormatting>
  <conditionalFormatting sqref="G69:G70">
    <cfRule type="containsText" dxfId="5" priority="5" operator="containsText" text="SLTR">
      <formula>NOT(ISERROR(SEARCH("SLTR",G69)))</formula>
    </cfRule>
    <cfRule type="containsText" dxfId="4" priority="6" operator="containsText" text="BLDG">
      <formula>NOT(ISERROR(SEARCH("BLDG",G69)))</formula>
    </cfRule>
  </conditionalFormatting>
  <conditionalFormatting sqref="G37">
    <cfRule type="containsText" dxfId="3" priority="3" operator="containsText" text="SLTR">
      <formula>NOT(ISERROR(SEARCH("SLTR",G37)))</formula>
    </cfRule>
    <cfRule type="containsText" dxfId="2" priority="4" operator="containsText" text="BLDG">
      <formula>NOT(ISERROR(SEARCH("BLDG",G37)))</formula>
    </cfRule>
  </conditionalFormatting>
  <conditionalFormatting sqref="G40">
    <cfRule type="containsText" dxfId="1" priority="1" operator="containsText" text="SLTR">
      <formula>NOT(ISERROR(SEARCH("SLTR",G40)))</formula>
    </cfRule>
    <cfRule type="containsText" dxfId="0" priority="2" operator="containsText" text="BLDG">
      <formula>NOT(ISERROR(SEARCH("BLDG",G40)))</formula>
    </cfRule>
  </conditionalFormatting>
  <pageMargins left="0.70866141732283472" right="0.70866141732283472" top="0.74803149606299213" bottom="0.74803149606299213" header="0.31496062992125984" footer="0.31496062992125984"/>
  <pageSetup paperSize="8" scale="44" fitToHeight="0" orientation="portrait" verticalDpi="1200" r:id="rId1"/>
  <rowBreaks count="1" manualBreakCount="1">
    <brk id="122" max="28" man="1"/>
  </rowBreaks>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0.14999847407452621"/>
    <pageSetUpPr fitToPage="1"/>
  </sheetPr>
  <dimension ref="A1:AL99"/>
  <sheetViews>
    <sheetView topLeftCell="F1" zoomScale="85" zoomScaleNormal="85" workbookViewId="0">
      <pane ySplit="6" topLeftCell="A25" activePane="bottomLeft" state="frozen"/>
      <selection activeCell="K22" sqref="K22"/>
      <selection pane="bottomLeft" activeCell="K22" sqref="K22"/>
    </sheetView>
  </sheetViews>
  <sheetFormatPr defaultRowHeight="16.5"/>
  <cols>
    <col min="1" max="1" width="9" style="1282"/>
    <col min="2" max="2" width="5.25" style="1282" customWidth="1"/>
    <col min="3" max="3" width="5.875" style="1282" customWidth="1"/>
    <col min="4" max="4" width="10.875" style="1284" customWidth="1"/>
    <col min="5" max="5" width="37.375" style="1284" customWidth="1"/>
    <col min="6" max="6" width="17.5" style="1282" customWidth="1"/>
    <col min="7" max="7" width="5.625" style="1282" bestFit="1" customWidth="1"/>
    <col min="8" max="9" width="10.625" style="1282" customWidth="1"/>
    <col min="10" max="10" width="11.5" style="1282" customWidth="1"/>
    <col min="11" max="16" width="11.5" style="1282" hidden="1" customWidth="1"/>
    <col min="17" max="17" width="12.75" style="1286" customWidth="1"/>
    <col min="18" max="18" width="8.125" style="1287" bestFit="1" customWidth="1"/>
    <col min="19" max="19" width="8.875" style="1287" bestFit="1" customWidth="1"/>
    <col min="20" max="20" width="8.125" style="1287" bestFit="1" customWidth="1"/>
    <col min="21" max="21" width="12.375" style="1286" customWidth="1"/>
    <col min="22" max="22" width="11.75" style="1284" bestFit="1" customWidth="1"/>
    <col min="23" max="25" width="6.75" style="1284" bestFit="1" customWidth="1"/>
    <col min="26" max="26" width="10.875" style="1284" bestFit="1" customWidth="1"/>
    <col min="27" max="27" width="10.875" style="1282" bestFit="1" customWidth="1"/>
    <col min="28" max="28" width="8.625" style="1282" bestFit="1" customWidth="1"/>
    <col min="29" max="29" width="9.25" style="1282" bestFit="1" customWidth="1"/>
    <col min="30" max="30" width="15.375" style="1282" bestFit="1" customWidth="1"/>
    <col min="31" max="31" width="43.25" style="1284" bestFit="1" customWidth="1"/>
    <col min="32" max="16384" width="9" style="1284"/>
  </cols>
  <sheetData>
    <row r="1" spans="1:33" ht="30">
      <c r="C1" s="1283" t="s">
        <v>2074</v>
      </c>
      <c r="F1" s="1285"/>
    </row>
    <row r="2" spans="1:33" ht="30">
      <c r="C2" s="1288" t="s">
        <v>2075</v>
      </c>
      <c r="F2" s="1285"/>
      <c r="U2" s="1284"/>
    </row>
    <row r="3" spans="1:33" ht="18">
      <c r="C3" s="1289" t="s">
        <v>2076</v>
      </c>
      <c r="D3" s="1290"/>
      <c r="E3" s="1290"/>
      <c r="F3" s="1291"/>
      <c r="G3" s="1292"/>
      <c r="H3" s="1291"/>
      <c r="I3" s="1291"/>
      <c r="J3" s="1291"/>
      <c r="K3" s="1291"/>
      <c r="L3" s="1291"/>
      <c r="M3" s="1291"/>
      <c r="N3" s="1291"/>
      <c r="O3" s="1291"/>
      <c r="P3" s="1291"/>
      <c r="Q3" s="1293"/>
      <c r="R3" s="1292"/>
      <c r="AE3" s="1294"/>
    </row>
    <row r="4" spans="1:33" ht="18.75" thickBot="1">
      <c r="C4" s="1295" t="s">
        <v>2077</v>
      </c>
      <c r="AE4" s="1296">
        <f>[146]Cover!A13</f>
        <v>43005</v>
      </c>
    </row>
    <row r="5" spans="1:33" ht="19.5" customHeight="1">
      <c r="A5" s="5290" t="s">
        <v>2078</v>
      </c>
      <c r="B5" s="5291" t="s">
        <v>2079</v>
      </c>
      <c r="C5" s="5265" t="s">
        <v>2080</v>
      </c>
      <c r="D5" s="5267" t="s">
        <v>2081</v>
      </c>
      <c r="E5" s="5267" t="s">
        <v>2082</v>
      </c>
      <c r="F5" s="5269" t="s">
        <v>2083</v>
      </c>
      <c r="G5" s="5267" t="s">
        <v>2084</v>
      </c>
      <c r="H5" s="5283" t="s">
        <v>2085</v>
      </c>
      <c r="I5" s="5284"/>
      <c r="J5" s="5285"/>
      <c r="K5" s="5286" t="s">
        <v>2086</v>
      </c>
      <c r="L5" s="5287"/>
      <c r="M5" s="5287"/>
      <c r="N5" s="5287"/>
      <c r="O5" s="5287"/>
      <c r="P5" s="5288" t="s">
        <v>2087</v>
      </c>
      <c r="Q5" s="5267" t="s">
        <v>3</v>
      </c>
      <c r="R5" s="5267"/>
      <c r="S5" s="5267"/>
      <c r="T5" s="5267"/>
      <c r="U5" s="5267"/>
      <c r="V5" s="5269" t="s">
        <v>2088</v>
      </c>
      <c r="W5" s="5269" t="s">
        <v>2089</v>
      </c>
      <c r="X5" s="5269" t="s">
        <v>2090</v>
      </c>
      <c r="Y5" s="5269" t="s">
        <v>2091</v>
      </c>
      <c r="Z5" s="5269" t="s">
        <v>2092</v>
      </c>
      <c r="AA5" s="5269" t="s">
        <v>2093</v>
      </c>
      <c r="AB5" s="5269" t="s">
        <v>2094</v>
      </c>
      <c r="AC5" s="5269" t="s">
        <v>2095</v>
      </c>
      <c r="AD5" s="5269" t="s">
        <v>2096</v>
      </c>
      <c r="AE5" s="5270" t="s">
        <v>2097</v>
      </c>
      <c r="AG5" s="1284" t="s">
        <v>2098</v>
      </c>
    </row>
    <row r="6" spans="1:33" ht="29.25" customHeight="1" thickBot="1">
      <c r="A6" s="5290"/>
      <c r="B6" s="5291"/>
      <c r="C6" s="5266"/>
      <c r="D6" s="5268"/>
      <c r="E6" s="5268"/>
      <c r="F6" s="5268"/>
      <c r="G6" s="5268"/>
      <c r="H6" s="1297" t="s">
        <v>2099</v>
      </c>
      <c r="I6" s="1297" t="s">
        <v>2100</v>
      </c>
      <c r="J6" s="1297" t="s">
        <v>2101</v>
      </c>
      <c r="K6" s="1298" t="s">
        <v>769</v>
      </c>
      <c r="L6" s="1299" t="s">
        <v>2102</v>
      </c>
      <c r="M6" s="1299" t="s">
        <v>2103</v>
      </c>
      <c r="N6" s="1299" t="s">
        <v>2104</v>
      </c>
      <c r="O6" s="1298" t="s">
        <v>2105</v>
      </c>
      <c r="P6" s="5289"/>
      <c r="Q6" s="1300" t="s">
        <v>769</v>
      </c>
      <c r="R6" s="1301" t="s">
        <v>2106</v>
      </c>
      <c r="S6" s="1301" t="s">
        <v>2103</v>
      </c>
      <c r="T6" s="1301" t="s">
        <v>2104</v>
      </c>
      <c r="U6" s="1300" t="s">
        <v>2105</v>
      </c>
      <c r="V6" s="5268"/>
      <c r="W6" s="5268"/>
      <c r="X6" s="5268"/>
      <c r="Y6" s="5268"/>
      <c r="Z6" s="5268"/>
      <c r="AA6" s="5268"/>
      <c r="AB6" s="5268"/>
      <c r="AC6" s="5268"/>
      <c r="AD6" s="5268"/>
      <c r="AE6" s="5271" t="s">
        <v>2107</v>
      </c>
    </row>
    <row r="7" spans="1:33" ht="39" thickTop="1">
      <c r="A7" s="1302" t="s">
        <v>1275</v>
      </c>
      <c r="B7" s="1282" t="s">
        <v>2108</v>
      </c>
      <c r="C7" s="1303">
        <v>1</v>
      </c>
      <c r="D7" s="1304" t="s">
        <v>2109</v>
      </c>
      <c r="E7" s="1305" t="s">
        <v>2110</v>
      </c>
      <c r="F7" s="1306" t="s">
        <v>2111</v>
      </c>
      <c r="G7" s="1306">
        <v>1</v>
      </c>
      <c r="H7" s="1306" t="s">
        <v>2112</v>
      </c>
      <c r="I7" s="1307" t="s">
        <v>2113</v>
      </c>
      <c r="J7" s="1307" t="s">
        <v>2114</v>
      </c>
      <c r="K7" s="1308">
        <v>1</v>
      </c>
      <c r="L7" s="1308">
        <v>47</v>
      </c>
      <c r="M7" s="1308">
        <v>18.5</v>
      </c>
      <c r="N7" s="1308">
        <v>18.25</v>
      </c>
      <c r="O7" s="1308">
        <f>L7*M7</f>
        <v>869.5</v>
      </c>
      <c r="P7" s="1308">
        <f>O7*G7</f>
        <v>869.5</v>
      </c>
      <c r="Q7" s="1309">
        <v>1</v>
      </c>
      <c r="R7" s="1310">
        <v>47</v>
      </c>
      <c r="S7" s="1310">
        <v>18.5</v>
      </c>
      <c r="T7" s="1311">
        <v>12.4</v>
      </c>
      <c r="U7" s="1309">
        <f>R7*S7</f>
        <v>869.5</v>
      </c>
      <c r="V7" s="1309">
        <f>U7*G7</f>
        <v>869.5</v>
      </c>
      <c r="W7" s="1305"/>
      <c r="X7" s="1309"/>
      <c r="Y7" s="1309"/>
      <c r="Z7" s="1309">
        <f>V7+W7+X7+Y7</f>
        <v>869.5</v>
      </c>
      <c r="AA7" s="1312"/>
      <c r="AB7" s="1313"/>
      <c r="AC7" s="1312"/>
      <c r="AD7" s="1312" t="s">
        <v>2115</v>
      </c>
      <c r="AE7" s="1314" t="s">
        <v>2116</v>
      </c>
      <c r="AG7" s="1284">
        <v>50</v>
      </c>
    </row>
    <row r="8" spans="1:33" ht="51">
      <c r="A8" s="1302" t="s">
        <v>2108</v>
      </c>
      <c r="B8" s="1282" t="s">
        <v>2108</v>
      </c>
      <c r="C8" s="1315">
        <v>2</v>
      </c>
      <c r="D8" s="1316" t="s">
        <v>2109</v>
      </c>
      <c r="E8" s="1317" t="s">
        <v>2117</v>
      </c>
      <c r="F8" s="1316" t="s">
        <v>2118</v>
      </c>
      <c r="G8" s="1316">
        <v>1</v>
      </c>
      <c r="H8" s="1316" t="s">
        <v>2119</v>
      </c>
      <c r="I8" s="1318" t="s">
        <v>2120</v>
      </c>
      <c r="J8" s="1318" t="s">
        <v>2114</v>
      </c>
      <c r="K8" s="1319">
        <v>1</v>
      </c>
      <c r="L8" s="1319">
        <v>34.4</v>
      </c>
      <c r="M8" s="1319">
        <v>20</v>
      </c>
      <c r="N8" s="1319">
        <v>18.25</v>
      </c>
      <c r="O8" s="1319">
        <f>L8*M8</f>
        <v>688</v>
      </c>
      <c r="P8" s="1308">
        <f>O8*G8</f>
        <v>688</v>
      </c>
      <c r="Q8" s="1320">
        <v>1</v>
      </c>
      <c r="R8" s="1321">
        <v>34.4</v>
      </c>
      <c r="S8" s="1321">
        <v>20</v>
      </c>
      <c r="T8" s="1322">
        <v>13.9</v>
      </c>
      <c r="U8" s="1309">
        <f t="shared" ref="U8:U15" si="0">R8*S8</f>
        <v>688</v>
      </c>
      <c r="V8" s="1309">
        <f>U8*G8</f>
        <v>688</v>
      </c>
      <c r="W8" s="1317"/>
      <c r="X8" s="1309"/>
      <c r="Y8" s="1309"/>
      <c r="Z8" s="1320">
        <f t="shared" ref="Z8:Z10" si="1">V8+W8+X8+Y8</f>
        <v>688</v>
      </c>
      <c r="AA8" s="1323"/>
      <c r="AB8" s="1313"/>
      <c r="AC8" s="1323"/>
      <c r="AD8" s="1323" t="s">
        <v>2121</v>
      </c>
      <c r="AE8" s="1324" t="s">
        <v>2122</v>
      </c>
      <c r="AG8" s="1284">
        <v>50</v>
      </c>
    </row>
    <row r="9" spans="1:33" ht="63.75">
      <c r="A9" s="1325" t="s">
        <v>1275</v>
      </c>
      <c r="B9" s="1326" t="s">
        <v>2123</v>
      </c>
      <c r="C9" s="1315">
        <v>3</v>
      </c>
      <c r="D9" s="1316" t="s">
        <v>2109</v>
      </c>
      <c r="E9" s="1317" t="s">
        <v>2124</v>
      </c>
      <c r="F9" s="1316" t="s">
        <v>2125</v>
      </c>
      <c r="G9" s="1316">
        <v>1</v>
      </c>
      <c r="H9" s="1316" t="s">
        <v>790</v>
      </c>
      <c r="I9" s="1327" t="s">
        <v>2126</v>
      </c>
      <c r="J9" s="1327" t="s">
        <v>2126</v>
      </c>
      <c r="K9" s="1319">
        <v>1</v>
      </c>
      <c r="L9" s="1319">
        <v>5</v>
      </c>
      <c r="M9" s="1319">
        <v>4</v>
      </c>
      <c r="N9" s="1319">
        <v>3.45</v>
      </c>
      <c r="O9" s="1319">
        <f t="shared" ref="O9:O72" si="2">L9*M9</f>
        <v>20</v>
      </c>
      <c r="P9" s="1308">
        <f t="shared" ref="P9:P29" si="3">O9*G9</f>
        <v>20</v>
      </c>
      <c r="Q9" s="1320">
        <v>1</v>
      </c>
      <c r="R9" s="1321">
        <v>5.9</v>
      </c>
      <c r="S9" s="1321">
        <v>4.2</v>
      </c>
      <c r="T9" s="1328">
        <v>0</v>
      </c>
      <c r="U9" s="1309">
        <f t="shared" si="0"/>
        <v>24.78</v>
      </c>
      <c r="V9" s="1309">
        <f>U9*G9</f>
        <v>24.78</v>
      </c>
      <c r="W9" s="1317"/>
      <c r="X9" s="1309"/>
      <c r="Y9" s="1309"/>
      <c r="Z9" s="1320">
        <f t="shared" si="1"/>
        <v>24.78</v>
      </c>
      <c r="AA9" s="1323"/>
      <c r="AB9" s="1313"/>
      <c r="AC9" s="1323"/>
      <c r="AD9" s="1323"/>
      <c r="AE9" s="1329" t="s">
        <v>2127</v>
      </c>
    </row>
    <row r="10" spans="1:33" ht="63.75">
      <c r="A10" s="1325" t="s">
        <v>2108</v>
      </c>
      <c r="B10" s="1326" t="s">
        <v>961</v>
      </c>
      <c r="C10" s="1315">
        <v>4</v>
      </c>
      <c r="D10" s="1318" t="s">
        <v>2128</v>
      </c>
      <c r="E10" s="1317" t="s">
        <v>2129</v>
      </c>
      <c r="F10" s="1316" t="s">
        <v>1032</v>
      </c>
      <c r="G10" s="1316">
        <v>1</v>
      </c>
      <c r="H10" s="1316" t="s">
        <v>2130</v>
      </c>
      <c r="I10" s="1318" t="s">
        <v>2113</v>
      </c>
      <c r="J10" s="1318" t="s">
        <v>2131</v>
      </c>
      <c r="K10" s="1319">
        <v>1</v>
      </c>
      <c r="L10" s="1319">
        <v>5</v>
      </c>
      <c r="M10" s="1319">
        <v>4</v>
      </c>
      <c r="N10" s="1319">
        <v>3.65</v>
      </c>
      <c r="O10" s="1319">
        <f t="shared" si="2"/>
        <v>20</v>
      </c>
      <c r="P10" s="1308">
        <f t="shared" si="3"/>
        <v>20</v>
      </c>
      <c r="Q10" s="1320">
        <v>1</v>
      </c>
      <c r="R10" s="1321">
        <v>5</v>
      </c>
      <c r="S10" s="1321">
        <v>4</v>
      </c>
      <c r="T10" s="1328">
        <v>3.65</v>
      </c>
      <c r="U10" s="1309">
        <f t="shared" si="0"/>
        <v>20</v>
      </c>
      <c r="V10" s="1309">
        <f>U10*G10</f>
        <v>20</v>
      </c>
      <c r="W10" s="1317"/>
      <c r="X10" s="1309"/>
      <c r="Y10" s="1309"/>
      <c r="Z10" s="1320">
        <f t="shared" si="1"/>
        <v>20</v>
      </c>
      <c r="AA10" s="1323"/>
      <c r="AB10" s="1330"/>
      <c r="AC10" s="1323"/>
      <c r="AD10" s="1323"/>
      <c r="AE10" s="1329" t="s">
        <v>2132</v>
      </c>
    </row>
    <row r="11" spans="1:33" ht="34.5" customHeight="1">
      <c r="A11" s="5272" t="s">
        <v>1275</v>
      </c>
      <c r="B11" s="5273" t="s">
        <v>2108</v>
      </c>
      <c r="C11" s="5274">
        <v>5</v>
      </c>
      <c r="D11" s="5277" t="s">
        <v>2133</v>
      </c>
      <c r="E11" s="5280" t="s">
        <v>2134</v>
      </c>
      <c r="F11" s="5277" t="s">
        <v>1338</v>
      </c>
      <c r="G11" s="5277">
        <v>1</v>
      </c>
      <c r="H11" s="1316" t="s">
        <v>2135</v>
      </c>
      <c r="I11" s="5296" t="s">
        <v>2136</v>
      </c>
      <c r="J11" s="5277" t="s">
        <v>2137</v>
      </c>
      <c r="K11" s="1331">
        <v>1</v>
      </c>
      <c r="L11" s="1331">
        <v>16</v>
      </c>
      <c r="M11" s="1331">
        <v>29</v>
      </c>
      <c r="N11" s="1331">
        <v>2.5</v>
      </c>
      <c r="O11" s="1331">
        <f t="shared" si="2"/>
        <v>464</v>
      </c>
      <c r="P11" s="5302">
        <f>SUM(O11:O15)</f>
        <v>1247</v>
      </c>
      <c r="Q11" s="1332">
        <v>1</v>
      </c>
      <c r="R11" s="1321">
        <v>16</v>
      </c>
      <c r="S11" s="1333">
        <v>29</v>
      </c>
      <c r="T11" s="1321">
        <v>3.7</v>
      </c>
      <c r="U11" s="1309">
        <f>R11*S11</f>
        <v>464</v>
      </c>
      <c r="V11" s="5305">
        <f>G11*SUM(U11:U15)</f>
        <v>1302.25</v>
      </c>
      <c r="W11" s="5277"/>
      <c r="X11" s="5299"/>
      <c r="Y11" s="5299"/>
      <c r="Z11" s="5299">
        <f>V11+W11+X11+Y11</f>
        <v>1302.25</v>
      </c>
      <c r="AA11" s="5277"/>
      <c r="AB11" s="5277"/>
      <c r="AC11" s="5277"/>
      <c r="AD11" s="5277" t="s">
        <v>2138</v>
      </c>
      <c r="AE11" s="5292" t="s">
        <v>2139</v>
      </c>
      <c r="AG11" s="5295">
        <v>5</v>
      </c>
    </row>
    <row r="12" spans="1:33" ht="34.5" customHeight="1">
      <c r="A12" s="5272"/>
      <c r="B12" s="5273"/>
      <c r="C12" s="5275"/>
      <c r="D12" s="5278"/>
      <c r="E12" s="5281"/>
      <c r="F12" s="5278"/>
      <c r="G12" s="5278"/>
      <c r="H12" s="1316" t="s">
        <v>2135</v>
      </c>
      <c r="I12" s="5297"/>
      <c r="J12" s="5278"/>
      <c r="K12" s="1331">
        <v>2</v>
      </c>
      <c r="L12" s="1331">
        <v>16</v>
      </c>
      <c r="M12" s="1331">
        <v>9</v>
      </c>
      <c r="N12" s="1331">
        <v>7</v>
      </c>
      <c r="O12" s="1331">
        <f t="shared" si="2"/>
        <v>144</v>
      </c>
      <c r="P12" s="5303"/>
      <c r="Q12" s="1320">
        <v>2</v>
      </c>
      <c r="R12" s="1321">
        <v>16</v>
      </c>
      <c r="S12" s="1321">
        <v>9</v>
      </c>
      <c r="T12" s="1321">
        <v>5.5</v>
      </c>
      <c r="U12" s="1309">
        <f>R12*S12</f>
        <v>144</v>
      </c>
      <c r="V12" s="5300"/>
      <c r="W12" s="5278"/>
      <c r="X12" s="5300"/>
      <c r="Y12" s="5300"/>
      <c r="Z12" s="5300"/>
      <c r="AA12" s="5278"/>
      <c r="AB12" s="5278"/>
      <c r="AC12" s="5278"/>
      <c r="AD12" s="5278"/>
      <c r="AE12" s="5293"/>
      <c r="AG12" s="5295"/>
    </row>
    <row r="13" spans="1:33" ht="34.5" customHeight="1">
      <c r="A13" s="5272"/>
      <c r="B13" s="5273"/>
      <c r="C13" s="5275"/>
      <c r="D13" s="5278"/>
      <c r="E13" s="5281"/>
      <c r="F13" s="5278"/>
      <c r="G13" s="5278"/>
      <c r="H13" s="1316" t="s">
        <v>2135</v>
      </c>
      <c r="I13" s="5297"/>
      <c r="J13" s="5279"/>
      <c r="K13" s="1331">
        <v>3</v>
      </c>
      <c r="L13" s="1331">
        <v>16</v>
      </c>
      <c r="M13" s="1331">
        <v>20</v>
      </c>
      <c r="N13" s="1331">
        <v>5</v>
      </c>
      <c r="O13" s="1331">
        <f t="shared" si="2"/>
        <v>320</v>
      </c>
      <c r="P13" s="5303"/>
      <c r="Q13" s="1334">
        <v>2</v>
      </c>
      <c r="R13" s="1321">
        <v>16</v>
      </c>
      <c r="S13" s="1333">
        <v>20</v>
      </c>
      <c r="T13" s="1321">
        <v>5.5</v>
      </c>
      <c r="U13" s="1309">
        <f>R13*S13</f>
        <v>320</v>
      </c>
      <c r="V13" s="5300"/>
      <c r="W13" s="5278"/>
      <c r="X13" s="5300"/>
      <c r="Y13" s="5300"/>
      <c r="Z13" s="5300"/>
      <c r="AA13" s="5278"/>
      <c r="AB13" s="5278"/>
      <c r="AC13" s="5278"/>
      <c r="AD13" s="5278"/>
      <c r="AE13" s="5293"/>
      <c r="AG13" s="5295"/>
    </row>
    <row r="14" spans="1:33" ht="34.5" customHeight="1">
      <c r="A14" s="5272"/>
      <c r="B14" s="5273"/>
      <c r="C14" s="5275"/>
      <c r="D14" s="5278"/>
      <c r="E14" s="5281"/>
      <c r="F14" s="5278"/>
      <c r="G14" s="5278"/>
      <c r="H14" s="1316" t="s">
        <v>2140</v>
      </c>
      <c r="I14" s="5297"/>
      <c r="J14" s="1318" t="s">
        <v>2131</v>
      </c>
      <c r="K14" s="1319" t="s">
        <v>2141</v>
      </c>
      <c r="L14" s="1319">
        <v>11</v>
      </c>
      <c r="M14" s="1319">
        <v>25.5</v>
      </c>
      <c r="N14" s="1319">
        <v>8.1999999999999993</v>
      </c>
      <c r="O14" s="1319">
        <f t="shared" si="2"/>
        <v>280.5</v>
      </c>
      <c r="P14" s="5303"/>
      <c r="Q14" s="1334" t="s">
        <v>1307</v>
      </c>
      <c r="R14" s="1333">
        <v>11</v>
      </c>
      <c r="S14" s="1333">
        <v>25.5</v>
      </c>
      <c r="T14" s="1321">
        <v>8</v>
      </c>
      <c r="U14" s="1309">
        <f t="shared" si="0"/>
        <v>280.5</v>
      </c>
      <c r="V14" s="5300"/>
      <c r="W14" s="5278"/>
      <c r="X14" s="5300"/>
      <c r="Y14" s="5300"/>
      <c r="Z14" s="5300"/>
      <c r="AA14" s="5278"/>
      <c r="AB14" s="5278"/>
      <c r="AC14" s="5278"/>
      <c r="AD14" s="5278"/>
      <c r="AE14" s="5293"/>
      <c r="AG14" s="5295"/>
    </row>
    <row r="15" spans="1:33" ht="34.5" customHeight="1">
      <c r="A15" s="5272"/>
      <c r="B15" s="5273"/>
      <c r="C15" s="5276"/>
      <c r="D15" s="5279"/>
      <c r="E15" s="5282"/>
      <c r="F15" s="5279"/>
      <c r="G15" s="5279"/>
      <c r="H15" s="1316" t="s">
        <v>2140</v>
      </c>
      <c r="I15" s="5298"/>
      <c r="J15" s="1318" t="s">
        <v>2114</v>
      </c>
      <c r="K15" s="1335" t="s">
        <v>2142</v>
      </c>
      <c r="L15" s="1319">
        <v>11</v>
      </c>
      <c r="M15" s="1319">
        <v>3.5</v>
      </c>
      <c r="N15" s="1319">
        <v>8</v>
      </c>
      <c r="O15" s="1319">
        <f t="shared" si="2"/>
        <v>38.5</v>
      </c>
      <c r="P15" s="5304"/>
      <c r="Q15" s="1334" t="s">
        <v>2143</v>
      </c>
      <c r="R15" s="1333">
        <v>12.5</v>
      </c>
      <c r="S15" s="1333">
        <v>7.5</v>
      </c>
      <c r="T15" s="1321">
        <v>8</v>
      </c>
      <c r="U15" s="1309">
        <f t="shared" si="0"/>
        <v>93.75</v>
      </c>
      <c r="V15" s="5301"/>
      <c r="W15" s="5279"/>
      <c r="X15" s="5301"/>
      <c r="Y15" s="5301"/>
      <c r="Z15" s="5301"/>
      <c r="AA15" s="5279"/>
      <c r="AB15" s="5279"/>
      <c r="AC15" s="5279"/>
      <c r="AD15" s="5279"/>
      <c r="AE15" s="5294"/>
      <c r="AG15" s="5295"/>
    </row>
    <row r="16" spans="1:33" ht="34.5" customHeight="1">
      <c r="A16" s="5272" t="s">
        <v>852</v>
      </c>
      <c r="B16" s="5273" t="s">
        <v>852</v>
      </c>
      <c r="C16" s="5274">
        <v>6</v>
      </c>
      <c r="D16" s="5277" t="s">
        <v>2144</v>
      </c>
      <c r="E16" s="5280" t="s">
        <v>2145</v>
      </c>
      <c r="F16" s="5277" t="s">
        <v>1338</v>
      </c>
      <c r="G16" s="5277">
        <v>1</v>
      </c>
      <c r="H16" s="1316" t="s">
        <v>2135</v>
      </c>
      <c r="I16" s="5296" t="s">
        <v>2146</v>
      </c>
      <c r="J16" s="5277" t="s">
        <v>2147</v>
      </c>
      <c r="K16" s="1331">
        <v>1</v>
      </c>
      <c r="L16" s="1331">
        <v>69</v>
      </c>
      <c r="M16" s="1331">
        <v>73</v>
      </c>
      <c r="N16" s="1331">
        <v>3.7</v>
      </c>
      <c r="O16" s="1331">
        <f>L16*M16-(13*40+3*29+4*18*2+3*31)</f>
        <v>4193</v>
      </c>
      <c r="P16" s="5302">
        <f>SUM(O16:O20)</f>
        <v>14290</v>
      </c>
      <c r="Q16" s="1332">
        <v>1</v>
      </c>
      <c r="R16" s="1321">
        <v>69</v>
      </c>
      <c r="S16" s="1333">
        <v>73</v>
      </c>
      <c r="T16" s="1321">
        <v>3.7</v>
      </c>
      <c r="U16" s="1309">
        <f>R16*S16-(13*40+3*29+4*18*2+3*31)</f>
        <v>4193</v>
      </c>
      <c r="V16" s="5299">
        <f>G16*SUM(U16:U20)</f>
        <v>14290</v>
      </c>
      <c r="W16" s="5277"/>
      <c r="X16" s="5299"/>
      <c r="Y16" s="5299"/>
      <c r="Z16" s="5299">
        <f>V16+W16+X16+Y16</f>
        <v>14290</v>
      </c>
      <c r="AA16" s="5277" t="s">
        <v>2108</v>
      </c>
      <c r="AB16" s="5277"/>
      <c r="AC16" s="5277"/>
      <c r="AD16" s="5277"/>
      <c r="AE16" s="5292" t="s">
        <v>2148</v>
      </c>
    </row>
    <row r="17" spans="1:33" ht="34.5" customHeight="1">
      <c r="A17" s="5272"/>
      <c r="B17" s="5273"/>
      <c r="C17" s="5275"/>
      <c r="D17" s="5278"/>
      <c r="E17" s="5281"/>
      <c r="F17" s="5278"/>
      <c r="G17" s="5278"/>
      <c r="H17" s="1316" t="s">
        <v>2135</v>
      </c>
      <c r="I17" s="5297"/>
      <c r="J17" s="5278"/>
      <c r="K17" s="1331">
        <v>2</v>
      </c>
      <c r="L17" s="1331">
        <v>69</v>
      </c>
      <c r="M17" s="1331">
        <v>73</v>
      </c>
      <c r="N17" s="1331">
        <v>5.3</v>
      </c>
      <c r="O17" s="1331">
        <f t="shared" ref="O17" si="4">L17*M17-(13*40+3*29+4*18*2+3*31)</f>
        <v>4193</v>
      </c>
      <c r="P17" s="5303"/>
      <c r="Q17" s="1320">
        <v>2</v>
      </c>
      <c r="R17" s="1321">
        <v>69</v>
      </c>
      <c r="S17" s="1321">
        <v>73</v>
      </c>
      <c r="T17" s="1321">
        <v>5.3</v>
      </c>
      <c r="U17" s="1309">
        <f>R17*S17-(13*40+3*29+4*18*2+3*31)</f>
        <v>4193</v>
      </c>
      <c r="V17" s="5300"/>
      <c r="W17" s="5278"/>
      <c r="X17" s="5300"/>
      <c r="Y17" s="5300"/>
      <c r="Z17" s="5300"/>
      <c r="AA17" s="5278"/>
      <c r="AB17" s="5278"/>
      <c r="AC17" s="5278"/>
      <c r="AD17" s="5278"/>
      <c r="AE17" s="5293"/>
    </row>
    <row r="18" spans="1:33" ht="34.5" customHeight="1">
      <c r="A18" s="5272"/>
      <c r="B18" s="5273"/>
      <c r="C18" s="5275"/>
      <c r="D18" s="5278"/>
      <c r="E18" s="5281"/>
      <c r="F18" s="5278"/>
      <c r="G18" s="5278"/>
      <c r="H18" s="1316" t="s">
        <v>2135</v>
      </c>
      <c r="I18" s="5297"/>
      <c r="J18" s="5279"/>
      <c r="K18" s="1331">
        <v>3</v>
      </c>
      <c r="L18" s="1331">
        <v>69</v>
      </c>
      <c r="M18" s="1331">
        <v>73</v>
      </c>
      <c r="N18" s="1331">
        <v>5.3</v>
      </c>
      <c r="O18" s="1331">
        <f>L18*M18-(13*40+3*29+4*18+3*31)</f>
        <v>4265</v>
      </c>
      <c r="P18" s="5303"/>
      <c r="Q18" s="1334">
        <v>3</v>
      </c>
      <c r="R18" s="1321">
        <v>69</v>
      </c>
      <c r="S18" s="1333">
        <v>73</v>
      </c>
      <c r="T18" s="1321">
        <v>5.3</v>
      </c>
      <c r="U18" s="1309">
        <f>R18*S18-(13*40+3*29+4*18+3*31)</f>
        <v>4265</v>
      </c>
      <c r="V18" s="5300"/>
      <c r="W18" s="5278"/>
      <c r="X18" s="5300"/>
      <c r="Y18" s="5300"/>
      <c r="Z18" s="5300"/>
      <c r="AA18" s="5278"/>
      <c r="AB18" s="5278"/>
      <c r="AC18" s="5278"/>
      <c r="AD18" s="5278"/>
      <c r="AE18" s="5293"/>
    </row>
    <row r="19" spans="1:33" ht="34.5" customHeight="1">
      <c r="A19" s="5272"/>
      <c r="B19" s="5273"/>
      <c r="C19" s="5275"/>
      <c r="D19" s="5278"/>
      <c r="E19" s="5281"/>
      <c r="F19" s="5278"/>
      <c r="G19" s="5278"/>
      <c r="H19" s="1316" t="s">
        <v>2112</v>
      </c>
      <c r="I19" s="5297"/>
      <c r="J19" s="1318" t="s">
        <v>2149</v>
      </c>
      <c r="K19" s="1319" t="s">
        <v>1187</v>
      </c>
      <c r="L19" s="1319">
        <v>11</v>
      </c>
      <c r="M19" s="1319">
        <v>80</v>
      </c>
      <c r="N19" s="1319">
        <v>8.1999999999999993</v>
      </c>
      <c r="O19" s="1319">
        <f t="shared" si="2"/>
        <v>880</v>
      </c>
      <c r="P19" s="5303"/>
      <c r="Q19" s="1334" t="s">
        <v>2150</v>
      </c>
      <c r="R19" s="1333">
        <v>11</v>
      </c>
      <c r="S19" s="1333">
        <v>80</v>
      </c>
      <c r="T19" s="1321">
        <v>8.1999999999999993</v>
      </c>
      <c r="U19" s="1309">
        <f t="shared" ref="U19:U21" si="5">R19*S19</f>
        <v>880</v>
      </c>
      <c r="V19" s="5300"/>
      <c r="W19" s="5278"/>
      <c r="X19" s="5300"/>
      <c r="Y19" s="5300"/>
      <c r="Z19" s="5300"/>
      <c r="AA19" s="5278"/>
      <c r="AB19" s="5278"/>
      <c r="AC19" s="5278"/>
      <c r="AD19" s="5278"/>
      <c r="AE19" s="5293"/>
    </row>
    <row r="20" spans="1:33" ht="34.5" customHeight="1">
      <c r="A20" s="5272"/>
      <c r="B20" s="5273"/>
      <c r="C20" s="5276"/>
      <c r="D20" s="5279"/>
      <c r="E20" s="5282"/>
      <c r="F20" s="5279"/>
      <c r="G20" s="5279"/>
      <c r="H20" s="1316" t="s">
        <v>2112</v>
      </c>
      <c r="I20" s="5298"/>
      <c r="J20" s="1318" t="s">
        <v>2114</v>
      </c>
      <c r="K20" s="1319" t="s">
        <v>2151</v>
      </c>
      <c r="L20" s="1319">
        <v>11</v>
      </c>
      <c r="M20" s="1319">
        <v>69</v>
      </c>
      <c r="N20" s="1319">
        <v>8.1999999999999993</v>
      </c>
      <c r="O20" s="1319">
        <f t="shared" si="2"/>
        <v>759</v>
      </c>
      <c r="P20" s="5304"/>
      <c r="Q20" s="1334" t="s">
        <v>1947</v>
      </c>
      <c r="R20" s="1333">
        <v>11</v>
      </c>
      <c r="S20" s="1333">
        <v>69</v>
      </c>
      <c r="T20" s="1321">
        <v>8.1999999999999993</v>
      </c>
      <c r="U20" s="1309">
        <f t="shared" si="5"/>
        <v>759</v>
      </c>
      <c r="V20" s="5301"/>
      <c r="W20" s="5279"/>
      <c r="X20" s="5301"/>
      <c r="Y20" s="5301"/>
      <c r="Z20" s="5301"/>
      <c r="AA20" s="5279"/>
      <c r="AB20" s="5279"/>
      <c r="AC20" s="5279"/>
      <c r="AD20" s="5279"/>
      <c r="AE20" s="5294"/>
    </row>
    <row r="21" spans="1:33" s="1344" customFormat="1" ht="94.5">
      <c r="A21" s="1336" t="s">
        <v>852</v>
      </c>
      <c r="B21" s="1337" t="s">
        <v>979</v>
      </c>
      <c r="C21" s="1338">
        <v>7</v>
      </c>
      <c r="D21" s="1339" t="s">
        <v>2152</v>
      </c>
      <c r="E21" s="1340" t="s">
        <v>2153</v>
      </c>
      <c r="F21" s="1339" t="s">
        <v>2154</v>
      </c>
      <c r="G21" s="1339">
        <v>1</v>
      </c>
      <c r="H21" s="1316" t="s">
        <v>2130</v>
      </c>
      <c r="I21" s="1327" t="s">
        <v>2155</v>
      </c>
      <c r="J21" s="1318" t="s">
        <v>2149</v>
      </c>
      <c r="K21" s="1319">
        <v>1</v>
      </c>
      <c r="L21" s="1319">
        <v>8</v>
      </c>
      <c r="M21" s="1319">
        <v>4</v>
      </c>
      <c r="N21" s="1319">
        <v>5.95</v>
      </c>
      <c r="O21" s="1319">
        <f t="shared" si="2"/>
        <v>32</v>
      </c>
      <c r="P21" s="1308">
        <f t="shared" si="3"/>
        <v>32</v>
      </c>
      <c r="Q21" s="1320">
        <v>1</v>
      </c>
      <c r="R21" s="1341">
        <v>30</v>
      </c>
      <c r="S21" s="1321">
        <v>20</v>
      </c>
      <c r="T21" s="1322">
        <v>9</v>
      </c>
      <c r="U21" s="1309">
        <f t="shared" si="5"/>
        <v>600</v>
      </c>
      <c r="V21" s="1309">
        <f>U21*G21</f>
        <v>600</v>
      </c>
      <c r="W21" s="1317"/>
      <c r="X21" s="1309"/>
      <c r="Y21" s="1309"/>
      <c r="Z21" s="1320">
        <f t="shared" ref="Z21" si="6">V21+W21+X21+Y21</f>
        <v>600</v>
      </c>
      <c r="AA21" s="1323"/>
      <c r="AB21" s="1330"/>
      <c r="AC21" s="1323"/>
      <c r="AD21" s="1342" t="s">
        <v>2156</v>
      </c>
      <c r="AE21" s="1343" t="s">
        <v>2157</v>
      </c>
    </row>
    <row r="22" spans="1:33" s="1344" customFormat="1" ht="67.5">
      <c r="A22" s="1336" t="s">
        <v>852</v>
      </c>
      <c r="B22" s="1345" t="s">
        <v>1275</v>
      </c>
      <c r="C22" s="1338">
        <v>8</v>
      </c>
      <c r="D22" s="1339" t="s">
        <v>2158</v>
      </c>
      <c r="E22" s="1340" t="s">
        <v>2159</v>
      </c>
      <c r="F22" s="1339" t="s">
        <v>903</v>
      </c>
      <c r="G22" s="1339">
        <v>2</v>
      </c>
      <c r="H22" s="1316" t="s">
        <v>2160</v>
      </c>
      <c r="I22" s="1318" t="s">
        <v>2161</v>
      </c>
      <c r="J22" s="1316" t="s">
        <v>2162</v>
      </c>
      <c r="K22" s="1331">
        <v>1</v>
      </c>
      <c r="L22" s="1331">
        <v>10</v>
      </c>
      <c r="M22" s="1331">
        <v>6</v>
      </c>
      <c r="N22" s="1331">
        <v>5.95</v>
      </c>
      <c r="O22" s="1331">
        <f t="shared" si="2"/>
        <v>60</v>
      </c>
      <c r="P22" s="1308">
        <f t="shared" si="3"/>
        <v>120</v>
      </c>
      <c r="Q22" s="1320">
        <v>1</v>
      </c>
      <c r="R22" s="1321">
        <v>10</v>
      </c>
      <c r="S22" s="1321">
        <v>6</v>
      </c>
      <c r="T22" s="1328">
        <v>6.5</v>
      </c>
      <c r="U22" s="1309">
        <f>R22*S22</f>
        <v>60</v>
      </c>
      <c r="V22" s="1309">
        <f>U22*G22</f>
        <v>120</v>
      </c>
      <c r="W22" s="1317"/>
      <c r="X22" s="1309"/>
      <c r="Y22" s="1309"/>
      <c r="Z22" s="1320">
        <f>V22+W22+X22+Y22</f>
        <v>120</v>
      </c>
      <c r="AA22" s="1323"/>
      <c r="AB22" s="1330"/>
      <c r="AC22" s="1323"/>
      <c r="AD22" s="1346"/>
      <c r="AE22" s="1343" t="s">
        <v>2163</v>
      </c>
    </row>
    <row r="23" spans="1:33" s="1344" customFormat="1" ht="67.5">
      <c r="A23" s="1336" t="s">
        <v>2108</v>
      </c>
      <c r="B23" s="1345" t="s">
        <v>2164</v>
      </c>
      <c r="C23" s="1338">
        <v>9</v>
      </c>
      <c r="D23" s="1339" t="s">
        <v>2144</v>
      </c>
      <c r="E23" s="1340" t="s">
        <v>2165</v>
      </c>
      <c r="F23" s="1339" t="s">
        <v>2166</v>
      </c>
      <c r="G23" s="1339">
        <v>1</v>
      </c>
      <c r="H23" s="1316" t="s">
        <v>2167</v>
      </c>
      <c r="I23" s="1318" t="s">
        <v>2161</v>
      </c>
      <c r="J23" s="1316" t="s">
        <v>2162</v>
      </c>
      <c r="K23" s="1331">
        <v>1</v>
      </c>
      <c r="L23" s="1331">
        <v>10</v>
      </c>
      <c r="M23" s="1331">
        <v>6</v>
      </c>
      <c r="N23" s="1331">
        <v>5.95</v>
      </c>
      <c r="O23" s="1331">
        <f t="shared" si="2"/>
        <v>60</v>
      </c>
      <c r="P23" s="1308">
        <f t="shared" si="3"/>
        <v>60</v>
      </c>
      <c r="Q23" s="1320">
        <v>1</v>
      </c>
      <c r="R23" s="1321">
        <v>10</v>
      </c>
      <c r="S23" s="1321">
        <v>6</v>
      </c>
      <c r="T23" s="1328">
        <v>6.5</v>
      </c>
      <c r="U23" s="1309">
        <f>R23*S23</f>
        <v>60</v>
      </c>
      <c r="V23" s="1309">
        <f>U23*G23</f>
        <v>60</v>
      </c>
      <c r="W23" s="1317"/>
      <c r="X23" s="1309"/>
      <c r="Y23" s="1309"/>
      <c r="Z23" s="1320">
        <f>V23+W23+X23+Y23</f>
        <v>60</v>
      </c>
      <c r="AA23" s="1323"/>
      <c r="AB23" s="1330"/>
      <c r="AC23" s="1323"/>
      <c r="AD23" s="1346"/>
      <c r="AE23" s="1343" t="s">
        <v>2163</v>
      </c>
    </row>
    <row r="24" spans="1:33" ht="67.5">
      <c r="A24" s="1282" t="s">
        <v>2168</v>
      </c>
      <c r="B24" s="1291" t="s">
        <v>2168</v>
      </c>
      <c r="C24" s="1315">
        <v>10</v>
      </c>
      <c r="D24" s="1318" t="s">
        <v>2169</v>
      </c>
      <c r="E24" s="1330" t="s">
        <v>2170</v>
      </c>
      <c r="F24" s="1339" t="s">
        <v>920</v>
      </c>
      <c r="G24" s="1339">
        <v>1</v>
      </c>
      <c r="H24" s="1316" t="s">
        <v>2171</v>
      </c>
      <c r="I24" s="1318" t="s">
        <v>2172</v>
      </c>
      <c r="J24" s="1316" t="s">
        <v>2162</v>
      </c>
      <c r="K24" s="1331">
        <v>1</v>
      </c>
      <c r="L24" s="1331">
        <v>10</v>
      </c>
      <c r="M24" s="1331">
        <v>6</v>
      </c>
      <c r="N24" s="1331">
        <v>5.95</v>
      </c>
      <c r="O24" s="1331">
        <f t="shared" si="2"/>
        <v>60</v>
      </c>
      <c r="P24" s="1308">
        <f t="shared" si="3"/>
        <v>60</v>
      </c>
      <c r="Q24" s="1320">
        <v>1</v>
      </c>
      <c r="R24" s="1321">
        <v>10</v>
      </c>
      <c r="S24" s="1321">
        <v>6</v>
      </c>
      <c r="T24" s="1328">
        <v>6.5</v>
      </c>
      <c r="U24" s="1309">
        <f t="shared" ref="U24:U61" si="7">R24*S24</f>
        <v>60</v>
      </c>
      <c r="V24" s="1309">
        <f>U24*G24</f>
        <v>60</v>
      </c>
      <c r="W24" s="1317"/>
      <c r="X24" s="1309"/>
      <c r="Y24" s="1309"/>
      <c r="Z24" s="1320">
        <f t="shared" ref="Z24:Z25" si="8">V24+W24+X24+Y24</f>
        <v>60</v>
      </c>
      <c r="AA24" s="1323"/>
      <c r="AB24" s="1330"/>
      <c r="AC24" s="1323"/>
      <c r="AD24" s="1346"/>
      <c r="AE24" s="1343" t="s">
        <v>2173</v>
      </c>
    </row>
    <row r="25" spans="1:33" ht="40.5" customHeight="1">
      <c r="A25" s="1282" t="s">
        <v>2168</v>
      </c>
      <c r="B25" s="1291" t="s">
        <v>852</v>
      </c>
      <c r="C25" s="1315">
        <v>11</v>
      </c>
      <c r="D25" s="1318" t="s">
        <v>2174</v>
      </c>
      <c r="E25" s="1330" t="s">
        <v>2175</v>
      </c>
      <c r="F25" s="1316" t="s">
        <v>2118</v>
      </c>
      <c r="G25" s="1339">
        <v>1</v>
      </c>
      <c r="H25" s="1316" t="s">
        <v>2140</v>
      </c>
      <c r="I25" s="1318" t="s">
        <v>2120</v>
      </c>
      <c r="J25" s="1318" t="s">
        <v>2149</v>
      </c>
      <c r="K25" s="1319">
        <v>1</v>
      </c>
      <c r="L25" s="1319">
        <v>10</v>
      </c>
      <c r="M25" s="1319">
        <v>51</v>
      </c>
      <c r="N25" s="1319">
        <v>15.2</v>
      </c>
      <c r="O25" s="1319">
        <f t="shared" si="2"/>
        <v>510</v>
      </c>
      <c r="P25" s="1308">
        <f t="shared" si="3"/>
        <v>510</v>
      </c>
      <c r="Q25" s="1320">
        <v>1</v>
      </c>
      <c r="R25" s="1321">
        <v>10</v>
      </c>
      <c r="S25" s="1321">
        <v>50</v>
      </c>
      <c r="T25" s="1328">
        <v>20.8</v>
      </c>
      <c r="U25" s="1309">
        <f t="shared" si="7"/>
        <v>500</v>
      </c>
      <c r="V25" s="1309">
        <f>U25*G25</f>
        <v>500</v>
      </c>
      <c r="W25" s="1317"/>
      <c r="X25" s="1309"/>
      <c r="Y25" s="1309"/>
      <c r="Z25" s="1320">
        <f t="shared" si="8"/>
        <v>500</v>
      </c>
      <c r="AA25" s="1323"/>
      <c r="AB25" s="1330"/>
      <c r="AC25" s="1323"/>
      <c r="AD25" s="1323" t="s">
        <v>2176</v>
      </c>
      <c r="AE25" s="1329" t="s">
        <v>2177</v>
      </c>
      <c r="AG25" s="1284">
        <v>30</v>
      </c>
    </row>
    <row r="26" spans="1:33" ht="34.5" customHeight="1">
      <c r="A26" s="5272" t="s">
        <v>852</v>
      </c>
      <c r="B26" s="5273" t="s">
        <v>1275</v>
      </c>
      <c r="C26" s="5274">
        <v>12</v>
      </c>
      <c r="D26" s="5277" t="s">
        <v>2169</v>
      </c>
      <c r="E26" s="5280" t="s">
        <v>2178</v>
      </c>
      <c r="F26" s="5277" t="s">
        <v>1338</v>
      </c>
      <c r="G26" s="5277">
        <v>1</v>
      </c>
      <c r="H26" s="1316" t="s">
        <v>2135</v>
      </c>
      <c r="I26" s="5296" t="s">
        <v>2146</v>
      </c>
      <c r="J26" s="1316" t="s">
        <v>2179</v>
      </c>
      <c r="K26" s="1331">
        <v>1</v>
      </c>
      <c r="L26" s="1331">
        <v>20</v>
      </c>
      <c r="M26" s="1331">
        <v>40</v>
      </c>
      <c r="N26" s="1331">
        <v>2.5</v>
      </c>
      <c r="O26" s="1331">
        <f t="shared" si="2"/>
        <v>800</v>
      </c>
      <c r="P26" s="5302">
        <f>SUM(O26:O28)</f>
        <v>2120</v>
      </c>
      <c r="Q26" s="1332">
        <v>1</v>
      </c>
      <c r="R26" s="1321">
        <v>20</v>
      </c>
      <c r="S26" s="1333">
        <v>40</v>
      </c>
      <c r="T26" s="1321">
        <v>3.7</v>
      </c>
      <c r="U26" s="1309">
        <f t="shared" si="7"/>
        <v>800</v>
      </c>
      <c r="V26" s="5299">
        <f>G26*SUM(U26:U28)</f>
        <v>2120</v>
      </c>
      <c r="W26" s="5277"/>
      <c r="X26" s="5299"/>
      <c r="Y26" s="5299"/>
      <c r="Z26" s="5299">
        <f>V26+W26+X26+Y26</f>
        <v>2120</v>
      </c>
      <c r="AA26" s="5277" t="s">
        <v>852</v>
      </c>
      <c r="AB26" s="5277"/>
      <c r="AC26" s="5277"/>
      <c r="AD26" s="5277"/>
      <c r="AE26" s="5292" t="s">
        <v>2180</v>
      </c>
    </row>
    <row r="27" spans="1:33" ht="34.5" customHeight="1">
      <c r="A27" s="5272"/>
      <c r="B27" s="5273"/>
      <c r="C27" s="5275"/>
      <c r="D27" s="5278"/>
      <c r="E27" s="5281"/>
      <c r="F27" s="5278"/>
      <c r="G27" s="5278"/>
      <c r="H27" s="1316" t="s">
        <v>2135</v>
      </c>
      <c r="I27" s="5297"/>
      <c r="J27" s="1316" t="s">
        <v>2179</v>
      </c>
      <c r="K27" s="1331">
        <v>2</v>
      </c>
      <c r="L27" s="1331">
        <v>20</v>
      </c>
      <c r="M27" s="1331">
        <v>33</v>
      </c>
      <c r="N27" s="1331">
        <v>5.4</v>
      </c>
      <c r="O27" s="1331">
        <f t="shared" si="2"/>
        <v>660</v>
      </c>
      <c r="P27" s="5303"/>
      <c r="Q27" s="1320">
        <v>2</v>
      </c>
      <c r="R27" s="1321">
        <v>20</v>
      </c>
      <c r="S27" s="1321">
        <v>33</v>
      </c>
      <c r="T27" s="1321">
        <v>5.4</v>
      </c>
      <c r="U27" s="1309">
        <f t="shared" si="7"/>
        <v>660</v>
      </c>
      <c r="V27" s="5300"/>
      <c r="W27" s="5278"/>
      <c r="X27" s="5300"/>
      <c r="Y27" s="5300"/>
      <c r="Z27" s="5300"/>
      <c r="AA27" s="5278"/>
      <c r="AB27" s="5278"/>
      <c r="AC27" s="5278"/>
      <c r="AD27" s="5278"/>
      <c r="AE27" s="5293"/>
    </row>
    <row r="28" spans="1:33" ht="34.5" customHeight="1">
      <c r="A28" s="5272"/>
      <c r="B28" s="5273"/>
      <c r="C28" s="5275"/>
      <c r="D28" s="5278"/>
      <c r="E28" s="5281"/>
      <c r="F28" s="5278"/>
      <c r="G28" s="5278"/>
      <c r="H28" s="1316" t="s">
        <v>2135</v>
      </c>
      <c r="I28" s="5297"/>
      <c r="J28" s="1316" t="s">
        <v>2162</v>
      </c>
      <c r="K28" s="1331">
        <v>3</v>
      </c>
      <c r="L28" s="1331">
        <v>20</v>
      </c>
      <c r="M28" s="1331">
        <v>33</v>
      </c>
      <c r="N28" s="1331">
        <v>6</v>
      </c>
      <c r="O28" s="1331">
        <f t="shared" si="2"/>
        <v>660</v>
      </c>
      <c r="P28" s="5304"/>
      <c r="Q28" s="1334">
        <v>3</v>
      </c>
      <c r="R28" s="1321">
        <v>20</v>
      </c>
      <c r="S28" s="1333">
        <v>33</v>
      </c>
      <c r="T28" s="1321">
        <v>6.8</v>
      </c>
      <c r="U28" s="1309">
        <f t="shared" si="7"/>
        <v>660</v>
      </c>
      <c r="V28" s="5301"/>
      <c r="W28" s="5279"/>
      <c r="X28" s="5301"/>
      <c r="Y28" s="5301"/>
      <c r="Z28" s="5301"/>
      <c r="AA28" s="5278"/>
      <c r="AB28" s="5279"/>
      <c r="AC28" s="5278"/>
      <c r="AD28" s="5279"/>
      <c r="AE28" s="5293"/>
    </row>
    <row r="29" spans="1:33" ht="58.5" customHeight="1">
      <c r="A29" s="1282" t="s">
        <v>852</v>
      </c>
      <c r="B29" s="1282" t="s">
        <v>852</v>
      </c>
      <c r="C29" s="1315">
        <v>13</v>
      </c>
      <c r="D29" s="1318" t="s">
        <v>2144</v>
      </c>
      <c r="E29" s="1330" t="s">
        <v>2181</v>
      </c>
      <c r="F29" s="1316" t="s">
        <v>2111</v>
      </c>
      <c r="G29" s="1339">
        <v>1</v>
      </c>
      <c r="H29" s="1316" t="s">
        <v>2140</v>
      </c>
      <c r="I29" s="1318" t="s">
        <v>2120</v>
      </c>
      <c r="J29" s="1318" t="s">
        <v>2114</v>
      </c>
      <c r="K29" s="1319">
        <v>1</v>
      </c>
      <c r="L29" s="1319">
        <v>15</v>
      </c>
      <c r="M29" s="1319">
        <v>10</v>
      </c>
      <c r="N29" s="1319">
        <v>10.95</v>
      </c>
      <c r="O29" s="1319">
        <f t="shared" si="2"/>
        <v>150</v>
      </c>
      <c r="P29" s="1308">
        <f t="shared" si="3"/>
        <v>150</v>
      </c>
      <c r="Q29" s="1320">
        <v>1</v>
      </c>
      <c r="R29" s="1321">
        <v>17</v>
      </c>
      <c r="S29" s="1321">
        <v>10</v>
      </c>
      <c r="T29" s="1328">
        <v>10.95</v>
      </c>
      <c r="U29" s="1309">
        <f t="shared" si="7"/>
        <v>170</v>
      </c>
      <c r="V29" s="1309">
        <f>U29*G29</f>
        <v>170</v>
      </c>
      <c r="W29" s="1317"/>
      <c r="X29" s="1309"/>
      <c r="Y29" s="1309"/>
      <c r="Z29" s="1320">
        <f t="shared" ref="Z29:Z75" si="9">V29+W29+X29+Y29</f>
        <v>170</v>
      </c>
      <c r="AA29" s="1323"/>
      <c r="AB29" s="1330"/>
      <c r="AC29" s="1323"/>
      <c r="AD29" s="1323" t="s">
        <v>2182</v>
      </c>
      <c r="AE29" s="1329" t="s">
        <v>2183</v>
      </c>
      <c r="AG29" s="1284">
        <v>5</v>
      </c>
    </row>
    <row r="30" spans="1:33" ht="40.5" customHeight="1">
      <c r="A30" s="5272" t="s">
        <v>961</v>
      </c>
      <c r="B30" s="5273" t="s">
        <v>852</v>
      </c>
      <c r="C30" s="5274">
        <v>14</v>
      </c>
      <c r="D30" s="5296" t="s">
        <v>2184</v>
      </c>
      <c r="E30" s="5280" t="s">
        <v>2185</v>
      </c>
      <c r="F30" s="5277" t="s">
        <v>903</v>
      </c>
      <c r="G30" s="5322">
        <v>1</v>
      </c>
      <c r="H30" s="5277" t="s">
        <v>2140</v>
      </c>
      <c r="I30" s="1318" t="s">
        <v>2186</v>
      </c>
      <c r="J30" s="5296" t="s">
        <v>2187</v>
      </c>
      <c r="K30" s="1319" t="s">
        <v>2188</v>
      </c>
      <c r="L30" s="5306" t="s">
        <v>2189</v>
      </c>
      <c r="M30" s="5307"/>
      <c r="N30" s="1319">
        <v>3.4</v>
      </c>
      <c r="O30" s="1319">
        <v>1783</v>
      </c>
      <c r="P30" s="1319">
        <f>O30*G30</f>
        <v>1783</v>
      </c>
      <c r="Q30" s="1347" t="s">
        <v>2190</v>
      </c>
      <c r="R30" s="5308" t="s">
        <v>2191</v>
      </c>
      <c r="S30" s="5309"/>
      <c r="T30" s="1321">
        <v>3.4</v>
      </c>
      <c r="U30" s="1309">
        <v>1783</v>
      </c>
      <c r="V30" s="1309">
        <f>U30*G30</f>
        <v>1783</v>
      </c>
      <c r="W30" s="1317"/>
      <c r="X30" s="1309"/>
      <c r="Y30" s="1309"/>
      <c r="Z30" s="1320">
        <f t="shared" si="9"/>
        <v>1783</v>
      </c>
      <c r="AA30" s="1323"/>
      <c r="AB30" s="5296"/>
      <c r="AC30" s="1323"/>
      <c r="AD30" s="1323"/>
      <c r="AE30" s="5292" t="s">
        <v>2192</v>
      </c>
    </row>
    <row r="31" spans="1:33" ht="40.5" customHeight="1">
      <c r="A31" s="5272"/>
      <c r="B31" s="5273"/>
      <c r="C31" s="5275"/>
      <c r="D31" s="5297"/>
      <c r="E31" s="5281"/>
      <c r="F31" s="5278"/>
      <c r="G31" s="5323"/>
      <c r="H31" s="5278"/>
      <c r="I31" s="5296" t="s">
        <v>2161</v>
      </c>
      <c r="J31" s="5297"/>
      <c r="K31" s="1319">
        <v>1</v>
      </c>
      <c r="L31" s="5310" t="s">
        <v>2193</v>
      </c>
      <c r="M31" s="5311"/>
      <c r="N31" s="1319">
        <v>4.2</v>
      </c>
      <c r="O31" s="1319">
        <v>6217.9849999999997</v>
      </c>
      <c r="P31" s="1319">
        <f>O31*G30</f>
        <v>6217.9849999999997</v>
      </c>
      <c r="Q31" s="1320">
        <v>1</v>
      </c>
      <c r="R31" s="5316" t="s">
        <v>2194</v>
      </c>
      <c r="S31" s="5317"/>
      <c r="T31" s="1328">
        <v>4.2</v>
      </c>
      <c r="U31" s="1309">
        <v>6217.9849999999997</v>
      </c>
      <c r="V31" s="1348">
        <f>U31*G30</f>
        <v>6217.9849999999997</v>
      </c>
      <c r="W31" s="1317"/>
      <c r="X31" s="1309"/>
      <c r="Y31" s="1309"/>
      <c r="Z31" s="1320">
        <f t="shared" si="9"/>
        <v>6217.9849999999997</v>
      </c>
      <c r="AA31" s="1323"/>
      <c r="AB31" s="5297"/>
      <c r="AC31" s="1323"/>
      <c r="AD31" s="1323"/>
      <c r="AE31" s="5293"/>
    </row>
    <row r="32" spans="1:33" ht="40.5" customHeight="1">
      <c r="A32" s="5272"/>
      <c r="B32" s="5273"/>
      <c r="C32" s="5275"/>
      <c r="D32" s="5297"/>
      <c r="E32" s="5281"/>
      <c r="F32" s="5278"/>
      <c r="G32" s="5323"/>
      <c r="H32" s="5278"/>
      <c r="I32" s="5297"/>
      <c r="J32" s="5297"/>
      <c r="K32" s="1319">
        <v>2</v>
      </c>
      <c r="L32" s="5312"/>
      <c r="M32" s="5313"/>
      <c r="N32" s="1319">
        <v>4.2</v>
      </c>
      <c r="O32" s="1319">
        <v>6217.9849999999997</v>
      </c>
      <c r="P32" s="1319">
        <f>O32*G30</f>
        <v>6217.9849999999997</v>
      </c>
      <c r="Q32" s="1320">
        <v>2</v>
      </c>
      <c r="R32" s="5318"/>
      <c r="S32" s="5319"/>
      <c r="T32" s="1328">
        <v>4.2</v>
      </c>
      <c r="U32" s="1309">
        <v>6217.9849999999997</v>
      </c>
      <c r="V32" s="1348">
        <f>U32*G30</f>
        <v>6217.9849999999997</v>
      </c>
      <c r="W32" s="1317"/>
      <c r="X32" s="1309"/>
      <c r="Y32" s="1309"/>
      <c r="Z32" s="1320">
        <f t="shared" si="9"/>
        <v>6217.9849999999997</v>
      </c>
      <c r="AA32" s="1323"/>
      <c r="AB32" s="5297"/>
      <c r="AC32" s="1323"/>
      <c r="AD32" s="1323"/>
      <c r="AE32" s="5293"/>
    </row>
    <row r="33" spans="1:38" ht="40.5" customHeight="1">
      <c r="A33" s="5272"/>
      <c r="B33" s="5273"/>
      <c r="C33" s="5276"/>
      <c r="D33" s="5298"/>
      <c r="E33" s="5282"/>
      <c r="F33" s="5279"/>
      <c r="G33" s="5324"/>
      <c r="H33" s="5279"/>
      <c r="I33" s="5298"/>
      <c r="J33" s="5298"/>
      <c r="K33" s="1319">
        <v>3</v>
      </c>
      <c r="L33" s="5314"/>
      <c r="M33" s="5315"/>
      <c r="N33" s="1319">
        <v>5.05</v>
      </c>
      <c r="O33" s="1319">
        <v>6217.9849999999997</v>
      </c>
      <c r="P33" s="1319">
        <f>O33*G30</f>
        <v>6217.9849999999997</v>
      </c>
      <c r="Q33" s="1320">
        <v>3</v>
      </c>
      <c r="R33" s="5320"/>
      <c r="S33" s="5321"/>
      <c r="T33" s="1328">
        <v>5.05</v>
      </c>
      <c r="U33" s="1309">
        <v>6217.9849999999997</v>
      </c>
      <c r="V33" s="1348">
        <f>U33*G30</f>
        <v>6217.9849999999997</v>
      </c>
      <c r="W33" s="1317"/>
      <c r="X33" s="1309"/>
      <c r="Y33" s="1309"/>
      <c r="Z33" s="1320">
        <f t="shared" si="9"/>
        <v>6217.9849999999997</v>
      </c>
      <c r="AA33" s="1323"/>
      <c r="AB33" s="5298"/>
      <c r="AC33" s="1323"/>
      <c r="AD33" s="1323"/>
      <c r="AE33" s="5293"/>
    </row>
    <row r="34" spans="1:38" ht="40.5" customHeight="1">
      <c r="A34" s="1282" t="s">
        <v>979</v>
      </c>
      <c r="B34" s="1282" t="s">
        <v>1275</v>
      </c>
      <c r="C34" s="1315">
        <v>15</v>
      </c>
      <c r="D34" s="1318" t="s">
        <v>2195</v>
      </c>
      <c r="E34" s="1330" t="s">
        <v>2196</v>
      </c>
      <c r="F34" s="1316" t="s">
        <v>903</v>
      </c>
      <c r="G34" s="1339">
        <v>1</v>
      </c>
      <c r="H34" s="1316" t="s">
        <v>2112</v>
      </c>
      <c r="I34" s="1318" t="s">
        <v>2136</v>
      </c>
      <c r="J34" s="1318" t="s">
        <v>2197</v>
      </c>
      <c r="K34" s="1319">
        <v>1</v>
      </c>
      <c r="L34" s="1319">
        <v>13.5</v>
      </c>
      <c r="M34" s="1319">
        <v>54.2</v>
      </c>
      <c r="N34" s="1319">
        <v>4.8</v>
      </c>
      <c r="O34" s="1319">
        <v>731.7</v>
      </c>
      <c r="P34" s="1308">
        <f t="shared" ref="P34:P60" si="10">O34*G34</f>
        <v>731.7</v>
      </c>
      <c r="Q34" s="1320">
        <v>1</v>
      </c>
      <c r="R34" s="1321">
        <v>13.5</v>
      </c>
      <c r="S34" s="1321">
        <v>54.2</v>
      </c>
      <c r="T34" s="1328">
        <v>4.8</v>
      </c>
      <c r="U34" s="1309">
        <f t="shared" si="7"/>
        <v>731.7</v>
      </c>
      <c r="V34" s="1309">
        <f>U34*G34</f>
        <v>731.7</v>
      </c>
      <c r="W34" s="1317"/>
      <c r="X34" s="1309"/>
      <c r="Y34" s="1309"/>
      <c r="Z34" s="1320">
        <f t="shared" si="9"/>
        <v>731.7</v>
      </c>
      <c r="AA34" s="1323"/>
      <c r="AB34" s="1330"/>
      <c r="AC34" s="1323"/>
      <c r="AD34" s="1323"/>
      <c r="AE34" s="5293"/>
    </row>
    <row r="35" spans="1:38" ht="40.5" customHeight="1">
      <c r="A35" s="5295" t="s">
        <v>979</v>
      </c>
      <c r="B35" s="5273" t="s">
        <v>852</v>
      </c>
      <c r="C35" s="5274">
        <v>16</v>
      </c>
      <c r="D35" s="5296" t="s">
        <v>2184</v>
      </c>
      <c r="E35" s="5280" t="s">
        <v>2198</v>
      </c>
      <c r="F35" s="5277" t="s">
        <v>903</v>
      </c>
      <c r="G35" s="5322">
        <v>1</v>
      </c>
      <c r="H35" s="5277" t="s">
        <v>2140</v>
      </c>
      <c r="I35" s="1318" t="s">
        <v>2179</v>
      </c>
      <c r="J35" s="5296" t="s">
        <v>2197</v>
      </c>
      <c r="K35" s="1319" t="s">
        <v>2188</v>
      </c>
      <c r="L35" s="1319">
        <v>11.125</v>
      </c>
      <c r="M35" s="1319">
        <v>6</v>
      </c>
      <c r="N35" s="1319">
        <v>3</v>
      </c>
      <c r="O35" s="1319">
        <v>66.75</v>
      </c>
      <c r="P35" s="1308">
        <f t="shared" si="10"/>
        <v>66.75</v>
      </c>
      <c r="Q35" s="1347" t="s">
        <v>2190</v>
      </c>
      <c r="R35" s="1321">
        <v>11.125</v>
      </c>
      <c r="S35" s="1321">
        <v>6</v>
      </c>
      <c r="T35" s="1328">
        <v>3</v>
      </c>
      <c r="U35" s="1309">
        <f t="shared" si="7"/>
        <v>66.75</v>
      </c>
      <c r="V35" s="1309">
        <f>U35*G35</f>
        <v>66.75</v>
      </c>
      <c r="W35" s="1317"/>
      <c r="X35" s="1309"/>
      <c r="Y35" s="1309"/>
      <c r="Z35" s="1320">
        <f t="shared" si="9"/>
        <v>66.75</v>
      </c>
      <c r="AA35" s="1323"/>
      <c r="AB35" s="5296"/>
      <c r="AC35" s="1323"/>
      <c r="AD35" s="1323"/>
      <c r="AE35" s="5293"/>
    </row>
    <row r="36" spans="1:38" ht="40.5" customHeight="1">
      <c r="A36" s="5295"/>
      <c r="B36" s="5273"/>
      <c r="C36" s="5275"/>
      <c r="D36" s="5297"/>
      <c r="E36" s="5281"/>
      <c r="F36" s="5278"/>
      <c r="G36" s="5323"/>
      <c r="H36" s="5278"/>
      <c r="I36" s="5296" t="s">
        <v>2136</v>
      </c>
      <c r="J36" s="5297"/>
      <c r="K36" s="1319">
        <v>1</v>
      </c>
      <c r="L36" s="1319">
        <v>78</v>
      </c>
      <c r="M36" s="1319">
        <v>18</v>
      </c>
      <c r="N36" s="1319">
        <v>4.2</v>
      </c>
      <c r="O36" s="1319">
        <v>1404</v>
      </c>
      <c r="P36" s="1308">
        <f>O36*G35</f>
        <v>1404</v>
      </c>
      <c r="Q36" s="1320">
        <v>1</v>
      </c>
      <c r="R36" s="1321">
        <v>78</v>
      </c>
      <c r="S36" s="1321">
        <v>18</v>
      </c>
      <c r="T36" s="1328">
        <v>4.2</v>
      </c>
      <c r="U36" s="1309">
        <f t="shared" si="7"/>
        <v>1404</v>
      </c>
      <c r="V36" s="1309">
        <f>U36*G35</f>
        <v>1404</v>
      </c>
      <c r="W36" s="1317"/>
      <c r="X36" s="1309"/>
      <c r="Y36" s="1309"/>
      <c r="Z36" s="1320">
        <f t="shared" si="9"/>
        <v>1404</v>
      </c>
      <c r="AA36" s="1323"/>
      <c r="AB36" s="5297"/>
      <c r="AC36" s="1323"/>
      <c r="AD36" s="1323"/>
      <c r="AE36" s="5293"/>
    </row>
    <row r="37" spans="1:38" ht="40.5" customHeight="1">
      <c r="A37" s="5295"/>
      <c r="B37" s="5273"/>
      <c r="C37" s="5276"/>
      <c r="D37" s="5298"/>
      <c r="E37" s="5282"/>
      <c r="F37" s="5279"/>
      <c r="G37" s="5324"/>
      <c r="H37" s="5279"/>
      <c r="I37" s="5298"/>
      <c r="J37" s="5298"/>
      <c r="K37" s="1319">
        <v>2</v>
      </c>
      <c r="L37" s="1319">
        <v>78</v>
      </c>
      <c r="M37" s="1319">
        <v>18</v>
      </c>
      <c r="N37" s="1319">
        <v>5.7</v>
      </c>
      <c r="O37" s="1319">
        <v>1404</v>
      </c>
      <c r="P37" s="1308">
        <f>O37*G35</f>
        <v>1404</v>
      </c>
      <c r="Q37" s="1320">
        <v>2</v>
      </c>
      <c r="R37" s="1321">
        <v>78</v>
      </c>
      <c r="S37" s="1321">
        <v>18</v>
      </c>
      <c r="T37" s="1328">
        <v>5.7</v>
      </c>
      <c r="U37" s="1309">
        <f t="shared" si="7"/>
        <v>1404</v>
      </c>
      <c r="V37" s="1309">
        <f>U37*G35</f>
        <v>1404</v>
      </c>
      <c r="W37" s="1317"/>
      <c r="X37" s="1309"/>
      <c r="Y37" s="1309"/>
      <c r="Z37" s="1320">
        <f t="shared" si="9"/>
        <v>1404</v>
      </c>
      <c r="AA37" s="1323"/>
      <c r="AB37" s="5298"/>
      <c r="AC37" s="1323"/>
      <c r="AD37" s="1323"/>
      <c r="AE37" s="5294"/>
    </row>
    <row r="38" spans="1:38" ht="40.5" customHeight="1">
      <c r="A38" s="1282" t="s">
        <v>961</v>
      </c>
      <c r="B38" s="1282" t="s">
        <v>852</v>
      </c>
      <c r="C38" s="1349">
        <v>17</v>
      </c>
      <c r="D38" s="1350" t="s">
        <v>2184</v>
      </c>
      <c r="E38" s="1351" t="s">
        <v>2199</v>
      </c>
      <c r="F38" s="1352" t="s">
        <v>1574</v>
      </c>
      <c r="G38" s="1353">
        <v>1</v>
      </c>
      <c r="H38" s="1352" t="s">
        <v>2200</v>
      </c>
      <c r="I38" s="1350"/>
      <c r="J38" s="1350"/>
      <c r="K38" s="1319">
        <v>1</v>
      </c>
      <c r="L38" s="1319">
        <v>5</v>
      </c>
      <c r="M38" s="1319">
        <v>4.8</v>
      </c>
      <c r="N38" s="1319">
        <v>2.85</v>
      </c>
      <c r="O38" s="1319">
        <v>24</v>
      </c>
      <c r="P38" s="1308">
        <f t="shared" si="10"/>
        <v>24</v>
      </c>
      <c r="Q38" s="1354">
        <v>1</v>
      </c>
      <c r="R38" s="1355">
        <v>5</v>
      </c>
      <c r="S38" s="1355">
        <v>4.8</v>
      </c>
      <c r="T38" s="1356">
        <v>2.85</v>
      </c>
      <c r="U38" s="1309">
        <f t="shared" si="7"/>
        <v>24</v>
      </c>
      <c r="V38" s="1309">
        <f t="shared" ref="V38:V75" si="11">U38*G38</f>
        <v>24</v>
      </c>
      <c r="W38" s="1357"/>
      <c r="X38" s="1320"/>
      <c r="Y38" s="1320"/>
      <c r="Z38" s="1320">
        <f t="shared" si="9"/>
        <v>24</v>
      </c>
      <c r="AA38" s="1358"/>
      <c r="AB38" s="1359"/>
      <c r="AC38" s="1358"/>
      <c r="AD38" s="1358"/>
      <c r="AE38" s="1360" t="s">
        <v>2201</v>
      </c>
      <c r="AF38" s="1361"/>
      <c r="AG38" s="1361"/>
      <c r="AH38" s="1361"/>
      <c r="AI38" s="1361"/>
      <c r="AJ38" s="1361"/>
      <c r="AK38" s="1361"/>
      <c r="AL38" s="1361"/>
    </row>
    <row r="39" spans="1:38" ht="40.5" customHeight="1">
      <c r="A39" s="1282" t="s">
        <v>961</v>
      </c>
      <c r="B39" s="1282" t="s">
        <v>852</v>
      </c>
      <c r="C39" s="1349">
        <v>18</v>
      </c>
      <c r="D39" s="1350" t="s">
        <v>2184</v>
      </c>
      <c r="E39" s="1351" t="s">
        <v>2202</v>
      </c>
      <c r="F39" s="1352" t="s">
        <v>903</v>
      </c>
      <c r="G39" s="1353">
        <v>1</v>
      </c>
      <c r="H39" s="1352" t="s">
        <v>790</v>
      </c>
      <c r="I39" s="1350" t="s">
        <v>2136</v>
      </c>
      <c r="J39" s="1350" t="s">
        <v>2203</v>
      </c>
      <c r="K39" s="1319">
        <v>1</v>
      </c>
      <c r="L39" s="1319">
        <v>6</v>
      </c>
      <c r="M39" s="1319">
        <v>12</v>
      </c>
      <c r="N39" s="1319">
        <v>3.6</v>
      </c>
      <c r="O39" s="1319">
        <v>72</v>
      </c>
      <c r="P39" s="1308">
        <f t="shared" si="10"/>
        <v>72</v>
      </c>
      <c r="Q39" s="1354">
        <v>1</v>
      </c>
      <c r="R39" s="1362">
        <v>6</v>
      </c>
      <c r="S39" s="1362">
        <v>12</v>
      </c>
      <c r="T39" s="1356">
        <v>3.6</v>
      </c>
      <c r="U39" s="1309">
        <f t="shared" si="7"/>
        <v>72</v>
      </c>
      <c r="V39" s="1309">
        <f t="shared" si="11"/>
        <v>72</v>
      </c>
      <c r="W39" s="1357"/>
      <c r="X39" s="1320"/>
      <c r="Y39" s="1320"/>
      <c r="Z39" s="1320">
        <f t="shared" si="9"/>
        <v>72</v>
      </c>
      <c r="AA39" s="1358"/>
      <c r="AB39" s="1359"/>
      <c r="AC39" s="1358"/>
      <c r="AD39" s="1358"/>
      <c r="AE39" s="1360" t="s">
        <v>2204</v>
      </c>
      <c r="AF39" s="1361"/>
      <c r="AG39" s="1361"/>
      <c r="AH39" s="1361"/>
      <c r="AI39" s="1361"/>
      <c r="AJ39" s="1361"/>
      <c r="AK39" s="1361"/>
      <c r="AL39" s="1361"/>
    </row>
    <row r="40" spans="1:38" ht="40.5" customHeight="1">
      <c r="A40" s="1282" t="s">
        <v>961</v>
      </c>
      <c r="B40" s="1282" t="s">
        <v>852</v>
      </c>
      <c r="C40" s="1349">
        <v>19</v>
      </c>
      <c r="D40" s="1350" t="s">
        <v>2184</v>
      </c>
      <c r="E40" s="1351" t="s">
        <v>2205</v>
      </c>
      <c r="F40" s="1352" t="s">
        <v>903</v>
      </c>
      <c r="G40" s="1353">
        <v>1</v>
      </c>
      <c r="H40" s="1352" t="s">
        <v>790</v>
      </c>
      <c r="I40" s="1350" t="s">
        <v>2136</v>
      </c>
      <c r="J40" s="1350" t="s">
        <v>2203</v>
      </c>
      <c r="K40" s="1319">
        <v>1</v>
      </c>
      <c r="L40" s="1319">
        <v>3.5</v>
      </c>
      <c r="M40" s="1319">
        <v>4</v>
      </c>
      <c r="N40" s="1319">
        <v>3.6</v>
      </c>
      <c r="O40" s="1319">
        <v>14</v>
      </c>
      <c r="P40" s="1308">
        <f t="shared" si="10"/>
        <v>14</v>
      </c>
      <c r="Q40" s="1354">
        <v>1</v>
      </c>
      <c r="R40" s="1362">
        <v>3.5</v>
      </c>
      <c r="S40" s="1362">
        <v>4</v>
      </c>
      <c r="T40" s="1356">
        <v>3.6</v>
      </c>
      <c r="U40" s="1309">
        <f t="shared" si="7"/>
        <v>14</v>
      </c>
      <c r="V40" s="1309">
        <f t="shared" si="11"/>
        <v>14</v>
      </c>
      <c r="W40" s="1357"/>
      <c r="X40" s="1320"/>
      <c r="Y40" s="1320"/>
      <c r="Z40" s="1320">
        <f t="shared" si="9"/>
        <v>14</v>
      </c>
      <c r="AA40" s="1358"/>
      <c r="AB40" s="1359"/>
      <c r="AC40" s="1358"/>
      <c r="AD40" s="1358"/>
      <c r="AE40" s="1360" t="s">
        <v>2206</v>
      </c>
      <c r="AF40" s="1361"/>
      <c r="AG40" s="1361"/>
      <c r="AH40" s="1361"/>
      <c r="AI40" s="1361"/>
      <c r="AJ40" s="1361"/>
      <c r="AK40" s="1361"/>
      <c r="AL40" s="1361"/>
    </row>
    <row r="41" spans="1:38" ht="40.5" customHeight="1">
      <c r="A41" s="1282" t="s">
        <v>961</v>
      </c>
      <c r="B41" s="1282" t="s">
        <v>852</v>
      </c>
      <c r="C41" s="1349">
        <v>20</v>
      </c>
      <c r="D41" s="1350" t="s">
        <v>2184</v>
      </c>
      <c r="E41" s="1351" t="s">
        <v>2207</v>
      </c>
      <c r="F41" s="1352" t="s">
        <v>903</v>
      </c>
      <c r="G41" s="1353">
        <v>1</v>
      </c>
      <c r="H41" s="1352" t="s">
        <v>790</v>
      </c>
      <c r="I41" s="1350" t="s">
        <v>2136</v>
      </c>
      <c r="J41" s="1350" t="s">
        <v>2203</v>
      </c>
      <c r="K41" s="1319">
        <v>1</v>
      </c>
      <c r="L41" s="1319">
        <v>6</v>
      </c>
      <c r="M41" s="1319">
        <v>12</v>
      </c>
      <c r="N41" s="1319">
        <v>3.6</v>
      </c>
      <c r="O41" s="1319">
        <v>72</v>
      </c>
      <c r="P41" s="1308">
        <f t="shared" si="10"/>
        <v>72</v>
      </c>
      <c r="Q41" s="1354">
        <v>1</v>
      </c>
      <c r="R41" s="1362">
        <v>6</v>
      </c>
      <c r="S41" s="1362">
        <v>12</v>
      </c>
      <c r="T41" s="1356">
        <v>3.6</v>
      </c>
      <c r="U41" s="1309">
        <f t="shared" si="7"/>
        <v>72</v>
      </c>
      <c r="V41" s="1309">
        <f t="shared" si="11"/>
        <v>72</v>
      </c>
      <c r="W41" s="1357"/>
      <c r="X41" s="1320"/>
      <c r="Y41" s="1320"/>
      <c r="Z41" s="1320">
        <f t="shared" si="9"/>
        <v>72</v>
      </c>
      <c r="AA41" s="1358"/>
      <c r="AB41" s="1359"/>
      <c r="AC41" s="1358"/>
      <c r="AD41" s="1358"/>
      <c r="AE41" s="1360" t="s">
        <v>2208</v>
      </c>
      <c r="AF41" s="1361"/>
      <c r="AG41" s="1361"/>
      <c r="AH41" s="1361"/>
      <c r="AI41" s="1361"/>
      <c r="AJ41" s="1361"/>
      <c r="AK41" s="1361"/>
      <c r="AL41" s="1361"/>
    </row>
    <row r="42" spans="1:38" ht="40.5" customHeight="1">
      <c r="A42" s="1282" t="s">
        <v>961</v>
      </c>
      <c r="B42" s="1282" t="s">
        <v>852</v>
      </c>
      <c r="C42" s="1349">
        <v>21</v>
      </c>
      <c r="D42" s="1350" t="s">
        <v>2184</v>
      </c>
      <c r="E42" s="1363" t="s">
        <v>2209</v>
      </c>
      <c r="F42" s="1352" t="s">
        <v>1574</v>
      </c>
      <c r="G42" s="1353">
        <v>1</v>
      </c>
      <c r="H42" s="1352" t="s">
        <v>2200</v>
      </c>
      <c r="I42" s="1350"/>
      <c r="J42" s="1350" t="s">
        <v>2197</v>
      </c>
      <c r="K42" s="1319">
        <v>1</v>
      </c>
      <c r="L42" s="1319">
        <v>5</v>
      </c>
      <c r="M42" s="1319">
        <v>60</v>
      </c>
      <c r="N42" s="1319">
        <v>2.75</v>
      </c>
      <c r="O42" s="1319">
        <v>300</v>
      </c>
      <c r="P42" s="1308">
        <f t="shared" si="10"/>
        <v>300</v>
      </c>
      <c r="Q42" s="1354">
        <v>1</v>
      </c>
      <c r="R42" s="1362">
        <v>5</v>
      </c>
      <c r="S42" s="1362">
        <v>60</v>
      </c>
      <c r="T42" s="1364">
        <v>2.75</v>
      </c>
      <c r="U42" s="1309">
        <f t="shared" si="7"/>
        <v>300</v>
      </c>
      <c r="V42" s="1309">
        <f t="shared" si="11"/>
        <v>300</v>
      </c>
      <c r="W42" s="1357"/>
      <c r="X42" s="1320"/>
      <c r="Y42" s="1320"/>
      <c r="Z42" s="1320">
        <f t="shared" si="9"/>
        <v>300</v>
      </c>
      <c r="AA42" s="1358"/>
      <c r="AB42" s="1359"/>
      <c r="AC42" s="1358"/>
      <c r="AD42" s="1358"/>
      <c r="AE42" s="5292" t="s">
        <v>2210</v>
      </c>
    </row>
    <row r="43" spans="1:38" ht="40.5" customHeight="1">
      <c r="A43" s="1282" t="s">
        <v>961</v>
      </c>
      <c r="B43" s="1282" t="s">
        <v>852</v>
      </c>
      <c r="C43" s="1349">
        <v>22</v>
      </c>
      <c r="D43" s="1350" t="s">
        <v>2184</v>
      </c>
      <c r="E43" s="1363" t="s">
        <v>2211</v>
      </c>
      <c r="F43" s="1352" t="s">
        <v>1574</v>
      </c>
      <c r="G43" s="1353">
        <v>1</v>
      </c>
      <c r="H43" s="1352" t="s">
        <v>2200</v>
      </c>
      <c r="I43" s="1350"/>
      <c r="J43" s="1350" t="s">
        <v>2197</v>
      </c>
      <c r="K43" s="1319">
        <v>1</v>
      </c>
      <c r="L43" s="1319">
        <v>5</v>
      </c>
      <c r="M43" s="1319">
        <v>60</v>
      </c>
      <c r="N43" s="1319">
        <v>2.75</v>
      </c>
      <c r="O43" s="1319">
        <v>300</v>
      </c>
      <c r="P43" s="1308">
        <f t="shared" si="10"/>
        <v>300</v>
      </c>
      <c r="Q43" s="1354">
        <v>1</v>
      </c>
      <c r="R43" s="1362">
        <v>5</v>
      </c>
      <c r="S43" s="1362">
        <v>60</v>
      </c>
      <c r="T43" s="1364">
        <v>2.75</v>
      </c>
      <c r="U43" s="1309">
        <f t="shared" si="7"/>
        <v>300</v>
      </c>
      <c r="V43" s="1309">
        <f t="shared" si="11"/>
        <v>300</v>
      </c>
      <c r="W43" s="1357"/>
      <c r="X43" s="1320"/>
      <c r="Y43" s="1320"/>
      <c r="Z43" s="1320">
        <f t="shared" si="9"/>
        <v>300</v>
      </c>
      <c r="AA43" s="1358"/>
      <c r="AB43" s="1359"/>
      <c r="AC43" s="1358"/>
      <c r="AD43" s="1358"/>
      <c r="AE43" s="5293"/>
    </row>
    <row r="44" spans="1:38" ht="40.5" customHeight="1">
      <c r="A44" s="1282" t="s">
        <v>961</v>
      </c>
      <c r="B44" s="1282" t="s">
        <v>852</v>
      </c>
      <c r="C44" s="1349">
        <v>23</v>
      </c>
      <c r="D44" s="1350" t="s">
        <v>2184</v>
      </c>
      <c r="E44" s="1363" t="s">
        <v>2212</v>
      </c>
      <c r="F44" s="1352" t="s">
        <v>1574</v>
      </c>
      <c r="G44" s="1353">
        <v>1</v>
      </c>
      <c r="H44" s="1352" t="s">
        <v>2200</v>
      </c>
      <c r="I44" s="1350"/>
      <c r="J44" s="1350" t="s">
        <v>2197</v>
      </c>
      <c r="K44" s="1319">
        <v>1</v>
      </c>
      <c r="L44" s="1319">
        <v>5</v>
      </c>
      <c r="M44" s="1319">
        <v>60</v>
      </c>
      <c r="N44" s="1319">
        <v>2.75</v>
      </c>
      <c r="O44" s="1319">
        <v>300</v>
      </c>
      <c r="P44" s="1308">
        <f t="shared" si="10"/>
        <v>300</v>
      </c>
      <c r="Q44" s="1354">
        <v>1</v>
      </c>
      <c r="R44" s="1362">
        <v>5</v>
      </c>
      <c r="S44" s="1362">
        <v>60</v>
      </c>
      <c r="T44" s="1364">
        <v>2.75</v>
      </c>
      <c r="U44" s="1309">
        <f t="shared" si="7"/>
        <v>300</v>
      </c>
      <c r="V44" s="1309">
        <f t="shared" si="11"/>
        <v>300</v>
      </c>
      <c r="W44" s="1357"/>
      <c r="X44" s="1320"/>
      <c r="Y44" s="1320"/>
      <c r="Z44" s="1320">
        <f t="shared" si="9"/>
        <v>300</v>
      </c>
      <c r="AA44" s="1358"/>
      <c r="AB44" s="1359"/>
      <c r="AC44" s="1358"/>
      <c r="AD44" s="1358"/>
      <c r="AE44" s="5294"/>
    </row>
    <row r="45" spans="1:38" ht="40.5" customHeight="1">
      <c r="A45" s="1282" t="s">
        <v>961</v>
      </c>
      <c r="B45" s="1282" t="s">
        <v>852</v>
      </c>
      <c r="C45" s="1349">
        <v>24</v>
      </c>
      <c r="D45" s="1350" t="s">
        <v>2184</v>
      </c>
      <c r="E45" s="1363" t="s">
        <v>2213</v>
      </c>
      <c r="F45" s="1352" t="s">
        <v>1574</v>
      </c>
      <c r="G45" s="1353">
        <v>1</v>
      </c>
      <c r="H45" s="1352" t="s">
        <v>2200</v>
      </c>
      <c r="I45" s="1350"/>
      <c r="J45" s="1350" t="s">
        <v>2197</v>
      </c>
      <c r="K45" s="1319">
        <v>1</v>
      </c>
      <c r="L45" s="1319">
        <v>5</v>
      </c>
      <c r="M45" s="1319">
        <v>31.2</v>
      </c>
      <c r="N45" s="1319">
        <v>2.75</v>
      </c>
      <c r="O45" s="1319">
        <v>156</v>
      </c>
      <c r="P45" s="1308">
        <f t="shared" si="10"/>
        <v>156</v>
      </c>
      <c r="Q45" s="1354">
        <v>1</v>
      </c>
      <c r="R45" s="1362">
        <v>5</v>
      </c>
      <c r="S45" s="1362">
        <v>31.2</v>
      </c>
      <c r="T45" s="1364">
        <v>2.75</v>
      </c>
      <c r="U45" s="1309">
        <f t="shared" si="7"/>
        <v>156</v>
      </c>
      <c r="V45" s="1309">
        <f t="shared" si="11"/>
        <v>156</v>
      </c>
      <c r="W45" s="1357"/>
      <c r="X45" s="1320"/>
      <c r="Y45" s="1320"/>
      <c r="Z45" s="1320">
        <f t="shared" si="9"/>
        <v>156</v>
      </c>
      <c r="AA45" s="1358"/>
      <c r="AB45" s="1359"/>
      <c r="AC45" s="1358"/>
      <c r="AD45" s="1358"/>
      <c r="AE45" s="5292" t="s">
        <v>2214</v>
      </c>
    </row>
    <row r="46" spans="1:38" ht="40.5" customHeight="1">
      <c r="A46" s="1282" t="s">
        <v>961</v>
      </c>
      <c r="B46" s="1282" t="s">
        <v>852</v>
      </c>
      <c r="C46" s="1349">
        <v>25</v>
      </c>
      <c r="D46" s="1350" t="s">
        <v>2184</v>
      </c>
      <c r="E46" s="1363" t="s">
        <v>2215</v>
      </c>
      <c r="F46" s="1352" t="s">
        <v>1574</v>
      </c>
      <c r="G46" s="1353">
        <v>1</v>
      </c>
      <c r="H46" s="1352" t="s">
        <v>2200</v>
      </c>
      <c r="I46" s="1350"/>
      <c r="J46" s="1350" t="s">
        <v>2197</v>
      </c>
      <c r="K46" s="1319">
        <v>1</v>
      </c>
      <c r="L46" s="1319">
        <v>5</v>
      </c>
      <c r="M46" s="1319">
        <v>31.2</v>
      </c>
      <c r="N46" s="1319">
        <v>2.75</v>
      </c>
      <c r="O46" s="1319">
        <v>156</v>
      </c>
      <c r="P46" s="1308">
        <f t="shared" si="10"/>
        <v>156</v>
      </c>
      <c r="Q46" s="1354">
        <v>1</v>
      </c>
      <c r="R46" s="1362">
        <v>5</v>
      </c>
      <c r="S46" s="1362">
        <v>31.2</v>
      </c>
      <c r="T46" s="1364">
        <v>2.75</v>
      </c>
      <c r="U46" s="1309">
        <f t="shared" si="7"/>
        <v>156</v>
      </c>
      <c r="V46" s="1309">
        <f t="shared" si="11"/>
        <v>156</v>
      </c>
      <c r="W46" s="1357"/>
      <c r="X46" s="1320"/>
      <c r="Y46" s="1320"/>
      <c r="Z46" s="1320">
        <f t="shared" si="9"/>
        <v>156</v>
      </c>
      <c r="AA46" s="1358"/>
      <c r="AB46" s="1359"/>
      <c r="AC46" s="1358"/>
      <c r="AD46" s="1358"/>
      <c r="AE46" s="5294"/>
    </row>
    <row r="47" spans="1:38" ht="40.5" customHeight="1">
      <c r="A47" s="1282" t="s">
        <v>961</v>
      </c>
      <c r="B47" s="1282" t="s">
        <v>852</v>
      </c>
      <c r="C47" s="1349">
        <v>26</v>
      </c>
      <c r="D47" s="1350" t="s">
        <v>2184</v>
      </c>
      <c r="E47" s="1363" t="s">
        <v>2216</v>
      </c>
      <c r="F47" s="1352" t="s">
        <v>1574</v>
      </c>
      <c r="G47" s="1353">
        <v>1</v>
      </c>
      <c r="H47" s="1352" t="s">
        <v>2200</v>
      </c>
      <c r="I47" s="1350"/>
      <c r="J47" s="1350" t="s">
        <v>2197</v>
      </c>
      <c r="K47" s="1319">
        <v>1</v>
      </c>
      <c r="L47" s="1319">
        <v>5</v>
      </c>
      <c r="M47" s="1319">
        <v>36</v>
      </c>
      <c r="N47" s="1319">
        <v>2.75</v>
      </c>
      <c r="O47" s="1319">
        <v>180</v>
      </c>
      <c r="P47" s="1308">
        <f t="shared" si="10"/>
        <v>180</v>
      </c>
      <c r="Q47" s="1354">
        <v>1</v>
      </c>
      <c r="R47" s="1362">
        <v>5</v>
      </c>
      <c r="S47" s="1362">
        <v>36</v>
      </c>
      <c r="T47" s="1364">
        <v>2.75</v>
      </c>
      <c r="U47" s="1309">
        <f t="shared" si="7"/>
        <v>180</v>
      </c>
      <c r="V47" s="1309">
        <f t="shared" si="11"/>
        <v>180</v>
      </c>
      <c r="W47" s="1357"/>
      <c r="X47" s="1320"/>
      <c r="Y47" s="1320"/>
      <c r="Z47" s="1320">
        <f t="shared" si="9"/>
        <v>180</v>
      </c>
      <c r="AA47" s="1358"/>
      <c r="AB47" s="1359"/>
      <c r="AC47" s="1358"/>
      <c r="AD47" s="1358"/>
      <c r="AE47" s="5292" t="s">
        <v>2217</v>
      </c>
    </row>
    <row r="48" spans="1:38" ht="40.5" customHeight="1">
      <c r="A48" s="1282" t="s">
        <v>961</v>
      </c>
      <c r="B48" s="1282" t="s">
        <v>852</v>
      </c>
      <c r="C48" s="1349">
        <v>27</v>
      </c>
      <c r="D48" s="1350" t="s">
        <v>2184</v>
      </c>
      <c r="E48" s="1363" t="s">
        <v>2218</v>
      </c>
      <c r="F48" s="1352" t="s">
        <v>1574</v>
      </c>
      <c r="G48" s="1353">
        <v>1</v>
      </c>
      <c r="H48" s="1352" t="s">
        <v>2200</v>
      </c>
      <c r="I48" s="1350"/>
      <c r="J48" s="1350" t="s">
        <v>2197</v>
      </c>
      <c r="K48" s="1319">
        <v>1</v>
      </c>
      <c r="L48" s="1319">
        <v>5</v>
      </c>
      <c r="M48" s="1319">
        <v>36</v>
      </c>
      <c r="N48" s="1319">
        <v>2.75</v>
      </c>
      <c r="O48" s="1319">
        <v>180</v>
      </c>
      <c r="P48" s="1308">
        <f t="shared" si="10"/>
        <v>180</v>
      </c>
      <c r="Q48" s="1354">
        <v>1</v>
      </c>
      <c r="R48" s="1362">
        <v>5</v>
      </c>
      <c r="S48" s="1362">
        <v>36</v>
      </c>
      <c r="T48" s="1364">
        <v>2.75</v>
      </c>
      <c r="U48" s="1309">
        <f t="shared" si="7"/>
        <v>180</v>
      </c>
      <c r="V48" s="1309">
        <f t="shared" si="11"/>
        <v>180</v>
      </c>
      <c r="W48" s="1357"/>
      <c r="X48" s="1320"/>
      <c r="Y48" s="1320"/>
      <c r="Z48" s="1320">
        <f t="shared" si="9"/>
        <v>180</v>
      </c>
      <c r="AA48" s="1358"/>
      <c r="AB48" s="1359"/>
      <c r="AC48" s="1358"/>
      <c r="AD48" s="1358"/>
      <c r="AE48" s="5294"/>
    </row>
    <row r="49" spans="1:31" ht="40.5" customHeight="1">
      <c r="A49" s="1282" t="s">
        <v>961</v>
      </c>
      <c r="B49" s="1282" t="s">
        <v>852</v>
      </c>
      <c r="C49" s="1349">
        <v>28</v>
      </c>
      <c r="D49" s="1350" t="s">
        <v>2184</v>
      </c>
      <c r="E49" s="1363" t="s">
        <v>2219</v>
      </c>
      <c r="F49" s="1352" t="s">
        <v>1574</v>
      </c>
      <c r="G49" s="1353">
        <v>1</v>
      </c>
      <c r="H49" s="1352" t="s">
        <v>2200</v>
      </c>
      <c r="I49" s="1350"/>
      <c r="J49" s="1350" t="s">
        <v>2197</v>
      </c>
      <c r="K49" s="1319">
        <v>1</v>
      </c>
      <c r="L49" s="1319">
        <v>5</v>
      </c>
      <c r="M49" s="1319">
        <v>21.6</v>
      </c>
      <c r="N49" s="1319">
        <v>2.75</v>
      </c>
      <c r="O49" s="1319">
        <v>108</v>
      </c>
      <c r="P49" s="1308">
        <f t="shared" si="10"/>
        <v>108</v>
      </c>
      <c r="Q49" s="1354">
        <v>1</v>
      </c>
      <c r="R49" s="1362">
        <v>5</v>
      </c>
      <c r="S49" s="1362">
        <v>21.6</v>
      </c>
      <c r="T49" s="1364">
        <v>2.75</v>
      </c>
      <c r="U49" s="1309">
        <f t="shared" si="7"/>
        <v>108</v>
      </c>
      <c r="V49" s="1309">
        <f t="shared" si="11"/>
        <v>108</v>
      </c>
      <c r="W49" s="1357"/>
      <c r="X49" s="1320"/>
      <c r="Y49" s="1320"/>
      <c r="Z49" s="1320">
        <f t="shared" si="9"/>
        <v>108</v>
      </c>
      <c r="AA49" s="1358"/>
      <c r="AB49" s="1359"/>
      <c r="AC49" s="1358"/>
      <c r="AD49" s="1358"/>
      <c r="AE49" s="1365" t="s">
        <v>2220</v>
      </c>
    </row>
    <row r="50" spans="1:31" ht="40.5" customHeight="1">
      <c r="A50" s="1282" t="s">
        <v>961</v>
      </c>
      <c r="B50" s="1282" t="s">
        <v>852</v>
      </c>
      <c r="C50" s="1349">
        <v>29</v>
      </c>
      <c r="D50" s="1350" t="s">
        <v>2184</v>
      </c>
      <c r="E50" s="1363" t="s">
        <v>2221</v>
      </c>
      <c r="F50" s="1352" t="s">
        <v>1574</v>
      </c>
      <c r="G50" s="1353">
        <v>1</v>
      </c>
      <c r="H50" s="1352" t="s">
        <v>2125</v>
      </c>
      <c r="I50" s="1350"/>
      <c r="J50" s="1350"/>
      <c r="K50" s="1319">
        <v>1</v>
      </c>
      <c r="L50" s="1319">
        <v>3.6</v>
      </c>
      <c r="M50" s="1319">
        <v>6</v>
      </c>
      <c r="N50" s="1319">
        <v>2.8</v>
      </c>
      <c r="O50" s="1319">
        <v>21.6</v>
      </c>
      <c r="P50" s="1308">
        <f t="shared" si="10"/>
        <v>21.6</v>
      </c>
      <c r="Q50" s="1354">
        <v>1</v>
      </c>
      <c r="R50" s="1362">
        <v>3.6</v>
      </c>
      <c r="S50" s="1362">
        <v>6</v>
      </c>
      <c r="T50" s="1364">
        <v>2.8</v>
      </c>
      <c r="U50" s="1309">
        <f t="shared" si="7"/>
        <v>21.6</v>
      </c>
      <c r="V50" s="1309">
        <f t="shared" si="11"/>
        <v>21.6</v>
      </c>
      <c r="W50" s="1357"/>
      <c r="X50" s="1320"/>
      <c r="Y50" s="1320"/>
      <c r="Z50" s="1320">
        <f t="shared" si="9"/>
        <v>21.6</v>
      </c>
      <c r="AA50" s="1358"/>
      <c r="AB50" s="1359"/>
      <c r="AC50" s="1358"/>
      <c r="AD50" s="1358"/>
      <c r="AE50" s="1365" t="s">
        <v>2222</v>
      </c>
    </row>
    <row r="51" spans="1:31" ht="40.5" customHeight="1">
      <c r="A51" s="1282" t="s">
        <v>961</v>
      </c>
      <c r="B51" s="1282" t="s">
        <v>852</v>
      </c>
      <c r="C51" s="1349">
        <v>30</v>
      </c>
      <c r="D51" s="1350" t="s">
        <v>2184</v>
      </c>
      <c r="E51" s="1363" t="s">
        <v>2223</v>
      </c>
      <c r="F51" s="1352" t="s">
        <v>1574</v>
      </c>
      <c r="G51" s="1353">
        <v>1</v>
      </c>
      <c r="H51" s="1352" t="s">
        <v>2125</v>
      </c>
      <c r="I51" s="1350"/>
      <c r="J51" s="1350"/>
      <c r="K51" s="1319">
        <v>1</v>
      </c>
      <c r="L51" s="1319">
        <v>2.4</v>
      </c>
      <c r="M51" s="1319">
        <v>3.6</v>
      </c>
      <c r="N51" s="1319"/>
      <c r="O51" s="1319">
        <v>8.64</v>
      </c>
      <c r="P51" s="1308">
        <f t="shared" si="10"/>
        <v>8.64</v>
      </c>
      <c r="Q51" s="1354">
        <v>1</v>
      </c>
      <c r="R51" s="1362">
        <v>2.4</v>
      </c>
      <c r="S51" s="1362">
        <v>3.6</v>
      </c>
      <c r="T51" s="1364"/>
      <c r="U51" s="1309">
        <f t="shared" si="7"/>
        <v>8.64</v>
      </c>
      <c r="V51" s="1309">
        <f t="shared" si="11"/>
        <v>8.64</v>
      </c>
      <c r="W51" s="1357"/>
      <c r="X51" s="1320"/>
      <c r="Y51" s="1320"/>
      <c r="Z51" s="1320">
        <f t="shared" si="9"/>
        <v>8.64</v>
      </c>
      <c r="AA51" s="1358"/>
      <c r="AB51" s="1359"/>
      <c r="AC51" s="1358"/>
      <c r="AD51" s="1358"/>
      <c r="AE51" s="1365" t="s">
        <v>2224</v>
      </c>
    </row>
    <row r="52" spans="1:31" ht="40.5" customHeight="1">
      <c r="A52" s="1282" t="s">
        <v>961</v>
      </c>
      <c r="B52" s="1282" t="s">
        <v>852</v>
      </c>
      <c r="C52" s="1349">
        <v>31</v>
      </c>
      <c r="D52" s="1350" t="s">
        <v>2184</v>
      </c>
      <c r="E52" s="1363" t="s">
        <v>2225</v>
      </c>
      <c r="F52" s="1352" t="s">
        <v>1574</v>
      </c>
      <c r="G52" s="1353">
        <v>2</v>
      </c>
      <c r="H52" s="1352" t="s">
        <v>2125</v>
      </c>
      <c r="I52" s="1350"/>
      <c r="J52" s="1350"/>
      <c r="K52" s="1319">
        <v>1</v>
      </c>
      <c r="L52" s="1319">
        <v>1.8</v>
      </c>
      <c r="M52" s="1319">
        <v>2.0499999999999998</v>
      </c>
      <c r="N52" s="1319"/>
      <c r="O52" s="1319">
        <v>3.69</v>
      </c>
      <c r="P52" s="1308">
        <f t="shared" si="10"/>
        <v>7.38</v>
      </c>
      <c r="Q52" s="1354">
        <v>1</v>
      </c>
      <c r="R52" s="1362">
        <v>1.8</v>
      </c>
      <c r="S52" s="1362">
        <v>2.0499999999999998</v>
      </c>
      <c r="T52" s="1364"/>
      <c r="U52" s="1309">
        <f t="shared" si="7"/>
        <v>3.69</v>
      </c>
      <c r="V52" s="1309">
        <f t="shared" si="11"/>
        <v>7.38</v>
      </c>
      <c r="W52" s="1357"/>
      <c r="X52" s="1320"/>
      <c r="Y52" s="1320"/>
      <c r="Z52" s="1320">
        <f t="shared" si="9"/>
        <v>7.38</v>
      </c>
      <c r="AA52" s="1358"/>
      <c r="AB52" s="1359"/>
      <c r="AC52" s="1358"/>
      <c r="AD52" s="1358"/>
      <c r="AE52" s="1365" t="s">
        <v>2224</v>
      </c>
    </row>
    <row r="53" spans="1:31" ht="40.5" customHeight="1">
      <c r="A53" s="1282" t="s">
        <v>961</v>
      </c>
      <c r="B53" s="1366" t="s">
        <v>852</v>
      </c>
      <c r="C53" s="1367">
        <v>32</v>
      </c>
      <c r="D53" s="1368" t="s">
        <v>2184</v>
      </c>
      <c r="E53" s="1369" t="s">
        <v>2226</v>
      </c>
      <c r="F53" s="1370" t="s">
        <v>1574</v>
      </c>
      <c r="G53" s="1370">
        <v>1</v>
      </c>
      <c r="H53" s="1370" t="s">
        <v>2125</v>
      </c>
      <c r="I53" s="1368"/>
      <c r="J53" s="1368"/>
      <c r="K53" s="1371">
        <v>1</v>
      </c>
      <c r="L53" s="1371">
        <v>2.2000000000000002</v>
      </c>
      <c r="M53" s="1371">
        <v>2.2000000000000002</v>
      </c>
      <c r="N53" s="1371"/>
      <c r="O53" s="1371">
        <v>4.8400000000000007</v>
      </c>
      <c r="P53" s="1308">
        <f>O53*G53</f>
        <v>4.8400000000000007</v>
      </c>
      <c r="Q53" s="1372">
        <v>1</v>
      </c>
      <c r="R53" s="1373">
        <v>2.2000000000000002</v>
      </c>
      <c r="S53" s="1373">
        <v>2.2000000000000002</v>
      </c>
      <c r="T53" s="1374"/>
      <c r="U53" s="1375">
        <f t="shared" si="7"/>
        <v>4.8400000000000007</v>
      </c>
      <c r="V53" s="1375">
        <f t="shared" si="11"/>
        <v>4.8400000000000007</v>
      </c>
      <c r="W53" s="1376"/>
      <c r="X53" s="1377"/>
      <c r="Y53" s="1377"/>
      <c r="Z53" s="1377">
        <f t="shared" si="9"/>
        <v>4.8400000000000007</v>
      </c>
      <c r="AA53" s="1378"/>
      <c r="AB53" s="1359"/>
      <c r="AC53" s="1378"/>
      <c r="AD53" s="1378"/>
      <c r="AE53" s="1365" t="s">
        <v>2227</v>
      </c>
    </row>
    <row r="54" spans="1:31" ht="40.5" customHeight="1">
      <c r="A54" s="1282" t="s">
        <v>961</v>
      </c>
      <c r="B54" s="1282" t="s">
        <v>852</v>
      </c>
      <c r="C54" s="1349">
        <v>33</v>
      </c>
      <c r="D54" s="1350" t="s">
        <v>2184</v>
      </c>
      <c r="E54" s="1363" t="s">
        <v>2228</v>
      </c>
      <c r="F54" s="1352" t="s">
        <v>1574</v>
      </c>
      <c r="G54" s="1353">
        <v>6</v>
      </c>
      <c r="H54" s="1352" t="s">
        <v>2125</v>
      </c>
      <c r="I54" s="1350"/>
      <c r="J54" s="1350"/>
      <c r="K54" s="1319">
        <v>1</v>
      </c>
      <c r="L54" s="1319">
        <v>2</v>
      </c>
      <c r="M54" s="1319">
        <v>8</v>
      </c>
      <c r="N54" s="1319">
        <v>0.6</v>
      </c>
      <c r="O54" s="1319">
        <v>16</v>
      </c>
      <c r="P54" s="1308">
        <f t="shared" si="10"/>
        <v>96</v>
      </c>
      <c r="Q54" s="1354">
        <v>1</v>
      </c>
      <c r="R54" s="1362">
        <v>2</v>
      </c>
      <c r="S54" s="1362">
        <v>8</v>
      </c>
      <c r="T54" s="1364">
        <v>0.6</v>
      </c>
      <c r="U54" s="1309">
        <f t="shared" si="7"/>
        <v>16</v>
      </c>
      <c r="V54" s="1309">
        <f t="shared" si="11"/>
        <v>96</v>
      </c>
      <c r="W54" s="1357"/>
      <c r="X54" s="1320"/>
      <c r="Y54" s="1320"/>
      <c r="Z54" s="1320">
        <f t="shared" si="9"/>
        <v>96</v>
      </c>
      <c r="AA54" s="1358"/>
      <c r="AB54" s="1359"/>
      <c r="AC54" s="1358"/>
      <c r="AD54" s="1358"/>
      <c r="AE54" s="1365" t="s">
        <v>2229</v>
      </c>
    </row>
    <row r="55" spans="1:31" ht="40.5" customHeight="1">
      <c r="A55" s="1282" t="s">
        <v>961</v>
      </c>
      <c r="B55" s="1282" t="s">
        <v>852</v>
      </c>
      <c r="C55" s="1349">
        <v>34</v>
      </c>
      <c r="D55" s="1350" t="s">
        <v>2184</v>
      </c>
      <c r="E55" s="1363" t="s">
        <v>2230</v>
      </c>
      <c r="F55" s="1352" t="s">
        <v>1574</v>
      </c>
      <c r="G55" s="1353">
        <v>2</v>
      </c>
      <c r="H55" s="1352" t="s">
        <v>2125</v>
      </c>
      <c r="I55" s="1350"/>
      <c r="J55" s="1350"/>
      <c r="K55" s="1319">
        <v>1</v>
      </c>
      <c r="L55" s="1319">
        <v>2</v>
      </c>
      <c r="M55" s="1319">
        <v>10</v>
      </c>
      <c r="N55" s="1319">
        <v>0.6</v>
      </c>
      <c r="O55" s="1319">
        <v>20</v>
      </c>
      <c r="P55" s="1308">
        <f t="shared" si="10"/>
        <v>40</v>
      </c>
      <c r="Q55" s="1354">
        <v>1</v>
      </c>
      <c r="R55" s="1362">
        <v>2</v>
      </c>
      <c r="S55" s="1362">
        <v>10</v>
      </c>
      <c r="T55" s="1364">
        <v>0.6</v>
      </c>
      <c r="U55" s="1309">
        <f t="shared" si="7"/>
        <v>20</v>
      </c>
      <c r="V55" s="1309">
        <f t="shared" si="11"/>
        <v>40</v>
      </c>
      <c r="W55" s="1357"/>
      <c r="X55" s="1320"/>
      <c r="Y55" s="1320"/>
      <c r="Z55" s="1320">
        <f t="shared" si="9"/>
        <v>40</v>
      </c>
      <c r="AA55" s="1358"/>
      <c r="AB55" s="1359"/>
      <c r="AC55" s="1358"/>
      <c r="AD55" s="1358"/>
      <c r="AE55" s="1365" t="s">
        <v>2231</v>
      </c>
    </row>
    <row r="56" spans="1:31" ht="40.5" customHeight="1">
      <c r="A56" s="1282" t="s">
        <v>961</v>
      </c>
      <c r="B56" s="1282" t="s">
        <v>852</v>
      </c>
      <c r="C56" s="1349">
        <v>35</v>
      </c>
      <c r="D56" s="1350" t="s">
        <v>2184</v>
      </c>
      <c r="E56" s="1351" t="s">
        <v>2232</v>
      </c>
      <c r="F56" s="1352" t="s">
        <v>903</v>
      </c>
      <c r="G56" s="1353">
        <v>1</v>
      </c>
      <c r="H56" s="1352" t="s">
        <v>790</v>
      </c>
      <c r="I56" s="1350" t="s">
        <v>2136</v>
      </c>
      <c r="J56" s="1350" t="s">
        <v>2203</v>
      </c>
      <c r="K56" s="1319">
        <v>1</v>
      </c>
      <c r="L56" s="1319">
        <v>11</v>
      </c>
      <c r="M56" s="1319">
        <v>6</v>
      </c>
      <c r="N56" s="1319">
        <v>4.05</v>
      </c>
      <c r="O56" s="1319">
        <v>66</v>
      </c>
      <c r="P56" s="1308">
        <f t="shared" si="10"/>
        <v>66</v>
      </c>
      <c r="Q56" s="1354">
        <v>1</v>
      </c>
      <c r="R56" s="1362">
        <v>11</v>
      </c>
      <c r="S56" s="1362">
        <v>6</v>
      </c>
      <c r="T56" s="1356">
        <v>4.05</v>
      </c>
      <c r="U56" s="1309">
        <f t="shared" si="7"/>
        <v>66</v>
      </c>
      <c r="V56" s="1309">
        <f t="shared" si="11"/>
        <v>66</v>
      </c>
      <c r="W56" s="1357"/>
      <c r="X56" s="1320"/>
      <c r="Y56" s="1320"/>
      <c r="Z56" s="1320">
        <f t="shared" si="9"/>
        <v>66</v>
      </c>
      <c r="AA56" s="1358"/>
      <c r="AB56" s="1359"/>
      <c r="AC56" s="1358"/>
      <c r="AD56" s="1358"/>
      <c r="AE56" s="1365" t="s">
        <v>2233</v>
      </c>
    </row>
    <row r="57" spans="1:31" ht="40.5" customHeight="1">
      <c r="A57" s="1282" t="s">
        <v>961</v>
      </c>
      <c r="B57" s="1326" t="s">
        <v>961</v>
      </c>
      <c r="C57" s="1349">
        <v>36</v>
      </c>
      <c r="D57" s="1350" t="s">
        <v>2184</v>
      </c>
      <c r="E57" s="1363" t="s">
        <v>2234</v>
      </c>
      <c r="F57" s="1352" t="s">
        <v>903</v>
      </c>
      <c r="G57" s="1353">
        <v>1</v>
      </c>
      <c r="H57" s="1352" t="s">
        <v>790</v>
      </c>
      <c r="I57" s="1350"/>
      <c r="J57" s="1350"/>
      <c r="K57" s="1319">
        <v>1</v>
      </c>
      <c r="L57" s="1319">
        <v>31</v>
      </c>
      <c r="M57" s="1319">
        <v>48</v>
      </c>
      <c r="N57" s="1319">
        <v>9</v>
      </c>
      <c r="O57" s="1319">
        <v>1488</v>
      </c>
      <c r="P57" s="1308">
        <f t="shared" si="10"/>
        <v>1488</v>
      </c>
      <c r="Q57" s="1354">
        <v>1</v>
      </c>
      <c r="R57" s="1362">
        <v>31</v>
      </c>
      <c r="S57" s="1362">
        <v>48</v>
      </c>
      <c r="T57" s="1364">
        <v>9</v>
      </c>
      <c r="U57" s="1309">
        <f t="shared" si="7"/>
        <v>1488</v>
      </c>
      <c r="V57" s="1309">
        <f t="shared" si="11"/>
        <v>1488</v>
      </c>
      <c r="W57" s="1357"/>
      <c r="X57" s="1320"/>
      <c r="Y57" s="1320"/>
      <c r="Z57" s="1320">
        <f t="shared" si="9"/>
        <v>1488</v>
      </c>
      <c r="AA57" s="1358"/>
      <c r="AB57" s="1359"/>
      <c r="AC57" s="1358"/>
      <c r="AD57" s="1358"/>
      <c r="AE57" s="1365" t="s">
        <v>2235</v>
      </c>
    </row>
    <row r="58" spans="1:31" ht="40.5" customHeight="1">
      <c r="A58" s="1282" t="s">
        <v>961</v>
      </c>
      <c r="B58" s="1282" t="s">
        <v>852</v>
      </c>
      <c r="C58" s="1349">
        <v>37</v>
      </c>
      <c r="D58" s="1350" t="s">
        <v>2184</v>
      </c>
      <c r="E58" s="1363" t="s">
        <v>2236</v>
      </c>
      <c r="F58" s="1352" t="s">
        <v>1574</v>
      </c>
      <c r="G58" s="1353">
        <v>1</v>
      </c>
      <c r="H58" s="1352" t="s">
        <v>2200</v>
      </c>
      <c r="I58" s="1350"/>
      <c r="J58" s="1350" t="s">
        <v>2197</v>
      </c>
      <c r="K58" s="1319">
        <v>1</v>
      </c>
      <c r="L58" s="1319">
        <v>22</v>
      </c>
      <c r="M58" s="1319">
        <v>2.4</v>
      </c>
      <c r="N58" s="1319">
        <v>2.7</v>
      </c>
      <c r="O58" s="1319">
        <v>52.8</v>
      </c>
      <c r="P58" s="1308">
        <f t="shared" si="10"/>
        <v>52.8</v>
      </c>
      <c r="Q58" s="1354">
        <v>1</v>
      </c>
      <c r="R58" s="1362">
        <v>22</v>
      </c>
      <c r="S58" s="1362">
        <v>2.4</v>
      </c>
      <c r="T58" s="1364">
        <v>2.7</v>
      </c>
      <c r="U58" s="1309">
        <f t="shared" si="7"/>
        <v>52.8</v>
      </c>
      <c r="V58" s="1309">
        <f t="shared" si="11"/>
        <v>52.8</v>
      </c>
      <c r="W58" s="1357"/>
      <c r="X58" s="1320"/>
      <c r="Y58" s="1320"/>
      <c r="Z58" s="1320">
        <f t="shared" si="9"/>
        <v>52.8</v>
      </c>
      <c r="AA58" s="1358"/>
      <c r="AB58" s="1359"/>
      <c r="AC58" s="1358"/>
      <c r="AD58" s="1358"/>
      <c r="AE58" s="1365" t="s">
        <v>2237</v>
      </c>
    </row>
    <row r="59" spans="1:31" ht="15.75" customHeight="1">
      <c r="A59" s="1282" t="s">
        <v>961</v>
      </c>
      <c r="B59" s="1282" t="s">
        <v>852</v>
      </c>
      <c r="C59" s="1349">
        <v>38</v>
      </c>
      <c r="D59" s="1350" t="s">
        <v>2184</v>
      </c>
      <c r="E59" s="1351" t="s">
        <v>2238</v>
      </c>
      <c r="F59" s="1352" t="s">
        <v>903</v>
      </c>
      <c r="G59" s="1353">
        <v>1</v>
      </c>
      <c r="H59" s="1352" t="s">
        <v>790</v>
      </c>
      <c r="I59" s="1350" t="s">
        <v>2136</v>
      </c>
      <c r="J59" s="1350" t="s">
        <v>2203</v>
      </c>
      <c r="K59" s="1319">
        <v>1</v>
      </c>
      <c r="L59" s="1319">
        <v>9</v>
      </c>
      <c r="M59" s="1319">
        <v>3.5</v>
      </c>
      <c r="N59" s="1319">
        <v>3.5</v>
      </c>
      <c r="O59" s="1319">
        <v>31.5</v>
      </c>
      <c r="P59" s="1308">
        <f t="shared" si="10"/>
        <v>31.5</v>
      </c>
      <c r="Q59" s="1354">
        <v>1</v>
      </c>
      <c r="R59" s="1355">
        <v>9</v>
      </c>
      <c r="S59" s="1355">
        <v>3.5</v>
      </c>
      <c r="T59" s="1356">
        <v>3.5</v>
      </c>
      <c r="U59" s="1320">
        <f t="shared" si="7"/>
        <v>31.5</v>
      </c>
      <c r="V59" s="1320">
        <f t="shared" si="11"/>
        <v>31.5</v>
      </c>
      <c r="W59" s="1357"/>
      <c r="X59" s="1320"/>
      <c r="Y59" s="1320"/>
      <c r="Z59" s="1354">
        <f t="shared" si="9"/>
        <v>31.5</v>
      </c>
      <c r="AA59" s="1358"/>
      <c r="AB59" s="1359"/>
      <c r="AC59" s="1358"/>
      <c r="AD59" s="1358"/>
      <c r="AE59" s="1379" t="s">
        <v>2239</v>
      </c>
    </row>
    <row r="60" spans="1:31" ht="40.5" customHeight="1">
      <c r="A60" s="1282" t="s">
        <v>852</v>
      </c>
      <c r="B60" s="1282" t="s">
        <v>852</v>
      </c>
      <c r="C60" s="1349">
        <v>39</v>
      </c>
      <c r="D60" s="1350" t="s">
        <v>2144</v>
      </c>
      <c r="E60" s="1363" t="s">
        <v>2240</v>
      </c>
      <c r="F60" s="1352" t="s">
        <v>903</v>
      </c>
      <c r="G60" s="1353">
        <v>1</v>
      </c>
      <c r="H60" s="1352" t="s">
        <v>790</v>
      </c>
      <c r="I60" s="1350" t="s">
        <v>2136</v>
      </c>
      <c r="J60" s="1350" t="s">
        <v>2203</v>
      </c>
      <c r="K60" s="1319">
        <v>1</v>
      </c>
      <c r="L60" s="1319">
        <v>3.5</v>
      </c>
      <c r="M60" s="1319">
        <v>4</v>
      </c>
      <c r="N60" s="1319">
        <v>3</v>
      </c>
      <c r="O60" s="1319">
        <f t="shared" si="2"/>
        <v>14</v>
      </c>
      <c r="P60" s="1308">
        <f t="shared" si="10"/>
        <v>14</v>
      </c>
      <c r="Q60" s="1354">
        <v>1</v>
      </c>
      <c r="R60" s="1362">
        <v>3.5</v>
      </c>
      <c r="S60" s="1362">
        <v>4</v>
      </c>
      <c r="T60" s="1364">
        <v>3</v>
      </c>
      <c r="U60" s="1320">
        <f t="shared" si="7"/>
        <v>14</v>
      </c>
      <c r="V60" s="1320">
        <f t="shared" si="11"/>
        <v>14</v>
      </c>
      <c r="W60" s="1357"/>
      <c r="X60" s="1320"/>
      <c r="Y60" s="1320"/>
      <c r="Z60" s="1354">
        <f t="shared" si="9"/>
        <v>14</v>
      </c>
      <c r="AA60" s="1358"/>
      <c r="AB60" s="1359"/>
      <c r="AC60" s="1358"/>
      <c r="AD60" s="1358"/>
      <c r="AE60" s="1365" t="s">
        <v>2241</v>
      </c>
    </row>
    <row r="61" spans="1:31" ht="40.5" customHeight="1">
      <c r="A61" s="1282" t="s">
        <v>961</v>
      </c>
      <c r="B61" s="1282" t="s">
        <v>852</v>
      </c>
      <c r="C61" s="1349">
        <v>40</v>
      </c>
      <c r="D61" s="1350" t="s">
        <v>2184</v>
      </c>
      <c r="E61" s="1351" t="s">
        <v>2242</v>
      </c>
      <c r="F61" s="1352" t="s">
        <v>903</v>
      </c>
      <c r="G61" s="1353">
        <v>1</v>
      </c>
      <c r="H61" s="1352" t="s">
        <v>790</v>
      </c>
      <c r="I61" s="1350" t="s">
        <v>2136</v>
      </c>
      <c r="J61" s="1350" t="s">
        <v>2203</v>
      </c>
      <c r="K61" s="1319">
        <v>1</v>
      </c>
      <c r="L61" s="1319">
        <v>3.2</v>
      </c>
      <c r="M61" s="1319">
        <v>3.2</v>
      </c>
      <c r="N61" s="1319">
        <v>3.7</v>
      </c>
      <c r="O61" s="1319">
        <f t="shared" si="2"/>
        <v>10.240000000000002</v>
      </c>
      <c r="P61" s="1380">
        <f>O61*G61</f>
        <v>10.240000000000002</v>
      </c>
      <c r="Q61" s="1354">
        <v>1</v>
      </c>
      <c r="R61" s="1355">
        <v>3.2</v>
      </c>
      <c r="S61" s="1355">
        <v>3.2</v>
      </c>
      <c r="T61" s="1356">
        <v>3.7</v>
      </c>
      <c r="U61" s="1320">
        <f t="shared" si="7"/>
        <v>10.240000000000002</v>
      </c>
      <c r="V61" s="1320">
        <f t="shared" si="11"/>
        <v>10.240000000000002</v>
      </c>
      <c r="W61" s="1357"/>
      <c r="X61" s="1320"/>
      <c r="Y61" s="1320"/>
      <c r="Z61" s="1354">
        <f t="shared" si="9"/>
        <v>10.240000000000002</v>
      </c>
      <c r="AA61" s="1358"/>
      <c r="AB61" s="1359"/>
      <c r="AC61" s="1358"/>
      <c r="AD61" s="1358"/>
      <c r="AE61" s="1379" t="s">
        <v>2243</v>
      </c>
    </row>
    <row r="62" spans="1:31" ht="40.5" customHeight="1">
      <c r="A62" s="1282" t="s">
        <v>961</v>
      </c>
      <c r="B62" s="1326" t="s">
        <v>961</v>
      </c>
      <c r="C62" s="1381">
        <v>41</v>
      </c>
      <c r="D62" s="1382" t="s">
        <v>2244</v>
      </c>
      <c r="E62" s="1383" t="s">
        <v>2245</v>
      </c>
      <c r="F62" s="1384" t="s">
        <v>1574</v>
      </c>
      <c r="G62" s="1384">
        <v>1</v>
      </c>
      <c r="H62" s="1384" t="s">
        <v>2200</v>
      </c>
      <c r="I62" s="1382"/>
      <c r="J62" s="1385" t="s">
        <v>2246</v>
      </c>
      <c r="K62" s="1386"/>
      <c r="L62" s="1386"/>
      <c r="M62" s="1386"/>
      <c r="N62" s="1386"/>
      <c r="O62" s="1386">
        <f t="shared" si="2"/>
        <v>0</v>
      </c>
      <c r="P62" s="1387"/>
      <c r="Q62" s="1388">
        <v>1</v>
      </c>
      <c r="R62" s="1389">
        <v>18.600000000000001</v>
      </c>
      <c r="S62" s="1389">
        <v>8</v>
      </c>
      <c r="T62" s="1390">
        <v>8.9</v>
      </c>
      <c r="U62" s="1388"/>
      <c r="V62" s="1388"/>
      <c r="W62" s="1391"/>
      <c r="X62" s="1388"/>
      <c r="Y62" s="1388"/>
      <c r="Z62" s="1388">
        <f t="shared" si="9"/>
        <v>0</v>
      </c>
      <c r="AA62" s="1392"/>
      <c r="AB62" s="1393"/>
      <c r="AC62" s="1392"/>
      <c r="AD62" s="1392" t="s">
        <v>2247</v>
      </c>
      <c r="AE62" s="1394" t="s">
        <v>2248</v>
      </c>
    </row>
    <row r="63" spans="1:31" ht="40.5" customHeight="1">
      <c r="A63" s="1282" t="s">
        <v>961</v>
      </c>
      <c r="B63" s="1326" t="s">
        <v>961</v>
      </c>
      <c r="C63" s="1381">
        <v>42</v>
      </c>
      <c r="D63" s="1382" t="s">
        <v>2144</v>
      </c>
      <c r="E63" s="1383" t="s">
        <v>2249</v>
      </c>
      <c r="F63" s="1384" t="s">
        <v>1574</v>
      </c>
      <c r="G63" s="1384">
        <v>1</v>
      </c>
      <c r="H63" s="1384" t="s">
        <v>2200</v>
      </c>
      <c r="I63" s="1382"/>
      <c r="J63" s="1385" t="s">
        <v>2246</v>
      </c>
      <c r="K63" s="1386"/>
      <c r="L63" s="1386"/>
      <c r="M63" s="1386"/>
      <c r="N63" s="1386"/>
      <c r="O63" s="1386">
        <f t="shared" si="2"/>
        <v>0</v>
      </c>
      <c r="P63" s="1387"/>
      <c r="Q63" s="1388">
        <v>1</v>
      </c>
      <c r="R63" s="1389">
        <v>18.600000000000001</v>
      </c>
      <c r="S63" s="1389">
        <v>8</v>
      </c>
      <c r="T63" s="1390">
        <v>8.9</v>
      </c>
      <c r="U63" s="1388"/>
      <c r="V63" s="1388"/>
      <c r="W63" s="1391"/>
      <c r="X63" s="1388"/>
      <c r="Y63" s="1388"/>
      <c r="Z63" s="1388">
        <f t="shared" si="9"/>
        <v>0</v>
      </c>
      <c r="AA63" s="1392"/>
      <c r="AB63" s="1393"/>
      <c r="AC63" s="1392"/>
      <c r="AD63" s="1392" t="s">
        <v>2247</v>
      </c>
      <c r="AE63" s="1395" t="s">
        <v>2250</v>
      </c>
    </row>
    <row r="64" spans="1:31" ht="69">
      <c r="A64" s="1282" t="s">
        <v>852</v>
      </c>
      <c r="B64" s="1326" t="s">
        <v>961</v>
      </c>
      <c r="C64" s="1349">
        <v>43</v>
      </c>
      <c r="D64" s="1350" t="s">
        <v>2144</v>
      </c>
      <c r="E64" s="1363" t="s">
        <v>2251</v>
      </c>
      <c r="F64" s="1352" t="s">
        <v>1574</v>
      </c>
      <c r="G64" s="1353">
        <v>1</v>
      </c>
      <c r="H64" s="1352" t="s">
        <v>2200</v>
      </c>
      <c r="I64" s="1396" t="s">
        <v>2155</v>
      </c>
      <c r="J64" s="1350" t="s">
        <v>2246</v>
      </c>
      <c r="K64" s="1319">
        <v>1</v>
      </c>
      <c r="L64" s="1319"/>
      <c r="M64" s="1319"/>
      <c r="N64" s="1319"/>
      <c r="O64" s="1319">
        <f t="shared" si="2"/>
        <v>0</v>
      </c>
      <c r="P64" s="1308">
        <f t="shared" ref="P64:P72" si="12">O64*G64</f>
        <v>0</v>
      </c>
      <c r="Q64" s="1354">
        <v>1</v>
      </c>
      <c r="R64" s="1362">
        <v>12</v>
      </c>
      <c r="S64" s="1362">
        <v>8</v>
      </c>
      <c r="T64" s="1364">
        <v>8.9</v>
      </c>
      <c r="U64" s="1354">
        <f t="shared" ref="U64:U75" si="13">R64*S64</f>
        <v>96</v>
      </c>
      <c r="V64" s="1354">
        <f t="shared" si="11"/>
        <v>96</v>
      </c>
      <c r="W64" s="1357"/>
      <c r="X64" s="1354"/>
      <c r="Y64" s="1354"/>
      <c r="Z64" s="1354">
        <f t="shared" si="9"/>
        <v>96</v>
      </c>
      <c r="AA64" s="1358"/>
      <c r="AB64" s="1359"/>
      <c r="AC64" s="1358"/>
      <c r="AD64" s="1358" t="s">
        <v>2252</v>
      </c>
      <c r="AE64" s="1365" t="s">
        <v>2253</v>
      </c>
    </row>
    <row r="65" spans="1:31" ht="55.5" customHeight="1">
      <c r="A65" s="1282" t="s">
        <v>1275</v>
      </c>
      <c r="B65" s="1326" t="s">
        <v>979</v>
      </c>
      <c r="C65" s="1349">
        <v>44</v>
      </c>
      <c r="D65" s="1350" t="s">
        <v>2254</v>
      </c>
      <c r="E65" s="1363" t="s">
        <v>2255</v>
      </c>
      <c r="F65" s="1352" t="s">
        <v>2125</v>
      </c>
      <c r="G65" s="1353">
        <v>1</v>
      </c>
      <c r="H65" s="1352" t="s">
        <v>2256</v>
      </c>
      <c r="I65" s="1396" t="s">
        <v>2126</v>
      </c>
      <c r="J65" s="1396" t="s">
        <v>2126</v>
      </c>
      <c r="K65" s="1319">
        <v>1</v>
      </c>
      <c r="L65" s="1319">
        <v>3</v>
      </c>
      <c r="M65" s="1319">
        <v>2</v>
      </c>
      <c r="N65" s="1319">
        <v>4</v>
      </c>
      <c r="O65" s="1319">
        <f t="shared" si="2"/>
        <v>6</v>
      </c>
      <c r="P65" s="1308">
        <f t="shared" si="12"/>
        <v>6</v>
      </c>
      <c r="Q65" s="1354">
        <v>1</v>
      </c>
      <c r="R65" s="1362">
        <v>2</v>
      </c>
      <c r="S65" s="1362">
        <v>1.5</v>
      </c>
      <c r="T65" s="1364">
        <v>0</v>
      </c>
      <c r="U65" s="1354">
        <f t="shared" si="13"/>
        <v>3</v>
      </c>
      <c r="V65" s="1354">
        <f t="shared" si="11"/>
        <v>3</v>
      </c>
      <c r="W65" s="1357"/>
      <c r="X65" s="1354"/>
      <c r="Y65" s="1354"/>
      <c r="Z65" s="1354">
        <f t="shared" si="9"/>
        <v>3</v>
      </c>
      <c r="AA65" s="1358"/>
      <c r="AB65" s="1359"/>
      <c r="AC65" s="1358"/>
      <c r="AD65" s="1358"/>
      <c r="AE65" s="1365" t="s">
        <v>2257</v>
      </c>
    </row>
    <row r="66" spans="1:31" ht="102">
      <c r="A66" s="1282" t="s">
        <v>1275</v>
      </c>
      <c r="B66" s="1326" t="s">
        <v>979</v>
      </c>
      <c r="C66" s="1349">
        <v>45</v>
      </c>
      <c r="D66" s="1350" t="s">
        <v>2144</v>
      </c>
      <c r="E66" s="1363" t="s">
        <v>2258</v>
      </c>
      <c r="F66" s="1352" t="s">
        <v>2259</v>
      </c>
      <c r="G66" s="1397">
        <v>2</v>
      </c>
      <c r="H66" s="1352" t="s">
        <v>2130</v>
      </c>
      <c r="I66" s="1350" t="s">
        <v>2260</v>
      </c>
      <c r="J66" s="1350" t="s">
        <v>2260</v>
      </c>
      <c r="K66" s="1319">
        <v>1</v>
      </c>
      <c r="L66" s="1319">
        <v>28</v>
      </c>
      <c r="M66" s="1319">
        <v>10</v>
      </c>
      <c r="N66" s="1319">
        <v>16</v>
      </c>
      <c r="O66" s="1319">
        <f t="shared" si="2"/>
        <v>280</v>
      </c>
      <c r="P66" s="1308">
        <f>O66</f>
        <v>280</v>
      </c>
      <c r="Q66" s="1354">
        <v>1</v>
      </c>
      <c r="R66" s="1362">
        <v>20</v>
      </c>
      <c r="S66" s="1362">
        <v>10</v>
      </c>
      <c r="T66" s="1398">
        <v>15.7</v>
      </c>
      <c r="U66" s="1354">
        <f t="shared" si="13"/>
        <v>200</v>
      </c>
      <c r="V66" s="1354">
        <f t="shared" si="11"/>
        <v>400</v>
      </c>
      <c r="W66" s="1357"/>
      <c r="X66" s="1354"/>
      <c r="Y66" s="1354"/>
      <c r="Z66" s="1354">
        <f t="shared" si="9"/>
        <v>400</v>
      </c>
      <c r="AA66" s="1358"/>
      <c r="AB66" s="1359"/>
      <c r="AC66" s="1358"/>
      <c r="AD66" s="1358" t="s">
        <v>2261</v>
      </c>
      <c r="AE66" s="1399" t="s">
        <v>2262</v>
      </c>
    </row>
    <row r="67" spans="1:31" ht="25.5">
      <c r="A67" s="1282" t="s">
        <v>1275</v>
      </c>
      <c r="B67" s="1326" t="s">
        <v>979</v>
      </c>
      <c r="C67" s="1349">
        <v>46</v>
      </c>
      <c r="D67" s="1350" t="s">
        <v>2254</v>
      </c>
      <c r="E67" s="1363" t="s">
        <v>2263</v>
      </c>
      <c r="F67" s="1352" t="s">
        <v>2154</v>
      </c>
      <c r="G67" s="1353">
        <v>1</v>
      </c>
      <c r="H67" s="1352" t="s">
        <v>2130</v>
      </c>
      <c r="I67" s="1396" t="s">
        <v>2126</v>
      </c>
      <c r="J67" s="1350" t="s">
        <v>2246</v>
      </c>
      <c r="K67" s="1319">
        <v>1</v>
      </c>
      <c r="L67" s="1319"/>
      <c r="M67" s="1319"/>
      <c r="N67" s="1319"/>
      <c r="O67" s="1319">
        <f t="shared" si="2"/>
        <v>0</v>
      </c>
      <c r="P67" s="1308">
        <f t="shared" si="12"/>
        <v>0</v>
      </c>
      <c r="Q67" s="1354">
        <v>1</v>
      </c>
      <c r="R67" s="1362">
        <v>12.6</v>
      </c>
      <c r="S67" s="1362">
        <v>8</v>
      </c>
      <c r="T67" s="1364">
        <v>8.8000000000000007</v>
      </c>
      <c r="U67" s="1354">
        <f t="shared" si="13"/>
        <v>100.8</v>
      </c>
      <c r="V67" s="1354">
        <f t="shared" si="11"/>
        <v>100.8</v>
      </c>
      <c r="W67" s="1357"/>
      <c r="X67" s="1354"/>
      <c r="Y67" s="1354"/>
      <c r="Z67" s="1354">
        <f t="shared" si="9"/>
        <v>100.8</v>
      </c>
      <c r="AA67" s="1358"/>
      <c r="AB67" s="1359"/>
      <c r="AC67" s="1358"/>
      <c r="AD67" s="1400" t="s">
        <v>2252</v>
      </c>
      <c r="AE67" s="1365" t="s">
        <v>2264</v>
      </c>
    </row>
    <row r="68" spans="1:31" ht="30" customHeight="1">
      <c r="A68" s="1282" t="s">
        <v>1275</v>
      </c>
      <c r="C68" s="1349">
        <v>47</v>
      </c>
      <c r="D68" s="1350" t="s">
        <v>2169</v>
      </c>
      <c r="E68" s="1363" t="s">
        <v>2265</v>
      </c>
      <c r="F68" s="1352" t="s">
        <v>2266</v>
      </c>
      <c r="G68" s="1353">
        <v>1</v>
      </c>
      <c r="H68" s="1352" t="s">
        <v>2256</v>
      </c>
      <c r="I68" s="1396" t="s">
        <v>2155</v>
      </c>
      <c r="J68" s="1396" t="s">
        <v>2126</v>
      </c>
      <c r="K68" s="1319">
        <v>1</v>
      </c>
      <c r="L68" s="1319"/>
      <c r="M68" s="1319"/>
      <c r="N68" s="1319"/>
      <c r="O68" s="1319">
        <f t="shared" si="2"/>
        <v>0</v>
      </c>
      <c r="P68" s="1308">
        <f t="shared" si="12"/>
        <v>0</v>
      </c>
      <c r="Q68" s="1354">
        <v>1</v>
      </c>
      <c r="R68" s="1362">
        <v>5.2</v>
      </c>
      <c r="S68" s="1362">
        <v>4.9000000000000004</v>
      </c>
      <c r="T68" s="1364">
        <v>0</v>
      </c>
      <c r="U68" s="1354">
        <f t="shared" si="13"/>
        <v>25.480000000000004</v>
      </c>
      <c r="V68" s="1354">
        <f t="shared" si="11"/>
        <v>25.480000000000004</v>
      </c>
      <c r="W68" s="1357"/>
      <c r="X68" s="1354"/>
      <c r="Y68" s="1354"/>
      <c r="Z68" s="1354">
        <f t="shared" si="9"/>
        <v>25.480000000000004</v>
      </c>
      <c r="AA68" s="1358"/>
      <c r="AB68" s="1359"/>
      <c r="AC68" s="1358"/>
      <c r="AD68" s="1358"/>
      <c r="AE68" s="1365" t="s">
        <v>2267</v>
      </c>
    </row>
    <row r="69" spans="1:31" s="1290" customFormat="1" ht="30" customHeight="1">
      <c r="A69" s="1282" t="s">
        <v>979</v>
      </c>
      <c r="B69" s="1291"/>
      <c r="C69" s="1381">
        <v>48</v>
      </c>
      <c r="D69" s="1382" t="s">
        <v>2109</v>
      </c>
      <c r="E69" s="1383" t="s">
        <v>2268</v>
      </c>
      <c r="F69" s="1384" t="s">
        <v>2118</v>
      </c>
      <c r="G69" s="1384">
        <v>1</v>
      </c>
      <c r="H69" s="1384" t="s">
        <v>2130</v>
      </c>
      <c r="I69" s="1382" t="s">
        <v>2269</v>
      </c>
      <c r="J69" s="1382" t="s">
        <v>2246</v>
      </c>
      <c r="K69" s="1386">
        <v>1</v>
      </c>
      <c r="L69" s="1386"/>
      <c r="M69" s="1386"/>
      <c r="N69" s="1386"/>
      <c r="O69" s="1386">
        <f t="shared" si="2"/>
        <v>0</v>
      </c>
      <c r="P69" s="1387">
        <f t="shared" si="12"/>
        <v>0</v>
      </c>
      <c r="Q69" s="1388">
        <v>1</v>
      </c>
      <c r="R69" s="1389">
        <v>7</v>
      </c>
      <c r="S69" s="1389">
        <v>6</v>
      </c>
      <c r="T69" s="1390">
        <v>5</v>
      </c>
      <c r="U69" s="1388"/>
      <c r="V69" s="1388"/>
      <c r="W69" s="1391"/>
      <c r="X69" s="1388"/>
      <c r="Y69" s="1388"/>
      <c r="Z69" s="1388">
        <f t="shared" si="9"/>
        <v>0</v>
      </c>
      <c r="AA69" s="1392"/>
      <c r="AB69" s="1393"/>
      <c r="AC69" s="1392"/>
      <c r="AD69" s="1392"/>
      <c r="AE69" s="1401" t="s">
        <v>2270</v>
      </c>
    </row>
    <row r="70" spans="1:31" s="1290" customFormat="1" ht="30" customHeight="1">
      <c r="A70" s="1282" t="s">
        <v>979</v>
      </c>
      <c r="B70" s="1291"/>
      <c r="C70" s="1381">
        <v>49</v>
      </c>
      <c r="D70" s="1382" t="s">
        <v>2144</v>
      </c>
      <c r="E70" s="1383" t="s">
        <v>2271</v>
      </c>
      <c r="F70" s="1384" t="s">
        <v>2118</v>
      </c>
      <c r="G70" s="1384">
        <v>1</v>
      </c>
      <c r="H70" s="1384" t="s">
        <v>2200</v>
      </c>
      <c r="I70" s="1382" t="s">
        <v>2269</v>
      </c>
      <c r="J70" s="1382" t="s">
        <v>2246</v>
      </c>
      <c r="K70" s="1386">
        <v>1</v>
      </c>
      <c r="L70" s="1386"/>
      <c r="M70" s="1386"/>
      <c r="N70" s="1386"/>
      <c r="O70" s="1386">
        <f t="shared" si="2"/>
        <v>0</v>
      </c>
      <c r="P70" s="1387">
        <f t="shared" si="12"/>
        <v>0</v>
      </c>
      <c r="Q70" s="1388">
        <v>1</v>
      </c>
      <c r="R70" s="1389">
        <v>7</v>
      </c>
      <c r="S70" s="1389">
        <v>6</v>
      </c>
      <c r="T70" s="1390">
        <v>5</v>
      </c>
      <c r="U70" s="1388"/>
      <c r="V70" s="1388"/>
      <c r="W70" s="1391"/>
      <c r="X70" s="1388"/>
      <c r="Y70" s="1388"/>
      <c r="Z70" s="1388">
        <f t="shared" si="9"/>
        <v>0</v>
      </c>
      <c r="AA70" s="1402"/>
      <c r="AB70" s="1403"/>
      <c r="AC70" s="1402"/>
      <c r="AD70" s="1402"/>
      <c r="AE70" s="1401" t="s">
        <v>2272</v>
      </c>
    </row>
    <row r="71" spans="1:31" ht="30" customHeight="1">
      <c r="A71" s="1282" t="s">
        <v>1275</v>
      </c>
      <c r="C71" s="1349">
        <v>50</v>
      </c>
      <c r="D71" s="1350" t="s">
        <v>2144</v>
      </c>
      <c r="E71" s="1363" t="s">
        <v>2273</v>
      </c>
      <c r="F71" s="1352" t="s">
        <v>2266</v>
      </c>
      <c r="G71" s="1353">
        <v>1</v>
      </c>
      <c r="H71" s="1352" t="s">
        <v>2256</v>
      </c>
      <c r="I71" s="1396" t="s">
        <v>2126</v>
      </c>
      <c r="J71" s="1396" t="s">
        <v>2155</v>
      </c>
      <c r="K71" s="1319">
        <v>1</v>
      </c>
      <c r="L71" s="1319"/>
      <c r="M71" s="1319"/>
      <c r="N71" s="1319"/>
      <c r="O71" s="1319">
        <f t="shared" si="2"/>
        <v>0</v>
      </c>
      <c r="P71" s="1380">
        <f t="shared" si="12"/>
        <v>0</v>
      </c>
      <c r="Q71" s="1354">
        <v>1</v>
      </c>
      <c r="R71" s="1362">
        <v>5.2</v>
      </c>
      <c r="S71" s="1362">
        <v>4.9000000000000004</v>
      </c>
      <c r="T71" s="1364">
        <v>0</v>
      </c>
      <c r="U71" s="1354">
        <f t="shared" si="13"/>
        <v>25.480000000000004</v>
      </c>
      <c r="V71" s="1354">
        <f t="shared" si="11"/>
        <v>25.480000000000004</v>
      </c>
      <c r="W71" s="1357"/>
      <c r="X71" s="1354"/>
      <c r="Y71" s="1354"/>
      <c r="Z71" s="1354">
        <f t="shared" si="9"/>
        <v>25.480000000000004</v>
      </c>
      <c r="AA71" s="1358"/>
      <c r="AB71" s="1359"/>
      <c r="AC71" s="1358"/>
      <c r="AD71" s="1358"/>
      <c r="AE71" s="1365" t="s">
        <v>2274</v>
      </c>
    </row>
    <row r="72" spans="1:31" s="1290" customFormat="1" ht="38.25">
      <c r="A72" s="1282" t="s">
        <v>1275</v>
      </c>
      <c r="B72" s="1291"/>
      <c r="C72" s="1349">
        <v>51</v>
      </c>
      <c r="D72" s="1350" t="s">
        <v>2109</v>
      </c>
      <c r="E72" s="1363" t="s">
        <v>2275</v>
      </c>
      <c r="F72" s="1352" t="s">
        <v>2154</v>
      </c>
      <c r="G72" s="1353">
        <v>1</v>
      </c>
      <c r="H72" s="1352" t="s">
        <v>2130</v>
      </c>
      <c r="I72" s="1396" t="s">
        <v>2126</v>
      </c>
      <c r="J72" s="1350" t="s">
        <v>2246</v>
      </c>
      <c r="K72" s="1319">
        <v>1</v>
      </c>
      <c r="L72" s="1319">
        <v>24</v>
      </c>
      <c r="M72" s="1319">
        <v>6</v>
      </c>
      <c r="N72" s="1319">
        <v>9</v>
      </c>
      <c r="O72" s="1319">
        <f t="shared" si="2"/>
        <v>144</v>
      </c>
      <c r="P72" s="1380">
        <f t="shared" si="12"/>
        <v>144</v>
      </c>
      <c r="Q72" s="1354">
        <v>1</v>
      </c>
      <c r="R72" s="1362">
        <v>24</v>
      </c>
      <c r="S72" s="1362">
        <v>6</v>
      </c>
      <c r="T72" s="1364">
        <v>7.3</v>
      </c>
      <c r="U72" s="1354">
        <f t="shared" si="13"/>
        <v>144</v>
      </c>
      <c r="V72" s="1354">
        <f t="shared" si="11"/>
        <v>144</v>
      </c>
      <c r="W72" s="1357"/>
      <c r="X72" s="1354"/>
      <c r="Y72" s="1354"/>
      <c r="Z72" s="1354">
        <f t="shared" si="9"/>
        <v>144</v>
      </c>
      <c r="AA72" s="1358"/>
      <c r="AB72" s="1359"/>
      <c r="AC72" s="1358"/>
      <c r="AD72" s="1358" t="s">
        <v>2276</v>
      </c>
      <c r="AE72" s="1365" t="s">
        <v>2277</v>
      </c>
    </row>
    <row r="73" spans="1:31" s="1290" customFormat="1" ht="30" customHeight="1">
      <c r="A73" s="1282" t="s">
        <v>1275</v>
      </c>
      <c r="B73" s="1291"/>
      <c r="C73" s="1349">
        <v>52</v>
      </c>
      <c r="D73" s="1350" t="s">
        <v>2254</v>
      </c>
      <c r="E73" s="1363" t="s">
        <v>2278</v>
      </c>
      <c r="F73" s="1352" t="s">
        <v>2266</v>
      </c>
      <c r="G73" s="1353">
        <v>1</v>
      </c>
      <c r="H73" s="1352" t="s">
        <v>2256</v>
      </c>
      <c r="I73" s="1396" t="s">
        <v>2126</v>
      </c>
      <c r="J73" s="1396" t="s">
        <v>2155</v>
      </c>
      <c r="K73" s="1380"/>
      <c r="L73" s="1380"/>
      <c r="M73" s="1380"/>
      <c r="N73" s="1380"/>
      <c r="O73" s="1380"/>
      <c r="P73" s="1380"/>
      <c r="Q73" s="1354">
        <v>1</v>
      </c>
      <c r="R73" s="1362">
        <v>4</v>
      </c>
      <c r="S73" s="1362">
        <v>2</v>
      </c>
      <c r="T73" s="1364">
        <v>0</v>
      </c>
      <c r="U73" s="1354">
        <f t="shared" si="13"/>
        <v>8</v>
      </c>
      <c r="V73" s="1354">
        <f t="shared" si="11"/>
        <v>8</v>
      </c>
      <c r="W73" s="1357"/>
      <c r="X73" s="1354"/>
      <c r="Y73" s="1354"/>
      <c r="Z73" s="1354">
        <f t="shared" si="9"/>
        <v>8</v>
      </c>
      <c r="AA73" s="1358"/>
      <c r="AB73" s="1359"/>
      <c r="AC73" s="1358"/>
      <c r="AD73" s="1358"/>
      <c r="AE73" s="1365" t="s">
        <v>2279</v>
      </c>
    </row>
    <row r="74" spans="1:31" s="1290" customFormat="1" ht="30" customHeight="1">
      <c r="A74" s="1282" t="s">
        <v>852</v>
      </c>
      <c r="B74" s="1291"/>
      <c r="C74" s="1349">
        <v>53</v>
      </c>
      <c r="D74" s="1350" t="s">
        <v>2109</v>
      </c>
      <c r="E74" s="1363" t="s">
        <v>2280</v>
      </c>
      <c r="F74" s="1352" t="s">
        <v>1574</v>
      </c>
      <c r="G74" s="1353">
        <v>1</v>
      </c>
      <c r="H74" s="1352" t="s">
        <v>2200</v>
      </c>
      <c r="I74" s="1396" t="s">
        <v>2126</v>
      </c>
      <c r="J74" s="1396" t="s">
        <v>2281</v>
      </c>
      <c r="K74" s="1380"/>
      <c r="L74" s="1380"/>
      <c r="M74" s="1380"/>
      <c r="N74" s="1380"/>
      <c r="O74" s="1380"/>
      <c r="P74" s="1380"/>
      <c r="Q74" s="1354">
        <v>1</v>
      </c>
      <c r="R74" s="1404">
        <v>15</v>
      </c>
      <c r="S74" s="1404">
        <v>7.5</v>
      </c>
      <c r="T74" s="1398">
        <v>7.3</v>
      </c>
      <c r="U74" s="1354">
        <f t="shared" si="13"/>
        <v>112.5</v>
      </c>
      <c r="V74" s="1354">
        <f t="shared" si="11"/>
        <v>112.5</v>
      </c>
      <c r="W74" s="1357"/>
      <c r="X74" s="1354"/>
      <c r="Y74" s="1354"/>
      <c r="Z74" s="1354">
        <f t="shared" si="9"/>
        <v>112.5</v>
      </c>
      <c r="AA74" s="1358"/>
      <c r="AB74" s="1359"/>
      <c r="AC74" s="1358"/>
      <c r="AD74" s="1405" t="s">
        <v>2276</v>
      </c>
      <c r="AE74" s="1406" t="s">
        <v>2282</v>
      </c>
    </row>
    <row r="75" spans="1:31" s="1290" customFormat="1" ht="30" customHeight="1">
      <c r="A75" s="1282" t="s">
        <v>1275</v>
      </c>
      <c r="B75" s="1291"/>
      <c r="C75" s="1349">
        <v>54</v>
      </c>
      <c r="D75" s="1350" t="s">
        <v>2109</v>
      </c>
      <c r="E75" s="1363" t="s">
        <v>2283</v>
      </c>
      <c r="F75" s="1352" t="s">
        <v>2154</v>
      </c>
      <c r="G75" s="1353">
        <v>1</v>
      </c>
      <c r="H75" s="1352" t="s">
        <v>2200</v>
      </c>
      <c r="I75" s="1396" t="s">
        <v>2126</v>
      </c>
      <c r="J75" s="1396" t="s">
        <v>2281</v>
      </c>
      <c r="K75" s="1380"/>
      <c r="L75" s="1380"/>
      <c r="M75" s="1380"/>
      <c r="N75" s="1380"/>
      <c r="O75" s="1380"/>
      <c r="P75" s="1380"/>
      <c r="Q75" s="1354">
        <v>1</v>
      </c>
      <c r="R75" s="1404">
        <v>15</v>
      </c>
      <c r="S75" s="1404">
        <v>7.5</v>
      </c>
      <c r="T75" s="1398">
        <v>7.3</v>
      </c>
      <c r="U75" s="1354">
        <f t="shared" si="13"/>
        <v>112.5</v>
      </c>
      <c r="V75" s="1354">
        <f t="shared" si="11"/>
        <v>112.5</v>
      </c>
      <c r="W75" s="1357"/>
      <c r="X75" s="1354"/>
      <c r="Y75" s="1354"/>
      <c r="Z75" s="1354">
        <f t="shared" si="9"/>
        <v>112.5</v>
      </c>
      <c r="AA75" s="1358"/>
      <c r="AB75" s="1359"/>
      <c r="AC75" s="1358"/>
      <c r="AD75" s="1358" t="s">
        <v>2284</v>
      </c>
      <c r="AE75" s="1406" t="s">
        <v>2285</v>
      </c>
    </row>
    <row r="76" spans="1:31" ht="30" customHeight="1" thickBot="1">
      <c r="C76" s="1349"/>
      <c r="D76" s="1350"/>
      <c r="E76" s="1363"/>
      <c r="F76" s="1352"/>
      <c r="G76" s="1353"/>
      <c r="H76" s="1352"/>
      <c r="I76" s="1350"/>
      <c r="J76" s="1350"/>
      <c r="K76" s="1407"/>
      <c r="L76" s="1407"/>
      <c r="M76" s="1407"/>
      <c r="N76" s="1407"/>
      <c r="O76" s="1407"/>
      <c r="P76" s="1407"/>
      <c r="Q76" s="1354"/>
      <c r="R76" s="1362"/>
      <c r="S76" s="1362"/>
      <c r="T76" s="1364"/>
      <c r="U76" s="1354"/>
      <c r="V76" s="1354"/>
      <c r="W76" s="1357"/>
      <c r="X76" s="1354"/>
      <c r="Y76" s="1354"/>
      <c r="Z76" s="1354"/>
      <c r="AA76" s="1358"/>
      <c r="AB76" s="1359"/>
      <c r="AC76" s="1358"/>
      <c r="AD76" s="1358"/>
      <c r="AE76" s="1365"/>
    </row>
    <row r="77" spans="1:31" ht="24.75" customHeight="1">
      <c r="C77" s="1408"/>
      <c r="D77" s="1409"/>
      <c r="E77" s="1409" t="s">
        <v>2286</v>
      </c>
      <c r="F77" s="1410"/>
      <c r="G77" s="1410">
        <f>SUMIF($F7:$F$75,"B",G7:G75)</f>
        <v>18</v>
      </c>
      <c r="H77" s="1410"/>
      <c r="I77" s="1410"/>
      <c r="J77" s="1410"/>
      <c r="K77" s="1410"/>
      <c r="L77" s="1410"/>
      <c r="M77" s="1410"/>
      <c r="N77" s="1410"/>
      <c r="O77" s="1411">
        <f>SUMIF($F7:$F$72,"B",O7:O72)</f>
        <v>9986.19</v>
      </c>
      <c r="P77" s="1411">
        <f>SUMIF($F7:$F$72,"B",P7:P72)</f>
        <v>22246.190000000002</v>
      </c>
      <c r="Q77" s="1411"/>
      <c r="R77" s="1412"/>
      <c r="S77" s="1412"/>
      <c r="T77" s="1412"/>
      <c r="U77" s="1411">
        <f>SUMIF($F7:$F$75,"B",U7:U75)</f>
        <v>9986.19</v>
      </c>
      <c r="V77" s="1411">
        <f>SUMIF($F7:$F$75,"B",V7:V75)</f>
        <v>22301.440000000002</v>
      </c>
      <c r="W77" s="1411">
        <f>SUMIF($F7:$F$68,"B",W7:W68)</f>
        <v>0</v>
      </c>
      <c r="X77" s="1411">
        <f>SUMIF($F7:$F$68,"B",X7:X68)</f>
        <v>0</v>
      </c>
      <c r="Y77" s="1411">
        <f>SUMIF($F7:$F$68,"B",Y7:Y68)</f>
        <v>0</v>
      </c>
      <c r="Z77" s="1411">
        <f t="shared" ref="Z77:Z82" si="14">V77+W77+X77</f>
        <v>22301.440000000002</v>
      </c>
      <c r="AA77" s="1413"/>
      <c r="AB77" s="1413"/>
      <c r="AC77" s="1413"/>
      <c r="AD77" s="1413"/>
      <c r="AE77" s="1414"/>
    </row>
    <row r="78" spans="1:31" ht="24.75" customHeight="1">
      <c r="C78" s="1315"/>
      <c r="D78" s="1317"/>
      <c r="E78" s="1317" t="s">
        <v>2287</v>
      </c>
      <c r="F78" s="1316"/>
      <c r="G78" s="1316">
        <f>SUMIF($F$7:$F$75,"CS",G7:G75)</f>
        <v>2</v>
      </c>
      <c r="H78" s="1316"/>
      <c r="I78" s="1316"/>
      <c r="J78" s="1316"/>
      <c r="K78" s="1316"/>
      <c r="L78" s="1316"/>
      <c r="M78" s="1316"/>
      <c r="N78" s="1316"/>
      <c r="O78" s="1320">
        <f>SUMIF($F$7:$F$72,"CS",O7:O72)</f>
        <v>280</v>
      </c>
      <c r="P78" s="1320">
        <f>SUMIF($F$7:$F$72,"CS",P7:P72)</f>
        <v>280</v>
      </c>
      <c r="Q78" s="1320"/>
      <c r="R78" s="1321"/>
      <c r="S78" s="1321"/>
      <c r="T78" s="1321"/>
      <c r="U78" s="1320">
        <f>SUMIF($F$7:$F$75,"CS",U7:U75)</f>
        <v>200</v>
      </c>
      <c r="V78" s="1320">
        <f>SUMIF($F$7:$F$75,"CS",V7:V75)</f>
        <v>400</v>
      </c>
      <c r="W78" s="1320">
        <f>SUMIF($F$7:$F$68,"CS",W7:W68)</f>
        <v>0</v>
      </c>
      <c r="X78" s="1320">
        <f>SUMIF($F$7:$F$68,"CS",X7:X68)</f>
        <v>0</v>
      </c>
      <c r="Y78" s="1320">
        <f>SUMIF($F$7:$F$68,"CS",Y7:Y68)</f>
        <v>0</v>
      </c>
      <c r="Z78" s="1320">
        <f t="shared" si="14"/>
        <v>400</v>
      </c>
      <c r="AA78" s="1323"/>
      <c r="AB78" s="1323"/>
      <c r="AC78" s="1323"/>
      <c r="AD78" s="1323"/>
      <c r="AE78" s="1415"/>
    </row>
    <row r="79" spans="1:31" ht="24.75" customHeight="1">
      <c r="C79" s="1315"/>
      <c r="D79" s="1317"/>
      <c r="E79" s="1317" t="s">
        <v>2288</v>
      </c>
      <c r="F79" s="1316"/>
      <c r="G79" s="1316">
        <f>SUMIF($F$7:$F$75,"OS",G7:G75)</f>
        <v>31</v>
      </c>
      <c r="H79" s="1316"/>
      <c r="I79" s="1316"/>
      <c r="J79" s="1316"/>
      <c r="K79" s="1316"/>
      <c r="L79" s="1316"/>
      <c r="M79" s="1316"/>
      <c r="N79" s="1316"/>
      <c r="O79" s="1320">
        <f>SUMIF($F$7:$F$72,"OS",O7:O72)</f>
        <v>2007.57</v>
      </c>
      <c r="P79" s="1320">
        <f>SUMIF($F$7:$F$72,"OS",P7:P76)</f>
        <v>2111.2600000000002</v>
      </c>
      <c r="Q79" s="1320"/>
      <c r="R79" s="1321"/>
      <c r="S79" s="1321"/>
      <c r="T79" s="1321"/>
      <c r="U79" s="1320">
        <f>SUMIF($F$7:$F$75,"OS",U7:U75)</f>
        <v>2997.3700000000003</v>
      </c>
      <c r="V79" s="1320">
        <f>SUMIF($F$7:$F$75,"OS",V7:V76)</f>
        <v>3101.0600000000004</v>
      </c>
      <c r="W79" s="1320">
        <f>SUMIF($F$7:$F$68,"OS",W7:W68)</f>
        <v>0</v>
      </c>
      <c r="X79" s="1320">
        <f>SUMIF($F$7:$F$68,"OS",X7:X68)</f>
        <v>0</v>
      </c>
      <c r="Y79" s="1320">
        <f>SUMIF($F$7:$F$68,"OS",Y7:Y68)</f>
        <v>0</v>
      </c>
      <c r="Z79" s="1320">
        <f t="shared" si="14"/>
        <v>3101.0600000000004</v>
      </c>
      <c r="AA79" s="1323"/>
      <c r="AB79" s="1323"/>
      <c r="AC79" s="1323"/>
      <c r="AD79" s="1323"/>
      <c r="AE79" s="1415"/>
    </row>
    <row r="80" spans="1:31" ht="24.75" customHeight="1">
      <c r="C80" s="1315"/>
      <c r="D80" s="1317"/>
      <c r="E80" s="1317" t="s">
        <v>2289</v>
      </c>
      <c r="F80" s="1316"/>
      <c r="G80" s="1316">
        <f>SUMIF($F$7:$F$75,"PS",G7:G75)</f>
        <v>7</v>
      </c>
      <c r="H80" s="1316"/>
      <c r="I80" s="1316"/>
      <c r="J80" s="1316"/>
      <c r="K80" s="1316"/>
      <c r="L80" s="1316"/>
      <c r="M80" s="1316"/>
      <c r="N80" s="1316"/>
      <c r="O80" s="1320">
        <f>SUMIF($F$7:$F$72,"PS",O7:O72)</f>
        <v>2237.5</v>
      </c>
      <c r="P80" s="1320">
        <f>SUMIF($F$7:$F$72,"PS",P7:P72)</f>
        <v>2237.5</v>
      </c>
      <c r="Q80" s="1320"/>
      <c r="R80" s="1321"/>
      <c r="S80" s="1321"/>
      <c r="T80" s="1321"/>
      <c r="U80" s="1320">
        <f>SUMIF($F$7:$F$73,"PS",U7:U73)</f>
        <v>2247.5</v>
      </c>
      <c r="V80" s="1320">
        <f>SUMIF($F$7:$F$73,"PS",V7:V73)</f>
        <v>2247.5</v>
      </c>
      <c r="W80" s="1320">
        <f>SUMIF($F$7:$F$68,"PS",W7:W68)</f>
        <v>0</v>
      </c>
      <c r="X80" s="1320">
        <f>SUMIF($F$7:$F$68,"PS",X7:X68)</f>
        <v>0</v>
      </c>
      <c r="Y80" s="1320">
        <f>SUMIF($F$7:$F$68,"PS",Y7:Y68)</f>
        <v>0</v>
      </c>
      <c r="Z80" s="1320">
        <f>V80+W80+X80</f>
        <v>2247.5</v>
      </c>
      <c r="AA80" s="1323"/>
      <c r="AB80" s="1323"/>
      <c r="AC80" s="1323"/>
      <c r="AD80" s="1323"/>
      <c r="AE80" s="1415"/>
    </row>
    <row r="81" spans="3:31" ht="24.75" customHeight="1">
      <c r="C81" s="1349"/>
      <c r="D81" s="1357"/>
      <c r="E81" s="1357" t="s">
        <v>2290</v>
      </c>
      <c r="F81" s="1352"/>
      <c r="G81" s="1352">
        <f>SUMIF($F$7:$F$75,"FDN",G7:G75)</f>
        <v>5</v>
      </c>
      <c r="H81" s="1352"/>
      <c r="I81" s="1352"/>
      <c r="J81" s="1352"/>
      <c r="K81" s="1352"/>
      <c r="L81" s="1352"/>
      <c r="M81" s="1352"/>
      <c r="N81" s="1352"/>
      <c r="O81" s="1416">
        <f>SUMIF($F$7:$F$72,"FDN",O7:O72)</f>
        <v>26</v>
      </c>
      <c r="P81" s="1416">
        <f>SUMIF($F$7:$F$68,"FDN",P7:P72)</f>
        <v>26</v>
      </c>
      <c r="Q81" s="1354"/>
      <c r="R81" s="1362"/>
      <c r="S81" s="1362"/>
      <c r="T81" s="1362"/>
      <c r="U81" s="1416">
        <f>SUMIF($F$7:$F$75,"FDN",U7:U75)</f>
        <v>86.740000000000009</v>
      </c>
      <c r="V81" s="1416">
        <f>SUMIF($F$7:$F$75,"FDN",V7:V75)</f>
        <v>86.740000000000009</v>
      </c>
      <c r="W81" s="1416">
        <f>SUMIF($F$7:$F$68,"FDN",W7:W68)</f>
        <v>0</v>
      </c>
      <c r="X81" s="1416">
        <f>SUMIF($F$7:$F$68,"FDN",X7:X68)</f>
        <v>0</v>
      </c>
      <c r="Y81" s="1416">
        <f>SUMIF($F$7:$F$68,"FDN",Y7:Y68)</f>
        <v>0</v>
      </c>
      <c r="Z81" s="1417">
        <f>V81+W81+X81</f>
        <v>86.740000000000009</v>
      </c>
      <c r="AA81" s="1358"/>
      <c r="AB81" s="1358"/>
      <c r="AC81" s="1358"/>
      <c r="AD81" s="1358"/>
      <c r="AE81" s="1418"/>
    </row>
    <row r="82" spans="3:31" ht="24.75" customHeight="1" thickBot="1">
      <c r="C82" s="1419"/>
      <c r="D82" s="1420"/>
      <c r="E82" s="1420" t="s">
        <v>2291</v>
      </c>
      <c r="F82" s="1421"/>
      <c r="G82" s="1421">
        <f>SUM(G77:G81)</f>
        <v>63</v>
      </c>
      <c r="H82" s="1421"/>
      <c r="I82" s="1421"/>
      <c r="J82" s="1421"/>
      <c r="K82" s="1421"/>
      <c r="L82" s="1421"/>
      <c r="M82" s="1421"/>
      <c r="N82" s="1421"/>
      <c r="O82" s="1422">
        <f>SUM(O7:O72)</f>
        <v>48199.214999999997</v>
      </c>
      <c r="P82" s="1422">
        <f>SUM(P7:P72)</f>
        <v>48362.904999999992</v>
      </c>
      <c r="Q82" s="1422"/>
      <c r="R82" s="1423"/>
      <c r="S82" s="1423"/>
      <c r="T82" s="1423"/>
      <c r="U82" s="1422">
        <f>SUM(U7:U75)</f>
        <v>49235.005000000005</v>
      </c>
      <c r="V82" s="1422">
        <f>SUM(V7:V75)</f>
        <v>49598.695</v>
      </c>
      <c r="W82" s="1422">
        <f>SUM(W7:W68)</f>
        <v>0</v>
      </c>
      <c r="X82" s="1422">
        <f>SUM(X7:X68)</f>
        <v>0</v>
      </c>
      <c r="Y82" s="1422">
        <f>SUM(Y7:Y68)</f>
        <v>0</v>
      </c>
      <c r="Z82" s="1422">
        <f t="shared" si="14"/>
        <v>49598.695</v>
      </c>
      <c r="AA82" s="1424"/>
      <c r="AB82" s="1424"/>
      <c r="AC82" s="1424"/>
      <c r="AD82" s="1424"/>
      <c r="AE82" s="1425"/>
    </row>
    <row r="83" spans="3:31" ht="44.25" customHeight="1">
      <c r="C83" s="1426"/>
      <c r="D83" s="1426"/>
      <c r="E83" s="5329" t="s">
        <v>2292</v>
      </c>
      <c r="F83" s="5329"/>
      <c r="G83" s="5329"/>
      <c r="H83" s="5329"/>
      <c r="I83" s="5329"/>
      <c r="J83" s="5329"/>
      <c r="K83" s="5329"/>
      <c r="L83" s="5329"/>
      <c r="M83" s="5329"/>
      <c r="N83" s="5329"/>
      <c r="O83" s="5329"/>
      <c r="P83" s="5329"/>
      <c r="Q83" s="5329"/>
      <c r="R83" s="5329"/>
      <c r="S83" s="5329"/>
      <c r="T83" s="5329"/>
      <c r="U83" s="5329"/>
      <c r="V83" s="5329"/>
      <c r="W83" s="5329"/>
      <c r="X83" s="5329"/>
      <c r="Y83" s="5329"/>
      <c r="Z83" s="5329"/>
      <c r="AA83" s="1427"/>
      <c r="AB83" s="1427"/>
      <c r="AC83" s="1427"/>
      <c r="AD83" s="1427"/>
      <c r="AE83" s="1426"/>
    </row>
    <row r="84" spans="3:31" ht="24.75" customHeight="1">
      <c r="C84" s="1284"/>
      <c r="E84" s="1428" t="s">
        <v>2293</v>
      </c>
      <c r="F84" s="1284"/>
      <c r="G84" s="1284"/>
      <c r="H84" s="1284"/>
      <c r="I84" s="1284"/>
      <c r="J84" s="1284"/>
      <c r="K84" s="1284"/>
      <c r="L84" s="1284"/>
      <c r="M84" s="1284"/>
      <c r="N84" s="1284"/>
      <c r="O84" s="1284"/>
      <c r="P84" s="1284"/>
      <c r="Q84" s="1284"/>
      <c r="R84" s="1284"/>
      <c r="S84" s="1284"/>
      <c r="T84" s="1284"/>
      <c r="U84" s="1284"/>
      <c r="V84" s="1429">
        <f>V82-P82</f>
        <v>1235.7900000000081</v>
      </c>
    </row>
    <row r="85" spans="3:31" ht="24.75" customHeight="1">
      <c r="C85" s="1284"/>
      <c r="E85" s="1428" t="s">
        <v>2294</v>
      </c>
      <c r="F85" s="1284"/>
      <c r="G85" s="1284"/>
      <c r="H85" s="1284"/>
      <c r="I85" s="1284"/>
      <c r="J85" s="1284"/>
      <c r="K85" s="1284"/>
      <c r="L85" s="1284"/>
      <c r="M85" s="1284"/>
      <c r="N85" s="1284"/>
      <c r="O85" s="1284"/>
      <c r="P85" s="1284"/>
      <c r="Q85" s="1284"/>
      <c r="R85" s="1284"/>
      <c r="S85" s="1284"/>
      <c r="T85" s="1284"/>
      <c r="U85" s="1284"/>
    </row>
    <row r="86" spans="3:31" ht="24.75" customHeight="1">
      <c r="C86" s="1284"/>
      <c r="E86" s="1428"/>
      <c r="F86" s="1284"/>
      <c r="G86" s="1284"/>
      <c r="H86" s="1284"/>
      <c r="I86" s="1284"/>
      <c r="J86" s="1284"/>
      <c r="K86" s="1284"/>
      <c r="L86" s="1284"/>
      <c r="M86" s="1284"/>
      <c r="N86" s="1284"/>
      <c r="O86" s="1284"/>
      <c r="P86" s="1284"/>
      <c r="Q86" s="1284"/>
      <c r="R86" s="1284"/>
      <c r="S86" s="1284"/>
      <c r="T86" s="1284"/>
      <c r="U86" s="1284"/>
    </row>
    <row r="87" spans="3:31" ht="25.5" customHeight="1">
      <c r="E87" s="1428"/>
    </row>
    <row r="88" spans="3:31" ht="25.5" customHeight="1" thickBot="1">
      <c r="E88" s="5330" t="s">
        <v>2295</v>
      </c>
      <c r="F88" s="5331"/>
      <c r="G88" s="5331"/>
      <c r="H88" s="5331"/>
      <c r="I88" s="5331"/>
      <c r="J88" s="5331"/>
      <c r="K88" s="5331"/>
      <c r="L88" s="5331"/>
      <c r="M88" s="5331"/>
      <c r="N88" s="5331"/>
      <c r="O88" s="5331"/>
      <c r="P88" s="5331"/>
      <c r="Q88" s="5331"/>
      <c r="R88" s="5331"/>
      <c r="S88" s="5331"/>
      <c r="T88" s="5332"/>
    </row>
    <row r="89" spans="3:31" ht="25.5" customHeight="1">
      <c r="E89" s="1430" t="s">
        <v>2296</v>
      </c>
      <c r="F89" s="1431" t="s">
        <v>2297</v>
      </c>
      <c r="G89" s="1432" t="s">
        <v>2298</v>
      </c>
      <c r="H89" s="1433"/>
      <c r="I89" s="1433"/>
      <c r="J89" s="1433"/>
      <c r="K89" s="1433"/>
      <c r="L89" s="1433"/>
      <c r="M89" s="1433"/>
      <c r="N89" s="1433"/>
      <c r="O89" s="1433"/>
      <c r="P89" s="1433"/>
      <c r="Q89" s="1433"/>
      <c r="R89" s="1433"/>
      <c r="S89" s="1433"/>
      <c r="T89" s="1434"/>
    </row>
    <row r="90" spans="3:31">
      <c r="E90" s="1435" t="s">
        <v>2299</v>
      </c>
      <c r="F90" s="1436" t="s">
        <v>2300</v>
      </c>
      <c r="G90" s="5328" t="s">
        <v>2301</v>
      </c>
      <c r="H90" s="5326"/>
      <c r="I90" s="5326"/>
      <c r="J90" s="5326"/>
      <c r="K90" s="5326"/>
      <c r="L90" s="5326"/>
      <c r="M90" s="5326"/>
      <c r="N90" s="5326"/>
      <c r="O90" s="5326"/>
      <c r="P90" s="5326"/>
      <c r="Q90" s="5326"/>
      <c r="R90" s="5326"/>
      <c r="S90" s="5326"/>
      <c r="T90" s="5327"/>
    </row>
    <row r="91" spans="3:31" ht="44.25" customHeight="1">
      <c r="E91" s="1435" t="s">
        <v>2302</v>
      </c>
      <c r="F91" s="1436" t="s">
        <v>2303</v>
      </c>
      <c r="G91" s="5333" t="s">
        <v>2304</v>
      </c>
      <c r="H91" s="5326"/>
      <c r="I91" s="5326"/>
      <c r="J91" s="5326"/>
      <c r="K91" s="5326"/>
      <c r="L91" s="5326"/>
      <c r="M91" s="5326"/>
      <c r="N91" s="5326"/>
      <c r="O91" s="5326"/>
      <c r="P91" s="5326"/>
      <c r="Q91" s="5326"/>
      <c r="R91" s="5326"/>
      <c r="S91" s="5326"/>
      <c r="T91" s="5327"/>
    </row>
    <row r="92" spans="3:31" ht="12.75" customHeight="1">
      <c r="E92" s="1435" t="s">
        <v>2305</v>
      </c>
      <c r="F92" s="1436" t="s">
        <v>2306</v>
      </c>
      <c r="G92" s="5328" t="s">
        <v>2307</v>
      </c>
      <c r="H92" s="5326"/>
      <c r="I92" s="5326"/>
      <c r="J92" s="5326"/>
      <c r="K92" s="5326"/>
      <c r="L92" s="5326"/>
      <c r="M92" s="5326"/>
      <c r="N92" s="5326"/>
      <c r="O92" s="5326"/>
      <c r="P92" s="5326"/>
      <c r="Q92" s="5326"/>
      <c r="R92" s="5326"/>
      <c r="S92" s="5326"/>
      <c r="T92" s="5327"/>
    </row>
    <row r="93" spans="3:31" ht="173.25" customHeight="1">
      <c r="E93" s="1435" t="s">
        <v>2308</v>
      </c>
      <c r="F93" s="1436" t="s">
        <v>2309</v>
      </c>
      <c r="G93" s="5328" t="s">
        <v>2310</v>
      </c>
      <c r="H93" s="5326"/>
      <c r="I93" s="5326"/>
      <c r="J93" s="5326"/>
      <c r="K93" s="5326"/>
      <c r="L93" s="5326"/>
      <c r="M93" s="5326"/>
      <c r="N93" s="5326"/>
      <c r="O93" s="5326"/>
      <c r="P93" s="5326"/>
      <c r="Q93" s="5326"/>
      <c r="R93" s="5326"/>
      <c r="S93" s="5326"/>
      <c r="T93" s="5327"/>
    </row>
    <row r="94" spans="3:31" ht="45" customHeight="1">
      <c r="E94" s="1435" t="s">
        <v>2311</v>
      </c>
      <c r="F94" s="1436" t="s">
        <v>2312</v>
      </c>
      <c r="G94" s="5328" t="s">
        <v>2313</v>
      </c>
      <c r="H94" s="5326"/>
      <c r="I94" s="5326"/>
      <c r="J94" s="5326"/>
      <c r="K94" s="5326"/>
      <c r="L94" s="5326"/>
      <c r="M94" s="5326"/>
      <c r="N94" s="5326"/>
      <c r="O94" s="5326"/>
      <c r="P94" s="5326"/>
      <c r="Q94" s="5326"/>
      <c r="R94" s="5326"/>
      <c r="S94" s="5326"/>
      <c r="T94" s="5327"/>
    </row>
    <row r="95" spans="3:31" ht="64.5" customHeight="1">
      <c r="E95" s="1435" t="s">
        <v>2314</v>
      </c>
      <c r="F95" s="1436" t="s">
        <v>2315</v>
      </c>
      <c r="G95" s="5325" t="s">
        <v>2316</v>
      </c>
      <c r="H95" s="5326"/>
      <c r="I95" s="5326"/>
      <c r="J95" s="5326"/>
      <c r="K95" s="5326"/>
      <c r="L95" s="5326"/>
      <c r="M95" s="5326"/>
      <c r="N95" s="5326"/>
      <c r="O95" s="5326"/>
      <c r="P95" s="5326"/>
      <c r="Q95" s="5326"/>
      <c r="R95" s="5326"/>
      <c r="S95" s="5326"/>
      <c r="T95" s="5327"/>
    </row>
    <row r="96" spans="3:31" ht="51.75" customHeight="1">
      <c r="E96" s="1435" t="s">
        <v>2317</v>
      </c>
      <c r="F96" s="1436" t="s">
        <v>2318</v>
      </c>
      <c r="G96" s="5325" t="s">
        <v>2319</v>
      </c>
      <c r="H96" s="5326"/>
      <c r="I96" s="5326"/>
      <c r="J96" s="5326"/>
      <c r="K96" s="5326"/>
      <c r="L96" s="5326"/>
      <c r="M96" s="5326"/>
      <c r="N96" s="5326"/>
      <c r="O96" s="5326"/>
      <c r="P96" s="5326"/>
      <c r="Q96" s="5326"/>
      <c r="R96" s="5326"/>
      <c r="S96" s="5326"/>
      <c r="T96" s="5327"/>
    </row>
    <row r="97" spans="5:20">
      <c r="E97" s="1435" t="s">
        <v>2320</v>
      </c>
      <c r="F97" s="1436" t="s">
        <v>2321</v>
      </c>
      <c r="G97" s="5325" t="s">
        <v>2322</v>
      </c>
      <c r="H97" s="5326"/>
      <c r="I97" s="5326"/>
      <c r="J97" s="5326"/>
      <c r="K97" s="5326"/>
      <c r="L97" s="5326"/>
      <c r="M97" s="5326"/>
      <c r="N97" s="5326"/>
      <c r="O97" s="5326"/>
      <c r="P97" s="5326"/>
      <c r="Q97" s="5326"/>
      <c r="R97" s="5326"/>
      <c r="S97" s="5326"/>
      <c r="T97" s="5327"/>
    </row>
    <row r="98" spans="5:20" ht="49.5" customHeight="1">
      <c r="E98" s="1435" t="s">
        <v>2323</v>
      </c>
      <c r="F98" s="1436" t="s">
        <v>2324</v>
      </c>
      <c r="G98" s="5325" t="s">
        <v>2325</v>
      </c>
      <c r="H98" s="5326"/>
      <c r="I98" s="5326"/>
      <c r="J98" s="5326"/>
      <c r="K98" s="5326"/>
      <c r="L98" s="5326"/>
      <c r="M98" s="5326"/>
      <c r="N98" s="5326"/>
      <c r="O98" s="5326"/>
      <c r="P98" s="5326"/>
      <c r="Q98" s="5326"/>
      <c r="R98" s="5326"/>
      <c r="S98" s="5326"/>
      <c r="T98" s="5327"/>
    </row>
    <row r="99" spans="5:20" ht="65.25" customHeight="1">
      <c r="E99" s="1435" t="s">
        <v>2326</v>
      </c>
      <c r="F99" s="1436" t="s">
        <v>2327</v>
      </c>
      <c r="G99" s="5325" t="s">
        <v>2328</v>
      </c>
      <c r="H99" s="5326"/>
      <c r="I99" s="5326"/>
      <c r="J99" s="5326"/>
      <c r="K99" s="5326"/>
      <c r="L99" s="5326"/>
      <c r="M99" s="5326"/>
      <c r="N99" s="5326"/>
      <c r="O99" s="5326"/>
      <c r="P99" s="5326"/>
      <c r="Q99" s="5326"/>
      <c r="R99" s="5326"/>
      <c r="S99" s="5326"/>
      <c r="T99" s="5327"/>
    </row>
  </sheetData>
  <autoFilter ref="A5:AE75">
    <filterColumn colId="7" showButton="0"/>
    <filterColumn colId="8" showButton="0"/>
    <filterColumn colId="10" showButton="0"/>
    <filterColumn colId="11" showButton="0"/>
    <filterColumn colId="12" showButton="0"/>
    <filterColumn colId="13" showButton="0"/>
    <filterColumn colId="16" showButton="0"/>
    <filterColumn colId="17" showButton="0"/>
    <filterColumn colId="18" showButton="0"/>
    <filterColumn colId="19" showButton="0"/>
  </autoFilter>
  <mergeCells count="123">
    <mergeCell ref="G98:T98"/>
    <mergeCell ref="G99:T99"/>
    <mergeCell ref="G92:T92"/>
    <mergeCell ref="G93:T93"/>
    <mergeCell ref="G94:T94"/>
    <mergeCell ref="G95:T95"/>
    <mergeCell ref="G96:T96"/>
    <mergeCell ref="G97:T97"/>
    <mergeCell ref="AE45:AE46"/>
    <mergeCell ref="AE47:AE48"/>
    <mergeCell ref="E83:Z83"/>
    <mergeCell ref="E88:T88"/>
    <mergeCell ref="G90:T90"/>
    <mergeCell ref="G91:T91"/>
    <mergeCell ref="G35:G37"/>
    <mergeCell ref="H35:H37"/>
    <mergeCell ref="J35:J37"/>
    <mergeCell ref="AB35:AB37"/>
    <mergeCell ref="I36:I37"/>
    <mergeCell ref="AE42:AE44"/>
    <mergeCell ref="A35:A37"/>
    <mergeCell ref="B35:B37"/>
    <mergeCell ref="C35:C37"/>
    <mergeCell ref="D35:D37"/>
    <mergeCell ref="E35:E37"/>
    <mergeCell ref="F35:F37"/>
    <mergeCell ref="L30:M30"/>
    <mergeCell ref="R30:S30"/>
    <mergeCell ref="AB30:AB33"/>
    <mergeCell ref="AE30:AE37"/>
    <mergeCell ref="I31:I33"/>
    <mergeCell ref="L31:M33"/>
    <mergeCell ref="R31:S33"/>
    <mergeCell ref="AE26:AE28"/>
    <mergeCell ref="A30:A33"/>
    <mergeCell ref="B30:B33"/>
    <mergeCell ref="C30:C33"/>
    <mergeCell ref="D30:D33"/>
    <mergeCell ref="E30:E33"/>
    <mergeCell ref="F30:F33"/>
    <mergeCell ref="G30:G33"/>
    <mergeCell ref="H30:H33"/>
    <mergeCell ref="J30:J33"/>
    <mergeCell ref="Y26:Y28"/>
    <mergeCell ref="Z26:Z28"/>
    <mergeCell ref="AA26:AA28"/>
    <mergeCell ref="AB26:AB28"/>
    <mergeCell ref="AC26:AC28"/>
    <mergeCell ref="AD26:AD28"/>
    <mergeCell ref="G26:G28"/>
    <mergeCell ref="I26:I28"/>
    <mergeCell ref="P26:P28"/>
    <mergeCell ref="V26:V28"/>
    <mergeCell ref="W26:W28"/>
    <mergeCell ref="X26:X28"/>
    <mergeCell ref="A26:A28"/>
    <mergeCell ref="B26:B28"/>
    <mergeCell ref="C26:C28"/>
    <mergeCell ref="D26:D28"/>
    <mergeCell ref="E26:E28"/>
    <mergeCell ref="F26:F28"/>
    <mergeCell ref="W11:W15"/>
    <mergeCell ref="X11:X15"/>
    <mergeCell ref="Z16:Z20"/>
    <mergeCell ref="AA16:AA20"/>
    <mergeCell ref="AB16:AB20"/>
    <mergeCell ref="AC16:AC20"/>
    <mergeCell ref="AD16:AD20"/>
    <mergeCell ref="AE16:AE20"/>
    <mergeCell ref="J16:J18"/>
    <mergeCell ref="P16:P20"/>
    <mergeCell ref="V16:V20"/>
    <mergeCell ref="W16:W20"/>
    <mergeCell ref="X16:X20"/>
    <mergeCell ref="Y16:Y20"/>
    <mergeCell ref="Q5:U5"/>
    <mergeCell ref="V5:V6"/>
    <mergeCell ref="A5:A6"/>
    <mergeCell ref="B5:B6"/>
    <mergeCell ref="AE11:AE15"/>
    <mergeCell ref="AG11:AG15"/>
    <mergeCell ref="A16:A20"/>
    <mergeCell ref="B16:B20"/>
    <mergeCell ref="C16:C20"/>
    <mergeCell ref="D16:D20"/>
    <mergeCell ref="E16:E20"/>
    <mergeCell ref="F16:F20"/>
    <mergeCell ref="G16:G20"/>
    <mergeCell ref="I16:I20"/>
    <mergeCell ref="Y11:Y15"/>
    <mergeCell ref="Z11:Z15"/>
    <mergeCell ref="AA11:AA15"/>
    <mergeCell ref="AB11:AB15"/>
    <mergeCell ref="AC11:AC15"/>
    <mergeCell ref="AD11:AD15"/>
    <mergeCell ref="I11:I15"/>
    <mergeCell ref="J11:J13"/>
    <mergeCell ref="P11:P15"/>
    <mergeCell ref="V11:V15"/>
    <mergeCell ref="C5:C6"/>
    <mergeCell ref="D5:D6"/>
    <mergeCell ref="E5:E6"/>
    <mergeCell ref="F5:F6"/>
    <mergeCell ref="AC5:AC6"/>
    <mergeCell ref="AD5:AD6"/>
    <mergeCell ref="AE5:AE6"/>
    <mergeCell ref="A11:A15"/>
    <mergeCell ref="B11:B15"/>
    <mergeCell ref="C11:C15"/>
    <mergeCell ref="D11:D15"/>
    <mergeCell ref="E11:E15"/>
    <mergeCell ref="F11:F15"/>
    <mergeCell ref="G11:G15"/>
    <mergeCell ref="W5:W6"/>
    <mergeCell ref="X5:X6"/>
    <mergeCell ref="Y5:Y6"/>
    <mergeCell ref="Z5:Z6"/>
    <mergeCell ref="AA5:AA6"/>
    <mergeCell ref="AB5:AB6"/>
    <mergeCell ref="G5:G6"/>
    <mergeCell ref="H5:J5"/>
    <mergeCell ref="K5:O5"/>
    <mergeCell ref="P5:P6"/>
  </mergeCells>
  <phoneticPr fontId="6" type="noConversion"/>
  <printOptions horizontalCentered="1"/>
  <pageMargins left="0.23622047244094491" right="0.23622047244094491" top="0.74803149606299213" bottom="0.74803149606299213" header="0.31496062992125984" footer="0.31496062992125984"/>
  <pageSetup paperSize="8" scale="43" fitToHeight="0"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pageSetUpPr fitToPage="1"/>
  </sheetPr>
  <dimension ref="A1:BW726"/>
  <sheetViews>
    <sheetView view="pageBreakPreview" zoomScale="60" zoomScaleNormal="25" workbookViewId="0">
      <pane xSplit="11" ySplit="7" topLeftCell="L23" activePane="bottomRight" state="frozen"/>
      <selection activeCell="K22" sqref="K22"/>
      <selection pane="topRight" activeCell="K22" sqref="K22"/>
      <selection pane="bottomLeft" activeCell="K22" sqref="K22"/>
      <selection pane="bottomRight" activeCell="K22" sqref="K22:K24"/>
    </sheetView>
  </sheetViews>
  <sheetFormatPr defaultColWidth="10" defaultRowHeight="16.5"/>
  <cols>
    <col min="1" max="1" width="10" style="491" customWidth="1"/>
    <col min="2" max="2" width="18.625" style="491" customWidth="1"/>
    <col min="3" max="3" width="9.625" style="491" customWidth="1"/>
    <col min="4" max="4" width="6.5" style="491" customWidth="1"/>
    <col min="5" max="5" width="9.375" style="491" customWidth="1"/>
    <col min="6" max="6" width="6.875" style="491" customWidth="1"/>
    <col min="7" max="7" width="13.125" style="491" customWidth="1"/>
    <col min="8" max="8" width="34.875" style="491" customWidth="1"/>
    <col min="9" max="9" width="10.25" style="1279" customWidth="1"/>
    <col min="10" max="10" width="8" style="491" customWidth="1"/>
    <col min="11" max="11" width="10.875" style="491" bestFit="1" customWidth="1"/>
    <col min="12" max="12" width="12.625" style="610" customWidth="1"/>
    <col min="13" max="15" width="9.625" style="610" customWidth="1"/>
    <col min="16" max="16" width="12.125" style="502" customWidth="1"/>
    <col min="17" max="17" width="14.5" style="1280" customWidth="1"/>
    <col min="18" max="18" width="10.75" style="1280" hidden="1" customWidth="1"/>
    <col min="19" max="19" width="14.5" style="1280" hidden="1" customWidth="1"/>
    <col min="20" max="20" width="7.25" style="1280" bestFit="1" customWidth="1"/>
    <col min="21" max="21" width="12.5" style="491" hidden="1" customWidth="1"/>
    <col min="22" max="22" width="6.5" style="491" hidden="1" customWidth="1"/>
    <col min="23" max="23" width="12.5" style="491" hidden="1" customWidth="1"/>
    <col min="24" max="26" width="10.625" style="491" customWidth="1"/>
    <col min="27" max="30" width="12.75" style="491" hidden="1" customWidth="1"/>
    <col min="31" max="31" width="50.875" style="1278" customWidth="1"/>
    <col min="32" max="32" width="9.125" style="488" customWidth="1"/>
    <col min="33" max="33" width="17.75" style="489" customWidth="1"/>
    <col min="34" max="34" width="6.125" style="1281" customWidth="1"/>
    <col min="35" max="35" width="36.875" style="1277" customWidth="1"/>
    <col min="36" max="36" width="7" style="491" customWidth="1"/>
    <col min="37" max="52" width="9.625" style="491" customWidth="1"/>
    <col min="53" max="53" width="10" style="491" customWidth="1"/>
    <col min="54" max="271" width="10" style="491"/>
    <col min="272" max="272" width="10.25" style="491" customWidth="1"/>
    <col min="273" max="273" width="6.5" style="491" customWidth="1"/>
    <col min="274" max="274" width="8.25" style="491" customWidth="1"/>
    <col min="275" max="275" width="8.75" style="491" customWidth="1"/>
    <col min="276" max="276" width="34.625" style="491" customWidth="1"/>
    <col min="277" max="277" width="12.125" style="491" customWidth="1"/>
    <col min="278" max="278" width="10" style="491" customWidth="1"/>
    <col min="279" max="279" width="8" style="491" customWidth="1"/>
    <col min="280" max="280" width="13.375" style="491" customWidth="1"/>
    <col min="281" max="285" width="10" style="491" customWidth="1"/>
    <col min="286" max="286" width="11.125" style="491" bestFit="1" customWidth="1"/>
    <col min="287" max="287" width="18.125" style="491" bestFit="1" customWidth="1"/>
    <col min="288" max="288" width="14.5" style="491" customWidth="1"/>
    <col min="289" max="291" width="12.5" style="491" customWidth="1"/>
    <col min="292" max="293" width="12.125" style="491" customWidth="1"/>
    <col min="294" max="297" width="12.75" style="491" customWidth="1"/>
    <col min="298" max="298" width="15" style="491" customWidth="1"/>
    <col min="299" max="299" width="15.5" style="491" customWidth="1"/>
    <col min="300" max="300" width="36.125" style="491" customWidth="1"/>
    <col min="301" max="301" width="36.875" style="491" customWidth="1"/>
    <col min="302" max="302" width="6.125" style="491" customWidth="1"/>
    <col min="303" max="527" width="10" style="491"/>
    <col min="528" max="528" width="10.25" style="491" customWidth="1"/>
    <col min="529" max="529" width="6.5" style="491" customWidth="1"/>
    <col min="530" max="530" width="8.25" style="491" customWidth="1"/>
    <col min="531" max="531" width="8.75" style="491" customWidth="1"/>
    <col min="532" max="532" width="34.625" style="491" customWidth="1"/>
    <col min="533" max="533" width="12.125" style="491" customWidth="1"/>
    <col min="534" max="534" width="10" style="491" customWidth="1"/>
    <col min="535" max="535" width="8" style="491" customWidth="1"/>
    <col min="536" max="536" width="13.375" style="491" customWidth="1"/>
    <col min="537" max="541" width="10" style="491" customWidth="1"/>
    <col min="542" max="542" width="11.125" style="491" bestFit="1" customWidth="1"/>
    <col min="543" max="543" width="18.125" style="491" bestFit="1" customWidth="1"/>
    <col min="544" max="544" width="14.5" style="491" customWidth="1"/>
    <col min="545" max="547" width="12.5" style="491" customWidth="1"/>
    <col min="548" max="549" width="12.125" style="491" customWidth="1"/>
    <col min="550" max="553" width="12.75" style="491" customWidth="1"/>
    <col min="554" max="554" width="15" style="491" customWidth="1"/>
    <col min="555" max="555" width="15.5" style="491" customWidth="1"/>
    <col min="556" max="556" width="36.125" style="491" customWidth="1"/>
    <col min="557" max="557" width="36.875" style="491" customWidth="1"/>
    <col min="558" max="558" width="6.125" style="491" customWidth="1"/>
    <col min="559" max="783" width="10" style="491"/>
    <col min="784" max="784" width="10.25" style="491" customWidth="1"/>
    <col min="785" max="785" width="6.5" style="491" customWidth="1"/>
    <col min="786" max="786" width="8.25" style="491" customWidth="1"/>
    <col min="787" max="787" width="8.75" style="491" customWidth="1"/>
    <col min="788" max="788" width="34.625" style="491" customWidth="1"/>
    <col min="789" max="789" width="12.125" style="491" customWidth="1"/>
    <col min="790" max="790" width="10" style="491" customWidth="1"/>
    <col min="791" max="791" width="8" style="491" customWidth="1"/>
    <col min="792" max="792" width="13.375" style="491" customWidth="1"/>
    <col min="793" max="797" width="10" style="491" customWidth="1"/>
    <col min="798" max="798" width="11.125" style="491" bestFit="1" customWidth="1"/>
    <col min="799" max="799" width="18.125" style="491" bestFit="1" customWidth="1"/>
    <col min="800" max="800" width="14.5" style="491" customWidth="1"/>
    <col min="801" max="803" width="12.5" style="491" customWidth="1"/>
    <col min="804" max="805" width="12.125" style="491" customWidth="1"/>
    <col min="806" max="809" width="12.75" style="491" customWidth="1"/>
    <col min="810" max="810" width="15" style="491" customWidth="1"/>
    <col min="811" max="811" width="15.5" style="491" customWidth="1"/>
    <col min="812" max="812" width="36.125" style="491" customWidth="1"/>
    <col min="813" max="813" width="36.875" style="491" customWidth="1"/>
    <col min="814" max="814" width="6.125" style="491" customWidth="1"/>
    <col min="815" max="1039" width="10" style="491"/>
    <col min="1040" max="1040" width="10.25" style="491" customWidth="1"/>
    <col min="1041" max="1041" width="6.5" style="491" customWidth="1"/>
    <col min="1042" max="1042" width="8.25" style="491" customWidth="1"/>
    <col min="1043" max="1043" width="8.75" style="491" customWidth="1"/>
    <col min="1044" max="1044" width="34.625" style="491" customWidth="1"/>
    <col min="1045" max="1045" width="12.125" style="491" customWidth="1"/>
    <col min="1046" max="1046" width="10" style="491" customWidth="1"/>
    <col min="1047" max="1047" width="8" style="491" customWidth="1"/>
    <col min="1048" max="1048" width="13.375" style="491" customWidth="1"/>
    <col min="1049" max="1053" width="10" style="491" customWidth="1"/>
    <col min="1054" max="1054" width="11.125" style="491" bestFit="1" customWidth="1"/>
    <col min="1055" max="1055" width="18.125" style="491" bestFit="1" customWidth="1"/>
    <col min="1056" max="1056" width="14.5" style="491" customWidth="1"/>
    <col min="1057" max="1059" width="12.5" style="491" customWidth="1"/>
    <col min="1060" max="1061" width="12.125" style="491" customWidth="1"/>
    <col min="1062" max="1065" width="12.75" style="491" customWidth="1"/>
    <col min="1066" max="1066" width="15" style="491" customWidth="1"/>
    <col min="1067" max="1067" width="15.5" style="491" customWidth="1"/>
    <col min="1068" max="1068" width="36.125" style="491" customWidth="1"/>
    <col min="1069" max="1069" width="36.875" style="491" customWidth="1"/>
    <col min="1070" max="1070" width="6.125" style="491" customWidth="1"/>
    <col min="1071" max="1295" width="10" style="491"/>
    <col min="1296" max="1296" width="10.25" style="491" customWidth="1"/>
    <col min="1297" max="1297" width="6.5" style="491" customWidth="1"/>
    <col min="1298" max="1298" width="8.25" style="491" customWidth="1"/>
    <col min="1299" max="1299" width="8.75" style="491" customWidth="1"/>
    <col min="1300" max="1300" width="34.625" style="491" customWidth="1"/>
    <col min="1301" max="1301" width="12.125" style="491" customWidth="1"/>
    <col min="1302" max="1302" width="10" style="491" customWidth="1"/>
    <col min="1303" max="1303" width="8" style="491" customWidth="1"/>
    <col min="1304" max="1304" width="13.375" style="491" customWidth="1"/>
    <col min="1305" max="1309" width="10" style="491" customWidth="1"/>
    <col min="1310" max="1310" width="11.125" style="491" bestFit="1" customWidth="1"/>
    <col min="1311" max="1311" width="18.125" style="491" bestFit="1" customWidth="1"/>
    <col min="1312" max="1312" width="14.5" style="491" customWidth="1"/>
    <col min="1313" max="1315" width="12.5" style="491" customWidth="1"/>
    <col min="1316" max="1317" width="12.125" style="491" customWidth="1"/>
    <col min="1318" max="1321" width="12.75" style="491" customWidth="1"/>
    <col min="1322" max="1322" width="15" style="491" customWidth="1"/>
    <col min="1323" max="1323" width="15.5" style="491" customWidth="1"/>
    <col min="1324" max="1324" width="36.125" style="491" customWidth="1"/>
    <col min="1325" max="1325" width="36.875" style="491" customWidth="1"/>
    <col min="1326" max="1326" width="6.125" style="491" customWidth="1"/>
    <col min="1327" max="1551" width="10" style="491"/>
    <col min="1552" max="1552" width="10.25" style="491" customWidth="1"/>
    <col min="1553" max="1553" width="6.5" style="491" customWidth="1"/>
    <col min="1554" max="1554" width="8.25" style="491" customWidth="1"/>
    <col min="1555" max="1555" width="8.75" style="491" customWidth="1"/>
    <col min="1556" max="1556" width="34.625" style="491" customWidth="1"/>
    <col min="1557" max="1557" width="12.125" style="491" customWidth="1"/>
    <col min="1558" max="1558" width="10" style="491" customWidth="1"/>
    <col min="1559" max="1559" width="8" style="491" customWidth="1"/>
    <col min="1560" max="1560" width="13.375" style="491" customWidth="1"/>
    <col min="1561" max="1565" width="10" style="491" customWidth="1"/>
    <col min="1566" max="1566" width="11.125" style="491" bestFit="1" customWidth="1"/>
    <col min="1567" max="1567" width="18.125" style="491" bestFit="1" customWidth="1"/>
    <col min="1568" max="1568" width="14.5" style="491" customWidth="1"/>
    <col min="1569" max="1571" width="12.5" style="491" customWidth="1"/>
    <col min="1572" max="1573" width="12.125" style="491" customWidth="1"/>
    <col min="1574" max="1577" width="12.75" style="491" customWidth="1"/>
    <col min="1578" max="1578" width="15" style="491" customWidth="1"/>
    <col min="1579" max="1579" width="15.5" style="491" customWidth="1"/>
    <col min="1580" max="1580" width="36.125" style="491" customWidth="1"/>
    <col min="1581" max="1581" width="36.875" style="491" customWidth="1"/>
    <col min="1582" max="1582" width="6.125" style="491" customWidth="1"/>
    <col min="1583" max="1807" width="10" style="491"/>
    <col min="1808" max="1808" width="10.25" style="491" customWidth="1"/>
    <col min="1809" max="1809" width="6.5" style="491" customWidth="1"/>
    <col min="1810" max="1810" width="8.25" style="491" customWidth="1"/>
    <col min="1811" max="1811" width="8.75" style="491" customWidth="1"/>
    <col min="1812" max="1812" width="34.625" style="491" customWidth="1"/>
    <col min="1813" max="1813" width="12.125" style="491" customWidth="1"/>
    <col min="1814" max="1814" width="10" style="491" customWidth="1"/>
    <col min="1815" max="1815" width="8" style="491" customWidth="1"/>
    <col min="1816" max="1816" width="13.375" style="491" customWidth="1"/>
    <col min="1817" max="1821" width="10" style="491" customWidth="1"/>
    <col min="1822" max="1822" width="11.125" style="491" bestFit="1" customWidth="1"/>
    <col min="1823" max="1823" width="18.125" style="491" bestFit="1" customWidth="1"/>
    <col min="1824" max="1824" width="14.5" style="491" customWidth="1"/>
    <col min="1825" max="1827" width="12.5" style="491" customWidth="1"/>
    <col min="1828" max="1829" width="12.125" style="491" customWidth="1"/>
    <col min="1830" max="1833" width="12.75" style="491" customWidth="1"/>
    <col min="1834" max="1834" width="15" style="491" customWidth="1"/>
    <col min="1835" max="1835" width="15.5" style="491" customWidth="1"/>
    <col min="1836" max="1836" width="36.125" style="491" customWidth="1"/>
    <col min="1837" max="1837" width="36.875" style="491" customWidth="1"/>
    <col min="1838" max="1838" width="6.125" style="491" customWidth="1"/>
    <col min="1839" max="2063" width="10" style="491"/>
    <col min="2064" max="2064" width="10.25" style="491" customWidth="1"/>
    <col min="2065" max="2065" width="6.5" style="491" customWidth="1"/>
    <col min="2066" max="2066" width="8.25" style="491" customWidth="1"/>
    <col min="2067" max="2067" width="8.75" style="491" customWidth="1"/>
    <col min="2068" max="2068" width="34.625" style="491" customWidth="1"/>
    <col min="2069" max="2069" width="12.125" style="491" customWidth="1"/>
    <col min="2070" max="2070" width="10" style="491" customWidth="1"/>
    <col min="2071" max="2071" width="8" style="491" customWidth="1"/>
    <col min="2072" max="2072" width="13.375" style="491" customWidth="1"/>
    <col min="2073" max="2077" width="10" style="491" customWidth="1"/>
    <col min="2078" max="2078" width="11.125" style="491" bestFit="1" customWidth="1"/>
    <col min="2079" max="2079" width="18.125" style="491" bestFit="1" customWidth="1"/>
    <col min="2080" max="2080" width="14.5" style="491" customWidth="1"/>
    <col min="2081" max="2083" width="12.5" style="491" customWidth="1"/>
    <col min="2084" max="2085" width="12.125" style="491" customWidth="1"/>
    <col min="2086" max="2089" width="12.75" style="491" customWidth="1"/>
    <col min="2090" max="2090" width="15" style="491" customWidth="1"/>
    <col min="2091" max="2091" width="15.5" style="491" customWidth="1"/>
    <col min="2092" max="2092" width="36.125" style="491" customWidth="1"/>
    <col min="2093" max="2093" width="36.875" style="491" customWidth="1"/>
    <col min="2094" max="2094" width="6.125" style="491" customWidth="1"/>
    <col min="2095" max="2319" width="10" style="491"/>
    <col min="2320" max="2320" width="10.25" style="491" customWidth="1"/>
    <col min="2321" max="2321" width="6.5" style="491" customWidth="1"/>
    <col min="2322" max="2322" width="8.25" style="491" customWidth="1"/>
    <col min="2323" max="2323" width="8.75" style="491" customWidth="1"/>
    <col min="2324" max="2324" width="34.625" style="491" customWidth="1"/>
    <col min="2325" max="2325" width="12.125" style="491" customWidth="1"/>
    <col min="2326" max="2326" width="10" style="491" customWidth="1"/>
    <col min="2327" max="2327" width="8" style="491" customWidth="1"/>
    <col min="2328" max="2328" width="13.375" style="491" customWidth="1"/>
    <col min="2329" max="2333" width="10" style="491" customWidth="1"/>
    <col min="2334" max="2334" width="11.125" style="491" bestFit="1" customWidth="1"/>
    <col min="2335" max="2335" width="18.125" style="491" bestFit="1" customWidth="1"/>
    <col min="2336" max="2336" width="14.5" style="491" customWidth="1"/>
    <col min="2337" max="2339" width="12.5" style="491" customWidth="1"/>
    <col min="2340" max="2341" width="12.125" style="491" customWidth="1"/>
    <col min="2342" max="2345" width="12.75" style="491" customWidth="1"/>
    <col min="2346" max="2346" width="15" style="491" customWidth="1"/>
    <col min="2347" max="2347" width="15.5" style="491" customWidth="1"/>
    <col min="2348" max="2348" width="36.125" style="491" customWidth="1"/>
    <col min="2349" max="2349" width="36.875" style="491" customWidth="1"/>
    <col min="2350" max="2350" width="6.125" style="491" customWidth="1"/>
    <col min="2351" max="2575" width="10" style="491"/>
    <col min="2576" max="2576" width="10.25" style="491" customWidth="1"/>
    <col min="2577" max="2577" width="6.5" style="491" customWidth="1"/>
    <col min="2578" max="2578" width="8.25" style="491" customWidth="1"/>
    <col min="2579" max="2579" width="8.75" style="491" customWidth="1"/>
    <col min="2580" max="2580" width="34.625" style="491" customWidth="1"/>
    <col min="2581" max="2581" width="12.125" style="491" customWidth="1"/>
    <col min="2582" max="2582" width="10" style="491" customWidth="1"/>
    <col min="2583" max="2583" width="8" style="491" customWidth="1"/>
    <col min="2584" max="2584" width="13.375" style="491" customWidth="1"/>
    <col min="2585" max="2589" width="10" style="491" customWidth="1"/>
    <col min="2590" max="2590" width="11.125" style="491" bestFit="1" customWidth="1"/>
    <col min="2591" max="2591" width="18.125" style="491" bestFit="1" customWidth="1"/>
    <col min="2592" max="2592" width="14.5" style="491" customWidth="1"/>
    <col min="2593" max="2595" width="12.5" style="491" customWidth="1"/>
    <col min="2596" max="2597" width="12.125" style="491" customWidth="1"/>
    <col min="2598" max="2601" width="12.75" style="491" customWidth="1"/>
    <col min="2602" max="2602" width="15" style="491" customWidth="1"/>
    <col min="2603" max="2603" width="15.5" style="491" customWidth="1"/>
    <col min="2604" max="2604" width="36.125" style="491" customWidth="1"/>
    <col min="2605" max="2605" width="36.875" style="491" customWidth="1"/>
    <col min="2606" max="2606" width="6.125" style="491" customWidth="1"/>
    <col min="2607" max="2831" width="10" style="491"/>
    <col min="2832" max="2832" width="10.25" style="491" customWidth="1"/>
    <col min="2833" max="2833" width="6.5" style="491" customWidth="1"/>
    <col min="2834" max="2834" width="8.25" style="491" customWidth="1"/>
    <col min="2835" max="2835" width="8.75" style="491" customWidth="1"/>
    <col min="2836" max="2836" width="34.625" style="491" customWidth="1"/>
    <col min="2837" max="2837" width="12.125" style="491" customWidth="1"/>
    <col min="2838" max="2838" width="10" style="491" customWidth="1"/>
    <col min="2839" max="2839" width="8" style="491" customWidth="1"/>
    <col min="2840" max="2840" width="13.375" style="491" customWidth="1"/>
    <col min="2841" max="2845" width="10" style="491" customWidth="1"/>
    <col min="2846" max="2846" width="11.125" style="491" bestFit="1" customWidth="1"/>
    <col min="2847" max="2847" width="18.125" style="491" bestFit="1" customWidth="1"/>
    <col min="2848" max="2848" width="14.5" style="491" customWidth="1"/>
    <col min="2849" max="2851" width="12.5" style="491" customWidth="1"/>
    <col min="2852" max="2853" width="12.125" style="491" customWidth="1"/>
    <col min="2854" max="2857" width="12.75" style="491" customWidth="1"/>
    <col min="2858" max="2858" width="15" style="491" customWidth="1"/>
    <col min="2859" max="2859" width="15.5" style="491" customWidth="1"/>
    <col min="2860" max="2860" width="36.125" style="491" customWidth="1"/>
    <col min="2861" max="2861" width="36.875" style="491" customWidth="1"/>
    <col min="2862" max="2862" width="6.125" style="491" customWidth="1"/>
    <col min="2863" max="3087" width="10" style="491"/>
    <col min="3088" max="3088" width="10.25" style="491" customWidth="1"/>
    <col min="3089" max="3089" width="6.5" style="491" customWidth="1"/>
    <col min="3090" max="3090" width="8.25" style="491" customWidth="1"/>
    <col min="3091" max="3091" width="8.75" style="491" customWidth="1"/>
    <col min="3092" max="3092" width="34.625" style="491" customWidth="1"/>
    <col min="3093" max="3093" width="12.125" style="491" customWidth="1"/>
    <col min="3094" max="3094" width="10" style="491" customWidth="1"/>
    <col min="3095" max="3095" width="8" style="491" customWidth="1"/>
    <col min="3096" max="3096" width="13.375" style="491" customWidth="1"/>
    <col min="3097" max="3101" width="10" style="491" customWidth="1"/>
    <col min="3102" max="3102" width="11.125" style="491" bestFit="1" customWidth="1"/>
    <col min="3103" max="3103" width="18.125" style="491" bestFit="1" customWidth="1"/>
    <col min="3104" max="3104" width="14.5" style="491" customWidth="1"/>
    <col min="3105" max="3107" width="12.5" style="491" customWidth="1"/>
    <col min="3108" max="3109" width="12.125" style="491" customWidth="1"/>
    <col min="3110" max="3113" width="12.75" style="491" customWidth="1"/>
    <col min="3114" max="3114" width="15" style="491" customWidth="1"/>
    <col min="3115" max="3115" width="15.5" style="491" customWidth="1"/>
    <col min="3116" max="3116" width="36.125" style="491" customWidth="1"/>
    <col min="3117" max="3117" width="36.875" style="491" customWidth="1"/>
    <col min="3118" max="3118" width="6.125" style="491" customWidth="1"/>
    <col min="3119" max="3343" width="10" style="491"/>
    <col min="3344" max="3344" width="10.25" style="491" customWidth="1"/>
    <col min="3345" max="3345" width="6.5" style="491" customWidth="1"/>
    <col min="3346" max="3346" width="8.25" style="491" customWidth="1"/>
    <col min="3347" max="3347" width="8.75" style="491" customWidth="1"/>
    <col min="3348" max="3348" width="34.625" style="491" customWidth="1"/>
    <col min="3349" max="3349" width="12.125" style="491" customWidth="1"/>
    <col min="3350" max="3350" width="10" style="491" customWidth="1"/>
    <col min="3351" max="3351" width="8" style="491" customWidth="1"/>
    <col min="3352" max="3352" width="13.375" style="491" customWidth="1"/>
    <col min="3353" max="3357" width="10" style="491" customWidth="1"/>
    <col min="3358" max="3358" width="11.125" style="491" bestFit="1" customWidth="1"/>
    <col min="3359" max="3359" width="18.125" style="491" bestFit="1" customWidth="1"/>
    <col min="3360" max="3360" width="14.5" style="491" customWidth="1"/>
    <col min="3361" max="3363" width="12.5" style="491" customWidth="1"/>
    <col min="3364" max="3365" width="12.125" style="491" customWidth="1"/>
    <col min="3366" max="3369" width="12.75" style="491" customWidth="1"/>
    <col min="3370" max="3370" width="15" style="491" customWidth="1"/>
    <col min="3371" max="3371" width="15.5" style="491" customWidth="1"/>
    <col min="3372" max="3372" width="36.125" style="491" customWidth="1"/>
    <col min="3373" max="3373" width="36.875" style="491" customWidth="1"/>
    <col min="3374" max="3374" width="6.125" style="491" customWidth="1"/>
    <col min="3375" max="3599" width="10" style="491"/>
    <col min="3600" max="3600" width="10.25" style="491" customWidth="1"/>
    <col min="3601" max="3601" width="6.5" style="491" customWidth="1"/>
    <col min="3602" max="3602" width="8.25" style="491" customWidth="1"/>
    <col min="3603" max="3603" width="8.75" style="491" customWidth="1"/>
    <col min="3604" max="3604" width="34.625" style="491" customWidth="1"/>
    <col min="3605" max="3605" width="12.125" style="491" customWidth="1"/>
    <col min="3606" max="3606" width="10" style="491" customWidth="1"/>
    <col min="3607" max="3607" width="8" style="491" customWidth="1"/>
    <col min="3608" max="3608" width="13.375" style="491" customWidth="1"/>
    <col min="3609" max="3613" width="10" style="491" customWidth="1"/>
    <col min="3614" max="3614" width="11.125" style="491" bestFit="1" customWidth="1"/>
    <col min="3615" max="3615" width="18.125" style="491" bestFit="1" customWidth="1"/>
    <col min="3616" max="3616" width="14.5" style="491" customWidth="1"/>
    <col min="3617" max="3619" width="12.5" style="491" customWidth="1"/>
    <col min="3620" max="3621" width="12.125" style="491" customWidth="1"/>
    <col min="3622" max="3625" width="12.75" style="491" customWidth="1"/>
    <col min="3626" max="3626" width="15" style="491" customWidth="1"/>
    <col min="3627" max="3627" width="15.5" style="491" customWidth="1"/>
    <col min="3628" max="3628" width="36.125" style="491" customWidth="1"/>
    <col min="3629" max="3629" width="36.875" style="491" customWidth="1"/>
    <col min="3630" max="3630" width="6.125" style="491" customWidth="1"/>
    <col min="3631" max="3855" width="10" style="491"/>
    <col min="3856" max="3856" width="10.25" style="491" customWidth="1"/>
    <col min="3857" max="3857" width="6.5" style="491" customWidth="1"/>
    <col min="3858" max="3858" width="8.25" style="491" customWidth="1"/>
    <col min="3859" max="3859" width="8.75" style="491" customWidth="1"/>
    <col min="3860" max="3860" width="34.625" style="491" customWidth="1"/>
    <col min="3861" max="3861" width="12.125" style="491" customWidth="1"/>
    <col min="3862" max="3862" width="10" style="491" customWidth="1"/>
    <col min="3863" max="3863" width="8" style="491" customWidth="1"/>
    <col min="3864" max="3864" width="13.375" style="491" customWidth="1"/>
    <col min="3865" max="3869" width="10" style="491" customWidth="1"/>
    <col min="3870" max="3870" width="11.125" style="491" bestFit="1" customWidth="1"/>
    <col min="3871" max="3871" width="18.125" style="491" bestFit="1" customWidth="1"/>
    <col min="3872" max="3872" width="14.5" style="491" customWidth="1"/>
    <col min="3873" max="3875" width="12.5" style="491" customWidth="1"/>
    <col min="3876" max="3877" width="12.125" style="491" customWidth="1"/>
    <col min="3878" max="3881" width="12.75" style="491" customWidth="1"/>
    <col min="3882" max="3882" width="15" style="491" customWidth="1"/>
    <col min="3883" max="3883" width="15.5" style="491" customWidth="1"/>
    <col min="3884" max="3884" width="36.125" style="491" customWidth="1"/>
    <col min="3885" max="3885" width="36.875" style="491" customWidth="1"/>
    <col min="3886" max="3886" width="6.125" style="491" customWidth="1"/>
    <col min="3887" max="4111" width="10" style="491"/>
    <col min="4112" max="4112" width="10.25" style="491" customWidth="1"/>
    <col min="4113" max="4113" width="6.5" style="491" customWidth="1"/>
    <col min="4114" max="4114" width="8.25" style="491" customWidth="1"/>
    <col min="4115" max="4115" width="8.75" style="491" customWidth="1"/>
    <col min="4116" max="4116" width="34.625" style="491" customWidth="1"/>
    <col min="4117" max="4117" width="12.125" style="491" customWidth="1"/>
    <col min="4118" max="4118" width="10" style="491" customWidth="1"/>
    <col min="4119" max="4119" width="8" style="491" customWidth="1"/>
    <col min="4120" max="4120" width="13.375" style="491" customWidth="1"/>
    <col min="4121" max="4125" width="10" style="491" customWidth="1"/>
    <col min="4126" max="4126" width="11.125" style="491" bestFit="1" customWidth="1"/>
    <col min="4127" max="4127" width="18.125" style="491" bestFit="1" customWidth="1"/>
    <col min="4128" max="4128" width="14.5" style="491" customWidth="1"/>
    <col min="4129" max="4131" width="12.5" style="491" customWidth="1"/>
    <col min="4132" max="4133" width="12.125" style="491" customWidth="1"/>
    <col min="4134" max="4137" width="12.75" style="491" customWidth="1"/>
    <col min="4138" max="4138" width="15" style="491" customWidth="1"/>
    <col min="4139" max="4139" width="15.5" style="491" customWidth="1"/>
    <col min="4140" max="4140" width="36.125" style="491" customWidth="1"/>
    <col min="4141" max="4141" width="36.875" style="491" customWidth="1"/>
    <col min="4142" max="4142" width="6.125" style="491" customWidth="1"/>
    <col min="4143" max="4367" width="10" style="491"/>
    <col min="4368" max="4368" width="10.25" style="491" customWidth="1"/>
    <col min="4369" max="4369" width="6.5" style="491" customWidth="1"/>
    <col min="4370" max="4370" width="8.25" style="491" customWidth="1"/>
    <col min="4371" max="4371" width="8.75" style="491" customWidth="1"/>
    <col min="4372" max="4372" width="34.625" style="491" customWidth="1"/>
    <col min="4373" max="4373" width="12.125" style="491" customWidth="1"/>
    <col min="4374" max="4374" width="10" style="491" customWidth="1"/>
    <col min="4375" max="4375" width="8" style="491" customWidth="1"/>
    <col min="4376" max="4376" width="13.375" style="491" customWidth="1"/>
    <col min="4377" max="4381" width="10" style="491" customWidth="1"/>
    <col min="4382" max="4382" width="11.125" style="491" bestFit="1" customWidth="1"/>
    <col min="4383" max="4383" width="18.125" style="491" bestFit="1" customWidth="1"/>
    <col min="4384" max="4384" width="14.5" style="491" customWidth="1"/>
    <col min="4385" max="4387" width="12.5" style="491" customWidth="1"/>
    <col min="4388" max="4389" width="12.125" style="491" customWidth="1"/>
    <col min="4390" max="4393" width="12.75" style="491" customWidth="1"/>
    <col min="4394" max="4394" width="15" style="491" customWidth="1"/>
    <col min="4395" max="4395" width="15.5" style="491" customWidth="1"/>
    <col min="4396" max="4396" width="36.125" style="491" customWidth="1"/>
    <col min="4397" max="4397" width="36.875" style="491" customWidth="1"/>
    <col min="4398" max="4398" width="6.125" style="491" customWidth="1"/>
    <col min="4399" max="4623" width="10" style="491"/>
    <col min="4624" max="4624" width="10.25" style="491" customWidth="1"/>
    <col min="4625" max="4625" width="6.5" style="491" customWidth="1"/>
    <col min="4626" max="4626" width="8.25" style="491" customWidth="1"/>
    <col min="4627" max="4627" width="8.75" style="491" customWidth="1"/>
    <col min="4628" max="4628" width="34.625" style="491" customWidth="1"/>
    <col min="4629" max="4629" width="12.125" style="491" customWidth="1"/>
    <col min="4630" max="4630" width="10" style="491" customWidth="1"/>
    <col min="4631" max="4631" width="8" style="491" customWidth="1"/>
    <col min="4632" max="4632" width="13.375" style="491" customWidth="1"/>
    <col min="4633" max="4637" width="10" style="491" customWidth="1"/>
    <col min="4638" max="4638" width="11.125" style="491" bestFit="1" customWidth="1"/>
    <col min="4639" max="4639" width="18.125" style="491" bestFit="1" customWidth="1"/>
    <col min="4640" max="4640" width="14.5" style="491" customWidth="1"/>
    <col min="4641" max="4643" width="12.5" style="491" customWidth="1"/>
    <col min="4644" max="4645" width="12.125" style="491" customWidth="1"/>
    <col min="4646" max="4649" width="12.75" style="491" customWidth="1"/>
    <col min="4650" max="4650" width="15" style="491" customWidth="1"/>
    <col min="4651" max="4651" width="15.5" style="491" customWidth="1"/>
    <col min="4652" max="4652" width="36.125" style="491" customWidth="1"/>
    <col min="4653" max="4653" width="36.875" style="491" customWidth="1"/>
    <col min="4654" max="4654" width="6.125" style="491" customWidth="1"/>
    <col min="4655" max="4879" width="10" style="491"/>
    <col min="4880" max="4880" width="10.25" style="491" customWidth="1"/>
    <col min="4881" max="4881" width="6.5" style="491" customWidth="1"/>
    <col min="4882" max="4882" width="8.25" style="491" customWidth="1"/>
    <col min="4883" max="4883" width="8.75" style="491" customWidth="1"/>
    <col min="4884" max="4884" width="34.625" style="491" customWidth="1"/>
    <col min="4885" max="4885" width="12.125" style="491" customWidth="1"/>
    <col min="4886" max="4886" width="10" style="491" customWidth="1"/>
    <col min="4887" max="4887" width="8" style="491" customWidth="1"/>
    <col min="4888" max="4888" width="13.375" style="491" customWidth="1"/>
    <col min="4889" max="4893" width="10" style="491" customWidth="1"/>
    <col min="4894" max="4894" width="11.125" style="491" bestFit="1" customWidth="1"/>
    <col min="4895" max="4895" width="18.125" style="491" bestFit="1" customWidth="1"/>
    <col min="4896" max="4896" width="14.5" style="491" customWidth="1"/>
    <col min="4897" max="4899" width="12.5" style="491" customWidth="1"/>
    <col min="4900" max="4901" width="12.125" style="491" customWidth="1"/>
    <col min="4902" max="4905" width="12.75" style="491" customWidth="1"/>
    <col min="4906" max="4906" width="15" style="491" customWidth="1"/>
    <col min="4907" max="4907" width="15.5" style="491" customWidth="1"/>
    <col min="4908" max="4908" width="36.125" style="491" customWidth="1"/>
    <col min="4909" max="4909" width="36.875" style="491" customWidth="1"/>
    <col min="4910" max="4910" width="6.125" style="491" customWidth="1"/>
    <col min="4911" max="5135" width="10" style="491"/>
    <col min="5136" max="5136" width="10.25" style="491" customWidth="1"/>
    <col min="5137" max="5137" width="6.5" style="491" customWidth="1"/>
    <col min="5138" max="5138" width="8.25" style="491" customWidth="1"/>
    <col min="5139" max="5139" width="8.75" style="491" customWidth="1"/>
    <col min="5140" max="5140" width="34.625" style="491" customWidth="1"/>
    <col min="5141" max="5141" width="12.125" style="491" customWidth="1"/>
    <col min="5142" max="5142" width="10" style="491" customWidth="1"/>
    <col min="5143" max="5143" width="8" style="491" customWidth="1"/>
    <col min="5144" max="5144" width="13.375" style="491" customWidth="1"/>
    <col min="5145" max="5149" width="10" style="491" customWidth="1"/>
    <col min="5150" max="5150" width="11.125" style="491" bestFit="1" customWidth="1"/>
    <col min="5151" max="5151" width="18.125" style="491" bestFit="1" customWidth="1"/>
    <col min="5152" max="5152" width="14.5" style="491" customWidth="1"/>
    <col min="5153" max="5155" width="12.5" style="491" customWidth="1"/>
    <col min="5156" max="5157" width="12.125" style="491" customWidth="1"/>
    <col min="5158" max="5161" width="12.75" style="491" customWidth="1"/>
    <col min="5162" max="5162" width="15" style="491" customWidth="1"/>
    <col min="5163" max="5163" width="15.5" style="491" customWidth="1"/>
    <col min="5164" max="5164" width="36.125" style="491" customWidth="1"/>
    <col min="5165" max="5165" width="36.875" style="491" customWidth="1"/>
    <col min="5166" max="5166" width="6.125" style="491" customWidth="1"/>
    <col min="5167" max="5391" width="10" style="491"/>
    <col min="5392" max="5392" width="10.25" style="491" customWidth="1"/>
    <col min="5393" max="5393" width="6.5" style="491" customWidth="1"/>
    <col min="5394" max="5394" width="8.25" style="491" customWidth="1"/>
    <col min="5395" max="5395" width="8.75" style="491" customWidth="1"/>
    <col min="5396" max="5396" width="34.625" style="491" customWidth="1"/>
    <col min="5397" max="5397" width="12.125" style="491" customWidth="1"/>
    <col min="5398" max="5398" width="10" style="491" customWidth="1"/>
    <col min="5399" max="5399" width="8" style="491" customWidth="1"/>
    <col min="5400" max="5400" width="13.375" style="491" customWidth="1"/>
    <col min="5401" max="5405" width="10" style="491" customWidth="1"/>
    <col min="5406" max="5406" width="11.125" style="491" bestFit="1" customWidth="1"/>
    <col min="5407" max="5407" width="18.125" style="491" bestFit="1" customWidth="1"/>
    <col min="5408" max="5408" width="14.5" style="491" customWidth="1"/>
    <col min="5409" max="5411" width="12.5" style="491" customWidth="1"/>
    <col min="5412" max="5413" width="12.125" style="491" customWidth="1"/>
    <col min="5414" max="5417" width="12.75" style="491" customWidth="1"/>
    <col min="5418" max="5418" width="15" style="491" customWidth="1"/>
    <col min="5419" max="5419" width="15.5" style="491" customWidth="1"/>
    <col min="5420" max="5420" width="36.125" style="491" customWidth="1"/>
    <col min="5421" max="5421" width="36.875" style="491" customWidth="1"/>
    <col min="5422" max="5422" width="6.125" style="491" customWidth="1"/>
    <col min="5423" max="5647" width="10" style="491"/>
    <col min="5648" max="5648" width="10.25" style="491" customWidth="1"/>
    <col min="5649" max="5649" width="6.5" style="491" customWidth="1"/>
    <col min="5650" max="5650" width="8.25" style="491" customWidth="1"/>
    <col min="5651" max="5651" width="8.75" style="491" customWidth="1"/>
    <col min="5652" max="5652" width="34.625" style="491" customWidth="1"/>
    <col min="5653" max="5653" width="12.125" style="491" customWidth="1"/>
    <col min="5654" max="5654" width="10" style="491" customWidth="1"/>
    <col min="5655" max="5655" width="8" style="491" customWidth="1"/>
    <col min="5656" max="5656" width="13.375" style="491" customWidth="1"/>
    <col min="5657" max="5661" width="10" style="491" customWidth="1"/>
    <col min="5662" max="5662" width="11.125" style="491" bestFit="1" customWidth="1"/>
    <col min="5663" max="5663" width="18.125" style="491" bestFit="1" customWidth="1"/>
    <col min="5664" max="5664" width="14.5" style="491" customWidth="1"/>
    <col min="5665" max="5667" width="12.5" style="491" customWidth="1"/>
    <col min="5668" max="5669" width="12.125" style="491" customWidth="1"/>
    <col min="5670" max="5673" width="12.75" style="491" customWidth="1"/>
    <col min="5674" max="5674" width="15" style="491" customWidth="1"/>
    <col min="5675" max="5675" width="15.5" style="491" customWidth="1"/>
    <col min="5676" max="5676" width="36.125" style="491" customWidth="1"/>
    <col min="5677" max="5677" width="36.875" style="491" customWidth="1"/>
    <col min="5678" max="5678" width="6.125" style="491" customWidth="1"/>
    <col min="5679" max="5903" width="10" style="491"/>
    <col min="5904" max="5904" width="10.25" style="491" customWidth="1"/>
    <col min="5905" max="5905" width="6.5" style="491" customWidth="1"/>
    <col min="5906" max="5906" width="8.25" style="491" customWidth="1"/>
    <col min="5907" max="5907" width="8.75" style="491" customWidth="1"/>
    <col min="5908" max="5908" width="34.625" style="491" customWidth="1"/>
    <col min="5909" max="5909" width="12.125" style="491" customWidth="1"/>
    <col min="5910" max="5910" width="10" style="491" customWidth="1"/>
    <col min="5911" max="5911" width="8" style="491" customWidth="1"/>
    <col min="5912" max="5912" width="13.375" style="491" customWidth="1"/>
    <col min="5913" max="5917" width="10" style="491" customWidth="1"/>
    <col min="5918" max="5918" width="11.125" style="491" bestFit="1" customWidth="1"/>
    <col min="5919" max="5919" width="18.125" style="491" bestFit="1" customWidth="1"/>
    <col min="5920" max="5920" width="14.5" style="491" customWidth="1"/>
    <col min="5921" max="5923" width="12.5" style="491" customWidth="1"/>
    <col min="5924" max="5925" width="12.125" style="491" customWidth="1"/>
    <col min="5926" max="5929" width="12.75" style="491" customWidth="1"/>
    <col min="5930" max="5930" width="15" style="491" customWidth="1"/>
    <col min="5931" max="5931" width="15.5" style="491" customWidth="1"/>
    <col min="5932" max="5932" width="36.125" style="491" customWidth="1"/>
    <col min="5933" max="5933" width="36.875" style="491" customWidth="1"/>
    <col min="5934" max="5934" width="6.125" style="491" customWidth="1"/>
    <col min="5935" max="6159" width="10" style="491"/>
    <col min="6160" max="6160" width="10.25" style="491" customWidth="1"/>
    <col min="6161" max="6161" width="6.5" style="491" customWidth="1"/>
    <col min="6162" max="6162" width="8.25" style="491" customWidth="1"/>
    <col min="6163" max="6163" width="8.75" style="491" customWidth="1"/>
    <col min="6164" max="6164" width="34.625" style="491" customWidth="1"/>
    <col min="6165" max="6165" width="12.125" style="491" customWidth="1"/>
    <col min="6166" max="6166" width="10" style="491" customWidth="1"/>
    <col min="6167" max="6167" width="8" style="491" customWidth="1"/>
    <col min="6168" max="6168" width="13.375" style="491" customWidth="1"/>
    <col min="6169" max="6173" width="10" style="491" customWidth="1"/>
    <col min="6174" max="6174" width="11.125" style="491" bestFit="1" customWidth="1"/>
    <col min="6175" max="6175" width="18.125" style="491" bestFit="1" customWidth="1"/>
    <col min="6176" max="6176" width="14.5" style="491" customWidth="1"/>
    <col min="6177" max="6179" width="12.5" style="491" customWidth="1"/>
    <col min="6180" max="6181" width="12.125" style="491" customWidth="1"/>
    <col min="6182" max="6185" width="12.75" style="491" customWidth="1"/>
    <col min="6186" max="6186" width="15" style="491" customWidth="1"/>
    <col min="6187" max="6187" width="15.5" style="491" customWidth="1"/>
    <col min="6188" max="6188" width="36.125" style="491" customWidth="1"/>
    <col min="6189" max="6189" width="36.875" style="491" customWidth="1"/>
    <col min="6190" max="6190" width="6.125" style="491" customWidth="1"/>
    <col min="6191" max="6415" width="10" style="491"/>
    <col min="6416" max="6416" width="10.25" style="491" customWidth="1"/>
    <col min="6417" max="6417" width="6.5" style="491" customWidth="1"/>
    <col min="6418" max="6418" width="8.25" style="491" customWidth="1"/>
    <col min="6419" max="6419" width="8.75" style="491" customWidth="1"/>
    <col min="6420" max="6420" width="34.625" style="491" customWidth="1"/>
    <col min="6421" max="6421" width="12.125" style="491" customWidth="1"/>
    <col min="6422" max="6422" width="10" style="491" customWidth="1"/>
    <col min="6423" max="6423" width="8" style="491" customWidth="1"/>
    <col min="6424" max="6424" width="13.375" style="491" customWidth="1"/>
    <col min="6425" max="6429" width="10" style="491" customWidth="1"/>
    <col min="6430" max="6430" width="11.125" style="491" bestFit="1" customWidth="1"/>
    <col min="6431" max="6431" width="18.125" style="491" bestFit="1" customWidth="1"/>
    <col min="6432" max="6432" width="14.5" style="491" customWidth="1"/>
    <col min="6433" max="6435" width="12.5" style="491" customWidth="1"/>
    <col min="6436" max="6437" width="12.125" style="491" customWidth="1"/>
    <col min="6438" max="6441" width="12.75" style="491" customWidth="1"/>
    <col min="6442" max="6442" width="15" style="491" customWidth="1"/>
    <col min="6443" max="6443" width="15.5" style="491" customWidth="1"/>
    <col min="6444" max="6444" width="36.125" style="491" customWidth="1"/>
    <col min="6445" max="6445" width="36.875" style="491" customWidth="1"/>
    <col min="6446" max="6446" width="6.125" style="491" customWidth="1"/>
    <col min="6447" max="6671" width="10" style="491"/>
    <col min="6672" max="6672" width="10.25" style="491" customWidth="1"/>
    <col min="6673" max="6673" width="6.5" style="491" customWidth="1"/>
    <col min="6674" max="6674" width="8.25" style="491" customWidth="1"/>
    <col min="6675" max="6675" width="8.75" style="491" customWidth="1"/>
    <col min="6676" max="6676" width="34.625" style="491" customWidth="1"/>
    <col min="6677" max="6677" width="12.125" style="491" customWidth="1"/>
    <col min="6678" max="6678" width="10" style="491" customWidth="1"/>
    <col min="6679" max="6679" width="8" style="491" customWidth="1"/>
    <col min="6680" max="6680" width="13.375" style="491" customWidth="1"/>
    <col min="6681" max="6685" width="10" style="491" customWidth="1"/>
    <col min="6686" max="6686" width="11.125" style="491" bestFit="1" customWidth="1"/>
    <col min="6687" max="6687" width="18.125" style="491" bestFit="1" customWidth="1"/>
    <col min="6688" max="6688" width="14.5" style="491" customWidth="1"/>
    <col min="6689" max="6691" width="12.5" style="491" customWidth="1"/>
    <col min="6692" max="6693" width="12.125" style="491" customWidth="1"/>
    <col min="6694" max="6697" width="12.75" style="491" customWidth="1"/>
    <col min="6698" max="6698" width="15" style="491" customWidth="1"/>
    <col min="6699" max="6699" width="15.5" style="491" customWidth="1"/>
    <col min="6700" max="6700" width="36.125" style="491" customWidth="1"/>
    <col min="6701" max="6701" width="36.875" style="491" customWidth="1"/>
    <col min="6702" max="6702" width="6.125" style="491" customWidth="1"/>
    <col min="6703" max="6927" width="10" style="491"/>
    <col min="6928" max="6928" width="10.25" style="491" customWidth="1"/>
    <col min="6929" max="6929" width="6.5" style="491" customWidth="1"/>
    <col min="6930" max="6930" width="8.25" style="491" customWidth="1"/>
    <col min="6931" max="6931" width="8.75" style="491" customWidth="1"/>
    <col min="6932" max="6932" width="34.625" style="491" customWidth="1"/>
    <col min="6933" max="6933" width="12.125" style="491" customWidth="1"/>
    <col min="6934" max="6934" width="10" style="491" customWidth="1"/>
    <col min="6935" max="6935" width="8" style="491" customWidth="1"/>
    <col min="6936" max="6936" width="13.375" style="491" customWidth="1"/>
    <col min="6937" max="6941" width="10" style="491" customWidth="1"/>
    <col min="6942" max="6942" width="11.125" style="491" bestFit="1" customWidth="1"/>
    <col min="6943" max="6943" width="18.125" style="491" bestFit="1" customWidth="1"/>
    <col min="6944" max="6944" width="14.5" style="491" customWidth="1"/>
    <col min="6945" max="6947" width="12.5" style="491" customWidth="1"/>
    <col min="6948" max="6949" width="12.125" style="491" customWidth="1"/>
    <col min="6950" max="6953" width="12.75" style="491" customWidth="1"/>
    <col min="6954" max="6954" width="15" style="491" customWidth="1"/>
    <col min="6955" max="6955" width="15.5" style="491" customWidth="1"/>
    <col min="6956" max="6956" width="36.125" style="491" customWidth="1"/>
    <col min="6957" max="6957" width="36.875" style="491" customWidth="1"/>
    <col min="6958" max="6958" width="6.125" style="491" customWidth="1"/>
    <col min="6959" max="7183" width="10" style="491"/>
    <col min="7184" max="7184" width="10.25" style="491" customWidth="1"/>
    <col min="7185" max="7185" width="6.5" style="491" customWidth="1"/>
    <col min="7186" max="7186" width="8.25" style="491" customWidth="1"/>
    <col min="7187" max="7187" width="8.75" style="491" customWidth="1"/>
    <col min="7188" max="7188" width="34.625" style="491" customWidth="1"/>
    <col min="7189" max="7189" width="12.125" style="491" customWidth="1"/>
    <col min="7190" max="7190" width="10" style="491" customWidth="1"/>
    <col min="7191" max="7191" width="8" style="491" customWidth="1"/>
    <col min="7192" max="7192" width="13.375" style="491" customWidth="1"/>
    <col min="7193" max="7197" width="10" style="491" customWidth="1"/>
    <col min="7198" max="7198" width="11.125" style="491" bestFit="1" customWidth="1"/>
    <col min="7199" max="7199" width="18.125" style="491" bestFit="1" customWidth="1"/>
    <col min="7200" max="7200" width="14.5" style="491" customWidth="1"/>
    <col min="7201" max="7203" width="12.5" style="491" customWidth="1"/>
    <col min="7204" max="7205" width="12.125" style="491" customWidth="1"/>
    <col min="7206" max="7209" width="12.75" style="491" customWidth="1"/>
    <col min="7210" max="7210" width="15" style="491" customWidth="1"/>
    <col min="7211" max="7211" width="15.5" style="491" customWidth="1"/>
    <col min="7212" max="7212" width="36.125" style="491" customWidth="1"/>
    <col min="7213" max="7213" width="36.875" style="491" customWidth="1"/>
    <col min="7214" max="7214" width="6.125" style="491" customWidth="1"/>
    <col min="7215" max="7439" width="10" style="491"/>
    <col min="7440" max="7440" width="10.25" style="491" customWidth="1"/>
    <col min="7441" max="7441" width="6.5" style="491" customWidth="1"/>
    <col min="7442" max="7442" width="8.25" style="491" customWidth="1"/>
    <col min="7443" max="7443" width="8.75" style="491" customWidth="1"/>
    <col min="7444" max="7444" width="34.625" style="491" customWidth="1"/>
    <col min="7445" max="7445" width="12.125" style="491" customWidth="1"/>
    <col min="7446" max="7446" width="10" style="491" customWidth="1"/>
    <col min="7447" max="7447" width="8" style="491" customWidth="1"/>
    <col min="7448" max="7448" width="13.375" style="491" customWidth="1"/>
    <col min="7449" max="7453" width="10" style="491" customWidth="1"/>
    <col min="7454" max="7454" width="11.125" style="491" bestFit="1" customWidth="1"/>
    <col min="7455" max="7455" width="18.125" style="491" bestFit="1" customWidth="1"/>
    <col min="7456" max="7456" width="14.5" style="491" customWidth="1"/>
    <col min="7457" max="7459" width="12.5" style="491" customWidth="1"/>
    <col min="7460" max="7461" width="12.125" style="491" customWidth="1"/>
    <col min="7462" max="7465" width="12.75" style="491" customWidth="1"/>
    <col min="7466" max="7466" width="15" style="491" customWidth="1"/>
    <col min="7467" max="7467" width="15.5" style="491" customWidth="1"/>
    <col min="7468" max="7468" width="36.125" style="491" customWidth="1"/>
    <col min="7469" max="7469" width="36.875" style="491" customWidth="1"/>
    <col min="7470" max="7470" width="6.125" style="491" customWidth="1"/>
    <col min="7471" max="7695" width="10" style="491"/>
    <col min="7696" max="7696" width="10.25" style="491" customWidth="1"/>
    <col min="7697" max="7697" width="6.5" style="491" customWidth="1"/>
    <col min="7698" max="7698" width="8.25" style="491" customWidth="1"/>
    <col min="7699" max="7699" width="8.75" style="491" customWidth="1"/>
    <col min="7700" max="7700" width="34.625" style="491" customWidth="1"/>
    <col min="7701" max="7701" width="12.125" style="491" customWidth="1"/>
    <col min="7702" max="7702" width="10" style="491" customWidth="1"/>
    <col min="7703" max="7703" width="8" style="491" customWidth="1"/>
    <col min="7704" max="7704" width="13.375" style="491" customWidth="1"/>
    <col min="7705" max="7709" width="10" style="491" customWidth="1"/>
    <col min="7710" max="7710" width="11.125" style="491" bestFit="1" customWidth="1"/>
    <col min="7711" max="7711" width="18.125" style="491" bestFit="1" customWidth="1"/>
    <col min="7712" max="7712" width="14.5" style="491" customWidth="1"/>
    <col min="7713" max="7715" width="12.5" style="491" customWidth="1"/>
    <col min="7716" max="7717" width="12.125" style="491" customWidth="1"/>
    <col min="7718" max="7721" width="12.75" style="491" customWidth="1"/>
    <col min="7722" max="7722" width="15" style="491" customWidth="1"/>
    <col min="7723" max="7723" width="15.5" style="491" customWidth="1"/>
    <col min="7724" max="7724" width="36.125" style="491" customWidth="1"/>
    <col min="7725" max="7725" width="36.875" style="491" customWidth="1"/>
    <col min="7726" max="7726" width="6.125" style="491" customWidth="1"/>
    <col min="7727" max="7951" width="10" style="491"/>
    <col min="7952" max="7952" width="10.25" style="491" customWidth="1"/>
    <col min="7953" max="7953" width="6.5" style="491" customWidth="1"/>
    <col min="7954" max="7954" width="8.25" style="491" customWidth="1"/>
    <col min="7955" max="7955" width="8.75" style="491" customWidth="1"/>
    <col min="7956" max="7956" width="34.625" style="491" customWidth="1"/>
    <col min="7957" max="7957" width="12.125" style="491" customWidth="1"/>
    <col min="7958" max="7958" width="10" style="491" customWidth="1"/>
    <col min="7959" max="7959" width="8" style="491" customWidth="1"/>
    <col min="7960" max="7960" width="13.375" style="491" customWidth="1"/>
    <col min="7961" max="7965" width="10" style="491" customWidth="1"/>
    <col min="7966" max="7966" width="11.125" style="491" bestFit="1" customWidth="1"/>
    <col min="7967" max="7967" width="18.125" style="491" bestFit="1" customWidth="1"/>
    <col min="7968" max="7968" width="14.5" style="491" customWidth="1"/>
    <col min="7969" max="7971" width="12.5" style="491" customWidth="1"/>
    <col min="7972" max="7973" width="12.125" style="491" customWidth="1"/>
    <col min="7974" max="7977" width="12.75" style="491" customWidth="1"/>
    <col min="7978" max="7978" width="15" style="491" customWidth="1"/>
    <col min="7979" max="7979" width="15.5" style="491" customWidth="1"/>
    <col min="7980" max="7980" width="36.125" style="491" customWidth="1"/>
    <col min="7981" max="7981" width="36.875" style="491" customWidth="1"/>
    <col min="7982" max="7982" width="6.125" style="491" customWidth="1"/>
    <col min="7983" max="8207" width="10" style="491"/>
    <col min="8208" max="8208" width="10.25" style="491" customWidth="1"/>
    <col min="8209" max="8209" width="6.5" style="491" customWidth="1"/>
    <col min="8210" max="8210" width="8.25" style="491" customWidth="1"/>
    <col min="8211" max="8211" width="8.75" style="491" customWidth="1"/>
    <col min="8212" max="8212" width="34.625" style="491" customWidth="1"/>
    <col min="8213" max="8213" width="12.125" style="491" customWidth="1"/>
    <col min="8214" max="8214" width="10" style="491" customWidth="1"/>
    <col min="8215" max="8215" width="8" style="491" customWidth="1"/>
    <col min="8216" max="8216" width="13.375" style="491" customWidth="1"/>
    <col min="8217" max="8221" width="10" style="491" customWidth="1"/>
    <col min="8222" max="8222" width="11.125" style="491" bestFit="1" customWidth="1"/>
    <col min="8223" max="8223" width="18.125" style="491" bestFit="1" customWidth="1"/>
    <col min="8224" max="8224" width="14.5" style="491" customWidth="1"/>
    <col min="8225" max="8227" width="12.5" style="491" customWidth="1"/>
    <col min="8228" max="8229" width="12.125" style="491" customWidth="1"/>
    <col min="8230" max="8233" width="12.75" style="491" customWidth="1"/>
    <col min="8234" max="8234" width="15" style="491" customWidth="1"/>
    <col min="8235" max="8235" width="15.5" style="491" customWidth="1"/>
    <col min="8236" max="8236" width="36.125" style="491" customWidth="1"/>
    <col min="8237" max="8237" width="36.875" style="491" customWidth="1"/>
    <col min="8238" max="8238" width="6.125" style="491" customWidth="1"/>
    <col min="8239" max="8463" width="10" style="491"/>
    <col min="8464" max="8464" width="10.25" style="491" customWidth="1"/>
    <col min="8465" max="8465" width="6.5" style="491" customWidth="1"/>
    <col min="8466" max="8466" width="8.25" style="491" customWidth="1"/>
    <col min="8467" max="8467" width="8.75" style="491" customWidth="1"/>
    <col min="8468" max="8468" width="34.625" style="491" customWidth="1"/>
    <col min="8469" max="8469" width="12.125" style="491" customWidth="1"/>
    <col min="8470" max="8470" width="10" style="491" customWidth="1"/>
    <col min="8471" max="8471" width="8" style="491" customWidth="1"/>
    <col min="8472" max="8472" width="13.375" style="491" customWidth="1"/>
    <col min="8473" max="8477" width="10" style="491" customWidth="1"/>
    <col min="8478" max="8478" width="11.125" style="491" bestFit="1" customWidth="1"/>
    <col min="8479" max="8479" width="18.125" style="491" bestFit="1" customWidth="1"/>
    <col min="8480" max="8480" width="14.5" style="491" customWidth="1"/>
    <col min="8481" max="8483" width="12.5" style="491" customWidth="1"/>
    <col min="8484" max="8485" width="12.125" style="491" customWidth="1"/>
    <col min="8486" max="8489" width="12.75" style="491" customWidth="1"/>
    <col min="8490" max="8490" width="15" style="491" customWidth="1"/>
    <col min="8491" max="8491" width="15.5" style="491" customWidth="1"/>
    <col min="8492" max="8492" width="36.125" style="491" customWidth="1"/>
    <col min="8493" max="8493" width="36.875" style="491" customWidth="1"/>
    <col min="8494" max="8494" width="6.125" style="491" customWidth="1"/>
    <col min="8495" max="8719" width="10" style="491"/>
    <col min="8720" max="8720" width="10.25" style="491" customWidth="1"/>
    <col min="8721" max="8721" width="6.5" style="491" customWidth="1"/>
    <col min="8722" max="8722" width="8.25" style="491" customWidth="1"/>
    <col min="8723" max="8723" width="8.75" style="491" customWidth="1"/>
    <col min="8724" max="8724" width="34.625" style="491" customWidth="1"/>
    <col min="8725" max="8725" width="12.125" style="491" customWidth="1"/>
    <col min="8726" max="8726" width="10" style="491" customWidth="1"/>
    <col min="8727" max="8727" width="8" style="491" customWidth="1"/>
    <col min="8728" max="8728" width="13.375" style="491" customWidth="1"/>
    <col min="8729" max="8733" width="10" style="491" customWidth="1"/>
    <col min="8734" max="8734" width="11.125" style="491" bestFit="1" customWidth="1"/>
    <col min="8735" max="8735" width="18.125" style="491" bestFit="1" customWidth="1"/>
    <col min="8736" max="8736" width="14.5" style="491" customWidth="1"/>
    <col min="8737" max="8739" width="12.5" style="491" customWidth="1"/>
    <col min="8740" max="8741" width="12.125" style="491" customWidth="1"/>
    <col min="8742" max="8745" width="12.75" style="491" customWidth="1"/>
    <col min="8746" max="8746" width="15" style="491" customWidth="1"/>
    <col min="8747" max="8747" width="15.5" style="491" customWidth="1"/>
    <col min="8748" max="8748" width="36.125" style="491" customWidth="1"/>
    <col min="8749" max="8749" width="36.875" style="491" customWidth="1"/>
    <col min="8750" max="8750" width="6.125" style="491" customWidth="1"/>
    <col min="8751" max="8975" width="10" style="491"/>
    <col min="8976" max="8976" width="10.25" style="491" customWidth="1"/>
    <col min="8977" max="8977" width="6.5" style="491" customWidth="1"/>
    <col min="8978" max="8978" width="8.25" style="491" customWidth="1"/>
    <col min="8979" max="8979" width="8.75" style="491" customWidth="1"/>
    <col min="8980" max="8980" width="34.625" style="491" customWidth="1"/>
    <col min="8981" max="8981" width="12.125" style="491" customWidth="1"/>
    <col min="8982" max="8982" width="10" style="491" customWidth="1"/>
    <col min="8983" max="8983" width="8" style="491" customWidth="1"/>
    <col min="8984" max="8984" width="13.375" style="491" customWidth="1"/>
    <col min="8985" max="8989" width="10" style="491" customWidth="1"/>
    <col min="8990" max="8990" width="11.125" style="491" bestFit="1" customWidth="1"/>
    <col min="8991" max="8991" width="18.125" style="491" bestFit="1" customWidth="1"/>
    <col min="8992" max="8992" width="14.5" style="491" customWidth="1"/>
    <col min="8993" max="8995" width="12.5" style="491" customWidth="1"/>
    <col min="8996" max="8997" width="12.125" style="491" customWidth="1"/>
    <col min="8998" max="9001" width="12.75" style="491" customWidth="1"/>
    <col min="9002" max="9002" width="15" style="491" customWidth="1"/>
    <col min="9003" max="9003" width="15.5" style="491" customWidth="1"/>
    <col min="9004" max="9004" width="36.125" style="491" customWidth="1"/>
    <col min="9005" max="9005" width="36.875" style="491" customWidth="1"/>
    <col min="9006" max="9006" width="6.125" style="491" customWidth="1"/>
    <col min="9007" max="9231" width="10" style="491"/>
    <col min="9232" max="9232" width="10.25" style="491" customWidth="1"/>
    <col min="9233" max="9233" width="6.5" style="491" customWidth="1"/>
    <col min="9234" max="9234" width="8.25" style="491" customWidth="1"/>
    <col min="9235" max="9235" width="8.75" style="491" customWidth="1"/>
    <col min="9236" max="9236" width="34.625" style="491" customWidth="1"/>
    <col min="9237" max="9237" width="12.125" style="491" customWidth="1"/>
    <col min="9238" max="9238" width="10" style="491" customWidth="1"/>
    <col min="9239" max="9239" width="8" style="491" customWidth="1"/>
    <col min="9240" max="9240" width="13.375" style="491" customWidth="1"/>
    <col min="9241" max="9245" width="10" style="491" customWidth="1"/>
    <col min="9246" max="9246" width="11.125" style="491" bestFit="1" customWidth="1"/>
    <col min="9247" max="9247" width="18.125" style="491" bestFit="1" customWidth="1"/>
    <col min="9248" max="9248" width="14.5" style="491" customWidth="1"/>
    <col min="9249" max="9251" width="12.5" style="491" customWidth="1"/>
    <col min="9252" max="9253" width="12.125" style="491" customWidth="1"/>
    <col min="9254" max="9257" width="12.75" style="491" customWidth="1"/>
    <col min="9258" max="9258" width="15" style="491" customWidth="1"/>
    <col min="9259" max="9259" width="15.5" style="491" customWidth="1"/>
    <col min="9260" max="9260" width="36.125" style="491" customWidth="1"/>
    <col min="9261" max="9261" width="36.875" style="491" customWidth="1"/>
    <col min="9262" max="9262" width="6.125" style="491" customWidth="1"/>
    <col min="9263" max="9487" width="10" style="491"/>
    <col min="9488" max="9488" width="10.25" style="491" customWidth="1"/>
    <col min="9489" max="9489" width="6.5" style="491" customWidth="1"/>
    <col min="9490" max="9490" width="8.25" style="491" customWidth="1"/>
    <col min="9491" max="9491" width="8.75" style="491" customWidth="1"/>
    <col min="9492" max="9492" width="34.625" style="491" customWidth="1"/>
    <col min="9493" max="9493" width="12.125" style="491" customWidth="1"/>
    <col min="9494" max="9494" width="10" style="491" customWidth="1"/>
    <col min="9495" max="9495" width="8" style="491" customWidth="1"/>
    <col min="9496" max="9496" width="13.375" style="491" customWidth="1"/>
    <col min="9497" max="9501" width="10" style="491" customWidth="1"/>
    <col min="9502" max="9502" width="11.125" style="491" bestFit="1" customWidth="1"/>
    <col min="9503" max="9503" width="18.125" style="491" bestFit="1" customWidth="1"/>
    <col min="9504" max="9504" width="14.5" style="491" customWidth="1"/>
    <col min="9505" max="9507" width="12.5" style="491" customWidth="1"/>
    <col min="9508" max="9509" width="12.125" style="491" customWidth="1"/>
    <col min="9510" max="9513" width="12.75" style="491" customWidth="1"/>
    <col min="9514" max="9514" width="15" style="491" customWidth="1"/>
    <col min="9515" max="9515" width="15.5" style="491" customWidth="1"/>
    <col min="9516" max="9516" width="36.125" style="491" customWidth="1"/>
    <col min="9517" max="9517" width="36.875" style="491" customWidth="1"/>
    <col min="9518" max="9518" width="6.125" style="491" customWidth="1"/>
    <col min="9519" max="9743" width="10" style="491"/>
    <col min="9744" max="9744" width="10.25" style="491" customWidth="1"/>
    <col min="9745" max="9745" width="6.5" style="491" customWidth="1"/>
    <col min="9746" max="9746" width="8.25" style="491" customWidth="1"/>
    <col min="9747" max="9747" width="8.75" style="491" customWidth="1"/>
    <col min="9748" max="9748" width="34.625" style="491" customWidth="1"/>
    <col min="9749" max="9749" width="12.125" style="491" customWidth="1"/>
    <col min="9750" max="9750" width="10" style="491" customWidth="1"/>
    <col min="9751" max="9751" width="8" style="491" customWidth="1"/>
    <col min="9752" max="9752" width="13.375" style="491" customWidth="1"/>
    <col min="9753" max="9757" width="10" style="491" customWidth="1"/>
    <col min="9758" max="9758" width="11.125" style="491" bestFit="1" customWidth="1"/>
    <col min="9759" max="9759" width="18.125" style="491" bestFit="1" customWidth="1"/>
    <col min="9760" max="9760" width="14.5" style="491" customWidth="1"/>
    <col min="9761" max="9763" width="12.5" style="491" customWidth="1"/>
    <col min="9764" max="9765" width="12.125" style="491" customWidth="1"/>
    <col min="9766" max="9769" width="12.75" style="491" customWidth="1"/>
    <col min="9770" max="9770" width="15" style="491" customWidth="1"/>
    <col min="9771" max="9771" width="15.5" style="491" customWidth="1"/>
    <col min="9772" max="9772" width="36.125" style="491" customWidth="1"/>
    <col min="9773" max="9773" width="36.875" style="491" customWidth="1"/>
    <col min="9774" max="9774" width="6.125" style="491" customWidth="1"/>
    <col min="9775" max="9999" width="10" style="491"/>
    <col min="10000" max="10000" width="10.25" style="491" customWidth="1"/>
    <col min="10001" max="10001" width="6.5" style="491" customWidth="1"/>
    <col min="10002" max="10002" width="8.25" style="491" customWidth="1"/>
    <col min="10003" max="10003" width="8.75" style="491" customWidth="1"/>
    <col min="10004" max="10004" width="34.625" style="491" customWidth="1"/>
    <col min="10005" max="10005" width="12.125" style="491" customWidth="1"/>
    <col min="10006" max="10006" width="10" style="491" customWidth="1"/>
    <col min="10007" max="10007" width="8" style="491" customWidth="1"/>
    <col min="10008" max="10008" width="13.375" style="491" customWidth="1"/>
    <col min="10009" max="10013" width="10" style="491" customWidth="1"/>
    <col min="10014" max="10014" width="11.125" style="491" bestFit="1" customWidth="1"/>
    <col min="10015" max="10015" width="18.125" style="491" bestFit="1" customWidth="1"/>
    <col min="10016" max="10016" width="14.5" style="491" customWidth="1"/>
    <col min="10017" max="10019" width="12.5" style="491" customWidth="1"/>
    <col min="10020" max="10021" width="12.125" style="491" customWidth="1"/>
    <col min="10022" max="10025" width="12.75" style="491" customWidth="1"/>
    <col min="10026" max="10026" width="15" style="491" customWidth="1"/>
    <col min="10027" max="10027" width="15.5" style="491" customWidth="1"/>
    <col min="10028" max="10028" width="36.125" style="491" customWidth="1"/>
    <col min="10029" max="10029" width="36.875" style="491" customWidth="1"/>
    <col min="10030" max="10030" width="6.125" style="491" customWidth="1"/>
    <col min="10031" max="10255" width="10" style="491"/>
    <col min="10256" max="10256" width="10.25" style="491" customWidth="1"/>
    <col min="10257" max="10257" width="6.5" style="491" customWidth="1"/>
    <col min="10258" max="10258" width="8.25" style="491" customWidth="1"/>
    <col min="10259" max="10259" width="8.75" style="491" customWidth="1"/>
    <col min="10260" max="10260" width="34.625" style="491" customWidth="1"/>
    <col min="10261" max="10261" width="12.125" style="491" customWidth="1"/>
    <col min="10262" max="10262" width="10" style="491" customWidth="1"/>
    <col min="10263" max="10263" width="8" style="491" customWidth="1"/>
    <col min="10264" max="10264" width="13.375" style="491" customWidth="1"/>
    <col min="10265" max="10269" width="10" style="491" customWidth="1"/>
    <col min="10270" max="10270" width="11.125" style="491" bestFit="1" customWidth="1"/>
    <col min="10271" max="10271" width="18.125" style="491" bestFit="1" customWidth="1"/>
    <col min="10272" max="10272" width="14.5" style="491" customWidth="1"/>
    <col min="10273" max="10275" width="12.5" style="491" customWidth="1"/>
    <col min="10276" max="10277" width="12.125" style="491" customWidth="1"/>
    <col min="10278" max="10281" width="12.75" style="491" customWidth="1"/>
    <col min="10282" max="10282" width="15" style="491" customWidth="1"/>
    <col min="10283" max="10283" width="15.5" style="491" customWidth="1"/>
    <col min="10284" max="10284" width="36.125" style="491" customWidth="1"/>
    <col min="10285" max="10285" width="36.875" style="491" customWidth="1"/>
    <col min="10286" max="10286" width="6.125" style="491" customWidth="1"/>
    <col min="10287" max="10511" width="10" style="491"/>
    <col min="10512" max="10512" width="10.25" style="491" customWidth="1"/>
    <col min="10513" max="10513" width="6.5" style="491" customWidth="1"/>
    <col min="10514" max="10514" width="8.25" style="491" customWidth="1"/>
    <col min="10515" max="10515" width="8.75" style="491" customWidth="1"/>
    <col min="10516" max="10516" width="34.625" style="491" customWidth="1"/>
    <col min="10517" max="10517" width="12.125" style="491" customWidth="1"/>
    <col min="10518" max="10518" width="10" style="491" customWidth="1"/>
    <col min="10519" max="10519" width="8" style="491" customWidth="1"/>
    <col min="10520" max="10520" width="13.375" style="491" customWidth="1"/>
    <col min="10521" max="10525" width="10" style="491" customWidth="1"/>
    <col min="10526" max="10526" width="11.125" style="491" bestFit="1" customWidth="1"/>
    <col min="10527" max="10527" width="18.125" style="491" bestFit="1" customWidth="1"/>
    <col min="10528" max="10528" width="14.5" style="491" customWidth="1"/>
    <col min="10529" max="10531" width="12.5" style="491" customWidth="1"/>
    <col min="10532" max="10533" width="12.125" style="491" customWidth="1"/>
    <col min="10534" max="10537" width="12.75" style="491" customWidth="1"/>
    <col min="10538" max="10538" width="15" style="491" customWidth="1"/>
    <col min="10539" max="10539" width="15.5" style="491" customWidth="1"/>
    <col min="10540" max="10540" width="36.125" style="491" customWidth="1"/>
    <col min="10541" max="10541" width="36.875" style="491" customWidth="1"/>
    <col min="10542" max="10542" width="6.125" style="491" customWidth="1"/>
    <col min="10543" max="10767" width="10" style="491"/>
    <col min="10768" max="10768" width="10.25" style="491" customWidth="1"/>
    <col min="10769" max="10769" width="6.5" style="491" customWidth="1"/>
    <col min="10770" max="10770" width="8.25" style="491" customWidth="1"/>
    <col min="10771" max="10771" width="8.75" style="491" customWidth="1"/>
    <col min="10772" max="10772" width="34.625" style="491" customWidth="1"/>
    <col min="10773" max="10773" width="12.125" style="491" customWidth="1"/>
    <col min="10774" max="10774" width="10" style="491" customWidth="1"/>
    <col min="10775" max="10775" width="8" style="491" customWidth="1"/>
    <col min="10776" max="10776" width="13.375" style="491" customWidth="1"/>
    <col min="10777" max="10781" width="10" style="491" customWidth="1"/>
    <col min="10782" max="10782" width="11.125" style="491" bestFit="1" customWidth="1"/>
    <col min="10783" max="10783" width="18.125" style="491" bestFit="1" customWidth="1"/>
    <col min="10784" max="10784" width="14.5" style="491" customWidth="1"/>
    <col min="10785" max="10787" width="12.5" style="491" customWidth="1"/>
    <col min="10788" max="10789" width="12.125" style="491" customWidth="1"/>
    <col min="10790" max="10793" width="12.75" style="491" customWidth="1"/>
    <col min="10794" max="10794" width="15" style="491" customWidth="1"/>
    <col min="10795" max="10795" width="15.5" style="491" customWidth="1"/>
    <col min="10796" max="10796" width="36.125" style="491" customWidth="1"/>
    <col min="10797" max="10797" width="36.875" style="491" customWidth="1"/>
    <col min="10798" max="10798" width="6.125" style="491" customWidth="1"/>
    <col min="10799" max="11023" width="10" style="491"/>
    <col min="11024" max="11024" width="10.25" style="491" customWidth="1"/>
    <col min="11025" max="11025" width="6.5" style="491" customWidth="1"/>
    <col min="11026" max="11026" width="8.25" style="491" customWidth="1"/>
    <col min="11027" max="11027" width="8.75" style="491" customWidth="1"/>
    <col min="11028" max="11028" width="34.625" style="491" customWidth="1"/>
    <col min="11029" max="11029" width="12.125" style="491" customWidth="1"/>
    <col min="11030" max="11030" width="10" style="491" customWidth="1"/>
    <col min="11031" max="11031" width="8" style="491" customWidth="1"/>
    <col min="11032" max="11032" width="13.375" style="491" customWidth="1"/>
    <col min="11033" max="11037" width="10" style="491" customWidth="1"/>
    <col min="11038" max="11038" width="11.125" style="491" bestFit="1" customWidth="1"/>
    <col min="11039" max="11039" width="18.125" style="491" bestFit="1" customWidth="1"/>
    <col min="11040" max="11040" width="14.5" style="491" customWidth="1"/>
    <col min="11041" max="11043" width="12.5" style="491" customWidth="1"/>
    <col min="11044" max="11045" width="12.125" style="491" customWidth="1"/>
    <col min="11046" max="11049" width="12.75" style="491" customWidth="1"/>
    <col min="11050" max="11050" width="15" style="491" customWidth="1"/>
    <col min="11051" max="11051" width="15.5" style="491" customWidth="1"/>
    <col min="11052" max="11052" width="36.125" style="491" customWidth="1"/>
    <col min="11053" max="11053" width="36.875" style="491" customWidth="1"/>
    <col min="11054" max="11054" width="6.125" style="491" customWidth="1"/>
    <col min="11055" max="11279" width="10" style="491"/>
    <col min="11280" max="11280" width="10.25" style="491" customWidth="1"/>
    <col min="11281" max="11281" width="6.5" style="491" customWidth="1"/>
    <col min="11282" max="11282" width="8.25" style="491" customWidth="1"/>
    <col min="11283" max="11283" width="8.75" style="491" customWidth="1"/>
    <col min="11284" max="11284" width="34.625" style="491" customWidth="1"/>
    <col min="11285" max="11285" width="12.125" style="491" customWidth="1"/>
    <col min="11286" max="11286" width="10" style="491" customWidth="1"/>
    <col min="11287" max="11287" width="8" style="491" customWidth="1"/>
    <col min="11288" max="11288" width="13.375" style="491" customWidth="1"/>
    <col min="11289" max="11293" width="10" style="491" customWidth="1"/>
    <col min="11294" max="11294" width="11.125" style="491" bestFit="1" customWidth="1"/>
    <col min="11295" max="11295" width="18.125" style="491" bestFit="1" customWidth="1"/>
    <col min="11296" max="11296" width="14.5" style="491" customWidth="1"/>
    <col min="11297" max="11299" width="12.5" style="491" customWidth="1"/>
    <col min="11300" max="11301" width="12.125" style="491" customWidth="1"/>
    <col min="11302" max="11305" width="12.75" style="491" customWidth="1"/>
    <col min="11306" max="11306" width="15" style="491" customWidth="1"/>
    <col min="11307" max="11307" width="15.5" style="491" customWidth="1"/>
    <col min="11308" max="11308" width="36.125" style="491" customWidth="1"/>
    <col min="11309" max="11309" width="36.875" style="491" customWidth="1"/>
    <col min="11310" max="11310" width="6.125" style="491" customWidth="1"/>
    <col min="11311" max="11535" width="10" style="491"/>
    <col min="11536" max="11536" width="10.25" style="491" customWidth="1"/>
    <col min="11537" max="11537" width="6.5" style="491" customWidth="1"/>
    <col min="11538" max="11538" width="8.25" style="491" customWidth="1"/>
    <col min="11539" max="11539" width="8.75" style="491" customWidth="1"/>
    <col min="11540" max="11540" width="34.625" style="491" customWidth="1"/>
    <col min="11541" max="11541" width="12.125" style="491" customWidth="1"/>
    <col min="11542" max="11542" width="10" style="491" customWidth="1"/>
    <col min="11543" max="11543" width="8" style="491" customWidth="1"/>
    <col min="11544" max="11544" width="13.375" style="491" customWidth="1"/>
    <col min="11545" max="11549" width="10" style="491" customWidth="1"/>
    <col min="11550" max="11550" width="11.125" style="491" bestFit="1" customWidth="1"/>
    <col min="11551" max="11551" width="18.125" style="491" bestFit="1" customWidth="1"/>
    <col min="11552" max="11552" width="14.5" style="491" customWidth="1"/>
    <col min="11553" max="11555" width="12.5" style="491" customWidth="1"/>
    <col min="11556" max="11557" width="12.125" style="491" customWidth="1"/>
    <col min="11558" max="11561" width="12.75" style="491" customWidth="1"/>
    <col min="11562" max="11562" width="15" style="491" customWidth="1"/>
    <col min="11563" max="11563" width="15.5" style="491" customWidth="1"/>
    <col min="11564" max="11564" width="36.125" style="491" customWidth="1"/>
    <col min="11565" max="11565" width="36.875" style="491" customWidth="1"/>
    <col min="11566" max="11566" width="6.125" style="491" customWidth="1"/>
    <col min="11567" max="11791" width="10" style="491"/>
    <col min="11792" max="11792" width="10.25" style="491" customWidth="1"/>
    <col min="11793" max="11793" width="6.5" style="491" customWidth="1"/>
    <col min="11794" max="11794" width="8.25" style="491" customWidth="1"/>
    <col min="11795" max="11795" width="8.75" style="491" customWidth="1"/>
    <col min="11796" max="11796" width="34.625" style="491" customWidth="1"/>
    <col min="11797" max="11797" width="12.125" style="491" customWidth="1"/>
    <col min="11798" max="11798" width="10" style="491" customWidth="1"/>
    <col min="11799" max="11799" width="8" style="491" customWidth="1"/>
    <col min="11800" max="11800" width="13.375" style="491" customWidth="1"/>
    <col min="11801" max="11805" width="10" style="491" customWidth="1"/>
    <col min="11806" max="11806" width="11.125" style="491" bestFit="1" customWidth="1"/>
    <col min="11807" max="11807" width="18.125" style="491" bestFit="1" customWidth="1"/>
    <col min="11808" max="11808" width="14.5" style="491" customWidth="1"/>
    <col min="11809" max="11811" width="12.5" style="491" customWidth="1"/>
    <col min="11812" max="11813" width="12.125" style="491" customWidth="1"/>
    <col min="11814" max="11817" width="12.75" style="491" customWidth="1"/>
    <col min="11818" max="11818" width="15" style="491" customWidth="1"/>
    <col min="11819" max="11819" width="15.5" style="491" customWidth="1"/>
    <col min="11820" max="11820" width="36.125" style="491" customWidth="1"/>
    <col min="11821" max="11821" width="36.875" style="491" customWidth="1"/>
    <col min="11822" max="11822" width="6.125" style="491" customWidth="1"/>
    <col min="11823" max="12047" width="10" style="491"/>
    <col min="12048" max="12048" width="10.25" style="491" customWidth="1"/>
    <col min="12049" max="12049" width="6.5" style="491" customWidth="1"/>
    <col min="12050" max="12050" width="8.25" style="491" customWidth="1"/>
    <col min="12051" max="12051" width="8.75" style="491" customWidth="1"/>
    <col min="12052" max="12052" width="34.625" style="491" customWidth="1"/>
    <col min="12053" max="12053" width="12.125" style="491" customWidth="1"/>
    <col min="12054" max="12054" width="10" style="491" customWidth="1"/>
    <col min="12055" max="12055" width="8" style="491" customWidth="1"/>
    <col min="12056" max="12056" width="13.375" style="491" customWidth="1"/>
    <col min="12057" max="12061" width="10" style="491" customWidth="1"/>
    <col min="12062" max="12062" width="11.125" style="491" bestFit="1" customWidth="1"/>
    <col min="12063" max="12063" width="18.125" style="491" bestFit="1" customWidth="1"/>
    <col min="12064" max="12064" width="14.5" style="491" customWidth="1"/>
    <col min="12065" max="12067" width="12.5" style="491" customWidth="1"/>
    <col min="12068" max="12069" width="12.125" style="491" customWidth="1"/>
    <col min="12070" max="12073" width="12.75" style="491" customWidth="1"/>
    <col min="12074" max="12074" width="15" style="491" customWidth="1"/>
    <col min="12075" max="12075" width="15.5" style="491" customWidth="1"/>
    <col min="12076" max="12076" width="36.125" style="491" customWidth="1"/>
    <col min="12077" max="12077" width="36.875" style="491" customWidth="1"/>
    <col min="12078" max="12078" width="6.125" style="491" customWidth="1"/>
    <col min="12079" max="12303" width="10" style="491"/>
    <col min="12304" max="12304" width="10.25" style="491" customWidth="1"/>
    <col min="12305" max="12305" width="6.5" style="491" customWidth="1"/>
    <col min="12306" max="12306" width="8.25" style="491" customWidth="1"/>
    <col min="12307" max="12307" width="8.75" style="491" customWidth="1"/>
    <col min="12308" max="12308" width="34.625" style="491" customWidth="1"/>
    <col min="12309" max="12309" width="12.125" style="491" customWidth="1"/>
    <col min="12310" max="12310" width="10" style="491" customWidth="1"/>
    <col min="12311" max="12311" width="8" style="491" customWidth="1"/>
    <col min="12312" max="12312" width="13.375" style="491" customWidth="1"/>
    <col min="12313" max="12317" width="10" style="491" customWidth="1"/>
    <col min="12318" max="12318" width="11.125" style="491" bestFit="1" customWidth="1"/>
    <col min="12319" max="12319" width="18.125" style="491" bestFit="1" customWidth="1"/>
    <col min="12320" max="12320" width="14.5" style="491" customWidth="1"/>
    <col min="12321" max="12323" width="12.5" style="491" customWidth="1"/>
    <col min="12324" max="12325" width="12.125" style="491" customWidth="1"/>
    <col min="12326" max="12329" width="12.75" style="491" customWidth="1"/>
    <col min="12330" max="12330" width="15" style="491" customWidth="1"/>
    <col min="12331" max="12331" width="15.5" style="491" customWidth="1"/>
    <col min="12332" max="12332" width="36.125" style="491" customWidth="1"/>
    <col min="12333" max="12333" width="36.875" style="491" customWidth="1"/>
    <col min="12334" max="12334" width="6.125" style="491" customWidth="1"/>
    <col min="12335" max="12559" width="10" style="491"/>
    <col min="12560" max="12560" width="10.25" style="491" customWidth="1"/>
    <col min="12561" max="12561" width="6.5" style="491" customWidth="1"/>
    <col min="12562" max="12562" width="8.25" style="491" customWidth="1"/>
    <col min="12563" max="12563" width="8.75" style="491" customWidth="1"/>
    <col min="12564" max="12564" width="34.625" style="491" customWidth="1"/>
    <col min="12565" max="12565" width="12.125" style="491" customWidth="1"/>
    <col min="12566" max="12566" width="10" style="491" customWidth="1"/>
    <col min="12567" max="12567" width="8" style="491" customWidth="1"/>
    <col min="12568" max="12568" width="13.375" style="491" customWidth="1"/>
    <col min="12569" max="12573" width="10" style="491" customWidth="1"/>
    <col min="12574" max="12574" width="11.125" style="491" bestFit="1" customWidth="1"/>
    <col min="12575" max="12575" width="18.125" style="491" bestFit="1" customWidth="1"/>
    <col min="12576" max="12576" width="14.5" style="491" customWidth="1"/>
    <col min="12577" max="12579" width="12.5" style="491" customWidth="1"/>
    <col min="12580" max="12581" width="12.125" style="491" customWidth="1"/>
    <col min="12582" max="12585" width="12.75" style="491" customWidth="1"/>
    <col min="12586" max="12586" width="15" style="491" customWidth="1"/>
    <col min="12587" max="12587" width="15.5" style="491" customWidth="1"/>
    <col min="12588" max="12588" width="36.125" style="491" customWidth="1"/>
    <col min="12589" max="12589" width="36.875" style="491" customWidth="1"/>
    <col min="12590" max="12590" width="6.125" style="491" customWidth="1"/>
    <col min="12591" max="12815" width="10" style="491"/>
    <col min="12816" max="12816" width="10.25" style="491" customWidth="1"/>
    <col min="12817" max="12817" width="6.5" style="491" customWidth="1"/>
    <col min="12818" max="12818" width="8.25" style="491" customWidth="1"/>
    <col min="12819" max="12819" width="8.75" style="491" customWidth="1"/>
    <col min="12820" max="12820" width="34.625" style="491" customWidth="1"/>
    <col min="12821" max="12821" width="12.125" style="491" customWidth="1"/>
    <col min="12822" max="12822" width="10" style="491" customWidth="1"/>
    <col min="12823" max="12823" width="8" style="491" customWidth="1"/>
    <col min="12824" max="12824" width="13.375" style="491" customWidth="1"/>
    <col min="12825" max="12829" width="10" style="491" customWidth="1"/>
    <col min="12830" max="12830" width="11.125" style="491" bestFit="1" customWidth="1"/>
    <col min="12831" max="12831" width="18.125" style="491" bestFit="1" customWidth="1"/>
    <col min="12832" max="12832" width="14.5" style="491" customWidth="1"/>
    <col min="12833" max="12835" width="12.5" style="491" customWidth="1"/>
    <col min="12836" max="12837" width="12.125" style="491" customWidth="1"/>
    <col min="12838" max="12841" width="12.75" style="491" customWidth="1"/>
    <col min="12842" max="12842" width="15" style="491" customWidth="1"/>
    <col min="12843" max="12843" width="15.5" style="491" customWidth="1"/>
    <col min="12844" max="12844" width="36.125" style="491" customWidth="1"/>
    <col min="12845" max="12845" width="36.875" style="491" customWidth="1"/>
    <col min="12846" max="12846" width="6.125" style="491" customWidth="1"/>
    <col min="12847" max="13071" width="10" style="491"/>
    <col min="13072" max="13072" width="10.25" style="491" customWidth="1"/>
    <col min="13073" max="13073" width="6.5" style="491" customWidth="1"/>
    <col min="13074" max="13074" width="8.25" style="491" customWidth="1"/>
    <col min="13075" max="13075" width="8.75" style="491" customWidth="1"/>
    <col min="13076" max="13076" width="34.625" style="491" customWidth="1"/>
    <col min="13077" max="13077" width="12.125" style="491" customWidth="1"/>
    <col min="13078" max="13078" width="10" style="491" customWidth="1"/>
    <col min="13079" max="13079" width="8" style="491" customWidth="1"/>
    <col min="13080" max="13080" width="13.375" style="491" customWidth="1"/>
    <col min="13081" max="13085" width="10" style="491" customWidth="1"/>
    <col min="13086" max="13086" width="11.125" style="491" bestFit="1" customWidth="1"/>
    <col min="13087" max="13087" width="18.125" style="491" bestFit="1" customWidth="1"/>
    <col min="13088" max="13088" width="14.5" style="491" customWidth="1"/>
    <col min="13089" max="13091" width="12.5" style="491" customWidth="1"/>
    <col min="13092" max="13093" width="12.125" style="491" customWidth="1"/>
    <col min="13094" max="13097" width="12.75" style="491" customWidth="1"/>
    <col min="13098" max="13098" width="15" style="491" customWidth="1"/>
    <col min="13099" max="13099" width="15.5" style="491" customWidth="1"/>
    <col min="13100" max="13100" width="36.125" style="491" customWidth="1"/>
    <col min="13101" max="13101" width="36.875" style="491" customWidth="1"/>
    <col min="13102" max="13102" width="6.125" style="491" customWidth="1"/>
    <col min="13103" max="13327" width="10" style="491"/>
    <col min="13328" max="13328" width="10.25" style="491" customWidth="1"/>
    <col min="13329" max="13329" width="6.5" style="491" customWidth="1"/>
    <col min="13330" max="13330" width="8.25" style="491" customWidth="1"/>
    <col min="13331" max="13331" width="8.75" style="491" customWidth="1"/>
    <col min="13332" max="13332" width="34.625" style="491" customWidth="1"/>
    <col min="13333" max="13333" width="12.125" style="491" customWidth="1"/>
    <col min="13334" max="13334" width="10" style="491" customWidth="1"/>
    <col min="13335" max="13335" width="8" style="491" customWidth="1"/>
    <col min="13336" max="13336" width="13.375" style="491" customWidth="1"/>
    <col min="13337" max="13341" width="10" style="491" customWidth="1"/>
    <col min="13342" max="13342" width="11.125" style="491" bestFit="1" customWidth="1"/>
    <col min="13343" max="13343" width="18.125" style="491" bestFit="1" customWidth="1"/>
    <col min="13344" max="13344" width="14.5" style="491" customWidth="1"/>
    <col min="13345" max="13347" width="12.5" style="491" customWidth="1"/>
    <col min="13348" max="13349" width="12.125" style="491" customWidth="1"/>
    <col min="13350" max="13353" width="12.75" style="491" customWidth="1"/>
    <col min="13354" max="13354" width="15" style="491" customWidth="1"/>
    <col min="13355" max="13355" width="15.5" style="491" customWidth="1"/>
    <col min="13356" max="13356" width="36.125" style="491" customWidth="1"/>
    <col min="13357" max="13357" width="36.875" style="491" customWidth="1"/>
    <col min="13358" max="13358" width="6.125" style="491" customWidth="1"/>
    <col min="13359" max="13583" width="10" style="491"/>
    <col min="13584" max="13584" width="10.25" style="491" customWidth="1"/>
    <col min="13585" max="13585" width="6.5" style="491" customWidth="1"/>
    <col min="13586" max="13586" width="8.25" style="491" customWidth="1"/>
    <col min="13587" max="13587" width="8.75" style="491" customWidth="1"/>
    <col min="13588" max="13588" width="34.625" style="491" customWidth="1"/>
    <col min="13589" max="13589" width="12.125" style="491" customWidth="1"/>
    <col min="13590" max="13590" width="10" style="491" customWidth="1"/>
    <col min="13591" max="13591" width="8" style="491" customWidth="1"/>
    <col min="13592" max="13592" width="13.375" style="491" customWidth="1"/>
    <col min="13593" max="13597" width="10" style="491" customWidth="1"/>
    <col min="13598" max="13598" width="11.125" style="491" bestFit="1" customWidth="1"/>
    <col min="13599" max="13599" width="18.125" style="491" bestFit="1" customWidth="1"/>
    <col min="13600" max="13600" width="14.5" style="491" customWidth="1"/>
    <col min="13601" max="13603" width="12.5" style="491" customWidth="1"/>
    <col min="13604" max="13605" width="12.125" style="491" customWidth="1"/>
    <col min="13606" max="13609" width="12.75" style="491" customWidth="1"/>
    <col min="13610" max="13610" width="15" style="491" customWidth="1"/>
    <col min="13611" max="13611" width="15.5" style="491" customWidth="1"/>
    <col min="13612" max="13612" width="36.125" style="491" customWidth="1"/>
    <col min="13613" max="13613" width="36.875" style="491" customWidth="1"/>
    <col min="13614" max="13614" width="6.125" style="491" customWidth="1"/>
    <col min="13615" max="13839" width="10" style="491"/>
    <col min="13840" max="13840" width="10.25" style="491" customWidth="1"/>
    <col min="13841" max="13841" width="6.5" style="491" customWidth="1"/>
    <col min="13842" max="13842" width="8.25" style="491" customWidth="1"/>
    <col min="13843" max="13843" width="8.75" style="491" customWidth="1"/>
    <col min="13844" max="13844" width="34.625" style="491" customWidth="1"/>
    <col min="13845" max="13845" width="12.125" style="491" customWidth="1"/>
    <col min="13846" max="13846" width="10" style="491" customWidth="1"/>
    <col min="13847" max="13847" width="8" style="491" customWidth="1"/>
    <col min="13848" max="13848" width="13.375" style="491" customWidth="1"/>
    <col min="13849" max="13853" width="10" style="491" customWidth="1"/>
    <col min="13854" max="13854" width="11.125" style="491" bestFit="1" customWidth="1"/>
    <col min="13855" max="13855" width="18.125" style="491" bestFit="1" customWidth="1"/>
    <col min="13856" max="13856" width="14.5" style="491" customWidth="1"/>
    <col min="13857" max="13859" width="12.5" style="491" customWidth="1"/>
    <col min="13860" max="13861" width="12.125" style="491" customWidth="1"/>
    <col min="13862" max="13865" width="12.75" style="491" customWidth="1"/>
    <col min="13866" max="13866" width="15" style="491" customWidth="1"/>
    <col min="13867" max="13867" width="15.5" style="491" customWidth="1"/>
    <col min="13868" max="13868" width="36.125" style="491" customWidth="1"/>
    <col min="13869" max="13869" width="36.875" style="491" customWidth="1"/>
    <col min="13870" max="13870" width="6.125" style="491" customWidth="1"/>
    <col min="13871" max="14095" width="10" style="491"/>
    <col min="14096" max="14096" width="10.25" style="491" customWidth="1"/>
    <col min="14097" max="14097" width="6.5" style="491" customWidth="1"/>
    <col min="14098" max="14098" width="8.25" style="491" customWidth="1"/>
    <col min="14099" max="14099" width="8.75" style="491" customWidth="1"/>
    <col min="14100" max="14100" width="34.625" style="491" customWidth="1"/>
    <col min="14101" max="14101" width="12.125" style="491" customWidth="1"/>
    <col min="14102" max="14102" width="10" style="491" customWidth="1"/>
    <col min="14103" max="14103" width="8" style="491" customWidth="1"/>
    <col min="14104" max="14104" width="13.375" style="491" customWidth="1"/>
    <col min="14105" max="14109" width="10" style="491" customWidth="1"/>
    <col min="14110" max="14110" width="11.125" style="491" bestFit="1" customWidth="1"/>
    <col min="14111" max="14111" width="18.125" style="491" bestFit="1" customWidth="1"/>
    <col min="14112" max="14112" width="14.5" style="491" customWidth="1"/>
    <col min="14113" max="14115" width="12.5" style="491" customWidth="1"/>
    <col min="14116" max="14117" width="12.125" style="491" customWidth="1"/>
    <col min="14118" max="14121" width="12.75" style="491" customWidth="1"/>
    <col min="14122" max="14122" width="15" style="491" customWidth="1"/>
    <col min="14123" max="14123" width="15.5" style="491" customWidth="1"/>
    <col min="14124" max="14124" width="36.125" style="491" customWidth="1"/>
    <col min="14125" max="14125" width="36.875" style="491" customWidth="1"/>
    <col min="14126" max="14126" width="6.125" style="491" customWidth="1"/>
    <col min="14127" max="14351" width="10" style="491"/>
    <col min="14352" max="14352" width="10.25" style="491" customWidth="1"/>
    <col min="14353" max="14353" width="6.5" style="491" customWidth="1"/>
    <col min="14354" max="14354" width="8.25" style="491" customWidth="1"/>
    <col min="14355" max="14355" width="8.75" style="491" customWidth="1"/>
    <col min="14356" max="14356" width="34.625" style="491" customWidth="1"/>
    <col min="14357" max="14357" width="12.125" style="491" customWidth="1"/>
    <col min="14358" max="14358" width="10" style="491" customWidth="1"/>
    <col min="14359" max="14359" width="8" style="491" customWidth="1"/>
    <col min="14360" max="14360" width="13.375" style="491" customWidth="1"/>
    <col min="14361" max="14365" width="10" style="491" customWidth="1"/>
    <col min="14366" max="14366" width="11.125" style="491" bestFit="1" customWidth="1"/>
    <col min="14367" max="14367" width="18.125" style="491" bestFit="1" customWidth="1"/>
    <col min="14368" max="14368" width="14.5" style="491" customWidth="1"/>
    <col min="14369" max="14371" width="12.5" style="491" customWidth="1"/>
    <col min="14372" max="14373" width="12.125" style="491" customWidth="1"/>
    <col min="14374" max="14377" width="12.75" style="491" customWidth="1"/>
    <col min="14378" max="14378" width="15" style="491" customWidth="1"/>
    <col min="14379" max="14379" width="15.5" style="491" customWidth="1"/>
    <col min="14380" max="14380" width="36.125" style="491" customWidth="1"/>
    <col min="14381" max="14381" width="36.875" style="491" customWidth="1"/>
    <col min="14382" max="14382" width="6.125" style="491" customWidth="1"/>
    <col min="14383" max="14607" width="10" style="491"/>
    <col min="14608" max="14608" width="10.25" style="491" customWidth="1"/>
    <col min="14609" max="14609" width="6.5" style="491" customWidth="1"/>
    <col min="14610" max="14610" width="8.25" style="491" customWidth="1"/>
    <col min="14611" max="14611" width="8.75" style="491" customWidth="1"/>
    <col min="14612" max="14612" width="34.625" style="491" customWidth="1"/>
    <col min="14613" max="14613" width="12.125" style="491" customWidth="1"/>
    <col min="14614" max="14614" width="10" style="491" customWidth="1"/>
    <col min="14615" max="14615" width="8" style="491" customWidth="1"/>
    <col min="14616" max="14616" width="13.375" style="491" customWidth="1"/>
    <col min="14617" max="14621" width="10" style="491" customWidth="1"/>
    <col min="14622" max="14622" width="11.125" style="491" bestFit="1" customWidth="1"/>
    <col min="14623" max="14623" width="18.125" style="491" bestFit="1" customWidth="1"/>
    <col min="14624" max="14624" width="14.5" style="491" customWidth="1"/>
    <col min="14625" max="14627" width="12.5" style="491" customWidth="1"/>
    <col min="14628" max="14629" width="12.125" style="491" customWidth="1"/>
    <col min="14630" max="14633" width="12.75" style="491" customWidth="1"/>
    <col min="14634" max="14634" width="15" style="491" customWidth="1"/>
    <col min="14635" max="14635" width="15.5" style="491" customWidth="1"/>
    <col min="14636" max="14636" width="36.125" style="491" customWidth="1"/>
    <col min="14637" max="14637" width="36.875" style="491" customWidth="1"/>
    <col min="14638" max="14638" width="6.125" style="491" customWidth="1"/>
    <col min="14639" max="14863" width="10" style="491"/>
    <col min="14864" max="14864" width="10.25" style="491" customWidth="1"/>
    <col min="14865" max="14865" width="6.5" style="491" customWidth="1"/>
    <col min="14866" max="14866" width="8.25" style="491" customWidth="1"/>
    <col min="14867" max="14867" width="8.75" style="491" customWidth="1"/>
    <col min="14868" max="14868" width="34.625" style="491" customWidth="1"/>
    <col min="14869" max="14869" width="12.125" style="491" customWidth="1"/>
    <col min="14870" max="14870" width="10" style="491" customWidth="1"/>
    <col min="14871" max="14871" width="8" style="491" customWidth="1"/>
    <col min="14872" max="14872" width="13.375" style="491" customWidth="1"/>
    <col min="14873" max="14877" width="10" style="491" customWidth="1"/>
    <col min="14878" max="14878" width="11.125" style="491" bestFit="1" customWidth="1"/>
    <col min="14879" max="14879" width="18.125" style="491" bestFit="1" customWidth="1"/>
    <col min="14880" max="14880" width="14.5" style="491" customWidth="1"/>
    <col min="14881" max="14883" width="12.5" style="491" customWidth="1"/>
    <col min="14884" max="14885" width="12.125" style="491" customWidth="1"/>
    <col min="14886" max="14889" width="12.75" style="491" customWidth="1"/>
    <col min="14890" max="14890" width="15" style="491" customWidth="1"/>
    <col min="14891" max="14891" width="15.5" style="491" customWidth="1"/>
    <col min="14892" max="14892" width="36.125" style="491" customWidth="1"/>
    <col min="14893" max="14893" width="36.875" style="491" customWidth="1"/>
    <col min="14894" max="14894" width="6.125" style="491" customWidth="1"/>
    <col min="14895" max="15119" width="10" style="491"/>
    <col min="15120" max="15120" width="10.25" style="491" customWidth="1"/>
    <col min="15121" max="15121" width="6.5" style="491" customWidth="1"/>
    <col min="15122" max="15122" width="8.25" style="491" customWidth="1"/>
    <col min="15123" max="15123" width="8.75" style="491" customWidth="1"/>
    <col min="15124" max="15124" width="34.625" style="491" customWidth="1"/>
    <col min="15125" max="15125" width="12.125" style="491" customWidth="1"/>
    <col min="15126" max="15126" width="10" style="491" customWidth="1"/>
    <col min="15127" max="15127" width="8" style="491" customWidth="1"/>
    <col min="15128" max="15128" width="13.375" style="491" customWidth="1"/>
    <col min="15129" max="15133" width="10" style="491" customWidth="1"/>
    <col min="15134" max="15134" width="11.125" style="491" bestFit="1" customWidth="1"/>
    <col min="15135" max="15135" width="18.125" style="491" bestFit="1" customWidth="1"/>
    <col min="15136" max="15136" width="14.5" style="491" customWidth="1"/>
    <col min="15137" max="15139" width="12.5" style="491" customWidth="1"/>
    <col min="15140" max="15141" width="12.125" style="491" customWidth="1"/>
    <col min="15142" max="15145" width="12.75" style="491" customWidth="1"/>
    <col min="15146" max="15146" width="15" style="491" customWidth="1"/>
    <col min="15147" max="15147" width="15.5" style="491" customWidth="1"/>
    <col min="15148" max="15148" width="36.125" style="491" customWidth="1"/>
    <col min="15149" max="15149" width="36.875" style="491" customWidth="1"/>
    <col min="15150" max="15150" width="6.125" style="491" customWidth="1"/>
    <col min="15151" max="15375" width="10" style="491"/>
    <col min="15376" max="15376" width="10.25" style="491" customWidth="1"/>
    <col min="15377" max="15377" width="6.5" style="491" customWidth="1"/>
    <col min="15378" max="15378" width="8.25" style="491" customWidth="1"/>
    <col min="15379" max="15379" width="8.75" style="491" customWidth="1"/>
    <col min="15380" max="15380" width="34.625" style="491" customWidth="1"/>
    <col min="15381" max="15381" width="12.125" style="491" customWidth="1"/>
    <col min="15382" max="15382" width="10" style="491" customWidth="1"/>
    <col min="15383" max="15383" width="8" style="491" customWidth="1"/>
    <col min="15384" max="15384" width="13.375" style="491" customWidth="1"/>
    <col min="15385" max="15389" width="10" style="491" customWidth="1"/>
    <col min="15390" max="15390" width="11.125" style="491" bestFit="1" customWidth="1"/>
    <col min="15391" max="15391" width="18.125" style="491" bestFit="1" customWidth="1"/>
    <col min="15392" max="15392" width="14.5" style="491" customWidth="1"/>
    <col min="15393" max="15395" width="12.5" style="491" customWidth="1"/>
    <col min="15396" max="15397" width="12.125" style="491" customWidth="1"/>
    <col min="15398" max="15401" width="12.75" style="491" customWidth="1"/>
    <col min="15402" max="15402" width="15" style="491" customWidth="1"/>
    <col min="15403" max="15403" width="15.5" style="491" customWidth="1"/>
    <col min="15404" max="15404" width="36.125" style="491" customWidth="1"/>
    <col min="15405" max="15405" width="36.875" style="491" customWidth="1"/>
    <col min="15406" max="15406" width="6.125" style="491" customWidth="1"/>
    <col min="15407" max="15631" width="10" style="491"/>
    <col min="15632" max="15632" width="10.25" style="491" customWidth="1"/>
    <col min="15633" max="15633" width="6.5" style="491" customWidth="1"/>
    <col min="15634" max="15634" width="8.25" style="491" customWidth="1"/>
    <col min="15635" max="15635" width="8.75" style="491" customWidth="1"/>
    <col min="15636" max="15636" width="34.625" style="491" customWidth="1"/>
    <col min="15637" max="15637" width="12.125" style="491" customWidth="1"/>
    <col min="15638" max="15638" width="10" style="491" customWidth="1"/>
    <col min="15639" max="15639" width="8" style="491" customWidth="1"/>
    <col min="15640" max="15640" width="13.375" style="491" customWidth="1"/>
    <col min="15641" max="15645" width="10" style="491" customWidth="1"/>
    <col min="15646" max="15646" width="11.125" style="491" bestFit="1" customWidth="1"/>
    <col min="15647" max="15647" width="18.125" style="491" bestFit="1" customWidth="1"/>
    <col min="15648" max="15648" width="14.5" style="491" customWidth="1"/>
    <col min="15649" max="15651" width="12.5" style="491" customWidth="1"/>
    <col min="15652" max="15653" width="12.125" style="491" customWidth="1"/>
    <col min="15654" max="15657" width="12.75" style="491" customWidth="1"/>
    <col min="15658" max="15658" width="15" style="491" customWidth="1"/>
    <col min="15659" max="15659" width="15.5" style="491" customWidth="1"/>
    <col min="15660" max="15660" width="36.125" style="491" customWidth="1"/>
    <col min="15661" max="15661" width="36.875" style="491" customWidth="1"/>
    <col min="15662" max="15662" width="6.125" style="491" customWidth="1"/>
    <col min="15663" max="15887" width="10" style="491"/>
    <col min="15888" max="15888" width="10.25" style="491" customWidth="1"/>
    <col min="15889" max="15889" width="6.5" style="491" customWidth="1"/>
    <col min="15890" max="15890" width="8.25" style="491" customWidth="1"/>
    <col min="15891" max="15891" width="8.75" style="491" customWidth="1"/>
    <col min="15892" max="15892" width="34.625" style="491" customWidth="1"/>
    <col min="15893" max="15893" width="12.125" style="491" customWidth="1"/>
    <col min="15894" max="15894" width="10" style="491" customWidth="1"/>
    <col min="15895" max="15895" width="8" style="491" customWidth="1"/>
    <col min="15896" max="15896" width="13.375" style="491" customWidth="1"/>
    <col min="15897" max="15901" width="10" style="491" customWidth="1"/>
    <col min="15902" max="15902" width="11.125" style="491" bestFit="1" customWidth="1"/>
    <col min="15903" max="15903" width="18.125" style="491" bestFit="1" customWidth="1"/>
    <col min="15904" max="15904" width="14.5" style="491" customWidth="1"/>
    <col min="15905" max="15907" width="12.5" style="491" customWidth="1"/>
    <col min="15908" max="15909" width="12.125" style="491" customWidth="1"/>
    <col min="15910" max="15913" width="12.75" style="491" customWidth="1"/>
    <col min="15914" max="15914" width="15" style="491" customWidth="1"/>
    <col min="15915" max="15915" width="15.5" style="491" customWidth="1"/>
    <col min="15916" max="15916" width="36.125" style="491" customWidth="1"/>
    <col min="15917" max="15917" width="36.875" style="491" customWidth="1"/>
    <col min="15918" max="15918" width="6.125" style="491" customWidth="1"/>
    <col min="15919" max="16143" width="10" style="491"/>
    <col min="16144" max="16144" width="10.25" style="491" customWidth="1"/>
    <col min="16145" max="16145" width="6.5" style="491" customWidth="1"/>
    <col min="16146" max="16146" width="8.25" style="491" customWidth="1"/>
    <col min="16147" max="16147" width="8.75" style="491" customWidth="1"/>
    <col min="16148" max="16148" width="34.625" style="491" customWidth="1"/>
    <col min="16149" max="16149" width="12.125" style="491" customWidth="1"/>
    <col min="16150" max="16150" width="10" style="491" customWidth="1"/>
    <col min="16151" max="16151" width="8" style="491" customWidth="1"/>
    <col min="16152" max="16152" width="13.375" style="491" customWidth="1"/>
    <col min="16153" max="16157" width="10" style="491" customWidth="1"/>
    <col min="16158" max="16158" width="11.125" style="491" bestFit="1" customWidth="1"/>
    <col min="16159" max="16159" width="18.125" style="491" bestFit="1" customWidth="1"/>
    <col min="16160" max="16160" width="14.5" style="491" customWidth="1"/>
    <col min="16161" max="16163" width="12.5" style="491" customWidth="1"/>
    <col min="16164" max="16165" width="12.125" style="491" customWidth="1"/>
    <col min="16166" max="16169" width="12.75" style="491" customWidth="1"/>
    <col min="16170" max="16170" width="15" style="491" customWidth="1"/>
    <col min="16171" max="16171" width="15.5" style="491" customWidth="1"/>
    <col min="16172" max="16172" width="36.125" style="491" customWidth="1"/>
    <col min="16173" max="16173" width="36.875" style="491" customWidth="1"/>
    <col min="16174" max="16174" width="6.125" style="491" customWidth="1"/>
    <col min="16175" max="16384" width="10" style="491"/>
  </cols>
  <sheetData>
    <row r="1" spans="1:56" ht="38.25">
      <c r="A1" s="481" t="s">
        <v>728</v>
      </c>
      <c r="B1" s="481"/>
      <c r="C1" s="481"/>
      <c r="D1" s="481"/>
      <c r="E1" s="482"/>
      <c r="F1" s="482"/>
      <c r="G1" s="482"/>
      <c r="H1" s="482"/>
      <c r="I1" s="483"/>
      <c r="J1" s="482"/>
      <c r="K1" s="482"/>
      <c r="L1" s="484"/>
      <c r="M1" s="484"/>
      <c r="N1" s="484"/>
      <c r="O1" s="484"/>
      <c r="P1" s="485"/>
      <c r="Q1" s="486"/>
      <c r="R1" s="486"/>
      <c r="S1" s="486"/>
      <c r="T1" s="486"/>
      <c r="U1" s="482"/>
      <c r="V1" s="482"/>
      <c r="W1" s="482"/>
      <c r="X1" s="482"/>
      <c r="Y1" s="482"/>
      <c r="Z1" s="482"/>
      <c r="AA1" s="482"/>
      <c r="AB1" s="482"/>
      <c r="AC1" s="482"/>
      <c r="AD1" s="482"/>
      <c r="AE1" s="487"/>
      <c r="AH1" s="489"/>
      <c r="AI1" s="490"/>
    </row>
    <row r="2" spans="1:56" ht="38.25">
      <c r="A2" s="492" t="s">
        <v>729</v>
      </c>
      <c r="B2" s="492"/>
      <c r="C2" s="492"/>
      <c r="D2" s="492"/>
      <c r="E2" s="482"/>
      <c r="F2" s="493"/>
      <c r="G2" s="493"/>
      <c r="H2" s="494"/>
      <c r="I2" s="483"/>
      <c r="J2" s="482"/>
      <c r="K2" s="495"/>
      <c r="L2" s="484"/>
      <c r="M2" s="484"/>
      <c r="N2" s="482"/>
      <c r="O2" s="482"/>
      <c r="P2" s="482"/>
      <c r="Q2" s="482"/>
      <c r="R2" s="482"/>
      <c r="S2" s="482"/>
      <c r="T2" s="482"/>
      <c r="U2" s="482"/>
      <c r="V2" s="482"/>
      <c r="W2" s="482"/>
      <c r="X2" s="482"/>
      <c r="Y2" s="482"/>
      <c r="Z2" s="482"/>
      <c r="AA2" s="482"/>
      <c r="AB2" s="482"/>
      <c r="AC2" s="482"/>
      <c r="AD2" s="482"/>
      <c r="AE2" s="487"/>
      <c r="AH2" s="489"/>
      <c r="AI2" s="496"/>
    </row>
    <row r="3" spans="1:56" ht="26.25">
      <c r="A3" s="497" t="s">
        <v>730</v>
      </c>
      <c r="B3" s="498"/>
      <c r="C3" s="498"/>
      <c r="D3" s="498"/>
      <c r="E3" s="499"/>
      <c r="F3" s="493"/>
      <c r="G3" s="493"/>
      <c r="H3" s="494"/>
      <c r="I3" s="483"/>
      <c r="J3" s="482"/>
      <c r="K3" s="500"/>
      <c r="L3" s="484"/>
      <c r="M3" s="484"/>
      <c r="N3" s="484"/>
      <c r="O3" s="501"/>
      <c r="Q3" s="503"/>
      <c r="R3" s="486"/>
      <c r="S3" s="486"/>
      <c r="T3" s="486"/>
      <c r="U3" s="482"/>
      <c r="V3" s="482"/>
      <c r="W3" s="482"/>
      <c r="X3" s="482"/>
      <c r="Y3" s="482"/>
      <c r="Z3" s="482"/>
      <c r="AA3" s="482"/>
      <c r="AB3" s="482"/>
      <c r="AC3" s="482"/>
      <c r="AD3" s="482"/>
      <c r="AE3" s="487"/>
      <c r="AH3" s="489"/>
      <c r="AI3" s="496"/>
    </row>
    <row r="4" spans="1:56" ht="27" thickBot="1">
      <c r="A4" s="498" t="s">
        <v>731</v>
      </c>
      <c r="B4" s="498"/>
      <c r="C4" s="498"/>
      <c r="D4" s="498"/>
      <c r="E4" s="499"/>
      <c r="F4" s="493"/>
      <c r="G4" s="493"/>
      <c r="H4" s="494"/>
      <c r="I4" s="504"/>
      <c r="J4" s="505" t="s">
        <v>732</v>
      </c>
      <c r="K4" s="506"/>
      <c r="L4" s="507"/>
      <c r="M4" s="484"/>
      <c r="N4" s="484"/>
      <c r="O4" s="508"/>
      <c r="Q4" s="486"/>
      <c r="R4" s="486"/>
      <c r="S4" s="486"/>
      <c r="T4" s="486"/>
      <c r="U4" s="482"/>
      <c r="V4" s="482"/>
      <c r="W4" s="482"/>
      <c r="X4" s="482"/>
      <c r="Y4" s="482"/>
      <c r="Z4" s="482"/>
      <c r="AA4" s="482"/>
      <c r="AB4" s="482"/>
      <c r="AC4" s="482"/>
      <c r="AD4" s="482"/>
      <c r="AE4" s="487"/>
      <c r="AH4" s="489"/>
      <c r="AI4" s="496"/>
    </row>
    <row r="5" spans="1:56" ht="21" thickBot="1">
      <c r="A5" s="498" t="s">
        <v>733</v>
      </c>
      <c r="B5" s="498"/>
      <c r="C5" s="498"/>
      <c r="D5" s="498"/>
      <c r="E5" s="509"/>
      <c r="F5" s="510"/>
      <c r="G5" s="510"/>
      <c r="H5" s="510"/>
      <c r="I5" s="511"/>
      <c r="J5" s="510"/>
      <c r="K5" s="500"/>
      <c r="L5" s="5342"/>
      <c r="M5" s="5342"/>
      <c r="N5" s="5342"/>
      <c r="O5" s="5342"/>
      <c r="P5" s="5342"/>
      <c r="Q5" s="512"/>
      <c r="R5" s="513"/>
      <c r="S5" s="513"/>
      <c r="T5" s="513"/>
      <c r="U5" s="514"/>
      <c r="V5" s="514"/>
      <c r="W5" s="514"/>
      <c r="X5" s="515"/>
      <c r="Y5" s="516"/>
      <c r="Z5" s="516"/>
      <c r="AA5" s="516"/>
      <c r="AB5" s="516"/>
      <c r="AC5" s="516"/>
      <c r="AD5" s="516"/>
      <c r="AE5" s="517"/>
      <c r="AF5" s="518"/>
      <c r="AG5" s="519"/>
      <c r="AH5" s="520"/>
      <c r="AI5" s="521">
        <v>44203</v>
      </c>
      <c r="AK5" s="5343" t="s">
        <v>734</v>
      </c>
      <c r="AL5" s="5340"/>
      <c r="AM5" s="5340"/>
      <c r="AN5" s="5341"/>
      <c r="AO5" s="5344" t="s">
        <v>735</v>
      </c>
      <c r="AP5" s="5340"/>
      <c r="AQ5" s="5340"/>
      <c r="AR5" s="5341"/>
      <c r="AS5" s="5339" t="s">
        <v>736</v>
      </c>
      <c r="AT5" s="5340"/>
      <c r="AU5" s="5340"/>
      <c r="AV5" s="5341"/>
      <c r="AW5" s="5340" t="s">
        <v>737</v>
      </c>
      <c r="AX5" s="5340"/>
      <c r="AY5" s="5340"/>
      <c r="AZ5" s="5345"/>
    </row>
    <row r="6" spans="1:56" ht="42" customHeight="1">
      <c r="A6" s="5346" t="s">
        <v>738</v>
      </c>
      <c r="B6" s="5348" t="s">
        <v>739</v>
      </c>
      <c r="C6" s="5334" t="s">
        <v>740</v>
      </c>
      <c r="D6" s="5336" t="s">
        <v>0</v>
      </c>
      <c r="E6" s="5352" t="s">
        <v>741</v>
      </c>
      <c r="F6" s="522" t="s">
        <v>742</v>
      </c>
      <c r="G6" s="5334" t="s">
        <v>743</v>
      </c>
      <c r="H6" s="5336" t="s">
        <v>744</v>
      </c>
      <c r="I6" s="5334" t="s">
        <v>745</v>
      </c>
      <c r="J6" s="5336" t="s">
        <v>746</v>
      </c>
      <c r="K6" s="5334" t="s">
        <v>747</v>
      </c>
      <c r="L6" s="5339" t="s">
        <v>748</v>
      </c>
      <c r="M6" s="5340"/>
      <c r="N6" s="5340"/>
      <c r="O6" s="5340"/>
      <c r="P6" s="5341"/>
      <c r="Q6" s="5378" t="s">
        <v>749</v>
      </c>
      <c r="R6" s="5380" t="s">
        <v>750</v>
      </c>
      <c r="S6" s="5381"/>
      <c r="T6" s="5382" t="s">
        <v>751</v>
      </c>
      <c r="U6" s="5372" t="s">
        <v>752</v>
      </c>
      <c r="V6" s="5334" t="s">
        <v>753</v>
      </c>
      <c r="W6" s="5334" t="s">
        <v>754</v>
      </c>
      <c r="X6" s="5334" t="s">
        <v>755</v>
      </c>
      <c r="Y6" s="5372" t="s">
        <v>756</v>
      </c>
      <c r="Z6" s="5334" t="s">
        <v>757</v>
      </c>
      <c r="AA6" s="5344" t="s">
        <v>758</v>
      </c>
      <c r="AB6" s="5374"/>
      <c r="AC6" s="5374"/>
      <c r="AD6" s="5375"/>
      <c r="AE6" s="5334" t="s">
        <v>759</v>
      </c>
      <c r="AF6" s="5376" t="s">
        <v>760</v>
      </c>
      <c r="AG6" s="5334" t="s">
        <v>761</v>
      </c>
      <c r="AH6" s="5334" t="s">
        <v>762</v>
      </c>
      <c r="AI6" s="5369" t="s">
        <v>763</v>
      </c>
      <c r="AK6" s="5371" t="s">
        <v>764</v>
      </c>
      <c r="AL6" s="5359"/>
      <c r="AM6" s="5358" t="s">
        <v>765</v>
      </c>
      <c r="AN6" s="5359"/>
      <c r="AO6" s="5358" t="s">
        <v>764</v>
      </c>
      <c r="AP6" s="5359"/>
      <c r="AQ6" s="5358" t="s">
        <v>765</v>
      </c>
      <c r="AR6" s="5359"/>
      <c r="AS6" s="5358" t="s">
        <v>764</v>
      </c>
      <c r="AT6" s="5359"/>
      <c r="AU6" s="5358" t="s">
        <v>765</v>
      </c>
      <c r="AV6" s="5359"/>
      <c r="AW6" s="5358" t="s">
        <v>766</v>
      </c>
      <c r="AX6" s="5359"/>
      <c r="AY6" s="5358" t="s">
        <v>767</v>
      </c>
      <c r="AZ6" s="5360"/>
      <c r="BA6" s="523"/>
      <c r="BB6" s="523"/>
      <c r="BC6" s="523"/>
      <c r="BD6" s="523"/>
    </row>
    <row r="7" spans="1:56" ht="35.25" customHeight="1">
      <c r="A7" s="5347"/>
      <c r="B7" s="5349"/>
      <c r="C7" s="5350"/>
      <c r="D7" s="5351"/>
      <c r="E7" s="5353"/>
      <c r="F7" s="524" t="s">
        <v>768</v>
      </c>
      <c r="G7" s="5335"/>
      <c r="H7" s="5337"/>
      <c r="I7" s="5338"/>
      <c r="J7" s="5337"/>
      <c r="K7" s="5337"/>
      <c r="L7" s="525" t="s">
        <v>769</v>
      </c>
      <c r="M7" s="525" t="s">
        <v>770</v>
      </c>
      <c r="N7" s="525" t="s">
        <v>771</v>
      </c>
      <c r="O7" s="525" t="s">
        <v>772</v>
      </c>
      <c r="P7" s="526" t="s">
        <v>773</v>
      </c>
      <c r="Q7" s="5379"/>
      <c r="R7" s="527" t="s">
        <v>774</v>
      </c>
      <c r="S7" s="527" t="s">
        <v>775</v>
      </c>
      <c r="T7" s="5383"/>
      <c r="U7" s="5384"/>
      <c r="V7" s="5335"/>
      <c r="W7" s="5335"/>
      <c r="X7" s="5335"/>
      <c r="Y7" s="5373"/>
      <c r="Z7" s="5335"/>
      <c r="AA7" s="528" t="s">
        <v>776</v>
      </c>
      <c r="AB7" s="529" t="s">
        <v>777</v>
      </c>
      <c r="AC7" s="529" t="s">
        <v>778</v>
      </c>
      <c r="AD7" s="529" t="s">
        <v>779</v>
      </c>
      <c r="AE7" s="5335"/>
      <c r="AF7" s="5377"/>
      <c r="AG7" s="5335"/>
      <c r="AH7" s="5335"/>
      <c r="AI7" s="5370"/>
      <c r="AK7" s="530" t="s">
        <v>780</v>
      </c>
      <c r="AL7" s="531" t="s">
        <v>781</v>
      </c>
      <c r="AM7" s="531" t="s">
        <v>780</v>
      </c>
      <c r="AN7" s="531" t="s">
        <v>781</v>
      </c>
      <c r="AO7" s="531" t="s">
        <v>780</v>
      </c>
      <c r="AP7" s="531" t="s">
        <v>781</v>
      </c>
      <c r="AQ7" s="531" t="s">
        <v>780</v>
      </c>
      <c r="AR7" s="531" t="s">
        <v>781</v>
      </c>
      <c r="AS7" s="531" t="s">
        <v>780</v>
      </c>
      <c r="AT7" s="531" t="s">
        <v>781</v>
      </c>
      <c r="AU7" s="531" t="s">
        <v>780</v>
      </c>
      <c r="AV7" s="531" t="s">
        <v>781</v>
      </c>
      <c r="AW7" s="531" t="s">
        <v>780</v>
      </c>
      <c r="AX7" s="532" t="s">
        <v>781</v>
      </c>
      <c r="AY7" s="531" t="s">
        <v>780</v>
      </c>
      <c r="AZ7" s="533" t="s">
        <v>781</v>
      </c>
    </row>
    <row r="8" spans="1:56" ht="42" customHeight="1">
      <c r="A8" s="534" t="s">
        <v>782</v>
      </c>
      <c r="B8" s="535" t="s">
        <v>783</v>
      </c>
      <c r="C8" s="536" t="s">
        <v>784</v>
      </c>
      <c r="D8" s="536" t="s">
        <v>785</v>
      </c>
      <c r="E8" s="537" t="s">
        <v>786</v>
      </c>
      <c r="F8" s="538" t="s">
        <v>787</v>
      </c>
      <c r="G8" s="539"/>
      <c r="H8" s="537" t="s">
        <v>788</v>
      </c>
      <c r="I8" s="537" t="s">
        <v>789</v>
      </c>
      <c r="J8" s="536">
        <v>1</v>
      </c>
      <c r="K8" s="5361" t="s">
        <v>790</v>
      </c>
      <c r="L8" s="540" t="s">
        <v>791</v>
      </c>
      <c r="M8" s="541">
        <v>65.3</v>
      </c>
      <c r="N8" s="541">
        <v>12.5</v>
      </c>
      <c r="O8" s="541">
        <v>5.9</v>
      </c>
      <c r="P8" s="542">
        <f>SUM(M8*N8)</f>
        <v>816.25</v>
      </c>
      <c r="Q8" s="543">
        <f t="shared" ref="Q8:Q16" si="0">O8*P8</f>
        <v>4815.875</v>
      </c>
      <c r="R8" s="544"/>
      <c r="S8" s="544"/>
      <c r="T8" s="545" t="s">
        <v>792</v>
      </c>
      <c r="U8" s="546"/>
      <c r="V8" s="546"/>
      <c r="W8" s="546"/>
      <c r="X8" s="547" t="s">
        <v>793</v>
      </c>
      <c r="Y8" s="548" t="s">
        <v>794</v>
      </c>
      <c r="Z8" s="546" t="s">
        <v>793</v>
      </c>
      <c r="AA8" s="549"/>
      <c r="AB8" s="550"/>
      <c r="AC8" s="549"/>
      <c r="AD8" s="550"/>
      <c r="AE8" s="551" t="s">
        <v>795</v>
      </c>
      <c r="AF8" s="5364">
        <v>14</v>
      </c>
      <c r="AG8" s="5364" t="s">
        <v>796</v>
      </c>
      <c r="AH8" s="548" t="s">
        <v>792</v>
      </c>
      <c r="AI8" s="552" t="s">
        <v>797</v>
      </c>
      <c r="AJ8" s="553"/>
      <c r="AK8" s="5367"/>
      <c r="AL8" s="5368"/>
      <c r="AM8" s="5354"/>
      <c r="AN8" s="5355"/>
      <c r="AO8" s="5356"/>
      <c r="AP8" s="5357"/>
      <c r="AQ8" s="5354"/>
      <c r="AR8" s="5355"/>
      <c r="AS8" s="5356"/>
      <c r="AT8" s="5357"/>
      <c r="AU8" s="5354"/>
      <c r="AV8" s="5355"/>
      <c r="AW8" s="5356">
        <v>43690</v>
      </c>
      <c r="AX8" s="5394"/>
      <c r="AY8" s="5356">
        <v>43707</v>
      </c>
      <c r="AZ8" s="5393"/>
    </row>
    <row r="9" spans="1:56" ht="42" customHeight="1">
      <c r="A9" s="554"/>
      <c r="B9" s="555"/>
      <c r="C9" s="556"/>
      <c r="D9" s="556"/>
      <c r="E9" s="557"/>
      <c r="F9" s="558"/>
      <c r="G9" s="558"/>
      <c r="H9" s="557"/>
      <c r="I9" s="557"/>
      <c r="J9" s="556"/>
      <c r="K9" s="5362"/>
      <c r="L9" s="559" t="s">
        <v>798</v>
      </c>
      <c r="M9" s="560">
        <v>17</v>
      </c>
      <c r="N9" s="560">
        <v>10</v>
      </c>
      <c r="O9" s="560">
        <v>5.9</v>
      </c>
      <c r="P9" s="561">
        <f t="shared" ref="P9:P10" si="1">SUM(M9*N9)</f>
        <v>170</v>
      </c>
      <c r="Q9" s="562">
        <f t="shared" si="0"/>
        <v>1003.0000000000001</v>
      </c>
      <c r="R9" s="563"/>
      <c r="S9" s="563"/>
      <c r="T9" s="564"/>
      <c r="U9" s="565"/>
      <c r="V9" s="565"/>
      <c r="W9" s="565"/>
      <c r="X9" s="566"/>
      <c r="Y9" s="567"/>
      <c r="Z9" s="565"/>
      <c r="AA9" s="568"/>
      <c r="AB9" s="569"/>
      <c r="AC9" s="568"/>
      <c r="AD9" s="569"/>
      <c r="AE9" s="570"/>
      <c r="AF9" s="5365"/>
      <c r="AG9" s="5365"/>
      <c r="AH9" s="567"/>
      <c r="AI9" s="571" t="s">
        <v>799</v>
      </c>
      <c r="AJ9" s="553"/>
      <c r="AK9" s="5367"/>
      <c r="AL9" s="5368"/>
      <c r="AM9" s="5354"/>
      <c r="AN9" s="5355"/>
      <c r="AO9" s="5356"/>
      <c r="AP9" s="5357"/>
      <c r="AQ9" s="5354"/>
      <c r="AR9" s="5355"/>
      <c r="AS9" s="5356"/>
      <c r="AT9" s="5357"/>
      <c r="AU9" s="5354"/>
      <c r="AV9" s="5355"/>
      <c r="AW9" s="5356"/>
      <c r="AX9" s="5394"/>
      <c r="AY9" s="5356"/>
      <c r="AZ9" s="5393"/>
    </row>
    <row r="10" spans="1:56" ht="42" customHeight="1">
      <c r="A10" s="554"/>
      <c r="B10" s="555"/>
      <c r="C10" s="556"/>
      <c r="D10" s="556"/>
      <c r="E10" s="557"/>
      <c r="F10" s="558"/>
      <c r="G10" s="558"/>
      <c r="H10" s="557"/>
      <c r="I10" s="557"/>
      <c r="J10" s="556"/>
      <c r="K10" s="5362"/>
      <c r="L10" s="557" t="s">
        <v>800</v>
      </c>
      <c r="M10" s="572">
        <f>6.5+0.4</f>
        <v>6.9</v>
      </c>
      <c r="N10" s="572">
        <f>8.2+0.4</f>
        <v>8.6</v>
      </c>
      <c r="O10" s="572">
        <v>5.9</v>
      </c>
      <c r="P10" s="573">
        <f t="shared" si="1"/>
        <v>59.34</v>
      </c>
      <c r="Q10" s="574">
        <f t="shared" si="0"/>
        <v>350.10600000000005</v>
      </c>
      <c r="R10" s="563"/>
      <c r="S10" s="563"/>
      <c r="T10" s="564"/>
      <c r="U10" s="565"/>
      <c r="V10" s="565"/>
      <c r="W10" s="565"/>
      <c r="X10" s="566"/>
      <c r="Y10" s="567"/>
      <c r="Z10" s="565"/>
      <c r="AA10" s="568"/>
      <c r="AB10" s="569"/>
      <c r="AC10" s="568"/>
      <c r="AD10" s="569"/>
      <c r="AE10" s="570"/>
      <c r="AF10" s="5365"/>
      <c r="AG10" s="5365"/>
      <c r="AH10" s="567"/>
      <c r="AI10" s="571" t="s">
        <v>801</v>
      </c>
      <c r="AJ10" s="553"/>
      <c r="AK10" s="5367"/>
      <c r="AL10" s="5368"/>
      <c r="AM10" s="5354"/>
      <c r="AN10" s="5355"/>
      <c r="AO10" s="5356"/>
      <c r="AP10" s="5357"/>
      <c r="AQ10" s="5354"/>
      <c r="AR10" s="5355"/>
      <c r="AS10" s="5356"/>
      <c r="AT10" s="5357"/>
      <c r="AU10" s="5354"/>
      <c r="AV10" s="5355"/>
      <c r="AW10" s="5356"/>
      <c r="AX10" s="5394"/>
      <c r="AY10" s="5356"/>
      <c r="AZ10" s="5393"/>
    </row>
    <row r="11" spans="1:56" ht="42" customHeight="1">
      <c r="A11" s="554"/>
      <c r="B11" s="555"/>
      <c r="C11" s="556"/>
      <c r="D11" s="556"/>
      <c r="E11" s="557"/>
      <c r="F11" s="558"/>
      <c r="G11" s="558"/>
      <c r="H11" s="557"/>
      <c r="I11" s="557"/>
      <c r="J11" s="556"/>
      <c r="K11" s="5362"/>
      <c r="L11" s="559" t="s">
        <v>802</v>
      </c>
      <c r="M11" s="560">
        <v>-12.6</v>
      </c>
      <c r="N11" s="560">
        <v>4.45</v>
      </c>
      <c r="O11" s="560">
        <v>5.9</v>
      </c>
      <c r="P11" s="573">
        <f t="shared" ref="P11" si="2">SUM(M11*N11)</f>
        <v>-56.07</v>
      </c>
      <c r="Q11" s="574">
        <f t="shared" si="0"/>
        <v>-330.81300000000005</v>
      </c>
      <c r="R11" s="563"/>
      <c r="S11" s="563"/>
      <c r="T11" s="564"/>
      <c r="U11" s="565"/>
      <c r="V11" s="565"/>
      <c r="W11" s="565"/>
      <c r="X11" s="566"/>
      <c r="Y11" s="567"/>
      <c r="Z11" s="565"/>
      <c r="AA11" s="568"/>
      <c r="AB11" s="569"/>
      <c r="AC11" s="568"/>
      <c r="AD11" s="569"/>
      <c r="AE11" s="570"/>
      <c r="AF11" s="5365"/>
      <c r="AG11" s="5365"/>
      <c r="AH11" s="567"/>
      <c r="AI11" s="571" t="s">
        <v>803</v>
      </c>
      <c r="AJ11" s="553"/>
      <c r="AK11" s="5367"/>
      <c r="AL11" s="5368"/>
      <c r="AM11" s="5354"/>
      <c r="AN11" s="5355"/>
      <c r="AO11" s="5356"/>
      <c r="AP11" s="5357"/>
      <c r="AQ11" s="5354"/>
      <c r="AR11" s="5355"/>
      <c r="AS11" s="5356"/>
      <c r="AT11" s="5357"/>
      <c r="AU11" s="5354"/>
      <c r="AV11" s="5355"/>
      <c r="AW11" s="5356"/>
      <c r="AX11" s="5394"/>
      <c r="AY11" s="5356"/>
      <c r="AZ11" s="5393"/>
    </row>
    <row r="12" spans="1:56" ht="42" customHeight="1">
      <c r="A12" s="554"/>
      <c r="B12" s="555"/>
      <c r="C12" s="556"/>
      <c r="D12" s="556"/>
      <c r="E12" s="557"/>
      <c r="F12" s="558"/>
      <c r="G12" s="558"/>
      <c r="H12" s="557"/>
      <c r="I12" s="557"/>
      <c r="J12" s="556"/>
      <c r="K12" s="5362"/>
      <c r="L12" s="575" t="s">
        <v>804</v>
      </c>
      <c r="M12" s="576">
        <v>19</v>
      </c>
      <c r="N12" s="576">
        <v>12</v>
      </c>
      <c r="O12" s="576">
        <v>7</v>
      </c>
      <c r="P12" s="561">
        <f t="shared" ref="P12:P17" si="3">SUM(M12*N12)</f>
        <v>228</v>
      </c>
      <c r="Q12" s="562">
        <f t="shared" si="0"/>
        <v>1596</v>
      </c>
      <c r="R12" s="563"/>
      <c r="S12" s="563"/>
      <c r="T12" s="564"/>
      <c r="U12" s="565"/>
      <c r="V12" s="565"/>
      <c r="W12" s="565"/>
      <c r="X12" s="566"/>
      <c r="Y12" s="566"/>
      <c r="Z12" s="565"/>
      <c r="AA12" s="568"/>
      <c r="AB12" s="569"/>
      <c r="AC12" s="568"/>
      <c r="AD12" s="569"/>
      <c r="AE12" s="570"/>
      <c r="AF12" s="5365"/>
      <c r="AG12" s="5365"/>
      <c r="AH12" s="566"/>
      <c r="AI12" s="571" t="s">
        <v>805</v>
      </c>
      <c r="AJ12" s="553"/>
      <c r="AK12" s="5367"/>
      <c r="AL12" s="5368"/>
      <c r="AM12" s="5354"/>
      <c r="AN12" s="5355"/>
      <c r="AO12" s="5356"/>
      <c r="AP12" s="5357"/>
      <c r="AQ12" s="5354"/>
      <c r="AR12" s="5355"/>
      <c r="AS12" s="5356"/>
      <c r="AT12" s="5357"/>
      <c r="AU12" s="5354"/>
      <c r="AV12" s="5355"/>
      <c r="AW12" s="5356"/>
      <c r="AX12" s="5394"/>
      <c r="AY12" s="5356"/>
      <c r="AZ12" s="5393"/>
    </row>
    <row r="13" spans="1:56" ht="42" customHeight="1">
      <c r="A13" s="554"/>
      <c r="B13" s="555"/>
      <c r="C13" s="556"/>
      <c r="D13" s="556"/>
      <c r="E13" s="557"/>
      <c r="F13" s="558"/>
      <c r="G13" s="558"/>
      <c r="H13" s="557"/>
      <c r="I13" s="557"/>
      <c r="J13" s="556"/>
      <c r="K13" s="5362"/>
      <c r="L13" s="575" t="s">
        <v>806</v>
      </c>
      <c r="M13" s="577">
        <v>34.799999999999997</v>
      </c>
      <c r="N13" s="577">
        <v>6.54</v>
      </c>
      <c r="O13" s="576">
        <v>7</v>
      </c>
      <c r="P13" s="561">
        <f t="shared" si="3"/>
        <v>227.59199999999998</v>
      </c>
      <c r="Q13" s="562">
        <f t="shared" si="0"/>
        <v>1593.1439999999998</v>
      </c>
      <c r="R13" s="563"/>
      <c r="S13" s="563"/>
      <c r="T13" s="564"/>
      <c r="U13" s="565"/>
      <c r="V13" s="565"/>
      <c r="W13" s="565"/>
      <c r="X13" s="566"/>
      <c r="Y13" s="566"/>
      <c r="Z13" s="565"/>
      <c r="AA13" s="568"/>
      <c r="AB13" s="569"/>
      <c r="AC13" s="568"/>
      <c r="AD13" s="569"/>
      <c r="AE13" s="570"/>
      <c r="AF13" s="5365"/>
      <c r="AG13" s="5365"/>
      <c r="AH13" s="566"/>
      <c r="AI13" s="571"/>
      <c r="AJ13" s="553"/>
      <c r="AK13" s="5367"/>
      <c r="AL13" s="5368"/>
      <c r="AM13" s="5354"/>
      <c r="AN13" s="5355"/>
      <c r="AO13" s="5356"/>
      <c r="AP13" s="5357"/>
      <c r="AQ13" s="5354"/>
      <c r="AR13" s="5355"/>
      <c r="AS13" s="5356"/>
      <c r="AT13" s="5357"/>
      <c r="AU13" s="5354"/>
      <c r="AV13" s="5355"/>
      <c r="AW13" s="5356"/>
      <c r="AX13" s="5394"/>
      <c r="AY13" s="5356"/>
      <c r="AZ13" s="5393"/>
    </row>
    <row r="14" spans="1:56" ht="42" customHeight="1">
      <c r="A14" s="554"/>
      <c r="B14" s="555"/>
      <c r="C14" s="556"/>
      <c r="D14" s="556"/>
      <c r="E14" s="557"/>
      <c r="F14" s="558"/>
      <c r="G14" s="558"/>
      <c r="H14" s="557"/>
      <c r="I14" s="557"/>
      <c r="J14" s="556"/>
      <c r="K14" s="5362"/>
      <c r="L14" s="575" t="s">
        <v>807</v>
      </c>
      <c r="M14" s="577">
        <v>12.25</v>
      </c>
      <c r="N14" s="577">
        <v>6.54</v>
      </c>
      <c r="O14" s="576">
        <v>7</v>
      </c>
      <c r="P14" s="561">
        <f t="shared" si="3"/>
        <v>80.114999999999995</v>
      </c>
      <c r="Q14" s="562">
        <f t="shared" si="0"/>
        <v>560.80499999999995</v>
      </c>
      <c r="R14" s="563"/>
      <c r="S14" s="563"/>
      <c r="T14" s="564"/>
      <c r="U14" s="565"/>
      <c r="V14" s="565"/>
      <c r="W14" s="565"/>
      <c r="X14" s="566"/>
      <c r="Y14" s="566"/>
      <c r="Z14" s="565"/>
      <c r="AA14" s="568"/>
      <c r="AB14" s="569"/>
      <c r="AC14" s="568"/>
      <c r="AD14" s="569"/>
      <c r="AE14" s="570"/>
      <c r="AF14" s="5365"/>
      <c r="AG14" s="5365"/>
      <c r="AH14" s="566"/>
      <c r="AI14" s="571"/>
      <c r="AJ14" s="553"/>
      <c r="AK14" s="5367"/>
      <c r="AL14" s="5368"/>
      <c r="AM14" s="5354"/>
      <c r="AN14" s="5355"/>
      <c r="AO14" s="5356"/>
      <c r="AP14" s="5357"/>
      <c r="AQ14" s="5354"/>
      <c r="AR14" s="5355"/>
      <c r="AS14" s="5356"/>
      <c r="AT14" s="5357"/>
      <c r="AU14" s="5354"/>
      <c r="AV14" s="5355"/>
      <c r="AW14" s="5356"/>
      <c r="AX14" s="5394"/>
      <c r="AY14" s="5356"/>
      <c r="AZ14" s="5393"/>
    </row>
    <row r="15" spans="1:56" ht="42" customHeight="1">
      <c r="A15" s="554"/>
      <c r="B15" s="555"/>
      <c r="C15" s="556"/>
      <c r="D15" s="556"/>
      <c r="E15" s="557"/>
      <c r="F15" s="558"/>
      <c r="G15" s="558"/>
      <c r="H15" s="557"/>
      <c r="I15" s="557"/>
      <c r="J15" s="556"/>
      <c r="K15" s="5362"/>
      <c r="L15" s="575" t="s">
        <v>808</v>
      </c>
      <c r="M15" s="577">
        <v>6</v>
      </c>
      <c r="N15" s="577">
        <v>6.54</v>
      </c>
      <c r="O15" s="576">
        <v>7</v>
      </c>
      <c r="P15" s="561">
        <f t="shared" si="3"/>
        <v>39.24</v>
      </c>
      <c r="Q15" s="562">
        <f t="shared" si="0"/>
        <v>274.68</v>
      </c>
      <c r="R15" s="563"/>
      <c r="S15" s="563"/>
      <c r="T15" s="564"/>
      <c r="U15" s="565"/>
      <c r="V15" s="565"/>
      <c r="W15" s="565"/>
      <c r="X15" s="566"/>
      <c r="Y15" s="566"/>
      <c r="Z15" s="565"/>
      <c r="AA15" s="568"/>
      <c r="AB15" s="569"/>
      <c r="AC15" s="568"/>
      <c r="AD15" s="569"/>
      <c r="AE15" s="570"/>
      <c r="AF15" s="5365"/>
      <c r="AG15" s="5365"/>
      <c r="AH15" s="566"/>
      <c r="AI15" s="571"/>
      <c r="AJ15" s="553"/>
      <c r="AK15" s="5367"/>
      <c r="AL15" s="5368"/>
      <c r="AM15" s="5354"/>
      <c r="AN15" s="5355"/>
      <c r="AO15" s="5356"/>
      <c r="AP15" s="5357"/>
      <c r="AQ15" s="5354"/>
      <c r="AR15" s="5355"/>
      <c r="AS15" s="5356"/>
      <c r="AT15" s="5357"/>
      <c r="AU15" s="5354"/>
      <c r="AV15" s="5355"/>
      <c r="AW15" s="5356"/>
      <c r="AX15" s="5394"/>
      <c r="AY15" s="5356"/>
      <c r="AZ15" s="5393"/>
    </row>
    <row r="16" spans="1:56" ht="42" customHeight="1">
      <c r="A16" s="554"/>
      <c r="B16" s="555"/>
      <c r="C16" s="556"/>
      <c r="D16" s="556"/>
      <c r="E16" s="557"/>
      <c r="F16" s="558"/>
      <c r="G16" s="557"/>
      <c r="H16" s="557"/>
      <c r="I16" s="557"/>
      <c r="J16" s="556"/>
      <c r="K16" s="5362"/>
      <c r="L16" s="575" t="s">
        <v>809</v>
      </c>
      <c r="M16" s="577">
        <v>10</v>
      </c>
      <c r="N16" s="577">
        <v>13</v>
      </c>
      <c r="O16" s="560">
        <v>7</v>
      </c>
      <c r="P16" s="561">
        <f t="shared" si="3"/>
        <v>130</v>
      </c>
      <c r="Q16" s="562">
        <f t="shared" si="0"/>
        <v>910</v>
      </c>
      <c r="R16" s="563"/>
      <c r="S16" s="563"/>
      <c r="T16" s="564"/>
      <c r="U16" s="565"/>
      <c r="V16" s="565"/>
      <c r="W16" s="565"/>
      <c r="X16" s="566"/>
      <c r="Y16" s="566"/>
      <c r="Z16" s="565"/>
      <c r="AA16" s="568"/>
      <c r="AB16" s="569"/>
      <c r="AC16" s="568"/>
      <c r="AD16" s="569"/>
      <c r="AE16" s="570"/>
      <c r="AF16" s="5365"/>
      <c r="AG16" s="5365"/>
      <c r="AH16" s="578"/>
      <c r="AI16" s="579"/>
      <c r="AJ16" s="553"/>
      <c r="AK16" s="5367"/>
      <c r="AL16" s="5368"/>
      <c r="AM16" s="5354"/>
      <c r="AN16" s="5355"/>
      <c r="AO16" s="5356"/>
      <c r="AP16" s="5357"/>
      <c r="AQ16" s="5354"/>
      <c r="AR16" s="5355"/>
      <c r="AS16" s="5356"/>
      <c r="AT16" s="5357"/>
      <c r="AU16" s="5354"/>
      <c r="AV16" s="5355"/>
      <c r="AW16" s="5356"/>
      <c r="AX16" s="5394"/>
      <c r="AY16" s="5356"/>
      <c r="AZ16" s="5393"/>
    </row>
    <row r="17" spans="1:52" ht="42" customHeight="1">
      <c r="A17" s="554"/>
      <c r="B17" s="555"/>
      <c r="C17" s="556"/>
      <c r="D17" s="556"/>
      <c r="E17" s="557"/>
      <c r="F17" s="558"/>
      <c r="G17" s="557"/>
      <c r="H17" s="557"/>
      <c r="I17" s="557"/>
      <c r="J17" s="556"/>
      <c r="K17" s="5362"/>
      <c r="L17" s="575" t="s">
        <v>810</v>
      </c>
      <c r="M17" s="577">
        <v>2</v>
      </c>
      <c r="N17" s="577">
        <v>2</v>
      </c>
      <c r="O17" s="576"/>
      <c r="P17" s="561">
        <f t="shared" si="3"/>
        <v>4</v>
      </c>
      <c r="Q17" s="562"/>
      <c r="R17" s="563"/>
      <c r="S17" s="563"/>
      <c r="T17" s="564"/>
      <c r="U17" s="565"/>
      <c r="V17" s="565"/>
      <c r="W17" s="565"/>
      <c r="X17" s="566"/>
      <c r="Y17" s="566"/>
      <c r="Z17" s="565"/>
      <c r="AA17" s="568"/>
      <c r="AB17" s="569"/>
      <c r="AC17" s="568"/>
      <c r="AD17" s="569"/>
      <c r="AE17" s="570"/>
      <c r="AF17" s="5365"/>
      <c r="AG17" s="5365"/>
      <c r="AH17" s="578"/>
      <c r="AI17" s="579"/>
      <c r="AJ17" s="553"/>
      <c r="AK17" s="5367"/>
      <c r="AL17" s="5368"/>
      <c r="AM17" s="5354"/>
      <c r="AN17" s="5355"/>
      <c r="AO17" s="5356"/>
      <c r="AP17" s="5357"/>
      <c r="AQ17" s="5354"/>
      <c r="AR17" s="5355"/>
      <c r="AS17" s="5356"/>
      <c r="AT17" s="5357"/>
      <c r="AU17" s="5354"/>
      <c r="AV17" s="5355"/>
      <c r="AW17" s="5356"/>
      <c r="AX17" s="5394"/>
      <c r="AY17" s="5356"/>
      <c r="AZ17" s="5393"/>
    </row>
    <row r="18" spans="1:52" ht="42" customHeight="1">
      <c r="A18" s="554"/>
      <c r="B18" s="555"/>
      <c r="C18" s="580" t="str">
        <f>C8</f>
        <v>WP-1b</v>
      </c>
      <c r="D18" s="580"/>
      <c r="E18" s="581"/>
      <c r="F18" s="581"/>
      <c r="G18" s="581"/>
      <c r="H18" s="581"/>
      <c r="I18" s="581"/>
      <c r="J18" s="580"/>
      <c r="K18" s="5363"/>
      <c r="L18" s="582" t="s">
        <v>811</v>
      </c>
      <c r="M18" s="583"/>
      <c r="N18" s="583"/>
      <c r="O18" s="584"/>
      <c r="P18" s="585">
        <f>SUM(P8:P17)*J8</f>
        <v>1698.4670000000001</v>
      </c>
      <c r="Q18" s="586">
        <f>SUM(Q8:Q17)*J8</f>
        <v>10772.797</v>
      </c>
      <c r="R18" s="587"/>
      <c r="S18" s="587"/>
      <c r="T18" s="588"/>
      <c r="U18" s="589"/>
      <c r="V18" s="589"/>
      <c r="W18" s="589"/>
      <c r="X18" s="590"/>
      <c r="Y18" s="590"/>
      <c r="Z18" s="589"/>
      <c r="AA18" s="591"/>
      <c r="AB18" s="592"/>
      <c r="AC18" s="591"/>
      <c r="AD18" s="592"/>
      <c r="AE18" s="593"/>
      <c r="AF18" s="5366"/>
      <c r="AG18" s="5366"/>
      <c r="AH18" s="594"/>
      <c r="AI18" s="595"/>
      <c r="AJ18" s="553" t="str">
        <f>I8</f>
        <v>B</v>
      </c>
      <c r="AK18" s="5367"/>
      <c r="AL18" s="5368"/>
      <c r="AM18" s="5354"/>
      <c r="AN18" s="5355"/>
      <c r="AO18" s="5356"/>
      <c r="AP18" s="5357"/>
      <c r="AQ18" s="5354"/>
      <c r="AR18" s="5355"/>
      <c r="AS18" s="5356"/>
      <c r="AT18" s="5357"/>
      <c r="AU18" s="5354"/>
      <c r="AV18" s="5355"/>
      <c r="AW18" s="5356"/>
      <c r="AX18" s="5394"/>
      <c r="AY18" s="5356"/>
      <c r="AZ18" s="5393"/>
    </row>
    <row r="19" spans="1:52" ht="42" customHeight="1">
      <c r="A19" s="554"/>
      <c r="B19" s="555"/>
      <c r="C19" s="556" t="s">
        <v>812</v>
      </c>
      <c r="D19" s="556" t="s">
        <v>813</v>
      </c>
      <c r="E19" s="557" t="s">
        <v>814</v>
      </c>
      <c r="F19" s="596" t="s">
        <v>815</v>
      </c>
      <c r="G19" s="558"/>
      <c r="H19" s="537" t="s">
        <v>816</v>
      </c>
      <c r="I19" s="557" t="s">
        <v>817</v>
      </c>
      <c r="J19" s="556">
        <v>1</v>
      </c>
      <c r="K19" s="5362" t="s">
        <v>818</v>
      </c>
      <c r="L19" s="575" t="s">
        <v>819</v>
      </c>
      <c r="M19" s="597">
        <v>10.199999999999999</v>
      </c>
      <c r="N19" s="597">
        <v>19.899999999999999</v>
      </c>
      <c r="O19" s="597">
        <v>4.7</v>
      </c>
      <c r="P19" s="542">
        <f>M19*N19</f>
        <v>202.97999999999996</v>
      </c>
      <c r="Q19" s="598">
        <f>P19*O19</f>
        <v>954.00599999999986</v>
      </c>
      <c r="R19" s="563"/>
      <c r="S19" s="563"/>
      <c r="T19" s="599" t="s">
        <v>792</v>
      </c>
      <c r="U19" s="566"/>
      <c r="V19" s="566"/>
      <c r="W19" s="566"/>
      <c r="X19" s="566" t="s">
        <v>793</v>
      </c>
      <c r="Y19" s="566" t="s">
        <v>793</v>
      </c>
      <c r="Z19" s="565" t="s">
        <v>793</v>
      </c>
      <c r="AA19" s="568"/>
      <c r="AB19" s="569"/>
      <c r="AC19" s="569"/>
      <c r="AD19" s="569"/>
      <c r="AE19" s="600"/>
      <c r="AF19" s="5364">
        <v>14</v>
      </c>
      <c r="AG19" s="5364" t="s">
        <v>820</v>
      </c>
      <c r="AH19" s="567" t="s">
        <v>792</v>
      </c>
      <c r="AI19" s="571" t="s">
        <v>821</v>
      </c>
      <c r="AJ19" s="553"/>
      <c r="AK19" s="5367"/>
      <c r="AL19" s="5368"/>
      <c r="AM19" s="5354"/>
      <c r="AN19" s="5355"/>
      <c r="AO19" s="5385"/>
      <c r="AP19" s="5368"/>
      <c r="AQ19" s="5354"/>
      <c r="AR19" s="5355"/>
      <c r="AS19" s="5385"/>
      <c r="AT19" s="5368"/>
      <c r="AU19" s="5354"/>
      <c r="AV19" s="5355"/>
      <c r="AW19" s="5385">
        <v>43690</v>
      </c>
      <c r="AX19" s="5355"/>
      <c r="AY19" s="5385">
        <v>43707</v>
      </c>
      <c r="AZ19" s="5386"/>
    </row>
    <row r="20" spans="1:52" ht="42" customHeight="1">
      <c r="A20" s="554"/>
      <c r="B20" s="555"/>
      <c r="C20" s="556"/>
      <c r="D20" s="556"/>
      <c r="E20" s="557"/>
      <c r="F20" s="558"/>
      <c r="G20" s="558"/>
      <c r="H20" s="557"/>
      <c r="I20" s="557"/>
      <c r="J20" s="556"/>
      <c r="K20" s="5362"/>
      <c r="L20" s="557"/>
      <c r="M20" s="601"/>
      <c r="N20" s="601"/>
      <c r="O20" s="572"/>
      <c r="P20" s="602">
        <f>M20*N20</f>
        <v>0</v>
      </c>
      <c r="Q20" s="603">
        <f>P20*O20</f>
        <v>0</v>
      </c>
      <c r="R20" s="563"/>
      <c r="S20" s="563"/>
      <c r="T20" s="599"/>
      <c r="U20" s="566"/>
      <c r="V20" s="566"/>
      <c r="W20" s="566"/>
      <c r="X20" s="566"/>
      <c r="Y20" s="566"/>
      <c r="Z20" s="565"/>
      <c r="AA20" s="568"/>
      <c r="AB20" s="569"/>
      <c r="AC20" s="569"/>
      <c r="AD20" s="604"/>
      <c r="AE20" s="600"/>
      <c r="AF20" s="5365"/>
      <c r="AG20" s="5365"/>
      <c r="AH20" s="566"/>
      <c r="AI20" s="571" t="s">
        <v>822</v>
      </c>
      <c r="AJ20" s="553"/>
      <c r="AK20" s="5367"/>
      <c r="AL20" s="5368"/>
      <c r="AM20" s="5354"/>
      <c r="AN20" s="5355"/>
      <c r="AO20" s="5385"/>
      <c r="AP20" s="5368"/>
      <c r="AQ20" s="5354"/>
      <c r="AR20" s="5355"/>
      <c r="AS20" s="5385"/>
      <c r="AT20" s="5368"/>
      <c r="AU20" s="5354"/>
      <c r="AV20" s="5355"/>
      <c r="AW20" s="5385"/>
      <c r="AX20" s="5355"/>
      <c r="AY20" s="5385"/>
      <c r="AZ20" s="5386"/>
    </row>
    <row r="21" spans="1:52" ht="42" customHeight="1">
      <c r="A21" s="554"/>
      <c r="B21" s="555"/>
      <c r="C21" s="580" t="str">
        <f>C19</f>
        <v>WP-1a</v>
      </c>
      <c r="D21" s="580"/>
      <c r="E21" s="581"/>
      <c r="F21" s="581"/>
      <c r="G21" s="581"/>
      <c r="H21" s="581"/>
      <c r="I21" s="581"/>
      <c r="J21" s="580"/>
      <c r="K21" s="5363"/>
      <c r="L21" s="582" t="s">
        <v>811</v>
      </c>
      <c r="M21" s="583"/>
      <c r="N21" s="583"/>
      <c r="O21" s="584"/>
      <c r="P21" s="605">
        <f>SUM(P19:P20)*J19</f>
        <v>202.97999999999996</v>
      </c>
      <c r="Q21" s="606">
        <f>SUM(Q19:Q20)*J19</f>
        <v>954.00599999999986</v>
      </c>
      <c r="R21" s="587"/>
      <c r="S21" s="587"/>
      <c r="T21" s="588"/>
      <c r="U21" s="607"/>
      <c r="V21" s="589"/>
      <c r="W21" s="589"/>
      <c r="X21" s="590"/>
      <c r="Y21" s="590"/>
      <c r="Z21" s="589"/>
      <c r="AA21" s="591"/>
      <c r="AB21" s="592"/>
      <c r="AC21" s="591"/>
      <c r="AD21" s="592"/>
      <c r="AE21" s="593"/>
      <c r="AF21" s="5366"/>
      <c r="AG21" s="5366"/>
      <c r="AH21" s="594"/>
      <c r="AI21" s="595"/>
      <c r="AJ21" s="608" t="str">
        <f>I19</f>
        <v>FN</v>
      </c>
      <c r="AK21" s="5367"/>
      <c r="AL21" s="5368"/>
      <c r="AM21" s="5354"/>
      <c r="AN21" s="5355"/>
      <c r="AO21" s="5385"/>
      <c r="AP21" s="5368"/>
      <c r="AQ21" s="5354"/>
      <c r="AR21" s="5355"/>
      <c r="AS21" s="5385"/>
      <c r="AT21" s="5368"/>
      <c r="AU21" s="5354"/>
      <c r="AV21" s="5355"/>
      <c r="AW21" s="5385"/>
      <c r="AX21" s="5355"/>
      <c r="AY21" s="5385"/>
      <c r="AZ21" s="5386"/>
    </row>
    <row r="22" spans="1:52" s="610" customFormat="1" ht="42" customHeight="1">
      <c r="A22" s="554"/>
      <c r="B22" s="555"/>
      <c r="C22" s="556" t="s">
        <v>784</v>
      </c>
      <c r="D22" s="556" t="s">
        <v>823</v>
      </c>
      <c r="E22" s="557"/>
      <c r="F22" s="596" t="s">
        <v>824</v>
      </c>
      <c r="G22" s="558" t="s">
        <v>825</v>
      </c>
      <c r="H22" s="537" t="s">
        <v>826</v>
      </c>
      <c r="I22" s="557" t="s">
        <v>827</v>
      </c>
      <c r="J22" s="556">
        <v>1</v>
      </c>
      <c r="K22" s="5362" t="s">
        <v>828</v>
      </c>
      <c r="L22" s="540" t="s">
        <v>830</v>
      </c>
      <c r="M22" s="609">
        <v>22.5</v>
      </c>
      <c r="N22" s="609">
        <v>40</v>
      </c>
      <c r="O22" s="541">
        <v>13.5</v>
      </c>
      <c r="P22" s="542">
        <f>M22*N22</f>
        <v>900</v>
      </c>
      <c r="Q22" s="598">
        <f>P22*O22</f>
        <v>12150</v>
      </c>
      <c r="R22" s="563"/>
      <c r="S22" s="563"/>
      <c r="T22" s="599" t="s">
        <v>792</v>
      </c>
      <c r="U22" s="566"/>
      <c r="V22" s="566"/>
      <c r="W22" s="566"/>
      <c r="X22" s="566" t="s">
        <v>793</v>
      </c>
      <c r="Y22" s="566" t="s">
        <v>793</v>
      </c>
      <c r="Z22" s="565" t="s">
        <v>792</v>
      </c>
      <c r="AA22" s="568"/>
      <c r="AB22" s="569"/>
      <c r="AC22" s="569"/>
      <c r="AD22" s="569"/>
      <c r="AE22" s="5387" t="s">
        <v>831</v>
      </c>
      <c r="AF22" s="5364">
        <v>11</v>
      </c>
      <c r="AG22" s="5390" t="s">
        <v>832</v>
      </c>
      <c r="AH22" s="566" t="s">
        <v>833</v>
      </c>
      <c r="AI22" s="571" t="s">
        <v>834</v>
      </c>
      <c r="AJ22" s="553"/>
      <c r="AK22" s="5367"/>
      <c r="AL22" s="5368"/>
      <c r="AM22" s="5354"/>
      <c r="AN22" s="5355"/>
      <c r="AO22" s="5356">
        <v>43656</v>
      </c>
      <c r="AP22" s="5357"/>
      <c r="AQ22" s="5354">
        <v>43661</v>
      </c>
      <c r="AR22" s="5355"/>
      <c r="AS22" s="5356">
        <v>43665</v>
      </c>
      <c r="AT22" s="5357"/>
      <c r="AU22" s="5354"/>
      <c r="AV22" s="5355"/>
      <c r="AW22" s="5356">
        <v>43690</v>
      </c>
      <c r="AX22" s="5394"/>
      <c r="AY22" s="5356">
        <v>43707</v>
      </c>
      <c r="AZ22" s="5393"/>
    </row>
    <row r="23" spans="1:52" s="610" customFormat="1" ht="42" customHeight="1">
      <c r="A23" s="554"/>
      <c r="B23" s="555"/>
      <c r="C23" s="556"/>
      <c r="D23" s="556"/>
      <c r="E23" s="557"/>
      <c r="F23" s="596"/>
      <c r="G23" s="558"/>
      <c r="H23" s="557"/>
      <c r="I23" s="557"/>
      <c r="J23" s="556"/>
      <c r="K23" s="5362"/>
      <c r="L23" s="611" t="s">
        <v>835</v>
      </c>
      <c r="M23" s="612">
        <v>22.5</v>
      </c>
      <c r="N23" s="612">
        <v>40</v>
      </c>
      <c r="O23" s="613">
        <v>14.200000000000003</v>
      </c>
      <c r="P23" s="614">
        <f>M23*N23</f>
        <v>900</v>
      </c>
      <c r="Q23" s="615">
        <f>P23*O23</f>
        <v>12780.000000000002</v>
      </c>
      <c r="R23" s="563"/>
      <c r="S23" s="563"/>
      <c r="T23" s="599"/>
      <c r="U23" s="566"/>
      <c r="V23" s="566"/>
      <c r="W23" s="566"/>
      <c r="X23" s="566"/>
      <c r="Y23" s="566"/>
      <c r="Z23" s="565"/>
      <c r="AA23" s="568"/>
      <c r="AB23" s="569"/>
      <c r="AC23" s="569"/>
      <c r="AD23" s="569"/>
      <c r="AE23" s="5388"/>
      <c r="AF23" s="5365"/>
      <c r="AG23" s="5391"/>
      <c r="AH23" s="566"/>
      <c r="AI23" s="571" t="s">
        <v>836</v>
      </c>
      <c r="AJ23" s="553"/>
      <c r="AK23" s="5367"/>
      <c r="AL23" s="5368"/>
      <c r="AM23" s="5354"/>
      <c r="AN23" s="5355"/>
      <c r="AO23" s="5356"/>
      <c r="AP23" s="5357"/>
      <c r="AQ23" s="5354"/>
      <c r="AR23" s="5355"/>
      <c r="AS23" s="5356"/>
      <c r="AT23" s="5357"/>
      <c r="AU23" s="5354"/>
      <c r="AV23" s="5355"/>
      <c r="AW23" s="5356"/>
      <c r="AX23" s="5394"/>
      <c r="AY23" s="5356"/>
      <c r="AZ23" s="5393"/>
    </row>
    <row r="24" spans="1:52" s="610" customFormat="1" ht="42" customHeight="1">
      <c r="A24" s="554"/>
      <c r="B24" s="555"/>
      <c r="C24" s="580" t="str">
        <f>C22</f>
        <v>WP-1b</v>
      </c>
      <c r="D24" s="580"/>
      <c r="E24" s="581"/>
      <c r="F24" s="581"/>
      <c r="G24" s="581"/>
      <c r="H24" s="581"/>
      <c r="I24" s="581"/>
      <c r="J24" s="580"/>
      <c r="K24" s="5363"/>
      <c r="L24" s="582" t="s">
        <v>811</v>
      </c>
      <c r="M24" s="583"/>
      <c r="N24" s="583"/>
      <c r="O24" s="584"/>
      <c r="P24" s="605">
        <f>SUM(P22:P23)*J22</f>
        <v>1800</v>
      </c>
      <c r="Q24" s="586">
        <f>SUM(Q22:Q23)*J22</f>
        <v>24930</v>
      </c>
      <c r="R24" s="587"/>
      <c r="S24" s="587"/>
      <c r="T24" s="588"/>
      <c r="U24" s="607"/>
      <c r="V24" s="589"/>
      <c r="W24" s="589"/>
      <c r="X24" s="590"/>
      <c r="Y24" s="590"/>
      <c r="Z24" s="589"/>
      <c r="AA24" s="591"/>
      <c r="AB24" s="592"/>
      <c r="AC24" s="591"/>
      <c r="AD24" s="592"/>
      <c r="AE24" s="5389"/>
      <c r="AF24" s="5366"/>
      <c r="AG24" s="5392"/>
      <c r="AH24" s="594"/>
      <c r="AI24" s="595" t="s">
        <v>837</v>
      </c>
      <c r="AJ24" s="608" t="str">
        <f>I22</f>
        <v>PS</v>
      </c>
      <c r="AK24" s="5367"/>
      <c r="AL24" s="5368"/>
      <c r="AM24" s="5354"/>
      <c r="AN24" s="5355"/>
      <c r="AO24" s="5356"/>
      <c r="AP24" s="5357"/>
      <c r="AQ24" s="5354"/>
      <c r="AR24" s="5355"/>
      <c r="AS24" s="5356"/>
      <c r="AT24" s="5357"/>
      <c r="AU24" s="5354"/>
      <c r="AV24" s="5355"/>
      <c r="AW24" s="5356"/>
      <c r="AX24" s="5394"/>
      <c r="AY24" s="5356"/>
      <c r="AZ24" s="5393"/>
    </row>
    <row r="25" spans="1:52" s="610" customFormat="1" ht="42" customHeight="1">
      <c r="A25" s="554"/>
      <c r="B25" s="555"/>
      <c r="C25" s="556" t="s">
        <v>784</v>
      </c>
      <c r="D25" s="556" t="s">
        <v>838</v>
      </c>
      <c r="E25" s="557"/>
      <c r="F25" s="596" t="s">
        <v>839</v>
      </c>
      <c r="G25" s="558" t="s">
        <v>840</v>
      </c>
      <c r="H25" s="537" t="s">
        <v>841</v>
      </c>
      <c r="I25" s="557" t="s">
        <v>827</v>
      </c>
      <c r="J25" s="556">
        <v>1</v>
      </c>
      <c r="K25" s="5362" t="s">
        <v>828</v>
      </c>
      <c r="L25" s="540" t="s">
        <v>842</v>
      </c>
      <c r="M25" s="609">
        <v>17</v>
      </c>
      <c r="N25" s="609">
        <v>69</v>
      </c>
      <c r="O25" s="541">
        <v>12.516999999999999</v>
      </c>
      <c r="P25" s="542">
        <f>M25*N25</f>
        <v>1173</v>
      </c>
      <c r="Q25" s="598">
        <f>P25*O25</f>
        <v>14682.440999999999</v>
      </c>
      <c r="R25" s="563"/>
      <c r="S25" s="563"/>
      <c r="T25" s="599" t="s">
        <v>792</v>
      </c>
      <c r="U25" s="566"/>
      <c r="V25" s="566"/>
      <c r="W25" s="566"/>
      <c r="X25" s="566" t="s">
        <v>793</v>
      </c>
      <c r="Y25" s="566" t="s">
        <v>794</v>
      </c>
      <c r="Z25" s="565" t="s">
        <v>792</v>
      </c>
      <c r="AA25" s="568"/>
      <c r="AB25" s="569"/>
      <c r="AC25" s="569"/>
      <c r="AD25" s="569"/>
      <c r="AE25" s="5387" t="s">
        <v>843</v>
      </c>
      <c r="AF25" s="5364">
        <v>13</v>
      </c>
      <c r="AG25" s="5390" t="s">
        <v>832</v>
      </c>
      <c r="AH25" s="566" t="s">
        <v>792</v>
      </c>
      <c r="AI25" s="571" t="s">
        <v>844</v>
      </c>
      <c r="AJ25" s="553"/>
      <c r="AK25" s="5395">
        <v>43661</v>
      </c>
      <c r="AL25" s="5357"/>
      <c r="AM25" s="5354"/>
      <c r="AN25" s="5355"/>
      <c r="AO25" s="5356">
        <v>43661</v>
      </c>
      <c r="AP25" s="5357"/>
      <c r="AQ25" s="5354"/>
      <c r="AR25" s="5355"/>
      <c r="AS25" s="5356">
        <v>43665</v>
      </c>
      <c r="AT25" s="5357"/>
      <c r="AU25" s="5354"/>
      <c r="AV25" s="5355"/>
      <c r="AW25" s="5356">
        <v>43690</v>
      </c>
      <c r="AX25" s="5394"/>
      <c r="AY25" s="5356">
        <v>43707</v>
      </c>
      <c r="AZ25" s="5393"/>
    </row>
    <row r="26" spans="1:52" s="610" customFormat="1" ht="42" customHeight="1">
      <c r="A26" s="554"/>
      <c r="B26" s="555"/>
      <c r="C26" s="556"/>
      <c r="D26" s="556"/>
      <c r="E26" s="557"/>
      <c r="F26" s="558"/>
      <c r="G26" s="558"/>
      <c r="H26" s="557"/>
      <c r="I26" s="557"/>
      <c r="J26" s="556"/>
      <c r="K26" s="5362"/>
      <c r="L26" s="559" t="s">
        <v>845</v>
      </c>
      <c r="M26" s="616">
        <v>17</v>
      </c>
      <c r="N26" s="616">
        <v>69</v>
      </c>
      <c r="O26" s="560">
        <v>12.483000000000001</v>
      </c>
      <c r="P26" s="561">
        <f>M26*N26</f>
        <v>1173</v>
      </c>
      <c r="Q26" s="617">
        <f>P26*O26</f>
        <v>14642.559000000001</v>
      </c>
      <c r="R26" s="563"/>
      <c r="S26" s="563"/>
      <c r="T26" s="599"/>
      <c r="U26" s="566"/>
      <c r="V26" s="566"/>
      <c r="W26" s="566"/>
      <c r="X26" s="566"/>
      <c r="Y26" s="566"/>
      <c r="Z26" s="565"/>
      <c r="AA26" s="568"/>
      <c r="AB26" s="569"/>
      <c r="AC26" s="569"/>
      <c r="AD26" s="569"/>
      <c r="AE26" s="5388"/>
      <c r="AF26" s="5365"/>
      <c r="AG26" s="5391"/>
      <c r="AH26" s="566"/>
      <c r="AI26" s="571" t="s">
        <v>836</v>
      </c>
      <c r="AJ26" s="553"/>
      <c r="AK26" s="5395"/>
      <c r="AL26" s="5357"/>
      <c r="AM26" s="5354"/>
      <c r="AN26" s="5355"/>
      <c r="AO26" s="5356"/>
      <c r="AP26" s="5357"/>
      <c r="AQ26" s="5354"/>
      <c r="AR26" s="5355"/>
      <c r="AS26" s="5356"/>
      <c r="AT26" s="5357"/>
      <c r="AU26" s="5354"/>
      <c r="AV26" s="5355"/>
      <c r="AW26" s="5356"/>
      <c r="AX26" s="5394"/>
      <c r="AY26" s="5356"/>
      <c r="AZ26" s="5393"/>
    </row>
    <row r="27" spans="1:52" s="610" customFormat="1" ht="42" customHeight="1">
      <c r="A27" s="554"/>
      <c r="B27" s="555"/>
      <c r="C27" s="556"/>
      <c r="D27" s="556"/>
      <c r="E27" s="557"/>
      <c r="F27" s="558"/>
      <c r="G27" s="558"/>
      <c r="H27" s="557"/>
      <c r="I27" s="557"/>
      <c r="J27" s="556"/>
      <c r="K27" s="5362"/>
      <c r="L27" s="557"/>
      <c r="M27" s="601"/>
      <c r="N27" s="601"/>
      <c r="O27" s="572"/>
      <c r="P27" s="602">
        <f>M27*N27</f>
        <v>0</v>
      </c>
      <c r="Q27" s="603">
        <f>P27*O27</f>
        <v>0</v>
      </c>
      <c r="R27" s="563"/>
      <c r="S27" s="563"/>
      <c r="T27" s="599"/>
      <c r="U27" s="566"/>
      <c r="V27" s="566"/>
      <c r="W27" s="566"/>
      <c r="X27" s="566"/>
      <c r="Y27" s="566"/>
      <c r="Z27" s="565"/>
      <c r="AA27" s="568"/>
      <c r="AB27" s="569"/>
      <c r="AC27" s="569"/>
      <c r="AD27" s="604"/>
      <c r="AE27" s="5388"/>
      <c r="AF27" s="5365"/>
      <c r="AG27" s="5391"/>
      <c r="AH27" s="566"/>
      <c r="AI27" s="571" t="s">
        <v>846</v>
      </c>
      <c r="AJ27" s="553"/>
      <c r="AK27" s="5395"/>
      <c r="AL27" s="5357"/>
      <c r="AM27" s="5354"/>
      <c r="AN27" s="5355"/>
      <c r="AO27" s="5356"/>
      <c r="AP27" s="5357"/>
      <c r="AQ27" s="5354"/>
      <c r="AR27" s="5355"/>
      <c r="AS27" s="5356"/>
      <c r="AT27" s="5357"/>
      <c r="AU27" s="5354"/>
      <c r="AV27" s="5355"/>
      <c r="AW27" s="5356"/>
      <c r="AX27" s="5394"/>
      <c r="AY27" s="5356"/>
      <c r="AZ27" s="5393"/>
    </row>
    <row r="28" spans="1:52" s="610" customFormat="1" ht="42" customHeight="1">
      <c r="A28" s="554"/>
      <c r="B28" s="555"/>
      <c r="C28" s="580" t="str">
        <f>C25</f>
        <v>WP-1b</v>
      </c>
      <c r="D28" s="580"/>
      <c r="E28" s="581"/>
      <c r="F28" s="581"/>
      <c r="G28" s="581"/>
      <c r="H28" s="581"/>
      <c r="I28" s="581"/>
      <c r="J28" s="580"/>
      <c r="K28" s="5363"/>
      <c r="L28" s="582" t="s">
        <v>811</v>
      </c>
      <c r="M28" s="583"/>
      <c r="N28" s="583"/>
      <c r="O28" s="584"/>
      <c r="P28" s="605">
        <f>SUM(P25:P27)*J25</f>
        <v>2346</v>
      </c>
      <c r="Q28" s="586">
        <f>SUM(Q25:Q27)*J25</f>
        <v>29325</v>
      </c>
      <c r="R28" s="587"/>
      <c r="S28" s="587"/>
      <c r="T28" s="588"/>
      <c r="U28" s="607"/>
      <c r="V28" s="589"/>
      <c r="W28" s="589"/>
      <c r="X28" s="590"/>
      <c r="Y28" s="590"/>
      <c r="Z28" s="589"/>
      <c r="AA28" s="591"/>
      <c r="AB28" s="592"/>
      <c r="AC28" s="591"/>
      <c r="AD28" s="592"/>
      <c r="AE28" s="5389"/>
      <c r="AF28" s="5366"/>
      <c r="AG28" s="5392"/>
      <c r="AH28" s="594"/>
      <c r="AI28" s="595"/>
      <c r="AJ28" s="608" t="str">
        <f>I25</f>
        <v>PS</v>
      </c>
      <c r="AK28" s="5395"/>
      <c r="AL28" s="5357"/>
      <c r="AM28" s="5354"/>
      <c r="AN28" s="5355"/>
      <c r="AO28" s="5356"/>
      <c r="AP28" s="5357"/>
      <c r="AQ28" s="5354"/>
      <c r="AR28" s="5355"/>
      <c r="AS28" s="5356"/>
      <c r="AT28" s="5357"/>
      <c r="AU28" s="5354"/>
      <c r="AV28" s="5355"/>
      <c r="AW28" s="5356"/>
      <c r="AX28" s="5394"/>
      <c r="AY28" s="5356"/>
      <c r="AZ28" s="5393"/>
    </row>
    <row r="29" spans="1:52" s="610" customFormat="1" ht="42" customHeight="1">
      <c r="A29" s="554"/>
      <c r="B29" s="555"/>
      <c r="C29" s="556" t="s">
        <v>784</v>
      </c>
      <c r="D29" s="556" t="s">
        <v>847</v>
      </c>
      <c r="E29" s="557"/>
      <c r="F29" s="596" t="s">
        <v>848</v>
      </c>
      <c r="G29" s="558" t="s">
        <v>849</v>
      </c>
      <c r="H29" s="537" t="s">
        <v>850</v>
      </c>
      <c r="I29" s="557" t="s">
        <v>827</v>
      </c>
      <c r="J29" s="556">
        <v>1</v>
      </c>
      <c r="K29" s="5362" t="s">
        <v>828</v>
      </c>
      <c r="L29" s="575" t="s">
        <v>819</v>
      </c>
      <c r="M29" s="618">
        <v>19</v>
      </c>
      <c r="N29" s="618">
        <v>21</v>
      </c>
      <c r="O29" s="597">
        <v>12</v>
      </c>
      <c r="P29" s="542">
        <f>M29*N29</f>
        <v>399</v>
      </c>
      <c r="Q29" s="598">
        <f>P29*O29</f>
        <v>4788</v>
      </c>
      <c r="R29" s="563"/>
      <c r="S29" s="563"/>
      <c r="T29" s="599" t="s">
        <v>833</v>
      </c>
      <c r="U29" s="566"/>
      <c r="V29" s="566"/>
      <c r="W29" s="566"/>
      <c r="X29" s="566" t="s">
        <v>793</v>
      </c>
      <c r="Y29" s="566" t="s">
        <v>199</v>
      </c>
      <c r="Z29" s="565" t="s">
        <v>833</v>
      </c>
      <c r="AA29" s="568"/>
      <c r="AB29" s="569"/>
      <c r="AC29" s="569"/>
      <c r="AD29" s="569"/>
      <c r="AE29" s="5396" t="s">
        <v>851</v>
      </c>
      <c r="AF29" s="619">
        <v>11</v>
      </c>
      <c r="AG29" s="5390" t="s">
        <v>852</v>
      </c>
      <c r="AH29" s="566" t="s">
        <v>86</v>
      </c>
      <c r="AI29" s="571" t="s">
        <v>834</v>
      </c>
      <c r="AJ29" s="553"/>
      <c r="AK29" s="5395">
        <v>43661</v>
      </c>
      <c r="AL29" s="5357"/>
      <c r="AM29" s="5354"/>
      <c r="AN29" s="5355"/>
      <c r="AO29" s="5399">
        <v>43661</v>
      </c>
      <c r="AP29" s="5357"/>
      <c r="AQ29" s="5354"/>
      <c r="AR29" s="5355"/>
      <c r="AS29" s="5399">
        <v>43665</v>
      </c>
      <c r="AT29" s="5357"/>
      <c r="AU29" s="5354"/>
      <c r="AV29" s="5355"/>
      <c r="AW29" s="5356">
        <v>43690</v>
      </c>
      <c r="AX29" s="5394"/>
      <c r="AY29" s="5356">
        <v>43707</v>
      </c>
      <c r="AZ29" s="5393"/>
    </row>
    <row r="30" spans="1:52" s="610" customFormat="1" ht="42" customHeight="1">
      <c r="A30" s="554"/>
      <c r="B30" s="555"/>
      <c r="C30" s="556"/>
      <c r="D30" s="556"/>
      <c r="E30" s="557"/>
      <c r="F30" s="558"/>
      <c r="G30" s="558"/>
      <c r="H30" s="557"/>
      <c r="I30" s="557"/>
      <c r="J30" s="556"/>
      <c r="K30" s="5362"/>
      <c r="L30" s="557"/>
      <c r="M30" s="601"/>
      <c r="N30" s="601"/>
      <c r="O30" s="572"/>
      <c r="P30" s="602">
        <f>M30*N30</f>
        <v>0</v>
      </c>
      <c r="Q30" s="603">
        <f>P30*O30</f>
        <v>0</v>
      </c>
      <c r="R30" s="563"/>
      <c r="S30" s="563"/>
      <c r="T30" s="599"/>
      <c r="U30" s="566"/>
      <c r="V30" s="566"/>
      <c r="W30" s="566"/>
      <c r="X30" s="566"/>
      <c r="Y30" s="566"/>
      <c r="Z30" s="565"/>
      <c r="AA30" s="568"/>
      <c r="AB30" s="569"/>
      <c r="AC30" s="569"/>
      <c r="AD30" s="604"/>
      <c r="AE30" s="5397"/>
      <c r="AF30" s="619" t="s">
        <v>853</v>
      </c>
      <c r="AG30" s="5391"/>
      <c r="AH30" s="566"/>
      <c r="AI30" s="571" t="s">
        <v>854</v>
      </c>
      <c r="AJ30" s="553"/>
      <c r="AK30" s="5395"/>
      <c r="AL30" s="5357"/>
      <c r="AM30" s="5354"/>
      <c r="AN30" s="5355"/>
      <c r="AO30" s="5400"/>
      <c r="AP30" s="5357"/>
      <c r="AQ30" s="5354"/>
      <c r="AR30" s="5355"/>
      <c r="AS30" s="5400"/>
      <c r="AT30" s="5357"/>
      <c r="AU30" s="5354"/>
      <c r="AV30" s="5355"/>
      <c r="AW30" s="5356"/>
      <c r="AX30" s="5394"/>
      <c r="AY30" s="5356"/>
      <c r="AZ30" s="5393"/>
    </row>
    <row r="31" spans="1:52" s="610" customFormat="1" ht="42" customHeight="1">
      <c r="A31" s="554"/>
      <c r="B31" s="555"/>
      <c r="C31" s="580" t="str">
        <f>C29</f>
        <v>WP-1b</v>
      </c>
      <c r="D31" s="580"/>
      <c r="E31" s="581"/>
      <c r="F31" s="581"/>
      <c r="G31" s="581"/>
      <c r="H31" s="581"/>
      <c r="I31" s="581"/>
      <c r="J31" s="580"/>
      <c r="K31" s="5363"/>
      <c r="L31" s="582" t="s">
        <v>855</v>
      </c>
      <c r="M31" s="583"/>
      <c r="N31" s="583"/>
      <c r="O31" s="584"/>
      <c r="P31" s="605">
        <f>SUM(P29:P30)*J29</f>
        <v>399</v>
      </c>
      <c r="Q31" s="586">
        <f>SUM(Q29:Q30)*J29</f>
        <v>4788</v>
      </c>
      <c r="R31" s="587"/>
      <c r="S31" s="587"/>
      <c r="T31" s="588"/>
      <c r="U31" s="607"/>
      <c r="V31" s="589"/>
      <c r="W31" s="589"/>
      <c r="X31" s="590"/>
      <c r="Y31" s="590"/>
      <c r="Z31" s="589"/>
      <c r="AA31" s="591"/>
      <c r="AB31" s="592"/>
      <c r="AC31" s="591"/>
      <c r="AD31" s="592"/>
      <c r="AE31" s="5398"/>
      <c r="AF31" s="607"/>
      <c r="AG31" s="5392"/>
      <c r="AH31" s="594"/>
      <c r="AI31" s="595"/>
      <c r="AJ31" s="608" t="str">
        <f>I29</f>
        <v>PS</v>
      </c>
      <c r="AK31" s="5395"/>
      <c r="AL31" s="5357"/>
      <c r="AM31" s="5354"/>
      <c r="AN31" s="5355"/>
      <c r="AO31" s="5401"/>
      <c r="AP31" s="5357"/>
      <c r="AQ31" s="5354"/>
      <c r="AR31" s="5355"/>
      <c r="AS31" s="5401"/>
      <c r="AT31" s="5357"/>
      <c r="AU31" s="5354"/>
      <c r="AV31" s="5355"/>
      <c r="AW31" s="5356"/>
      <c r="AX31" s="5394"/>
      <c r="AY31" s="5356"/>
      <c r="AZ31" s="5393"/>
    </row>
    <row r="32" spans="1:52" s="640" customFormat="1" ht="33">
      <c r="A32" s="554"/>
      <c r="B32" s="555"/>
      <c r="C32" s="620"/>
      <c r="D32" s="620" t="s">
        <v>856</v>
      </c>
      <c r="E32" s="621"/>
      <c r="F32" s="622"/>
      <c r="G32" s="623" t="s">
        <v>857</v>
      </c>
      <c r="H32" s="624" t="s">
        <v>858</v>
      </c>
      <c r="I32" s="621" t="s">
        <v>827</v>
      </c>
      <c r="J32" s="620"/>
      <c r="K32" s="5410" t="s">
        <v>828</v>
      </c>
      <c r="L32" s="625" t="s">
        <v>819</v>
      </c>
      <c r="M32" s="626">
        <v>15</v>
      </c>
      <c r="N32" s="626">
        <v>15</v>
      </c>
      <c r="O32" s="627"/>
      <c r="P32" s="628">
        <f>M32*N32</f>
        <v>225</v>
      </c>
      <c r="Q32" s="629">
        <f>P32*O32*J29</f>
        <v>0</v>
      </c>
      <c r="R32" s="630"/>
      <c r="S32" s="630"/>
      <c r="T32" s="631" t="s">
        <v>833</v>
      </c>
      <c r="U32" s="632"/>
      <c r="V32" s="632"/>
      <c r="W32" s="632"/>
      <c r="X32" s="632" t="s">
        <v>794</v>
      </c>
      <c r="Y32" s="632" t="s">
        <v>794</v>
      </c>
      <c r="Z32" s="633" t="s">
        <v>794</v>
      </c>
      <c r="AA32" s="634"/>
      <c r="AB32" s="635"/>
      <c r="AC32" s="635"/>
      <c r="AD32" s="635"/>
      <c r="AE32" s="636"/>
      <c r="AF32" s="637">
        <v>11</v>
      </c>
      <c r="AG32" s="632"/>
      <c r="AH32" s="632" t="s">
        <v>833</v>
      </c>
      <c r="AI32" s="638" t="s">
        <v>859</v>
      </c>
      <c r="AJ32" s="639"/>
      <c r="AK32" s="5412"/>
      <c r="AL32" s="5408"/>
      <c r="AM32" s="5409"/>
      <c r="AN32" s="5402"/>
      <c r="AO32" s="5403"/>
      <c r="AP32" s="5408"/>
      <c r="AQ32" s="5409"/>
      <c r="AR32" s="5402"/>
      <c r="AS32" s="5403"/>
      <c r="AT32" s="5408"/>
      <c r="AU32" s="5409"/>
      <c r="AV32" s="5402"/>
      <c r="AW32" s="5403"/>
      <c r="AX32" s="5402"/>
      <c r="AY32" s="5403"/>
      <c r="AZ32" s="5404"/>
    </row>
    <row r="33" spans="1:52" s="640" customFormat="1" ht="17.25">
      <c r="A33" s="554"/>
      <c r="B33" s="555"/>
      <c r="C33" s="620"/>
      <c r="D33" s="620"/>
      <c r="E33" s="621"/>
      <c r="F33" s="623"/>
      <c r="G33" s="623"/>
      <c r="H33" s="621"/>
      <c r="I33" s="621"/>
      <c r="J33" s="620"/>
      <c r="K33" s="5410"/>
      <c r="L33" s="621"/>
      <c r="M33" s="641"/>
      <c r="N33" s="641"/>
      <c r="O33" s="642"/>
      <c r="P33" s="643">
        <f>M33*N33</f>
        <v>0</v>
      </c>
      <c r="Q33" s="644">
        <f>P33*O33</f>
        <v>0</v>
      </c>
      <c r="R33" s="630"/>
      <c r="S33" s="630"/>
      <c r="T33" s="631"/>
      <c r="U33" s="632"/>
      <c r="V33" s="632"/>
      <c r="W33" s="632"/>
      <c r="X33" s="632"/>
      <c r="Y33" s="632"/>
      <c r="Z33" s="633"/>
      <c r="AA33" s="634"/>
      <c r="AB33" s="635"/>
      <c r="AC33" s="635"/>
      <c r="AD33" s="645"/>
      <c r="AE33" s="636"/>
      <c r="AF33" s="637"/>
      <c r="AG33" s="632"/>
      <c r="AH33" s="632"/>
      <c r="AI33" s="646" t="s">
        <v>860</v>
      </c>
      <c r="AJ33" s="639"/>
      <c r="AK33" s="5412"/>
      <c r="AL33" s="5408"/>
      <c r="AM33" s="5409"/>
      <c r="AN33" s="5402"/>
      <c r="AO33" s="5403"/>
      <c r="AP33" s="5408"/>
      <c r="AQ33" s="5409"/>
      <c r="AR33" s="5402"/>
      <c r="AS33" s="5403"/>
      <c r="AT33" s="5408"/>
      <c r="AU33" s="5409"/>
      <c r="AV33" s="5402"/>
      <c r="AW33" s="5403"/>
      <c r="AX33" s="5402"/>
      <c r="AY33" s="5403"/>
      <c r="AZ33" s="5404"/>
    </row>
    <row r="34" spans="1:52" s="640" customFormat="1" ht="17.25">
      <c r="A34" s="554"/>
      <c r="B34" s="555"/>
      <c r="C34" s="647"/>
      <c r="D34" s="647"/>
      <c r="E34" s="648"/>
      <c r="F34" s="648"/>
      <c r="G34" s="648"/>
      <c r="H34" s="648"/>
      <c r="I34" s="648"/>
      <c r="J34" s="647"/>
      <c r="K34" s="5411"/>
      <c r="L34" s="5405" t="s">
        <v>811</v>
      </c>
      <c r="M34" s="5406"/>
      <c r="N34" s="5406"/>
      <c r="O34" s="5407"/>
      <c r="P34" s="649">
        <f>SUM(P32:P33)*J32</f>
        <v>0</v>
      </c>
      <c r="Q34" s="650">
        <f>SUM(Q32:Q33)*J32</f>
        <v>0</v>
      </c>
      <c r="R34" s="651"/>
      <c r="S34" s="651"/>
      <c r="T34" s="652"/>
      <c r="U34" s="653"/>
      <c r="V34" s="654"/>
      <c r="W34" s="654"/>
      <c r="X34" s="655"/>
      <c r="Y34" s="655"/>
      <c r="Z34" s="654"/>
      <c r="AA34" s="656"/>
      <c r="AB34" s="657"/>
      <c r="AC34" s="656"/>
      <c r="AD34" s="657"/>
      <c r="AE34" s="658"/>
      <c r="AF34" s="653"/>
      <c r="AG34" s="659"/>
      <c r="AH34" s="660"/>
      <c r="AI34" s="661"/>
      <c r="AJ34" s="662"/>
      <c r="AK34" s="5412"/>
      <c r="AL34" s="5408"/>
      <c r="AM34" s="5409"/>
      <c r="AN34" s="5402"/>
      <c r="AO34" s="5403"/>
      <c r="AP34" s="5408"/>
      <c r="AQ34" s="5409"/>
      <c r="AR34" s="5402"/>
      <c r="AS34" s="5403"/>
      <c r="AT34" s="5408"/>
      <c r="AU34" s="5409"/>
      <c r="AV34" s="5402"/>
      <c r="AW34" s="5403"/>
      <c r="AX34" s="5402"/>
      <c r="AY34" s="5403"/>
      <c r="AZ34" s="5404"/>
    </row>
    <row r="35" spans="1:52" s="640" customFormat="1" ht="17.25">
      <c r="A35" s="554"/>
      <c r="B35" s="555"/>
      <c r="C35" s="620"/>
      <c r="D35" s="620" t="s">
        <v>861</v>
      </c>
      <c r="E35" s="621"/>
      <c r="F35" s="622"/>
      <c r="G35" s="623"/>
      <c r="H35" s="624" t="s">
        <v>862</v>
      </c>
      <c r="I35" s="621" t="s">
        <v>863</v>
      </c>
      <c r="J35" s="620"/>
      <c r="K35" s="5410" t="s">
        <v>864</v>
      </c>
      <c r="L35" s="625" t="s">
        <v>819</v>
      </c>
      <c r="M35" s="627">
        <v>22</v>
      </c>
      <c r="N35" s="627">
        <v>60</v>
      </c>
      <c r="O35" s="627"/>
      <c r="P35" s="628">
        <f>M35*N35</f>
        <v>1320</v>
      </c>
      <c r="Q35" s="629">
        <f>P35*O35</f>
        <v>0</v>
      </c>
      <c r="R35" s="630"/>
      <c r="S35" s="630"/>
      <c r="T35" s="631" t="s">
        <v>792</v>
      </c>
      <c r="U35" s="632"/>
      <c r="V35" s="632"/>
      <c r="W35" s="632"/>
      <c r="X35" s="632" t="s">
        <v>865</v>
      </c>
      <c r="Y35" s="632" t="s">
        <v>793</v>
      </c>
      <c r="Z35" s="633" t="s">
        <v>793</v>
      </c>
      <c r="AA35" s="634"/>
      <c r="AB35" s="635"/>
      <c r="AC35" s="635"/>
      <c r="AD35" s="635"/>
      <c r="AE35" s="636"/>
      <c r="AF35" s="637">
        <v>11</v>
      </c>
      <c r="AG35" s="632" t="s">
        <v>866</v>
      </c>
      <c r="AH35" s="632" t="s">
        <v>792</v>
      </c>
      <c r="AI35" s="638" t="s">
        <v>867</v>
      </c>
      <c r="AJ35" s="639"/>
      <c r="AK35" s="5412"/>
      <c r="AL35" s="5408"/>
      <c r="AM35" s="5409"/>
      <c r="AN35" s="5402"/>
      <c r="AO35" s="5403"/>
      <c r="AP35" s="5408"/>
      <c r="AQ35" s="5409"/>
      <c r="AR35" s="5402"/>
      <c r="AS35" s="5403"/>
      <c r="AT35" s="5408"/>
      <c r="AU35" s="5409"/>
      <c r="AV35" s="5402"/>
      <c r="AW35" s="5403"/>
      <c r="AX35" s="5402"/>
      <c r="AY35" s="5403"/>
      <c r="AZ35" s="5404"/>
    </row>
    <row r="36" spans="1:52" s="640" customFormat="1" ht="17.25">
      <c r="A36" s="554"/>
      <c r="B36" s="555"/>
      <c r="C36" s="620"/>
      <c r="D36" s="620"/>
      <c r="E36" s="621"/>
      <c r="F36" s="623"/>
      <c r="G36" s="623"/>
      <c r="H36" s="621"/>
      <c r="I36" s="621"/>
      <c r="J36" s="620"/>
      <c r="K36" s="5410"/>
      <c r="L36" s="621"/>
      <c r="M36" s="641"/>
      <c r="N36" s="641"/>
      <c r="O36" s="642"/>
      <c r="P36" s="643">
        <f>M36*N36</f>
        <v>0</v>
      </c>
      <c r="Q36" s="644">
        <f>P36*O36</f>
        <v>0</v>
      </c>
      <c r="R36" s="630"/>
      <c r="S36" s="630"/>
      <c r="T36" s="631"/>
      <c r="U36" s="632"/>
      <c r="V36" s="632"/>
      <c r="W36" s="632"/>
      <c r="X36" s="632"/>
      <c r="Y36" s="632"/>
      <c r="Z36" s="633"/>
      <c r="AA36" s="634"/>
      <c r="AB36" s="635"/>
      <c r="AC36" s="635"/>
      <c r="AD36" s="645"/>
      <c r="AE36" s="636"/>
      <c r="AF36" s="637"/>
      <c r="AG36" s="632"/>
      <c r="AH36" s="632"/>
      <c r="AI36" s="646" t="s">
        <v>868</v>
      </c>
      <c r="AJ36" s="639"/>
      <c r="AK36" s="5412"/>
      <c r="AL36" s="5408"/>
      <c r="AM36" s="5409"/>
      <c r="AN36" s="5402"/>
      <c r="AO36" s="5403"/>
      <c r="AP36" s="5408"/>
      <c r="AQ36" s="5409"/>
      <c r="AR36" s="5402"/>
      <c r="AS36" s="5403"/>
      <c r="AT36" s="5408"/>
      <c r="AU36" s="5409"/>
      <c r="AV36" s="5402"/>
      <c r="AW36" s="5403"/>
      <c r="AX36" s="5402"/>
      <c r="AY36" s="5403"/>
      <c r="AZ36" s="5404"/>
    </row>
    <row r="37" spans="1:52" s="640" customFormat="1" ht="17.25">
      <c r="A37" s="554"/>
      <c r="B37" s="555"/>
      <c r="C37" s="647"/>
      <c r="D37" s="647"/>
      <c r="E37" s="648"/>
      <c r="F37" s="648"/>
      <c r="G37" s="648"/>
      <c r="H37" s="648"/>
      <c r="I37" s="648"/>
      <c r="J37" s="647"/>
      <c r="K37" s="5411"/>
      <c r="L37" s="5405" t="s">
        <v>869</v>
      </c>
      <c r="M37" s="5406"/>
      <c r="N37" s="5406"/>
      <c r="O37" s="5407"/>
      <c r="P37" s="649">
        <f>SUM(P35:P36)*J35</f>
        <v>0</v>
      </c>
      <c r="Q37" s="650">
        <f>SUM(Q35:Q36)*J35</f>
        <v>0</v>
      </c>
      <c r="R37" s="651"/>
      <c r="S37" s="651"/>
      <c r="T37" s="652"/>
      <c r="U37" s="653"/>
      <c r="V37" s="654"/>
      <c r="W37" s="654"/>
      <c r="X37" s="655"/>
      <c r="Y37" s="655"/>
      <c r="Z37" s="654"/>
      <c r="AA37" s="656"/>
      <c r="AB37" s="657"/>
      <c r="AC37" s="656"/>
      <c r="AD37" s="657"/>
      <c r="AE37" s="658"/>
      <c r="AF37" s="653"/>
      <c r="AG37" s="659"/>
      <c r="AH37" s="660"/>
      <c r="AI37" s="661"/>
      <c r="AJ37" s="662"/>
      <c r="AK37" s="5412"/>
      <c r="AL37" s="5408"/>
      <c r="AM37" s="5409"/>
      <c r="AN37" s="5402"/>
      <c r="AO37" s="5403"/>
      <c r="AP37" s="5408"/>
      <c r="AQ37" s="5409"/>
      <c r="AR37" s="5402"/>
      <c r="AS37" s="5403"/>
      <c r="AT37" s="5408"/>
      <c r="AU37" s="5409"/>
      <c r="AV37" s="5402"/>
      <c r="AW37" s="5403"/>
      <c r="AX37" s="5402"/>
      <c r="AY37" s="5403"/>
      <c r="AZ37" s="5404"/>
    </row>
    <row r="38" spans="1:52" ht="42" customHeight="1">
      <c r="A38" s="554"/>
      <c r="B38" s="555"/>
      <c r="C38" s="556" t="s">
        <v>784</v>
      </c>
      <c r="D38" s="556" t="s">
        <v>856</v>
      </c>
      <c r="E38" s="557"/>
      <c r="F38" s="596" t="s">
        <v>870</v>
      </c>
      <c r="G38" s="558"/>
      <c r="H38" s="537" t="s">
        <v>871</v>
      </c>
      <c r="I38" s="557" t="s">
        <v>872</v>
      </c>
      <c r="J38" s="556">
        <v>3</v>
      </c>
      <c r="K38" s="5362" t="s">
        <v>818</v>
      </c>
      <c r="L38" s="575" t="s">
        <v>819</v>
      </c>
      <c r="M38" s="597">
        <v>6</v>
      </c>
      <c r="N38" s="597">
        <v>7</v>
      </c>
      <c r="O38" s="597">
        <v>4</v>
      </c>
      <c r="P38" s="542">
        <f>M38*N38</f>
        <v>42</v>
      </c>
      <c r="Q38" s="598">
        <f>P38*O38</f>
        <v>168</v>
      </c>
      <c r="R38" s="563"/>
      <c r="S38" s="563"/>
      <c r="T38" s="599" t="s">
        <v>792</v>
      </c>
      <c r="U38" s="566"/>
      <c r="V38" s="566"/>
      <c r="W38" s="566"/>
      <c r="X38" s="566" t="s">
        <v>865</v>
      </c>
      <c r="Y38" s="566" t="s">
        <v>873</v>
      </c>
      <c r="Z38" s="565" t="s">
        <v>794</v>
      </c>
      <c r="AA38" s="568"/>
      <c r="AB38" s="569"/>
      <c r="AC38" s="569"/>
      <c r="AD38" s="569"/>
      <c r="AE38" s="600"/>
      <c r="AF38" s="5364">
        <v>11</v>
      </c>
      <c r="AG38" s="5390" t="s">
        <v>874</v>
      </c>
      <c r="AH38" s="566" t="s">
        <v>792</v>
      </c>
      <c r="AI38" s="571"/>
      <c r="AJ38" s="553"/>
      <c r="AK38" s="5367"/>
      <c r="AL38" s="5368"/>
      <c r="AM38" s="5354"/>
      <c r="AN38" s="5355"/>
      <c r="AO38" s="5356">
        <v>43670</v>
      </c>
      <c r="AP38" s="5413"/>
      <c r="AQ38" s="5354">
        <v>43675</v>
      </c>
      <c r="AR38" s="5355"/>
      <c r="AS38" s="5356">
        <v>43679</v>
      </c>
      <c r="AT38" s="5357"/>
      <c r="AU38" s="5354"/>
      <c r="AV38" s="5355"/>
      <c r="AW38" s="5356">
        <v>43690</v>
      </c>
      <c r="AX38" s="5394"/>
      <c r="AY38" s="5356">
        <v>43707</v>
      </c>
      <c r="AZ38" s="5393"/>
    </row>
    <row r="39" spans="1:52" ht="42" customHeight="1">
      <c r="A39" s="554"/>
      <c r="B39" s="555"/>
      <c r="C39" s="556"/>
      <c r="D39" s="556"/>
      <c r="E39" s="557"/>
      <c r="F39" s="558"/>
      <c r="G39" s="558"/>
      <c r="H39" s="557"/>
      <c r="I39" s="557"/>
      <c r="J39" s="556"/>
      <c r="K39" s="5362"/>
      <c r="L39" s="557"/>
      <c r="M39" s="601"/>
      <c r="N39" s="601"/>
      <c r="O39" s="572"/>
      <c r="P39" s="602">
        <f>M39*N39</f>
        <v>0</v>
      </c>
      <c r="Q39" s="603">
        <f>P39*O39</f>
        <v>0</v>
      </c>
      <c r="R39" s="563"/>
      <c r="S39" s="563"/>
      <c r="T39" s="599"/>
      <c r="U39" s="566"/>
      <c r="V39" s="566"/>
      <c r="W39" s="566"/>
      <c r="X39" s="566"/>
      <c r="Y39" s="566"/>
      <c r="Z39" s="565"/>
      <c r="AA39" s="568"/>
      <c r="AB39" s="569"/>
      <c r="AC39" s="569"/>
      <c r="AD39" s="604"/>
      <c r="AE39" s="600"/>
      <c r="AF39" s="5365"/>
      <c r="AG39" s="5391"/>
      <c r="AH39" s="566"/>
      <c r="AI39" s="571"/>
      <c r="AJ39" s="553"/>
      <c r="AK39" s="5367"/>
      <c r="AL39" s="5368"/>
      <c r="AM39" s="5354"/>
      <c r="AN39" s="5355"/>
      <c r="AO39" s="5356"/>
      <c r="AP39" s="5414"/>
      <c r="AQ39" s="5354"/>
      <c r="AR39" s="5355"/>
      <c r="AS39" s="5356"/>
      <c r="AT39" s="5357"/>
      <c r="AU39" s="5354"/>
      <c r="AV39" s="5355"/>
      <c r="AW39" s="5356"/>
      <c r="AX39" s="5394"/>
      <c r="AY39" s="5356"/>
      <c r="AZ39" s="5393"/>
    </row>
    <row r="40" spans="1:52" ht="42" customHeight="1">
      <c r="A40" s="554"/>
      <c r="B40" s="555"/>
      <c r="C40" s="580" t="str">
        <f>C38</f>
        <v>WP-1b</v>
      </c>
      <c r="D40" s="580"/>
      <c r="E40" s="581"/>
      <c r="F40" s="581"/>
      <c r="G40" s="581"/>
      <c r="H40" s="581"/>
      <c r="I40" s="581"/>
      <c r="J40" s="580"/>
      <c r="K40" s="5363"/>
      <c r="L40" s="582" t="s">
        <v>869</v>
      </c>
      <c r="M40" s="583"/>
      <c r="N40" s="583"/>
      <c r="O40" s="584"/>
      <c r="P40" s="605">
        <f>SUM(P38:P39)*J38</f>
        <v>126</v>
      </c>
      <c r="Q40" s="586">
        <f>SUM(Q38:Q39)*J38</f>
        <v>504</v>
      </c>
      <c r="R40" s="587"/>
      <c r="S40" s="587"/>
      <c r="T40" s="588"/>
      <c r="U40" s="607"/>
      <c r="V40" s="589"/>
      <c r="W40" s="589"/>
      <c r="X40" s="590"/>
      <c r="Y40" s="590"/>
      <c r="Z40" s="589"/>
      <c r="AA40" s="591"/>
      <c r="AB40" s="592"/>
      <c r="AC40" s="591"/>
      <c r="AD40" s="592"/>
      <c r="AE40" s="593"/>
      <c r="AF40" s="5366"/>
      <c r="AG40" s="5392"/>
      <c r="AH40" s="594"/>
      <c r="AI40" s="595"/>
      <c r="AJ40" s="608" t="str">
        <f>I38</f>
        <v>FN</v>
      </c>
      <c r="AK40" s="5367"/>
      <c r="AL40" s="5368"/>
      <c r="AM40" s="5354"/>
      <c r="AN40" s="5355"/>
      <c r="AO40" s="5356"/>
      <c r="AP40" s="5415"/>
      <c r="AQ40" s="5354"/>
      <c r="AR40" s="5355"/>
      <c r="AS40" s="5356"/>
      <c r="AT40" s="5357"/>
      <c r="AU40" s="5354"/>
      <c r="AV40" s="5355"/>
      <c r="AW40" s="5356"/>
      <c r="AX40" s="5394"/>
      <c r="AY40" s="5356"/>
      <c r="AZ40" s="5393"/>
    </row>
    <row r="41" spans="1:52" s="640" customFormat="1" ht="27">
      <c r="A41" s="554"/>
      <c r="B41" s="555"/>
      <c r="C41" s="620"/>
      <c r="D41" s="620" t="s">
        <v>875</v>
      </c>
      <c r="E41" s="621"/>
      <c r="F41" s="622"/>
      <c r="G41" s="623"/>
      <c r="H41" s="624" t="s">
        <v>876</v>
      </c>
      <c r="I41" s="621" t="s">
        <v>877</v>
      </c>
      <c r="J41" s="620"/>
      <c r="K41" s="5410" t="s">
        <v>828</v>
      </c>
      <c r="L41" s="625" t="s">
        <v>819</v>
      </c>
      <c r="M41" s="626"/>
      <c r="N41" s="626"/>
      <c r="O41" s="627"/>
      <c r="P41" s="628">
        <f>M41*N41</f>
        <v>0</v>
      </c>
      <c r="Q41" s="629">
        <f>P41*O41</f>
        <v>0</v>
      </c>
      <c r="R41" s="630"/>
      <c r="S41" s="630"/>
      <c r="T41" s="631" t="s">
        <v>792</v>
      </c>
      <c r="U41" s="632"/>
      <c r="V41" s="632"/>
      <c r="W41" s="632"/>
      <c r="X41" s="632" t="s">
        <v>199</v>
      </c>
      <c r="Y41" s="632" t="s">
        <v>199</v>
      </c>
      <c r="Z41" s="633" t="s">
        <v>199</v>
      </c>
      <c r="AA41" s="634"/>
      <c r="AB41" s="635"/>
      <c r="AC41" s="635"/>
      <c r="AD41" s="635"/>
      <c r="AE41" s="636"/>
      <c r="AF41" s="637"/>
      <c r="AG41" s="632"/>
      <c r="AH41" s="632"/>
      <c r="AI41" s="638" t="s">
        <v>878</v>
      </c>
      <c r="AJ41" s="639"/>
      <c r="AK41" s="5412"/>
      <c r="AL41" s="5408"/>
      <c r="AM41" s="5409"/>
      <c r="AN41" s="5402"/>
      <c r="AO41" s="5403"/>
      <c r="AP41" s="5408"/>
      <c r="AQ41" s="5409"/>
      <c r="AR41" s="5402"/>
      <c r="AS41" s="5403"/>
      <c r="AT41" s="5408"/>
      <c r="AU41" s="5409"/>
      <c r="AV41" s="5402"/>
      <c r="AW41" s="5403"/>
      <c r="AX41" s="5402"/>
      <c r="AY41" s="5403"/>
      <c r="AZ41" s="5404"/>
    </row>
    <row r="42" spans="1:52" s="640" customFormat="1" ht="17.25">
      <c r="A42" s="554"/>
      <c r="B42" s="555"/>
      <c r="C42" s="620"/>
      <c r="D42" s="620"/>
      <c r="E42" s="621"/>
      <c r="F42" s="623"/>
      <c r="G42" s="623"/>
      <c r="H42" s="621"/>
      <c r="I42" s="621"/>
      <c r="J42" s="620"/>
      <c r="K42" s="5410"/>
      <c r="L42" s="621"/>
      <c r="M42" s="641"/>
      <c r="N42" s="641"/>
      <c r="O42" s="642"/>
      <c r="P42" s="643">
        <f>M42*N42</f>
        <v>0</v>
      </c>
      <c r="Q42" s="644">
        <f>P42*O42</f>
        <v>0</v>
      </c>
      <c r="R42" s="630"/>
      <c r="S42" s="630"/>
      <c r="T42" s="631"/>
      <c r="U42" s="632"/>
      <c r="V42" s="632"/>
      <c r="W42" s="632"/>
      <c r="X42" s="632"/>
      <c r="Y42" s="632"/>
      <c r="Z42" s="633"/>
      <c r="AA42" s="634"/>
      <c r="AB42" s="635"/>
      <c r="AC42" s="635"/>
      <c r="AD42" s="645"/>
      <c r="AE42" s="636"/>
      <c r="AF42" s="637"/>
      <c r="AG42" s="632"/>
      <c r="AH42" s="632"/>
      <c r="AI42" s="638" t="s">
        <v>879</v>
      </c>
      <c r="AJ42" s="639"/>
      <c r="AK42" s="5412"/>
      <c r="AL42" s="5408"/>
      <c r="AM42" s="5409"/>
      <c r="AN42" s="5402"/>
      <c r="AO42" s="5403"/>
      <c r="AP42" s="5408"/>
      <c r="AQ42" s="5409"/>
      <c r="AR42" s="5402"/>
      <c r="AS42" s="5403"/>
      <c r="AT42" s="5408"/>
      <c r="AU42" s="5409"/>
      <c r="AV42" s="5402"/>
      <c r="AW42" s="5403"/>
      <c r="AX42" s="5402"/>
      <c r="AY42" s="5403"/>
      <c r="AZ42" s="5404"/>
    </row>
    <row r="43" spans="1:52" s="640" customFormat="1" ht="17.25">
      <c r="A43" s="554"/>
      <c r="B43" s="555"/>
      <c r="C43" s="647"/>
      <c r="D43" s="647"/>
      <c r="E43" s="648"/>
      <c r="F43" s="648"/>
      <c r="G43" s="648"/>
      <c r="H43" s="648"/>
      <c r="I43" s="648"/>
      <c r="J43" s="647"/>
      <c r="K43" s="5411"/>
      <c r="L43" s="5405" t="s">
        <v>880</v>
      </c>
      <c r="M43" s="5406"/>
      <c r="N43" s="5406"/>
      <c r="O43" s="5407"/>
      <c r="P43" s="649">
        <f>SUM(P41:P42)*J41</f>
        <v>0</v>
      </c>
      <c r="Q43" s="650">
        <f>SUM(Q41:Q42)*J41</f>
        <v>0</v>
      </c>
      <c r="R43" s="651"/>
      <c r="S43" s="651"/>
      <c r="T43" s="652"/>
      <c r="U43" s="653"/>
      <c r="V43" s="654"/>
      <c r="W43" s="654"/>
      <c r="X43" s="655"/>
      <c r="Y43" s="655"/>
      <c r="Z43" s="654"/>
      <c r="AA43" s="656"/>
      <c r="AB43" s="657"/>
      <c r="AC43" s="656"/>
      <c r="AD43" s="657"/>
      <c r="AE43" s="658"/>
      <c r="AF43" s="653"/>
      <c r="AG43" s="659"/>
      <c r="AH43" s="660"/>
      <c r="AI43" s="661"/>
      <c r="AJ43" s="662"/>
      <c r="AK43" s="5412"/>
      <c r="AL43" s="5408"/>
      <c r="AM43" s="5409"/>
      <c r="AN43" s="5402"/>
      <c r="AO43" s="5403"/>
      <c r="AP43" s="5408"/>
      <c r="AQ43" s="5409"/>
      <c r="AR43" s="5402"/>
      <c r="AS43" s="5403"/>
      <c r="AT43" s="5408"/>
      <c r="AU43" s="5409"/>
      <c r="AV43" s="5402"/>
      <c r="AW43" s="5403"/>
      <c r="AX43" s="5402"/>
      <c r="AY43" s="5403"/>
      <c r="AZ43" s="5404"/>
    </row>
    <row r="44" spans="1:52" s="610" customFormat="1" ht="42" customHeight="1">
      <c r="A44" s="554"/>
      <c r="B44" s="555"/>
      <c r="C44" s="556" t="s">
        <v>784</v>
      </c>
      <c r="D44" s="536" t="s">
        <v>861</v>
      </c>
      <c r="E44" s="537"/>
      <c r="F44" s="538" t="s">
        <v>881</v>
      </c>
      <c r="G44" s="539"/>
      <c r="H44" s="537" t="s">
        <v>882</v>
      </c>
      <c r="I44" s="537" t="s">
        <v>883</v>
      </c>
      <c r="J44" s="536">
        <v>1</v>
      </c>
      <c r="K44" s="5361" t="s">
        <v>828</v>
      </c>
      <c r="L44" s="540" t="s">
        <v>884</v>
      </c>
      <c r="M44" s="609">
        <v>4</v>
      </c>
      <c r="N44" s="609">
        <v>6</v>
      </c>
      <c r="O44" s="609">
        <v>6</v>
      </c>
      <c r="P44" s="542">
        <f>M44*N44</f>
        <v>24</v>
      </c>
      <c r="Q44" s="543">
        <f>O44*P44</f>
        <v>144</v>
      </c>
      <c r="R44" s="544"/>
      <c r="S44" s="544"/>
      <c r="T44" s="545" t="s">
        <v>833</v>
      </c>
      <c r="U44" s="546"/>
      <c r="V44" s="546"/>
      <c r="W44" s="546"/>
      <c r="X44" s="547" t="s">
        <v>794</v>
      </c>
      <c r="Y44" s="547" t="s">
        <v>793</v>
      </c>
      <c r="Z44" s="546" t="s">
        <v>794</v>
      </c>
      <c r="AA44" s="549"/>
      <c r="AB44" s="550"/>
      <c r="AC44" s="549"/>
      <c r="AD44" s="550"/>
      <c r="AE44" s="5416"/>
      <c r="AF44" s="5364">
        <v>13</v>
      </c>
      <c r="AG44" s="5390" t="s">
        <v>874</v>
      </c>
      <c r="AH44" s="547" t="s">
        <v>793</v>
      </c>
      <c r="AI44" s="552" t="s">
        <v>885</v>
      </c>
      <c r="AJ44" s="553"/>
      <c r="AK44" s="5367"/>
      <c r="AL44" s="5368"/>
      <c r="AM44" s="5354"/>
      <c r="AN44" s="5355"/>
      <c r="AO44" s="5385"/>
      <c r="AP44" s="5368"/>
      <c r="AQ44" s="5354"/>
      <c r="AR44" s="5355"/>
      <c r="AS44" s="5385"/>
      <c r="AT44" s="5368"/>
      <c r="AU44" s="5354"/>
      <c r="AV44" s="5355"/>
      <c r="AW44" s="5385">
        <v>43690</v>
      </c>
      <c r="AX44" s="5355"/>
      <c r="AY44" s="5385">
        <v>43707</v>
      </c>
      <c r="AZ44" s="5386"/>
    </row>
    <row r="45" spans="1:52" s="610" customFormat="1" ht="42" customHeight="1">
      <c r="A45" s="554"/>
      <c r="B45" s="555"/>
      <c r="C45" s="556"/>
      <c r="D45" s="556"/>
      <c r="E45" s="557"/>
      <c r="F45" s="558"/>
      <c r="G45" s="558"/>
      <c r="H45" s="557"/>
      <c r="I45" s="557"/>
      <c r="J45" s="556"/>
      <c r="K45" s="5362"/>
      <c r="L45" s="611"/>
      <c r="M45" s="612"/>
      <c r="N45" s="612"/>
      <c r="O45" s="612"/>
      <c r="P45" s="614">
        <f>M45*N45</f>
        <v>0</v>
      </c>
      <c r="Q45" s="663">
        <f>O45*P45</f>
        <v>0</v>
      </c>
      <c r="R45" s="563"/>
      <c r="S45" s="563"/>
      <c r="T45" s="564"/>
      <c r="U45" s="565"/>
      <c r="V45" s="565"/>
      <c r="W45" s="565"/>
      <c r="X45" s="566"/>
      <c r="Y45" s="566"/>
      <c r="Z45" s="565"/>
      <c r="AA45" s="568"/>
      <c r="AB45" s="569"/>
      <c r="AC45" s="568"/>
      <c r="AD45" s="569"/>
      <c r="AE45" s="5417"/>
      <c r="AF45" s="5365"/>
      <c r="AG45" s="5391"/>
      <c r="AH45" s="566"/>
      <c r="AI45" s="664" t="s">
        <v>886</v>
      </c>
      <c r="AJ45" s="553"/>
      <c r="AK45" s="5367"/>
      <c r="AL45" s="5368"/>
      <c r="AM45" s="5354"/>
      <c r="AN45" s="5355"/>
      <c r="AO45" s="5385"/>
      <c r="AP45" s="5368"/>
      <c r="AQ45" s="5354"/>
      <c r="AR45" s="5355"/>
      <c r="AS45" s="5385"/>
      <c r="AT45" s="5368"/>
      <c r="AU45" s="5354"/>
      <c r="AV45" s="5355"/>
      <c r="AW45" s="5385"/>
      <c r="AX45" s="5355"/>
      <c r="AY45" s="5385"/>
      <c r="AZ45" s="5386"/>
    </row>
    <row r="46" spans="1:52" s="610" customFormat="1" ht="42" customHeight="1">
      <c r="A46" s="554"/>
      <c r="B46" s="555"/>
      <c r="C46" s="580" t="str">
        <f>C44</f>
        <v>WP-1b</v>
      </c>
      <c r="D46" s="580"/>
      <c r="E46" s="581"/>
      <c r="F46" s="665"/>
      <c r="G46" s="581"/>
      <c r="H46" s="581"/>
      <c r="I46" s="581"/>
      <c r="J46" s="580"/>
      <c r="K46" s="5363"/>
      <c r="L46" s="582" t="s">
        <v>869</v>
      </c>
      <c r="M46" s="583"/>
      <c r="N46" s="583"/>
      <c r="O46" s="584"/>
      <c r="P46" s="666">
        <f>SUM(P44)*J44</f>
        <v>24</v>
      </c>
      <c r="Q46" s="586">
        <f>SUM(Q44)*J44</f>
        <v>144</v>
      </c>
      <c r="R46" s="587"/>
      <c r="S46" s="587"/>
      <c r="T46" s="588"/>
      <c r="U46" s="589"/>
      <c r="V46" s="589"/>
      <c r="W46" s="589"/>
      <c r="X46" s="590"/>
      <c r="Y46" s="590"/>
      <c r="Z46" s="589"/>
      <c r="AA46" s="591"/>
      <c r="AB46" s="592"/>
      <c r="AC46" s="591"/>
      <c r="AD46" s="592"/>
      <c r="AE46" s="5418"/>
      <c r="AF46" s="5366"/>
      <c r="AG46" s="5392"/>
      <c r="AH46" s="594"/>
      <c r="AI46" s="595" t="s">
        <v>887</v>
      </c>
      <c r="AJ46" s="553" t="str">
        <f>I44</f>
        <v>OS</v>
      </c>
      <c r="AK46" s="5367"/>
      <c r="AL46" s="5368"/>
      <c r="AM46" s="5354"/>
      <c r="AN46" s="5355"/>
      <c r="AO46" s="5385"/>
      <c r="AP46" s="5368"/>
      <c r="AQ46" s="5354"/>
      <c r="AR46" s="5355"/>
      <c r="AS46" s="5385"/>
      <c r="AT46" s="5368"/>
      <c r="AU46" s="5354"/>
      <c r="AV46" s="5355"/>
      <c r="AW46" s="5385"/>
      <c r="AX46" s="5355"/>
      <c r="AY46" s="5385"/>
      <c r="AZ46" s="5386"/>
    </row>
    <row r="47" spans="1:52" s="679" customFormat="1" ht="42" customHeight="1">
      <c r="A47" s="554"/>
      <c r="B47" s="555"/>
      <c r="C47" s="556" t="s">
        <v>784</v>
      </c>
      <c r="D47" s="556" t="s">
        <v>888</v>
      </c>
      <c r="E47" s="557" t="s">
        <v>889</v>
      </c>
      <c r="F47" s="596" t="s">
        <v>890</v>
      </c>
      <c r="G47" s="558"/>
      <c r="H47" s="537" t="s">
        <v>891</v>
      </c>
      <c r="I47" s="557" t="s">
        <v>817</v>
      </c>
      <c r="J47" s="556">
        <v>1</v>
      </c>
      <c r="K47" s="5422" t="s">
        <v>864</v>
      </c>
      <c r="L47" s="667" t="s">
        <v>819</v>
      </c>
      <c r="M47" s="668">
        <v>10.199999999999999</v>
      </c>
      <c r="N47" s="668">
        <v>19.100000000000001</v>
      </c>
      <c r="O47" s="668">
        <v>4.7</v>
      </c>
      <c r="P47" s="669">
        <f>M47*N47</f>
        <v>194.82</v>
      </c>
      <c r="Q47" s="670">
        <f>P47*O47</f>
        <v>915.654</v>
      </c>
      <c r="R47" s="671"/>
      <c r="S47" s="671"/>
      <c r="T47" s="672" t="s">
        <v>833</v>
      </c>
      <c r="U47" s="673"/>
      <c r="V47" s="673"/>
      <c r="W47" s="673"/>
      <c r="X47" s="673" t="s">
        <v>793</v>
      </c>
      <c r="Y47" s="673" t="s">
        <v>794</v>
      </c>
      <c r="Z47" s="674" t="s">
        <v>199</v>
      </c>
      <c r="AA47" s="675"/>
      <c r="AB47" s="676"/>
      <c r="AC47" s="676"/>
      <c r="AD47" s="676"/>
      <c r="AE47" s="677"/>
      <c r="AF47" s="5364">
        <v>14</v>
      </c>
      <c r="AG47" s="5424"/>
      <c r="AH47" s="547" t="s">
        <v>794</v>
      </c>
      <c r="AI47" s="664" t="s">
        <v>892</v>
      </c>
      <c r="AJ47" s="678"/>
      <c r="AK47" s="5427"/>
      <c r="AL47" s="5428"/>
      <c r="AM47" s="5429"/>
      <c r="AN47" s="5420"/>
      <c r="AO47" s="5419"/>
      <c r="AP47" s="5428"/>
      <c r="AQ47" s="5429"/>
      <c r="AR47" s="5420"/>
      <c r="AS47" s="5419"/>
      <c r="AT47" s="5428"/>
      <c r="AU47" s="5429"/>
      <c r="AV47" s="5420"/>
      <c r="AW47" s="5419">
        <v>43690</v>
      </c>
      <c r="AX47" s="5420"/>
      <c r="AY47" s="5419">
        <v>43707</v>
      </c>
      <c r="AZ47" s="5421"/>
    </row>
    <row r="48" spans="1:52" s="679" customFormat="1" ht="42" customHeight="1">
      <c r="A48" s="554"/>
      <c r="B48" s="555"/>
      <c r="C48" s="556"/>
      <c r="D48" s="556"/>
      <c r="E48" s="557"/>
      <c r="F48" s="558"/>
      <c r="G48" s="558"/>
      <c r="H48" s="557"/>
      <c r="I48" s="557"/>
      <c r="J48" s="556"/>
      <c r="K48" s="5422"/>
      <c r="L48" s="680"/>
      <c r="M48" s="681"/>
      <c r="N48" s="681"/>
      <c r="O48" s="682"/>
      <c r="P48" s="683">
        <f>M48*N48</f>
        <v>0</v>
      </c>
      <c r="Q48" s="684">
        <f>P48*O48</f>
        <v>0</v>
      </c>
      <c r="R48" s="671"/>
      <c r="S48" s="671"/>
      <c r="T48" s="672"/>
      <c r="U48" s="673"/>
      <c r="V48" s="673"/>
      <c r="W48" s="673"/>
      <c r="X48" s="673"/>
      <c r="Y48" s="673"/>
      <c r="Z48" s="674"/>
      <c r="AA48" s="675"/>
      <c r="AB48" s="676"/>
      <c r="AC48" s="676"/>
      <c r="AD48" s="685"/>
      <c r="AE48" s="677"/>
      <c r="AF48" s="5365"/>
      <c r="AG48" s="5425"/>
      <c r="AH48" s="673"/>
      <c r="AI48" s="664" t="s">
        <v>822</v>
      </c>
      <c r="AJ48" s="678"/>
      <c r="AK48" s="5427"/>
      <c r="AL48" s="5428"/>
      <c r="AM48" s="5429"/>
      <c r="AN48" s="5420"/>
      <c r="AO48" s="5419"/>
      <c r="AP48" s="5428"/>
      <c r="AQ48" s="5429"/>
      <c r="AR48" s="5420"/>
      <c r="AS48" s="5419"/>
      <c r="AT48" s="5428"/>
      <c r="AU48" s="5429"/>
      <c r="AV48" s="5420"/>
      <c r="AW48" s="5419"/>
      <c r="AX48" s="5420"/>
      <c r="AY48" s="5419"/>
      <c r="AZ48" s="5421"/>
    </row>
    <row r="49" spans="1:52" s="679" customFormat="1" ht="42" customHeight="1">
      <c r="A49" s="554"/>
      <c r="B49" s="555"/>
      <c r="C49" s="580" t="str">
        <f>C47</f>
        <v>WP-1b</v>
      </c>
      <c r="D49" s="580"/>
      <c r="E49" s="581"/>
      <c r="F49" s="581"/>
      <c r="G49" s="581"/>
      <c r="H49" s="581"/>
      <c r="I49" s="581"/>
      <c r="J49" s="580"/>
      <c r="K49" s="5423"/>
      <c r="L49" s="686" t="s">
        <v>855</v>
      </c>
      <c r="M49" s="687"/>
      <c r="N49" s="687"/>
      <c r="O49" s="688"/>
      <c r="P49" s="689">
        <f>SUM(P47:P48)*J47</f>
        <v>194.82</v>
      </c>
      <c r="Q49" s="690">
        <f>SUM(Q47:Q48)*J47</f>
        <v>915.654</v>
      </c>
      <c r="R49" s="691"/>
      <c r="S49" s="691"/>
      <c r="T49" s="692"/>
      <c r="U49" s="693"/>
      <c r="V49" s="694"/>
      <c r="W49" s="694"/>
      <c r="X49" s="695"/>
      <c r="Y49" s="695"/>
      <c r="Z49" s="694"/>
      <c r="AA49" s="696"/>
      <c r="AB49" s="697"/>
      <c r="AC49" s="696"/>
      <c r="AD49" s="697"/>
      <c r="AE49" s="698"/>
      <c r="AF49" s="5366"/>
      <c r="AG49" s="5426"/>
      <c r="AH49" s="699"/>
      <c r="AI49" s="700"/>
      <c r="AJ49" s="701" t="str">
        <f>I47</f>
        <v>FN</v>
      </c>
      <c r="AK49" s="5427"/>
      <c r="AL49" s="5428"/>
      <c r="AM49" s="5429"/>
      <c r="AN49" s="5420"/>
      <c r="AO49" s="5419"/>
      <c r="AP49" s="5428"/>
      <c r="AQ49" s="5429"/>
      <c r="AR49" s="5420"/>
      <c r="AS49" s="5419"/>
      <c r="AT49" s="5428"/>
      <c r="AU49" s="5429"/>
      <c r="AV49" s="5420"/>
      <c r="AW49" s="5419"/>
      <c r="AX49" s="5420"/>
      <c r="AY49" s="5419"/>
      <c r="AZ49" s="5421"/>
    </row>
    <row r="50" spans="1:52" s="679" customFormat="1" ht="42" customHeight="1">
      <c r="A50" s="554"/>
      <c r="B50" s="555"/>
      <c r="C50" s="556" t="s">
        <v>812</v>
      </c>
      <c r="D50" s="556" t="s">
        <v>893</v>
      </c>
      <c r="E50" s="557"/>
      <c r="F50" s="596" t="s">
        <v>894</v>
      </c>
      <c r="G50" s="558"/>
      <c r="H50" s="537" t="s">
        <v>895</v>
      </c>
      <c r="I50" s="557" t="s">
        <v>896</v>
      </c>
      <c r="J50" s="556">
        <v>1</v>
      </c>
      <c r="K50" s="5422" t="s">
        <v>818</v>
      </c>
      <c r="L50" s="667" t="s">
        <v>819</v>
      </c>
      <c r="M50" s="668">
        <v>3.72</v>
      </c>
      <c r="N50" s="668">
        <v>2.84</v>
      </c>
      <c r="O50" s="668">
        <v>44</v>
      </c>
      <c r="P50" s="669">
        <f>M50*N50</f>
        <v>10.5648</v>
      </c>
      <c r="Q50" s="670">
        <f>P50*O50</f>
        <v>464.85120000000001</v>
      </c>
      <c r="R50" s="671"/>
      <c r="S50" s="671"/>
      <c r="T50" s="672" t="s">
        <v>511</v>
      </c>
      <c r="U50" s="673"/>
      <c r="V50" s="673"/>
      <c r="W50" s="673"/>
      <c r="X50" s="673" t="s">
        <v>873</v>
      </c>
      <c r="Y50" s="673" t="s">
        <v>199</v>
      </c>
      <c r="Z50" s="674" t="s">
        <v>873</v>
      </c>
      <c r="AA50" s="675"/>
      <c r="AB50" s="676"/>
      <c r="AC50" s="676"/>
      <c r="AD50" s="676"/>
      <c r="AE50" s="677"/>
      <c r="AF50" s="5364" t="s">
        <v>511</v>
      </c>
      <c r="AG50" s="5424"/>
      <c r="AH50" s="547" t="s">
        <v>794</v>
      </c>
      <c r="AI50" s="664"/>
      <c r="AJ50" s="678"/>
      <c r="AK50" s="5427"/>
      <c r="AL50" s="5428"/>
      <c r="AM50" s="5429"/>
      <c r="AN50" s="5420"/>
      <c r="AO50" s="5419"/>
      <c r="AP50" s="5428"/>
      <c r="AQ50" s="5429"/>
      <c r="AR50" s="5420"/>
      <c r="AS50" s="5419"/>
      <c r="AT50" s="5428"/>
      <c r="AU50" s="5429"/>
      <c r="AV50" s="5420"/>
      <c r="AW50" s="5419">
        <v>43690</v>
      </c>
      <c r="AX50" s="5420"/>
      <c r="AY50" s="5419">
        <v>43707</v>
      </c>
      <c r="AZ50" s="5421"/>
    </row>
    <row r="51" spans="1:52" s="679" customFormat="1" ht="42" customHeight="1">
      <c r="A51" s="554"/>
      <c r="B51" s="555"/>
      <c r="C51" s="556"/>
      <c r="D51" s="556"/>
      <c r="E51" s="557"/>
      <c r="F51" s="558"/>
      <c r="G51" s="558"/>
      <c r="H51" s="557"/>
      <c r="I51" s="557"/>
      <c r="J51" s="556"/>
      <c r="K51" s="5422"/>
      <c r="L51" s="680"/>
      <c r="M51" s="681"/>
      <c r="N51" s="681"/>
      <c r="O51" s="682"/>
      <c r="P51" s="683">
        <f>M51*N51</f>
        <v>0</v>
      </c>
      <c r="Q51" s="684">
        <f>P51*O51</f>
        <v>0</v>
      </c>
      <c r="R51" s="671"/>
      <c r="S51" s="671"/>
      <c r="T51" s="672"/>
      <c r="U51" s="673"/>
      <c r="V51" s="673"/>
      <c r="W51" s="673"/>
      <c r="X51" s="673"/>
      <c r="Y51" s="673"/>
      <c r="Z51" s="674"/>
      <c r="AA51" s="675"/>
      <c r="AB51" s="676"/>
      <c r="AC51" s="676"/>
      <c r="AD51" s="685"/>
      <c r="AE51" s="677"/>
      <c r="AF51" s="5365"/>
      <c r="AG51" s="5425"/>
      <c r="AH51" s="673"/>
      <c r="AI51" s="664"/>
      <c r="AJ51" s="678"/>
      <c r="AK51" s="5427"/>
      <c r="AL51" s="5428"/>
      <c r="AM51" s="5429"/>
      <c r="AN51" s="5420"/>
      <c r="AO51" s="5419"/>
      <c r="AP51" s="5428"/>
      <c r="AQ51" s="5429"/>
      <c r="AR51" s="5420"/>
      <c r="AS51" s="5419"/>
      <c r="AT51" s="5428"/>
      <c r="AU51" s="5429"/>
      <c r="AV51" s="5420"/>
      <c r="AW51" s="5419"/>
      <c r="AX51" s="5420"/>
      <c r="AY51" s="5419"/>
      <c r="AZ51" s="5421"/>
    </row>
    <row r="52" spans="1:52" s="679" customFormat="1" ht="42" customHeight="1">
      <c r="A52" s="554"/>
      <c r="B52" s="702"/>
      <c r="C52" s="580" t="str">
        <f>C50</f>
        <v>WP-1a</v>
      </c>
      <c r="D52" s="580"/>
      <c r="E52" s="581"/>
      <c r="F52" s="581"/>
      <c r="G52" s="581"/>
      <c r="H52" s="581"/>
      <c r="I52" s="581"/>
      <c r="J52" s="580"/>
      <c r="K52" s="5423"/>
      <c r="L52" s="686" t="s">
        <v>855</v>
      </c>
      <c r="M52" s="687"/>
      <c r="N52" s="687"/>
      <c r="O52" s="688"/>
      <c r="P52" s="689">
        <f>SUM(P50:P51)*J50</f>
        <v>10.5648</v>
      </c>
      <c r="Q52" s="690">
        <f>SUM(Q50:Q51)*J50</f>
        <v>464.85120000000001</v>
      </c>
      <c r="R52" s="691"/>
      <c r="S52" s="691"/>
      <c r="T52" s="692"/>
      <c r="U52" s="693"/>
      <c r="V52" s="694"/>
      <c r="W52" s="694"/>
      <c r="X52" s="695"/>
      <c r="Y52" s="695"/>
      <c r="Z52" s="694"/>
      <c r="AA52" s="696"/>
      <c r="AB52" s="697"/>
      <c r="AC52" s="696"/>
      <c r="AD52" s="697"/>
      <c r="AE52" s="698"/>
      <c r="AF52" s="5366"/>
      <c r="AG52" s="5426"/>
      <c r="AH52" s="699"/>
      <c r="AI52" s="700"/>
      <c r="AJ52" s="701" t="str">
        <f>I50</f>
        <v>CS</v>
      </c>
      <c r="AK52" s="5427"/>
      <c r="AL52" s="5428"/>
      <c r="AM52" s="5429"/>
      <c r="AN52" s="5420"/>
      <c r="AO52" s="5419"/>
      <c r="AP52" s="5428"/>
      <c r="AQ52" s="5429"/>
      <c r="AR52" s="5420"/>
      <c r="AS52" s="5419"/>
      <c r="AT52" s="5428"/>
      <c r="AU52" s="5429"/>
      <c r="AV52" s="5420"/>
      <c r="AW52" s="5419"/>
      <c r="AX52" s="5420"/>
      <c r="AY52" s="5419"/>
      <c r="AZ52" s="5421"/>
    </row>
    <row r="53" spans="1:52" s="610" customFormat="1" ht="42" customHeight="1">
      <c r="A53" s="554"/>
      <c r="B53" s="703" t="s">
        <v>897</v>
      </c>
      <c r="C53" s="536" t="s">
        <v>898</v>
      </c>
      <c r="D53" s="536" t="s">
        <v>899</v>
      </c>
      <c r="E53" s="537" t="s">
        <v>900</v>
      </c>
      <c r="F53" s="538" t="s">
        <v>901</v>
      </c>
      <c r="G53" s="537"/>
      <c r="H53" s="537" t="s">
        <v>902</v>
      </c>
      <c r="I53" s="537" t="s">
        <v>903</v>
      </c>
      <c r="J53" s="536">
        <v>1</v>
      </c>
      <c r="K53" s="5361" t="s">
        <v>904</v>
      </c>
      <c r="L53" s="540" t="s">
        <v>842</v>
      </c>
      <c r="M53" s="541">
        <f>48*1.322</f>
        <v>63.456000000000003</v>
      </c>
      <c r="N53" s="541">
        <v>48</v>
      </c>
      <c r="O53" s="541">
        <v>7.7</v>
      </c>
      <c r="P53" s="542">
        <f t="shared" ref="P53:P54" si="4">M53*N53</f>
        <v>3045.8879999999999</v>
      </c>
      <c r="Q53" s="543">
        <f t="shared" ref="Q53:Q54" si="5">O53*P53</f>
        <v>23453.337599999999</v>
      </c>
      <c r="R53" s="544"/>
      <c r="S53" s="544"/>
      <c r="T53" s="545" t="s">
        <v>792</v>
      </c>
      <c r="U53" s="546"/>
      <c r="V53" s="546"/>
      <c r="W53" s="546"/>
      <c r="X53" s="566" t="s">
        <v>833</v>
      </c>
      <c r="Y53" s="547" t="s">
        <v>833</v>
      </c>
      <c r="Z53" s="546" t="s">
        <v>794</v>
      </c>
      <c r="AA53" s="549"/>
      <c r="AB53" s="550"/>
      <c r="AC53" s="549"/>
      <c r="AD53" s="550"/>
      <c r="AE53" s="5416"/>
      <c r="AF53" s="5364">
        <v>16</v>
      </c>
      <c r="AG53" s="5364" t="s">
        <v>905</v>
      </c>
      <c r="AH53" s="548" t="s">
        <v>833</v>
      </c>
      <c r="AI53" s="552" t="s">
        <v>906</v>
      </c>
      <c r="AJ53" s="553"/>
      <c r="AK53" s="5395">
        <v>43668</v>
      </c>
      <c r="AL53" s="5357"/>
      <c r="AM53" s="5354"/>
      <c r="AN53" s="5355"/>
      <c r="AO53" s="5356">
        <v>43668</v>
      </c>
      <c r="AP53" s="5357"/>
      <c r="AQ53" s="5354"/>
      <c r="AR53" s="5355"/>
      <c r="AS53" s="5356">
        <v>43672</v>
      </c>
      <c r="AT53" s="5357"/>
      <c r="AU53" s="5354"/>
      <c r="AV53" s="5355"/>
      <c r="AW53" s="5356">
        <v>43690</v>
      </c>
      <c r="AX53" s="5394"/>
      <c r="AY53" s="5356">
        <v>43707</v>
      </c>
      <c r="AZ53" s="5393"/>
    </row>
    <row r="54" spans="1:52" s="610" customFormat="1" ht="42" customHeight="1">
      <c r="A54" s="554"/>
      <c r="B54" s="704"/>
      <c r="C54" s="556"/>
      <c r="D54" s="556"/>
      <c r="E54" s="557"/>
      <c r="F54" s="558"/>
      <c r="G54" s="557"/>
      <c r="H54" s="557"/>
      <c r="I54" s="557"/>
      <c r="J54" s="556"/>
      <c r="K54" s="5362"/>
      <c r="L54" s="557" t="s">
        <v>907</v>
      </c>
      <c r="M54" s="572">
        <f>48*1.322</f>
        <v>63.456000000000003</v>
      </c>
      <c r="N54" s="572">
        <v>16</v>
      </c>
      <c r="O54" s="572">
        <v>3.1</v>
      </c>
      <c r="P54" s="573">
        <f t="shared" si="4"/>
        <v>1015.296</v>
      </c>
      <c r="Q54" s="574">
        <f t="shared" si="5"/>
        <v>3147.4176000000002</v>
      </c>
      <c r="R54" s="563"/>
      <c r="S54" s="563"/>
      <c r="T54" s="564"/>
      <c r="U54" s="565"/>
      <c r="V54" s="565"/>
      <c r="W54" s="565"/>
      <c r="X54" s="566"/>
      <c r="Y54" s="566"/>
      <c r="Z54" s="565"/>
      <c r="AA54" s="568"/>
      <c r="AB54" s="569"/>
      <c r="AC54" s="568"/>
      <c r="AD54" s="569"/>
      <c r="AE54" s="5417"/>
      <c r="AF54" s="5365"/>
      <c r="AG54" s="5365"/>
      <c r="AH54" s="567"/>
      <c r="AI54" s="571" t="s">
        <v>908</v>
      </c>
      <c r="AJ54" s="553"/>
      <c r="AK54" s="5395"/>
      <c r="AL54" s="5357"/>
      <c r="AM54" s="5354"/>
      <c r="AN54" s="5355"/>
      <c r="AO54" s="5356"/>
      <c r="AP54" s="5357"/>
      <c r="AQ54" s="5354"/>
      <c r="AR54" s="5355"/>
      <c r="AS54" s="5356"/>
      <c r="AT54" s="5357"/>
      <c r="AU54" s="5354"/>
      <c r="AV54" s="5355"/>
      <c r="AW54" s="5356"/>
      <c r="AX54" s="5394"/>
      <c r="AY54" s="5356"/>
      <c r="AZ54" s="5393"/>
    </row>
    <row r="55" spans="1:52" s="610" customFormat="1" ht="42" customHeight="1">
      <c r="A55" s="554"/>
      <c r="B55" s="704"/>
      <c r="C55" s="556"/>
      <c r="D55" s="556"/>
      <c r="E55" s="557"/>
      <c r="F55" s="558"/>
      <c r="G55" s="558"/>
      <c r="H55" s="557"/>
      <c r="I55" s="557"/>
      <c r="J55" s="556"/>
      <c r="K55" s="5362"/>
      <c r="L55" s="559" t="s">
        <v>909</v>
      </c>
      <c r="M55" s="616">
        <v>6</v>
      </c>
      <c r="N55" s="616">
        <v>6.4</v>
      </c>
      <c r="O55" s="705">
        <v>7.7</v>
      </c>
      <c r="P55" s="561">
        <f>M55*N55</f>
        <v>38.400000000000006</v>
      </c>
      <c r="Q55" s="562">
        <f>O55*P55</f>
        <v>295.68000000000006</v>
      </c>
      <c r="R55" s="563"/>
      <c r="S55" s="563"/>
      <c r="T55" s="564"/>
      <c r="U55" s="565"/>
      <c r="V55" s="565"/>
      <c r="W55" s="565"/>
      <c r="X55" s="566"/>
      <c r="Y55" s="566"/>
      <c r="Z55" s="565"/>
      <c r="AA55" s="568"/>
      <c r="AB55" s="569"/>
      <c r="AC55" s="568"/>
      <c r="AD55" s="569"/>
      <c r="AE55" s="5417"/>
      <c r="AF55" s="5365"/>
      <c r="AG55" s="5365"/>
      <c r="AH55" s="566"/>
      <c r="AI55" s="571" t="s">
        <v>910</v>
      </c>
      <c r="AJ55" s="553"/>
      <c r="AK55" s="5395"/>
      <c r="AL55" s="5357"/>
      <c r="AM55" s="5354"/>
      <c r="AN55" s="5355"/>
      <c r="AO55" s="5356"/>
      <c r="AP55" s="5357"/>
      <c r="AQ55" s="5354"/>
      <c r="AR55" s="5355"/>
      <c r="AS55" s="5356"/>
      <c r="AT55" s="5357"/>
      <c r="AU55" s="5354"/>
      <c r="AV55" s="5355"/>
      <c r="AW55" s="5356"/>
      <c r="AX55" s="5394"/>
      <c r="AY55" s="5356"/>
      <c r="AZ55" s="5393"/>
    </row>
    <row r="56" spans="1:52" s="610" customFormat="1" ht="42" customHeight="1">
      <c r="A56" s="554"/>
      <c r="B56" s="704"/>
      <c r="C56" s="556"/>
      <c r="D56" s="556"/>
      <c r="E56" s="557"/>
      <c r="F56" s="558"/>
      <c r="G56" s="558"/>
      <c r="H56" s="557"/>
      <c r="I56" s="557"/>
      <c r="J56" s="556"/>
      <c r="K56" s="5362"/>
      <c r="L56" s="559" t="s">
        <v>911</v>
      </c>
      <c r="M56" s="616">
        <v>6</v>
      </c>
      <c r="N56" s="616">
        <v>3.2</v>
      </c>
      <c r="O56" s="705">
        <v>7.7</v>
      </c>
      <c r="P56" s="561">
        <f>M56*N56</f>
        <v>19.200000000000003</v>
      </c>
      <c r="Q56" s="562">
        <f>O56*P56</f>
        <v>147.84000000000003</v>
      </c>
      <c r="R56" s="563"/>
      <c r="S56" s="563"/>
      <c r="T56" s="564"/>
      <c r="U56" s="565"/>
      <c r="V56" s="565"/>
      <c r="W56" s="565"/>
      <c r="X56" s="566"/>
      <c r="Y56" s="566"/>
      <c r="Z56" s="565"/>
      <c r="AA56" s="568"/>
      <c r="AB56" s="569"/>
      <c r="AC56" s="568"/>
      <c r="AD56" s="569"/>
      <c r="AE56" s="5417"/>
      <c r="AF56" s="5365"/>
      <c r="AG56" s="5365"/>
      <c r="AH56" s="566"/>
      <c r="AI56" s="571" t="s">
        <v>912</v>
      </c>
      <c r="AJ56" s="553"/>
      <c r="AK56" s="5395"/>
      <c r="AL56" s="5357"/>
      <c r="AM56" s="5354"/>
      <c r="AN56" s="5355"/>
      <c r="AO56" s="5356"/>
      <c r="AP56" s="5357"/>
      <c r="AQ56" s="5354"/>
      <c r="AR56" s="5355"/>
      <c r="AS56" s="5356"/>
      <c r="AT56" s="5357"/>
      <c r="AU56" s="5354"/>
      <c r="AV56" s="5355"/>
      <c r="AW56" s="5356"/>
      <c r="AX56" s="5394"/>
      <c r="AY56" s="5356"/>
      <c r="AZ56" s="5393"/>
    </row>
    <row r="57" spans="1:52" s="610" customFormat="1" ht="42" customHeight="1">
      <c r="A57" s="554"/>
      <c r="B57" s="704"/>
      <c r="C57" s="556"/>
      <c r="D57" s="556"/>
      <c r="E57" s="557"/>
      <c r="F57" s="558"/>
      <c r="G57" s="558"/>
      <c r="H57" s="557"/>
      <c r="I57" s="557"/>
      <c r="J57" s="556"/>
      <c r="K57" s="5362"/>
      <c r="L57" s="559" t="s">
        <v>913</v>
      </c>
      <c r="M57" s="616">
        <v>6</v>
      </c>
      <c r="N57" s="616">
        <v>8</v>
      </c>
      <c r="O57" s="705">
        <v>7.7</v>
      </c>
      <c r="P57" s="561">
        <f>M57*N57</f>
        <v>48</v>
      </c>
      <c r="Q57" s="562">
        <f>O57*P57</f>
        <v>369.6</v>
      </c>
      <c r="R57" s="563"/>
      <c r="S57" s="563"/>
      <c r="T57" s="564"/>
      <c r="U57" s="565"/>
      <c r="V57" s="565"/>
      <c r="W57" s="565"/>
      <c r="X57" s="566"/>
      <c r="Y57" s="566"/>
      <c r="Z57" s="565"/>
      <c r="AA57" s="568"/>
      <c r="AB57" s="569"/>
      <c r="AC57" s="568"/>
      <c r="AD57" s="569"/>
      <c r="AE57" s="5417"/>
      <c r="AF57" s="5365"/>
      <c r="AG57" s="5365"/>
      <c r="AH57" s="566"/>
      <c r="AI57" s="571" t="s">
        <v>914</v>
      </c>
      <c r="AJ57" s="553"/>
      <c r="AK57" s="5395"/>
      <c r="AL57" s="5357"/>
      <c r="AM57" s="5354"/>
      <c r="AN57" s="5355"/>
      <c r="AO57" s="5356"/>
      <c r="AP57" s="5357"/>
      <c r="AQ57" s="5354"/>
      <c r="AR57" s="5355"/>
      <c r="AS57" s="5356"/>
      <c r="AT57" s="5357"/>
      <c r="AU57" s="5354"/>
      <c r="AV57" s="5355"/>
      <c r="AW57" s="5356"/>
      <c r="AX57" s="5394"/>
      <c r="AY57" s="5356"/>
      <c r="AZ57" s="5393"/>
    </row>
    <row r="58" spans="1:52" s="610" customFormat="1" ht="42" customHeight="1">
      <c r="A58" s="554"/>
      <c r="B58" s="704"/>
      <c r="C58" s="580" t="str">
        <f>C53</f>
        <v>WP-4</v>
      </c>
      <c r="D58" s="580"/>
      <c r="E58" s="581"/>
      <c r="F58" s="581"/>
      <c r="G58" s="581"/>
      <c r="H58" s="581"/>
      <c r="I58" s="581"/>
      <c r="J58" s="580"/>
      <c r="K58" s="5363"/>
      <c r="L58" s="582" t="s">
        <v>915</v>
      </c>
      <c r="M58" s="583"/>
      <c r="N58" s="583"/>
      <c r="O58" s="584"/>
      <c r="P58" s="605">
        <f>SUM(P53:P57)*J53</f>
        <v>4166.7839999999997</v>
      </c>
      <c r="Q58" s="586">
        <f>SUM(Q53:Q57)*J53</f>
        <v>27413.875199999999</v>
      </c>
      <c r="R58" s="587"/>
      <c r="S58" s="587"/>
      <c r="T58" s="588"/>
      <c r="U58" s="589"/>
      <c r="V58" s="589"/>
      <c r="W58" s="589"/>
      <c r="X58" s="590"/>
      <c r="Y58" s="590"/>
      <c r="Z58" s="589"/>
      <c r="AA58" s="591"/>
      <c r="AB58" s="592"/>
      <c r="AC58" s="591"/>
      <c r="AD58" s="592"/>
      <c r="AE58" s="5418"/>
      <c r="AF58" s="5366"/>
      <c r="AG58" s="5366"/>
      <c r="AH58" s="594"/>
      <c r="AI58" s="595"/>
      <c r="AJ58" s="553" t="str">
        <f>I53</f>
        <v>B</v>
      </c>
      <c r="AK58" s="5395"/>
      <c r="AL58" s="5357"/>
      <c r="AM58" s="5354"/>
      <c r="AN58" s="5355"/>
      <c r="AO58" s="5356"/>
      <c r="AP58" s="5357"/>
      <c r="AQ58" s="5354"/>
      <c r="AR58" s="5355"/>
      <c r="AS58" s="5356"/>
      <c r="AT58" s="5357"/>
      <c r="AU58" s="5354"/>
      <c r="AV58" s="5355"/>
      <c r="AW58" s="5356"/>
      <c r="AX58" s="5394"/>
      <c r="AY58" s="5356"/>
      <c r="AZ58" s="5393"/>
    </row>
    <row r="59" spans="1:52" s="610" customFormat="1" ht="42" customHeight="1">
      <c r="A59" s="554"/>
      <c r="B59" s="704"/>
      <c r="C59" s="536" t="s">
        <v>898</v>
      </c>
      <c r="D59" s="536" t="s">
        <v>916</v>
      </c>
      <c r="E59" s="537" t="s">
        <v>917</v>
      </c>
      <c r="F59" s="538" t="s">
        <v>918</v>
      </c>
      <c r="G59" s="539"/>
      <c r="H59" s="537" t="s">
        <v>919</v>
      </c>
      <c r="I59" s="537" t="s">
        <v>920</v>
      </c>
      <c r="J59" s="536">
        <v>1</v>
      </c>
      <c r="K59" s="5361" t="s">
        <v>790</v>
      </c>
      <c r="L59" s="537" t="s">
        <v>819</v>
      </c>
      <c r="M59" s="706">
        <v>35</v>
      </c>
      <c r="N59" s="706">
        <v>12</v>
      </c>
      <c r="O59" s="707">
        <v>5.9</v>
      </c>
      <c r="P59" s="708">
        <f t="shared" ref="P59:P63" si="6">M59*N59</f>
        <v>420</v>
      </c>
      <c r="Q59" s="709">
        <f t="shared" ref="Q59:Q63" si="7">O59*P59</f>
        <v>2478</v>
      </c>
      <c r="R59" s="544"/>
      <c r="S59" s="544"/>
      <c r="T59" s="545" t="s">
        <v>833</v>
      </c>
      <c r="U59" s="546"/>
      <c r="V59" s="546"/>
      <c r="W59" s="546"/>
      <c r="X59" s="566" t="s">
        <v>794</v>
      </c>
      <c r="Y59" s="546" t="s">
        <v>794</v>
      </c>
      <c r="Z59" s="546" t="s">
        <v>794</v>
      </c>
      <c r="AA59" s="549"/>
      <c r="AB59" s="550"/>
      <c r="AC59" s="549"/>
      <c r="AD59" s="550"/>
      <c r="AE59" s="710"/>
      <c r="AF59" s="5364">
        <v>16</v>
      </c>
      <c r="AG59" s="5364" t="s">
        <v>796</v>
      </c>
      <c r="AH59" s="548" t="s">
        <v>833</v>
      </c>
      <c r="AI59" s="552" t="s">
        <v>906</v>
      </c>
      <c r="AJ59" s="553"/>
      <c r="AK59" s="5395">
        <v>43668</v>
      </c>
      <c r="AL59" s="5357"/>
      <c r="AM59" s="5354"/>
      <c r="AN59" s="5355"/>
      <c r="AO59" s="5356">
        <v>43668</v>
      </c>
      <c r="AP59" s="5357"/>
      <c r="AQ59" s="5354"/>
      <c r="AR59" s="5355"/>
      <c r="AS59" s="5356">
        <v>43672</v>
      </c>
      <c r="AT59" s="5357"/>
      <c r="AU59" s="5354"/>
      <c r="AV59" s="5355"/>
      <c r="AW59" s="5356">
        <v>43690</v>
      </c>
      <c r="AX59" s="5394"/>
      <c r="AY59" s="5356">
        <v>43707</v>
      </c>
      <c r="AZ59" s="5393"/>
    </row>
    <row r="60" spans="1:52" s="610" customFormat="1" ht="42" customHeight="1">
      <c r="A60" s="554"/>
      <c r="B60" s="704"/>
      <c r="C60" s="556"/>
      <c r="D60" s="556"/>
      <c r="E60" s="557"/>
      <c r="F60" s="558"/>
      <c r="G60" s="558"/>
      <c r="H60" s="557"/>
      <c r="I60" s="557"/>
      <c r="J60" s="556"/>
      <c r="K60" s="5362"/>
      <c r="L60" s="711" t="s">
        <v>921</v>
      </c>
      <c r="M60" s="712">
        <f>6.5+0.4</f>
        <v>6.9</v>
      </c>
      <c r="N60" s="712">
        <f>4.6+0.4</f>
        <v>5</v>
      </c>
      <c r="O60" s="712">
        <v>5.9</v>
      </c>
      <c r="P60" s="713">
        <f t="shared" si="6"/>
        <v>34.5</v>
      </c>
      <c r="Q60" s="714">
        <f t="shared" si="7"/>
        <v>203.55</v>
      </c>
      <c r="R60" s="563"/>
      <c r="S60" s="563"/>
      <c r="T60" s="564"/>
      <c r="U60" s="565"/>
      <c r="V60" s="565"/>
      <c r="W60" s="565"/>
      <c r="X60" s="566"/>
      <c r="Y60" s="565"/>
      <c r="Z60" s="565"/>
      <c r="AA60" s="568"/>
      <c r="AB60" s="569"/>
      <c r="AC60" s="568"/>
      <c r="AD60" s="569"/>
      <c r="AE60" s="715"/>
      <c r="AF60" s="5365"/>
      <c r="AG60" s="5365"/>
      <c r="AH60" s="567"/>
      <c r="AI60" s="571" t="s">
        <v>922</v>
      </c>
      <c r="AJ60" s="553"/>
      <c r="AK60" s="5395"/>
      <c r="AL60" s="5357"/>
      <c r="AM60" s="5354"/>
      <c r="AN60" s="5355"/>
      <c r="AO60" s="5356"/>
      <c r="AP60" s="5357"/>
      <c r="AQ60" s="5354"/>
      <c r="AR60" s="5355"/>
      <c r="AS60" s="5356"/>
      <c r="AT60" s="5357"/>
      <c r="AU60" s="5354"/>
      <c r="AV60" s="5355"/>
      <c r="AW60" s="5356"/>
      <c r="AX60" s="5394"/>
      <c r="AY60" s="5356"/>
      <c r="AZ60" s="5393"/>
    </row>
    <row r="61" spans="1:52" s="610" customFormat="1" ht="42" customHeight="1">
      <c r="A61" s="554"/>
      <c r="B61" s="704"/>
      <c r="C61" s="556"/>
      <c r="D61" s="556"/>
      <c r="E61" s="557"/>
      <c r="F61" s="558"/>
      <c r="G61" s="558"/>
      <c r="H61" s="557"/>
      <c r="I61" s="557"/>
      <c r="J61" s="556"/>
      <c r="K61" s="5362"/>
      <c r="L61" s="711" t="s">
        <v>923</v>
      </c>
      <c r="M61" s="716">
        <v>-4.5</v>
      </c>
      <c r="N61" s="712">
        <v>5.0199999999999996</v>
      </c>
      <c r="O61" s="712">
        <v>5.9</v>
      </c>
      <c r="P61" s="713">
        <f t="shared" si="6"/>
        <v>-22.589999999999996</v>
      </c>
      <c r="Q61" s="714">
        <f t="shared" si="7"/>
        <v>-133.28099999999998</v>
      </c>
      <c r="R61" s="563"/>
      <c r="S61" s="563"/>
      <c r="T61" s="564"/>
      <c r="U61" s="565"/>
      <c r="V61" s="565"/>
      <c r="W61" s="565"/>
      <c r="X61" s="566"/>
      <c r="Y61" s="565"/>
      <c r="Z61" s="565"/>
      <c r="AA61" s="568"/>
      <c r="AB61" s="569"/>
      <c r="AC61" s="568"/>
      <c r="AD61" s="569"/>
      <c r="AE61" s="715"/>
      <c r="AF61" s="5365"/>
      <c r="AG61" s="5365"/>
      <c r="AH61" s="567"/>
      <c r="AI61" s="571" t="s">
        <v>924</v>
      </c>
      <c r="AJ61" s="553"/>
      <c r="AK61" s="5395"/>
      <c r="AL61" s="5357"/>
      <c r="AM61" s="5354"/>
      <c r="AN61" s="5355"/>
      <c r="AO61" s="5356"/>
      <c r="AP61" s="5357"/>
      <c r="AQ61" s="5354"/>
      <c r="AR61" s="5355"/>
      <c r="AS61" s="5356"/>
      <c r="AT61" s="5357"/>
      <c r="AU61" s="5354"/>
      <c r="AV61" s="5355"/>
      <c r="AW61" s="5356"/>
      <c r="AX61" s="5394"/>
      <c r="AY61" s="5356"/>
      <c r="AZ61" s="5393"/>
    </row>
    <row r="62" spans="1:52" s="610" customFormat="1" ht="42" customHeight="1">
      <c r="A62" s="554"/>
      <c r="B62" s="704"/>
      <c r="C62" s="556"/>
      <c r="D62" s="556"/>
      <c r="E62" s="557"/>
      <c r="F62" s="558"/>
      <c r="G62" s="558"/>
      <c r="H62" s="557"/>
      <c r="I62" s="557"/>
      <c r="J62" s="556"/>
      <c r="K62" s="5362"/>
      <c r="L62" s="559" t="s">
        <v>925</v>
      </c>
      <c r="M62" s="560">
        <v>57.6</v>
      </c>
      <c r="N62" s="560">
        <v>22</v>
      </c>
      <c r="O62" s="560">
        <v>7</v>
      </c>
      <c r="P62" s="561">
        <f t="shared" si="6"/>
        <v>1267.2</v>
      </c>
      <c r="Q62" s="562">
        <f t="shared" si="7"/>
        <v>8870.4</v>
      </c>
      <c r="R62" s="563"/>
      <c r="S62" s="563"/>
      <c r="T62" s="564"/>
      <c r="U62" s="565"/>
      <c r="V62" s="565"/>
      <c r="W62" s="565"/>
      <c r="X62" s="566"/>
      <c r="Y62" s="565"/>
      <c r="Z62" s="565"/>
      <c r="AA62" s="568"/>
      <c r="AB62" s="569"/>
      <c r="AC62" s="568"/>
      <c r="AD62" s="569"/>
      <c r="AE62" s="715"/>
      <c r="AF62" s="5365"/>
      <c r="AG62" s="5365"/>
      <c r="AH62" s="566"/>
      <c r="AI62" s="571" t="s">
        <v>926</v>
      </c>
      <c r="AJ62" s="553"/>
      <c r="AK62" s="5395"/>
      <c r="AL62" s="5357"/>
      <c r="AM62" s="5354"/>
      <c r="AN62" s="5355"/>
      <c r="AO62" s="5356"/>
      <c r="AP62" s="5357"/>
      <c r="AQ62" s="5354"/>
      <c r="AR62" s="5355"/>
      <c r="AS62" s="5356"/>
      <c r="AT62" s="5357"/>
      <c r="AU62" s="5354"/>
      <c r="AV62" s="5355"/>
      <c r="AW62" s="5356"/>
      <c r="AX62" s="5394"/>
      <c r="AY62" s="5356"/>
      <c r="AZ62" s="5393"/>
    </row>
    <row r="63" spans="1:52" s="610" customFormat="1" ht="42" customHeight="1">
      <c r="A63" s="554"/>
      <c r="B63" s="704"/>
      <c r="C63" s="556"/>
      <c r="D63" s="556"/>
      <c r="E63" s="557"/>
      <c r="F63" s="558"/>
      <c r="G63" s="558"/>
      <c r="H63" s="557"/>
      <c r="I63" s="557"/>
      <c r="J63" s="556"/>
      <c r="K63" s="5362"/>
      <c r="L63" s="559"/>
      <c r="M63" s="705"/>
      <c r="N63" s="705"/>
      <c r="O63" s="705"/>
      <c r="P63" s="561">
        <f t="shared" si="6"/>
        <v>0</v>
      </c>
      <c r="Q63" s="562">
        <f t="shared" si="7"/>
        <v>0</v>
      </c>
      <c r="R63" s="563"/>
      <c r="S63" s="563"/>
      <c r="T63" s="564"/>
      <c r="U63" s="565"/>
      <c r="V63" s="565"/>
      <c r="W63" s="565"/>
      <c r="X63" s="566"/>
      <c r="Y63" s="565"/>
      <c r="Z63" s="565"/>
      <c r="AA63" s="568"/>
      <c r="AB63" s="569"/>
      <c r="AC63" s="568"/>
      <c r="AD63" s="569"/>
      <c r="AE63" s="715"/>
      <c r="AF63" s="5365"/>
      <c r="AG63" s="5365"/>
      <c r="AH63" s="566"/>
      <c r="AI63" s="571" t="s">
        <v>927</v>
      </c>
      <c r="AJ63" s="553"/>
      <c r="AK63" s="5395"/>
      <c r="AL63" s="5357"/>
      <c r="AM63" s="5354"/>
      <c r="AN63" s="5355"/>
      <c r="AO63" s="5356"/>
      <c r="AP63" s="5357"/>
      <c r="AQ63" s="5354"/>
      <c r="AR63" s="5355"/>
      <c r="AS63" s="5356"/>
      <c r="AT63" s="5357"/>
      <c r="AU63" s="5354"/>
      <c r="AV63" s="5355"/>
      <c r="AW63" s="5356"/>
      <c r="AX63" s="5394"/>
      <c r="AY63" s="5356"/>
      <c r="AZ63" s="5393"/>
    </row>
    <row r="64" spans="1:52" s="610" customFormat="1" ht="42" customHeight="1">
      <c r="A64" s="554"/>
      <c r="B64" s="704"/>
      <c r="C64" s="580" t="str">
        <f>C59</f>
        <v>WP-4</v>
      </c>
      <c r="D64" s="580"/>
      <c r="E64" s="581"/>
      <c r="F64" s="581"/>
      <c r="G64" s="581"/>
      <c r="H64" s="581"/>
      <c r="I64" s="581"/>
      <c r="J64" s="580"/>
      <c r="K64" s="5363"/>
      <c r="L64" s="582" t="s">
        <v>915</v>
      </c>
      <c r="M64" s="583"/>
      <c r="N64" s="583"/>
      <c r="O64" s="584"/>
      <c r="P64" s="717">
        <f>SUM(P59:P63)*J59</f>
        <v>1699.1100000000001</v>
      </c>
      <c r="Q64" s="586">
        <f>SUM(Q59:Q63)*J59</f>
        <v>11418.669</v>
      </c>
      <c r="R64" s="587"/>
      <c r="S64" s="587"/>
      <c r="T64" s="588"/>
      <c r="U64" s="589"/>
      <c r="V64" s="589"/>
      <c r="W64" s="589"/>
      <c r="X64" s="590"/>
      <c r="Y64" s="589"/>
      <c r="Z64" s="589"/>
      <c r="AA64" s="591"/>
      <c r="AB64" s="592"/>
      <c r="AC64" s="591"/>
      <c r="AD64" s="592"/>
      <c r="AE64" s="593"/>
      <c r="AF64" s="5366"/>
      <c r="AG64" s="5366"/>
      <c r="AH64" s="594"/>
      <c r="AI64" s="571"/>
      <c r="AJ64" s="553" t="str">
        <f>I59</f>
        <v>B</v>
      </c>
      <c r="AK64" s="5395"/>
      <c r="AL64" s="5357"/>
      <c r="AM64" s="5354"/>
      <c r="AN64" s="5355"/>
      <c r="AO64" s="5356"/>
      <c r="AP64" s="5357"/>
      <c r="AQ64" s="5354"/>
      <c r="AR64" s="5355"/>
      <c r="AS64" s="5356"/>
      <c r="AT64" s="5357"/>
      <c r="AU64" s="5354"/>
      <c r="AV64" s="5355"/>
      <c r="AW64" s="5356"/>
      <c r="AX64" s="5394"/>
      <c r="AY64" s="5356"/>
      <c r="AZ64" s="5393"/>
    </row>
    <row r="65" spans="1:52" s="610" customFormat="1" ht="42" customHeight="1">
      <c r="A65" s="554"/>
      <c r="B65" s="704"/>
      <c r="C65" s="536" t="s">
        <v>898</v>
      </c>
      <c r="D65" s="536" t="s">
        <v>928</v>
      </c>
      <c r="E65" s="537" t="s">
        <v>929</v>
      </c>
      <c r="F65" s="538" t="s">
        <v>930</v>
      </c>
      <c r="G65" s="539"/>
      <c r="H65" s="537" t="s">
        <v>931</v>
      </c>
      <c r="I65" s="537" t="s">
        <v>817</v>
      </c>
      <c r="J65" s="536">
        <v>1</v>
      </c>
      <c r="K65" s="5361" t="s">
        <v>932</v>
      </c>
      <c r="L65" s="537" t="s">
        <v>819</v>
      </c>
      <c r="M65" s="706">
        <v>10</v>
      </c>
      <c r="N65" s="706">
        <v>5</v>
      </c>
      <c r="O65" s="706">
        <v>4.7</v>
      </c>
      <c r="P65" s="708">
        <f>M65*N65</f>
        <v>50</v>
      </c>
      <c r="Q65" s="709">
        <f>O65*P65</f>
        <v>235</v>
      </c>
      <c r="R65" s="544"/>
      <c r="S65" s="544"/>
      <c r="T65" s="545" t="s">
        <v>86</v>
      </c>
      <c r="U65" s="546"/>
      <c r="V65" s="546"/>
      <c r="W65" s="546"/>
      <c r="X65" s="547" t="s">
        <v>933</v>
      </c>
      <c r="Y65" s="547" t="s">
        <v>934</v>
      </c>
      <c r="Z65" s="546" t="s">
        <v>935</v>
      </c>
      <c r="AA65" s="549"/>
      <c r="AB65" s="550"/>
      <c r="AC65" s="549"/>
      <c r="AD65" s="550"/>
      <c r="AE65" s="710"/>
      <c r="AF65" s="5364">
        <v>18</v>
      </c>
      <c r="AG65" s="548" t="s">
        <v>936</v>
      </c>
      <c r="AH65" s="548" t="s">
        <v>937</v>
      </c>
      <c r="AI65" s="552" t="s">
        <v>906</v>
      </c>
      <c r="AJ65" s="553"/>
      <c r="AK65" s="5367"/>
      <c r="AL65" s="5368"/>
      <c r="AM65" s="5354"/>
      <c r="AN65" s="5355"/>
      <c r="AO65" s="5385">
        <v>43670</v>
      </c>
      <c r="AP65" s="5368"/>
      <c r="AQ65" s="5354">
        <v>43675</v>
      </c>
      <c r="AR65" s="5355"/>
      <c r="AS65" s="5385">
        <v>43679</v>
      </c>
      <c r="AT65" s="5368"/>
      <c r="AU65" s="5354"/>
      <c r="AV65" s="5355"/>
      <c r="AW65" s="5385">
        <v>43690</v>
      </c>
      <c r="AX65" s="5355"/>
      <c r="AY65" s="5385">
        <v>43707</v>
      </c>
      <c r="AZ65" s="5386"/>
    </row>
    <row r="66" spans="1:52" s="610" customFormat="1" ht="42" customHeight="1">
      <c r="A66" s="554"/>
      <c r="B66" s="704"/>
      <c r="C66" s="556"/>
      <c r="D66" s="556"/>
      <c r="E66" s="557"/>
      <c r="F66" s="558"/>
      <c r="G66" s="558"/>
      <c r="H66" s="557"/>
      <c r="I66" s="557"/>
      <c r="J66" s="556"/>
      <c r="K66" s="5362"/>
      <c r="L66" s="559"/>
      <c r="M66" s="560"/>
      <c r="N66" s="560"/>
      <c r="O66" s="560"/>
      <c r="P66" s="561">
        <f>SUM(M66*N66)</f>
        <v>0</v>
      </c>
      <c r="Q66" s="617">
        <f>O66*P66</f>
        <v>0</v>
      </c>
      <c r="R66" s="563"/>
      <c r="S66" s="563"/>
      <c r="T66" s="564"/>
      <c r="U66" s="565"/>
      <c r="V66" s="565"/>
      <c r="W66" s="565"/>
      <c r="X66" s="566"/>
      <c r="Y66" s="566"/>
      <c r="Z66" s="565"/>
      <c r="AA66" s="568"/>
      <c r="AB66" s="569"/>
      <c r="AC66" s="568"/>
      <c r="AD66" s="569"/>
      <c r="AE66" s="570"/>
      <c r="AF66" s="5365"/>
      <c r="AG66" s="5365" t="s">
        <v>820</v>
      </c>
      <c r="AH66" s="567"/>
      <c r="AI66" s="571" t="s">
        <v>938</v>
      </c>
      <c r="AJ66" s="553"/>
      <c r="AK66" s="5367"/>
      <c r="AL66" s="5368"/>
      <c r="AM66" s="5354"/>
      <c r="AN66" s="5355"/>
      <c r="AO66" s="5385"/>
      <c r="AP66" s="5368"/>
      <c r="AQ66" s="5354"/>
      <c r="AR66" s="5355"/>
      <c r="AS66" s="5385"/>
      <c r="AT66" s="5368"/>
      <c r="AU66" s="5354"/>
      <c r="AV66" s="5355"/>
      <c r="AW66" s="5385"/>
      <c r="AX66" s="5355"/>
      <c r="AY66" s="5385"/>
      <c r="AZ66" s="5386"/>
    </row>
    <row r="67" spans="1:52" s="610" customFormat="1" ht="42" customHeight="1">
      <c r="A67" s="554"/>
      <c r="B67" s="704"/>
      <c r="C67" s="580" t="str">
        <f>C65</f>
        <v>WP-4</v>
      </c>
      <c r="D67" s="580"/>
      <c r="E67" s="581"/>
      <c r="F67" s="581"/>
      <c r="G67" s="581"/>
      <c r="H67" s="581"/>
      <c r="I67" s="581"/>
      <c r="J67" s="580"/>
      <c r="K67" s="5363"/>
      <c r="L67" s="582" t="s">
        <v>869</v>
      </c>
      <c r="M67" s="583"/>
      <c r="N67" s="583"/>
      <c r="O67" s="584"/>
      <c r="P67" s="585">
        <f>SUM(P65:P66)*J65</f>
        <v>50</v>
      </c>
      <c r="Q67" s="586">
        <f>SUM(Q65:Q66)*J65</f>
        <v>235</v>
      </c>
      <c r="R67" s="587"/>
      <c r="S67" s="587"/>
      <c r="T67" s="588"/>
      <c r="U67" s="589"/>
      <c r="V67" s="589"/>
      <c r="W67" s="589"/>
      <c r="X67" s="590"/>
      <c r="Y67" s="590"/>
      <c r="Z67" s="589"/>
      <c r="AA67" s="591"/>
      <c r="AB67" s="592"/>
      <c r="AC67" s="591"/>
      <c r="AD67" s="592"/>
      <c r="AE67" s="593"/>
      <c r="AF67" s="5366"/>
      <c r="AG67" s="5366"/>
      <c r="AH67" s="594"/>
      <c r="AI67" s="595"/>
      <c r="AJ67" s="553" t="str">
        <f>I65</f>
        <v>FN</v>
      </c>
      <c r="AK67" s="5367"/>
      <c r="AL67" s="5368"/>
      <c r="AM67" s="5354"/>
      <c r="AN67" s="5355"/>
      <c r="AO67" s="5385"/>
      <c r="AP67" s="5368"/>
      <c r="AQ67" s="5354"/>
      <c r="AR67" s="5355"/>
      <c r="AS67" s="5385"/>
      <c r="AT67" s="5368"/>
      <c r="AU67" s="5354"/>
      <c r="AV67" s="5355"/>
      <c r="AW67" s="5385"/>
      <c r="AX67" s="5355"/>
      <c r="AY67" s="5385"/>
      <c r="AZ67" s="5386"/>
    </row>
    <row r="68" spans="1:52" s="640" customFormat="1" ht="54">
      <c r="A68" s="554"/>
      <c r="B68" s="704"/>
      <c r="C68" s="620"/>
      <c r="D68" s="620" t="s">
        <v>939</v>
      </c>
      <c r="E68" s="621" t="s">
        <v>940</v>
      </c>
      <c r="F68" s="622"/>
      <c r="G68" s="623"/>
      <c r="H68" s="624" t="s">
        <v>941</v>
      </c>
      <c r="I68" s="621" t="s">
        <v>942</v>
      </c>
      <c r="J68" s="620"/>
      <c r="K68" s="5410" t="s">
        <v>943</v>
      </c>
      <c r="L68" s="718" t="s">
        <v>944</v>
      </c>
      <c r="M68" s="719">
        <v>9</v>
      </c>
      <c r="N68" s="719">
        <v>58</v>
      </c>
      <c r="O68" s="719">
        <v>2.2000000000000002</v>
      </c>
      <c r="P68" s="628">
        <f>M68*N68</f>
        <v>522</v>
      </c>
      <c r="Q68" s="629">
        <f>P68*O68</f>
        <v>1148.4000000000001</v>
      </c>
      <c r="R68" s="630"/>
      <c r="S68" s="630"/>
      <c r="T68" s="631" t="s">
        <v>945</v>
      </c>
      <c r="U68" s="632"/>
      <c r="V68" s="632"/>
      <c r="W68" s="632"/>
      <c r="X68" s="632" t="s">
        <v>946</v>
      </c>
      <c r="Y68" s="632" t="s">
        <v>947</v>
      </c>
      <c r="Z68" s="633" t="s">
        <v>948</v>
      </c>
      <c r="AA68" s="634"/>
      <c r="AB68" s="635"/>
      <c r="AC68" s="635"/>
      <c r="AD68" s="635"/>
      <c r="AE68" s="636"/>
      <c r="AF68" s="5430">
        <v>17</v>
      </c>
      <c r="AG68" s="720" t="s">
        <v>796</v>
      </c>
      <c r="AH68" s="721" t="s">
        <v>833</v>
      </c>
      <c r="AI68" s="638" t="s">
        <v>949</v>
      </c>
      <c r="AJ68" s="639"/>
      <c r="AK68" s="5412"/>
      <c r="AL68" s="5408"/>
      <c r="AM68" s="5409"/>
      <c r="AN68" s="5402"/>
      <c r="AO68" s="5403"/>
      <c r="AP68" s="5408"/>
      <c r="AQ68" s="5409"/>
      <c r="AR68" s="5402"/>
      <c r="AS68" s="5403"/>
      <c r="AT68" s="5408"/>
      <c r="AU68" s="5409"/>
      <c r="AV68" s="5402"/>
      <c r="AW68" s="5403"/>
      <c r="AX68" s="5402"/>
      <c r="AY68" s="5403"/>
      <c r="AZ68" s="5404"/>
    </row>
    <row r="69" spans="1:52" s="640" customFormat="1" ht="33">
      <c r="A69" s="554"/>
      <c r="B69" s="704"/>
      <c r="C69" s="620"/>
      <c r="D69" s="620"/>
      <c r="E69" s="621"/>
      <c r="F69" s="623"/>
      <c r="G69" s="623"/>
      <c r="H69" s="621"/>
      <c r="I69" s="621"/>
      <c r="J69" s="620"/>
      <c r="K69" s="5410"/>
      <c r="L69" s="625" t="s">
        <v>950</v>
      </c>
      <c r="M69" s="627">
        <v>8.3000000000000007</v>
      </c>
      <c r="N69" s="627">
        <v>21</v>
      </c>
      <c r="O69" s="627">
        <v>8.1999999999999993</v>
      </c>
      <c r="P69" s="643">
        <f t="shared" ref="P69:P73" si="8">SUM(M69*N69)</f>
        <v>174.3</v>
      </c>
      <c r="Q69" s="722">
        <f t="shared" ref="Q69:Q73" si="9">O69*P69</f>
        <v>1429.26</v>
      </c>
      <c r="R69" s="630"/>
      <c r="S69" s="630"/>
      <c r="T69" s="631"/>
      <c r="U69" s="632"/>
      <c r="V69" s="632"/>
      <c r="W69" s="632"/>
      <c r="X69" s="632"/>
      <c r="Y69" s="632"/>
      <c r="Z69" s="633"/>
      <c r="AA69" s="634"/>
      <c r="AB69" s="635"/>
      <c r="AC69" s="635"/>
      <c r="AD69" s="635"/>
      <c r="AE69" s="636"/>
      <c r="AF69" s="5431"/>
      <c r="AG69" s="721" t="s">
        <v>820</v>
      </c>
      <c r="AH69" s="721"/>
      <c r="AI69" s="646" t="s">
        <v>951</v>
      </c>
      <c r="AJ69" s="639"/>
      <c r="AK69" s="5412"/>
      <c r="AL69" s="5408"/>
      <c r="AM69" s="5409"/>
      <c r="AN69" s="5402"/>
      <c r="AO69" s="5403"/>
      <c r="AP69" s="5408"/>
      <c r="AQ69" s="5409"/>
      <c r="AR69" s="5402"/>
      <c r="AS69" s="5403"/>
      <c r="AT69" s="5408"/>
      <c r="AU69" s="5409"/>
      <c r="AV69" s="5402"/>
      <c r="AW69" s="5403"/>
      <c r="AX69" s="5402"/>
      <c r="AY69" s="5403"/>
      <c r="AZ69" s="5404"/>
    </row>
    <row r="70" spans="1:52" s="640" customFormat="1" ht="33">
      <c r="A70" s="554"/>
      <c r="B70" s="704"/>
      <c r="C70" s="620"/>
      <c r="D70" s="620"/>
      <c r="E70" s="621"/>
      <c r="F70" s="623"/>
      <c r="G70" s="623"/>
      <c r="H70" s="621"/>
      <c r="I70" s="621"/>
      <c r="J70" s="620"/>
      <c r="K70" s="5410"/>
      <c r="L70" s="625" t="s">
        <v>952</v>
      </c>
      <c r="M70" s="627">
        <v>9</v>
      </c>
      <c r="N70" s="627">
        <v>58</v>
      </c>
      <c r="O70" s="627">
        <v>6</v>
      </c>
      <c r="P70" s="643">
        <f t="shared" si="8"/>
        <v>522</v>
      </c>
      <c r="Q70" s="722">
        <f t="shared" si="9"/>
        <v>3132</v>
      </c>
      <c r="R70" s="630"/>
      <c r="S70" s="630"/>
      <c r="T70" s="631"/>
      <c r="U70" s="632"/>
      <c r="V70" s="632"/>
      <c r="W70" s="632"/>
      <c r="X70" s="632"/>
      <c r="Y70" s="632"/>
      <c r="Z70" s="633"/>
      <c r="AA70" s="634"/>
      <c r="AB70" s="635"/>
      <c r="AC70" s="635"/>
      <c r="AD70" s="635"/>
      <c r="AE70" s="636"/>
      <c r="AF70" s="5431"/>
      <c r="AG70" s="632"/>
      <c r="AH70" s="632"/>
      <c r="AI70" s="638"/>
      <c r="AJ70" s="639"/>
      <c r="AK70" s="5412"/>
      <c r="AL70" s="5408"/>
      <c r="AM70" s="5409"/>
      <c r="AN70" s="5402"/>
      <c r="AO70" s="5403"/>
      <c r="AP70" s="5408"/>
      <c r="AQ70" s="5409"/>
      <c r="AR70" s="5402"/>
      <c r="AS70" s="5403"/>
      <c r="AT70" s="5408"/>
      <c r="AU70" s="5409"/>
      <c r="AV70" s="5402"/>
      <c r="AW70" s="5403"/>
      <c r="AX70" s="5402"/>
      <c r="AY70" s="5403"/>
      <c r="AZ70" s="5404"/>
    </row>
    <row r="71" spans="1:52" s="640" customFormat="1" ht="33">
      <c r="A71" s="554"/>
      <c r="B71" s="704"/>
      <c r="C71" s="620"/>
      <c r="D71" s="620"/>
      <c r="E71" s="621"/>
      <c r="F71" s="623"/>
      <c r="G71" s="623"/>
      <c r="H71" s="621"/>
      <c r="I71" s="621"/>
      <c r="J71" s="620"/>
      <c r="K71" s="5410"/>
      <c r="L71" s="625" t="s">
        <v>953</v>
      </c>
      <c r="M71" s="627">
        <v>8.4</v>
      </c>
      <c r="N71" s="627">
        <v>23.2</v>
      </c>
      <c r="O71" s="627">
        <v>5</v>
      </c>
      <c r="P71" s="643">
        <f t="shared" si="8"/>
        <v>194.88</v>
      </c>
      <c r="Q71" s="722">
        <f t="shared" si="9"/>
        <v>974.4</v>
      </c>
      <c r="R71" s="630"/>
      <c r="S71" s="630"/>
      <c r="T71" s="631"/>
      <c r="U71" s="632"/>
      <c r="V71" s="632"/>
      <c r="W71" s="632"/>
      <c r="X71" s="632"/>
      <c r="Y71" s="632"/>
      <c r="Z71" s="633"/>
      <c r="AA71" s="634"/>
      <c r="AB71" s="635"/>
      <c r="AC71" s="635"/>
      <c r="AD71" s="635"/>
      <c r="AE71" s="636"/>
      <c r="AF71" s="5431"/>
      <c r="AG71" s="632"/>
      <c r="AH71" s="632"/>
      <c r="AI71" s="638"/>
      <c r="AJ71" s="639"/>
      <c r="AK71" s="5412"/>
      <c r="AL71" s="5408"/>
      <c r="AM71" s="5409"/>
      <c r="AN71" s="5402"/>
      <c r="AO71" s="5403"/>
      <c r="AP71" s="5408"/>
      <c r="AQ71" s="5409"/>
      <c r="AR71" s="5402"/>
      <c r="AS71" s="5403"/>
      <c r="AT71" s="5408"/>
      <c r="AU71" s="5409"/>
      <c r="AV71" s="5402"/>
      <c r="AW71" s="5403"/>
      <c r="AX71" s="5402"/>
      <c r="AY71" s="5403"/>
      <c r="AZ71" s="5404"/>
    </row>
    <row r="72" spans="1:52" s="640" customFormat="1" ht="33">
      <c r="A72" s="554"/>
      <c r="B72" s="704"/>
      <c r="C72" s="620"/>
      <c r="D72" s="620"/>
      <c r="E72" s="621"/>
      <c r="F72" s="623"/>
      <c r="G72" s="623"/>
      <c r="H72" s="621"/>
      <c r="I72" s="621"/>
      <c r="J72" s="620"/>
      <c r="K72" s="5410"/>
      <c r="L72" s="625" t="s">
        <v>954</v>
      </c>
      <c r="M72" s="627">
        <v>12</v>
      </c>
      <c r="N72" s="627">
        <v>21</v>
      </c>
      <c r="O72" s="627">
        <v>5</v>
      </c>
      <c r="P72" s="643">
        <f t="shared" si="8"/>
        <v>252</v>
      </c>
      <c r="Q72" s="722">
        <f t="shared" si="9"/>
        <v>1260</v>
      </c>
      <c r="R72" s="630"/>
      <c r="S72" s="630"/>
      <c r="T72" s="631"/>
      <c r="U72" s="632"/>
      <c r="V72" s="632"/>
      <c r="W72" s="632"/>
      <c r="X72" s="632"/>
      <c r="Y72" s="632"/>
      <c r="Z72" s="633"/>
      <c r="AA72" s="634"/>
      <c r="AB72" s="635"/>
      <c r="AC72" s="635"/>
      <c r="AD72" s="635"/>
      <c r="AE72" s="636"/>
      <c r="AF72" s="5431"/>
      <c r="AG72" s="632"/>
      <c r="AH72" s="632"/>
      <c r="AI72" s="638"/>
      <c r="AJ72" s="639"/>
      <c r="AK72" s="5412"/>
      <c r="AL72" s="5408"/>
      <c r="AM72" s="5409"/>
      <c r="AN72" s="5402"/>
      <c r="AO72" s="5403"/>
      <c r="AP72" s="5408"/>
      <c r="AQ72" s="5409"/>
      <c r="AR72" s="5402"/>
      <c r="AS72" s="5403"/>
      <c r="AT72" s="5408"/>
      <c r="AU72" s="5409"/>
      <c r="AV72" s="5402"/>
      <c r="AW72" s="5403"/>
      <c r="AX72" s="5402"/>
      <c r="AY72" s="5403"/>
      <c r="AZ72" s="5404"/>
    </row>
    <row r="73" spans="1:52" s="640" customFormat="1" ht="17.25">
      <c r="A73" s="554"/>
      <c r="B73" s="704"/>
      <c r="C73" s="620"/>
      <c r="D73" s="620"/>
      <c r="E73" s="621"/>
      <c r="F73" s="623"/>
      <c r="G73" s="623"/>
      <c r="H73" s="621"/>
      <c r="I73" s="621"/>
      <c r="J73" s="620"/>
      <c r="K73" s="5410"/>
      <c r="L73" s="621"/>
      <c r="M73" s="641"/>
      <c r="N73" s="641"/>
      <c r="O73" s="642"/>
      <c r="P73" s="643">
        <f t="shared" si="8"/>
        <v>0</v>
      </c>
      <c r="Q73" s="722">
        <f t="shared" si="9"/>
        <v>0</v>
      </c>
      <c r="R73" s="630"/>
      <c r="S73" s="630"/>
      <c r="T73" s="631"/>
      <c r="U73" s="632"/>
      <c r="V73" s="632"/>
      <c r="W73" s="632"/>
      <c r="X73" s="632"/>
      <c r="Y73" s="632"/>
      <c r="Z73" s="633"/>
      <c r="AA73" s="634"/>
      <c r="AB73" s="635"/>
      <c r="AC73" s="635"/>
      <c r="AD73" s="635"/>
      <c r="AE73" s="636"/>
      <c r="AF73" s="5431"/>
      <c r="AG73" s="632"/>
      <c r="AH73" s="632"/>
      <c r="AI73" s="638"/>
      <c r="AJ73" s="639"/>
      <c r="AK73" s="5412"/>
      <c r="AL73" s="5408"/>
      <c r="AM73" s="5409"/>
      <c r="AN73" s="5402"/>
      <c r="AO73" s="5403"/>
      <c r="AP73" s="5408"/>
      <c r="AQ73" s="5409"/>
      <c r="AR73" s="5402"/>
      <c r="AS73" s="5403"/>
      <c r="AT73" s="5408"/>
      <c r="AU73" s="5409"/>
      <c r="AV73" s="5402"/>
      <c r="AW73" s="5403"/>
      <c r="AX73" s="5402"/>
      <c r="AY73" s="5403"/>
      <c r="AZ73" s="5404"/>
    </row>
    <row r="74" spans="1:52" s="640" customFormat="1" ht="17.25">
      <c r="A74" s="554"/>
      <c r="B74" s="704"/>
      <c r="C74" s="647"/>
      <c r="D74" s="647"/>
      <c r="E74" s="648"/>
      <c r="F74" s="648"/>
      <c r="G74" s="648"/>
      <c r="H74" s="648"/>
      <c r="I74" s="648"/>
      <c r="J74" s="647"/>
      <c r="K74" s="5411"/>
      <c r="L74" s="5405" t="s">
        <v>955</v>
      </c>
      <c r="M74" s="5406"/>
      <c r="N74" s="5406"/>
      <c r="O74" s="5407"/>
      <c r="P74" s="723">
        <f>SUM(P68:P73)*J68</f>
        <v>0</v>
      </c>
      <c r="Q74" s="724">
        <f>SUM(Q68:Q73)*J68</f>
        <v>0</v>
      </c>
      <c r="R74" s="651"/>
      <c r="S74" s="651"/>
      <c r="T74" s="652"/>
      <c r="U74" s="653"/>
      <c r="V74" s="654"/>
      <c r="W74" s="654"/>
      <c r="X74" s="655"/>
      <c r="Y74" s="655"/>
      <c r="Z74" s="654"/>
      <c r="AA74" s="656"/>
      <c r="AB74" s="657"/>
      <c r="AC74" s="656"/>
      <c r="AD74" s="657"/>
      <c r="AE74" s="658"/>
      <c r="AF74" s="5432"/>
      <c r="AG74" s="659"/>
      <c r="AH74" s="660"/>
      <c r="AI74" s="661"/>
      <c r="AJ74" s="639"/>
      <c r="AK74" s="5412"/>
      <c r="AL74" s="5408"/>
      <c r="AM74" s="5409"/>
      <c r="AN74" s="5402"/>
      <c r="AO74" s="5403"/>
      <c r="AP74" s="5408"/>
      <c r="AQ74" s="5409"/>
      <c r="AR74" s="5402"/>
      <c r="AS74" s="5403"/>
      <c r="AT74" s="5408"/>
      <c r="AU74" s="5409"/>
      <c r="AV74" s="5402"/>
      <c r="AW74" s="5403"/>
      <c r="AX74" s="5402"/>
      <c r="AY74" s="5403"/>
      <c r="AZ74" s="5404"/>
    </row>
    <row r="75" spans="1:52" s="610" customFormat="1" ht="17.25">
      <c r="A75" s="554"/>
      <c r="B75" s="704"/>
      <c r="C75" s="620"/>
      <c r="D75" s="620" t="s">
        <v>956</v>
      </c>
      <c r="E75" s="624" t="s">
        <v>957</v>
      </c>
      <c r="F75" s="725"/>
      <c r="G75" s="726"/>
      <c r="H75" s="621" t="s">
        <v>958</v>
      </c>
      <c r="I75" s="624" t="s">
        <v>959</v>
      </c>
      <c r="J75" s="727"/>
      <c r="K75" s="5433"/>
      <c r="L75" s="624" t="s">
        <v>960</v>
      </c>
      <c r="M75" s="728">
        <v>4.5</v>
      </c>
      <c r="N75" s="728">
        <v>8</v>
      </c>
      <c r="O75" s="728">
        <v>4</v>
      </c>
      <c r="P75" s="729"/>
      <c r="Q75" s="730"/>
      <c r="R75" s="731"/>
      <c r="S75" s="731"/>
      <c r="T75" s="732" t="s">
        <v>833</v>
      </c>
      <c r="U75" s="733"/>
      <c r="V75" s="733"/>
      <c r="W75" s="733"/>
      <c r="X75" s="734" t="s">
        <v>794</v>
      </c>
      <c r="Y75" s="734" t="s">
        <v>794</v>
      </c>
      <c r="Z75" s="733" t="s">
        <v>794</v>
      </c>
      <c r="AA75" s="634"/>
      <c r="AB75" s="735"/>
      <c r="AC75" s="736"/>
      <c r="AD75" s="735"/>
      <c r="AE75" s="5434"/>
      <c r="AF75" s="5430"/>
      <c r="AG75" s="5437" t="s">
        <v>961</v>
      </c>
      <c r="AH75" s="734" t="s">
        <v>833</v>
      </c>
      <c r="AI75" s="737" t="s">
        <v>962</v>
      </c>
      <c r="AJ75" s="553"/>
      <c r="AK75" s="5367"/>
      <c r="AL75" s="5368"/>
      <c r="AM75" s="5354"/>
      <c r="AN75" s="5355"/>
      <c r="AO75" s="5356">
        <v>43670</v>
      </c>
      <c r="AP75" s="5357"/>
      <c r="AQ75" s="5354">
        <v>43675</v>
      </c>
      <c r="AR75" s="5355"/>
      <c r="AS75" s="5356">
        <v>43679</v>
      </c>
      <c r="AT75" s="5357"/>
      <c r="AU75" s="5354"/>
      <c r="AV75" s="5355"/>
      <c r="AW75" s="5356">
        <v>43690</v>
      </c>
      <c r="AX75" s="5394"/>
      <c r="AY75" s="5356">
        <v>43707</v>
      </c>
      <c r="AZ75" s="5393"/>
    </row>
    <row r="76" spans="1:52" s="610" customFormat="1" ht="17.25">
      <c r="A76" s="554"/>
      <c r="B76" s="704"/>
      <c r="C76" s="620"/>
      <c r="D76" s="620"/>
      <c r="E76" s="621"/>
      <c r="F76" s="623"/>
      <c r="G76" s="623"/>
      <c r="H76" s="621"/>
      <c r="I76" s="621"/>
      <c r="J76" s="620"/>
      <c r="K76" s="5410"/>
      <c r="L76" s="738" t="s">
        <v>963</v>
      </c>
      <c r="M76" s="739"/>
      <c r="N76" s="739"/>
      <c r="O76" s="739"/>
      <c r="P76" s="740"/>
      <c r="Q76" s="741"/>
      <c r="R76" s="630"/>
      <c r="S76" s="630"/>
      <c r="T76" s="742"/>
      <c r="U76" s="633"/>
      <c r="V76" s="633"/>
      <c r="W76" s="633"/>
      <c r="X76" s="632"/>
      <c r="Y76" s="632"/>
      <c r="Z76" s="633"/>
      <c r="AA76" s="743"/>
      <c r="AB76" s="635"/>
      <c r="AC76" s="634"/>
      <c r="AD76" s="635"/>
      <c r="AE76" s="5435"/>
      <c r="AF76" s="5431"/>
      <c r="AG76" s="5438"/>
      <c r="AH76" s="632"/>
      <c r="AI76" s="638" t="s">
        <v>964</v>
      </c>
      <c r="AJ76" s="553"/>
      <c r="AK76" s="5367"/>
      <c r="AL76" s="5368"/>
      <c r="AM76" s="5354"/>
      <c r="AN76" s="5355"/>
      <c r="AO76" s="5356"/>
      <c r="AP76" s="5357"/>
      <c r="AQ76" s="5354"/>
      <c r="AR76" s="5355"/>
      <c r="AS76" s="5356"/>
      <c r="AT76" s="5357"/>
      <c r="AU76" s="5354"/>
      <c r="AV76" s="5355"/>
      <c r="AW76" s="5356"/>
      <c r="AX76" s="5394"/>
      <c r="AY76" s="5356"/>
      <c r="AZ76" s="5393"/>
    </row>
    <row r="77" spans="1:52" s="610" customFormat="1" ht="17.25">
      <c r="A77" s="554"/>
      <c r="B77" s="704"/>
      <c r="C77" s="647"/>
      <c r="D77" s="647"/>
      <c r="E77" s="648"/>
      <c r="F77" s="648"/>
      <c r="G77" s="648"/>
      <c r="H77" s="648"/>
      <c r="I77" s="648"/>
      <c r="J77" s="647"/>
      <c r="K77" s="5411"/>
      <c r="L77" s="5405" t="s">
        <v>855</v>
      </c>
      <c r="M77" s="5406"/>
      <c r="N77" s="5406"/>
      <c r="O77" s="5407"/>
      <c r="P77" s="744"/>
      <c r="Q77" s="650"/>
      <c r="R77" s="651"/>
      <c r="S77" s="651"/>
      <c r="T77" s="652"/>
      <c r="U77" s="654"/>
      <c r="V77" s="654"/>
      <c r="W77" s="654"/>
      <c r="X77" s="655"/>
      <c r="Y77" s="655"/>
      <c r="Z77" s="654"/>
      <c r="AA77" s="656"/>
      <c r="AB77" s="657"/>
      <c r="AC77" s="656"/>
      <c r="AD77" s="657"/>
      <c r="AE77" s="5436"/>
      <c r="AF77" s="5432"/>
      <c r="AG77" s="5439"/>
      <c r="AH77" s="660"/>
      <c r="AI77" s="745" t="s">
        <v>965</v>
      </c>
      <c r="AJ77" s="553"/>
      <c r="AK77" s="5367"/>
      <c r="AL77" s="5368"/>
      <c r="AM77" s="5354"/>
      <c r="AN77" s="5355"/>
      <c r="AO77" s="5356"/>
      <c r="AP77" s="5357"/>
      <c r="AQ77" s="5354"/>
      <c r="AR77" s="5355"/>
      <c r="AS77" s="5356"/>
      <c r="AT77" s="5357"/>
      <c r="AU77" s="5354"/>
      <c r="AV77" s="5355"/>
      <c r="AW77" s="5356"/>
      <c r="AX77" s="5394"/>
      <c r="AY77" s="5356"/>
      <c r="AZ77" s="5393"/>
    </row>
    <row r="78" spans="1:52" s="610" customFormat="1" ht="17.25">
      <c r="A78" s="554"/>
      <c r="B78" s="704"/>
      <c r="C78" s="620"/>
      <c r="D78" s="620" t="s">
        <v>966</v>
      </c>
      <c r="E78" s="624" t="s">
        <v>967</v>
      </c>
      <c r="F78" s="725"/>
      <c r="G78" s="726"/>
      <c r="H78" s="621" t="s">
        <v>968</v>
      </c>
      <c r="I78" s="624" t="s">
        <v>969</v>
      </c>
      <c r="J78" s="727"/>
      <c r="K78" s="5433"/>
      <c r="L78" s="624" t="s">
        <v>970</v>
      </c>
      <c r="M78" s="728">
        <v>4.5</v>
      </c>
      <c r="N78" s="728">
        <v>8</v>
      </c>
      <c r="O78" s="728">
        <v>4</v>
      </c>
      <c r="P78" s="729"/>
      <c r="Q78" s="730"/>
      <c r="R78" s="731"/>
      <c r="S78" s="731"/>
      <c r="T78" s="732" t="s">
        <v>971</v>
      </c>
      <c r="U78" s="733"/>
      <c r="V78" s="733"/>
      <c r="W78" s="733"/>
      <c r="X78" s="734" t="s">
        <v>972</v>
      </c>
      <c r="Y78" s="734" t="s">
        <v>946</v>
      </c>
      <c r="Z78" s="733" t="s">
        <v>794</v>
      </c>
      <c r="AA78" s="736"/>
      <c r="AB78" s="735"/>
      <c r="AC78" s="736"/>
      <c r="AD78" s="735"/>
      <c r="AE78" s="5434"/>
      <c r="AF78" s="5430"/>
      <c r="AG78" s="5437" t="s">
        <v>961</v>
      </c>
      <c r="AH78" s="734" t="s">
        <v>833</v>
      </c>
      <c r="AI78" s="737" t="s">
        <v>973</v>
      </c>
      <c r="AJ78" s="553"/>
      <c r="AK78" s="5367"/>
      <c r="AL78" s="5368"/>
      <c r="AM78" s="5354"/>
      <c r="AN78" s="5355"/>
      <c r="AO78" s="5356">
        <v>43670</v>
      </c>
      <c r="AP78" s="5357"/>
      <c r="AQ78" s="5354">
        <v>43675</v>
      </c>
      <c r="AR78" s="5355"/>
      <c r="AS78" s="5356">
        <v>43679</v>
      </c>
      <c r="AT78" s="5357"/>
      <c r="AU78" s="5354"/>
      <c r="AV78" s="5355"/>
      <c r="AW78" s="5356">
        <v>43690</v>
      </c>
      <c r="AX78" s="5394"/>
      <c r="AY78" s="5356">
        <v>43707</v>
      </c>
      <c r="AZ78" s="5393"/>
    </row>
    <row r="79" spans="1:52" s="610" customFormat="1" ht="17.25">
      <c r="A79" s="554"/>
      <c r="B79" s="704"/>
      <c r="C79" s="620"/>
      <c r="D79" s="620"/>
      <c r="E79" s="621"/>
      <c r="F79" s="623"/>
      <c r="G79" s="623"/>
      <c r="H79" s="621"/>
      <c r="I79" s="621"/>
      <c r="J79" s="620"/>
      <c r="K79" s="5410"/>
      <c r="L79" s="738" t="s">
        <v>963</v>
      </c>
      <c r="M79" s="739"/>
      <c r="N79" s="739"/>
      <c r="O79" s="739"/>
      <c r="P79" s="740"/>
      <c r="Q79" s="741"/>
      <c r="R79" s="630"/>
      <c r="S79" s="630"/>
      <c r="T79" s="742"/>
      <c r="U79" s="633"/>
      <c r="V79" s="633"/>
      <c r="W79" s="633"/>
      <c r="X79" s="632"/>
      <c r="Y79" s="632"/>
      <c r="Z79" s="633"/>
      <c r="AA79" s="634"/>
      <c r="AB79" s="635"/>
      <c r="AC79" s="634"/>
      <c r="AD79" s="635"/>
      <c r="AE79" s="5435"/>
      <c r="AF79" s="5431"/>
      <c r="AG79" s="5438"/>
      <c r="AH79" s="632"/>
      <c r="AI79" s="638" t="s">
        <v>974</v>
      </c>
      <c r="AJ79" s="553"/>
      <c r="AK79" s="5367"/>
      <c r="AL79" s="5368"/>
      <c r="AM79" s="5354"/>
      <c r="AN79" s="5355"/>
      <c r="AO79" s="5356"/>
      <c r="AP79" s="5357"/>
      <c r="AQ79" s="5354"/>
      <c r="AR79" s="5355"/>
      <c r="AS79" s="5356"/>
      <c r="AT79" s="5357"/>
      <c r="AU79" s="5354"/>
      <c r="AV79" s="5355"/>
      <c r="AW79" s="5356"/>
      <c r="AX79" s="5394"/>
      <c r="AY79" s="5356"/>
      <c r="AZ79" s="5393"/>
    </row>
    <row r="80" spans="1:52" s="610" customFormat="1" ht="17.25">
      <c r="A80" s="554"/>
      <c r="B80" s="704"/>
      <c r="C80" s="647"/>
      <c r="D80" s="647"/>
      <c r="E80" s="648"/>
      <c r="F80" s="648"/>
      <c r="G80" s="648"/>
      <c r="H80" s="648"/>
      <c r="I80" s="648"/>
      <c r="J80" s="647"/>
      <c r="K80" s="5411"/>
      <c r="L80" s="5405" t="s">
        <v>955</v>
      </c>
      <c r="M80" s="5406"/>
      <c r="N80" s="5406"/>
      <c r="O80" s="5407"/>
      <c r="P80" s="744"/>
      <c r="Q80" s="650"/>
      <c r="R80" s="651"/>
      <c r="S80" s="651"/>
      <c r="T80" s="652"/>
      <c r="U80" s="654"/>
      <c r="V80" s="654"/>
      <c r="W80" s="654"/>
      <c r="X80" s="655"/>
      <c r="Y80" s="655"/>
      <c r="Z80" s="654"/>
      <c r="AA80" s="656"/>
      <c r="AB80" s="657"/>
      <c r="AC80" s="656"/>
      <c r="AD80" s="657"/>
      <c r="AE80" s="5436"/>
      <c r="AF80" s="5432"/>
      <c r="AG80" s="5439"/>
      <c r="AH80" s="660"/>
      <c r="AI80" s="745" t="s">
        <v>965</v>
      </c>
      <c r="AJ80" s="553"/>
      <c r="AK80" s="5367"/>
      <c r="AL80" s="5368"/>
      <c r="AM80" s="5354"/>
      <c r="AN80" s="5355"/>
      <c r="AO80" s="5356"/>
      <c r="AP80" s="5357"/>
      <c r="AQ80" s="5354"/>
      <c r="AR80" s="5355"/>
      <c r="AS80" s="5356"/>
      <c r="AT80" s="5357"/>
      <c r="AU80" s="5354"/>
      <c r="AV80" s="5355"/>
      <c r="AW80" s="5356"/>
      <c r="AX80" s="5394"/>
      <c r="AY80" s="5356"/>
      <c r="AZ80" s="5393"/>
    </row>
    <row r="81" spans="1:52" s="610" customFormat="1" ht="17.25">
      <c r="A81" s="554"/>
      <c r="B81" s="704"/>
      <c r="C81" s="620"/>
      <c r="D81" s="620" t="s">
        <v>975</v>
      </c>
      <c r="E81" s="624" t="s">
        <v>976</v>
      </c>
      <c r="F81" s="725"/>
      <c r="G81" s="726"/>
      <c r="H81" s="621" t="s">
        <v>977</v>
      </c>
      <c r="I81" s="624" t="s">
        <v>969</v>
      </c>
      <c r="J81" s="727"/>
      <c r="K81" s="5433"/>
      <c r="L81" s="624" t="s">
        <v>978</v>
      </c>
      <c r="M81" s="728">
        <v>4.5</v>
      </c>
      <c r="N81" s="728">
        <v>8</v>
      </c>
      <c r="O81" s="728">
        <v>4</v>
      </c>
      <c r="P81" s="729"/>
      <c r="Q81" s="730"/>
      <c r="R81" s="731"/>
      <c r="S81" s="731"/>
      <c r="T81" s="732" t="s">
        <v>833</v>
      </c>
      <c r="U81" s="733"/>
      <c r="V81" s="733"/>
      <c r="W81" s="733"/>
      <c r="X81" s="734" t="s">
        <v>972</v>
      </c>
      <c r="Y81" s="734" t="s">
        <v>794</v>
      </c>
      <c r="Z81" s="733" t="s">
        <v>948</v>
      </c>
      <c r="AA81" s="736"/>
      <c r="AB81" s="735"/>
      <c r="AC81" s="736"/>
      <c r="AD81" s="735"/>
      <c r="AE81" s="5434"/>
      <c r="AF81" s="5430"/>
      <c r="AG81" s="5437" t="s">
        <v>979</v>
      </c>
      <c r="AH81" s="734" t="s">
        <v>980</v>
      </c>
      <c r="AI81" s="737" t="s">
        <v>981</v>
      </c>
      <c r="AJ81" s="553"/>
      <c r="AK81" s="5367"/>
      <c r="AL81" s="5368"/>
      <c r="AM81" s="5354"/>
      <c r="AN81" s="5355"/>
      <c r="AO81" s="5385"/>
      <c r="AP81" s="5368"/>
      <c r="AQ81" s="5354"/>
      <c r="AR81" s="5355"/>
      <c r="AS81" s="5385"/>
      <c r="AT81" s="5368"/>
      <c r="AU81" s="5354"/>
      <c r="AV81" s="5355"/>
      <c r="AW81" s="5385"/>
      <c r="AX81" s="5355"/>
      <c r="AY81" s="5385"/>
      <c r="AZ81" s="5386"/>
    </row>
    <row r="82" spans="1:52" s="610" customFormat="1" ht="17.25">
      <c r="A82" s="554"/>
      <c r="B82" s="704"/>
      <c r="C82" s="620"/>
      <c r="D82" s="620"/>
      <c r="E82" s="621"/>
      <c r="F82" s="623"/>
      <c r="G82" s="623"/>
      <c r="H82" s="621"/>
      <c r="I82" s="621"/>
      <c r="J82" s="620"/>
      <c r="K82" s="5410"/>
      <c r="L82" s="738" t="s">
        <v>963</v>
      </c>
      <c r="M82" s="739"/>
      <c r="N82" s="739"/>
      <c r="O82" s="739"/>
      <c r="P82" s="740"/>
      <c r="Q82" s="741"/>
      <c r="R82" s="630"/>
      <c r="S82" s="630"/>
      <c r="T82" s="742"/>
      <c r="U82" s="633"/>
      <c r="V82" s="633"/>
      <c r="W82" s="633"/>
      <c r="X82" s="632"/>
      <c r="Y82" s="632"/>
      <c r="Z82" s="633"/>
      <c r="AA82" s="634"/>
      <c r="AB82" s="635"/>
      <c r="AC82" s="634"/>
      <c r="AD82" s="635"/>
      <c r="AE82" s="5435"/>
      <c r="AF82" s="5431"/>
      <c r="AG82" s="5438"/>
      <c r="AH82" s="632"/>
      <c r="AI82" s="638" t="s">
        <v>964</v>
      </c>
      <c r="AJ82" s="553"/>
      <c r="AK82" s="5367"/>
      <c r="AL82" s="5368"/>
      <c r="AM82" s="5354"/>
      <c r="AN82" s="5355"/>
      <c r="AO82" s="5385"/>
      <c r="AP82" s="5368"/>
      <c r="AQ82" s="5354"/>
      <c r="AR82" s="5355"/>
      <c r="AS82" s="5385"/>
      <c r="AT82" s="5368"/>
      <c r="AU82" s="5354"/>
      <c r="AV82" s="5355"/>
      <c r="AW82" s="5385"/>
      <c r="AX82" s="5355"/>
      <c r="AY82" s="5385"/>
      <c r="AZ82" s="5386"/>
    </row>
    <row r="83" spans="1:52" s="610" customFormat="1" ht="17.25">
      <c r="A83" s="554"/>
      <c r="B83" s="704"/>
      <c r="C83" s="647"/>
      <c r="D83" s="647"/>
      <c r="E83" s="648"/>
      <c r="F83" s="648"/>
      <c r="G83" s="648"/>
      <c r="H83" s="648"/>
      <c r="I83" s="648"/>
      <c r="J83" s="647"/>
      <c r="K83" s="5411"/>
      <c r="L83" s="5405" t="s">
        <v>982</v>
      </c>
      <c r="M83" s="5406"/>
      <c r="N83" s="5406"/>
      <c r="O83" s="5407"/>
      <c r="P83" s="744"/>
      <c r="Q83" s="650"/>
      <c r="R83" s="651"/>
      <c r="S83" s="651"/>
      <c r="T83" s="652"/>
      <c r="U83" s="654"/>
      <c r="V83" s="654"/>
      <c r="W83" s="654"/>
      <c r="X83" s="655"/>
      <c r="Y83" s="655"/>
      <c r="Z83" s="654"/>
      <c r="AA83" s="656"/>
      <c r="AB83" s="657"/>
      <c r="AC83" s="656"/>
      <c r="AD83" s="657"/>
      <c r="AE83" s="5436"/>
      <c r="AF83" s="5432"/>
      <c r="AG83" s="5439"/>
      <c r="AH83" s="660"/>
      <c r="AI83" s="745" t="s">
        <v>983</v>
      </c>
      <c r="AJ83" s="553"/>
      <c r="AK83" s="5367"/>
      <c r="AL83" s="5368"/>
      <c r="AM83" s="5354"/>
      <c r="AN83" s="5355"/>
      <c r="AO83" s="5385"/>
      <c r="AP83" s="5368"/>
      <c r="AQ83" s="5354"/>
      <c r="AR83" s="5355"/>
      <c r="AS83" s="5385"/>
      <c r="AT83" s="5368"/>
      <c r="AU83" s="5354"/>
      <c r="AV83" s="5355"/>
      <c r="AW83" s="5385"/>
      <c r="AX83" s="5355"/>
      <c r="AY83" s="5385"/>
      <c r="AZ83" s="5386"/>
    </row>
    <row r="84" spans="1:52" s="610" customFormat="1" ht="17.25">
      <c r="A84" s="554"/>
      <c r="B84" s="704"/>
      <c r="C84" s="620"/>
      <c r="D84" s="620" t="s">
        <v>984</v>
      </c>
      <c r="E84" s="624" t="s">
        <v>985</v>
      </c>
      <c r="F84" s="725"/>
      <c r="G84" s="726"/>
      <c r="H84" s="621" t="s">
        <v>986</v>
      </c>
      <c r="I84" s="624" t="s">
        <v>969</v>
      </c>
      <c r="J84" s="727"/>
      <c r="K84" s="5433"/>
      <c r="L84" s="624" t="s">
        <v>987</v>
      </c>
      <c r="M84" s="728">
        <v>4.5</v>
      </c>
      <c r="N84" s="728">
        <v>8</v>
      </c>
      <c r="O84" s="728">
        <v>4</v>
      </c>
      <c r="P84" s="729"/>
      <c r="Q84" s="730"/>
      <c r="R84" s="731"/>
      <c r="S84" s="731"/>
      <c r="T84" s="732" t="s">
        <v>833</v>
      </c>
      <c r="U84" s="733"/>
      <c r="V84" s="733"/>
      <c r="W84" s="733"/>
      <c r="X84" s="734" t="s">
        <v>933</v>
      </c>
      <c r="Y84" s="734" t="s">
        <v>933</v>
      </c>
      <c r="Z84" s="733" t="s">
        <v>794</v>
      </c>
      <c r="AA84" s="736"/>
      <c r="AB84" s="735"/>
      <c r="AC84" s="736"/>
      <c r="AD84" s="735"/>
      <c r="AE84" s="5434"/>
      <c r="AF84" s="5430"/>
      <c r="AG84" s="5437" t="s">
        <v>961</v>
      </c>
      <c r="AH84" s="734" t="s">
        <v>833</v>
      </c>
      <c r="AI84" s="737" t="s">
        <v>988</v>
      </c>
      <c r="AJ84" s="553"/>
      <c r="AK84" s="5367"/>
      <c r="AL84" s="5368"/>
      <c r="AM84" s="5354"/>
      <c r="AN84" s="5355"/>
      <c r="AO84" s="5385"/>
      <c r="AP84" s="5368"/>
      <c r="AQ84" s="5354"/>
      <c r="AR84" s="5355"/>
      <c r="AS84" s="5385"/>
      <c r="AT84" s="5368"/>
      <c r="AU84" s="5354"/>
      <c r="AV84" s="5355"/>
      <c r="AW84" s="5385"/>
      <c r="AX84" s="5355"/>
      <c r="AY84" s="5385"/>
      <c r="AZ84" s="5386"/>
    </row>
    <row r="85" spans="1:52" s="610" customFormat="1" ht="17.25">
      <c r="A85" s="554"/>
      <c r="B85" s="704"/>
      <c r="C85" s="620"/>
      <c r="D85" s="620"/>
      <c r="E85" s="621"/>
      <c r="F85" s="623"/>
      <c r="G85" s="623"/>
      <c r="H85" s="621"/>
      <c r="I85" s="621"/>
      <c r="J85" s="620"/>
      <c r="K85" s="5410"/>
      <c r="L85" s="738" t="s">
        <v>989</v>
      </c>
      <c r="M85" s="739"/>
      <c r="N85" s="739"/>
      <c r="O85" s="739"/>
      <c r="P85" s="740"/>
      <c r="Q85" s="741"/>
      <c r="R85" s="630"/>
      <c r="S85" s="630"/>
      <c r="T85" s="742"/>
      <c r="U85" s="633"/>
      <c r="V85" s="633"/>
      <c r="W85" s="633"/>
      <c r="X85" s="632"/>
      <c r="Y85" s="632"/>
      <c r="Z85" s="633"/>
      <c r="AA85" s="634"/>
      <c r="AB85" s="635"/>
      <c r="AC85" s="634"/>
      <c r="AD85" s="635"/>
      <c r="AE85" s="5435"/>
      <c r="AF85" s="5431"/>
      <c r="AG85" s="5438"/>
      <c r="AH85" s="632"/>
      <c r="AI85" s="638" t="s">
        <v>990</v>
      </c>
      <c r="AJ85" s="553"/>
      <c r="AK85" s="5367"/>
      <c r="AL85" s="5368"/>
      <c r="AM85" s="5354"/>
      <c r="AN85" s="5355"/>
      <c r="AO85" s="5385"/>
      <c r="AP85" s="5368"/>
      <c r="AQ85" s="5354"/>
      <c r="AR85" s="5355"/>
      <c r="AS85" s="5385"/>
      <c r="AT85" s="5368"/>
      <c r="AU85" s="5354"/>
      <c r="AV85" s="5355"/>
      <c r="AW85" s="5385"/>
      <c r="AX85" s="5355"/>
      <c r="AY85" s="5385"/>
      <c r="AZ85" s="5386"/>
    </row>
    <row r="86" spans="1:52" s="610" customFormat="1" ht="17.25">
      <c r="A86" s="554"/>
      <c r="B86" s="704"/>
      <c r="C86" s="647"/>
      <c r="D86" s="647"/>
      <c r="E86" s="648"/>
      <c r="F86" s="648"/>
      <c r="G86" s="648"/>
      <c r="H86" s="648"/>
      <c r="I86" s="648"/>
      <c r="J86" s="647"/>
      <c r="K86" s="5411"/>
      <c r="L86" s="5405" t="s">
        <v>855</v>
      </c>
      <c r="M86" s="5406"/>
      <c r="N86" s="5406"/>
      <c r="O86" s="5407"/>
      <c r="P86" s="744"/>
      <c r="Q86" s="650"/>
      <c r="R86" s="651"/>
      <c r="S86" s="651"/>
      <c r="T86" s="652"/>
      <c r="U86" s="654"/>
      <c r="V86" s="654"/>
      <c r="W86" s="654"/>
      <c r="X86" s="655"/>
      <c r="Y86" s="655"/>
      <c r="Z86" s="654"/>
      <c r="AA86" s="656"/>
      <c r="AB86" s="657"/>
      <c r="AC86" s="656"/>
      <c r="AD86" s="657"/>
      <c r="AE86" s="5436"/>
      <c r="AF86" s="5432"/>
      <c r="AG86" s="5439"/>
      <c r="AH86" s="660"/>
      <c r="AI86" s="745" t="s">
        <v>991</v>
      </c>
      <c r="AJ86" s="553"/>
      <c r="AK86" s="5367"/>
      <c r="AL86" s="5368"/>
      <c r="AM86" s="5354"/>
      <c r="AN86" s="5355"/>
      <c r="AO86" s="5385"/>
      <c r="AP86" s="5368"/>
      <c r="AQ86" s="5354"/>
      <c r="AR86" s="5355"/>
      <c r="AS86" s="5385"/>
      <c r="AT86" s="5368"/>
      <c r="AU86" s="5354"/>
      <c r="AV86" s="5355"/>
      <c r="AW86" s="5385"/>
      <c r="AX86" s="5355"/>
      <c r="AY86" s="5385"/>
      <c r="AZ86" s="5386"/>
    </row>
    <row r="87" spans="1:52" s="610" customFormat="1" ht="17.25">
      <c r="A87" s="554"/>
      <c r="B87" s="704"/>
      <c r="C87" s="620"/>
      <c r="D87" s="620" t="s">
        <v>992</v>
      </c>
      <c r="E87" s="624" t="s">
        <v>993</v>
      </c>
      <c r="F87" s="725"/>
      <c r="G87" s="726"/>
      <c r="H87" s="621" t="s">
        <v>994</v>
      </c>
      <c r="I87" s="624" t="s">
        <v>995</v>
      </c>
      <c r="J87" s="727"/>
      <c r="K87" s="5433"/>
      <c r="L87" s="624" t="s">
        <v>996</v>
      </c>
      <c r="M87" s="728">
        <v>4.5</v>
      </c>
      <c r="N87" s="728">
        <v>8</v>
      </c>
      <c r="O87" s="728">
        <v>4</v>
      </c>
      <c r="P87" s="729"/>
      <c r="Q87" s="730"/>
      <c r="R87" s="731"/>
      <c r="S87" s="731"/>
      <c r="T87" s="732" t="s">
        <v>833</v>
      </c>
      <c r="U87" s="733"/>
      <c r="V87" s="733"/>
      <c r="W87" s="733"/>
      <c r="X87" s="734" t="s">
        <v>946</v>
      </c>
      <c r="Y87" s="734" t="s">
        <v>794</v>
      </c>
      <c r="Z87" s="733" t="s">
        <v>794</v>
      </c>
      <c r="AA87" s="736"/>
      <c r="AB87" s="735"/>
      <c r="AC87" s="736"/>
      <c r="AD87" s="735"/>
      <c r="AE87" s="5434"/>
      <c r="AF87" s="5430"/>
      <c r="AG87" s="5437" t="s">
        <v>997</v>
      </c>
      <c r="AH87" s="734" t="s">
        <v>998</v>
      </c>
      <c r="AI87" s="737" t="s">
        <v>988</v>
      </c>
      <c r="AJ87" s="553"/>
      <c r="AK87" s="5367"/>
      <c r="AL87" s="5368"/>
      <c r="AM87" s="5354"/>
      <c r="AN87" s="5355"/>
      <c r="AO87" s="5385"/>
      <c r="AP87" s="5368"/>
      <c r="AQ87" s="5354"/>
      <c r="AR87" s="5355"/>
      <c r="AS87" s="5385"/>
      <c r="AT87" s="5368"/>
      <c r="AU87" s="5354"/>
      <c r="AV87" s="5355"/>
      <c r="AW87" s="5385"/>
      <c r="AX87" s="5355"/>
      <c r="AY87" s="5385"/>
      <c r="AZ87" s="5386"/>
    </row>
    <row r="88" spans="1:52" s="610" customFormat="1" ht="17.25">
      <c r="A88" s="554"/>
      <c r="B88" s="704"/>
      <c r="C88" s="620"/>
      <c r="D88" s="620"/>
      <c r="E88" s="621"/>
      <c r="F88" s="623"/>
      <c r="G88" s="623"/>
      <c r="H88" s="621"/>
      <c r="I88" s="621"/>
      <c r="J88" s="620"/>
      <c r="K88" s="5410"/>
      <c r="L88" s="738" t="s">
        <v>963</v>
      </c>
      <c r="M88" s="739"/>
      <c r="N88" s="739"/>
      <c r="O88" s="739"/>
      <c r="P88" s="740"/>
      <c r="Q88" s="741"/>
      <c r="R88" s="630"/>
      <c r="S88" s="630"/>
      <c r="T88" s="742"/>
      <c r="U88" s="633"/>
      <c r="V88" s="633"/>
      <c r="W88" s="633"/>
      <c r="X88" s="632"/>
      <c r="Y88" s="632"/>
      <c r="Z88" s="633"/>
      <c r="AA88" s="634"/>
      <c r="AB88" s="635"/>
      <c r="AC88" s="634"/>
      <c r="AD88" s="635"/>
      <c r="AE88" s="5435"/>
      <c r="AF88" s="5431"/>
      <c r="AG88" s="5438"/>
      <c r="AH88" s="632"/>
      <c r="AI88" s="638" t="s">
        <v>999</v>
      </c>
      <c r="AJ88" s="553"/>
      <c r="AK88" s="5367"/>
      <c r="AL88" s="5368"/>
      <c r="AM88" s="5354"/>
      <c r="AN88" s="5355"/>
      <c r="AO88" s="5385"/>
      <c r="AP88" s="5368"/>
      <c r="AQ88" s="5354"/>
      <c r="AR88" s="5355"/>
      <c r="AS88" s="5385"/>
      <c r="AT88" s="5368"/>
      <c r="AU88" s="5354"/>
      <c r="AV88" s="5355"/>
      <c r="AW88" s="5385"/>
      <c r="AX88" s="5355"/>
      <c r="AY88" s="5385"/>
      <c r="AZ88" s="5386"/>
    </row>
    <row r="89" spans="1:52" s="610" customFormat="1" ht="17.25">
      <c r="A89" s="554"/>
      <c r="B89" s="704"/>
      <c r="C89" s="647"/>
      <c r="D89" s="647"/>
      <c r="E89" s="648"/>
      <c r="F89" s="648"/>
      <c r="G89" s="648"/>
      <c r="H89" s="648"/>
      <c r="I89" s="648"/>
      <c r="J89" s="647"/>
      <c r="K89" s="5411"/>
      <c r="L89" s="5405" t="s">
        <v>869</v>
      </c>
      <c r="M89" s="5406"/>
      <c r="N89" s="5406"/>
      <c r="O89" s="5407"/>
      <c r="P89" s="744"/>
      <c r="Q89" s="650"/>
      <c r="R89" s="651"/>
      <c r="S89" s="651"/>
      <c r="T89" s="652"/>
      <c r="U89" s="654"/>
      <c r="V89" s="654"/>
      <c r="W89" s="654"/>
      <c r="X89" s="655"/>
      <c r="Y89" s="655"/>
      <c r="Z89" s="654"/>
      <c r="AA89" s="656"/>
      <c r="AB89" s="657"/>
      <c r="AC89" s="656"/>
      <c r="AD89" s="657"/>
      <c r="AE89" s="5436"/>
      <c r="AF89" s="5432"/>
      <c r="AG89" s="5439"/>
      <c r="AH89" s="660"/>
      <c r="AI89" s="745" t="s">
        <v>983</v>
      </c>
      <c r="AJ89" s="553"/>
      <c r="AK89" s="5367"/>
      <c r="AL89" s="5368"/>
      <c r="AM89" s="5354"/>
      <c r="AN89" s="5355"/>
      <c r="AO89" s="5385"/>
      <c r="AP89" s="5368"/>
      <c r="AQ89" s="5354"/>
      <c r="AR89" s="5355"/>
      <c r="AS89" s="5385"/>
      <c r="AT89" s="5368"/>
      <c r="AU89" s="5354"/>
      <c r="AV89" s="5355"/>
      <c r="AW89" s="5385"/>
      <c r="AX89" s="5355"/>
      <c r="AY89" s="5385"/>
      <c r="AZ89" s="5386"/>
    </row>
    <row r="90" spans="1:52" s="610" customFormat="1" ht="42" customHeight="1">
      <c r="A90" s="554"/>
      <c r="B90" s="704"/>
      <c r="C90" s="536" t="s">
        <v>898</v>
      </c>
      <c r="D90" s="536" t="s">
        <v>1000</v>
      </c>
      <c r="E90" s="537" t="s">
        <v>1001</v>
      </c>
      <c r="F90" s="538" t="s">
        <v>1002</v>
      </c>
      <c r="G90" s="539" t="s">
        <v>1003</v>
      </c>
      <c r="H90" s="537" t="s">
        <v>1004</v>
      </c>
      <c r="I90" s="537" t="s">
        <v>969</v>
      </c>
      <c r="J90" s="536">
        <v>1</v>
      </c>
      <c r="K90" s="5361" t="s">
        <v>1005</v>
      </c>
      <c r="L90" s="537" t="s">
        <v>1006</v>
      </c>
      <c r="M90" s="706">
        <v>25</v>
      </c>
      <c r="N90" s="706">
        <v>30</v>
      </c>
      <c r="O90" s="706">
        <v>8</v>
      </c>
      <c r="P90" s="708">
        <f>M90*N90</f>
        <v>750</v>
      </c>
      <c r="Q90" s="709">
        <f>O90*P90</f>
        <v>6000</v>
      </c>
      <c r="R90" s="544"/>
      <c r="S90" s="544"/>
      <c r="T90" s="545" t="s">
        <v>833</v>
      </c>
      <c r="U90" s="546"/>
      <c r="V90" s="546"/>
      <c r="W90" s="546"/>
      <c r="X90" s="547" t="s">
        <v>794</v>
      </c>
      <c r="Y90" s="547" t="s">
        <v>794</v>
      </c>
      <c r="Z90" s="546" t="s">
        <v>933</v>
      </c>
      <c r="AA90" s="549"/>
      <c r="AB90" s="550"/>
      <c r="AC90" s="549"/>
      <c r="AD90" s="550"/>
      <c r="AE90" s="5416"/>
      <c r="AF90" s="5364">
        <v>15</v>
      </c>
      <c r="AG90" s="5390" t="s">
        <v>852</v>
      </c>
      <c r="AH90" s="566" t="s">
        <v>833</v>
      </c>
      <c r="AI90" s="571" t="s">
        <v>1007</v>
      </c>
      <c r="AJ90" s="553"/>
      <c r="AK90" s="5367"/>
      <c r="AL90" s="5368"/>
      <c r="AM90" s="5354"/>
      <c r="AN90" s="5355"/>
      <c r="AO90" s="5356">
        <v>43663</v>
      </c>
      <c r="AP90" s="5357"/>
      <c r="AQ90" s="5354">
        <v>43668</v>
      </c>
      <c r="AR90" s="5355"/>
      <c r="AS90" s="5356">
        <v>43672</v>
      </c>
      <c r="AT90" s="5357"/>
      <c r="AU90" s="5354"/>
      <c r="AV90" s="5355"/>
      <c r="AW90" s="5356">
        <v>43690</v>
      </c>
      <c r="AX90" s="5394"/>
      <c r="AY90" s="5356">
        <v>43707</v>
      </c>
      <c r="AZ90" s="5393"/>
    </row>
    <row r="91" spans="1:52" s="610" customFormat="1" ht="42" customHeight="1">
      <c r="A91" s="554"/>
      <c r="B91" s="704"/>
      <c r="C91" s="556"/>
      <c r="D91" s="556"/>
      <c r="E91" s="557"/>
      <c r="F91" s="558"/>
      <c r="G91" s="558"/>
      <c r="H91" s="557"/>
      <c r="I91" s="557"/>
      <c r="J91" s="556"/>
      <c r="K91" s="5362"/>
      <c r="L91" s="559"/>
      <c r="M91" s="613"/>
      <c r="N91" s="613"/>
      <c r="O91" s="613"/>
      <c r="P91" s="614">
        <f>M91*N91</f>
        <v>0</v>
      </c>
      <c r="Q91" s="663">
        <f>O91*P91</f>
        <v>0</v>
      </c>
      <c r="R91" s="563"/>
      <c r="S91" s="563"/>
      <c r="T91" s="564"/>
      <c r="U91" s="565"/>
      <c r="V91" s="565"/>
      <c r="W91" s="565"/>
      <c r="X91" s="566"/>
      <c r="Y91" s="566"/>
      <c r="Z91" s="565"/>
      <c r="AA91" s="568"/>
      <c r="AB91" s="569"/>
      <c r="AC91" s="568"/>
      <c r="AD91" s="569"/>
      <c r="AE91" s="5417"/>
      <c r="AF91" s="5365"/>
      <c r="AG91" s="5391"/>
      <c r="AH91" s="566"/>
      <c r="AI91" s="571" t="s">
        <v>1008</v>
      </c>
      <c r="AJ91" s="553"/>
      <c r="AK91" s="5367"/>
      <c r="AL91" s="5368"/>
      <c r="AM91" s="5354"/>
      <c r="AN91" s="5355"/>
      <c r="AO91" s="5356"/>
      <c r="AP91" s="5357"/>
      <c r="AQ91" s="5354"/>
      <c r="AR91" s="5355"/>
      <c r="AS91" s="5356"/>
      <c r="AT91" s="5357"/>
      <c r="AU91" s="5354"/>
      <c r="AV91" s="5355"/>
      <c r="AW91" s="5356"/>
      <c r="AX91" s="5394"/>
      <c r="AY91" s="5356"/>
      <c r="AZ91" s="5393"/>
    </row>
    <row r="92" spans="1:52" s="610" customFormat="1" ht="42" customHeight="1">
      <c r="A92" s="554"/>
      <c r="B92" s="704"/>
      <c r="C92" s="580" t="str">
        <f>C90</f>
        <v>WP-4</v>
      </c>
      <c r="D92" s="580"/>
      <c r="E92" s="581"/>
      <c r="F92" s="581"/>
      <c r="G92" s="581"/>
      <c r="H92" s="581"/>
      <c r="I92" s="581"/>
      <c r="J92" s="580"/>
      <c r="K92" s="5363"/>
      <c r="L92" s="582" t="s">
        <v>982</v>
      </c>
      <c r="M92" s="583"/>
      <c r="N92" s="583"/>
      <c r="O92" s="584"/>
      <c r="P92" s="666">
        <f>SUM(P90:P91)*J90</f>
        <v>750</v>
      </c>
      <c r="Q92" s="586">
        <f>SUM(Q90:Q91)*J90</f>
        <v>6000</v>
      </c>
      <c r="R92" s="587"/>
      <c r="S92" s="587"/>
      <c r="T92" s="588"/>
      <c r="U92" s="589"/>
      <c r="V92" s="589"/>
      <c r="W92" s="589"/>
      <c r="X92" s="590"/>
      <c r="Y92" s="590"/>
      <c r="Z92" s="589"/>
      <c r="AA92" s="591"/>
      <c r="AB92" s="592"/>
      <c r="AC92" s="591"/>
      <c r="AD92" s="592"/>
      <c r="AE92" s="5418"/>
      <c r="AF92" s="5366"/>
      <c r="AG92" s="5392"/>
      <c r="AH92" s="594"/>
      <c r="AI92" s="700" t="s">
        <v>1009</v>
      </c>
      <c r="AJ92" s="553" t="str">
        <f>I90</f>
        <v>PS</v>
      </c>
      <c r="AK92" s="5367"/>
      <c r="AL92" s="5368"/>
      <c r="AM92" s="5354"/>
      <c r="AN92" s="5355"/>
      <c r="AO92" s="5356"/>
      <c r="AP92" s="5357"/>
      <c r="AQ92" s="5354"/>
      <c r="AR92" s="5355"/>
      <c r="AS92" s="5356"/>
      <c r="AT92" s="5357"/>
      <c r="AU92" s="5354"/>
      <c r="AV92" s="5355"/>
      <c r="AW92" s="5356"/>
      <c r="AX92" s="5394"/>
      <c r="AY92" s="5356"/>
      <c r="AZ92" s="5393"/>
    </row>
    <row r="93" spans="1:52" s="748" customFormat="1" ht="27">
      <c r="A93" s="554"/>
      <c r="B93" s="704"/>
      <c r="C93" s="727"/>
      <c r="D93" s="727" t="s">
        <v>1010</v>
      </c>
      <c r="E93" s="624" t="s">
        <v>1011</v>
      </c>
      <c r="F93" s="725"/>
      <c r="G93" s="726" t="s">
        <v>1012</v>
      </c>
      <c r="H93" s="624" t="s">
        <v>1013</v>
      </c>
      <c r="I93" s="624" t="s">
        <v>1014</v>
      </c>
      <c r="J93" s="727"/>
      <c r="K93" s="5433" t="s">
        <v>864</v>
      </c>
      <c r="L93" s="718" t="s">
        <v>1015</v>
      </c>
      <c r="M93" s="719">
        <v>20</v>
      </c>
      <c r="N93" s="719">
        <v>30</v>
      </c>
      <c r="O93" s="719">
        <v>11</v>
      </c>
      <c r="P93" s="628">
        <f>M93*N93</f>
        <v>600</v>
      </c>
      <c r="Q93" s="746">
        <f>O93*P93</f>
        <v>6600</v>
      </c>
      <c r="R93" s="731"/>
      <c r="S93" s="731"/>
      <c r="T93" s="732" t="s">
        <v>1016</v>
      </c>
      <c r="U93" s="733"/>
      <c r="V93" s="733"/>
      <c r="W93" s="733"/>
      <c r="X93" s="734" t="s">
        <v>794</v>
      </c>
      <c r="Y93" s="734" t="s">
        <v>794</v>
      </c>
      <c r="Z93" s="733" t="s">
        <v>794</v>
      </c>
      <c r="AA93" s="736"/>
      <c r="AB93" s="735"/>
      <c r="AC93" s="736"/>
      <c r="AD93" s="735"/>
      <c r="AE93" s="5434" t="s">
        <v>1017</v>
      </c>
      <c r="AF93" s="5430">
        <v>18</v>
      </c>
      <c r="AG93" s="5437" t="s">
        <v>852</v>
      </c>
      <c r="AH93" s="734" t="s">
        <v>1016</v>
      </c>
      <c r="AI93" s="737" t="s">
        <v>1018</v>
      </c>
      <c r="AJ93" s="747"/>
      <c r="AK93" s="5440">
        <v>43654</v>
      </c>
      <c r="AL93" s="5441"/>
      <c r="AM93" s="5442"/>
      <c r="AN93" s="5447"/>
      <c r="AO93" s="5448">
        <v>43654</v>
      </c>
      <c r="AP93" s="5441"/>
      <c r="AQ93" s="5442"/>
      <c r="AR93" s="5447"/>
      <c r="AS93" s="5448">
        <v>43658</v>
      </c>
      <c r="AT93" s="5441"/>
      <c r="AU93" s="5442"/>
      <c r="AV93" s="5447"/>
      <c r="AW93" s="5448">
        <v>43690</v>
      </c>
      <c r="AX93" s="5447"/>
      <c r="AY93" s="5448">
        <v>43707</v>
      </c>
      <c r="AZ93" s="5443"/>
    </row>
    <row r="94" spans="1:52" s="748" customFormat="1" ht="17.25">
      <c r="A94" s="554"/>
      <c r="B94" s="704"/>
      <c r="C94" s="620"/>
      <c r="D94" s="620"/>
      <c r="E94" s="621"/>
      <c r="F94" s="623"/>
      <c r="G94" s="623"/>
      <c r="H94" s="621"/>
      <c r="I94" s="621"/>
      <c r="J94" s="620"/>
      <c r="K94" s="5410"/>
      <c r="L94" s="749"/>
      <c r="M94" s="739"/>
      <c r="N94" s="739"/>
      <c r="O94" s="739"/>
      <c r="P94" s="740">
        <f>M94*N94</f>
        <v>0</v>
      </c>
      <c r="Q94" s="741">
        <f>O94*P94</f>
        <v>0</v>
      </c>
      <c r="R94" s="630"/>
      <c r="S94" s="630"/>
      <c r="T94" s="742"/>
      <c r="U94" s="633"/>
      <c r="V94" s="633"/>
      <c r="W94" s="633"/>
      <c r="X94" s="632"/>
      <c r="Y94" s="632"/>
      <c r="Z94" s="633"/>
      <c r="AA94" s="634"/>
      <c r="AB94" s="635"/>
      <c r="AC94" s="634"/>
      <c r="AD94" s="635"/>
      <c r="AE94" s="5435"/>
      <c r="AF94" s="5431"/>
      <c r="AG94" s="5438"/>
      <c r="AH94" s="632"/>
      <c r="AI94" s="638" t="s">
        <v>1019</v>
      </c>
      <c r="AJ94" s="747"/>
      <c r="AK94" s="5440"/>
      <c r="AL94" s="5441"/>
      <c r="AM94" s="5442"/>
      <c r="AN94" s="5447"/>
      <c r="AO94" s="5448"/>
      <c r="AP94" s="5441"/>
      <c r="AQ94" s="5442"/>
      <c r="AR94" s="5447"/>
      <c r="AS94" s="5448"/>
      <c r="AT94" s="5441"/>
      <c r="AU94" s="5442"/>
      <c r="AV94" s="5447"/>
      <c r="AW94" s="5448"/>
      <c r="AX94" s="5447"/>
      <c r="AY94" s="5448"/>
      <c r="AZ94" s="5443"/>
    </row>
    <row r="95" spans="1:52" s="748" customFormat="1" ht="27">
      <c r="A95" s="554"/>
      <c r="B95" s="704"/>
      <c r="C95" s="647"/>
      <c r="D95" s="647"/>
      <c r="E95" s="648"/>
      <c r="F95" s="648"/>
      <c r="G95" s="648"/>
      <c r="H95" s="648"/>
      <c r="I95" s="648"/>
      <c r="J95" s="647"/>
      <c r="K95" s="5411"/>
      <c r="L95" s="5405"/>
      <c r="M95" s="5406"/>
      <c r="N95" s="5406"/>
      <c r="O95" s="5407"/>
      <c r="P95" s="744">
        <f>SUM(P93:P94)*J93</f>
        <v>0</v>
      </c>
      <c r="Q95" s="650">
        <f>SUM(Q93:Q94)*J93</f>
        <v>0</v>
      </c>
      <c r="R95" s="651"/>
      <c r="S95" s="651"/>
      <c r="T95" s="652"/>
      <c r="U95" s="654"/>
      <c r="V95" s="654"/>
      <c r="W95" s="654"/>
      <c r="X95" s="655"/>
      <c r="Y95" s="655"/>
      <c r="Z95" s="654"/>
      <c r="AA95" s="656"/>
      <c r="AB95" s="657"/>
      <c r="AC95" s="656"/>
      <c r="AD95" s="657"/>
      <c r="AE95" s="5436"/>
      <c r="AF95" s="5432"/>
      <c r="AG95" s="5439"/>
      <c r="AH95" s="660"/>
      <c r="AI95" s="750" t="s">
        <v>1020</v>
      </c>
      <c r="AJ95" s="747"/>
      <c r="AK95" s="5440"/>
      <c r="AL95" s="5441"/>
      <c r="AM95" s="5442"/>
      <c r="AN95" s="5447"/>
      <c r="AO95" s="5448"/>
      <c r="AP95" s="5441"/>
      <c r="AQ95" s="5442"/>
      <c r="AR95" s="5447"/>
      <c r="AS95" s="5448"/>
      <c r="AT95" s="5441"/>
      <c r="AU95" s="5442"/>
      <c r="AV95" s="5447"/>
      <c r="AW95" s="5448"/>
      <c r="AX95" s="5447"/>
      <c r="AY95" s="5448"/>
      <c r="AZ95" s="5443"/>
    </row>
    <row r="96" spans="1:52" s="640" customFormat="1" ht="17.25">
      <c r="A96" s="554"/>
      <c r="B96" s="704"/>
      <c r="C96" s="727"/>
      <c r="D96" s="727" t="s">
        <v>1021</v>
      </c>
      <c r="E96" s="624" t="s">
        <v>1022</v>
      </c>
      <c r="F96" s="725"/>
      <c r="G96" s="726" t="s">
        <v>1023</v>
      </c>
      <c r="H96" s="624" t="s">
        <v>1024</v>
      </c>
      <c r="I96" s="624" t="s">
        <v>1025</v>
      </c>
      <c r="J96" s="727"/>
      <c r="K96" s="5433" t="s">
        <v>1026</v>
      </c>
      <c r="L96" s="718" t="s">
        <v>970</v>
      </c>
      <c r="M96" s="719">
        <v>5</v>
      </c>
      <c r="N96" s="719">
        <v>12</v>
      </c>
      <c r="O96" s="719">
        <v>5</v>
      </c>
      <c r="P96" s="628">
        <f>M96*N96</f>
        <v>60</v>
      </c>
      <c r="Q96" s="746">
        <f>O96*P96</f>
        <v>300</v>
      </c>
      <c r="R96" s="731"/>
      <c r="S96" s="731"/>
      <c r="T96" s="732" t="s">
        <v>833</v>
      </c>
      <c r="U96" s="733"/>
      <c r="V96" s="733"/>
      <c r="W96" s="733"/>
      <c r="X96" s="734" t="s">
        <v>794</v>
      </c>
      <c r="Y96" s="734" t="s">
        <v>794</v>
      </c>
      <c r="Z96" s="733" t="s">
        <v>794</v>
      </c>
      <c r="AA96" s="736"/>
      <c r="AB96" s="735"/>
      <c r="AC96" s="736"/>
      <c r="AD96" s="735"/>
      <c r="AE96" s="5444"/>
      <c r="AF96" s="5430">
        <v>19</v>
      </c>
      <c r="AG96" s="734"/>
      <c r="AH96" s="734" t="s">
        <v>833</v>
      </c>
      <c r="AI96" s="737" t="s">
        <v>988</v>
      </c>
      <c r="AJ96" s="639"/>
      <c r="AK96" s="5412"/>
      <c r="AL96" s="5408"/>
      <c r="AM96" s="5409"/>
      <c r="AN96" s="5402"/>
      <c r="AO96" s="5403"/>
      <c r="AP96" s="5408"/>
      <c r="AQ96" s="5409"/>
      <c r="AR96" s="5402"/>
      <c r="AS96" s="5403"/>
      <c r="AT96" s="5408"/>
      <c r="AU96" s="5409"/>
      <c r="AV96" s="5402"/>
      <c r="AW96" s="5403"/>
      <c r="AX96" s="5402"/>
      <c r="AY96" s="5403"/>
      <c r="AZ96" s="5404"/>
    </row>
    <row r="97" spans="1:52" s="640" customFormat="1" ht="17.25">
      <c r="A97" s="554"/>
      <c r="B97" s="704"/>
      <c r="C97" s="620"/>
      <c r="D97" s="620"/>
      <c r="E97" s="621"/>
      <c r="F97" s="751"/>
      <c r="G97" s="623"/>
      <c r="H97" s="621"/>
      <c r="I97" s="621"/>
      <c r="J97" s="620"/>
      <c r="K97" s="5410"/>
      <c r="L97" s="648"/>
      <c r="M97" s="752"/>
      <c r="N97" s="752"/>
      <c r="O97" s="752"/>
      <c r="P97" s="753"/>
      <c r="Q97" s="754"/>
      <c r="R97" s="630"/>
      <c r="S97" s="630"/>
      <c r="T97" s="742"/>
      <c r="U97" s="633"/>
      <c r="V97" s="633"/>
      <c r="W97" s="633"/>
      <c r="X97" s="632"/>
      <c r="Y97" s="632"/>
      <c r="Z97" s="633"/>
      <c r="AA97" s="634"/>
      <c r="AB97" s="635"/>
      <c r="AC97" s="634"/>
      <c r="AD97" s="635"/>
      <c r="AE97" s="5445"/>
      <c r="AF97" s="5431"/>
      <c r="AG97" s="632"/>
      <c r="AH97" s="632"/>
      <c r="AI97" s="638" t="s">
        <v>1027</v>
      </c>
      <c r="AJ97" s="639"/>
      <c r="AK97" s="5412"/>
      <c r="AL97" s="5408"/>
      <c r="AM97" s="5409"/>
      <c r="AN97" s="5402"/>
      <c r="AO97" s="5403"/>
      <c r="AP97" s="5408"/>
      <c r="AQ97" s="5409"/>
      <c r="AR97" s="5402"/>
      <c r="AS97" s="5403"/>
      <c r="AT97" s="5408"/>
      <c r="AU97" s="5409"/>
      <c r="AV97" s="5402"/>
      <c r="AW97" s="5403"/>
      <c r="AX97" s="5402"/>
      <c r="AY97" s="5403"/>
      <c r="AZ97" s="5404"/>
    </row>
    <row r="98" spans="1:52" s="640" customFormat="1" ht="17.25">
      <c r="A98" s="554"/>
      <c r="B98" s="704"/>
      <c r="C98" s="647"/>
      <c r="D98" s="647"/>
      <c r="E98" s="648"/>
      <c r="F98" s="623"/>
      <c r="G98" s="648"/>
      <c r="H98" s="648"/>
      <c r="I98" s="648"/>
      <c r="J98" s="647"/>
      <c r="K98" s="5411"/>
      <c r="L98" s="5405" t="s">
        <v>855</v>
      </c>
      <c r="M98" s="5406"/>
      <c r="N98" s="5406"/>
      <c r="O98" s="5407"/>
      <c r="P98" s="744">
        <f>SUM(P96:P97)*J96</f>
        <v>0</v>
      </c>
      <c r="Q98" s="650">
        <f>SUM(Q96:Q97)*J96</f>
        <v>0</v>
      </c>
      <c r="R98" s="651"/>
      <c r="S98" s="651"/>
      <c r="T98" s="652"/>
      <c r="U98" s="654"/>
      <c r="V98" s="654"/>
      <c r="W98" s="654"/>
      <c r="X98" s="655"/>
      <c r="Y98" s="655"/>
      <c r="Z98" s="654"/>
      <c r="AA98" s="656"/>
      <c r="AB98" s="657"/>
      <c r="AC98" s="656"/>
      <c r="AD98" s="657"/>
      <c r="AE98" s="5446"/>
      <c r="AF98" s="5432"/>
      <c r="AG98" s="659"/>
      <c r="AH98" s="755"/>
      <c r="AI98" s="638"/>
      <c r="AJ98" s="639"/>
      <c r="AK98" s="5412"/>
      <c r="AL98" s="5408"/>
      <c r="AM98" s="5409"/>
      <c r="AN98" s="5402"/>
      <c r="AO98" s="5403"/>
      <c r="AP98" s="5408"/>
      <c r="AQ98" s="5409"/>
      <c r="AR98" s="5402"/>
      <c r="AS98" s="5403"/>
      <c r="AT98" s="5408"/>
      <c r="AU98" s="5409"/>
      <c r="AV98" s="5402"/>
      <c r="AW98" s="5403"/>
      <c r="AX98" s="5402"/>
      <c r="AY98" s="5403"/>
      <c r="AZ98" s="5404"/>
    </row>
    <row r="99" spans="1:52" s="640" customFormat="1" ht="17.25">
      <c r="A99" s="554"/>
      <c r="B99" s="704"/>
      <c r="C99" s="727"/>
      <c r="D99" s="727" t="s">
        <v>1028</v>
      </c>
      <c r="E99" s="624" t="s">
        <v>1029</v>
      </c>
      <c r="F99" s="725"/>
      <c r="G99" s="726" t="s">
        <v>1030</v>
      </c>
      <c r="H99" s="624" t="s">
        <v>1031</v>
      </c>
      <c r="I99" s="624" t="s">
        <v>1032</v>
      </c>
      <c r="J99" s="727"/>
      <c r="K99" s="5433" t="s">
        <v>1026</v>
      </c>
      <c r="L99" s="718" t="s">
        <v>970</v>
      </c>
      <c r="M99" s="719">
        <v>6</v>
      </c>
      <c r="N99" s="719">
        <v>8</v>
      </c>
      <c r="O99" s="719">
        <v>4</v>
      </c>
      <c r="P99" s="628">
        <f>M99*N99</f>
        <v>48</v>
      </c>
      <c r="Q99" s="746">
        <f>O99*P99</f>
        <v>192</v>
      </c>
      <c r="R99" s="731"/>
      <c r="S99" s="731"/>
      <c r="T99" s="732"/>
      <c r="U99" s="733"/>
      <c r="V99" s="733"/>
      <c r="W99" s="733"/>
      <c r="X99" s="734"/>
      <c r="Y99" s="734"/>
      <c r="Z99" s="733"/>
      <c r="AA99" s="736"/>
      <c r="AB99" s="735"/>
      <c r="AC99" s="736"/>
      <c r="AD99" s="735"/>
      <c r="AE99" s="5434"/>
      <c r="AF99" s="5430">
        <v>15</v>
      </c>
      <c r="AG99" s="734"/>
      <c r="AH99" s="734"/>
      <c r="AI99" s="737" t="s">
        <v>988</v>
      </c>
      <c r="AJ99" s="639"/>
      <c r="AK99" s="5412"/>
      <c r="AL99" s="5408"/>
      <c r="AM99" s="5409"/>
      <c r="AN99" s="5402"/>
      <c r="AO99" s="5403"/>
      <c r="AP99" s="5408"/>
      <c r="AQ99" s="5409"/>
      <c r="AR99" s="5402"/>
      <c r="AS99" s="5403"/>
      <c r="AT99" s="5408"/>
      <c r="AU99" s="5409"/>
      <c r="AV99" s="5402"/>
      <c r="AW99" s="5403"/>
      <c r="AX99" s="5402"/>
      <c r="AY99" s="5403"/>
      <c r="AZ99" s="5404"/>
    </row>
    <row r="100" spans="1:52" s="640" customFormat="1" ht="17.25">
      <c r="A100" s="554"/>
      <c r="B100" s="704"/>
      <c r="C100" s="620"/>
      <c r="D100" s="620"/>
      <c r="E100" s="621"/>
      <c r="F100" s="623"/>
      <c r="G100" s="623"/>
      <c r="H100" s="621"/>
      <c r="I100" s="621"/>
      <c r="J100" s="620"/>
      <c r="K100" s="5410"/>
      <c r="L100" s="648"/>
      <c r="M100" s="752"/>
      <c r="N100" s="752"/>
      <c r="O100" s="752"/>
      <c r="P100" s="753"/>
      <c r="Q100" s="754"/>
      <c r="R100" s="630"/>
      <c r="S100" s="630"/>
      <c r="T100" s="742"/>
      <c r="U100" s="633"/>
      <c r="V100" s="633"/>
      <c r="W100" s="633"/>
      <c r="X100" s="632"/>
      <c r="Y100" s="632"/>
      <c r="Z100" s="633"/>
      <c r="AA100" s="634"/>
      <c r="AB100" s="635"/>
      <c r="AC100" s="634"/>
      <c r="AD100" s="635"/>
      <c r="AE100" s="5435"/>
      <c r="AF100" s="5431"/>
      <c r="AG100" s="632"/>
      <c r="AH100" s="632"/>
      <c r="AI100" s="638" t="s">
        <v>1033</v>
      </c>
      <c r="AJ100" s="639"/>
      <c r="AK100" s="5412"/>
      <c r="AL100" s="5408"/>
      <c r="AM100" s="5409"/>
      <c r="AN100" s="5402"/>
      <c r="AO100" s="5403"/>
      <c r="AP100" s="5408"/>
      <c r="AQ100" s="5409"/>
      <c r="AR100" s="5402"/>
      <c r="AS100" s="5403"/>
      <c r="AT100" s="5408"/>
      <c r="AU100" s="5409"/>
      <c r="AV100" s="5402"/>
      <c r="AW100" s="5403"/>
      <c r="AX100" s="5402"/>
      <c r="AY100" s="5403"/>
      <c r="AZ100" s="5404"/>
    </row>
    <row r="101" spans="1:52" s="640" customFormat="1" ht="17.25">
      <c r="A101" s="554"/>
      <c r="B101" s="704"/>
      <c r="C101" s="647"/>
      <c r="D101" s="647"/>
      <c r="E101" s="648"/>
      <c r="F101" s="623"/>
      <c r="G101" s="648"/>
      <c r="H101" s="648"/>
      <c r="I101" s="648"/>
      <c r="J101" s="647"/>
      <c r="K101" s="5411"/>
      <c r="L101" s="5405" t="s">
        <v>855</v>
      </c>
      <c r="M101" s="5406"/>
      <c r="N101" s="5406"/>
      <c r="O101" s="5407"/>
      <c r="P101" s="744">
        <f>SUM(P99:P100)*J99</f>
        <v>0</v>
      </c>
      <c r="Q101" s="650">
        <f>SUM(Q99:Q100)*J99</f>
        <v>0</v>
      </c>
      <c r="R101" s="651"/>
      <c r="S101" s="651"/>
      <c r="T101" s="652"/>
      <c r="U101" s="654"/>
      <c r="V101" s="654"/>
      <c r="W101" s="654"/>
      <c r="X101" s="655"/>
      <c r="Y101" s="655"/>
      <c r="Z101" s="654"/>
      <c r="AA101" s="656"/>
      <c r="AB101" s="657"/>
      <c r="AC101" s="656"/>
      <c r="AD101" s="657"/>
      <c r="AE101" s="5436"/>
      <c r="AF101" s="5432"/>
      <c r="AG101" s="659"/>
      <c r="AH101" s="660"/>
      <c r="AI101" s="661"/>
      <c r="AJ101" s="639"/>
      <c r="AK101" s="5412"/>
      <c r="AL101" s="5408"/>
      <c r="AM101" s="5409"/>
      <c r="AN101" s="5402"/>
      <c r="AO101" s="5403"/>
      <c r="AP101" s="5408"/>
      <c r="AQ101" s="5409"/>
      <c r="AR101" s="5402"/>
      <c r="AS101" s="5403"/>
      <c r="AT101" s="5408"/>
      <c r="AU101" s="5409"/>
      <c r="AV101" s="5402"/>
      <c r="AW101" s="5403"/>
      <c r="AX101" s="5402"/>
      <c r="AY101" s="5403"/>
      <c r="AZ101" s="5404"/>
    </row>
    <row r="102" spans="1:52" s="640" customFormat="1" ht="17.25">
      <c r="A102" s="554"/>
      <c r="B102" s="704"/>
      <c r="C102" s="727"/>
      <c r="D102" s="727" t="s">
        <v>1034</v>
      </c>
      <c r="E102" s="624" t="s">
        <v>1035</v>
      </c>
      <c r="F102" s="725"/>
      <c r="G102" s="726" t="s">
        <v>1036</v>
      </c>
      <c r="H102" s="624" t="s">
        <v>1037</v>
      </c>
      <c r="I102" s="624" t="s">
        <v>1038</v>
      </c>
      <c r="J102" s="727"/>
      <c r="K102" s="5433" t="s">
        <v>1026</v>
      </c>
      <c r="L102" s="756" t="s">
        <v>791</v>
      </c>
      <c r="M102" s="757">
        <v>2</v>
      </c>
      <c r="N102" s="757">
        <v>6</v>
      </c>
      <c r="O102" s="757">
        <v>4</v>
      </c>
      <c r="P102" s="758">
        <f>M102*N102</f>
        <v>12</v>
      </c>
      <c r="Q102" s="759">
        <f>O102*P102</f>
        <v>48</v>
      </c>
      <c r="R102" s="731"/>
      <c r="S102" s="731"/>
      <c r="T102" s="732" t="s">
        <v>833</v>
      </c>
      <c r="U102" s="733"/>
      <c r="V102" s="733"/>
      <c r="W102" s="733"/>
      <c r="X102" s="734" t="s">
        <v>794</v>
      </c>
      <c r="Y102" s="734" t="s">
        <v>794</v>
      </c>
      <c r="Z102" s="733" t="s">
        <v>794</v>
      </c>
      <c r="AA102" s="736"/>
      <c r="AB102" s="735"/>
      <c r="AC102" s="736"/>
      <c r="AD102" s="735"/>
      <c r="AE102" s="5434"/>
      <c r="AF102" s="5430">
        <v>15</v>
      </c>
      <c r="AG102" s="734"/>
      <c r="AH102" s="734"/>
      <c r="AI102" s="737" t="s">
        <v>988</v>
      </c>
      <c r="AJ102" s="639"/>
      <c r="AK102" s="5412"/>
      <c r="AL102" s="5408"/>
      <c r="AM102" s="5409"/>
      <c r="AN102" s="5402"/>
      <c r="AO102" s="5403"/>
      <c r="AP102" s="5408"/>
      <c r="AQ102" s="5409"/>
      <c r="AR102" s="5402"/>
      <c r="AS102" s="5403"/>
      <c r="AT102" s="5408"/>
      <c r="AU102" s="5409"/>
      <c r="AV102" s="5402"/>
      <c r="AW102" s="5403"/>
      <c r="AX102" s="5402"/>
      <c r="AY102" s="5403"/>
      <c r="AZ102" s="5404"/>
    </row>
    <row r="103" spans="1:52" s="640" customFormat="1" ht="17.25">
      <c r="A103" s="554"/>
      <c r="B103" s="704"/>
      <c r="C103" s="647"/>
      <c r="D103" s="647"/>
      <c r="E103" s="648"/>
      <c r="F103" s="648"/>
      <c r="G103" s="648"/>
      <c r="H103" s="648"/>
      <c r="I103" s="648"/>
      <c r="J103" s="647"/>
      <c r="K103" s="5411"/>
      <c r="L103" s="5405" t="s">
        <v>1039</v>
      </c>
      <c r="M103" s="5406"/>
      <c r="N103" s="5406"/>
      <c r="O103" s="5407"/>
      <c r="P103" s="744">
        <f>SUM(P102)*J102</f>
        <v>0</v>
      </c>
      <c r="Q103" s="650">
        <f>SUM(Q102)*J102</f>
        <v>0</v>
      </c>
      <c r="R103" s="651"/>
      <c r="S103" s="651"/>
      <c r="T103" s="652"/>
      <c r="U103" s="654"/>
      <c r="V103" s="654"/>
      <c r="W103" s="654"/>
      <c r="X103" s="655"/>
      <c r="Y103" s="655"/>
      <c r="Z103" s="654"/>
      <c r="AA103" s="656"/>
      <c r="AB103" s="657"/>
      <c r="AC103" s="656"/>
      <c r="AD103" s="657"/>
      <c r="AE103" s="5436"/>
      <c r="AF103" s="5432"/>
      <c r="AG103" s="659"/>
      <c r="AH103" s="660"/>
      <c r="AI103" s="661" t="s">
        <v>1027</v>
      </c>
      <c r="AJ103" s="639"/>
      <c r="AK103" s="5412"/>
      <c r="AL103" s="5408"/>
      <c r="AM103" s="5409"/>
      <c r="AN103" s="5402"/>
      <c r="AO103" s="5403"/>
      <c r="AP103" s="5408"/>
      <c r="AQ103" s="5409"/>
      <c r="AR103" s="5402"/>
      <c r="AS103" s="5403"/>
      <c r="AT103" s="5408"/>
      <c r="AU103" s="5409"/>
      <c r="AV103" s="5402"/>
      <c r="AW103" s="5403"/>
      <c r="AX103" s="5402"/>
      <c r="AY103" s="5403"/>
      <c r="AZ103" s="5404"/>
    </row>
    <row r="104" spans="1:52" s="748" customFormat="1" ht="17.25">
      <c r="A104" s="554"/>
      <c r="B104" s="704"/>
      <c r="C104" s="727"/>
      <c r="D104" s="727" t="s">
        <v>1040</v>
      </c>
      <c r="E104" s="624" t="s">
        <v>1041</v>
      </c>
      <c r="F104" s="725"/>
      <c r="G104" s="726" t="s">
        <v>1042</v>
      </c>
      <c r="H104" s="624" t="s">
        <v>1043</v>
      </c>
      <c r="I104" s="624" t="s">
        <v>1044</v>
      </c>
      <c r="J104" s="727"/>
      <c r="K104" s="5433" t="s">
        <v>1026</v>
      </c>
      <c r="L104" s="718" t="s">
        <v>791</v>
      </c>
      <c r="M104" s="719">
        <v>12</v>
      </c>
      <c r="N104" s="719">
        <v>17</v>
      </c>
      <c r="O104" s="719">
        <v>7.5</v>
      </c>
      <c r="P104" s="628">
        <f>M104*N104</f>
        <v>204</v>
      </c>
      <c r="Q104" s="746">
        <f>O104*P104</f>
        <v>1530</v>
      </c>
      <c r="R104" s="731"/>
      <c r="S104" s="731"/>
      <c r="T104" s="732" t="s">
        <v>833</v>
      </c>
      <c r="U104" s="733"/>
      <c r="V104" s="733"/>
      <c r="W104" s="733"/>
      <c r="X104" s="734" t="s">
        <v>794</v>
      </c>
      <c r="Y104" s="734" t="s">
        <v>972</v>
      </c>
      <c r="Z104" s="733" t="s">
        <v>794</v>
      </c>
      <c r="AA104" s="736"/>
      <c r="AB104" s="735"/>
      <c r="AC104" s="736"/>
      <c r="AD104" s="735"/>
      <c r="AE104" s="760"/>
      <c r="AF104" s="5430">
        <v>15</v>
      </c>
      <c r="AG104" s="734"/>
      <c r="AH104" s="734" t="s">
        <v>1016</v>
      </c>
      <c r="AI104" s="737" t="s">
        <v>988</v>
      </c>
      <c r="AJ104" s="747"/>
      <c r="AK104" s="5440"/>
      <c r="AL104" s="5441"/>
      <c r="AM104" s="5442"/>
      <c r="AN104" s="5447"/>
      <c r="AO104" s="5448"/>
      <c r="AP104" s="5441"/>
      <c r="AQ104" s="5442"/>
      <c r="AR104" s="5447"/>
      <c r="AS104" s="5448"/>
      <c r="AT104" s="5441"/>
      <c r="AU104" s="5442"/>
      <c r="AV104" s="5447"/>
      <c r="AW104" s="5448"/>
      <c r="AX104" s="5447"/>
      <c r="AY104" s="5448"/>
      <c r="AZ104" s="5443"/>
    </row>
    <row r="105" spans="1:52" s="748" customFormat="1" ht="17.25">
      <c r="A105" s="554"/>
      <c r="B105" s="704"/>
      <c r="C105" s="620"/>
      <c r="D105" s="620"/>
      <c r="E105" s="621"/>
      <c r="F105" s="623"/>
      <c r="G105" s="623"/>
      <c r="H105" s="621"/>
      <c r="I105" s="621"/>
      <c r="J105" s="620"/>
      <c r="K105" s="5410"/>
      <c r="L105" s="749" t="s">
        <v>963</v>
      </c>
      <c r="M105" s="739">
        <v>12</v>
      </c>
      <c r="N105" s="739">
        <v>17</v>
      </c>
      <c r="O105" s="739">
        <v>5.5</v>
      </c>
      <c r="P105" s="740">
        <f>M105*N105</f>
        <v>204</v>
      </c>
      <c r="Q105" s="741">
        <f>O105*P105</f>
        <v>1122</v>
      </c>
      <c r="R105" s="630"/>
      <c r="S105" s="630"/>
      <c r="T105" s="742"/>
      <c r="U105" s="633"/>
      <c r="V105" s="633"/>
      <c r="W105" s="633"/>
      <c r="X105" s="632"/>
      <c r="Y105" s="632"/>
      <c r="Z105" s="633"/>
      <c r="AA105" s="634"/>
      <c r="AB105" s="635"/>
      <c r="AC105" s="634"/>
      <c r="AD105" s="635"/>
      <c r="AE105" s="761"/>
      <c r="AF105" s="5431"/>
      <c r="AG105" s="632"/>
      <c r="AH105" s="632"/>
      <c r="AI105" s="638" t="s">
        <v>1027</v>
      </c>
      <c r="AJ105" s="747"/>
      <c r="AK105" s="5440"/>
      <c r="AL105" s="5441"/>
      <c r="AM105" s="5442"/>
      <c r="AN105" s="5447"/>
      <c r="AO105" s="5448"/>
      <c r="AP105" s="5441"/>
      <c r="AQ105" s="5442"/>
      <c r="AR105" s="5447"/>
      <c r="AS105" s="5448"/>
      <c r="AT105" s="5441"/>
      <c r="AU105" s="5442"/>
      <c r="AV105" s="5447"/>
      <c r="AW105" s="5448"/>
      <c r="AX105" s="5447"/>
      <c r="AY105" s="5448"/>
      <c r="AZ105" s="5443"/>
    </row>
    <row r="106" spans="1:52" s="748" customFormat="1" ht="17.25">
      <c r="A106" s="554"/>
      <c r="B106" s="704"/>
      <c r="C106" s="647"/>
      <c r="D106" s="647"/>
      <c r="E106" s="648"/>
      <c r="F106" s="648"/>
      <c r="G106" s="648"/>
      <c r="H106" s="648"/>
      <c r="I106" s="648"/>
      <c r="J106" s="647"/>
      <c r="K106" s="5411"/>
      <c r="L106" s="5405" t="s">
        <v>855</v>
      </c>
      <c r="M106" s="5406"/>
      <c r="N106" s="5406"/>
      <c r="O106" s="5407"/>
      <c r="P106" s="744">
        <f>SUM(P104:P105)*J104</f>
        <v>0</v>
      </c>
      <c r="Q106" s="650">
        <f>SUM(Q104:Q105)*J104</f>
        <v>0</v>
      </c>
      <c r="R106" s="651"/>
      <c r="S106" s="651"/>
      <c r="T106" s="652"/>
      <c r="U106" s="654"/>
      <c r="V106" s="654"/>
      <c r="W106" s="654"/>
      <c r="X106" s="655"/>
      <c r="Y106" s="655"/>
      <c r="Z106" s="654"/>
      <c r="AA106" s="656"/>
      <c r="AB106" s="657"/>
      <c r="AC106" s="656"/>
      <c r="AD106" s="657"/>
      <c r="AE106" s="658"/>
      <c r="AF106" s="5432"/>
      <c r="AG106" s="659"/>
      <c r="AH106" s="660"/>
      <c r="AI106" s="661"/>
      <c r="AJ106" s="747"/>
      <c r="AK106" s="5440"/>
      <c r="AL106" s="5441"/>
      <c r="AM106" s="5442"/>
      <c r="AN106" s="5447"/>
      <c r="AO106" s="5448"/>
      <c r="AP106" s="5441"/>
      <c r="AQ106" s="5442"/>
      <c r="AR106" s="5447"/>
      <c r="AS106" s="5448"/>
      <c r="AT106" s="5441"/>
      <c r="AU106" s="5442"/>
      <c r="AV106" s="5447"/>
      <c r="AW106" s="5448"/>
      <c r="AX106" s="5447"/>
      <c r="AY106" s="5448"/>
      <c r="AZ106" s="5443"/>
    </row>
    <row r="107" spans="1:52" s="610" customFormat="1" ht="42" customHeight="1">
      <c r="A107" s="554"/>
      <c r="B107" s="704"/>
      <c r="C107" s="536" t="s">
        <v>898</v>
      </c>
      <c r="D107" s="536" t="s">
        <v>1045</v>
      </c>
      <c r="E107" s="537" t="s">
        <v>1046</v>
      </c>
      <c r="F107" s="538" t="s">
        <v>1047</v>
      </c>
      <c r="G107" s="539" t="s">
        <v>1042</v>
      </c>
      <c r="H107" s="537" t="s">
        <v>1048</v>
      </c>
      <c r="I107" s="537" t="s">
        <v>969</v>
      </c>
      <c r="J107" s="536">
        <v>1</v>
      </c>
      <c r="K107" s="5361" t="s">
        <v>1026</v>
      </c>
      <c r="L107" s="540" t="s">
        <v>791</v>
      </c>
      <c r="M107" s="541">
        <v>10</v>
      </c>
      <c r="N107" s="541">
        <v>35</v>
      </c>
      <c r="O107" s="541">
        <v>6</v>
      </c>
      <c r="P107" s="542">
        <f>M107*N107</f>
        <v>350</v>
      </c>
      <c r="Q107" s="543">
        <f>O107*P107</f>
        <v>2100</v>
      </c>
      <c r="R107" s="544"/>
      <c r="S107" s="544"/>
      <c r="T107" s="545" t="s">
        <v>833</v>
      </c>
      <c r="U107" s="546"/>
      <c r="V107" s="546"/>
      <c r="W107" s="546"/>
      <c r="X107" s="547" t="s">
        <v>794</v>
      </c>
      <c r="Y107" s="547" t="s">
        <v>794</v>
      </c>
      <c r="Z107" s="546" t="s">
        <v>794</v>
      </c>
      <c r="AA107" s="549"/>
      <c r="AB107" s="550"/>
      <c r="AC107" s="549"/>
      <c r="AD107" s="550"/>
      <c r="AE107" s="5416"/>
      <c r="AF107" s="5364">
        <v>15</v>
      </c>
      <c r="AG107" s="5390" t="s">
        <v>852</v>
      </c>
      <c r="AH107" s="547" t="s">
        <v>852</v>
      </c>
      <c r="AI107" s="552" t="s">
        <v>1049</v>
      </c>
      <c r="AJ107" s="553"/>
      <c r="AK107" s="5367"/>
      <c r="AL107" s="5368"/>
      <c r="AM107" s="5354"/>
      <c r="AN107" s="5355"/>
      <c r="AO107" s="5356">
        <v>43670</v>
      </c>
      <c r="AP107" s="5357"/>
      <c r="AQ107" s="5354">
        <v>43675</v>
      </c>
      <c r="AR107" s="5355"/>
      <c r="AS107" s="5356">
        <v>43679</v>
      </c>
      <c r="AT107" s="5357"/>
      <c r="AU107" s="5354"/>
      <c r="AV107" s="5355"/>
      <c r="AW107" s="5356">
        <v>43690</v>
      </c>
      <c r="AX107" s="5394"/>
      <c r="AY107" s="5356">
        <v>43707</v>
      </c>
      <c r="AZ107" s="5393"/>
    </row>
    <row r="108" spans="1:52" s="610" customFormat="1" ht="42" customHeight="1">
      <c r="A108" s="554"/>
      <c r="B108" s="704"/>
      <c r="C108" s="556"/>
      <c r="D108" s="556"/>
      <c r="E108" s="557"/>
      <c r="F108" s="558"/>
      <c r="G108" s="558"/>
      <c r="H108" s="557"/>
      <c r="I108" s="557"/>
      <c r="J108" s="556"/>
      <c r="K108" s="5362"/>
      <c r="L108" s="575"/>
      <c r="M108" s="762"/>
      <c r="N108" s="762"/>
      <c r="O108" s="762"/>
      <c r="P108" s="763">
        <f>M108*N108</f>
        <v>0</v>
      </c>
      <c r="Q108" s="764">
        <f>O108*P108</f>
        <v>0</v>
      </c>
      <c r="R108" s="563"/>
      <c r="S108" s="563"/>
      <c r="T108" s="564"/>
      <c r="U108" s="565"/>
      <c r="V108" s="565"/>
      <c r="W108" s="565"/>
      <c r="X108" s="566"/>
      <c r="Y108" s="566"/>
      <c r="Z108" s="565"/>
      <c r="AA108" s="568"/>
      <c r="AB108" s="569"/>
      <c r="AC108" s="568"/>
      <c r="AD108" s="569"/>
      <c r="AE108" s="5417"/>
      <c r="AF108" s="5365"/>
      <c r="AG108" s="5391"/>
      <c r="AH108" s="566"/>
      <c r="AI108" s="571" t="s">
        <v>1050</v>
      </c>
      <c r="AJ108" s="553"/>
      <c r="AK108" s="5367"/>
      <c r="AL108" s="5368"/>
      <c r="AM108" s="5354"/>
      <c r="AN108" s="5355"/>
      <c r="AO108" s="5356"/>
      <c r="AP108" s="5357"/>
      <c r="AQ108" s="5354"/>
      <c r="AR108" s="5355"/>
      <c r="AS108" s="5356"/>
      <c r="AT108" s="5357"/>
      <c r="AU108" s="5354"/>
      <c r="AV108" s="5355"/>
      <c r="AW108" s="5356"/>
      <c r="AX108" s="5394"/>
      <c r="AY108" s="5356"/>
      <c r="AZ108" s="5393"/>
    </row>
    <row r="109" spans="1:52" s="610" customFormat="1" ht="42" customHeight="1">
      <c r="A109" s="554"/>
      <c r="B109" s="704"/>
      <c r="C109" s="580" t="str">
        <f>C107</f>
        <v>WP-4</v>
      </c>
      <c r="D109" s="580"/>
      <c r="E109" s="581"/>
      <c r="F109" s="581"/>
      <c r="G109" s="581"/>
      <c r="H109" s="581"/>
      <c r="I109" s="581"/>
      <c r="J109" s="580"/>
      <c r="K109" s="5363"/>
      <c r="L109" s="582" t="s">
        <v>855</v>
      </c>
      <c r="M109" s="583"/>
      <c r="N109" s="583"/>
      <c r="O109" s="584"/>
      <c r="P109" s="666">
        <f>SUM(P107)*J107</f>
        <v>350</v>
      </c>
      <c r="Q109" s="586">
        <f>SUM(Q107)*J107</f>
        <v>2100</v>
      </c>
      <c r="R109" s="587"/>
      <c r="S109" s="587"/>
      <c r="T109" s="588"/>
      <c r="U109" s="589"/>
      <c r="V109" s="589"/>
      <c r="W109" s="589"/>
      <c r="X109" s="590"/>
      <c r="Y109" s="590"/>
      <c r="Z109" s="589"/>
      <c r="AA109" s="591"/>
      <c r="AB109" s="592"/>
      <c r="AC109" s="591"/>
      <c r="AD109" s="592"/>
      <c r="AE109" s="5418"/>
      <c r="AF109" s="5366"/>
      <c r="AG109" s="5392"/>
      <c r="AH109" s="594"/>
      <c r="AI109" s="595" t="s">
        <v>1051</v>
      </c>
      <c r="AJ109" s="553" t="str">
        <f>I107</f>
        <v>PS</v>
      </c>
      <c r="AK109" s="5367"/>
      <c r="AL109" s="5368"/>
      <c r="AM109" s="5354"/>
      <c r="AN109" s="5355"/>
      <c r="AO109" s="5356"/>
      <c r="AP109" s="5357"/>
      <c r="AQ109" s="5354"/>
      <c r="AR109" s="5355"/>
      <c r="AS109" s="5356"/>
      <c r="AT109" s="5357"/>
      <c r="AU109" s="5354"/>
      <c r="AV109" s="5355"/>
      <c r="AW109" s="5356"/>
      <c r="AX109" s="5394"/>
      <c r="AY109" s="5356"/>
      <c r="AZ109" s="5393"/>
    </row>
    <row r="110" spans="1:52" s="748" customFormat="1" ht="33">
      <c r="A110" s="554"/>
      <c r="B110" s="704"/>
      <c r="C110" s="620"/>
      <c r="D110" s="620" t="s">
        <v>1052</v>
      </c>
      <c r="E110" s="621" t="s">
        <v>1053</v>
      </c>
      <c r="F110" s="621"/>
      <c r="G110" s="621" t="s">
        <v>1054</v>
      </c>
      <c r="H110" s="624" t="s">
        <v>1055</v>
      </c>
      <c r="I110" s="621" t="s">
        <v>1056</v>
      </c>
      <c r="J110" s="620"/>
      <c r="K110" s="5433" t="s">
        <v>1057</v>
      </c>
      <c r="L110" s="756" t="s">
        <v>791</v>
      </c>
      <c r="M110" s="757">
        <v>16</v>
      </c>
      <c r="N110" s="757">
        <v>32</v>
      </c>
      <c r="O110" s="757">
        <v>6.5</v>
      </c>
      <c r="P110" s="758">
        <f>M110*N110</f>
        <v>512</v>
      </c>
      <c r="Q110" s="759">
        <f>O110*P110</f>
        <v>3328</v>
      </c>
      <c r="R110" s="630"/>
      <c r="S110" s="630"/>
      <c r="T110" s="742" t="s">
        <v>833</v>
      </c>
      <c r="U110" s="633"/>
      <c r="V110" s="633"/>
      <c r="W110" s="633"/>
      <c r="X110" s="734" t="s">
        <v>972</v>
      </c>
      <c r="Y110" s="632" t="s">
        <v>794</v>
      </c>
      <c r="Z110" s="633" t="s">
        <v>794</v>
      </c>
      <c r="AA110" s="634"/>
      <c r="AB110" s="635"/>
      <c r="AC110" s="634"/>
      <c r="AD110" s="635"/>
      <c r="AE110" s="5434"/>
      <c r="AF110" s="5430">
        <v>15</v>
      </c>
      <c r="AG110" s="765"/>
      <c r="AH110" s="766" t="s">
        <v>833</v>
      </c>
      <c r="AI110" s="638" t="s">
        <v>988</v>
      </c>
      <c r="AJ110" s="747"/>
      <c r="AK110" s="5440"/>
      <c r="AL110" s="5441"/>
      <c r="AM110" s="5442"/>
      <c r="AN110" s="5447"/>
      <c r="AO110" s="5448"/>
      <c r="AP110" s="5441"/>
      <c r="AQ110" s="5442"/>
      <c r="AR110" s="5447"/>
      <c r="AS110" s="5448"/>
      <c r="AT110" s="5441"/>
      <c r="AU110" s="5442"/>
      <c r="AV110" s="5447"/>
      <c r="AW110" s="5448"/>
      <c r="AX110" s="5447"/>
      <c r="AY110" s="5448"/>
      <c r="AZ110" s="5443"/>
    </row>
    <row r="111" spans="1:52" s="748" customFormat="1" ht="17.25">
      <c r="A111" s="554"/>
      <c r="B111" s="704"/>
      <c r="C111" s="620"/>
      <c r="D111" s="620"/>
      <c r="E111" s="621"/>
      <c r="F111" s="621"/>
      <c r="G111" s="621"/>
      <c r="H111" s="648"/>
      <c r="I111" s="621"/>
      <c r="J111" s="620"/>
      <c r="K111" s="5411"/>
      <c r="L111" s="5405" t="s">
        <v>1058</v>
      </c>
      <c r="M111" s="5406"/>
      <c r="N111" s="5406"/>
      <c r="O111" s="5407"/>
      <c r="P111" s="744">
        <f>SUM(P110)*J110</f>
        <v>0</v>
      </c>
      <c r="Q111" s="650">
        <f>SUM(Q110)*J110</f>
        <v>0</v>
      </c>
      <c r="R111" s="630"/>
      <c r="S111" s="630"/>
      <c r="T111" s="742"/>
      <c r="U111" s="633"/>
      <c r="V111" s="633"/>
      <c r="W111" s="633"/>
      <c r="X111" s="632"/>
      <c r="Y111" s="632"/>
      <c r="Z111" s="633"/>
      <c r="AA111" s="634"/>
      <c r="AB111" s="635"/>
      <c r="AC111" s="634"/>
      <c r="AD111" s="635"/>
      <c r="AE111" s="5436"/>
      <c r="AF111" s="5432"/>
      <c r="AG111" s="765"/>
      <c r="AH111" s="755"/>
      <c r="AI111" s="767" t="s">
        <v>1027</v>
      </c>
      <c r="AJ111" s="747"/>
      <c r="AK111" s="5440"/>
      <c r="AL111" s="5441"/>
      <c r="AM111" s="5442"/>
      <c r="AN111" s="5447"/>
      <c r="AO111" s="5448"/>
      <c r="AP111" s="5441"/>
      <c r="AQ111" s="5442"/>
      <c r="AR111" s="5447"/>
      <c r="AS111" s="5448"/>
      <c r="AT111" s="5441"/>
      <c r="AU111" s="5442"/>
      <c r="AV111" s="5447"/>
      <c r="AW111" s="5448"/>
      <c r="AX111" s="5447"/>
      <c r="AY111" s="5448"/>
      <c r="AZ111" s="5443"/>
    </row>
    <row r="112" spans="1:52" s="787" customFormat="1" ht="42" customHeight="1">
      <c r="A112" s="768"/>
      <c r="B112" s="769"/>
      <c r="C112" s="770" t="s">
        <v>898</v>
      </c>
      <c r="D112" s="770" t="s">
        <v>1059</v>
      </c>
      <c r="E112" s="771" t="s">
        <v>1060</v>
      </c>
      <c r="F112" s="772" t="s">
        <v>1061</v>
      </c>
      <c r="G112" s="773" t="s">
        <v>1062</v>
      </c>
      <c r="H112" s="771" t="s">
        <v>1063</v>
      </c>
      <c r="I112" s="771" t="s">
        <v>969</v>
      </c>
      <c r="J112" s="770">
        <v>0</v>
      </c>
      <c r="K112" s="5453" t="s">
        <v>1026</v>
      </c>
      <c r="L112" s="774" t="s">
        <v>791</v>
      </c>
      <c r="M112" s="775">
        <v>21</v>
      </c>
      <c r="N112" s="775">
        <v>35</v>
      </c>
      <c r="O112" s="775">
        <v>8</v>
      </c>
      <c r="P112" s="776"/>
      <c r="Q112" s="777"/>
      <c r="R112" s="778"/>
      <c r="S112" s="778"/>
      <c r="T112" s="779" t="s">
        <v>833</v>
      </c>
      <c r="U112" s="780"/>
      <c r="V112" s="780"/>
      <c r="W112" s="780"/>
      <c r="X112" s="781" t="s">
        <v>794</v>
      </c>
      <c r="Y112" s="781" t="s">
        <v>1064</v>
      </c>
      <c r="Z112" s="780" t="s">
        <v>794</v>
      </c>
      <c r="AA112" s="782"/>
      <c r="AB112" s="783"/>
      <c r="AC112" s="782"/>
      <c r="AD112" s="783"/>
      <c r="AE112" s="5456" t="s">
        <v>1065</v>
      </c>
      <c r="AF112" s="784">
        <v>18</v>
      </c>
      <c r="AG112" s="5459" t="s">
        <v>852</v>
      </c>
      <c r="AH112" s="781" t="s">
        <v>852</v>
      </c>
      <c r="AI112" s="785" t="s">
        <v>1066</v>
      </c>
      <c r="AJ112" s="786"/>
      <c r="AK112" s="5462">
        <v>43654</v>
      </c>
      <c r="AL112" s="5451"/>
      <c r="AM112" s="5452"/>
      <c r="AN112" s="5449"/>
      <c r="AO112" s="5450">
        <v>43654</v>
      </c>
      <c r="AP112" s="5451"/>
      <c r="AQ112" s="5452"/>
      <c r="AR112" s="5449"/>
      <c r="AS112" s="5450">
        <v>43658</v>
      </c>
      <c r="AT112" s="5451"/>
      <c r="AU112" s="5452"/>
      <c r="AV112" s="5449"/>
      <c r="AW112" s="5450">
        <v>43690</v>
      </c>
      <c r="AX112" s="5464"/>
      <c r="AY112" s="5450">
        <v>43707</v>
      </c>
      <c r="AZ112" s="5463"/>
    </row>
    <row r="113" spans="1:52" s="787" customFormat="1" ht="42" customHeight="1">
      <c r="A113" s="768"/>
      <c r="B113" s="769"/>
      <c r="C113" s="788"/>
      <c r="D113" s="788"/>
      <c r="E113" s="789"/>
      <c r="F113" s="790"/>
      <c r="G113" s="790"/>
      <c r="H113" s="789"/>
      <c r="I113" s="789"/>
      <c r="J113" s="788"/>
      <c r="K113" s="5454"/>
      <c r="L113" s="791" t="s">
        <v>963</v>
      </c>
      <c r="M113" s="792">
        <v>13</v>
      </c>
      <c r="N113" s="792">
        <v>20</v>
      </c>
      <c r="O113" s="792">
        <v>7</v>
      </c>
      <c r="P113" s="793"/>
      <c r="Q113" s="794"/>
      <c r="R113" s="795"/>
      <c r="S113" s="795"/>
      <c r="T113" s="796"/>
      <c r="U113" s="797"/>
      <c r="V113" s="797"/>
      <c r="W113" s="797"/>
      <c r="X113" s="798"/>
      <c r="Y113" s="798"/>
      <c r="Z113" s="797"/>
      <c r="AA113" s="799"/>
      <c r="AB113" s="800"/>
      <c r="AC113" s="799"/>
      <c r="AD113" s="800"/>
      <c r="AE113" s="5457"/>
      <c r="AF113" s="801" t="s">
        <v>1067</v>
      </c>
      <c r="AG113" s="5460"/>
      <c r="AH113" s="798"/>
      <c r="AI113" s="579" t="s">
        <v>1027</v>
      </c>
      <c r="AJ113" s="786"/>
      <c r="AK113" s="5462"/>
      <c r="AL113" s="5451"/>
      <c r="AM113" s="5452"/>
      <c r="AN113" s="5449"/>
      <c r="AO113" s="5450"/>
      <c r="AP113" s="5451"/>
      <c r="AQ113" s="5452"/>
      <c r="AR113" s="5449"/>
      <c r="AS113" s="5450"/>
      <c r="AT113" s="5451"/>
      <c r="AU113" s="5452"/>
      <c r="AV113" s="5449"/>
      <c r="AW113" s="5450"/>
      <c r="AX113" s="5464"/>
      <c r="AY113" s="5450"/>
      <c r="AZ113" s="5463"/>
    </row>
    <row r="114" spans="1:52" s="787" customFormat="1" ht="42" customHeight="1">
      <c r="A114" s="768"/>
      <c r="B114" s="769"/>
      <c r="C114" s="802" t="str">
        <f>C112</f>
        <v>WP-4</v>
      </c>
      <c r="D114" s="802"/>
      <c r="E114" s="803"/>
      <c r="F114" s="790"/>
      <c r="G114" s="803"/>
      <c r="H114" s="803"/>
      <c r="I114" s="803"/>
      <c r="J114" s="802"/>
      <c r="K114" s="5455"/>
      <c r="L114" s="804" t="s">
        <v>855</v>
      </c>
      <c r="M114" s="805"/>
      <c r="N114" s="805"/>
      <c r="O114" s="806"/>
      <c r="P114" s="807">
        <f>SUM(P112:P113)*J112</f>
        <v>0</v>
      </c>
      <c r="Q114" s="808">
        <f>SUM(Q112:Q113)*J112</f>
        <v>0</v>
      </c>
      <c r="R114" s="809"/>
      <c r="S114" s="809"/>
      <c r="T114" s="810"/>
      <c r="U114" s="811"/>
      <c r="V114" s="811"/>
      <c r="W114" s="811"/>
      <c r="X114" s="812"/>
      <c r="Y114" s="812"/>
      <c r="Z114" s="811"/>
      <c r="AA114" s="813"/>
      <c r="AB114" s="814"/>
      <c r="AC114" s="813"/>
      <c r="AD114" s="814"/>
      <c r="AE114" s="5458"/>
      <c r="AF114" s="815"/>
      <c r="AG114" s="5461"/>
      <c r="AH114" s="816"/>
      <c r="AI114" s="817" t="s">
        <v>1068</v>
      </c>
      <c r="AJ114" s="786" t="str">
        <f>I112</f>
        <v>PS</v>
      </c>
      <c r="AK114" s="5462"/>
      <c r="AL114" s="5451"/>
      <c r="AM114" s="5452"/>
      <c r="AN114" s="5449"/>
      <c r="AO114" s="5450"/>
      <c r="AP114" s="5451"/>
      <c r="AQ114" s="5452"/>
      <c r="AR114" s="5449"/>
      <c r="AS114" s="5450"/>
      <c r="AT114" s="5451"/>
      <c r="AU114" s="5452"/>
      <c r="AV114" s="5449"/>
      <c r="AW114" s="5450"/>
      <c r="AX114" s="5464"/>
      <c r="AY114" s="5450"/>
      <c r="AZ114" s="5463"/>
    </row>
    <row r="115" spans="1:52" s="748" customFormat="1" ht="33">
      <c r="A115" s="554"/>
      <c r="B115" s="704"/>
      <c r="C115" s="727"/>
      <c r="D115" s="727" t="s">
        <v>1069</v>
      </c>
      <c r="E115" s="624" t="s">
        <v>1070</v>
      </c>
      <c r="F115" s="725"/>
      <c r="G115" s="726" t="s">
        <v>1071</v>
      </c>
      <c r="H115" s="624" t="s">
        <v>1072</v>
      </c>
      <c r="I115" s="624" t="s">
        <v>1073</v>
      </c>
      <c r="J115" s="727"/>
      <c r="K115" s="5433" t="s">
        <v>1026</v>
      </c>
      <c r="L115" s="718" t="s">
        <v>791</v>
      </c>
      <c r="M115" s="719">
        <v>13</v>
      </c>
      <c r="N115" s="719">
        <v>55</v>
      </c>
      <c r="O115" s="719">
        <v>3.5</v>
      </c>
      <c r="P115" s="628">
        <f>M115*N115</f>
        <v>715</v>
      </c>
      <c r="Q115" s="746">
        <f>O115*P115</f>
        <v>2502.5</v>
      </c>
      <c r="R115" s="731"/>
      <c r="S115" s="731"/>
      <c r="T115" s="732" t="s">
        <v>1074</v>
      </c>
      <c r="U115" s="733"/>
      <c r="V115" s="733"/>
      <c r="W115" s="733"/>
      <c r="X115" s="734" t="s">
        <v>794</v>
      </c>
      <c r="Y115" s="734" t="s">
        <v>794</v>
      </c>
      <c r="Z115" s="733" t="s">
        <v>1064</v>
      </c>
      <c r="AA115" s="736"/>
      <c r="AB115" s="735"/>
      <c r="AC115" s="736"/>
      <c r="AD115" s="735"/>
      <c r="AE115" s="5434" t="s">
        <v>1075</v>
      </c>
      <c r="AF115" s="5430">
        <v>15</v>
      </c>
      <c r="AG115" s="734"/>
      <c r="AH115" s="734"/>
      <c r="AI115" s="737" t="s">
        <v>1076</v>
      </c>
      <c r="AJ115" s="747"/>
      <c r="AK115" s="5440"/>
      <c r="AL115" s="5441"/>
      <c r="AM115" s="5442"/>
      <c r="AN115" s="5447"/>
      <c r="AO115" s="5448"/>
      <c r="AP115" s="5441"/>
      <c r="AQ115" s="5442"/>
      <c r="AR115" s="5447"/>
      <c r="AS115" s="5448"/>
      <c r="AT115" s="5441"/>
      <c r="AU115" s="5442"/>
      <c r="AV115" s="5447"/>
      <c r="AW115" s="5448"/>
      <c r="AX115" s="5447"/>
      <c r="AY115" s="5448"/>
      <c r="AZ115" s="5443"/>
    </row>
    <row r="116" spans="1:52" s="748" customFormat="1" ht="17.25">
      <c r="A116" s="554"/>
      <c r="B116" s="704"/>
      <c r="C116" s="620"/>
      <c r="D116" s="620"/>
      <c r="E116" s="621"/>
      <c r="F116" s="623"/>
      <c r="G116" s="623"/>
      <c r="H116" s="621"/>
      <c r="I116" s="621"/>
      <c r="J116" s="620"/>
      <c r="K116" s="5410"/>
      <c r="L116" s="749" t="s">
        <v>963</v>
      </c>
      <c r="M116" s="739">
        <v>13</v>
      </c>
      <c r="N116" s="739">
        <v>55</v>
      </c>
      <c r="O116" s="739">
        <v>7</v>
      </c>
      <c r="P116" s="740">
        <f>M116*N116</f>
        <v>715</v>
      </c>
      <c r="Q116" s="741">
        <f>O116*P116</f>
        <v>5005</v>
      </c>
      <c r="R116" s="630"/>
      <c r="S116" s="630"/>
      <c r="T116" s="742"/>
      <c r="U116" s="633"/>
      <c r="V116" s="633"/>
      <c r="W116" s="633"/>
      <c r="X116" s="632"/>
      <c r="Y116" s="632"/>
      <c r="Z116" s="633"/>
      <c r="AA116" s="634"/>
      <c r="AB116" s="635"/>
      <c r="AC116" s="634"/>
      <c r="AD116" s="635"/>
      <c r="AE116" s="5435"/>
      <c r="AF116" s="5431"/>
      <c r="AG116" s="632"/>
      <c r="AH116" s="632"/>
      <c r="AI116" s="638" t="s">
        <v>1027</v>
      </c>
      <c r="AJ116" s="747"/>
      <c r="AK116" s="5440"/>
      <c r="AL116" s="5441"/>
      <c r="AM116" s="5442"/>
      <c r="AN116" s="5447"/>
      <c r="AO116" s="5448"/>
      <c r="AP116" s="5441"/>
      <c r="AQ116" s="5442"/>
      <c r="AR116" s="5447"/>
      <c r="AS116" s="5448"/>
      <c r="AT116" s="5441"/>
      <c r="AU116" s="5442"/>
      <c r="AV116" s="5447"/>
      <c r="AW116" s="5448"/>
      <c r="AX116" s="5447"/>
      <c r="AY116" s="5448"/>
      <c r="AZ116" s="5443"/>
    </row>
    <row r="117" spans="1:52" s="748" customFormat="1" ht="17.25">
      <c r="A117" s="554"/>
      <c r="B117" s="704"/>
      <c r="C117" s="647"/>
      <c r="D117" s="647"/>
      <c r="E117" s="648"/>
      <c r="F117" s="623"/>
      <c r="G117" s="648"/>
      <c r="H117" s="648"/>
      <c r="I117" s="648"/>
      <c r="J117" s="647"/>
      <c r="K117" s="5411"/>
      <c r="L117" s="5405" t="s">
        <v>855</v>
      </c>
      <c r="M117" s="5406"/>
      <c r="N117" s="5406"/>
      <c r="O117" s="5407"/>
      <c r="P117" s="744">
        <f>SUM(P115:P116)*J115</f>
        <v>0</v>
      </c>
      <c r="Q117" s="650">
        <f>SUM(Q115:Q116)*J115</f>
        <v>0</v>
      </c>
      <c r="R117" s="651"/>
      <c r="S117" s="651"/>
      <c r="T117" s="652"/>
      <c r="U117" s="654"/>
      <c r="V117" s="654"/>
      <c r="W117" s="654"/>
      <c r="X117" s="655"/>
      <c r="Y117" s="655"/>
      <c r="Z117" s="654"/>
      <c r="AA117" s="656"/>
      <c r="AB117" s="657"/>
      <c r="AC117" s="656"/>
      <c r="AD117" s="657"/>
      <c r="AE117" s="5436"/>
      <c r="AF117" s="5432"/>
      <c r="AG117" s="659"/>
      <c r="AH117" s="660"/>
      <c r="AI117" s="661"/>
      <c r="AJ117" s="747"/>
      <c r="AK117" s="5440"/>
      <c r="AL117" s="5441"/>
      <c r="AM117" s="5442"/>
      <c r="AN117" s="5447"/>
      <c r="AO117" s="5448"/>
      <c r="AP117" s="5441"/>
      <c r="AQ117" s="5442"/>
      <c r="AR117" s="5447"/>
      <c r="AS117" s="5448"/>
      <c r="AT117" s="5441"/>
      <c r="AU117" s="5442"/>
      <c r="AV117" s="5447"/>
      <c r="AW117" s="5448"/>
      <c r="AX117" s="5447"/>
      <c r="AY117" s="5448"/>
      <c r="AZ117" s="5443"/>
    </row>
    <row r="118" spans="1:52" s="610" customFormat="1" ht="27">
      <c r="A118" s="554"/>
      <c r="B118" s="704"/>
      <c r="C118" s="727" t="s">
        <v>898</v>
      </c>
      <c r="D118" s="727" t="s">
        <v>1077</v>
      </c>
      <c r="E118" s="624"/>
      <c r="F118" s="725" t="s">
        <v>1078</v>
      </c>
      <c r="G118" s="726" t="s">
        <v>1079</v>
      </c>
      <c r="H118" s="624" t="s">
        <v>1080</v>
      </c>
      <c r="I118" s="624" t="s">
        <v>1073</v>
      </c>
      <c r="J118" s="727"/>
      <c r="K118" s="5433" t="s">
        <v>1026</v>
      </c>
      <c r="L118" s="718" t="s">
        <v>791</v>
      </c>
      <c r="M118" s="818">
        <v>6.5</v>
      </c>
      <c r="N118" s="818">
        <v>12</v>
      </c>
      <c r="O118" s="818">
        <v>3.5</v>
      </c>
      <c r="P118" s="628">
        <f>M118*N118</f>
        <v>78</v>
      </c>
      <c r="Q118" s="746">
        <f>O118*P118</f>
        <v>273</v>
      </c>
      <c r="R118" s="731"/>
      <c r="S118" s="731"/>
      <c r="T118" s="732" t="s">
        <v>1081</v>
      </c>
      <c r="U118" s="733"/>
      <c r="V118" s="733"/>
      <c r="W118" s="733"/>
      <c r="X118" s="734" t="s">
        <v>1064</v>
      </c>
      <c r="Y118" s="734" t="s">
        <v>1064</v>
      </c>
      <c r="Z118" s="733" t="s">
        <v>794</v>
      </c>
      <c r="AA118" s="736"/>
      <c r="AB118" s="735"/>
      <c r="AC118" s="736"/>
      <c r="AD118" s="735"/>
      <c r="AE118" s="5434"/>
      <c r="AF118" s="5430">
        <v>15</v>
      </c>
      <c r="AG118" s="5437" t="s">
        <v>852</v>
      </c>
      <c r="AH118" s="734" t="s">
        <v>833</v>
      </c>
      <c r="AI118" s="737" t="s">
        <v>1082</v>
      </c>
      <c r="AJ118" s="553"/>
      <c r="AK118" s="5367"/>
      <c r="AL118" s="5368"/>
      <c r="AM118" s="5354"/>
      <c r="AN118" s="5355"/>
      <c r="AO118" s="5356">
        <v>43670</v>
      </c>
      <c r="AP118" s="5357"/>
      <c r="AQ118" s="5354">
        <v>43675</v>
      </c>
      <c r="AR118" s="5355"/>
      <c r="AS118" s="5356">
        <v>43679</v>
      </c>
      <c r="AT118" s="5357"/>
      <c r="AU118" s="5354"/>
      <c r="AV118" s="5355"/>
      <c r="AW118" s="5356">
        <v>43690</v>
      </c>
      <c r="AX118" s="5394"/>
      <c r="AY118" s="5356">
        <v>43707</v>
      </c>
      <c r="AZ118" s="5393"/>
    </row>
    <row r="119" spans="1:52" s="610" customFormat="1" ht="27">
      <c r="A119" s="554"/>
      <c r="B119" s="704"/>
      <c r="C119" s="620"/>
      <c r="D119" s="620"/>
      <c r="E119" s="621"/>
      <c r="F119" s="623"/>
      <c r="G119" s="623"/>
      <c r="H119" s="621"/>
      <c r="I119" s="621"/>
      <c r="J119" s="620"/>
      <c r="K119" s="5410"/>
      <c r="L119" s="749"/>
      <c r="M119" s="819"/>
      <c r="N119" s="819"/>
      <c r="O119" s="819"/>
      <c r="P119" s="740">
        <f>M119*N119</f>
        <v>0</v>
      </c>
      <c r="Q119" s="741">
        <f>O119*P119</f>
        <v>0</v>
      </c>
      <c r="R119" s="630"/>
      <c r="S119" s="630"/>
      <c r="T119" s="742"/>
      <c r="U119" s="633"/>
      <c r="V119" s="633"/>
      <c r="W119" s="633"/>
      <c r="X119" s="632"/>
      <c r="Y119" s="632"/>
      <c r="Z119" s="633"/>
      <c r="AA119" s="634"/>
      <c r="AB119" s="635"/>
      <c r="AC119" s="634"/>
      <c r="AD119" s="635"/>
      <c r="AE119" s="5435"/>
      <c r="AF119" s="5431"/>
      <c r="AG119" s="5438"/>
      <c r="AH119" s="632"/>
      <c r="AI119" s="638" t="s">
        <v>1083</v>
      </c>
      <c r="AJ119" s="553"/>
      <c r="AK119" s="5367"/>
      <c r="AL119" s="5368"/>
      <c r="AM119" s="5354"/>
      <c r="AN119" s="5355"/>
      <c r="AO119" s="5356"/>
      <c r="AP119" s="5357"/>
      <c r="AQ119" s="5354"/>
      <c r="AR119" s="5355"/>
      <c r="AS119" s="5356"/>
      <c r="AT119" s="5357"/>
      <c r="AU119" s="5354"/>
      <c r="AV119" s="5355"/>
      <c r="AW119" s="5356"/>
      <c r="AX119" s="5394"/>
      <c r="AY119" s="5356"/>
      <c r="AZ119" s="5393"/>
    </row>
    <row r="120" spans="1:52" s="610" customFormat="1" ht="27">
      <c r="A120" s="554"/>
      <c r="B120" s="704"/>
      <c r="C120" s="647" t="str">
        <f>C118</f>
        <v>WP-4</v>
      </c>
      <c r="D120" s="647"/>
      <c r="E120" s="648"/>
      <c r="F120" s="623"/>
      <c r="G120" s="648"/>
      <c r="H120" s="648"/>
      <c r="I120" s="648"/>
      <c r="J120" s="647"/>
      <c r="K120" s="5411"/>
      <c r="L120" s="820" t="s">
        <v>1084</v>
      </c>
      <c r="M120" s="821"/>
      <c r="N120" s="821"/>
      <c r="O120" s="822"/>
      <c r="P120" s="744">
        <f>SUM(P118)*J118</f>
        <v>0</v>
      </c>
      <c r="Q120" s="650">
        <f>SUM(Q118)*J118</f>
        <v>0</v>
      </c>
      <c r="R120" s="651"/>
      <c r="S120" s="651"/>
      <c r="T120" s="652"/>
      <c r="U120" s="654"/>
      <c r="V120" s="654"/>
      <c r="W120" s="654"/>
      <c r="X120" s="655"/>
      <c r="Y120" s="655"/>
      <c r="Z120" s="654"/>
      <c r="AA120" s="656"/>
      <c r="AB120" s="657"/>
      <c r="AC120" s="656"/>
      <c r="AD120" s="657"/>
      <c r="AE120" s="5436"/>
      <c r="AF120" s="5432"/>
      <c r="AG120" s="5439"/>
      <c r="AH120" s="660"/>
      <c r="AI120" s="745" t="s">
        <v>1085</v>
      </c>
      <c r="AJ120" s="553"/>
      <c r="AK120" s="5367"/>
      <c r="AL120" s="5368"/>
      <c r="AM120" s="5354"/>
      <c r="AN120" s="5355"/>
      <c r="AO120" s="5356"/>
      <c r="AP120" s="5357"/>
      <c r="AQ120" s="5354"/>
      <c r="AR120" s="5355"/>
      <c r="AS120" s="5356"/>
      <c r="AT120" s="5357"/>
      <c r="AU120" s="5354"/>
      <c r="AV120" s="5355"/>
      <c r="AW120" s="5356"/>
      <c r="AX120" s="5394"/>
      <c r="AY120" s="5356"/>
      <c r="AZ120" s="5393"/>
    </row>
    <row r="121" spans="1:52" s="748" customFormat="1" ht="33">
      <c r="A121" s="554"/>
      <c r="B121" s="704"/>
      <c r="C121" s="727"/>
      <c r="D121" s="727" t="s">
        <v>1086</v>
      </c>
      <c r="E121" s="624"/>
      <c r="F121" s="725"/>
      <c r="G121" s="726"/>
      <c r="H121" s="624" t="s">
        <v>1087</v>
      </c>
      <c r="I121" s="624" t="s">
        <v>1088</v>
      </c>
      <c r="J121" s="727"/>
      <c r="K121" s="5433" t="s">
        <v>1089</v>
      </c>
      <c r="L121" s="718" t="s">
        <v>1090</v>
      </c>
      <c r="M121" s="818"/>
      <c r="N121" s="818"/>
      <c r="O121" s="818"/>
      <c r="P121" s="628">
        <f>M121*N121</f>
        <v>0</v>
      </c>
      <c r="Q121" s="746">
        <f>O121*P121</f>
        <v>0</v>
      </c>
      <c r="R121" s="731"/>
      <c r="S121" s="731"/>
      <c r="T121" s="732" t="s">
        <v>1091</v>
      </c>
      <c r="U121" s="733"/>
      <c r="V121" s="733"/>
      <c r="W121" s="733"/>
      <c r="X121" s="734" t="s">
        <v>199</v>
      </c>
      <c r="Y121" s="734" t="s">
        <v>1092</v>
      </c>
      <c r="Z121" s="733" t="s">
        <v>1064</v>
      </c>
      <c r="AA121" s="736"/>
      <c r="AB121" s="735"/>
      <c r="AC121" s="736"/>
      <c r="AD121" s="735"/>
      <c r="AE121" s="5434"/>
      <c r="AF121" s="5430">
        <v>15</v>
      </c>
      <c r="AG121" s="734"/>
      <c r="AH121" s="734"/>
      <c r="AI121" s="737" t="s">
        <v>1093</v>
      </c>
      <c r="AJ121" s="747"/>
      <c r="AK121" s="5440"/>
      <c r="AL121" s="5441"/>
      <c r="AM121" s="5442"/>
      <c r="AN121" s="5447"/>
      <c r="AO121" s="5448"/>
      <c r="AP121" s="5441"/>
      <c r="AQ121" s="5442"/>
      <c r="AR121" s="5447"/>
      <c r="AS121" s="5448"/>
      <c r="AT121" s="5441"/>
      <c r="AU121" s="5442"/>
      <c r="AV121" s="5447"/>
      <c r="AW121" s="5448"/>
      <c r="AX121" s="5447"/>
      <c r="AY121" s="5448"/>
      <c r="AZ121" s="5443"/>
    </row>
    <row r="122" spans="1:52" s="748" customFormat="1" ht="17.25">
      <c r="A122" s="554"/>
      <c r="B122" s="704"/>
      <c r="C122" s="620"/>
      <c r="D122" s="620"/>
      <c r="E122" s="621"/>
      <c r="F122" s="623"/>
      <c r="G122" s="623"/>
      <c r="H122" s="621"/>
      <c r="I122" s="621"/>
      <c r="J122" s="620"/>
      <c r="K122" s="5410"/>
      <c r="L122" s="749"/>
      <c r="M122" s="819"/>
      <c r="N122" s="819"/>
      <c r="O122" s="819"/>
      <c r="P122" s="740">
        <f>M122*N122</f>
        <v>0</v>
      </c>
      <c r="Q122" s="741">
        <f>O122*P122</f>
        <v>0</v>
      </c>
      <c r="R122" s="630"/>
      <c r="S122" s="630"/>
      <c r="T122" s="742"/>
      <c r="U122" s="633"/>
      <c r="V122" s="633"/>
      <c r="W122" s="633"/>
      <c r="X122" s="632"/>
      <c r="Y122" s="632"/>
      <c r="Z122" s="633"/>
      <c r="AA122" s="634"/>
      <c r="AB122" s="635"/>
      <c r="AC122" s="634"/>
      <c r="AD122" s="635"/>
      <c r="AE122" s="5435"/>
      <c r="AF122" s="5431"/>
      <c r="AG122" s="632"/>
      <c r="AH122" s="632"/>
      <c r="AI122" s="638" t="s">
        <v>1094</v>
      </c>
      <c r="AJ122" s="747"/>
      <c r="AK122" s="5440"/>
      <c r="AL122" s="5441"/>
      <c r="AM122" s="5442"/>
      <c r="AN122" s="5447"/>
      <c r="AO122" s="5448"/>
      <c r="AP122" s="5441"/>
      <c r="AQ122" s="5442"/>
      <c r="AR122" s="5447"/>
      <c r="AS122" s="5448"/>
      <c r="AT122" s="5441"/>
      <c r="AU122" s="5442"/>
      <c r="AV122" s="5447"/>
      <c r="AW122" s="5448"/>
      <c r="AX122" s="5447"/>
      <c r="AY122" s="5448"/>
      <c r="AZ122" s="5443"/>
    </row>
    <row r="123" spans="1:52" s="748" customFormat="1" ht="17.25">
      <c r="A123" s="554"/>
      <c r="B123" s="704"/>
      <c r="C123" s="647"/>
      <c r="D123" s="647"/>
      <c r="E123" s="648"/>
      <c r="F123" s="623"/>
      <c r="G123" s="648"/>
      <c r="H123" s="648"/>
      <c r="I123" s="648"/>
      <c r="J123" s="647"/>
      <c r="K123" s="5411"/>
      <c r="L123" s="5405" t="s">
        <v>982</v>
      </c>
      <c r="M123" s="5406"/>
      <c r="N123" s="5406"/>
      <c r="O123" s="5407"/>
      <c r="P123" s="744">
        <f>SUM(P121)*J121</f>
        <v>0</v>
      </c>
      <c r="Q123" s="650">
        <f>SUM(Q121)*J121</f>
        <v>0</v>
      </c>
      <c r="R123" s="651"/>
      <c r="S123" s="651"/>
      <c r="T123" s="652"/>
      <c r="U123" s="654"/>
      <c r="V123" s="654"/>
      <c r="W123" s="654"/>
      <c r="X123" s="655"/>
      <c r="Y123" s="655"/>
      <c r="Z123" s="654"/>
      <c r="AA123" s="656"/>
      <c r="AB123" s="657"/>
      <c r="AC123" s="656"/>
      <c r="AD123" s="657"/>
      <c r="AE123" s="5436"/>
      <c r="AF123" s="5432"/>
      <c r="AG123" s="659"/>
      <c r="AH123" s="660"/>
      <c r="AI123" s="661"/>
      <c r="AJ123" s="747"/>
      <c r="AK123" s="5440"/>
      <c r="AL123" s="5441"/>
      <c r="AM123" s="5442"/>
      <c r="AN123" s="5447"/>
      <c r="AO123" s="5448"/>
      <c r="AP123" s="5441"/>
      <c r="AQ123" s="5442"/>
      <c r="AR123" s="5447"/>
      <c r="AS123" s="5448"/>
      <c r="AT123" s="5441"/>
      <c r="AU123" s="5442"/>
      <c r="AV123" s="5447"/>
      <c r="AW123" s="5448"/>
      <c r="AX123" s="5447"/>
      <c r="AY123" s="5448"/>
      <c r="AZ123" s="5443"/>
    </row>
    <row r="124" spans="1:52" s="640" customFormat="1" ht="17.25">
      <c r="A124" s="554"/>
      <c r="B124" s="704"/>
      <c r="C124" s="727"/>
      <c r="D124" s="727" t="s">
        <v>1095</v>
      </c>
      <c r="E124" s="624"/>
      <c r="F124" s="725"/>
      <c r="G124" s="726"/>
      <c r="H124" s="624" t="s">
        <v>1096</v>
      </c>
      <c r="I124" s="624" t="s">
        <v>1097</v>
      </c>
      <c r="J124" s="727"/>
      <c r="K124" s="5433" t="s">
        <v>1098</v>
      </c>
      <c r="L124" s="718" t="s">
        <v>1099</v>
      </c>
      <c r="M124" s="818"/>
      <c r="N124" s="818"/>
      <c r="O124" s="818"/>
      <c r="P124" s="628">
        <f>M124*N124</f>
        <v>0</v>
      </c>
      <c r="Q124" s="746">
        <f>O124*P124</f>
        <v>0</v>
      </c>
      <c r="R124" s="731"/>
      <c r="S124" s="731"/>
      <c r="T124" s="732" t="s">
        <v>86</v>
      </c>
      <c r="U124" s="733"/>
      <c r="V124" s="733"/>
      <c r="W124" s="733"/>
      <c r="X124" s="734" t="s">
        <v>933</v>
      </c>
      <c r="Y124" s="734" t="s">
        <v>1092</v>
      </c>
      <c r="Z124" s="733" t="s">
        <v>1092</v>
      </c>
      <c r="AA124" s="736"/>
      <c r="AB124" s="735"/>
      <c r="AC124" s="736"/>
      <c r="AD124" s="735"/>
      <c r="AE124" s="5434"/>
      <c r="AF124" s="5430"/>
      <c r="AG124" s="734"/>
      <c r="AH124" s="734"/>
      <c r="AI124" s="737" t="s">
        <v>1100</v>
      </c>
      <c r="AJ124" s="639"/>
      <c r="AK124" s="5412"/>
      <c r="AL124" s="5408"/>
      <c r="AM124" s="5409"/>
      <c r="AN124" s="5402"/>
      <c r="AO124" s="5403"/>
      <c r="AP124" s="5408"/>
      <c r="AQ124" s="5409"/>
      <c r="AR124" s="5402"/>
      <c r="AS124" s="5403"/>
      <c r="AT124" s="5408"/>
      <c r="AU124" s="5409"/>
      <c r="AV124" s="5402"/>
      <c r="AW124" s="5403"/>
      <c r="AX124" s="5402"/>
      <c r="AY124" s="5403"/>
      <c r="AZ124" s="5404"/>
    </row>
    <row r="125" spans="1:52" s="640" customFormat="1" ht="17.25">
      <c r="A125" s="554"/>
      <c r="B125" s="704"/>
      <c r="C125" s="620"/>
      <c r="D125" s="620"/>
      <c r="E125" s="621"/>
      <c r="F125" s="623"/>
      <c r="G125" s="623"/>
      <c r="H125" s="621"/>
      <c r="I125" s="621"/>
      <c r="J125" s="620"/>
      <c r="K125" s="5410"/>
      <c r="L125" s="749"/>
      <c r="M125" s="819"/>
      <c r="N125" s="819"/>
      <c r="O125" s="819"/>
      <c r="P125" s="740">
        <f>M125*N125</f>
        <v>0</v>
      </c>
      <c r="Q125" s="741">
        <f>O125*P125</f>
        <v>0</v>
      </c>
      <c r="R125" s="630"/>
      <c r="S125" s="630"/>
      <c r="T125" s="742"/>
      <c r="U125" s="633"/>
      <c r="V125" s="633"/>
      <c r="W125" s="633"/>
      <c r="X125" s="632"/>
      <c r="Y125" s="632"/>
      <c r="Z125" s="633"/>
      <c r="AA125" s="634"/>
      <c r="AB125" s="635"/>
      <c r="AC125" s="634"/>
      <c r="AD125" s="635"/>
      <c r="AE125" s="5435"/>
      <c r="AF125" s="5431"/>
      <c r="AG125" s="632"/>
      <c r="AH125" s="632"/>
      <c r="AI125" s="638"/>
      <c r="AJ125" s="639"/>
      <c r="AK125" s="5412"/>
      <c r="AL125" s="5408"/>
      <c r="AM125" s="5409"/>
      <c r="AN125" s="5402"/>
      <c r="AO125" s="5403"/>
      <c r="AP125" s="5408"/>
      <c r="AQ125" s="5409"/>
      <c r="AR125" s="5402"/>
      <c r="AS125" s="5403"/>
      <c r="AT125" s="5408"/>
      <c r="AU125" s="5409"/>
      <c r="AV125" s="5402"/>
      <c r="AW125" s="5403"/>
      <c r="AX125" s="5402"/>
      <c r="AY125" s="5403"/>
      <c r="AZ125" s="5404"/>
    </row>
    <row r="126" spans="1:52" s="640" customFormat="1" ht="17.25">
      <c r="A126" s="554"/>
      <c r="B126" s="704"/>
      <c r="C126" s="647"/>
      <c r="D126" s="647"/>
      <c r="E126" s="648"/>
      <c r="F126" s="623"/>
      <c r="G126" s="648"/>
      <c r="H126" s="648"/>
      <c r="I126" s="648"/>
      <c r="J126" s="647"/>
      <c r="K126" s="5411"/>
      <c r="L126" s="5405" t="s">
        <v>1101</v>
      </c>
      <c r="M126" s="5406"/>
      <c r="N126" s="5406"/>
      <c r="O126" s="5407"/>
      <c r="P126" s="744">
        <f>SUM(P124)*J124</f>
        <v>0</v>
      </c>
      <c r="Q126" s="650">
        <f>SUM(Q124)*J124</f>
        <v>0</v>
      </c>
      <c r="R126" s="651"/>
      <c r="S126" s="651"/>
      <c r="T126" s="652"/>
      <c r="U126" s="654"/>
      <c r="V126" s="654"/>
      <c r="W126" s="654"/>
      <c r="X126" s="655"/>
      <c r="Y126" s="655"/>
      <c r="Z126" s="654"/>
      <c r="AA126" s="656"/>
      <c r="AB126" s="657"/>
      <c r="AC126" s="656"/>
      <c r="AD126" s="657"/>
      <c r="AE126" s="5436"/>
      <c r="AF126" s="5432"/>
      <c r="AG126" s="659"/>
      <c r="AH126" s="660"/>
      <c r="AI126" s="661"/>
      <c r="AJ126" s="639"/>
      <c r="AK126" s="5412"/>
      <c r="AL126" s="5408"/>
      <c r="AM126" s="5409"/>
      <c r="AN126" s="5402"/>
      <c r="AO126" s="5403"/>
      <c r="AP126" s="5408"/>
      <c r="AQ126" s="5409"/>
      <c r="AR126" s="5402"/>
      <c r="AS126" s="5403"/>
      <c r="AT126" s="5408"/>
      <c r="AU126" s="5409"/>
      <c r="AV126" s="5402"/>
      <c r="AW126" s="5403"/>
      <c r="AX126" s="5402"/>
      <c r="AY126" s="5403"/>
      <c r="AZ126" s="5404"/>
    </row>
    <row r="127" spans="1:52" s="610" customFormat="1" ht="42" customHeight="1">
      <c r="A127" s="554"/>
      <c r="B127" s="704"/>
      <c r="C127" s="536" t="s">
        <v>898</v>
      </c>
      <c r="D127" s="536" t="s">
        <v>1102</v>
      </c>
      <c r="E127" s="537"/>
      <c r="F127" s="538" t="s">
        <v>1103</v>
      </c>
      <c r="G127" s="539" t="s">
        <v>1104</v>
      </c>
      <c r="H127" s="537" t="s">
        <v>1105</v>
      </c>
      <c r="I127" s="537" t="s">
        <v>1106</v>
      </c>
      <c r="J127" s="536">
        <v>1</v>
      </c>
      <c r="K127" s="5361" t="s">
        <v>1098</v>
      </c>
      <c r="L127" s="540" t="s">
        <v>1107</v>
      </c>
      <c r="M127" s="609">
        <v>10</v>
      </c>
      <c r="N127" s="609">
        <v>60</v>
      </c>
      <c r="O127" s="609">
        <v>10</v>
      </c>
      <c r="P127" s="542">
        <f>M127*N127</f>
        <v>600</v>
      </c>
      <c r="Q127" s="543">
        <f>O127*P127</f>
        <v>6000</v>
      </c>
      <c r="R127" s="544"/>
      <c r="S127" s="544"/>
      <c r="T127" s="545" t="s">
        <v>1081</v>
      </c>
      <c r="U127" s="546"/>
      <c r="V127" s="546"/>
      <c r="W127" s="546"/>
      <c r="X127" s="547" t="s">
        <v>1092</v>
      </c>
      <c r="Y127" s="547" t="s">
        <v>1108</v>
      </c>
      <c r="Z127" s="546" t="s">
        <v>1108</v>
      </c>
      <c r="AA127" s="549"/>
      <c r="AB127" s="550"/>
      <c r="AC127" s="549"/>
      <c r="AD127" s="550"/>
      <c r="AE127" s="5416" t="s">
        <v>1109</v>
      </c>
      <c r="AF127" s="5364">
        <v>15</v>
      </c>
      <c r="AG127" s="5390" t="s">
        <v>1110</v>
      </c>
      <c r="AH127" s="547" t="s">
        <v>1081</v>
      </c>
      <c r="AI127" s="552" t="s">
        <v>1111</v>
      </c>
      <c r="AJ127" s="553"/>
      <c r="AK127" s="5367"/>
      <c r="AL127" s="5368"/>
      <c r="AM127" s="5354"/>
      <c r="AN127" s="5355"/>
      <c r="AO127" s="5356">
        <v>43663</v>
      </c>
      <c r="AP127" s="5357"/>
      <c r="AQ127" s="5354">
        <v>43668</v>
      </c>
      <c r="AR127" s="5355"/>
      <c r="AS127" s="5356">
        <v>43672</v>
      </c>
      <c r="AT127" s="5357"/>
      <c r="AU127" s="5354"/>
      <c r="AV127" s="5355"/>
      <c r="AW127" s="5356">
        <v>43690</v>
      </c>
      <c r="AX127" s="5394"/>
      <c r="AY127" s="5356">
        <v>43707</v>
      </c>
      <c r="AZ127" s="5393"/>
    </row>
    <row r="128" spans="1:52" s="610" customFormat="1" ht="42" customHeight="1">
      <c r="A128" s="554"/>
      <c r="B128" s="704"/>
      <c r="C128" s="556"/>
      <c r="D128" s="556"/>
      <c r="E128" s="557"/>
      <c r="F128" s="558"/>
      <c r="G128" s="5465" t="s">
        <v>1112</v>
      </c>
      <c r="H128" s="557"/>
      <c r="I128" s="557"/>
      <c r="J128" s="556"/>
      <c r="K128" s="5362"/>
      <c r="L128" s="611"/>
      <c r="M128" s="612"/>
      <c r="N128" s="612"/>
      <c r="O128" s="612"/>
      <c r="P128" s="614">
        <f>M128*N128</f>
        <v>0</v>
      </c>
      <c r="Q128" s="663">
        <f>O128*P128</f>
        <v>0</v>
      </c>
      <c r="R128" s="563"/>
      <c r="S128" s="563"/>
      <c r="T128" s="564"/>
      <c r="U128" s="565"/>
      <c r="V128" s="565"/>
      <c r="W128" s="565"/>
      <c r="X128" s="566"/>
      <c r="Y128" s="566"/>
      <c r="Z128" s="565"/>
      <c r="AA128" s="568"/>
      <c r="AB128" s="569"/>
      <c r="AC128" s="568"/>
      <c r="AD128" s="569"/>
      <c r="AE128" s="5417"/>
      <c r="AF128" s="5365"/>
      <c r="AG128" s="5391"/>
      <c r="AH128" s="566"/>
      <c r="AI128" s="571" t="s">
        <v>1113</v>
      </c>
      <c r="AJ128" s="553"/>
      <c r="AK128" s="5367"/>
      <c r="AL128" s="5368"/>
      <c r="AM128" s="5354"/>
      <c r="AN128" s="5355"/>
      <c r="AO128" s="5356"/>
      <c r="AP128" s="5357"/>
      <c r="AQ128" s="5354"/>
      <c r="AR128" s="5355"/>
      <c r="AS128" s="5356"/>
      <c r="AT128" s="5357"/>
      <c r="AU128" s="5354"/>
      <c r="AV128" s="5355"/>
      <c r="AW128" s="5356"/>
      <c r="AX128" s="5394"/>
      <c r="AY128" s="5356"/>
      <c r="AZ128" s="5393"/>
    </row>
    <row r="129" spans="1:52" s="610" customFormat="1" ht="42" customHeight="1">
      <c r="A129" s="554"/>
      <c r="B129" s="704"/>
      <c r="C129" s="580" t="str">
        <f>C127</f>
        <v>WP-4</v>
      </c>
      <c r="D129" s="580"/>
      <c r="E129" s="581"/>
      <c r="F129" s="558"/>
      <c r="G129" s="5466"/>
      <c r="H129" s="581"/>
      <c r="I129" s="581"/>
      <c r="J129" s="580"/>
      <c r="K129" s="5363"/>
      <c r="L129" s="582" t="s">
        <v>855</v>
      </c>
      <c r="M129" s="583"/>
      <c r="N129" s="583"/>
      <c r="O129" s="584"/>
      <c r="P129" s="666">
        <f>SUM(P127)*J127</f>
        <v>600</v>
      </c>
      <c r="Q129" s="586">
        <f>SUM(Q127)*J127</f>
        <v>6000</v>
      </c>
      <c r="R129" s="587"/>
      <c r="S129" s="587"/>
      <c r="T129" s="588"/>
      <c r="U129" s="589"/>
      <c r="V129" s="589"/>
      <c r="W129" s="589"/>
      <c r="X129" s="590"/>
      <c r="Y129" s="590"/>
      <c r="Z129" s="589"/>
      <c r="AA129" s="591"/>
      <c r="AB129" s="592"/>
      <c r="AC129" s="591"/>
      <c r="AD129" s="592"/>
      <c r="AE129" s="5418"/>
      <c r="AF129" s="5366"/>
      <c r="AG129" s="5392"/>
      <c r="AH129" s="594"/>
      <c r="AI129" s="595"/>
      <c r="AJ129" s="553" t="str">
        <f>I127</f>
        <v>PS</v>
      </c>
      <c r="AK129" s="5367"/>
      <c r="AL129" s="5368"/>
      <c r="AM129" s="5354"/>
      <c r="AN129" s="5355"/>
      <c r="AO129" s="5356"/>
      <c r="AP129" s="5357"/>
      <c r="AQ129" s="5354"/>
      <c r="AR129" s="5355"/>
      <c r="AS129" s="5356"/>
      <c r="AT129" s="5357"/>
      <c r="AU129" s="5354"/>
      <c r="AV129" s="5355"/>
      <c r="AW129" s="5356"/>
      <c r="AX129" s="5394"/>
      <c r="AY129" s="5356"/>
      <c r="AZ129" s="5393"/>
    </row>
    <row r="130" spans="1:52" s="610" customFormat="1" ht="42" customHeight="1">
      <c r="A130" s="554"/>
      <c r="B130" s="704"/>
      <c r="C130" s="536" t="s">
        <v>898</v>
      </c>
      <c r="D130" s="536" t="s">
        <v>1114</v>
      </c>
      <c r="E130" s="537"/>
      <c r="F130" s="538" t="s">
        <v>1115</v>
      </c>
      <c r="G130" s="539"/>
      <c r="H130" s="537" t="s">
        <v>1116</v>
      </c>
      <c r="I130" s="537" t="s">
        <v>883</v>
      </c>
      <c r="J130" s="536">
        <v>1</v>
      </c>
      <c r="K130" s="5361" t="s">
        <v>1089</v>
      </c>
      <c r="L130" s="540" t="s">
        <v>1117</v>
      </c>
      <c r="M130" s="609">
        <v>4</v>
      </c>
      <c r="N130" s="609">
        <v>6</v>
      </c>
      <c r="O130" s="609">
        <v>6</v>
      </c>
      <c r="P130" s="542">
        <f>M130*N130</f>
        <v>24</v>
      </c>
      <c r="Q130" s="543">
        <f>O130*P130</f>
        <v>144</v>
      </c>
      <c r="R130" s="544"/>
      <c r="S130" s="544"/>
      <c r="T130" s="545" t="s">
        <v>1118</v>
      </c>
      <c r="U130" s="546"/>
      <c r="V130" s="546"/>
      <c r="W130" s="546"/>
      <c r="X130" s="547" t="s">
        <v>794</v>
      </c>
      <c r="Y130" s="547" t="s">
        <v>199</v>
      </c>
      <c r="Z130" s="546" t="s">
        <v>1119</v>
      </c>
      <c r="AA130" s="549"/>
      <c r="AB130" s="550"/>
      <c r="AC130" s="549"/>
      <c r="AD130" s="550"/>
      <c r="AE130" s="5416"/>
      <c r="AF130" s="5364">
        <v>15</v>
      </c>
      <c r="AG130" s="5390" t="s">
        <v>1120</v>
      </c>
      <c r="AH130" s="547" t="s">
        <v>1092</v>
      </c>
      <c r="AI130" s="552" t="s">
        <v>1121</v>
      </c>
      <c r="AJ130" s="553"/>
      <c r="AK130" s="5367"/>
      <c r="AL130" s="5368"/>
      <c r="AM130" s="5354"/>
      <c r="AN130" s="5355"/>
      <c r="AO130" s="5356"/>
      <c r="AP130" s="5357"/>
      <c r="AQ130" s="5354"/>
      <c r="AR130" s="5355"/>
      <c r="AS130" s="5356"/>
      <c r="AT130" s="5357"/>
      <c r="AU130" s="5354"/>
      <c r="AV130" s="5355"/>
      <c r="AW130" s="5356">
        <v>43690</v>
      </c>
      <c r="AX130" s="5394"/>
      <c r="AY130" s="5356">
        <v>43707</v>
      </c>
      <c r="AZ130" s="5393"/>
    </row>
    <row r="131" spans="1:52" s="610" customFormat="1" ht="42" customHeight="1">
      <c r="A131" s="554"/>
      <c r="B131" s="704"/>
      <c r="C131" s="556"/>
      <c r="D131" s="556"/>
      <c r="E131" s="557"/>
      <c r="F131" s="558"/>
      <c r="G131" s="558"/>
      <c r="H131" s="557"/>
      <c r="I131" s="557"/>
      <c r="J131" s="556"/>
      <c r="K131" s="5362"/>
      <c r="L131" s="611"/>
      <c r="M131" s="612"/>
      <c r="N131" s="612"/>
      <c r="O131" s="612"/>
      <c r="P131" s="614">
        <f>M131*N131</f>
        <v>0</v>
      </c>
      <c r="Q131" s="663">
        <f>O131*P131</f>
        <v>0</v>
      </c>
      <c r="R131" s="563"/>
      <c r="S131" s="563"/>
      <c r="T131" s="564"/>
      <c r="U131" s="565"/>
      <c r="V131" s="565"/>
      <c r="W131" s="565"/>
      <c r="X131" s="566"/>
      <c r="Y131" s="566"/>
      <c r="Z131" s="565"/>
      <c r="AA131" s="568"/>
      <c r="AB131" s="569"/>
      <c r="AC131" s="568"/>
      <c r="AD131" s="569"/>
      <c r="AE131" s="5417"/>
      <c r="AF131" s="5365"/>
      <c r="AG131" s="5391"/>
      <c r="AH131" s="566"/>
      <c r="AI131" s="571"/>
      <c r="AJ131" s="553"/>
      <c r="AK131" s="5367"/>
      <c r="AL131" s="5368"/>
      <c r="AM131" s="5354"/>
      <c r="AN131" s="5355"/>
      <c r="AO131" s="5356"/>
      <c r="AP131" s="5357"/>
      <c r="AQ131" s="5354"/>
      <c r="AR131" s="5355"/>
      <c r="AS131" s="5356"/>
      <c r="AT131" s="5357"/>
      <c r="AU131" s="5354"/>
      <c r="AV131" s="5355"/>
      <c r="AW131" s="5356"/>
      <c r="AX131" s="5394"/>
      <c r="AY131" s="5356"/>
      <c r="AZ131" s="5393"/>
    </row>
    <row r="132" spans="1:52" s="610" customFormat="1" ht="42" customHeight="1">
      <c r="A132" s="554"/>
      <c r="B132" s="704"/>
      <c r="C132" s="580" t="str">
        <f>C130</f>
        <v>WP-4</v>
      </c>
      <c r="D132" s="580"/>
      <c r="E132" s="581"/>
      <c r="F132" s="558"/>
      <c r="G132" s="581"/>
      <c r="H132" s="581"/>
      <c r="I132" s="581"/>
      <c r="J132" s="580"/>
      <c r="K132" s="5363"/>
      <c r="L132" s="582" t="s">
        <v>855</v>
      </c>
      <c r="M132" s="583"/>
      <c r="N132" s="583"/>
      <c r="O132" s="584"/>
      <c r="P132" s="666">
        <f>SUM(P130)*J130</f>
        <v>24</v>
      </c>
      <c r="Q132" s="586">
        <f>SUM(Q130)*J130</f>
        <v>144</v>
      </c>
      <c r="R132" s="587"/>
      <c r="S132" s="587"/>
      <c r="T132" s="588"/>
      <c r="U132" s="589"/>
      <c r="V132" s="589"/>
      <c r="W132" s="589"/>
      <c r="X132" s="590"/>
      <c r="Y132" s="590"/>
      <c r="Z132" s="589"/>
      <c r="AA132" s="591"/>
      <c r="AB132" s="592"/>
      <c r="AC132" s="591"/>
      <c r="AD132" s="592"/>
      <c r="AE132" s="5418"/>
      <c r="AF132" s="5366"/>
      <c r="AG132" s="5392"/>
      <c r="AH132" s="594"/>
      <c r="AI132" s="595"/>
      <c r="AJ132" s="553" t="str">
        <f>I130</f>
        <v>OS</v>
      </c>
      <c r="AK132" s="5367"/>
      <c r="AL132" s="5368"/>
      <c r="AM132" s="5354"/>
      <c r="AN132" s="5355"/>
      <c r="AO132" s="5356"/>
      <c r="AP132" s="5357"/>
      <c r="AQ132" s="5354"/>
      <c r="AR132" s="5355"/>
      <c r="AS132" s="5356"/>
      <c r="AT132" s="5357"/>
      <c r="AU132" s="5354"/>
      <c r="AV132" s="5355"/>
      <c r="AW132" s="5356"/>
      <c r="AX132" s="5394"/>
      <c r="AY132" s="5356"/>
      <c r="AZ132" s="5393"/>
    </row>
    <row r="133" spans="1:52" s="610" customFormat="1" ht="27">
      <c r="A133" s="554"/>
      <c r="B133" s="704"/>
      <c r="C133" s="727"/>
      <c r="D133" s="727" t="s">
        <v>1122</v>
      </c>
      <c r="E133" s="624"/>
      <c r="F133" s="725"/>
      <c r="G133" s="726"/>
      <c r="H133" s="624" t="s">
        <v>1123</v>
      </c>
      <c r="I133" s="624"/>
      <c r="J133" s="620"/>
      <c r="K133" s="5433" t="s">
        <v>943</v>
      </c>
      <c r="L133" s="718" t="s">
        <v>1099</v>
      </c>
      <c r="M133" s="818">
        <v>6</v>
      </c>
      <c r="N133" s="818">
        <v>7</v>
      </c>
      <c r="O133" s="818">
        <v>4</v>
      </c>
      <c r="P133" s="628">
        <f>M133*N133</f>
        <v>42</v>
      </c>
      <c r="Q133" s="746">
        <f>O133*P133</f>
        <v>168</v>
      </c>
      <c r="R133" s="731"/>
      <c r="S133" s="731"/>
      <c r="T133" s="732" t="s">
        <v>937</v>
      </c>
      <c r="U133" s="733"/>
      <c r="V133" s="733"/>
      <c r="W133" s="733"/>
      <c r="X133" s="732" t="s">
        <v>937</v>
      </c>
      <c r="Y133" s="734" t="s">
        <v>794</v>
      </c>
      <c r="Z133" s="733" t="s">
        <v>933</v>
      </c>
      <c r="AA133" s="736"/>
      <c r="AB133" s="735"/>
      <c r="AC133" s="736"/>
      <c r="AD133" s="735"/>
      <c r="AE133" s="5434"/>
      <c r="AF133" s="5430">
        <v>15</v>
      </c>
      <c r="AG133" s="5437" t="s">
        <v>1120</v>
      </c>
      <c r="AH133" s="734" t="s">
        <v>1124</v>
      </c>
      <c r="AI133" s="737" t="s">
        <v>1125</v>
      </c>
      <c r="AJ133" s="553"/>
      <c r="AK133" s="5367"/>
      <c r="AL133" s="5368"/>
      <c r="AM133" s="5354"/>
      <c r="AN133" s="5355"/>
      <c r="AO133" s="5356">
        <v>43670</v>
      </c>
      <c r="AP133" s="5357"/>
      <c r="AQ133" s="5354">
        <v>43675</v>
      </c>
      <c r="AR133" s="5355"/>
      <c r="AS133" s="5356">
        <v>43679</v>
      </c>
      <c r="AT133" s="5357"/>
      <c r="AU133" s="5354"/>
      <c r="AV133" s="5355"/>
      <c r="AW133" s="5356">
        <v>43690</v>
      </c>
      <c r="AX133" s="5394"/>
      <c r="AY133" s="5356">
        <v>43707</v>
      </c>
      <c r="AZ133" s="5393"/>
    </row>
    <row r="134" spans="1:52" s="610" customFormat="1" ht="17.25">
      <c r="A134" s="554"/>
      <c r="B134" s="704"/>
      <c r="C134" s="620"/>
      <c r="D134" s="620"/>
      <c r="E134" s="621"/>
      <c r="F134" s="623"/>
      <c r="G134" s="623"/>
      <c r="H134" s="621"/>
      <c r="I134" s="621"/>
      <c r="J134" s="620"/>
      <c r="K134" s="5410"/>
      <c r="L134" s="749"/>
      <c r="M134" s="819"/>
      <c r="N134" s="819"/>
      <c r="O134" s="819"/>
      <c r="P134" s="740">
        <f>M134*N134</f>
        <v>0</v>
      </c>
      <c r="Q134" s="741">
        <f>O134*P134</f>
        <v>0</v>
      </c>
      <c r="R134" s="630"/>
      <c r="S134" s="630"/>
      <c r="T134" s="742"/>
      <c r="U134" s="633"/>
      <c r="V134" s="633"/>
      <c r="W134" s="633"/>
      <c r="X134" s="632"/>
      <c r="Y134" s="632"/>
      <c r="Z134" s="633"/>
      <c r="AA134" s="634"/>
      <c r="AB134" s="635"/>
      <c r="AC134" s="634"/>
      <c r="AD134" s="635"/>
      <c r="AE134" s="5435"/>
      <c r="AF134" s="5431"/>
      <c r="AG134" s="5438"/>
      <c r="AH134" s="632"/>
      <c r="AI134" s="5467" t="s">
        <v>1126</v>
      </c>
      <c r="AJ134" s="553"/>
      <c r="AK134" s="5367"/>
      <c r="AL134" s="5368"/>
      <c r="AM134" s="5354"/>
      <c r="AN134" s="5355"/>
      <c r="AO134" s="5356"/>
      <c r="AP134" s="5357"/>
      <c r="AQ134" s="5354"/>
      <c r="AR134" s="5355"/>
      <c r="AS134" s="5356"/>
      <c r="AT134" s="5357"/>
      <c r="AU134" s="5354"/>
      <c r="AV134" s="5355"/>
      <c r="AW134" s="5356"/>
      <c r="AX134" s="5394"/>
      <c r="AY134" s="5356"/>
      <c r="AZ134" s="5393"/>
    </row>
    <row r="135" spans="1:52" s="610" customFormat="1" ht="17.25">
      <c r="A135" s="554"/>
      <c r="B135" s="704"/>
      <c r="C135" s="647"/>
      <c r="D135" s="647"/>
      <c r="E135" s="648"/>
      <c r="F135" s="623"/>
      <c r="G135" s="648"/>
      <c r="H135" s="648"/>
      <c r="I135" s="648"/>
      <c r="J135" s="647"/>
      <c r="K135" s="5411"/>
      <c r="L135" s="5405" t="s">
        <v>869</v>
      </c>
      <c r="M135" s="5406"/>
      <c r="N135" s="5406"/>
      <c r="O135" s="5407"/>
      <c r="P135" s="744">
        <f>SUM(P133)*J133</f>
        <v>0</v>
      </c>
      <c r="Q135" s="650">
        <f>SUM(Q133)*J133</f>
        <v>0</v>
      </c>
      <c r="R135" s="651"/>
      <c r="S135" s="651"/>
      <c r="T135" s="652"/>
      <c r="U135" s="654"/>
      <c r="V135" s="654"/>
      <c r="W135" s="654"/>
      <c r="X135" s="655"/>
      <c r="Y135" s="655"/>
      <c r="Z135" s="654"/>
      <c r="AA135" s="656"/>
      <c r="AB135" s="657"/>
      <c r="AC135" s="656"/>
      <c r="AD135" s="657"/>
      <c r="AE135" s="5436"/>
      <c r="AF135" s="5432"/>
      <c r="AG135" s="5439"/>
      <c r="AH135" s="660"/>
      <c r="AI135" s="5468"/>
      <c r="AJ135" s="553"/>
      <c r="AK135" s="5367"/>
      <c r="AL135" s="5368"/>
      <c r="AM135" s="5354"/>
      <c r="AN135" s="5355"/>
      <c r="AO135" s="5356"/>
      <c r="AP135" s="5357"/>
      <c r="AQ135" s="5354"/>
      <c r="AR135" s="5355"/>
      <c r="AS135" s="5356"/>
      <c r="AT135" s="5357"/>
      <c r="AU135" s="5354"/>
      <c r="AV135" s="5355"/>
      <c r="AW135" s="5356"/>
      <c r="AX135" s="5394"/>
      <c r="AY135" s="5356"/>
      <c r="AZ135" s="5393"/>
    </row>
    <row r="136" spans="1:52" s="640" customFormat="1" ht="27">
      <c r="A136" s="554"/>
      <c r="B136" s="704"/>
      <c r="C136" s="727"/>
      <c r="D136" s="727" t="s">
        <v>1127</v>
      </c>
      <c r="E136" s="624"/>
      <c r="F136" s="725"/>
      <c r="G136" s="726"/>
      <c r="H136" s="624" t="s">
        <v>1128</v>
      </c>
      <c r="I136" s="624"/>
      <c r="J136" s="727"/>
      <c r="K136" s="5433" t="s">
        <v>1129</v>
      </c>
      <c r="L136" s="624" t="s">
        <v>791</v>
      </c>
      <c r="M136" s="728">
        <v>4</v>
      </c>
      <c r="N136" s="728">
        <v>8</v>
      </c>
      <c r="O136" s="728">
        <v>4.3</v>
      </c>
      <c r="P136" s="729">
        <f>M136*N136</f>
        <v>32</v>
      </c>
      <c r="Q136" s="730">
        <f t="shared" ref="Q136" si="10">O136*P136</f>
        <v>137.6</v>
      </c>
      <c r="R136" s="731"/>
      <c r="S136" s="731"/>
      <c r="T136" s="732" t="s">
        <v>833</v>
      </c>
      <c r="U136" s="733"/>
      <c r="V136" s="733"/>
      <c r="W136" s="733"/>
      <c r="X136" s="734" t="s">
        <v>794</v>
      </c>
      <c r="Y136" s="734" t="s">
        <v>794</v>
      </c>
      <c r="Z136" s="733" t="s">
        <v>794</v>
      </c>
      <c r="AA136" s="736"/>
      <c r="AB136" s="735"/>
      <c r="AC136" s="736"/>
      <c r="AD136" s="735"/>
      <c r="AE136" s="5434"/>
      <c r="AF136" s="5430"/>
      <c r="AG136" s="734" t="s">
        <v>1130</v>
      </c>
      <c r="AH136" s="734" t="s">
        <v>1108</v>
      </c>
      <c r="AI136" s="737" t="s">
        <v>1131</v>
      </c>
      <c r="AJ136" s="639"/>
      <c r="AK136" s="5412"/>
      <c r="AL136" s="5408"/>
      <c r="AM136" s="5409"/>
      <c r="AN136" s="5402"/>
      <c r="AO136" s="5403"/>
      <c r="AP136" s="5408"/>
      <c r="AQ136" s="5409"/>
      <c r="AR136" s="5402"/>
      <c r="AS136" s="5403"/>
      <c r="AT136" s="5408"/>
      <c r="AU136" s="5409"/>
      <c r="AV136" s="5402"/>
      <c r="AW136" s="5403"/>
      <c r="AX136" s="5402"/>
      <c r="AY136" s="5403"/>
      <c r="AZ136" s="5404"/>
    </row>
    <row r="137" spans="1:52" s="640" customFormat="1" ht="17.25">
      <c r="A137" s="554"/>
      <c r="B137" s="704"/>
      <c r="C137" s="620"/>
      <c r="D137" s="620"/>
      <c r="E137" s="621"/>
      <c r="F137" s="623"/>
      <c r="G137" s="623"/>
      <c r="H137" s="621"/>
      <c r="I137" s="621"/>
      <c r="J137" s="620"/>
      <c r="K137" s="5410"/>
      <c r="L137" s="749"/>
      <c r="M137" s="819"/>
      <c r="N137" s="819"/>
      <c r="O137" s="819"/>
      <c r="P137" s="740">
        <f>M137*N137</f>
        <v>0</v>
      </c>
      <c r="Q137" s="741">
        <f>O137*P137</f>
        <v>0</v>
      </c>
      <c r="R137" s="630"/>
      <c r="S137" s="630"/>
      <c r="T137" s="742"/>
      <c r="U137" s="633"/>
      <c r="V137" s="633"/>
      <c r="W137" s="633"/>
      <c r="X137" s="632"/>
      <c r="Y137" s="632"/>
      <c r="Z137" s="633"/>
      <c r="AA137" s="634"/>
      <c r="AB137" s="635"/>
      <c r="AC137" s="634"/>
      <c r="AD137" s="635"/>
      <c r="AE137" s="5435"/>
      <c r="AF137" s="5431"/>
      <c r="AG137" s="632"/>
      <c r="AH137" s="632"/>
      <c r="AI137" s="5467" t="s">
        <v>1132</v>
      </c>
      <c r="AJ137" s="639"/>
      <c r="AK137" s="5412"/>
      <c r="AL137" s="5408"/>
      <c r="AM137" s="5409"/>
      <c r="AN137" s="5402"/>
      <c r="AO137" s="5403"/>
      <c r="AP137" s="5408"/>
      <c r="AQ137" s="5409"/>
      <c r="AR137" s="5402"/>
      <c r="AS137" s="5403"/>
      <c r="AT137" s="5408"/>
      <c r="AU137" s="5409"/>
      <c r="AV137" s="5402"/>
      <c r="AW137" s="5403"/>
      <c r="AX137" s="5402"/>
      <c r="AY137" s="5403"/>
      <c r="AZ137" s="5404"/>
    </row>
    <row r="138" spans="1:52" s="640" customFormat="1" ht="17.25">
      <c r="A138" s="554"/>
      <c r="B138" s="704"/>
      <c r="C138" s="647"/>
      <c r="D138" s="647"/>
      <c r="E138" s="648"/>
      <c r="F138" s="623"/>
      <c r="G138" s="648"/>
      <c r="H138" s="648"/>
      <c r="I138" s="648"/>
      <c r="J138" s="647"/>
      <c r="K138" s="5411"/>
      <c r="L138" s="5405" t="s">
        <v>855</v>
      </c>
      <c r="M138" s="5406"/>
      <c r="N138" s="5406"/>
      <c r="O138" s="5407"/>
      <c r="P138" s="744">
        <f>SUM(P136)*J136</f>
        <v>0</v>
      </c>
      <c r="Q138" s="650">
        <f>SUM(Q136)*J136</f>
        <v>0</v>
      </c>
      <c r="R138" s="651"/>
      <c r="S138" s="651"/>
      <c r="T138" s="652"/>
      <c r="U138" s="654"/>
      <c r="V138" s="654"/>
      <c r="W138" s="654"/>
      <c r="X138" s="655"/>
      <c r="Y138" s="655"/>
      <c r="Z138" s="654"/>
      <c r="AA138" s="656"/>
      <c r="AB138" s="657"/>
      <c r="AC138" s="656"/>
      <c r="AD138" s="657"/>
      <c r="AE138" s="5436"/>
      <c r="AF138" s="5432"/>
      <c r="AG138" s="659"/>
      <c r="AH138" s="660"/>
      <c r="AI138" s="5468"/>
      <c r="AJ138" s="639"/>
      <c r="AK138" s="5412"/>
      <c r="AL138" s="5408"/>
      <c r="AM138" s="5409"/>
      <c r="AN138" s="5402"/>
      <c r="AO138" s="5403"/>
      <c r="AP138" s="5408"/>
      <c r="AQ138" s="5409"/>
      <c r="AR138" s="5402"/>
      <c r="AS138" s="5403"/>
      <c r="AT138" s="5408"/>
      <c r="AU138" s="5409"/>
      <c r="AV138" s="5402"/>
      <c r="AW138" s="5403"/>
      <c r="AX138" s="5402"/>
      <c r="AY138" s="5403"/>
      <c r="AZ138" s="5404"/>
    </row>
    <row r="139" spans="1:52" s="640" customFormat="1" ht="27">
      <c r="A139" s="554"/>
      <c r="B139" s="704"/>
      <c r="C139" s="727"/>
      <c r="D139" s="727" t="s">
        <v>1133</v>
      </c>
      <c r="E139" s="624"/>
      <c r="F139" s="725"/>
      <c r="G139" s="726"/>
      <c r="H139" s="624" t="s">
        <v>1134</v>
      </c>
      <c r="I139" s="624" t="s">
        <v>66</v>
      </c>
      <c r="J139" s="727"/>
      <c r="K139" s="5433" t="s">
        <v>1089</v>
      </c>
      <c r="L139" s="718" t="s">
        <v>1135</v>
      </c>
      <c r="M139" s="818"/>
      <c r="N139" s="818"/>
      <c r="O139" s="818"/>
      <c r="P139" s="628">
        <f>M139*N139</f>
        <v>0</v>
      </c>
      <c r="Q139" s="746">
        <f>O139*P139</f>
        <v>0</v>
      </c>
      <c r="R139" s="731"/>
      <c r="S139" s="731"/>
      <c r="T139" s="732" t="s">
        <v>833</v>
      </c>
      <c r="U139" s="733"/>
      <c r="V139" s="733"/>
      <c r="W139" s="733"/>
      <c r="X139" s="734" t="s">
        <v>933</v>
      </c>
      <c r="Y139" s="734" t="s">
        <v>794</v>
      </c>
      <c r="Z139" s="733" t="s">
        <v>794</v>
      </c>
      <c r="AA139" s="736"/>
      <c r="AB139" s="735"/>
      <c r="AC139" s="736"/>
      <c r="AD139" s="735"/>
      <c r="AE139" s="5434"/>
      <c r="AF139" s="5430">
        <v>15</v>
      </c>
      <c r="AG139" s="734"/>
      <c r="AH139" s="734"/>
      <c r="AI139" s="737" t="s">
        <v>1131</v>
      </c>
      <c r="AJ139" s="639"/>
      <c r="AK139" s="5412"/>
      <c r="AL139" s="5408"/>
      <c r="AM139" s="5409"/>
      <c r="AN139" s="5402"/>
      <c r="AO139" s="5403"/>
      <c r="AP139" s="5408"/>
      <c r="AQ139" s="5409"/>
      <c r="AR139" s="5402"/>
      <c r="AS139" s="5403"/>
      <c r="AT139" s="5408"/>
      <c r="AU139" s="5409"/>
      <c r="AV139" s="5402"/>
      <c r="AW139" s="5403"/>
      <c r="AX139" s="5402"/>
      <c r="AY139" s="5403"/>
      <c r="AZ139" s="5404"/>
    </row>
    <row r="140" spans="1:52" s="640" customFormat="1" ht="17.25">
      <c r="A140" s="554"/>
      <c r="B140" s="704"/>
      <c r="C140" s="620"/>
      <c r="D140" s="620"/>
      <c r="E140" s="621"/>
      <c r="F140" s="623"/>
      <c r="G140" s="623"/>
      <c r="H140" s="621"/>
      <c r="I140" s="621"/>
      <c r="J140" s="620"/>
      <c r="K140" s="5410"/>
      <c r="L140" s="749"/>
      <c r="M140" s="819"/>
      <c r="N140" s="819"/>
      <c r="O140" s="819"/>
      <c r="P140" s="740">
        <f>M140*N140</f>
        <v>0</v>
      </c>
      <c r="Q140" s="741">
        <f>O140*P140</f>
        <v>0</v>
      </c>
      <c r="R140" s="630"/>
      <c r="S140" s="630"/>
      <c r="T140" s="742"/>
      <c r="U140" s="633"/>
      <c r="V140" s="633"/>
      <c r="W140" s="633"/>
      <c r="X140" s="632"/>
      <c r="Y140" s="632"/>
      <c r="Z140" s="633"/>
      <c r="AA140" s="634"/>
      <c r="AB140" s="635"/>
      <c r="AC140" s="634"/>
      <c r="AD140" s="635"/>
      <c r="AE140" s="5435"/>
      <c r="AF140" s="5431"/>
      <c r="AG140" s="632"/>
      <c r="AH140" s="632"/>
      <c r="AI140" s="638" t="s">
        <v>1136</v>
      </c>
      <c r="AJ140" s="639"/>
      <c r="AK140" s="5412"/>
      <c r="AL140" s="5408"/>
      <c r="AM140" s="5409"/>
      <c r="AN140" s="5402"/>
      <c r="AO140" s="5403"/>
      <c r="AP140" s="5408"/>
      <c r="AQ140" s="5409"/>
      <c r="AR140" s="5402"/>
      <c r="AS140" s="5403"/>
      <c r="AT140" s="5408"/>
      <c r="AU140" s="5409"/>
      <c r="AV140" s="5402"/>
      <c r="AW140" s="5403"/>
      <c r="AX140" s="5402"/>
      <c r="AY140" s="5403"/>
      <c r="AZ140" s="5404"/>
    </row>
    <row r="141" spans="1:52" s="640" customFormat="1" ht="17.25">
      <c r="A141" s="554"/>
      <c r="B141" s="704"/>
      <c r="C141" s="647"/>
      <c r="D141" s="647"/>
      <c r="E141" s="648"/>
      <c r="F141" s="623"/>
      <c r="G141" s="648"/>
      <c r="H141" s="648"/>
      <c r="I141" s="648"/>
      <c r="J141" s="647"/>
      <c r="K141" s="5411"/>
      <c r="L141" s="5405" t="s">
        <v>1084</v>
      </c>
      <c r="M141" s="5406"/>
      <c r="N141" s="5406"/>
      <c r="O141" s="5407"/>
      <c r="P141" s="744">
        <f>SUM(P139)*J139</f>
        <v>0</v>
      </c>
      <c r="Q141" s="650">
        <f>SUM(Q139)*J139</f>
        <v>0</v>
      </c>
      <c r="R141" s="651"/>
      <c r="S141" s="651"/>
      <c r="T141" s="652"/>
      <c r="U141" s="654"/>
      <c r="V141" s="654"/>
      <c r="W141" s="654"/>
      <c r="X141" s="655"/>
      <c r="Y141" s="655"/>
      <c r="Z141" s="654"/>
      <c r="AA141" s="656"/>
      <c r="AB141" s="657"/>
      <c r="AC141" s="656"/>
      <c r="AD141" s="657"/>
      <c r="AE141" s="5436"/>
      <c r="AF141" s="5432"/>
      <c r="AG141" s="659"/>
      <c r="AH141" s="660"/>
      <c r="AI141" s="661" t="s">
        <v>1137</v>
      </c>
      <c r="AJ141" s="639"/>
      <c r="AK141" s="5412"/>
      <c r="AL141" s="5408"/>
      <c r="AM141" s="5409"/>
      <c r="AN141" s="5402"/>
      <c r="AO141" s="5403"/>
      <c r="AP141" s="5408"/>
      <c r="AQ141" s="5409"/>
      <c r="AR141" s="5402"/>
      <c r="AS141" s="5403"/>
      <c r="AT141" s="5408"/>
      <c r="AU141" s="5409"/>
      <c r="AV141" s="5402"/>
      <c r="AW141" s="5403"/>
      <c r="AX141" s="5402"/>
      <c r="AY141" s="5403"/>
      <c r="AZ141" s="5404"/>
    </row>
    <row r="142" spans="1:52" s="748" customFormat="1" ht="17.25">
      <c r="A142" s="554"/>
      <c r="B142" s="704"/>
      <c r="C142" s="727"/>
      <c r="D142" s="727" t="s">
        <v>1138</v>
      </c>
      <c r="E142" s="624"/>
      <c r="F142" s="725"/>
      <c r="G142" s="726"/>
      <c r="H142" s="624" t="s">
        <v>1139</v>
      </c>
      <c r="I142" s="624" t="s">
        <v>896</v>
      </c>
      <c r="J142" s="727"/>
      <c r="K142" s="5433" t="s">
        <v>1026</v>
      </c>
      <c r="L142" s="718" t="s">
        <v>791</v>
      </c>
      <c r="M142" s="818"/>
      <c r="N142" s="818"/>
      <c r="O142" s="818"/>
      <c r="P142" s="628">
        <f>M142*N142</f>
        <v>0</v>
      </c>
      <c r="Q142" s="746">
        <f>O142*P142</f>
        <v>0</v>
      </c>
      <c r="R142" s="731"/>
      <c r="S142" s="731"/>
      <c r="T142" s="732" t="s">
        <v>833</v>
      </c>
      <c r="U142" s="733"/>
      <c r="V142" s="733"/>
      <c r="W142" s="733"/>
      <c r="X142" s="734" t="s">
        <v>794</v>
      </c>
      <c r="Y142" s="734" t="s">
        <v>794</v>
      </c>
      <c r="Z142" s="733" t="s">
        <v>935</v>
      </c>
      <c r="AA142" s="736"/>
      <c r="AB142" s="735"/>
      <c r="AC142" s="736"/>
      <c r="AD142" s="735"/>
      <c r="AE142" s="5434"/>
      <c r="AF142" s="5430">
        <v>15</v>
      </c>
      <c r="AG142" s="734"/>
      <c r="AH142" s="734"/>
      <c r="AI142" s="737" t="s">
        <v>1140</v>
      </c>
      <c r="AJ142" s="747"/>
      <c r="AK142" s="5440"/>
      <c r="AL142" s="5441"/>
      <c r="AM142" s="5442"/>
      <c r="AN142" s="5447"/>
      <c r="AO142" s="5448"/>
      <c r="AP142" s="5441"/>
      <c r="AQ142" s="5442"/>
      <c r="AR142" s="5447"/>
      <c r="AS142" s="5448"/>
      <c r="AT142" s="5441"/>
      <c r="AU142" s="5442"/>
      <c r="AV142" s="5447"/>
      <c r="AW142" s="5448"/>
      <c r="AX142" s="5447"/>
      <c r="AY142" s="5448"/>
      <c r="AZ142" s="5443"/>
    </row>
    <row r="143" spans="1:52" s="748" customFormat="1" ht="17.25">
      <c r="A143" s="554"/>
      <c r="B143" s="704"/>
      <c r="C143" s="620"/>
      <c r="D143" s="620"/>
      <c r="E143" s="621"/>
      <c r="F143" s="623"/>
      <c r="G143" s="623"/>
      <c r="H143" s="621"/>
      <c r="I143" s="621"/>
      <c r="J143" s="620"/>
      <c r="K143" s="5410"/>
      <c r="L143" s="749"/>
      <c r="M143" s="819"/>
      <c r="N143" s="819"/>
      <c r="O143" s="819"/>
      <c r="P143" s="740">
        <f>M143*N143</f>
        <v>0</v>
      </c>
      <c r="Q143" s="741">
        <f>O143*P143</f>
        <v>0</v>
      </c>
      <c r="R143" s="630"/>
      <c r="S143" s="630"/>
      <c r="T143" s="742"/>
      <c r="U143" s="633"/>
      <c r="V143" s="633"/>
      <c r="W143" s="633"/>
      <c r="X143" s="632"/>
      <c r="Y143" s="632"/>
      <c r="Z143" s="633"/>
      <c r="AA143" s="634"/>
      <c r="AB143" s="635"/>
      <c r="AC143" s="634"/>
      <c r="AD143" s="635"/>
      <c r="AE143" s="5435"/>
      <c r="AF143" s="5431"/>
      <c r="AG143" s="632"/>
      <c r="AH143" s="632"/>
      <c r="AI143" s="638" t="s">
        <v>1141</v>
      </c>
      <c r="AJ143" s="747"/>
      <c r="AK143" s="5440"/>
      <c r="AL143" s="5441"/>
      <c r="AM143" s="5442"/>
      <c r="AN143" s="5447"/>
      <c r="AO143" s="5448"/>
      <c r="AP143" s="5441"/>
      <c r="AQ143" s="5442"/>
      <c r="AR143" s="5447"/>
      <c r="AS143" s="5448"/>
      <c r="AT143" s="5441"/>
      <c r="AU143" s="5442"/>
      <c r="AV143" s="5447"/>
      <c r="AW143" s="5448"/>
      <c r="AX143" s="5447"/>
      <c r="AY143" s="5448"/>
      <c r="AZ143" s="5443"/>
    </row>
    <row r="144" spans="1:52" s="748" customFormat="1" ht="17.25">
      <c r="A144" s="554"/>
      <c r="B144" s="704"/>
      <c r="C144" s="647"/>
      <c r="D144" s="647"/>
      <c r="E144" s="648"/>
      <c r="F144" s="623"/>
      <c r="G144" s="648"/>
      <c r="H144" s="648"/>
      <c r="I144" s="648"/>
      <c r="J144" s="647"/>
      <c r="K144" s="5411"/>
      <c r="L144" s="5405" t="s">
        <v>1142</v>
      </c>
      <c r="M144" s="5406"/>
      <c r="N144" s="5406"/>
      <c r="O144" s="5407"/>
      <c r="P144" s="744">
        <f>SUM(P142)*J142</f>
        <v>0</v>
      </c>
      <c r="Q144" s="650">
        <f>SUM(Q142)*J142</f>
        <v>0</v>
      </c>
      <c r="R144" s="651"/>
      <c r="S144" s="651"/>
      <c r="T144" s="652"/>
      <c r="U144" s="654"/>
      <c r="V144" s="654"/>
      <c r="W144" s="654"/>
      <c r="X144" s="655"/>
      <c r="Y144" s="655"/>
      <c r="Z144" s="654"/>
      <c r="AA144" s="656"/>
      <c r="AB144" s="657"/>
      <c r="AC144" s="656"/>
      <c r="AD144" s="657"/>
      <c r="AE144" s="5436"/>
      <c r="AF144" s="5432"/>
      <c r="AG144" s="659"/>
      <c r="AH144" s="660"/>
      <c r="AI144" s="661"/>
      <c r="AJ144" s="747"/>
      <c r="AK144" s="5440"/>
      <c r="AL144" s="5441"/>
      <c r="AM144" s="5442"/>
      <c r="AN144" s="5447"/>
      <c r="AO144" s="5448"/>
      <c r="AP144" s="5441"/>
      <c r="AQ144" s="5442"/>
      <c r="AR144" s="5447"/>
      <c r="AS144" s="5448"/>
      <c r="AT144" s="5441"/>
      <c r="AU144" s="5442"/>
      <c r="AV144" s="5447"/>
      <c r="AW144" s="5448"/>
      <c r="AX144" s="5447"/>
      <c r="AY144" s="5448"/>
      <c r="AZ144" s="5443"/>
    </row>
    <row r="145" spans="1:52" s="748" customFormat="1" ht="17.25">
      <c r="A145" s="554"/>
      <c r="B145" s="704"/>
      <c r="C145" s="727"/>
      <c r="D145" s="727" t="s">
        <v>1143</v>
      </c>
      <c r="E145" s="624"/>
      <c r="F145" s="725"/>
      <c r="G145" s="726"/>
      <c r="H145" s="624" t="s">
        <v>1144</v>
      </c>
      <c r="I145" s="624" t="s">
        <v>1145</v>
      </c>
      <c r="J145" s="727"/>
      <c r="K145" s="5433" t="s">
        <v>1026</v>
      </c>
      <c r="L145" s="718" t="s">
        <v>1146</v>
      </c>
      <c r="M145" s="818"/>
      <c r="N145" s="818"/>
      <c r="O145" s="818"/>
      <c r="P145" s="628">
        <f>M145*N145</f>
        <v>0</v>
      </c>
      <c r="Q145" s="746">
        <f>O145*P145</f>
        <v>0</v>
      </c>
      <c r="R145" s="731"/>
      <c r="S145" s="731"/>
      <c r="T145" s="732" t="s">
        <v>833</v>
      </c>
      <c r="U145" s="733"/>
      <c r="V145" s="733"/>
      <c r="W145" s="733"/>
      <c r="X145" s="734" t="s">
        <v>794</v>
      </c>
      <c r="Y145" s="734" t="s">
        <v>794</v>
      </c>
      <c r="Z145" s="733" t="s">
        <v>1064</v>
      </c>
      <c r="AA145" s="736"/>
      <c r="AB145" s="735"/>
      <c r="AC145" s="736"/>
      <c r="AD145" s="735"/>
      <c r="AE145" s="5434"/>
      <c r="AF145" s="5430">
        <v>15</v>
      </c>
      <c r="AG145" s="734"/>
      <c r="AH145" s="734"/>
      <c r="AI145" s="737" t="s">
        <v>1147</v>
      </c>
      <c r="AJ145" s="747"/>
      <c r="AK145" s="5440"/>
      <c r="AL145" s="5441"/>
      <c r="AM145" s="5442"/>
      <c r="AN145" s="5447"/>
      <c r="AO145" s="5448"/>
      <c r="AP145" s="5441"/>
      <c r="AQ145" s="5442"/>
      <c r="AR145" s="5447"/>
      <c r="AS145" s="5448"/>
      <c r="AT145" s="5441"/>
      <c r="AU145" s="5442"/>
      <c r="AV145" s="5447"/>
      <c r="AW145" s="5448"/>
      <c r="AX145" s="5447"/>
      <c r="AY145" s="5448"/>
      <c r="AZ145" s="5443"/>
    </row>
    <row r="146" spans="1:52" s="748" customFormat="1" ht="17.25">
      <c r="A146" s="554"/>
      <c r="B146" s="704"/>
      <c r="C146" s="620"/>
      <c r="D146" s="620"/>
      <c r="E146" s="621"/>
      <c r="F146" s="623"/>
      <c r="G146" s="623"/>
      <c r="H146" s="621"/>
      <c r="I146" s="621"/>
      <c r="J146" s="620"/>
      <c r="K146" s="5410"/>
      <c r="L146" s="749"/>
      <c r="M146" s="819"/>
      <c r="N146" s="819"/>
      <c r="O146" s="819"/>
      <c r="P146" s="740">
        <f>M146*N146</f>
        <v>0</v>
      </c>
      <c r="Q146" s="741">
        <f>O146*P146</f>
        <v>0</v>
      </c>
      <c r="R146" s="630"/>
      <c r="S146" s="630"/>
      <c r="T146" s="742"/>
      <c r="U146" s="633"/>
      <c r="V146" s="633"/>
      <c r="W146" s="633"/>
      <c r="X146" s="632"/>
      <c r="Y146" s="632"/>
      <c r="Z146" s="633"/>
      <c r="AA146" s="634"/>
      <c r="AB146" s="635"/>
      <c r="AC146" s="634"/>
      <c r="AD146" s="635"/>
      <c r="AE146" s="5435"/>
      <c r="AF146" s="5431"/>
      <c r="AG146" s="632"/>
      <c r="AH146" s="632"/>
      <c r="AI146" s="638" t="s">
        <v>1094</v>
      </c>
      <c r="AJ146" s="747"/>
      <c r="AK146" s="5440"/>
      <c r="AL146" s="5441"/>
      <c r="AM146" s="5442"/>
      <c r="AN146" s="5447"/>
      <c r="AO146" s="5448"/>
      <c r="AP146" s="5441"/>
      <c r="AQ146" s="5442"/>
      <c r="AR146" s="5447"/>
      <c r="AS146" s="5448"/>
      <c r="AT146" s="5441"/>
      <c r="AU146" s="5442"/>
      <c r="AV146" s="5447"/>
      <c r="AW146" s="5448"/>
      <c r="AX146" s="5447"/>
      <c r="AY146" s="5448"/>
      <c r="AZ146" s="5443"/>
    </row>
    <row r="147" spans="1:52" s="748" customFormat="1" ht="17.25">
      <c r="A147" s="554"/>
      <c r="B147" s="704"/>
      <c r="C147" s="647"/>
      <c r="D147" s="647"/>
      <c r="E147" s="648"/>
      <c r="F147" s="623"/>
      <c r="G147" s="648"/>
      <c r="H147" s="648"/>
      <c r="I147" s="648"/>
      <c r="J147" s="647"/>
      <c r="K147" s="5411"/>
      <c r="L147" s="5405" t="s">
        <v>1084</v>
      </c>
      <c r="M147" s="5406"/>
      <c r="N147" s="5406"/>
      <c r="O147" s="5407"/>
      <c r="P147" s="744">
        <f>SUM(P145)*J145</f>
        <v>0</v>
      </c>
      <c r="Q147" s="650">
        <f>SUM(Q145)*J145</f>
        <v>0</v>
      </c>
      <c r="R147" s="651"/>
      <c r="S147" s="651"/>
      <c r="T147" s="652"/>
      <c r="U147" s="654"/>
      <c r="V147" s="654"/>
      <c r="W147" s="654"/>
      <c r="X147" s="655"/>
      <c r="Y147" s="655"/>
      <c r="Z147" s="654"/>
      <c r="AA147" s="656"/>
      <c r="AB147" s="657"/>
      <c r="AC147" s="656"/>
      <c r="AD147" s="657"/>
      <c r="AE147" s="5436"/>
      <c r="AF147" s="5432"/>
      <c r="AG147" s="659"/>
      <c r="AH147" s="660"/>
      <c r="AI147" s="661"/>
      <c r="AJ147" s="747"/>
      <c r="AK147" s="5440"/>
      <c r="AL147" s="5441"/>
      <c r="AM147" s="5442"/>
      <c r="AN147" s="5447"/>
      <c r="AO147" s="5448"/>
      <c r="AP147" s="5441"/>
      <c r="AQ147" s="5442"/>
      <c r="AR147" s="5447"/>
      <c r="AS147" s="5448"/>
      <c r="AT147" s="5441"/>
      <c r="AU147" s="5442"/>
      <c r="AV147" s="5447"/>
      <c r="AW147" s="5448"/>
      <c r="AX147" s="5447"/>
      <c r="AY147" s="5448"/>
      <c r="AZ147" s="5443"/>
    </row>
    <row r="148" spans="1:52" s="610" customFormat="1" ht="42" customHeight="1">
      <c r="A148" s="554"/>
      <c r="B148" s="704"/>
      <c r="C148" s="536" t="s">
        <v>898</v>
      </c>
      <c r="D148" s="536" t="s">
        <v>1148</v>
      </c>
      <c r="E148" s="537"/>
      <c r="F148" s="538" t="s">
        <v>1149</v>
      </c>
      <c r="G148" s="539"/>
      <c r="H148" s="537" t="s">
        <v>1150</v>
      </c>
      <c r="I148" s="537" t="s">
        <v>1151</v>
      </c>
      <c r="J148" s="536">
        <v>1</v>
      </c>
      <c r="K148" s="5361" t="s">
        <v>1152</v>
      </c>
      <c r="L148" s="540" t="s">
        <v>1099</v>
      </c>
      <c r="M148" s="609">
        <v>5</v>
      </c>
      <c r="N148" s="609">
        <v>6</v>
      </c>
      <c r="O148" s="609">
        <v>4</v>
      </c>
      <c r="P148" s="542">
        <f>M148*N148</f>
        <v>30</v>
      </c>
      <c r="Q148" s="543">
        <f>O148*P148</f>
        <v>120</v>
      </c>
      <c r="R148" s="544"/>
      <c r="S148" s="544"/>
      <c r="T148" s="545" t="s">
        <v>1153</v>
      </c>
      <c r="U148" s="546"/>
      <c r="V148" s="546"/>
      <c r="W148" s="546"/>
      <c r="X148" s="547" t="s">
        <v>199</v>
      </c>
      <c r="Y148" s="547" t="s">
        <v>935</v>
      </c>
      <c r="Z148" s="546" t="s">
        <v>199</v>
      </c>
      <c r="AA148" s="549"/>
      <c r="AB148" s="550"/>
      <c r="AC148" s="549"/>
      <c r="AD148" s="550"/>
      <c r="AE148" s="823"/>
      <c r="AF148" s="5364">
        <v>15</v>
      </c>
      <c r="AG148" s="5390" t="s">
        <v>1154</v>
      </c>
      <c r="AH148" s="547" t="s">
        <v>1155</v>
      </c>
      <c r="AI148" s="552" t="s">
        <v>1156</v>
      </c>
      <c r="AJ148" s="553"/>
      <c r="AK148" s="5367"/>
      <c r="AL148" s="5368"/>
      <c r="AM148" s="5354"/>
      <c r="AN148" s="5355"/>
      <c r="AO148" s="5356"/>
      <c r="AP148" s="5357"/>
      <c r="AQ148" s="5354"/>
      <c r="AR148" s="5355"/>
      <c r="AS148" s="5356"/>
      <c r="AT148" s="5357"/>
      <c r="AU148" s="5354"/>
      <c r="AV148" s="5355"/>
      <c r="AW148" s="5356">
        <v>43690</v>
      </c>
      <c r="AX148" s="5394"/>
      <c r="AY148" s="5356">
        <v>43707</v>
      </c>
      <c r="AZ148" s="5393"/>
    </row>
    <row r="149" spans="1:52" s="610" customFormat="1" ht="42" customHeight="1">
      <c r="A149" s="554"/>
      <c r="B149" s="704"/>
      <c r="C149" s="556"/>
      <c r="D149" s="556"/>
      <c r="E149" s="557"/>
      <c r="F149" s="558"/>
      <c r="G149" s="558"/>
      <c r="H149" s="557"/>
      <c r="I149" s="557"/>
      <c r="J149" s="556"/>
      <c r="K149" s="5362"/>
      <c r="L149" s="611"/>
      <c r="M149" s="612"/>
      <c r="N149" s="612"/>
      <c r="O149" s="612"/>
      <c r="P149" s="614">
        <f t="shared" ref="P149" si="11">M149*N149</f>
        <v>0</v>
      </c>
      <c r="Q149" s="663">
        <f t="shared" ref="Q149" si="12">O149*P149</f>
        <v>0</v>
      </c>
      <c r="R149" s="563"/>
      <c r="S149" s="563"/>
      <c r="T149" s="564"/>
      <c r="U149" s="565"/>
      <c r="V149" s="565"/>
      <c r="W149" s="565"/>
      <c r="X149" s="566"/>
      <c r="Y149" s="566"/>
      <c r="Z149" s="565"/>
      <c r="AA149" s="568"/>
      <c r="AB149" s="569"/>
      <c r="AC149" s="568"/>
      <c r="AD149" s="569"/>
      <c r="AE149" s="5417"/>
      <c r="AF149" s="5365"/>
      <c r="AG149" s="5391"/>
      <c r="AH149" s="566"/>
      <c r="AI149" s="571" t="s">
        <v>1157</v>
      </c>
      <c r="AJ149" s="553"/>
      <c r="AK149" s="5367"/>
      <c r="AL149" s="5368"/>
      <c r="AM149" s="5354"/>
      <c r="AN149" s="5355"/>
      <c r="AO149" s="5356"/>
      <c r="AP149" s="5357"/>
      <c r="AQ149" s="5354"/>
      <c r="AR149" s="5355"/>
      <c r="AS149" s="5356"/>
      <c r="AT149" s="5357"/>
      <c r="AU149" s="5354"/>
      <c r="AV149" s="5355"/>
      <c r="AW149" s="5356"/>
      <c r="AX149" s="5394"/>
      <c r="AY149" s="5356"/>
      <c r="AZ149" s="5393"/>
    </row>
    <row r="150" spans="1:52" s="610" customFormat="1" ht="42" customHeight="1">
      <c r="A150" s="554"/>
      <c r="B150" s="704"/>
      <c r="C150" s="580" t="str">
        <f>C148</f>
        <v>WP-4</v>
      </c>
      <c r="D150" s="580"/>
      <c r="E150" s="581"/>
      <c r="F150" s="581"/>
      <c r="G150" s="581"/>
      <c r="H150" s="581"/>
      <c r="I150" s="581"/>
      <c r="J150" s="580"/>
      <c r="K150" s="5363"/>
      <c r="L150" s="582" t="s">
        <v>1158</v>
      </c>
      <c r="M150" s="583"/>
      <c r="N150" s="583"/>
      <c r="O150" s="584"/>
      <c r="P150" s="666">
        <f>SUM(P148:P149)*J148</f>
        <v>30</v>
      </c>
      <c r="Q150" s="586">
        <f>SUM(Q148:Q149)*J148</f>
        <v>120</v>
      </c>
      <c r="R150" s="587"/>
      <c r="S150" s="587"/>
      <c r="T150" s="588"/>
      <c r="U150" s="589"/>
      <c r="V150" s="589"/>
      <c r="W150" s="589"/>
      <c r="X150" s="590"/>
      <c r="Y150" s="590"/>
      <c r="Z150" s="589"/>
      <c r="AA150" s="591"/>
      <c r="AB150" s="592"/>
      <c r="AC150" s="591"/>
      <c r="AD150" s="592"/>
      <c r="AE150" s="5418"/>
      <c r="AF150" s="5366"/>
      <c r="AG150" s="5392"/>
      <c r="AH150" s="594"/>
      <c r="AI150" s="595"/>
      <c r="AJ150" s="553" t="str">
        <f>I148</f>
        <v>OS</v>
      </c>
      <c r="AK150" s="5367"/>
      <c r="AL150" s="5368"/>
      <c r="AM150" s="5354"/>
      <c r="AN150" s="5355"/>
      <c r="AO150" s="5356"/>
      <c r="AP150" s="5357"/>
      <c r="AQ150" s="5354"/>
      <c r="AR150" s="5355"/>
      <c r="AS150" s="5356"/>
      <c r="AT150" s="5357"/>
      <c r="AU150" s="5354"/>
      <c r="AV150" s="5355"/>
      <c r="AW150" s="5356"/>
      <c r="AX150" s="5394"/>
      <c r="AY150" s="5356"/>
      <c r="AZ150" s="5393"/>
    </row>
    <row r="151" spans="1:52" s="824" customFormat="1" ht="42" customHeight="1">
      <c r="A151" s="554"/>
      <c r="B151" s="704"/>
      <c r="C151" s="536" t="s">
        <v>898</v>
      </c>
      <c r="D151" s="536" t="s">
        <v>1159</v>
      </c>
      <c r="E151" s="537"/>
      <c r="F151" s="538" t="s">
        <v>1160</v>
      </c>
      <c r="G151" s="539" t="s">
        <v>1161</v>
      </c>
      <c r="H151" s="537" t="s">
        <v>1162</v>
      </c>
      <c r="I151" s="537" t="s">
        <v>66</v>
      </c>
      <c r="J151" s="536">
        <v>1</v>
      </c>
      <c r="K151" s="5361" t="s">
        <v>1057</v>
      </c>
      <c r="L151" s="540" t="s">
        <v>1163</v>
      </c>
      <c r="M151" s="609">
        <v>17</v>
      </c>
      <c r="N151" s="609">
        <v>52</v>
      </c>
      <c r="O151" s="609">
        <v>10</v>
      </c>
      <c r="P151" s="542">
        <f>M151*N151</f>
        <v>884</v>
      </c>
      <c r="Q151" s="543">
        <f>O151*P151</f>
        <v>8840</v>
      </c>
      <c r="R151" s="544"/>
      <c r="S151" s="544"/>
      <c r="T151" s="545" t="s">
        <v>1164</v>
      </c>
      <c r="U151" s="546"/>
      <c r="V151" s="546"/>
      <c r="W151" s="546"/>
      <c r="X151" s="547" t="s">
        <v>794</v>
      </c>
      <c r="Y151" s="547" t="s">
        <v>199</v>
      </c>
      <c r="Z151" s="546" t="s">
        <v>86</v>
      </c>
      <c r="AA151" s="549"/>
      <c r="AB151" s="550"/>
      <c r="AC151" s="549"/>
      <c r="AD151" s="550"/>
      <c r="AE151" s="5416" t="s">
        <v>1165</v>
      </c>
      <c r="AF151" s="5364">
        <v>15</v>
      </c>
      <c r="AG151" s="5390" t="s">
        <v>852</v>
      </c>
      <c r="AH151" s="547" t="s">
        <v>852</v>
      </c>
      <c r="AI151" s="552" t="s">
        <v>1166</v>
      </c>
      <c r="AJ151" s="553"/>
      <c r="AK151" s="5367"/>
      <c r="AL151" s="5368"/>
      <c r="AM151" s="5354"/>
      <c r="AN151" s="5355"/>
      <c r="AO151" s="5356">
        <v>43663</v>
      </c>
      <c r="AP151" s="5357"/>
      <c r="AQ151" s="5354">
        <v>43668</v>
      </c>
      <c r="AR151" s="5355"/>
      <c r="AS151" s="5356">
        <v>43672</v>
      </c>
      <c r="AT151" s="5357"/>
      <c r="AU151" s="5354"/>
      <c r="AV151" s="5355"/>
      <c r="AW151" s="5356">
        <v>43690</v>
      </c>
      <c r="AX151" s="5394"/>
      <c r="AY151" s="5356">
        <v>43707</v>
      </c>
      <c r="AZ151" s="5393"/>
    </row>
    <row r="152" spans="1:52" s="824" customFormat="1" ht="42" customHeight="1">
      <c r="A152" s="554"/>
      <c r="B152" s="704"/>
      <c r="C152" s="556"/>
      <c r="D152" s="556"/>
      <c r="E152" s="557"/>
      <c r="F152" s="558"/>
      <c r="G152" s="558"/>
      <c r="H152" s="557"/>
      <c r="I152" s="557"/>
      <c r="J152" s="556"/>
      <c r="K152" s="5362"/>
      <c r="L152" s="581"/>
      <c r="M152" s="825"/>
      <c r="N152" s="825"/>
      <c r="O152" s="825"/>
      <c r="P152" s="763">
        <f t="shared" ref="P152" si="13">M152*N152</f>
        <v>0</v>
      </c>
      <c r="Q152" s="764">
        <f t="shared" ref="Q152" si="14">O152*P152</f>
        <v>0</v>
      </c>
      <c r="R152" s="563"/>
      <c r="S152" s="563"/>
      <c r="T152" s="564"/>
      <c r="U152" s="565"/>
      <c r="V152" s="565"/>
      <c r="W152" s="565"/>
      <c r="X152" s="566"/>
      <c r="Y152" s="566"/>
      <c r="Z152" s="565"/>
      <c r="AA152" s="568"/>
      <c r="AB152" s="569"/>
      <c r="AC152" s="568"/>
      <c r="AD152" s="569"/>
      <c r="AE152" s="5417"/>
      <c r="AF152" s="5365"/>
      <c r="AG152" s="5391"/>
      <c r="AH152" s="566"/>
      <c r="AI152" s="571" t="s">
        <v>854</v>
      </c>
      <c r="AJ152" s="553"/>
      <c r="AK152" s="5367"/>
      <c r="AL152" s="5368"/>
      <c r="AM152" s="5354"/>
      <c r="AN152" s="5355"/>
      <c r="AO152" s="5356"/>
      <c r="AP152" s="5357"/>
      <c r="AQ152" s="5354"/>
      <c r="AR152" s="5355"/>
      <c r="AS152" s="5356"/>
      <c r="AT152" s="5357"/>
      <c r="AU152" s="5354"/>
      <c r="AV152" s="5355"/>
      <c r="AW152" s="5356"/>
      <c r="AX152" s="5394"/>
      <c r="AY152" s="5356"/>
      <c r="AZ152" s="5393"/>
    </row>
    <row r="153" spans="1:52" s="824" customFormat="1" ht="42" customHeight="1">
      <c r="A153" s="554"/>
      <c r="B153" s="704"/>
      <c r="C153" s="580" t="str">
        <f>C151</f>
        <v>WP-4</v>
      </c>
      <c r="D153" s="580"/>
      <c r="E153" s="581"/>
      <c r="F153" s="581"/>
      <c r="G153" s="581"/>
      <c r="H153" s="581"/>
      <c r="I153" s="581"/>
      <c r="J153" s="580"/>
      <c r="K153" s="5363"/>
      <c r="L153" s="582" t="s">
        <v>869</v>
      </c>
      <c r="M153" s="583"/>
      <c r="N153" s="583"/>
      <c r="O153" s="584"/>
      <c r="P153" s="666">
        <f>SUM(P151:P152)*J151</f>
        <v>884</v>
      </c>
      <c r="Q153" s="586">
        <f>SUM(Q151:Q152)*J151</f>
        <v>8840</v>
      </c>
      <c r="R153" s="587"/>
      <c r="S153" s="587"/>
      <c r="T153" s="588"/>
      <c r="U153" s="589"/>
      <c r="V153" s="589"/>
      <c r="W153" s="589"/>
      <c r="X153" s="590"/>
      <c r="Y153" s="590"/>
      <c r="Z153" s="589"/>
      <c r="AA153" s="591"/>
      <c r="AB153" s="592"/>
      <c r="AC153" s="591"/>
      <c r="AD153" s="592"/>
      <c r="AE153" s="5418"/>
      <c r="AF153" s="5366"/>
      <c r="AG153" s="5392"/>
      <c r="AH153" s="594"/>
      <c r="AI153" s="595" t="s">
        <v>1167</v>
      </c>
      <c r="AJ153" s="553" t="str">
        <f>I151</f>
        <v>PS</v>
      </c>
      <c r="AK153" s="5367"/>
      <c r="AL153" s="5368"/>
      <c r="AM153" s="5354"/>
      <c r="AN153" s="5355"/>
      <c r="AO153" s="5356"/>
      <c r="AP153" s="5357"/>
      <c r="AQ153" s="5354"/>
      <c r="AR153" s="5355"/>
      <c r="AS153" s="5356"/>
      <c r="AT153" s="5357"/>
      <c r="AU153" s="5354"/>
      <c r="AV153" s="5355"/>
      <c r="AW153" s="5356"/>
      <c r="AX153" s="5394"/>
      <c r="AY153" s="5356"/>
      <c r="AZ153" s="5393"/>
    </row>
    <row r="154" spans="1:52" s="824" customFormat="1" ht="42" customHeight="1">
      <c r="A154" s="554"/>
      <c r="B154" s="704"/>
      <c r="C154" s="536" t="s">
        <v>898</v>
      </c>
      <c r="D154" s="536" t="s">
        <v>1168</v>
      </c>
      <c r="E154" s="537"/>
      <c r="F154" s="538" t="s">
        <v>1169</v>
      </c>
      <c r="G154" s="539" t="s">
        <v>1170</v>
      </c>
      <c r="H154" s="537" t="s">
        <v>1171</v>
      </c>
      <c r="I154" s="537" t="s">
        <v>1172</v>
      </c>
      <c r="J154" s="536">
        <v>1</v>
      </c>
      <c r="K154" s="5361" t="s">
        <v>1057</v>
      </c>
      <c r="L154" s="540" t="s">
        <v>1173</v>
      </c>
      <c r="M154" s="609">
        <v>9</v>
      </c>
      <c r="N154" s="609">
        <v>10</v>
      </c>
      <c r="O154" s="609">
        <v>8</v>
      </c>
      <c r="P154" s="542">
        <f>M154*N154</f>
        <v>90</v>
      </c>
      <c r="Q154" s="543">
        <f>O154*P154</f>
        <v>720</v>
      </c>
      <c r="R154" s="544"/>
      <c r="S154" s="544"/>
      <c r="T154" s="545" t="s">
        <v>1091</v>
      </c>
      <c r="U154" s="546"/>
      <c r="V154" s="546"/>
      <c r="W154" s="546"/>
      <c r="X154" s="547" t="s">
        <v>199</v>
      </c>
      <c r="Y154" s="547" t="s">
        <v>794</v>
      </c>
      <c r="Z154" s="546" t="s">
        <v>794</v>
      </c>
      <c r="AA154" s="549"/>
      <c r="AB154" s="550"/>
      <c r="AC154" s="549"/>
      <c r="AD154" s="550"/>
      <c r="AE154" s="5416" t="s">
        <v>1174</v>
      </c>
      <c r="AF154" s="5364">
        <v>15</v>
      </c>
      <c r="AG154" s="5390" t="s">
        <v>1175</v>
      </c>
      <c r="AH154" s="547" t="s">
        <v>1176</v>
      </c>
      <c r="AI154" s="552" t="s">
        <v>1177</v>
      </c>
      <c r="AJ154" s="553"/>
      <c r="AK154" s="5367"/>
      <c r="AL154" s="5368"/>
      <c r="AM154" s="5354"/>
      <c r="AN154" s="5355"/>
      <c r="AO154" s="5356">
        <v>43663</v>
      </c>
      <c r="AP154" s="5357"/>
      <c r="AQ154" s="5354">
        <v>43668</v>
      </c>
      <c r="AR154" s="5355"/>
      <c r="AS154" s="5356">
        <v>43672</v>
      </c>
      <c r="AT154" s="5357"/>
      <c r="AU154" s="5354"/>
      <c r="AV154" s="5355"/>
      <c r="AW154" s="5356">
        <v>43690</v>
      </c>
      <c r="AX154" s="5394"/>
      <c r="AY154" s="5356">
        <v>43707</v>
      </c>
      <c r="AZ154" s="5393"/>
    </row>
    <row r="155" spans="1:52" s="824" customFormat="1" ht="42" customHeight="1">
      <c r="A155" s="554"/>
      <c r="B155" s="704"/>
      <c r="C155" s="556"/>
      <c r="D155" s="556"/>
      <c r="E155" s="557"/>
      <c r="F155" s="558"/>
      <c r="G155" s="558"/>
      <c r="H155" s="557"/>
      <c r="I155" s="557"/>
      <c r="J155" s="556"/>
      <c r="K155" s="5362"/>
      <c r="L155" s="581"/>
      <c r="M155" s="825"/>
      <c r="N155" s="825"/>
      <c r="O155" s="825"/>
      <c r="P155" s="763">
        <f t="shared" ref="P155" si="15">M155*N155</f>
        <v>0</v>
      </c>
      <c r="Q155" s="764">
        <f t="shared" ref="Q155" si="16">O155*P155</f>
        <v>0</v>
      </c>
      <c r="R155" s="563"/>
      <c r="S155" s="563"/>
      <c r="T155" s="564"/>
      <c r="U155" s="565"/>
      <c r="V155" s="565"/>
      <c r="W155" s="565"/>
      <c r="X155" s="566"/>
      <c r="Y155" s="566"/>
      <c r="Z155" s="565"/>
      <c r="AA155" s="568"/>
      <c r="AB155" s="569"/>
      <c r="AC155" s="568"/>
      <c r="AD155" s="569"/>
      <c r="AE155" s="5417"/>
      <c r="AF155" s="5365"/>
      <c r="AG155" s="5391"/>
      <c r="AH155" s="566"/>
      <c r="AI155" s="571" t="s">
        <v>1178</v>
      </c>
      <c r="AJ155" s="553"/>
      <c r="AK155" s="5367"/>
      <c r="AL155" s="5368"/>
      <c r="AM155" s="5354"/>
      <c r="AN155" s="5355"/>
      <c r="AO155" s="5356"/>
      <c r="AP155" s="5357"/>
      <c r="AQ155" s="5354"/>
      <c r="AR155" s="5355"/>
      <c r="AS155" s="5356"/>
      <c r="AT155" s="5357"/>
      <c r="AU155" s="5354"/>
      <c r="AV155" s="5355"/>
      <c r="AW155" s="5356"/>
      <c r="AX155" s="5394"/>
      <c r="AY155" s="5356"/>
      <c r="AZ155" s="5393"/>
    </row>
    <row r="156" spans="1:52" s="824" customFormat="1" ht="42" customHeight="1">
      <c r="A156" s="554"/>
      <c r="B156" s="704"/>
      <c r="C156" s="580" t="str">
        <f>C154</f>
        <v>WP-4</v>
      </c>
      <c r="D156" s="580"/>
      <c r="E156" s="581"/>
      <c r="F156" s="581"/>
      <c r="G156" s="581"/>
      <c r="H156" s="581"/>
      <c r="I156" s="581"/>
      <c r="J156" s="580"/>
      <c r="K156" s="5363"/>
      <c r="L156" s="582" t="s">
        <v>869</v>
      </c>
      <c r="M156" s="583"/>
      <c r="N156" s="583"/>
      <c r="O156" s="584"/>
      <c r="P156" s="666">
        <f>SUM(P154:P155)*J154</f>
        <v>90</v>
      </c>
      <c r="Q156" s="586">
        <f>SUM(Q154:Q155)*J154</f>
        <v>720</v>
      </c>
      <c r="R156" s="587"/>
      <c r="S156" s="587"/>
      <c r="T156" s="588"/>
      <c r="U156" s="589"/>
      <c r="V156" s="589"/>
      <c r="W156" s="589"/>
      <c r="X156" s="590"/>
      <c r="Y156" s="590"/>
      <c r="Z156" s="589"/>
      <c r="AA156" s="591"/>
      <c r="AB156" s="592"/>
      <c r="AC156" s="591"/>
      <c r="AD156" s="592"/>
      <c r="AE156" s="5418"/>
      <c r="AF156" s="5366"/>
      <c r="AG156" s="5392"/>
      <c r="AH156" s="594"/>
      <c r="AI156" s="595"/>
      <c r="AJ156" s="553" t="str">
        <f>I154</f>
        <v>PS</v>
      </c>
      <c r="AK156" s="5367"/>
      <c r="AL156" s="5368"/>
      <c r="AM156" s="5354"/>
      <c r="AN156" s="5355"/>
      <c r="AO156" s="5356"/>
      <c r="AP156" s="5357"/>
      <c r="AQ156" s="5354"/>
      <c r="AR156" s="5355"/>
      <c r="AS156" s="5356"/>
      <c r="AT156" s="5357"/>
      <c r="AU156" s="5354"/>
      <c r="AV156" s="5355"/>
      <c r="AW156" s="5356"/>
      <c r="AX156" s="5394"/>
      <c r="AY156" s="5356"/>
      <c r="AZ156" s="5393"/>
    </row>
    <row r="157" spans="1:52" s="610" customFormat="1" ht="42" customHeight="1">
      <c r="A157" s="554"/>
      <c r="B157" s="704"/>
      <c r="C157" s="536" t="s">
        <v>898</v>
      </c>
      <c r="D157" s="536" t="s">
        <v>1179</v>
      </c>
      <c r="E157" s="537"/>
      <c r="F157" s="538" t="s">
        <v>1180</v>
      </c>
      <c r="G157" s="539"/>
      <c r="H157" s="537" t="s">
        <v>1181</v>
      </c>
      <c r="I157" s="537" t="s">
        <v>903</v>
      </c>
      <c r="J157" s="536">
        <v>1</v>
      </c>
      <c r="K157" s="5361" t="s">
        <v>790</v>
      </c>
      <c r="L157" s="537" t="s">
        <v>819</v>
      </c>
      <c r="M157" s="706">
        <v>85.3</v>
      </c>
      <c r="N157" s="706">
        <v>12.6</v>
      </c>
      <c r="O157" s="707">
        <v>5.9</v>
      </c>
      <c r="P157" s="708">
        <f t="shared" ref="P157:P166" si="17">M157*N157</f>
        <v>1074.78</v>
      </c>
      <c r="Q157" s="709">
        <f t="shared" ref="Q157:Q166" si="18">O157*P157</f>
        <v>6341.2020000000002</v>
      </c>
      <c r="R157" s="544"/>
      <c r="S157" s="544"/>
      <c r="T157" s="545" t="s">
        <v>1182</v>
      </c>
      <c r="U157" s="546"/>
      <c r="V157" s="546"/>
      <c r="W157" s="546"/>
      <c r="X157" s="566" t="s">
        <v>1183</v>
      </c>
      <c r="Y157" s="546" t="s">
        <v>794</v>
      </c>
      <c r="Z157" s="546" t="s">
        <v>199</v>
      </c>
      <c r="AA157" s="549"/>
      <c r="AB157" s="550"/>
      <c r="AC157" s="549"/>
      <c r="AD157" s="550"/>
      <c r="AE157" s="551" t="s">
        <v>1184</v>
      </c>
      <c r="AF157" s="5364">
        <v>16</v>
      </c>
      <c r="AG157" s="5364" t="s">
        <v>796</v>
      </c>
      <c r="AH157" s="548" t="s">
        <v>1185</v>
      </c>
      <c r="AI157" s="552" t="s">
        <v>1186</v>
      </c>
      <c r="AJ157" s="553"/>
      <c r="AK157" s="5367"/>
      <c r="AL157" s="5368"/>
      <c r="AM157" s="5354"/>
      <c r="AN157" s="5355"/>
      <c r="AO157" s="5356"/>
      <c r="AP157" s="5357"/>
      <c r="AQ157" s="5354"/>
      <c r="AR157" s="5355"/>
      <c r="AS157" s="5356"/>
      <c r="AT157" s="5357"/>
      <c r="AU157" s="5354"/>
      <c r="AV157" s="5355"/>
      <c r="AW157" s="5356">
        <v>43690</v>
      </c>
      <c r="AX157" s="5394"/>
      <c r="AY157" s="5356">
        <v>43707</v>
      </c>
      <c r="AZ157" s="5393"/>
    </row>
    <row r="158" spans="1:52" s="610" customFormat="1" ht="42" customHeight="1">
      <c r="A158" s="554"/>
      <c r="B158" s="704"/>
      <c r="C158" s="556"/>
      <c r="D158" s="556"/>
      <c r="E158" s="557"/>
      <c r="F158" s="558"/>
      <c r="G158" s="558"/>
      <c r="H158" s="557"/>
      <c r="I158" s="557"/>
      <c r="J158" s="556"/>
      <c r="K158" s="5362"/>
      <c r="L158" s="559" t="s">
        <v>1187</v>
      </c>
      <c r="M158" s="560">
        <f>19*2</f>
        <v>38</v>
      </c>
      <c r="N158" s="560">
        <v>12</v>
      </c>
      <c r="O158" s="560">
        <v>7</v>
      </c>
      <c r="P158" s="561">
        <f t="shared" si="17"/>
        <v>456</v>
      </c>
      <c r="Q158" s="562">
        <f t="shared" si="18"/>
        <v>3192</v>
      </c>
      <c r="R158" s="563"/>
      <c r="S158" s="563"/>
      <c r="T158" s="564"/>
      <c r="U158" s="565"/>
      <c r="V158" s="565"/>
      <c r="W158" s="565"/>
      <c r="X158" s="566"/>
      <c r="Y158" s="565"/>
      <c r="Z158" s="565"/>
      <c r="AA158" s="568"/>
      <c r="AB158" s="569"/>
      <c r="AC158" s="568"/>
      <c r="AD158" s="569"/>
      <c r="AE158" s="715"/>
      <c r="AF158" s="5365"/>
      <c r="AG158" s="5365"/>
      <c r="AH158" s="566"/>
      <c r="AI158" s="571" t="s">
        <v>1188</v>
      </c>
      <c r="AJ158" s="553"/>
      <c r="AK158" s="5367"/>
      <c r="AL158" s="5368"/>
      <c r="AM158" s="5354"/>
      <c r="AN158" s="5355"/>
      <c r="AO158" s="5356"/>
      <c r="AP158" s="5357"/>
      <c r="AQ158" s="5354"/>
      <c r="AR158" s="5355"/>
      <c r="AS158" s="5356"/>
      <c r="AT158" s="5357"/>
      <c r="AU158" s="5354"/>
      <c r="AV158" s="5355"/>
      <c r="AW158" s="5356"/>
      <c r="AX158" s="5394"/>
      <c r="AY158" s="5356"/>
      <c r="AZ158" s="5393"/>
    </row>
    <row r="159" spans="1:52" s="610" customFormat="1" ht="42" customHeight="1">
      <c r="A159" s="554"/>
      <c r="B159" s="704"/>
      <c r="C159" s="556"/>
      <c r="D159" s="556"/>
      <c r="E159" s="557"/>
      <c r="F159" s="558"/>
      <c r="G159" s="558"/>
      <c r="H159" s="557"/>
      <c r="I159" s="557"/>
      <c r="J159" s="556"/>
      <c r="K159" s="5362"/>
      <c r="L159" s="559" t="s">
        <v>806</v>
      </c>
      <c r="M159" s="705">
        <f>39.9+7.4</f>
        <v>47.3</v>
      </c>
      <c r="N159" s="705">
        <v>6.53</v>
      </c>
      <c r="O159" s="705">
        <v>7</v>
      </c>
      <c r="P159" s="561">
        <f t="shared" si="17"/>
        <v>308.86899999999997</v>
      </c>
      <c r="Q159" s="562">
        <f t="shared" si="18"/>
        <v>2162.0829999999996</v>
      </c>
      <c r="R159" s="563"/>
      <c r="S159" s="563"/>
      <c r="T159" s="564"/>
      <c r="U159" s="565"/>
      <c r="V159" s="565"/>
      <c r="W159" s="565"/>
      <c r="X159" s="566"/>
      <c r="Y159" s="565"/>
      <c r="Z159" s="565"/>
      <c r="AA159" s="568"/>
      <c r="AB159" s="569"/>
      <c r="AC159" s="568"/>
      <c r="AD159" s="569"/>
      <c r="AE159" s="715"/>
      <c r="AF159" s="5365"/>
      <c r="AG159" s="5365"/>
      <c r="AH159" s="566"/>
      <c r="AI159" s="571" t="s">
        <v>1189</v>
      </c>
      <c r="AJ159" s="553"/>
      <c r="AK159" s="5367"/>
      <c r="AL159" s="5368"/>
      <c r="AM159" s="5354"/>
      <c r="AN159" s="5355"/>
      <c r="AO159" s="5356"/>
      <c r="AP159" s="5357"/>
      <c r="AQ159" s="5354"/>
      <c r="AR159" s="5355"/>
      <c r="AS159" s="5356"/>
      <c r="AT159" s="5357"/>
      <c r="AU159" s="5354"/>
      <c r="AV159" s="5355"/>
      <c r="AW159" s="5356"/>
      <c r="AX159" s="5394"/>
      <c r="AY159" s="5356"/>
      <c r="AZ159" s="5393"/>
    </row>
    <row r="160" spans="1:52" s="610" customFormat="1" ht="42" customHeight="1">
      <c r="A160" s="554"/>
      <c r="B160" s="704"/>
      <c r="C160" s="556"/>
      <c r="D160" s="556"/>
      <c r="E160" s="557"/>
      <c r="F160" s="558"/>
      <c r="G160" s="558"/>
      <c r="H160" s="557"/>
      <c r="I160" s="557"/>
      <c r="J160" s="556"/>
      <c r="K160" s="5362"/>
      <c r="L160" s="559" t="s">
        <v>1190</v>
      </c>
      <c r="M160" s="705">
        <v>11.5</v>
      </c>
      <c r="N160" s="705">
        <v>6.5</v>
      </c>
      <c r="O160" s="705">
        <v>5.9</v>
      </c>
      <c r="P160" s="561">
        <f t="shared" si="17"/>
        <v>74.75</v>
      </c>
      <c r="Q160" s="562">
        <f t="shared" si="18"/>
        <v>441.02500000000003</v>
      </c>
      <c r="R160" s="563"/>
      <c r="S160" s="563"/>
      <c r="T160" s="564"/>
      <c r="U160" s="565"/>
      <c r="V160" s="565"/>
      <c r="W160" s="565"/>
      <c r="X160" s="566"/>
      <c r="Y160" s="565"/>
      <c r="Z160" s="565"/>
      <c r="AA160" s="568"/>
      <c r="AB160" s="569"/>
      <c r="AC160" s="568"/>
      <c r="AD160" s="569"/>
      <c r="AE160" s="715"/>
      <c r="AF160" s="5365"/>
      <c r="AG160" s="5365"/>
      <c r="AH160" s="566"/>
      <c r="AI160" s="571" t="s">
        <v>1191</v>
      </c>
      <c r="AJ160" s="553"/>
      <c r="AK160" s="5367"/>
      <c r="AL160" s="5368"/>
      <c r="AM160" s="5354"/>
      <c r="AN160" s="5355"/>
      <c r="AO160" s="5356"/>
      <c r="AP160" s="5357"/>
      <c r="AQ160" s="5354"/>
      <c r="AR160" s="5355"/>
      <c r="AS160" s="5356"/>
      <c r="AT160" s="5357"/>
      <c r="AU160" s="5354"/>
      <c r="AV160" s="5355"/>
      <c r="AW160" s="5356"/>
      <c r="AX160" s="5394"/>
      <c r="AY160" s="5356"/>
      <c r="AZ160" s="5393"/>
    </row>
    <row r="161" spans="1:52" s="610" customFormat="1" ht="42" customHeight="1">
      <c r="A161" s="554"/>
      <c r="B161" s="704"/>
      <c r="C161" s="556"/>
      <c r="D161" s="556"/>
      <c r="E161" s="557"/>
      <c r="F161" s="558"/>
      <c r="G161" s="558"/>
      <c r="H161" s="557"/>
      <c r="I161" s="557"/>
      <c r="J161" s="556"/>
      <c r="K161" s="5362"/>
      <c r="L161" s="559" t="s">
        <v>1192</v>
      </c>
      <c r="M161" s="826">
        <v>-12.6</v>
      </c>
      <c r="N161" s="705">
        <v>4.45</v>
      </c>
      <c r="O161" s="705">
        <v>5.9</v>
      </c>
      <c r="P161" s="561">
        <f t="shared" si="17"/>
        <v>-56.07</v>
      </c>
      <c r="Q161" s="562">
        <f t="shared" si="18"/>
        <v>-330.81300000000005</v>
      </c>
      <c r="R161" s="563"/>
      <c r="S161" s="563"/>
      <c r="T161" s="564"/>
      <c r="U161" s="565"/>
      <c r="V161" s="565"/>
      <c r="W161" s="565"/>
      <c r="X161" s="566"/>
      <c r="Y161" s="565"/>
      <c r="Z161" s="565"/>
      <c r="AA161" s="568"/>
      <c r="AB161" s="569"/>
      <c r="AC161" s="568"/>
      <c r="AD161" s="569"/>
      <c r="AE161" s="715"/>
      <c r="AF161" s="5365"/>
      <c r="AG161" s="5365"/>
      <c r="AH161" s="566"/>
      <c r="AI161" s="571" t="s">
        <v>1193</v>
      </c>
      <c r="AJ161" s="553"/>
      <c r="AK161" s="5367"/>
      <c r="AL161" s="5368"/>
      <c r="AM161" s="5354"/>
      <c r="AN161" s="5355"/>
      <c r="AO161" s="5356"/>
      <c r="AP161" s="5357"/>
      <c r="AQ161" s="5354"/>
      <c r="AR161" s="5355"/>
      <c r="AS161" s="5356"/>
      <c r="AT161" s="5357"/>
      <c r="AU161" s="5354"/>
      <c r="AV161" s="5355"/>
      <c r="AW161" s="5356"/>
      <c r="AX161" s="5394"/>
      <c r="AY161" s="5356"/>
      <c r="AZ161" s="5393"/>
    </row>
    <row r="162" spans="1:52" s="610" customFormat="1" ht="42" customHeight="1">
      <c r="A162" s="554"/>
      <c r="B162" s="704"/>
      <c r="C162" s="556"/>
      <c r="D162" s="556"/>
      <c r="E162" s="557"/>
      <c r="F162" s="558"/>
      <c r="G162" s="558"/>
      <c r="H162" s="557"/>
      <c r="I162" s="557"/>
      <c r="J162" s="556"/>
      <c r="K162" s="5362"/>
      <c r="L162" s="559" t="s">
        <v>1194</v>
      </c>
      <c r="M162" s="705">
        <v>6</v>
      </c>
      <c r="N162" s="705">
        <f>6*2</f>
        <v>12</v>
      </c>
      <c r="O162" s="705"/>
      <c r="P162" s="561">
        <f t="shared" si="17"/>
        <v>72</v>
      </c>
      <c r="Q162" s="562"/>
      <c r="R162" s="563"/>
      <c r="S162" s="563"/>
      <c r="T162" s="564"/>
      <c r="U162" s="565"/>
      <c r="V162" s="565"/>
      <c r="W162" s="565"/>
      <c r="X162" s="566"/>
      <c r="Y162" s="565"/>
      <c r="Z162" s="565"/>
      <c r="AA162" s="568"/>
      <c r="AB162" s="569"/>
      <c r="AC162" s="568"/>
      <c r="AD162" s="569"/>
      <c r="AE162" s="715"/>
      <c r="AF162" s="5365"/>
      <c r="AG162" s="5365"/>
      <c r="AH162" s="566"/>
      <c r="AI162" s="571" t="s">
        <v>1195</v>
      </c>
      <c r="AJ162" s="553"/>
      <c r="AK162" s="5367"/>
      <c r="AL162" s="5368"/>
      <c r="AM162" s="5354"/>
      <c r="AN162" s="5355"/>
      <c r="AO162" s="5356"/>
      <c r="AP162" s="5357"/>
      <c r="AQ162" s="5354"/>
      <c r="AR162" s="5355"/>
      <c r="AS162" s="5356"/>
      <c r="AT162" s="5357"/>
      <c r="AU162" s="5354"/>
      <c r="AV162" s="5355"/>
      <c r="AW162" s="5356"/>
      <c r="AX162" s="5394"/>
      <c r="AY162" s="5356"/>
      <c r="AZ162" s="5393"/>
    </row>
    <row r="163" spans="1:52" s="610" customFormat="1" ht="42" customHeight="1">
      <c r="A163" s="554"/>
      <c r="B163" s="704"/>
      <c r="C163" s="556"/>
      <c r="D163" s="556"/>
      <c r="E163" s="557"/>
      <c r="F163" s="558"/>
      <c r="G163" s="558"/>
      <c r="H163" s="557"/>
      <c r="I163" s="557"/>
      <c r="J163" s="556"/>
      <c r="K163" s="5362"/>
      <c r="L163" s="559" t="s">
        <v>913</v>
      </c>
      <c r="M163" s="705">
        <v>16.72</v>
      </c>
      <c r="N163" s="705">
        <v>12.6</v>
      </c>
      <c r="O163" s="705">
        <v>5.9</v>
      </c>
      <c r="P163" s="561">
        <f t="shared" si="17"/>
        <v>210.67199999999997</v>
      </c>
      <c r="Q163" s="562">
        <f t="shared" ref="Q163:Q165" si="19">O163*P163</f>
        <v>1242.9648</v>
      </c>
      <c r="R163" s="563"/>
      <c r="S163" s="563"/>
      <c r="T163" s="564"/>
      <c r="U163" s="565"/>
      <c r="V163" s="565"/>
      <c r="W163" s="565"/>
      <c r="X163" s="566"/>
      <c r="Y163" s="565"/>
      <c r="Z163" s="565"/>
      <c r="AA163" s="568"/>
      <c r="AB163" s="569"/>
      <c r="AC163" s="568"/>
      <c r="AD163" s="569"/>
      <c r="AE163" s="715"/>
      <c r="AF163" s="5365"/>
      <c r="AG163" s="5365"/>
      <c r="AH163" s="566"/>
      <c r="AI163" s="571" t="s">
        <v>1196</v>
      </c>
      <c r="AJ163" s="553"/>
      <c r="AK163" s="5367"/>
      <c r="AL163" s="5368"/>
      <c r="AM163" s="5354"/>
      <c r="AN163" s="5355"/>
      <c r="AO163" s="5356"/>
      <c r="AP163" s="5357"/>
      <c r="AQ163" s="5354"/>
      <c r="AR163" s="5355"/>
      <c r="AS163" s="5356"/>
      <c r="AT163" s="5357"/>
      <c r="AU163" s="5354"/>
      <c r="AV163" s="5355"/>
      <c r="AW163" s="5356"/>
      <c r="AX163" s="5394"/>
      <c r="AY163" s="5356"/>
      <c r="AZ163" s="5393"/>
    </row>
    <row r="164" spans="1:52" s="610" customFormat="1" ht="42" customHeight="1">
      <c r="A164" s="554"/>
      <c r="B164" s="704"/>
      <c r="C164" s="556"/>
      <c r="D164" s="556"/>
      <c r="E164" s="557"/>
      <c r="F164" s="558"/>
      <c r="G164" s="558"/>
      <c r="H164" s="557"/>
      <c r="I164" s="557"/>
      <c r="J164" s="556"/>
      <c r="K164" s="5362"/>
      <c r="L164" s="559" t="s">
        <v>1197</v>
      </c>
      <c r="M164" s="705">
        <v>2</v>
      </c>
      <c r="N164" s="705">
        <v>2</v>
      </c>
      <c r="O164" s="705"/>
      <c r="P164" s="561">
        <f t="shared" si="17"/>
        <v>4</v>
      </c>
      <c r="Q164" s="562">
        <f t="shared" si="19"/>
        <v>0</v>
      </c>
      <c r="R164" s="563"/>
      <c r="S164" s="563"/>
      <c r="T164" s="564"/>
      <c r="U164" s="565"/>
      <c r="V164" s="565"/>
      <c r="W164" s="565"/>
      <c r="X164" s="566"/>
      <c r="Y164" s="565"/>
      <c r="Z164" s="565"/>
      <c r="AA164" s="568"/>
      <c r="AB164" s="569"/>
      <c r="AC164" s="568"/>
      <c r="AD164" s="569"/>
      <c r="AE164" s="715"/>
      <c r="AF164" s="5365"/>
      <c r="AG164" s="5365"/>
      <c r="AH164" s="566"/>
      <c r="AI164" s="571"/>
      <c r="AJ164" s="553"/>
      <c r="AK164" s="5367"/>
      <c r="AL164" s="5368"/>
      <c r="AM164" s="5354"/>
      <c r="AN164" s="5355"/>
      <c r="AO164" s="5356"/>
      <c r="AP164" s="5357"/>
      <c r="AQ164" s="5354"/>
      <c r="AR164" s="5355"/>
      <c r="AS164" s="5356"/>
      <c r="AT164" s="5357"/>
      <c r="AU164" s="5354"/>
      <c r="AV164" s="5355"/>
      <c r="AW164" s="5356"/>
      <c r="AX164" s="5394"/>
      <c r="AY164" s="5356"/>
      <c r="AZ164" s="5393"/>
    </row>
    <row r="165" spans="1:52" s="610" customFormat="1" ht="42" customHeight="1">
      <c r="A165" s="554"/>
      <c r="B165" s="704"/>
      <c r="C165" s="556"/>
      <c r="D165" s="556"/>
      <c r="E165" s="557"/>
      <c r="F165" s="558"/>
      <c r="G165" s="558"/>
      <c r="H165" s="557"/>
      <c r="I165" s="557"/>
      <c r="J165" s="556"/>
      <c r="K165" s="5362"/>
      <c r="L165" s="559" t="s">
        <v>1198</v>
      </c>
      <c r="M165" s="705">
        <v>6</v>
      </c>
      <c r="N165" s="705">
        <v>10</v>
      </c>
      <c r="O165" s="705"/>
      <c r="P165" s="561">
        <f t="shared" si="17"/>
        <v>60</v>
      </c>
      <c r="Q165" s="562">
        <f t="shared" si="19"/>
        <v>0</v>
      </c>
      <c r="R165" s="563"/>
      <c r="S165" s="563"/>
      <c r="T165" s="564"/>
      <c r="U165" s="565"/>
      <c r="V165" s="565"/>
      <c r="W165" s="565"/>
      <c r="X165" s="566"/>
      <c r="Y165" s="565"/>
      <c r="Z165" s="565"/>
      <c r="AA165" s="568"/>
      <c r="AB165" s="569"/>
      <c r="AC165" s="568"/>
      <c r="AD165" s="569"/>
      <c r="AE165" s="715"/>
      <c r="AF165" s="5365"/>
      <c r="AG165" s="5365"/>
      <c r="AH165" s="566"/>
      <c r="AI165" s="571"/>
      <c r="AJ165" s="553"/>
      <c r="AK165" s="5367"/>
      <c r="AL165" s="5368"/>
      <c r="AM165" s="5354"/>
      <c r="AN165" s="5355"/>
      <c r="AO165" s="5356"/>
      <c r="AP165" s="5357"/>
      <c r="AQ165" s="5354"/>
      <c r="AR165" s="5355"/>
      <c r="AS165" s="5356"/>
      <c r="AT165" s="5357"/>
      <c r="AU165" s="5354"/>
      <c r="AV165" s="5355"/>
      <c r="AW165" s="5356"/>
      <c r="AX165" s="5394"/>
      <c r="AY165" s="5356"/>
      <c r="AZ165" s="5393"/>
    </row>
    <row r="166" spans="1:52" s="610" customFormat="1" ht="42" customHeight="1">
      <c r="A166" s="554"/>
      <c r="B166" s="704"/>
      <c r="C166" s="556"/>
      <c r="D166" s="556"/>
      <c r="E166" s="557"/>
      <c r="F166" s="558"/>
      <c r="G166" s="558"/>
      <c r="H166" s="557"/>
      <c r="I166" s="557"/>
      <c r="J166" s="556"/>
      <c r="K166" s="5362"/>
      <c r="L166" s="559" t="s">
        <v>1199</v>
      </c>
      <c r="M166" s="705">
        <v>13</v>
      </c>
      <c r="N166" s="705">
        <v>10</v>
      </c>
      <c r="O166" s="705">
        <v>7</v>
      </c>
      <c r="P166" s="561">
        <f t="shared" si="17"/>
        <v>130</v>
      </c>
      <c r="Q166" s="562">
        <f t="shared" si="18"/>
        <v>910</v>
      </c>
      <c r="R166" s="563"/>
      <c r="S166" s="563"/>
      <c r="T166" s="564"/>
      <c r="U166" s="565"/>
      <c r="V166" s="565"/>
      <c r="W166" s="565"/>
      <c r="X166" s="566"/>
      <c r="Y166" s="565"/>
      <c r="Z166" s="565"/>
      <c r="AA166" s="568"/>
      <c r="AB166" s="569"/>
      <c r="AC166" s="568"/>
      <c r="AD166" s="569"/>
      <c r="AE166" s="715"/>
      <c r="AF166" s="5365"/>
      <c r="AG166" s="5365"/>
      <c r="AH166" s="566"/>
      <c r="AI166" s="571"/>
      <c r="AJ166" s="553"/>
      <c r="AK166" s="5367"/>
      <c r="AL166" s="5368"/>
      <c r="AM166" s="5354"/>
      <c r="AN166" s="5355"/>
      <c r="AO166" s="5356"/>
      <c r="AP166" s="5357"/>
      <c r="AQ166" s="5354"/>
      <c r="AR166" s="5355"/>
      <c r="AS166" s="5356"/>
      <c r="AT166" s="5357"/>
      <c r="AU166" s="5354"/>
      <c r="AV166" s="5355"/>
      <c r="AW166" s="5356"/>
      <c r="AX166" s="5394"/>
      <c r="AY166" s="5356"/>
      <c r="AZ166" s="5393"/>
    </row>
    <row r="167" spans="1:52" s="610" customFormat="1" ht="42" customHeight="1">
      <c r="A167" s="554"/>
      <c r="B167" s="704"/>
      <c r="C167" s="580" t="str">
        <f>C157</f>
        <v>WP-4</v>
      </c>
      <c r="D167" s="580"/>
      <c r="E167" s="581"/>
      <c r="F167" s="581"/>
      <c r="G167" s="581"/>
      <c r="H167" s="581"/>
      <c r="I167" s="581"/>
      <c r="J167" s="580"/>
      <c r="K167" s="5363"/>
      <c r="L167" s="686" t="s">
        <v>915</v>
      </c>
      <c r="M167" s="687"/>
      <c r="N167" s="687"/>
      <c r="O167" s="688"/>
      <c r="P167" s="827">
        <f>SUM(P157:P166)*J157</f>
        <v>2335.0009999999997</v>
      </c>
      <c r="Q167" s="828">
        <f>SUM(Q157:Q166)*J157</f>
        <v>13958.461799999999</v>
      </c>
      <c r="R167" s="587"/>
      <c r="S167" s="587"/>
      <c r="T167" s="588"/>
      <c r="U167" s="589"/>
      <c r="V167" s="589"/>
      <c r="W167" s="589"/>
      <c r="X167" s="590"/>
      <c r="Y167" s="589"/>
      <c r="Z167" s="589"/>
      <c r="AA167" s="591"/>
      <c r="AB167" s="592"/>
      <c r="AC167" s="591"/>
      <c r="AD167" s="592"/>
      <c r="AE167" s="593"/>
      <c r="AF167" s="5366"/>
      <c r="AG167" s="5366"/>
      <c r="AH167" s="594"/>
      <c r="AI167" s="595"/>
      <c r="AJ167" s="553" t="str">
        <f>I157</f>
        <v>B</v>
      </c>
      <c r="AK167" s="5367"/>
      <c r="AL167" s="5368"/>
      <c r="AM167" s="5354"/>
      <c r="AN167" s="5355"/>
      <c r="AO167" s="5356"/>
      <c r="AP167" s="5357"/>
      <c r="AQ167" s="5354"/>
      <c r="AR167" s="5355"/>
      <c r="AS167" s="5356"/>
      <c r="AT167" s="5357"/>
      <c r="AU167" s="5354"/>
      <c r="AV167" s="5355"/>
      <c r="AW167" s="5356"/>
      <c r="AX167" s="5394"/>
      <c r="AY167" s="5356"/>
      <c r="AZ167" s="5393"/>
    </row>
    <row r="168" spans="1:52" s="610" customFormat="1" ht="33">
      <c r="A168" s="554"/>
      <c r="B168" s="704"/>
      <c r="C168" s="727" t="s">
        <v>898</v>
      </c>
      <c r="D168" s="727" t="s">
        <v>1200</v>
      </c>
      <c r="E168" s="624"/>
      <c r="F168" s="725" t="s">
        <v>1201</v>
      </c>
      <c r="G168" s="726"/>
      <c r="H168" s="624" t="s">
        <v>1202</v>
      </c>
      <c r="I168" s="624" t="s">
        <v>903</v>
      </c>
      <c r="J168" s="727"/>
      <c r="K168" s="5433" t="s">
        <v>790</v>
      </c>
      <c r="L168" s="624" t="s">
        <v>819</v>
      </c>
      <c r="M168" s="728">
        <v>35.1</v>
      </c>
      <c r="N168" s="728">
        <v>12.6</v>
      </c>
      <c r="O168" s="829">
        <v>5.9</v>
      </c>
      <c r="P168" s="729">
        <f t="shared" ref="P168:P177" si="20">M168*N168</f>
        <v>442.26</v>
      </c>
      <c r="Q168" s="730">
        <f t="shared" ref="Q168:Q177" si="21">O168*P168</f>
        <v>2609.3340000000003</v>
      </c>
      <c r="R168" s="731"/>
      <c r="S168" s="731"/>
      <c r="T168" s="732" t="s">
        <v>1091</v>
      </c>
      <c r="U168" s="733"/>
      <c r="V168" s="733"/>
      <c r="W168" s="733"/>
      <c r="X168" s="632" t="s">
        <v>199</v>
      </c>
      <c r="Y168" s="733" t="s">
        <v>1203</v>
      </c>
      <c r="Z168" s="733" t="s">
        <v>1092</v>
      </c>
      <c r="AA168" s="736"/>
      <c r="AB168" s="735"/>
      <c r="AC168" s="736"/>
      <c r="AD168" s="735"/>
      <c r="AE168" s="760" t="s">
        <v>1204</v>
      </c>
      <c r="AF168" s="830">
        <v>12</v>
      </c>
      <c r="AG168" s="5430" t="s">
        <v>796</v>
      </c>
      <c r="AH168" s="720" t="s">
        <v>1176</v>
      </c>
      <c r="AI168" s="737" t="s">
        <v>1186</v>
      </c>
      <c r="AJ168" s="553"/>
      <c r="AK168" s="5367"/>
      <c r="AL168" s="5368"/>
      <c r="AM168" s="5354"/>
      <c r="AN168" s="5355"/>
      <c r="AO168" s="5356"/>
      <c r="AP168" s="5357"/>
      <c r="AQ168" s="5354"/>
      <c r="AR168" s="5355"/>
      <c r="AS168" s="5356"/>
      <c r="AT168" s="5357"/>
      <c r="AU168" s="5354"/>
      <c r="AV168" s="5355"/>
      <c r="AW168" s="5356">
        <v>43690</v>
      </c>
      <c r="AX168" s="5394"/>
      <c r="AY168" s="5356">
        <v>43707</v>
      </c>
      <c r="AZ168" s="5393"/>
    </row>
    <row r="169" spans="1:52" s="610" customFormat="1" ht="17.25">
      <c r="A169" s="554"/>
      <c r="B169" s="704"/>
      <c r="C169" s="620"/>
      <c r="D169" s="620"/>
      <c r="E169" s="621"/>
      <c r="F169" s="623"/>
      <c r="G169" s="623"/>
      <c r="H169" s="621"/>
      <c r="I169" s="621"/>
      <c r="J169" s="620"/>
      <c r="K169" s="5410"/>
      <c r="L169" s="738" t="s">
        <v>1205</v>
      </c>
      <c r="M169" s="831">
        <v>8.36</v>
      </c>
      <c r="N169" s="832">
        <v>12.6</v>
      </c>
      <c r="O169" s="831">
        <v>5.9</v>
      </c>
      <c r="P169" s="833">
        <f t="shared" si="20"/>
        <v>105.33599999999998</v>
      </c>
      <c r="Q169" s="722">
        <f t="shared" si="21"/>
        <v>621.48239999999998</v>
      </c>
      <c r="R169" s="630"/>
      <c r="S169" s="630"/>
      <c r="T169" s="742"/>
      <c r="U169" s="633"/>
      <c r="V169" s="633"/>
      <c r="W169" s="633"/>
      <c r="X169" s="632"/>
      <c r="Y169" s="633"/>
      <c r="Z169" s="633"/>
      <c r="AA169" s="634"/>
      <c r="AB169" s="635"/>
      <c r="AC169" s="634"/>
      <c r="AD169" s="635"/>
      <c r="AE169" s="834"/>
      <c r="AF169" s="637"/>
      <c r="AG169" s="5431"/>
      <c r="AH169" s="721"/>
      <c r="AI169" s="638" t="s">
        <v>1206</v>
      </c>
      <c r="AJ169" s="553"/>
      <c r="AK169" s="5367"/>
      <c r="AL169" s="5368"/>
      <c r="AM169" s="5354"/>
      <c r="AN169" s="5355"/>
      <c r="AO169" s="5356"/>
      <c r="AP169" s="5357"/>
      <c r="AQ169" s="5354"/>
      <c r="AR169" s="5355"/>
      <c r="AS169" s="5356"/>
      <c r="AT169" s="5357"/>
      <c r="AU169" s="5354"/>
      <c r="AV169" s="5355"/>
      <c r="AW169" s="5356"/>
      <c r="AX169" s="5394"/>
      <c r="AY169" s="5356"/>
      <c r="AZ169" s="5393"/>
    </row>
    <row r="170" spans="1:52" s="610" customFormat="1" ht="33">
      <c r="A170" s="554"/>
      <c r="B170" s="704"/>
      <c r="C170" s="620"/>
      <c r="D170" s="620"/>
      <c r="E170" s="621"/>
      <c r="F170" s="623"/>
      <c r="G170" s="623"/>
      <c r="H170" s="621"/>
      <c r="I170" s="621"/>
      <c r="J170" s="620"/>
      <c r="K170" s="5410"/>
      <c r="L170" s="738" t="s">
        <v>1187</v>
      </c>
      <c r="M170" s="832">
        <v>19.3</v>
      </c>
      <c r="N170" s="832">
        <v>12</v>
      </c>
      <c r="O170" s="832">
        <v>7</v>
      </c>
      <c r="P170" s="833">
        <f t="shared" si="20"/>
        <v>231.60000000000002</v>
      </c>
      <c r="Q170" s="722">
        <f t="shared" si="21"/>
        <v>1621.2000000000003</v>
      </c>
      <c r="R170" s="630"/>
      <c r="S170" s="630"/>
      <c r="T170" s="742"/>
      <c r="U170" s="633"/>
      <c r="V170" s="633"/>
      <c r="W170" s="633"/>
      <c r="X170" s="632"/>
      <c r="Y170" s="633"/>
      <c r="Z170" s="633"/>
      <c r="AA170" s="634"/>
      <c r="AB170" s="635"/>
      <c r="AC170" s="634"/>
      <c r="AD170" s="635"/>
      <c r="AE170" s="834"/>
      <c r="AF170" s="637" t="s">
        <v>1207</v>
      </c>
      <c r="AG170" s="5431"/>
      <c r="AH170" s="632"/>
      <c r="AI170" s="638" t="s">
        <v>1208</v>
      </c>
      <c r="AJ170" s="553"/>
      <c r="AK170" s="5367"/>
      <c r="AL170" s="5368"/>
      <c r="AM170" s="5354"/>
      <c r="AN170" s="5355"/>
      <c r="AO170" s="5356"/>
      <c r="AP170" s="5357"/>
      <c r="AQ170" s="5354"/>
      <c r="AR170" s="5355"/>
      <c r="AS170" s="5356"/>
      <c r="AT170" s="5357"/>
      <c r="AU170" s="5354"/>
      <c r="AV170" s="5355"/>
      <c r="AW170" s="5356"/>
      <c r="AX170" s="5394"/>
      <c r="AY170" s="5356"/>
      <c r="AZ170" s="5393"/>
    </row>
    <row r="171" spans="1:52" s="610" customFormat="1" ht="27">
      <c r="A171" s="554"/>
      <c r="B171" s="704"/>
      <c r="C171" s="620"/>
      <c r="D171" s="620"/>
      <c r="E171" s="621"/>
      <c r="F171" s="623"/>
      <c r="G171" s="623"/>
      <c r="H171" s="621"/>
      <c r="I171" s="621"/>
      <c r="J171" s="620"/>
      <c r="K171" s="5410"/>
      <c r="L171" s="738" t="s">
        <v>806</v>
      </c>
      <c r="M171" s="831">
        <v>17.399999999999999</v>
      </c>
      <c r="N171" s="831">
        <v>6.53</v>
      </c>
      <c r="O171" s="831">
        <v>7</v>
      </c>
      <c r="P171" s="833">
        <f t="shared" si="20"/>
        <v>113.622</v>
      </c>
      <c r="Q171" s="722">
        <f t="shared" si="21"/>
        <v>795.35400000000004</v>
      </c>
      <c r="R171" s="630"/>
      <c r="S171" s="630"/>
      <c r="T171" s="742"/>
      <c r="U171" s="633"/>
      <c r="V171" s="633"/>
      <c r="W171" s="633"/>
      <c r="X171" s="632"/>
      <c r="Y171" s="633"/>
      <c r="Z171" s="633"/>
      <c r="AA171" s="634"/>
      <c r="AB171" s="635"/>
      <c r="AC171" s="634"/>
      <c r="AD171" s="635"/>
      <c r="AE171" s="834"/>
      <c r="AF171" s="835"/>
      <c r="AG171" s="5431"/>
      <c r="AH171" s="632"/>
      <c r="AI171" s="638" t="s">
        <v>1209</v>
      </c>
      <c r="AJ171" s="553"/>
      <c r="AK171" s="5367"/>
      <c r="AL171" s="5368"/>
      <c r="AM171" s="5354"/>
      <c r="AN171" s="5355"/>
      <c r="AO171" s="5356"/>
      <c r="AP171" s="5357"/>
      <c r="AQ171" s="5354"/>
      <c r="AR171" s="5355"/>
      <c r="AS171" s="5356"/>
      <c r="AT171" s="5357"/>
      <c r="AU171" s="5354"/>
      <c r="AV171" s="5355"/>
      <c r="AW171" s="5356"/>
      <c r="AX171" s="5394"/>
      <c r="AY171" s="5356"/>
      <c r="AZ171" s="5393"/>
    </row>
    <row r="172" spans="1:52" s="610" customFormat="1" ht="33">
      <c r="A172" s="554"/>
      <c r="B172" s="704"/>
      <c r="C172" s="620"/>
      <c r="D172" s="620"/>
      <c r="E172" s="621"/>
      <c r="F172" s="623"/>
      <c r="G172" s="623"/>
      <c r="H172" s="621"/>
      <c r="I172" s="621"/>
      <c r="J172" s="620"/>
      <c r="K172" s="5410"/>
      <c r="L172" s="738" t="s">
        <v>921</v>
      </c>
      <c r="M172" s="831">
        <f>6.5+0.4</f>
        <v>6.9</v>
      </c>
      <c r="N172" s="831">
        <f>4.6+0.4</f>
        <v>5</v>
      </c>
      <c r="O172" s="831">
        <v>5.9</v>
      </c>
      <c r="P172" s="833">
        <f t="shared" si="20"/>
        <v>34.5</v>
      </c>
      <c r="Q172" s="722">
        <f t="shared" si="21"/>
        <v>203.55</v>
      </c>
      <c r="R172" s="630"/>
      <c r="S172" s="630"/>
      <c r="T172" s="742"/>
      <c r="U172" s="633"/>
      <c r="V172" s="633"/>
      <c r="W172" s="633"/>
      <c r="X172" s="632"/>
      <c r="Y172" s="633"/>
      <c r="Z172" s="633"/>
      <c r="AA172" s="634"/>
      <c r="AB172" s="635"/>
      <c r="AC172" s="634"/>
      <c r="AD172" s="635"/>
      <c r="AE172" s="834"/>
      <c r="AF172" s="835"/>
      <c r="AG172" s="5431"/>
      <c r="AH172" s="632"/>
      <c r="AI172" s="638" t="s">
        <v>1210</v>
      </c>
      <c r="AJ172" s="553"/>
      <c r="AK172" s="5367"/>
      <c r="AL172" s="5368"/>
      <c r="AM172" s="5354"/>
      <c r="AN172" s="5355"/>
      <c r="AO172" s="5356"/>
      <c r="AP172" s="5357"/>
      <c r="AQ172" s="5354"/>
      <c r="AR172" s="5355"/>
      <c r="AS172" s="5356"/>
      <c r="AT172" s="5357"/>
      <c r="AU172" s="5354"/>
      <c r="AV172" s="5355"/>
      <c r="AW172" s="5356"/>
      <c r="AX172" s="5394"/>
      <c r="AY172" s="5356"/>
      <c r="AZ172" s="5393"/>
    </row>
    <row r="173" spans="1:52" s="610" customFormat="1" ht="17.25">
      <c r="A173" s="554"/>
      <c r="B173" s="704"/>
      <c r="C173" s="620"/>
      <c r="D173" s="620"/>
      <c r="E173" s="621"/>
      <c r="F173" s="623"/>
      <c r="G173" s="623"/>
      <c r="H173" s="621"/>
      <c r="I173" s="621"/>
      <c r="J173" s="620"/>
      <c r="K173" s="5410"/>
      <c r="L173" s="738" t="s">
        <v>923</v>
      </c>
      <c r="M173" s="836">
        <v>-12.6</v>
      </c>
      <c r="N173" s="831">
        <v>4.45</v>
      </c>
      <c r="O173" s="831">
        <v>5.9</v>
      </c>
      <c r="P173" s="833">
        <f t="shared" si="20"/>
        <v>-56.07</v>
      </c>
      <c r="Q173" s="722">
        <f t="shared" si="21"/>
        <v>-330.81300000000005</v>
      </c>
      <c r="R173" s="630"/>
      <c r="S173" s="630"/>
      <c r="T173" s="742"/>
      <c r="U173" s="633"/>
      <c r="V173" s="633"/>
      <c r="W173" s="633"/>
      <c r="X173" s="632"/>
      <c r="Y173" s="633"/>
      <c r="Z173" s="633"/>
      <c r="AA173" s="634"/>
      <c r="AB173" s="635"/>
      <c r="AC173" s="634"/>
      <c r="AD173" s="635"/>
      <c r="AE173" s="834"/>
      <c r="AF173" s="835"/>
      <c r="AG173" s="5431"/>
      <c r="AH173" s="632"/>
      <c r="AI173" s="646" t="s">
        <v>1211</v>
      </c>
      <c r="AJ173" s="553"/>
      <c r="AK173" s="5367"/>
      <c r="AL173" s="5368"/>
      <c r="AM173" s="5354"/>
      <c r="AN173" s="5355"/>
      <c r="AO173" s="5356"/>
      <c r="AP173" s="5357"/>
      <c r="AQ173" s="5354"/>
      <c r="AR173" s="5355"/>
      <c r="AS173" s="5356"/>
      <c r="AT173" s="5357"/>
      <c r="AU173" s="5354"/>
      <c r="AV173" s="5355"/>
      <c r="AW173" s="5356"/>
      <c r="AX173" s="5394"/>
      <c r="AY173" s="5356"/>
      <c r="AZ173" s="5393"/>
    </row>
    <row r="174" spans="1:52" s="610" customFormat="1" ht="33">
      <c r="A174" s="554"/>
      <c r="B174" s="704"/>
      <c r="C174" s="620"/>
      <c r="D174" s="620"/>
      <c r="E174" s="621"/>
      <c r="F174" s="623"/>
      <c r="G174" s="623"/>
      <c r="H174" s="621"/>
      <c r="I174" s="621"/>
      <c r="J174" s="620"/>
      <c r="K174" s="5410"/>
      <c r="L174" s="738" t="s">
        <v>1212</v>
      </c>
      <c r="M174" s="831">
        <v>6</v>
      </c>
      <c r="N174" s="831">
        <v>6.53</v>
      </c>
      <c r="O174" s="831"/>
      <c r="P174" s="833">
        <f t="shared" si="20"/>
        <v>39.18</v>
      </c>
      <c r="Q174" s="722">
        <f t="shared" si="21"/>
        <v>0</v>
      </c>
      <c r="R174" s="630"/>
      <c r="S174" s="630"/>
      <c r="T174" s="742"/>
      <c r="U174" s="633"/>
      <c r="V174" s="633"/>
      <c r="W174" s="633"/>
      <c r="X174" s="632"/>
      <c r="Y174" s="633"/>
      <c r="Z174" s="633"/>
      <c r="AA174" s="634"/>
      <c r="AB174" s="635"/>
      <c r="AC174" s="634"/>
      <c r="AD174" s="635"/>
      <c r="AE174" s="834"/>
      <c r="AF174" s="835"/>
      <c r="AG174" s="5431"/>
      <c r="AH174" s="632"/>
      <c r="AI174" s="638"/>
      <c r="AJ174" s="553"/>
      <c r="AK174" s="5367"/>
      <c r="AL174" s="5368"/>
      <c r="AM174" s="5354"/>
      <c r="AN174" s="5355"/>
      <c r="AO174" s="5356"/>
      <c r="AP174" s="5357"/>
      <c r="AQ174" s="5354"/>
      <c r="AR174" s="5355"/>
      <c r="AS174" s="5356"/>
      <c r="AT174" s="5357"/>
      <c r="AU174" s="5354"/>
      <c r="AV174" s="5355"/>
      <c r="AW174" s="5356"/>
      <c r="AX174" s="5394"/>
      <c r="AY174" s="5356"/>
      <c r="AZ174" s="5393"/>
    </row>
    <row r="175" spans="1:52" s="610" customFormat="1" ht="17.25">
      <c r="A175" s="554"/>
      <c r="B175" s="704"/>
      <c r="C175" s="620"/>
      <c r="D175" s="620"/>
      <c r="E175" s="621"/>
      <c r="F175" s="623"/>
      <c r="G175" s="623"/>
      <c r="H175" s="621"/>
      <c r="I175" s="621"/>
      <c r="J175" s="620"/>
      <c r="K175" s="5410"/>
      <c r="L175" s="738" t="s">
        <v>1213</v>
      </c>
      <c r="M175" s="831">
        <v>10</v>
      </c>
      <c r="N175" s="831">
        <v>6</v>
      </c>
      <c r="O175" s="831">
        <v>5</v>
      </c>
      <c r="P175" s="833">
        <f t="shared" si="20"/>
        <v>60</v>
      </c>
      <c r="Q175" s="722">
        <f t="shared" si="21"/>
        <v>300</v>
      </c>
      <c r="R175" s="630"/>
      <c r="S175" s="630"/>
      <c r="T175" s="742"/>
      <c r="U175" s="633"/>
      <c r="V175" s="633"/>
      <c r="W175" s="633"/>
      <c r="X175" s="632"/>
      <c r="Y175" s="633"/>
      <c r="Z175" s="633"/>
      <c r="AA175" s="634"/>
      <c r="AB175" s="635"/>
      <c r="AC175" s="634"/>
      <c r="AD175" s="635"/>
      <c r="AE175" s="834"/>
      <c r="AF175" s="835"/>
      <c r="AG175" s="5431"/>
      <c r="AH175" s="632"/>
      <c r="AI175" s="638"/>
      <c r="AJ175" s="553"/>
      <c r="AK175" s="5367"/>
      <c r="AL175" s="5368"/>
      <c r="AM175" s="5354"/>
      <c r="AN175" s="5355"/>
      <c r="AO175" s="5356"/>
      <c r="AP175" s="5357"/>
      <c r="AQ175" s="5354"/>
      <c r="AR175" s="5355"/>
      <c r="AS175" s="5356"/>
      <c r="AT175" s="5357"/>
      <c r="AU175" s="5354"/>
      <c r="AV175" s="5355"/>
      <c r="AW175" s="5356"/>
      <c r="AX175" s="5394"/>
      <c r="AY175" s="5356"/>
      <c r="AZ175" s="5393"/>
    </row>
    <row r="176" spans="1:52" s="610" customFormat="1" ht="17.25">
      <c r="A176" s="554"/>
      <c r="B176" s="704"/>
      <c r="C176" s="620"/>
      <c r="D176" s="620"/>
      <c r="E176" s="621"/>
      <c r="F176" s="623"/>
      <c r="G176" s="623"/>
      <c r="H176" s="621"/>
      <c r="I176" s="621"/>
      <c r="J176" s="620"/>
      <c r="K176" s="5410"/>
      <c r="L176" s="738" t="s">
        <v>1214</v>
      </c>
      <c r="M176" s="831">
        <v>6.4</v>
      </c>
      <c r="N176" s="831">
        <v>4.17</v>
      </c>
      <c r="O176" s="831">
        <v>5</v>
      </c>
      <c r="P176" s="833">
        <f t="shared" si="20"/>
        <v>26.688000000000002</v>
      </c>
      <c r="Q176" s="722">
        <f t="shared" si="21"/>
        <v>133.44</v>
      </c>
      <c r="R176" s="630"/>
      <c r="S176" s="630"/>
      <c r="T176" s="742"/>
      <c r="U176" s="633"/>
      <c r="V176" s="633"/>
      <c r="W176" s="633"/>
      <c r="X176" s="632"/>
      <c r="Y176" s="633"/>
      <c r="Z176" s="633"/>
      <c r="AA176" s="634"/>
      <c r="AB176" s="635"/>
      <c r="AC176" s="634"/>
      <c r="AD176" s="635"/>
      <c r="AE176" s="834"/>
      <c r="AF176" s="835"/>
      <c r="AG176" s="5431"/>
      <c r="AH176" s="632"/>
      <c r="AI176" s="638"/>
      <c r="AJ176" s="553"/>
      <c r="AK176" s="5367"/>
      <c r="AL176" s="5368"/>
      <c r="AM176" s="5354"/>
      <c r="AN176" s="5355"/>
      <c r="AO176" s="5356"/>
      <c r="AP176" s="5357"/>
      <c r="AQ176" s="5354"/>
      <c r="AR176" s="5355"/>
      <c r="AS176" s="5356"/>
      <c r="AT176" s="5357"/>
      <c r="AU176" s="5354"/>
      <c r="AV176" s="5355"/>
      <c r="AW176" s="5356"/>
      <c r="AX176" s="5394"/>
      <c r="AY176" s="5356"/>
      <c r="AZ176" s="5393"/>
    </row>
    <row r="177" spans="1:52" s="610" customFormat="1" ht="17.25">
      <c r="A177" s="554"/>
      <c r="B177" s="704"/>
      <c r="C177" s="620"/>
      <c r="D177" s="620"/>
      <c r="E177" s="621"/>
      <c r="F177" s="623"/>
      <c r="G177" s="623"/>
      <c r="H177" s="621"/>
      <c r="I177" s="621"/>
      <c r="J177" s="620"/>
      <c r="K177" s="5410"/>
      <c r="L177" s="738" t="s">
        <v>1215</v>
      </c>
      <c r="M177" s="831">
        <v>10</v>
      </c>
      <c r="N177" s="831">
        <v>13</v>
      </c>
      <c r="O177" s="831">
        <v>7</v>
      </c>
      <c r="P177" s="833">
        <f t="shared" si="20"/>
        <v>130</v>
      </c>
      <c r="Q177" s="722">
        <f t="shared" si="21"/>
        <v>910</v>
      </c>
      <c r="R177" s="630"/>
      <c r="S177" s="630"/>
      <c r="T177" s="742"/>
      <c r="U177" s="633"/>
      <c r="V177" s="633"/>
      <c r="W177" s="633"/>
      <c r="X177" s="632"/>
      <c r="Y177" s="633"/>
      <c r="Z177" s="633"/>
      <c r="AA177" s="634"/>
      <c r="AB177" s="635"/>
      <c r="AC177" s="634"/>
      <c r="AD177" s="635"/>
      <c r="AE177" s="834"/>
      <c r="AF177" s="835"/>
      <c r="AG177" s="5431"/>
      <c r="AH177" s="632"/>
      <c r="AI177" s="638"/>
      <c r="AJ177" s="553"/>
      <c r="AK177" s="5367"/>
      <c r="AL177" s="5368"/>
      <c r="AM177" s="5354"/>
      <c r="AN177" s="5355"/>
      <c r="AO177" s="5356"/>
      <c r="AP177" s="5357"/>
      <c r="AQ177" s="5354"/>
      <c r="AR177" s="5355"/>
      <c r="AS177" s="5356"/>
      <c r="AT177" s="5357"/>
      <c r="AU177" s="5354"/>
      <c r="AV177" s="5355"/>
      <c r="AW177" s="5356"/>
      <c r="AX177" s="5394"/>
      <c r="AY177" s="5356"/>
      <c r="AZ177" s="5393"/>
    </row>
    <row r="178" spans="1:52" s="610" customFormat="1" ht="17.25">
      <c r="A178" s="554"/>
      <c r="B178" s="704"/>
      <c r="C178" s="647" t="str">
        <f>C168</f>
        <v>WP-4</v>
      </c>
      <c r="D178" s="647"/>
      <c r="E178" s="648"/>
      <c r="F178" s="648"/>
      <c r="G178" s="648"/>
      <c r="H178" s="648"/>
      <c r="I178" s="648"/>
      <c r="J178" s="647"/>
      <c r="K178" s="5411"/>
      <c r="L178" s="820" t="s">
        <v>915</v>
      </c>
      <c r="M178" s="821"/>
      <c r="N178" s="821"/>
      <c r="O178" s="822"/>
      <c r="P178" s="837">
        <f>SUM(P168:P177)*J168</f>
        <v>0</v>
      </c>
      <c r="Q178" s="650">
        <f>SUM(Q168:Q177)*J168</f>
        <v>0</v>
      </c>
      <c r="R178" s="651"/>
      <c r="S178" s="651"/>
      <c r="T178" s="652"/>
      <c r="U178" s="654"/>
      <c r="V178" s="654"/>
      <c r="W178" s="654"/>
      <c r="X178" s="655"/>
      <c r="Y178" s="654"/>
      <c r="Z178" s="654"/>
      <c r="AA178" s="656"/>
      <c r="AB178" s="657"/>
      <c r="AC178" s="656"/>
      <c r="AD178" s="657"/>
      <c r="AE178" s="658"/>
      <c r="AF178" s="838"/>
      <c r="AG178" s="5432"/>
      <c r="AH178" s="660"/>
      <c r="AI178" s="661"/>
      <c r="AJ178" s="553"/>
      <c r="AK178" s="5367"/>
      <c r="AL178" s="5368"/>
      <c r="AM178" s="5354"/>
      <c r="AN178" s="5355"/>
      <c r="AO178" s="5356"/>
      <c r="AP178" s="5357"/>
      <c r="AQ178" s="5354"/>
      <c r="AR178" s="5355"/>
      <c r="AS178" s="5356"/>
      <c r="AT178" s="5357"/>
      <c r="AU178" s="5354"/>
      <c r="AV178" s="5355"/>
      <c r="AW178" s="5356"/>
      <c r="AX178" s="5394"/>
      <c r="AY178" s="5356"/>
      <c r="AZ178" s="5393"/>
    </row>
    <row r="179" spans="1:52" s="610" customFormat="1" ht="42" customHeight="1">
      <c r="A179" s="554"/>
      <c r="B179" s="704"/>
      <c r="C179" s="536" t="s">
        <v>898</v>
      </c>
      <c r="D179" s="536" t="s">
        <v>1216</v>
      </c>
      <c r="E179" s="537"/>
      <c r="F179" s="538" t="s">
        <v>1217</v>
      </c>
      <c r="G179" s="539"/>
      <c r="H179" s="537" t="s">
        <v>1218</v>
      </c>
      <c r="I179" s="537" t="s">
        <v>1219</v>
      </c>
      <c r="J179" s="536">
        <v>1</v>
      </c>
      <c r="K179" s="5361" t="s">
        <v>790</v>
      </c>
      <c r="L179" s="839" t="s">
        <v>819</v>
      </c>
      <c r="M179" s="840">
        <v>35.1</v>
      </c>
      <c r="N179" s="840">
        <v>12.6</v>
      </c>
      <c r="O179" s="707">
        <v>5.9</v>
      </c>
      <c r="P179" s="841">
        <f t="shared" ref="P179:P188" si="22">M179*N179</f>
        <v>442.26</v>
      </c>
      <c r="Q179" s="842">
        <f t="shared" ref="Q179:Q188" si="23">O179*P179</f>
        <v>2609.3340000000003</v>
      </c>
      <c r="R179" s="544"/>
      <c r="S179" s="544"/>
      <c r="T179" s="545" t="s">
        <v>833</v>
      </c>
      <c r="U179" s="546"/>
      <c r="V179" s="546"/>
      <c r="W179" s="546"/>
      <c r="X179" s="566" t="s">
        <v>794</v>
      </c>
      <c r="Y179" s="546" t="s">
        <v>794</v>
      </c>
      <c r="Z179" s="546" t="s">
        <v>199</v>
      </c>
      <c r="AA179" s="549"/>
      <c r="AB179" s="550"/>
      <c r="AC179" s="549"/>
      <c r="AD179" s="550"/>
      <c r="AE179" s="551" t="s">
        <v>1220</v>
      </c>
      <c r="AF179" s="5364">
        <v>15</v>
      </c>
      <c r="AG179" s="5364" t="s">
        <v>796</v>
      </c>
      <c r="AH179" s="548" t="s">
        <v>1176</v>
      </c>
      <c r="AI179" s="552" t="s">
        <v>1186</v>
      </c>
      <c r="AJ179" s="553"/>
      <c r="AK179" s="5367"/>
      <c r="AL179" s="5368"/>
      <c r="AM179" s="5354"/>
      <c r="AN179" s="5355"/>
      <c r="AO179" s="5356"/>
      <c r="AP179" s="5357"/>
      <c r="AQ179" s="5354"/>
      <c r="AR179" s="5355"/>
      <c r="AS179" s="5356"/>
      <c r="AT179" s="5357"/>
      <c r="AU179" s="5354"/>
      <c r="AV179" s="5355"/>
      <c r="AW179" s="5356">
        <v>43690</v>
      </c>
      <c r="AX179" s="5394"/>
      <c r="AY179" s="5356">
        <v>43707</v>
      </c>
      <c r="AZ179" s="5393"/>
    </row>
    <row r="180" spans="1:52" s="610" customFormat="1" ht="42" customHeight="1">
      <c r="A180" s="554"/>
      <c r="B180" s="704"/>
      <c r="C180" s="556"/>
      <c r="D180" s="556"/>
      <c r="E180" s="557"/>
      <c r="F180" s="558"/>
      <c r="G180" s="558"/>
      <c r="H180" s="557"/>
      <c r="I180" s="557"/>
      <c r="J180" s="556"/>
      <c r="K180" s="5362"/>
      <c r="L180" s="711" t="s">
        <v>1221</v>
      </c>
      <c r="M180" s="712">
        <v>8.36</v>
      </c>
      <c r="N180" s="576">
        <v>12.6</v>
      </c>
      <c r="O180" s="705">
        <v>5.9</v>
      </c>
      <c r="P180" s="713">
        <f t="shared" si="22"/>
        <v>105.33599999999998</v>
      </c>
      <c r="Q180" s="714">
        <f t="shared" si="23"/>
        <v>621.48239999999998</v>
      </c>
      <c r="R180" s="563"/>
      <c r="S180" s="563"/>
      <c r="T180" s="564"/>
      <c r="U180" s="565"/>
      <c r="V180" s="565"/>
      <c r="W180" s="565"/>
      <c r="X180" s="566"/>
      <c r="Y180" s="565"/>
      <c r="Z180" s="565"/>
      <c r="AA180" s="568"/>
      <c r="AB180" s="569"/>
      <c r="AC180" s="568"/>
      <c r="AD180" s="569"/>
      <c r="AE180" s="715"/>
      <c r="AF180" s="5365"/>
      <c r="AG180" s="5365"/>
      <c r="AH180" s="566"/>
      <c r="AI180" s="571" t="s">
        <v>924</v>
      </c>
      <c r="AJ180" s="553"/>
      <c r="AK180" s="5367"/>
      <c r="AL180" s="5368"/>
      <c r="AM180" s="5354"/>
      <c r="AN180" s="5355"/>
      <c r="AO180" s="5356"/>
      <c r="AP180" s="5357"/>
      <c r="AQ180" s="5354"/>
      <c r="AR180" s="5355"/>
      <c r="AS180" s="5356"/>
      <c r="AT180" s="5357"/>
      <c r="AU180" s="5354"/>
      <c r="AV180" s="5355"/>
      <c r="AW180" s="5356"/>
      <c r="AX180" s="5394"/>
      <c r="AY180" s="5356"/>
      <c r="AZ180" s="5393"/>
    </row>
    <row r="181" spans="1:52" s="610" customFormat="1" ht="42" customHeight="1">
      <c r="A181" s="554"/>
      <c r="B181" s="704"/>
      <c r="C181" s="556"/>
      <c r="D181" s="556"/>
      <c r="E181" s="557"/>
      <c r="F181" s="558"/>
      <c r="G181" s="558"/>
      <c r="H181" s="557"/>
      <c r="I181" s="557"/>
      <c r="J181" s="556"/>
      <c r="K181" s="5362"/>
      <c r="L181" s="711" t="s">
        <v>1187</v>
      </c>
      <c r="M181" s="576">
        <v>19.3</v>
      </c>
      <c r="N181" s="576">
        <v>12</v>
      </c>
      <c r="O181" s="576">
        <v>7</v>
      </c>
      <c r="P181" s="713">
        <f t="shared" si="22"/>
        <v>231.60000000000002</v>
      </c>
      <c r="Q181" s="714">
        <f t="shared" si="23"/>
        <v>1621.2000000000003</v>
      </c>
      <c r="R181" s="563"/>
      <c r="S181" s="563"/>
      <c r="T181" s="564"/>
      <c r="U181" s="565"/>
      <c r="V181" s="565"/>
      <c r="W181" s="565"/>
      <c r="X181" s="566"/>
      <c r="Y181" s="565"/>
      <c r="Z181" s="565"/>
      <c r="AA181" s="568"/>
      <c r="AB181" s="569"/>
      <c r="AC181" s="568"/>
      <c r="AD181" s="569"/>
      <c r="AE181" s="715"/>
      <c r="AF181" s="5365"/>
      <c r="AG181" s="5365"/>
      <c r="AH181" s="566"/>
      <c r="AI181" s="571" t="s">
        <v>926</v>
      </c>
      <c r="AJ181" s="553"/>
      <c r="AK181" s="5367"/>
      <c r="AL181" s="5368"/>
      <c r="AM181" s="5354"/>
      <c r="AN181" s="5355"/>
      <c r="AO181" s="5356"/>
      <c r="AP181" s="5357"/>
      <c r="AQ181" s="5354"/>
      <c r="AR181" s="5355"/>
      <c r="AS181" s="5356"/>
      <c r="AT181" s="5357"/>
      <c r="AU181" s="5354"/>
      <c r="AV181" s="5355"/>
      <c r="AW181" s="5356"/>
      <c r="AX181" s="5394"/>
      <c r="AY181" s="5356"/>
      <c r="AZ181" s="5393"/>
    </row>
    <row r="182" spans="1:52" s="610" customFormat="1" ht="42" customHeight="1">
      <c r="A182" s="554"/>
      <c r="B182" s="704"/>
      <c r="C182" s="556"/>
      <c r="D182" s="556"/>
      <c r="E182" s="557"/>
      <c r="F182" s="558"/>
      <c r="G182" s="558"/>
      <c r="H182" s="557"/>
      <c r="I182" s="557"/>
      <c r="J182" s="556"/>
      <c r="K182" s="5362"/>
      <c r="L182" s="711" t="s">
        <v>806</v>
      </c>
      <c r="M182" s="712">
        <v>17.399999999999999</v>
      </c>
      <c r="N182" s="712">
        <v>6.53</v>
      </c>
      <c r="O182" s="712">
        <v>7</v>
      </c>
      <c r="P182" s="713">
        <f t="shared" si="22"/>
        <v>113.622</v>
      </c>
      <c r="Q182" s="714">
        <f t="shared" si="23"/>
        <v>795.35400000000004</v>
      </c>
      <c r="R182" s="563"/>
      <c r="S182" s="563"/>
      <c r="T182" s="564"/>
      <c r="U182" s="565"/>
      <c r="V182" s="565"/>
      <c r="W182" s="565"/>
      <c r="X182" s="566"/>
      <c r="Y182" s="565"/>
      <c r="Z182" s="565"/>
      <c r="AA182" s="568"/>
      <c r="AB182" s="569"/>
      <c r="AC182" s="568"/>
      <c r="AD182" s="569"/>
      <c r="AE182" s="715"/>
      <c r="AF182" s="5365"/>
      <c r="AG182" s="5365"/>
      <c r="AH182" s="566"/>
      <c r="AI182" s="571" t="s">
        <v>1222</v>
      </c>
      <c r="AJ182" s="553"/>
      <c r="AK182" s="5367"/>
      <c r="AL182" s="5368"/>
      <c r="AM182" s="5354"/>
      <c r="AN182" s="5355"/>
      <c r="AO182" s="5356"/>
      <c r="AP182" s="5357"/>
      <c r="AQ182" s="5354"/>
      <c r="AR182" s="5355"/>
      <c r="AS182" s="5356"/>
      <c r="AT182" s="5357"/>
      <c r="AU182" s="5354"/>
      <c r="AV182" s="5355"/>
      <c r="AW182" s="5356"/>
      <c r="AX182" s="5394"/>
      <c r="AY182" s="5356"/>
      <c r="AZ182" s="5393"/>
    </row>
    <row r="183" spans="1:52" s="610" customFormat="1" ht="42" customHeight="1">
      <c r="A183" s="554"/>
      <c r="B183" s="704"/>
      <c r="C183" s="556"/>
      <c r="D183" s="556"/>
      <c r="E183" s="557"/>
      <c r="F183" s="558"/>
      <c r="G183" s="558"/>
      <c r="H183" s="557"/>
      <c r="I183" s="557"/>
      <c r="J183" s="556"/>
      <c r="K183" s="5362"/>
      <c r="L183" s="711" t="s">
        <v>921</v>
      </c>
      <c r="M183" s="712">
        <f>6.5+0.4</f>
        <v>6.9</v>
      </c>
      <c r="N183" s="712">
        <f>4.6+0.4</f>
        <v>5</v>
      </c>
      <c r="O183" s="712">
        <v>5.9</v>
      </c>
      <c r="P183" s="713">
        <f t="shared" si="22"/>
        <v>34.5</v>
      </c>
      <c r="Q183" s="714">
        <f t="shared" si="23"/>
        <v>203.55</v>
      </c>
      <c r="R183" s="563"/>
      <c r="S183" s="563"/>
      <c r="T183" s="564"/>
      <c r="U183" s="565"/>
      <c r="V183" s="565"/>
      <c r="W183" s="565"/>
      <c r="X183" s="566"/>
      <c r="Y183" s="565"/>
      <c r="Z183" s="565"/>
      <c r="AA183" s="568"/>
      <c r="AB183" s="569"/>
      <c r="AC183" s="568"/>
      <c r="AD183" s="569"/>
      <c r="AE183" s="715"/>
      <c r="AF183" s="5365"/>
      <c r="AG183" s="5365"/>
      <c r="AH183" s="566"/>
      <c r="AI183" s="571" t="s">
        <v>1223</v>
      </c>
      <c r="AJ183" s="553"/>
      <c r="AK183" s="5367"/>
      <c r="AL183" s="5368"/>
      <c r="AM183" s="5354"/>
      <c r="AN183" s="5355"/>
      <c r="AO183" s="5356"/>
      <c r="AP183" s="5357"/>
      <c r="AQ183" s="5354"/>
      <c r="AR183" s="5355"/>
      <c r="AS183" s="5356"/>
      <c r="AT183" s="5357"/>
      <c r="AU183" s="5354"/>
      <c r="AV183" s="5355"/>
      <c r="AW183" s="5356"/>
      <c r="AX183" s="5394"/>
      <c r="AY183" s="5356"/>
      <c r="AZ183" s="5393"/>
    </row>
    <row r="184" spans="1:52" s="610" customFormat="1" ht="42" customHeight="1">
      <c r="A184" s="554"/>
      <c r="B184" s="704"/>
      <c r="C184" s="556"/>
      <c r="D184" s="556"/>
      <c r="E184" s="557"/>
      <c r="F184" s="558"/>
      <c r="G184" s="558"/>
      <c r="H184" s="557"/>
      <c r="I184" s="557"/>
      <c r="J184" s="556"/>
      <c r="K184" s="5362"/>
      <c r="L184" s="711" t="s">
        <v>1224</v>
      </c>
      <c r="M184" s="716">
        <v>-12.6</v>
      </c>
      <c r="N184" s="712">
        <v>4.45</v>
      </c>
      <c r="O184" s="712">
        <v>5.9</v>
      </c>
      <c r="P184" s="713">
        <f t="shared" si="22"/>
        <v>-56.07</v>
      </c>
      <c r="Q184" s="714">
        <f t="shared" si="23"/>
        <v>-330.81300000000005</v>
      </c>
      <c r="R184" s="563"/>
      <c r="S184" s="563"/>
      <c r="T184" s="564"/>
      <c r="U184" s="565"/>
      <c r="V184" s="565"/>
      <c r="W184" s="565"/>
      <c r="X184" s="566"/>
      <c r="Y184" s="565"/>
      <c r="Z184" s="565"/>
      <c r="AA184" s="568"/>
      <c r="AB184" s="569"/>
      <c r="AC184" s="568"/>
      <c r="AD184" s="569"/>
      <c r="AE184" s="715"/>
      <c r="AF184" s="5365"/>
      <c r="AG184" s="5365"/>
      <c r="AH184" s="566"/>
      <c r="AI184" s="571"/>
      <c r="AJ184" s="553"/>
      <c r="AK184" s="5367"/>
      <c r="AL184" s="5368"/>
      <c r="AM184" s="5354"/>
      <c r="AN184" s="5355"/>
      <c r="AO184" s="5356"/>
      <c r="AP184" s="5357"/>
      <c r="AQ184" s="5354"/>
      <c r="AR184" s="5355"/>
      <c r="AS184" s="5356"/>
      <c r="AT184" s="5357"/>
      <c r="AU184" s="5354"/>
      <c r="AV184" s="5355"/>
      <c r="AW184" s="5356"/>
      <c r="AX184" s="5394"/>
      <c r="AY184" s="5356"/>
      <c r="AZ184" s="5393"/>
    </row>
    <row r="185" spans="1:52" s="610" customFormat="1" ht="42" customHeight="1">
      <c r="A185" s="554"/>
      <c r="B185" s="704"/>
      <c r="C185" s="556"/>
      <c r="D185" s="556"/>
      <c r="E185" s="557"/>
      <c r="F185" s="558"/>
      <c r="G185" s="558"/>
      <c r="H185" s="557"/>
      <c r="I185" s="557"/>
      <c r="J185" s="556"/>
      <c r="K185" s="5362"/>
      <c r="L185" s="711" t="s">
        <v>1194</v>
      </c>
      <c r="M185" s="712">
        <v>6</v>
      </c>
      <c r="N185" s="712">
        <v>6.53</v>
      </c>
      <c r="O185" s="712"/>
      <c r="P185" s="713">
        <f t="shared" si="22"/>
        <v>39.18</v>
      </c>
      <c r="Q185" s="714"/>
      <c r="R185" s="563"/>
      <c r="S185" s="563"/>
      <c r="T185" s="564"/>
      <c r="U185" s="565"/>
      <c r="V185" s="565"/>
      <c r="W185" s="565"/>
      <c r="X185" s="566"/>
      <c r="Y185" s="565"/>
      <c r="Z185" s="565"/>
      <c r="AA185" s="568"/>
      <c r="AB185" s="569"/>
      <c r="AC185" s="568"/>
      <c r="AD185" s="569"/>
      <c r="AE185" s="715"/>
      <c r="AF185" s="5365"/>
      <c r="AG185" s="5365"/>
      <c r="AH185" s="566"/>
      <c r="AI185" s="571"/>
      <c r="AJ185" s="553"/>
      <c r="AK185" s="5367"/>
      <c r="AL185" s="5368"/>
      <c r="AM185" s="5354"/>
      <c r="AN185" s="5355"/>
      <c r="AO185" s="5356"/>
      <c r="AP185" s="5357"/>
      <c r="AQ185" s="5354"/>
      <c r="AR185" s="5355"/>
      <c r="AS185" s="5356"/>
      <c r="AT185" s="5357"/>
      <c r="AU185" s="5354"/>
      <c r="AV185" s="5355"/>
      <c r="AW185" s="5356"/>
      <c r="AX185" s="5394"/>
      <c r="AY185" s="5356"/>
      <c r="AZ185" s="5393"/>
    </row>
    <row r="186" spans="1:52" s="610" customFormat="1" ht="42" customHeight="1">
      <c r="A186" s="554"/>
      <c r="B186" s="704"/>
      <c r="C186" s="556"/>
      <c r="D186" s="556"/>
      <c r="E186" s="557"/>
      <c r="F186" s="558"/>
      <c r="G186" s="558"/>
      <c r="H186" s="557"/>
      <c r="I186" s="557"/>
      <c r="J186" s="556"/>
      <c r="K186" s="5362"/>
      <c r="L186" s="711" t="s">
        <v>1198</v>
      </c>
      <c r="M186" s="712">
        <v>10</v>
      </c>
      <c r="N186" s="712">
        <v>6</v>
      </c>
      <c r="O186" s="712">
        <v>5</v>
      </c>
      <c r="P186" s="713">
        <f t="shared" si="22"/>
        <v>60</v>
      </c>
      <c r="Q186" s="714">
        <f t="shared" ref="Q186" si="24">O186*P186</f>
        <v>300</v>
      </c>
      <c r="R186" s="563"/>
      <c r="S186" s="563"/>
      <c r="T186" s="564"/>
      <c r="U186" s="565"/>
      <c r="V186" s="565"/>
      <c r="W186" s="565"/>
      <c r="X186" s="566"/>
      <c r="Y186" s="565"/>
      <c r="Z186" s="565"/>
      <c r="AA186" s="568"/>
      <c r="AB186" s="569"/>
      <c r="AC186" s="568"/>
      <c r="AD186" s="569"/>
      <c r="AE186" s="715"/>
      <c r="AF186" s="5365"/>
      <c r="AG186" s="5365"/>
      <c r="AH186" s="566"/>
      <c r="AI186" s="571"/>
      <c r="AJ186" s="553"/>
      <c r="AK186" s="5367"/>
      <c r="AL186" s="5368"/>
      <c r="AM186" s="5354"/>
      <c r="AN186" s="5355"/>
      <c r="AO186" s="5356"/>
      <c r="AP186" s="5357"/>
      <c r="AQ186" s="5354"/>
      <c r="AR186" s="5355"/>
      <c r="AS186" s="5356"/>
      <c r="AT186" s="5357"/>
      <c r="AU186" s="5354"/>
      <c r="AV186" s="5355"/>
      <c r="AW186" s="5356"/>
      <c r="AX186" s="5394"/>
      <c r="AY186" s="5356"/>
      <c r="AZ186" s="5393"/>
    </row>
    <row r="187" spans="1:52" s="610" customFormat="1" ht="42" customHeight="1">
      <c r="A187" s="554"/>
      <c r="B187" s="704"/>
      <c r="C187" s="556"/>
      <c r="D187" s="556"/>
      <c r="E187" s="557"/>
      <c r="F187" s="558"/>
      <c r="G187" s="558"/>
      <c r="H187" s="557"/>
      <c r="I187" s="557"/>
      <c r="J187" s="556"/>
      <c r="K187" s="5362"/>
      <c r="L187" s="711" t="s">
        <v>1197</v>
      </c>
      <c r="M187" s="712">
        <v>6.4</v>
      </c>
      <c r="N187" s="712">
        <v>4.17</v>
      </c>
      <c r="O187" s="705">
        <v>5</v>
      </c>
      <c r="P187" s="713">
        <f t="shared" si="22"/>
        <v>26.688000000000002</v>
      </c>
      <c r="Q187" s="714">
        <f t="shared" si="23"/>
        <v>133.44</v>
      </c>
      <c r="R187" s="563"/>
      <c r="S187" s="563"/>
      <c r="T187" s="564"/>
      <c r="U187" s="565"/>
      <c r="V187" s="565"/>
      <c r="W187" s="565"/>
      <c r="X187" s="566"/>
      <c r="Y187" s="565"/>
      <c r="Z187" s="565"/>
      <c r="AA187" s="568"/>
      <c r="AB187" s="569"/>
      <c r="AC187" s="568"/>
      <c r="AD187" s="569"/>
      <c r="AE187" s="715"/>
      <c r="AF187" s="5365"/>
      <c r="AG187" s="5365"/>
      <c r="AH187" s="566"/>
      <c r="AI187" s="571"/>
      <c r="AJ187" s="553"/>
      <c r="AK187" s="5367"/>
      <c r="AL187" s="5368"/>
      <c r="AM187" s="5354"/>
      <c r="AN187" s="5355"/>
      <c r="AO187" s="5356"/>
      <c r="AP187" s="5357"/>
      <c r="AQ187" s="5354"/>
      <c r="AR187" s="5355"/>
      <c r="AS187" s="5356"/>
      <c r="AT187" s="5357"/>
      <c r="AU187" s="5354"/>
      <c r="AV187" s="5355"/>
      <c r="AW187" s="5356"/>
      <c r="AX187" s="5394"/>
      <c r="AY187" s="5356"/>
      <c r="AZ187" s="5393"/>
    </row>
    <row r="188" spans="1:52" s="610" customFormat="1" ht="42" customHeight="1">
      <c r="A188" s="554"/>
      <c r="B188" s="704"/>
      <c r="C188" s="556"/>
      <c r="D188" s="556"/>
      <c r="E188" s="557"/>
      <c r="F188" s="558"/>
      <c r="G188" s="558"/>
      <c r="H188" s="557"/>
      <c r="I188" s="557"/>
      <c r="J188" s="556"/>
      <c r="K188" s="5362"/>
      <c r="L188" s="711" t="s">
        <v>1225</v>
      </c>
      <c r="M188" s="712">
        <v>10</v>
      </c>
      <c r="N188" s="712">
        <v>13</v>
      </c>
      <c r="O188" s="705">
        <v>7</v>
      </c>
      <c r="P188" s="713">
        <f t="shared" si="22"/>
        <v>130</v>
      </c>
      <c r="Q188" s="714">
        <f t="shared" si="23"/>
        <v>910</v>
      </c>
      <c r="R188" s="563"/>
      <c r="S188" s="563"/>
      <c r="T188" s="564"/>
      <c r="U188" s="565"/>
      <c r="V188" s="565"/>
      <c r="W188" s="565"/>
      <c r="X188" s="566"/>
      <c r="Y188" s="565"/>
      <c r="Z188" s="565"/>
      <c r="AA188" s="568"/>
      <c r="AB188" s="569"/>
      <c r="AC188" s="568"/>
      <c r="AD188" s="569"/>
      <c r="AE188" s="715"/>
      <c r="AF188" s="5365"/>
      <c r="AG188" s="5365"/>
      <c r="AH188" s="566"/>
      <c r="AI188" s="571"/>
      <c r="AJ188" s="553"/>
      <c r="AK188" s="5367"/>
      <c r="AL188" s="5368"/>
      <c r="AM188" s="5354"/>
      <c r="AN188" s="5355"/>
      <c r="AO188" s="5356"/>
      <c r="AP188" s="5357"/>
      <c r="AQ188" s="5354"/>
      <c r="AR188" s="5355"/>
      <c r="AS188" s="5356"/>
      <c r="AT188" s="5357"/>
      <c r="AU188" s="5354"/>
      <c r="AV188" s="5355"/>
      <c r="AW188" s="5356"/>
      <c r="AX188" s="5394"/>
      <c r="AY188" s="5356"/>
      <c r="AZ188" s="5393"/>
    </row>
    <row r="189" spans="1:52" s="610" customFormat="1" ht="42" customHeight="1">
      <c r="A189" s="554"/>
      <c r="B189" s="704"/>
      <c r="C189" s="580" t="str">
        <f>C179</f>
        <v>WP-4</v>
      </c>
      <c r="D189" s="580"/>
      <c r="E189" s="581"/>
      <c r="F189" s="581"/>
      <c r="G189" s="581"/>
      <c r="H189" s="581"/>
      <c r="I189" s="581"/>
      <c r="J189" s="580"/>
      <c r="K189" s="5363"/>
      <c r="L189" s="686" t="s">
        <v>915</v>
      </c>
      <c r="M189" s="687"/>
      <c r="N189" s="687"/>
      <c r="O189" s="688"/>
      <c r="P189" s="827">
        <f>SUM(P179:P188)*J179</f>
        <v>1127.116</v>
      </c>
      <c r="Q189" s="828">
        <f>SUM(Q179:Q188)*J179</f>
        <v>6863.5474000000004</v>
      </c>
      <c r="R189" s="587"/>
      <c r="S189" s="587"/>
      <c r="T189" s="588"/>
      <c r="U189" s="589"/>
      <c r="V189" s="589"/>
      <c r="W189" s="589"/>
      <c r="X189" s="590"/>
      <c r="Y189" s="589"/>
      <c r="Z189" s="589"/>
      <c r="AA189" s="591"/>
      <c r="AB189" s="592"/>
      <c r="AC189" s="591"/>
      <c r="AD189" s="592"/>
      <c r="AE189" s="593"/>
      <c r="AF189" s="5366"/>
      <c r="AG189" s="5366"/>
      <c r="AH189" s="594"/>
      <c r="AI189" s="595"/>
      <c r="AJ189" s="553" t="str">
        <f>I179</f>
        <v>B</v>
      </c>
      <c r="AK189" s="5367"/>
      <c r="AL189" s="5368"/>
      <c r="AM189" s="5354"/>
      <c r="AN189" s="5355"/>
      <c r="AO189" s="5356"/>
      <c r="AP189" s="5357"/>
      <c r="AQ189" s="5354"/>
      <c r="AR189" s="5355"/>
      <c r="AS189" s="5356"/>
      <c r="AT189" s="5357"/>
      <c r="AU189" s="5354"/>
      <c r="AV189" s="5355"/>
      <c r="AW189" s="5356"/>
      <c r="AX189" s="5394"/>
      <c r="AY189" s="5356"/>
      <c r="AZ189" s="5393"/>
    </row>
    <row r="190" spans="1:52" s="844" customFormat="1" ht="17.25">
      <c r="A190" s="554"/>
      <c r="B190" s="704"/>
      <c r="C190" s="727"/>
      <c r="D190" s="727" t="s">
        <v>1226</v>
      </c>
      <c r="E190" s="624"/>
      <c r="F190" s="725"/>
      <c r="G190" s="726" t="s">
        <v>1227</v>
      </c>
      <c r="H190" s="624" t="s">
        <v>1228</v>
      </c>
      <c r="I190" s="727"/>
      <c r="J190" s="727"/>
      <c r="K190" s="5433"/>
      <c r="L190" s="718"/>
      <c r="M190" s="818"/>
      <c r="N190" s="818"/>
      <c r="O190" s="818"/>
      <c r="P190" s="628"/>
      <c r="Q190" s="746"/>
      <c r="R190" s="731"/>
      <c r="S190" s="731"/>
      <c r="T190" s="732"/>
      <c r="U190" s="733"/>
      <c r="V190" s="733"/>
      <c r="W190" s="733"/>
      <c r="X190" s="734"/>
      <c r="Y190" s="734"/>
      <c r="Z190" s="733"/>
      <c r="AA190" s="736"/>
      <c r="AB190" s="735"/>
      <c r="AC190" s="736"/>
      <c r="AD190" s="735"/>
      <c r="AE190" s="5434"/>
      <c r="AF190" s="5430"/>
      <c r="AG190" s="734"/>
      <c r="AH190" s="734"/>
      <c r="AI190" s="737" t="s">
        <v>1229</v>
      </c>
      <c r="AJ190" s="843"/>
      <c r="AK190" s="5367"/>
      <c r="AL190" s="5368"/>
      <c r="AM190" s="5354"/>
      <c r="AN190" s="5355"/>
      <c r="AO190" s="5356"/>
      <c r="AP190" s="5357"/>
      <c r="AQ190" s="5354"/>
      <c r="AR190" s="5355"/>
      <c r="AS190" s="5356"/>
      <c r="AT190" s="5357"/>
      <c r="AU190" s="5354"/>
      <c r="AV190" s="5355"/>
      <c r="AW190" s="5356"/>
      <c r="AX190" s="5394"/>
      <c r="AY190" s="5356"/>
      <c r="AZ190" s="5393"/>
    </row>
    <row r="191" spans="1:52" s="844" customFormat="1" ht="17.25">
      <c r="A191" s="554"/>
      <c r="B191" s="704"/>
      <c r="C191" s="620"/>
      <c r="D191" s="620"/>
      <c r="E191" s="621"/>
      <c r="F191" s="623"/>
      <c r="G191" s="623"/>
      <c r="H191" s="621"/>
      <c r="I191" s="620"/>
      <c r="J191" s="620"/>
      <c r="K191" s="5410"/>
      <c r="L191" s="749"/>
      <c r="M191" s="819"/>
      <c r="N191" s="819"/>
      <c r="O191" s="819"/>
      <c r="P191" s="740"/>
      <c r="Q191" s="741"/>
      <c r="R191" s="630"/>
      <c r="S191" s="630"/>
      <c r="T191" s="742"/>
      <c r="U191" s="633"/>
      <c r="V191" s="633"/>
      <c r="W191" s="633"/>
      <c r="X191" s="632"/>
      <c r="Y191" s="632"/>
      <c r="Z191" s="633"/>
      <c r="AA191" s="634"/>
      <c r="AB191" s="635"/>
      <c r="AC191" s="634"/>
      <c r="AD191" s="635"/>
      <c r="AE191" s="5435"/>
      <c r="AF191" s="5431"/>
      <c r="AG191" s="632"/>
      <c r="AH191" s="632"/>
      <c r="AI191" s="638" t="s">
        <v>1230</v>
      </c>
      <c r="AJ191" s="843"/>
      <c r="AK191" s="5367"/>
      <c r="AL191" s="5368"/>
      <c r="AM191" s="5354"/>
      <c r="AN191" s="5355"/>
      <c r="AO191" s="5356"/>
      <c r="AP191" s="5357"/>
      <c r="AQ191" s="5354"/>
      <c r="AR191" s="5355"/>
      <c r="AS191" s="5356"/>
      <c r="AT191" s="5357"/>
      <c r="AU191" s="5354"/>
      <c r="AV191" s="5355"/>
      <c r="AW191" s="5356"/>
      <c r="AX191" s="5394"/>
      <c r="AY191" s="5356"/>
      <c r="AZ191" s="5393"/>
    </row>
    <row r="192" spans="1:52" s="844" customFormat="1" ht="17.25">
      <c r="A192" s="554"/>
      <c r="B192" s="704"/>
      <c r="C192" s="647"/>
      <c r="D192" s="647"/>
      <c r="E192" s="648"/>
      <c r="F192" s="623"/>
      <c r="G192" s="648"/>
      <c r="H192" s="648"/>
      <c r="I192" s="647"/>
      <c r="J192" s="647"/>
      <c r="K192" s="5411"/>
      <c r="L192" s="5405"/>
      <c r="M192" s="5406"/>
      <c r="N192" s="5406"/>
      <c r="O192" s="5407"/>
      <c r="P192" s="744"/>
      <c r="Q192" s="650"/>
      <c r="R192" s="651"/>
      <c r="S192" s="651"/>
      <c r="T192" s="652"/>
      <c r="U192" s="654"/>
      <c r="V192" s="654"/>
      <c r="W192" s="654"/>
      <c r="X192" s="655"/>
      <c r="Y192" s="655"/>
      <c r="Z192" s="654"/>
      <c r="AA192" s="656"/>
      <c r="AB192" s="657"/>
      <c r="AC192" s="656"/>
      <c r="AD192" s="657"/>
      <c r="AE192" s="5436"/>
      <c r="AF192" s="5432"/>
      <c r="AG192" s="659"/>
      <c r="AH192" s="660"/>
      <c r="AI192" s="745" t="s">
        <v>1231</v>
      </c>
      <c r="AJ192" s="843"/>
      <c r="AK192" s="5367"/>
      <c r="AL192" s="5368"/>
      <c r="AM192" s="5354"/>
      <c r="AN192" s="5355"/>
      <c r="AO192" s="5356"/>
      <c r="AP192" s="5357"/>
      <c r="AQ192" s="5354"/>
      <c r="AR192" s="5355"/>
      <c r="AS192" s="5356"/>
      <c r="AT192" s="5357"/>
      <c r="AU192" s="5354"/>
      <c r="AV192" s="5355"/>
      <c r="AW192" s="5356"/>
      <c r="AX192" s="5394"/>
      <c r="AY192" s="5356"/>
      <c r="AZ192" s="5393"/>
    </row>
    <row r="193" spans="1:56" s="610" customFormat="1" ht="42" customHeight="1">
      <c r="A193" s="554"/>
      <c r="B193" s="704"/>
      <c r="C193" s="536" t="s">
        <v>898</v>
      </c>
      <c r="D193" s="536" t="s">
        <v>1232</v>
      </c>
      <c r="E193" s="537"/>
      <c r="F193" s="538" t="s">
        <v>1233</v>
      </c>
      <c r="G193" s="539"/>
      <c r="H193" s="537" t="s">
        <v>1234</v>
      </c>
      <c r="I193" s="537" t="s">
        <v>1235</v>
      </c>
      <c r="J193" s="536">
        <v>2</v>
      </c>
      <c r="K193" s="5361" t="s">
        <v>1026</v>
      </c>
      <c r="L193" s="540" t="s">
        <v>791</v>
      </c>
      <c r="M193" s="609">
        <v>15</v>
      </c>
      <c r="N193" s="609">
        <v>15</v>
      </c>
      <c r="O193" s="609">
        <v>5</v>
      </c>
      <c r="P193" s="542">
        <f>M193*N193</f>
        <v>225</v>
      </c>
      <c r="Q193" s="543">
        <f>O193*P193</f>
        <v>1125</v>
      </c>
      <c r="R193" s="544"/>
      <c r="S193" s="544"/>
      <c r="T193" s="545" t="s">
        <v>1236</v>
      </c>
      <c r="U193" s="546"/>
      <c r="V193" s="546"/>
      <c r="W193" s="546"/>
      <c r="X193" s="547" t="s">
        <v>1237</v>
      </c>
      <c r="Y193" s="547" t="s">
        <v>199</v>
      </c>
      <c r="Z193" s="546" t="s">
        <v>1238</v>
      </c>
      <c r="AA193" s="549"/>
      <c r="AB193" s="550"/>
      <c r="AC193" s="549"/>
      <c r="AD193" s="550"/>
      <c r="AE193" s="5416"/>
      <c r="AF193" s="5364">
        <v>15</v>
      </c>
      <c r="AG193" s="5390" t="s">
        <v>961</v>
      </c>
      <c r="AH193" s="547" t="s">
        <v>199</v>
      </c>
      <c r="AI193" s="552" t="s">
        <v>1239</v>
      </c>
      <c r="AJ193" s="553"/>
      <c r="AK193" s="5367"/>
      <c r="AL193" s="5368"/>
      <c r="AM193" s="5354"/>
      <c r="AN193" s="5355"/>
      <c r="AO193" s="5356"/>
      <c r="AP193" s="5357"/>
      <c r="AQ193" s="5354"/>
      <c r="AR193" s="5355"/>
      <c r="AS193" s="5356"/>
      <c r="AT193" s="5357"/>
      <c r="AU193" s="5354"/>
      <c r="AV193" s="5355"/>
      <c r="AW193" s="5356">
        <v>43690</v>
      </c>
      <c r="AX193" s="5394"/>
      <c r="AY193" s="5356">
        <v>43707</v>
      </c>
      <c r="AZ193" s="5393"/>
    </row>
    <row r="194" spans="1:56" s="610" customFormat="1" ht="42" customHeight="1">
      <c r="A194" s="554"/>
      <c r="B194" s="704"/>
      <c r="C194" s="556"/>
      <c r="D194" s="556"/>
      <c r="E194" s="557"/>
      <c r="F194" s="558"/>
      <c r="G194" s="558"/>
      <c r="H194" s="557"/>
      <c r="I194" s="557"/>
      <c r="J194" s="556"/>
      <c r="K194" s="5362"/>
      <c r="L194" s="611"/>
      <c r="M194" s="612"/>
      <c r="N194" s="612"/>
      <c r="O194" s="612"/>
      <c r="P194" s="614">
        <f>M194*N194</f>
        <v>0</v>
      </c>
      <c r="Q194" s="663">
        <f>O194*P194</f>
        <v>0</v>
      </c>
      <c r="R194" s="563"/>
      <c r="S194" s="563"/>
      <c r="T194" s="564"/>
      <c r="U194" s="565"/>
      <c r="V194" s="565"/>
      <c r="W194" s="565"/>
      <c r="X194" s="566"/>
      <c r="Y194" s="566"/>
      <c r="Z194" s="565"/>
      <c r="AA194" s="568"/>
      <c r="AB194" s="569"/>
      <c r="AC194" s="568"/>
      <c r="AD194" s="569"/>
      <c r="AE194" s="5417"/>
      <c r="AF194" s="5365"/>
      <c r="AG194" s="5391"/>
      <c r="AH194" s="566"/>
      <c r="AI194" s="571"/>
      <c r="AJ194" s="553"/>
      <c r="AK194" s="5367"/>
      <c r="AL194" s="5368"/>
      <c r="AM194" s="5354"/>
      <c r="AN194" s="5355"/>
      <c r="AO194" s="5356"/>
      <c r="AP194" s="5357"/>
      <c r="AQ194" s="5354"/>
      <c r="AR194" s="5355"/>
      <c r="AS194" s="5356"/>
      <c r="AT194" s="5357"/>
      <c r="AU194" s="5354"/>
      <c r="AV194" s="5355"/>
      <c r="AW194" s="5356"/>
      <c r="AX194" s="5394"/>
      <c r="AY194" s="5356"/>
      <c r="AZ194" s="5393"/>
    </row>
    <row r="195" spans="1:56" s="610" customFormat="1" ht="42" customHeight="1">
      <c r="A195" s="554"/>
      <c r="B195" s="704"/>
      <c r="C195" s="580" t="str">
        <f>C193</f>
        <v>WP-4</v>
      </c>
      <c r="D195" s="580"/>
      <c r="E195" s="581"/>
      <c r="F195" s="558"/>
      <c r="G195" s="581"/>
      <c r="H195" s="581"/>
      <c r="I195" s="581"/>
      <c r="J195" s="580"/>
      <c r="K195" s="5363"/>
      <c r="L195" s="582" t="s">
        <v>982</v>
      </c>
      <c r="M195" s="583"/>
      <c r="N195" s="583"/>
      <c r="O195" s="584"/>
      <c r="P195" s="666">
        <f>SUM(P193)*J193</f>
        <v>450</v>
      </c>
      <c r="Q195" s="586">
        <f>SUM(Q193)*J193</f>
        <v>2250</v>
      </c>
      <c r="R195" s="587"/>
      <c r="S195" s="587"/>
      <c r="T195" s="588"/>
      <c r="U195" s="589"/>
      <c r="V195" s="589"/>
      <c r="W195" s="589"/>
      <c r="X195" s="590"/>
      <c r="Y195" s="590"/>
      <c r="Z195" s="589"/>
      <c r="AA195" s="591"/>
      <c r="AB195" s="592"/>
      <c r="AC195" s="591"/>
      <c r="AD195" s="592"/>
      <c r="AE195" s="5418"/>
      <c r="AF195" s="5366"/>
      <c r="AG195" s="5392"/>
      <c r="AH195" s="594"/>
      <c r="AI195" s="595"/>
      <c r="AJ195" s="553" t="str">
        <f>I193</f>
        <v>CS</v>
      </c>
      <c r="AK195" s="5367"/>
      <c r="AL195" s="5368"/>
      <c r="AM195" s="5354"/>
      <c r="AN195" s="5355"/>
      <c r="AO195" s="5356"/>
      <c r="AP195" s="5357"/>
      <c r="AQ195" s="5354"/>
      <c r="AR195" s="5355"/>
      <c r="AS195" s="5356"/>
      <c r="AT195" s="5357"/>
      <c r="AU195" s="5354"/>
      <c r="AV195" s="5355"/>
      <c r="AW195" s="5356"/>
      <c r="AX195" s="5394"/>
      <c r="AY195" s="5356"/>
      <c r="AZ195" s="5393"/>
    </row>
    <row r="196" spans="1:56" s="610" customFormat="1" ht="33">
      <c r="A196" s="554"/>
      <c r="B196" s="704"/>
      <c r="C196" s="845" t="s">
        <v>898</v>
      </c>
      <c r="D196" s="845" t="s">
        <v>1240</v>
      </c>
      <c r="E196" s="846"/>
      <c r="F196" s="847" t="s">
        <v>1241</v>
      </c>
      <c r="G196" s="848" t="s">
        <v>1242</v>
      </c>
      <c r="H196" s="846" t="s">
        <v>1243</v>
      </c>
      <c r="I196" s="846" t="s">
        <v>969</v>
      </c>
      <c r="J196" s="845">
        <v>1</v>
      </c>
      <c r="K196" s="5469" t="s">
        <v>1026</v>
      </c>
      <c r="L196" s="849" t="s">
        <v>1244</v>
      </c>
      <c r="M196" s="850">
        <v>20</v>
      </c>
      <c r="N196" s="850">
        <v>36</v>
      </c>
      <c r="O196" s="850">
        <v>7</v>
      </c>
      <c r="P196" s="851">
        <f>M196*N196</f>
        <v>720</v>
      </c>
      <c r="Q196" s="852">
        <f>O196*P196</f>
        <v>5040</v>
      </c>
      <c r="R196" s="853"/>
      <c r="S196" s="853"/>
      <c r="T196" s="854" t="s">
        <v>833</v>
      </c>
      <c r="U196" s="855"/>
      <c r="V196" s="855"/>
      <c r="W196" s="855"/>
      <c r="X196" s="856" t="s">
        <v>794</v>
      </c>
      <c r="Y196" s="856" t="s">
        <v>794</v>
      </c>
      <c r="Z196" s="855" t="s">
        <v>794</v>
      </c>
      <c r="AA196" s="857"/>
      <c r="AB196" s="858"/>
      <c r="AC196" s="857"/>
      <c r="AD196" s="858"/>
      <c r="AE196" s="5472"/>
      <c r="AF196" s="5475">
        <v>18</v>
      </c>
      <c r="AG196" s="5478" t="s">
        <v>852</v>
      </c>
      <c r="AH196" s="856" t="s">
        <v>852</v>
      </c>
      <c r="AI196" s="859" t="s">
        <v>1027</v>
      </c>
      <c r="AJ196" s="553"/>
      <c r="AK196" s="5367"/>
      <c r="AL196" s="5368"/>
      <c r="AM196" s="5354"/>
      <c r="AN196" s="5355"/>
      <c r="AO196" s="5356">
        <v>43663</v>
      </c>
      <c r="AP196" s="5357"/>
      <c r="AQ196" s="5354">
        <v>43668</v>
      </c>
      <c r="AR196" s="5355"/>
      <c r="AS196" s="5356">
        <v>43672</v>
      </c>
      <c r="AT196" s="5357"/>
      <c r="AU196" s="5354"/>
      <c r="AV196" s="5355"/>
      <c r="AW196" s="5356">
        <v>43690</v>
      </c>
      <c r="AX196" s="5394"/>
      <c r="AY196" s="5356">
        <v>43707</v>
      </c>
      <c r="AZ196" s="5393"/>
    </row>
    <row r="197" spans="1:56" s="610" customFormat="1" ht="30.75" customHeight="1">
      <c r="A197" s="554"/>
      <c r="B197" s="704"/>
      <c r="C197" s="860"/>
      <c r="D197" s="860"/>
      <c r="E197" s="861"/>
      <c r="F197" s="862"/>
      <c r="G197" s="862"/>
      <c r="H197" s="861"/>
      <c r="I197" s="861"/>
      <c r="J197" s="860"/>
      <c r="K197" s="5470"/>
      <c r="L197" s="863" t="s">
        <v>1245</v>
      </c>
      <c r="M197" s="864">
        <v>20</v>
      </c>
      <c r="N197" s="864">
        <v>36</v>
      </c>
      <c r="O197" s="864">
        <v>7</v>
      </c>
      <c r="P197" s="865">
        <f>M197*N197</f>
        <v>720</v>
      </c>
      <c r="Q197" s="866">
        <f>O197*P197</f>
        <v>5040</v>
      </c>
      <c r="R197" s="867"/>
      <c r="S197" s="867"/>
      <c r="T197" s="868"/>
      <c r="U197" s="869"/>
      <c r="V197" s="869"/>
      <c r="W197" s="869"/>
      <c r="X197" s="870"/>
      <c r="Y197" s="870"/>
      <c r="Z197" s="869"/>
      <c r="AA197" s="871"/>
      <c r="AB197" s="872"/>
      <c r="AC197" s="871"/>
      <c r="AD197" s="872"/>
      <c r="AE197" s="5473"/>
      <c r="AF197" s="5476"/>
      <c r="AG197" s="5479"/>
      <c r="AH197" s="870"/>
      <c r="AI197" s="873" t="s">
        <v>854</v>
      </c>
      <c r="AJ197" s="553"/>
      <c r="AK197" s="5367"/>
      <c r="AL197" s="5368"/>
      <c r="AM197" s="5354"/>
      <c r="AN197" s="5355"/>
      <c r="AO197" s="5356"/>
      <c r="AP197" s="5357"/>
      <c r="AQ197" s="5354"/>
      <c r="AR197" s="5355"/>
      <c r="AS197" s="5356"/>
      <c r="AT197" s="5357"/>
      <c r="AU197" s="5354"/>
      <c r="AV197" s="5355"/>
      <c r="AW197" s="5356"/>
      <c r="AX197" s="5394"/>
      <c r="AY197" s="5356"/>
      <c r="AZ197" s="5393"/>
    </row>
    <row r="198" spans="1:56" s="610" customFormat="1" ht="40.5">
      <c r="A198" s="554"/>
      <c r="B198" s="704"/>
      <c r="C198" s="874" t="str">
        <f>C196</f>
        <v>WP-4</v>
      </c>
      <c r="D198" s="874"/>
      <c r="E198" s="875"/>
      <c r="F198" s="862"/>
      <c r="G198" s="875"/>
      <c r="H198" s="875"/>
      <c r="I198" s="875"/>
      <c r="J198" s="874"/>
      <c r="K198" s="5471"/>
      <c r="L198" s="876" t="s">
        <v>855</v>
      </c>
      <c r="M198" s="877"/>
      <c r="N198" s="877"/>
      <c r="O198" s="878"/>
      <c r="P198" s="879">
        <f>SUM(P196:P197)*J196</f>
        <v>1440</v>
      </c>
      <c r="Q198" s="880">
        <f>SUM(Q196)*J196</f>
        <v>5040</v>
      </c>
      <c r="R198" s="881"/>
      <c r="S198" s="881"/>
      <c r="T198" s="882"/>
      <c r="U198" s="883"/>
      <c r="V198" s="883"/>
      <c r="W198" s="883"/>
      <c r="X198" s="884"/>
      <c r="Y198" s="884"/>
      <c r="Z198" s="883"/>
      <c r="AA198" s="885"/>
      <c r="AB198" s="886"/>
      <c r="AC198" s="885"/>
      <c r="AD198" s="886"/>
      <c r="AE198" s="5474"/>
      <c r="AF198" s="5477"/>
      <c r="AG198" s="5480"/>
      <c r="AH198" s="887"/>
      <c r="AI198" s="888" t="s">
        <v>1246</v>
      </c>
      <c r="AJ198" s="553" t="s">
        <v>1247</v>
      </c>
      <c r="AK198" s="5367"/>
      <c r="AL198" s="5368"/>
      <c r="AM198" s="5354"/>
      <c r="AN198" s="5355"/>
      <c r="AO198" s="5356"/>
      <c r="AP198" s="5357"/>
      <c r="AQ198" s="5354"/>
      <c r="AR198" s="5355"/>
      <c r="AS198" s="5356"/>
      <c r="AT198" s="5357"/>
      <c r="AU198" s="5354"/>
      <c r="AV198" s="5355"/>
      <c r="AW198" s="5356"/>
      <c r="AX198" s="5394"/>
      <c r="AY198" s="5356"/>
      <c r="AZ198" s="5393"/>
    </row>
    <row r="199" spans="1:56" s="610" customFormat="1" ht="42" customHeight="1">
      <c r="A199" s="554"/>
      <c r="B199" s="704"/>
      <c r="C199" s="536" t="s">
        <v>898</v>
      </c>
      <c r="D199" s="536" t="s">
        <v>1248</v>
      </c>
      <c r="E199" s="537"/>
      <c r="F199" s="538" t="s">
        <v>1249</v>
      </c>
      <c r="G199" s="539" t="s">
        <v>1250</v>
      </c>
      <c r="H199" s="537" t="s">
        <v>1251</v>
      </c>
      <c r="I199" s="537" t="s">
        <v>1097</v>
      </c>
      <c r="J199" s="536">
        <v>1</v>
      </c>
      <c r="K199" s="5361" t="s">
        <v>1005</v>
      </c>
      <c r="L199" s="540" t="s">
        <v>791</v>
      </c>
      <c r="M199" s="609">
        <v>10</v>
      </c>
      <c r="N199" s="609">
        <v>26</v>
      </c>
      <c r="O199" s="609">
        <v>6</v>
      </c>
      <c r="P199" s="542">
        <f>M199*N199</f>
        <v>260</v>
      </c>
      <c r="Q199" s="543">
        <f>O199*P199</f>
        <v>1560</v>
      </c>
      <c r="R199" s="544"/>
      <c r="S199" s="544"/>
      <c r="T199" s="545" t="s">
        <v>833</v>
      </c>
      <c r="U199" s="546"/>
      <c r="V199" s="546"/>
      <c r="W199" s="546"/>
      <c r="X199" s="547" t="s">
        <v>794</v>
      </c>
      <c r="Y199" s="547" t="s">
        <v>794</v>
      </c>
      <c r="Z199" s="546" t="s">
        <v>794</v>
      </c>
      <c r="AA199" s="549"/>
      <c r="AB199" s="550"/>
      <c r="AC199" s="549"/>
      <c r="AD199" s="550"/>
      <c r="AE199" s="5416"/>
      <c r="AF199" s="5364">
        <v>18</v>
      </c>
      <c r="AG199" s="5390" t="s">
        <v>852</v>
      </c>
      <c r="AH199" s="547" t="s">
        <v>852</v>
      </c>
      <c r="AI199" s="552" t="s">
        <v>1027</v>
      </c>
      <c r="AJ199" s="553"/>
      <c r="AK199" s="5367"/>
      <c r="AL199" s="5368"/>
      <c r="AM199" s="5354"/>
      <c r="AN199" s="5355"/>
      <c r="AO199" s="5356">
        <v>43663</v>
      </c>
      <c r="AP199" s="5357"/>
      <c r="AQ199" s="5354">
        <v>43668</v>
      </c>
      <c r="AR199" s="5355"/>
      <c r="AS199" s="5356">
        <v>43672</v>
      </c>
      <c r="AT199" s="5357"/>
      <c r="AU199" s="5354"/>
      <c r="AV199" s="5355"/>
      <c r="AW199" s="5356">
        <v>43690</v>
      </c>
      <c r="AX199" s="5394"/>
      <c r="AY199" s="5356">
        <v>43707</v>
      </c>
      <c r="AZ199" s="5393"/>
      <c r="BD199" s="889"/>
    </row>
    <row r="200" spans="1:56" s="610" customFormat="1" ht="42" customHeight="1">
      <c r="A200" s="554"/>
      <c r="B200" s="704"/>
      <c r="C200" s="556"/>
      <c r="D200" s="556"/>
      <c r="E200" s="557"/>
      <c r="F200" s="558"/>
      <c r="G200" s="558"/>
      <c r="H200" s="557"/>
      <c r="I200" s="557"/>
      <c r="J200" s="556"/>
      <c r="K200" s="5362"/>
      <c r="L200" s="611"/>
      <c r="M200" s="612"/>
      <c r="N200" s="612"/>
      <c r="O200" s="612"/>
      <c r="P200" s="614">
        <f>M200*N200</f>
        <v>0</v>
      </c>
      <c r="Q200" s="663">
        <f>O200*P200</f>
        <v>0</v>
      </c>
      <c r="R200" s="563"/>
      <c r="S200" s="563"/>
      <c r="T200" s="564"/>
      <c r="U200" s="565"/>
      <c r="V200" s="565"/>
      <c r="W200" s="565"/>
      <c r="X200" s="566"/>
      <c r="Y200" s="566"/>
      <c r="Z200" s="565"/>
      <c r="AA200" s="568"/>
      <c r="AB200" s="569"/>
      <c r="AC200" s="568"/>
      <c r="AD200" s="569"/>
      <c r="AE200" s="5417"/>
      <c r="AF200" s="5365"/>
      <c r="AG200" s="5391"/>
      <c r="AH200" s="566"/>
      <c r="AI200" s="571" t="s">
        <v>1252</v>
      </c>
      <c r="AJ200" s="553"/>
      <c r="AK200" s="5367"/>
      <c r="AL200" s="5368"/>
      <c r="AM200" s="5354"/>
      <c r="AN200" s="5355"/>
      <c r="AO200" s="5356"/>
      <c r="AP200" s="5357"/>
      <c r="AQ200" s="5354"/>
      <c r="AR200" s="5355"/>
      <c r="AS200" s="5356"/>
      <c r="AT200" s="5357"/>
      <c r="AU200" s="5354"/>
      <c r="AV200" s="5355"/>
      <c r="AW200" s="5356"/>
      <c r="AX200" s="5394"/>
      <c r="AY200" s="5356"/>
      <c r="AZ200" s="5393"/>
    </row>
    <row r="201" spans="1:56" s="610" customFormat="1" ht="42" customHeight="1">
      <c r="A201" s="554"/>
      <c r="B201" s="704"/>
      <c r="C201" s="580" t="str">
        <f>C199</f>
        <v>WP-4</v>
      </c>
      <c r="D201" s="580"/>
      <c r="E201" s="581"/>
      <c r="F201" s="558"/>
      <c r="G201" s="581"/>
      <c r="H201" s="581"/>
      <c r="I201" s="581"/>
      <c r="J201" s="580"/>
      <c r="K201" s="5363"/>
      <c r="L201" s="582" t="s">
        <v>1253</v>
      </c>
      <c r="M201" s="583"/>
      <c r="N201" s="583"/>
      <c r="O201" s="584"/>
      <c r="P201" s="666">
        <f>SUM(P199)*J199</f>
        <v>260</v>
      </c>
      <c r="Q201" s="586">
        <f>SUM(Q199)*J199</f>
        <v>1560</v>
      </c>
      <c r="R201" s="587"/>
      <c r="S201" s="587"/>
      <c r="T201" s="588"/>
      <c r="U201" s="589"/>
      <c r="V201" s="589"/>
      <c r="W201" s="589"/>
      <c r="X201" s="590"/>
      <c r="Y201" s="590"/>
      <c r="Z201" s="589"/>
      <c r="AA201" s="591"/>
      <c r="AB201" s="592"/>
      <c r="AC201" s="591"/>
      <c r="AD201" s="592"/>
      <c r="AE201" s="5418"/>
      <c r="AF201" s="5366"/>
      <c r="AG201" s="5392"/>
      <c r="AH201" s="594"/>
      <c r="AI201" s="595"/>
      <c r="AJ201" s="553" t="str">
        <f>I199</f>
        <v>PS</v>
      </c>
      <c r="AK201" s="5367"/>
      <c r="AL201" s="5368"/>
      <c r="AM201" s="5354"/>
      <c r="AN201" s="5355"/>
      <c r="AO201" s="5356"/>
      <c r="AP201" s="5357"/>
      <c r="AQ201" s="5354"/>
      <c r="AR201" s="5355"/>
      <c r="AS201" s="5356"/>
      <c r="AT201" s="5357"/>
      <c r="AU201" s="5354"/>
      <c r="AV201" s="5355"/>
      <c r="AW201" s="5356"/>
      <c r="AX201" s="5394"/>
      <c r="AY201" s="5356"/>
      <c r="AZ201" s="5393"/>
    </row>
    <row r="202" spans="1:56" s="610" customFormat="1" ht="33">
      <c r="A202" s="554"/>
      <c r="B202" s="704"/>
      <c r="C202" s="727" t="s">
        <v>898</v>
      </c>
      <c r="D202" s="727" t="s">
        <v>1254</v>
      </c>
      <c r="E202" s="624"/>
      <c r="F202" s="725" t="s">
        <v>1255</v>
      </c>
      <c r="G202" s="726" t="s">
        <v>1250</v>
      </c>
      <c r="H202" s="624" t="s">
        <v>1256</v>
      </c>
      <c r="I202" s="624" t="s">
        <v>1257</v>
      </c>
      <c r="J202" s="727"/>
      <c r="K202" s="5433" t="s">
        <v>1258</v>
      </c>
      <c r="L202" s="718" t="s">
        <v>1259</v>
      </c>
      <c r="M202" s="818">
        <v>15</v>
      </c>
      <c r="N202" s="818">
        <v>43</v>
      </c>
      <c r="O202" s="818">
        <v>6</v>
      </c>
      <c r="P202" s="628">
        <f>M202*N202</f>
        <v>645</v>
      </c>
      <c r="Q202" s="746">
        <f>O202*P202</f>
        <v>3870</v>
      </c>
      <c r="R202" s="731"/>
      <c r="S202" s="731"/>
      <c r="T202" s="732" t="s">
        <v>1260</v>
      </c>
      <c r="U202" s="733"/>
      <c r="V202" s="733"/>
      <c r="W202" s="733"/>
      <c r="X202" s="734" t="s">
        <v>1119</v>
      </c>
      <c r="Y202" s="734" t="s">
        <v>794</v>
      </c>
      <c r="Z202" s="733" t="s">
        <v>1092</v>
      </c>
      <c r="AA202" s="736"/>
      <c r="AB202" s="735"/>
      <c r="AC202" s="736"/>
      <c r="AD202" s="735"/>
      <c r="AE202" s="5434"/>
      <c r="AF202" s="5430">
        <v>18</v>
      </c>
      <c r="AG202" s="5437" t="s">
        <v>998</v>
      </c>
      <c r="AH202" s="734" t="s">
        <v>1261</v>
      </c>
      <c r="AI202" s="737" t="s">
        <v>1262</v>
      </c>
      <c r="AJ202" s="553"/>
      <c r="AK202" s="5367"/>
      <c r="AL202" s="5368"/>
      <c r="AM202" s="5354"/>
      <c r="AN202" s="5355"/>
      <c r="AO202" s="5356">
        <v>43670</v>
      </c>
      <c r="AP202" s="5357"/>
      <c r="AQ202" s="5354">
        <v>43675</v>
      </c>
      <c r="AR202" s="5355"/>
      <c r="AS202" s="5356">
        <v>43679</v>
      </c>
      <c r="AT202" s="5357"/>
      <c r="AU202" s="5354"/>
      <c r="AV202" s="5355"/>
      <c r="AW202" s="5356">
        <v>43690</v>
      </c>
      <c r="AX202" s="5394"/>
      <c r="AY202" s="5356">
        <v>43707</v>
      </c>
      <c r="AZ202" s="5393"/>
    </row>
    <row r="203" spans="1:56" s="610" customFormat="1" ht="17.25">
      <c r="A203" s="554"/>
      <c r="B203" s="704"/>
      <c r="C203" s="620"/>
      <c r="D203" s="620"/>
      <c r="E203" s="621"/>
      <c r="F203" s="623"/>
      <c r="G203" s="623"/>
      <c r="H203" s="621"/>
      <c r="I203" s="621"/>
      <c r="J203" s="620"/>
      <c r="K203" s="5410"/>
      <c r="L203" s="749"/>
      <c r="M203" s="819"/>
      <c r="N203" s="819"/>
      <c r="O203" s="819"/>
      <c r="P203" s="740">
        <f>M203*N203</f>
        <v>0</v>
      </c>
      <c r="Q203" s="741">
        <f>O203*P203</f>
        <v>0</v>
      </c>
      <c r="R203" s="630"/>
      <c r="S203" s="630"/>
      <c r="T203" s="742"/>
      <c r="U203" s="633"/>
      <c r="V203" s="633"/>
      <c r="W203" s="633"/>
      <c r="X203" s="632"/>
      <c r="Y203" s="632"/>
      <c r="Z203" s="633"/>
      <c r="AA203" s="634"/>
      <c r="AB203" s="635"/>
      <c r="AC203" s="634"/>
      <c r="AD203" s="635"/>
      <c r="AE203" s="5435"/>
      <c r="AF203" s="5431"/>
      <c r="AG203" s="5438"/>
      <c r="AH203" s="632"/>
      <c r="AI203" s="638" t="s">
        <v>1263</v>
      </c>
      <c r="AJ203" s="553"/>
      <c r="AK203" s="5367"/>
      <c r="AL203" s="5368"/>
      <c r="AM203" s="5354"/>
      <c r="AN203" s="5355"/>
      <c r="AO203" s="5356"/>
      <c r="AP203" s="5357"/>
      <c r="AQ203" s="5354"/>
      <c r="AR203" s="5355"/>
      <c r="AS203" s="5356"/>
      <c r="AT203" s="5357"/>
      <c r="AU203" s="5354"/>
      <c r="AV203" s="5355"/>
      <c r="AW203" s="5356"/>
      <c r="AX203" s="5394"/>
      <c r="AY203" s="5356"/>
      <c r="AZ203" s="5393"/>
    </row>
    <row r="204" spans="1:56" s="610" customFormat="1" ht="27">
      <c r="A204" s="554"/>
      <c r="B204" s="704"/>
      <c r="C204" s="647" t="str">
        <f>C202</f>
        <v>WP-4</v>
      </c>
      <c r="D204" s="647"/>
      <c r="E204" s="648"/>
      <c r="F204" s="623"/>
      <c r="G204" s="648"/>
      <c r="H204" s="648"/>
      <c r="I204" s="648"/>
      <c r="J204" s="647"/>
      <c r="K204" s="5411"/>
      <c r="L204" s="820" t="s">
        <v>855</v>
      </c>
      <c r="M204" s="821"/>
      <c r="N204" s="821"/>
      <c r="O204" s="822"/>
      <c r="P204" s="744">
        <f>SUM(P202)*J202</f>
        <v>0</v>
      </c>
      <c r="Q204" s="650">
        <f>SUM(Q202)*J202</f>
        <v>0</v>
      </c>
      <c r="R204" s="651"/>
      <c r="S204" s="651"/>
      <c r="T204" s="652"/>
      <c r="U204" s="654"/>
      <c r="V204" s="654"/>
      <c r="W204" s="654"/>
      <c r="X204" s="655"/>
      <c r="Y204" s="655"/>
      <c r="Z204" s="654"/>
      <c r="AA204" s="656"/>
      <c r="AB204" s="657"/>
      <c r="AC204" s="656"/>
      <c r="AD204" s="657"/>
      <c r="AE204" s="5436"/>
      <c r="AF204" s="5432"/>
      <c r="AG204" s="5439"/>
      <c r="AH204" s="660"/>
      <c r="AI204" s="745" t="s">
        <v>1264</v>
      </c>
      <c r="AJ204" s="553"/>
      <c r="AK204" s="5367"/>
      <c r="AL204" s="5368"/>
      <c r="AM204" s="5354"/>
      <c r="AN204" s="5355"/>
      <c r="AO204" s="5356"/>
      <c r="AP204" s="5357"/>
      <c r="AQ204" s="5354"/>
      <c r="AR204" s="5355"/>
      <c r="AS204" s="5356"/>
      <c r="AT204" s="5357"/>
      <c r="AU204" s="5354"/>
      <c r="AV204" s="5355"/>
      <c r="AW204" s="5356"/>
      <c r="AX204" s="5394"/>
      <c r="AY204" s="5356"/>
      <c r="AZ204" s="5393"/>
    </row>
    <row r="205" spans="1:56" s="610" customFormat="1" ht="42" customHeight="1">
      <c r="A205" s="554"/>
      <c r="B205" s="704"/>
      <c r="C205" s="536" t="s">
        <v>898</v>
      </c>
      <c r="D205" s="536" t="s">
        <v>1265</v>
      </c>
      <c r="E205" s="537"/>
      <c r="F205" s="538" t="s">
        <v>1266</v>
      </c>
      <c r="G205" s="539" t="s">
        <v>1267</v>
      </c>
      <c r="H205" s="537" t="s">
        <v>1268</v>
      </c>
      <c r="I205" s="537" t="s">
        <v>1269</v>
      </c>
      <c r="J205" s="536">
        <v>1</v>
      </c>
      <c r="K205" s="5361" t="s">
        <v>1270</v>
      </c>
      <c r="L205" s="540" t="s">
        <v>1135</v>
      </c>
      <c r="M205" s="609">
        <v>13</v>
      </c>
      <c r="N205" s="609">
        <v>18</v>
      </c>
      <c r="O205" s="609">
        <v>10.199999999999999</v>
      </c>
      <c r="P205" s="542">
        <f>M205*N205</f>
        <v>234</v>
      </c>
      <c r="Q205" s="543">
        <f>O205*P205</f>
        <v>2386.7999999999997</v>
      </c>
      <c r="R205" s="544"/>
      <c r="S205" s="544"/>
      <c r="T205" s="545" t="s">
        <v>1271</v>
      </c>
      <c r="U205" s="546"/>
      <c r="V205" s="546"/>
      <c r="W205" s="546"/>
      <c r="X205" s="547" t="s">
        <v>1092</v>
      </c>
      <c r="Y205" s="547" t="s">
        <v>1064</v>
      </c>
      <c r="Z205" s="546" t="s">
        <v>1272</v>
      </c>
      <c r="AA205" s="549"/>
      <c r="AB205" s="550"/>
      <c r="AC205" s="549"/>
      <c r="AD205" s="550"/>
      <c r="AE205" s="5396" t="s">
        <v>1273</v>
      </c>
      <c r="AF205" s="5364">
        <v>18</v>
      </c>
      <c r="AG205" s="5390" t="s">
        <v>1274</v>
      </c>
      <c r="AH205" s="547" t="s">
        <v>1275</v>
      </c>
      <c r="AI205" s="552" t="s">
        <v>1262</v>
      </c>
      <c r="AJ205" s="553"/>
      <c r="AK205" s="5367"/>
      <c r="AL205" s="5368"/>
      <c r="AM205" s="5354"/>
      <c r="AN205" s="5355"/>
      <c r="AO205" s="5356">
        <v>43670</v>
      </c>
      <c r="AP205" s="5357"/>
      <c r="AQ205" s="5354">
        <v>43675</v>
      </c>
      <c r="AR205" s="5355"/>
      <c r="AS205" s="5356">
        <v>43679</v>
      </c>
      <c r="AT205" s="5357"/>
      <c r="AU205" s="5354"/>
      <c r="AV205" s="5355"/>
      <c r="AW205" s="5356">
        <v>43690</v>
      </c>
      <c r="AX205" s="5394"/>
      <c r="AY205" s="5356">
        <v>43707</v>
      </c>
      <c r="AZ205" s="5393"/>
    </row>
    <row r="206" spans="1:56" s="610" customFormat="1" ht="42" customHeight="1">
      <c r="A206" s="554"/>
      <c r="B206" s="704"/>
      <c r="C206" s="556"/>
      <c r="D206" s="556"/>
      <c r="E206" s="557"/>
      <c r="F206" s="558"/>
      <c r="G206" s="558"/>
      <c r="H206" s="557"/>
      <c r="I206" s="557"/>
      <c r="J206" s="556"/>
      <c r="K206" s="5362"/>
      <c r="L206" s="559" t="s">
        <v>791</v>
      </c>
      <c r="M206" s="616">
        <v>13</v>
      </c>
      <c r="N206" s="616">
        <v>18</v>
      </c>
      <c r="O206" s="616">
        <v>7</v>
      </c>
      <c r="P206" s="561">
        <f>M206*N206</f>
        <v>234</v>
      </c>
      <c r="Q206" s="562">
        <f>O206*P206</f>
        <v>1638</v>
      </c>
      <c r="R206" s="563"/>
      <c r="S206" s="563"/>
      <c r="T206" s="564"/>
      <c r="U206" s="565"/>
      <c r="V206" s="565"/>
      <c r="W206" s="565"/>
      <c r="X206" s="566"/>
      <c r="Y206" s="566"/>
      <c r="Z206" s="565"/>
      <c r="AA206" s="568"/>
      <c r="AB206" s="569"/>
      <c r="AC206" s="568"/>
      <c r="AD206" s="569"/>
      <c r="AE206" s="5481"/>
      <c r="AF206" s="5365"/>
      <c r="AG206" s="5391"/>
      <c r="AH206" s="566"/>
      <c r="AI206" s="571"/>
      <c r="AJ206" s="553"/>
      <c r="AK206" s="5367"/>
      <c r="AL206" s="5368"/>
      <c r="AM206" s="5354"/>
      <c r="AN206" s="5355"/>
      <c r="AO206" s="5356"/>
      <c r="AP206" s="5357"/>
      <c r="AQ206" s="5354"/>
      <c r="AR206" s="5355"/>
      <c r="AS206" s="5356"/>
      <c r="AT206" s="5357"/>
      <c r="AU206" s="5354"/>
      <c r="AV206" s="5355"/>
      <c r="AW206" s="5356"/>
      <c r="AX206" s="5394"/>
      <c r="AY206" s="5356"/>
      <c r="AZ206" s="5393"/>
    </row>
    <row r="207" spans="1:56" s="610" customFormat="1" ht="42" customHeight="1">
      <c r="A207" s="554"/>
      <c r="B207" s="704"/>
      <c r="C207" s="556"/>
      <c r="D207" s="556"/>
      <c r="E207" s="557"/>
      <c r="F207" s="558"/>
      <c r="G207" s="558"/>
      <c r="H207" s="557"/>
      <c r="I207" s="557"/>
      <c r="J207" s="556"/>
      <c r="K207" s="5362"/>
      <c r="L207" s="611"/>
      <c r="M207" s="612"/>
      <c r="N207" s="612"/>
      <c r="O207" s="612"/>
      <c r="P207" s="614">
        <f>M207*N207</f>
        <v>0</v>
      </c>
      <c r="Q207" s="663">
        <f>O207*P207</f>
        <v>0</v>
      </c>
      <c r="R207" s="563"/>
      <c r="S207" s="563"/>
      <c r="T207" s="564"/>
      <c r="U207" s="565"/>
      <c r="V207" s="565"/>
      <c r="W207" s="565"/>
      <c r="X207" s="566"/>
      <c r="Y207" s="566"/>
      <c r="Z207" s="565"/>
      <c r="AA207" s="568"/>
      <c r="AB207" s="569"/>
      <c r="AC207" s="568"/>
      <c r="AD207" s="569"/>
      <c r="AE207" s="5481"/>
      <c r="AF207" s="5365"/>
      <c r="AG207" s="5391"/>
      <c r="AH207" s="566"/>
      <c r="AI207" s="571"/>
      <c r="AJ207" s="553"/>
      <c r="AK207" s="5367"/>
      <c r="AL207" s="5368"/>
      <c r="AM207" s="5354"/>
      <c r="AN207" s="5355"/>
      <c r="AO207" s="5356"/>
      <c r="AP207" s="5357"/>
      <c r="AQ207" s="5354"/>
      <c r="AR207" s="5355"/>
      <c r="AS207" s="5356"/>
      <c r="AT207" s="5357"/>
      <c r="AU207" s="5354"/>
      <c r="AV207" s="5355"/>
      <c r="AW207" s="5356"/>
      <c r="AX207" s="5394"/>
      <c r="AY207" s="5356"/>
      <c r="AZ207" s="5393"/>
    </row>
    <row r="208" spans="1:56" s="610" customFormat="1" ht="42" customHeight="1">
      <c r="A208" s="554"/>
      <c r="B208" s="704"/>
      <c r="C208" s="580" t="str">
        <f>C205</f>
        <v>WP-4</v>
      </c>
      <c r="D208" s="580"/>
      <c r="E208" s="581"/>
      <c r="F208" s="558"/>
      <c r="G208" s="581"/>
      <c r="H208" s="581"/>
      <c r="I208" s="581"/>
      <c r="J208" s="580"/>
      <c r="K208" s="5363"/>
      <c r="L208" s="582" t="s">
        <v>1276</v>
      </c>
      <c r="M208" s="583"/>
      <c r="N208" s="583"/>
      <c r="O208" s="584"/>
      <c r="P208" s="666">
        <f>SUM(P205:P207)*J205</f>
        <v>468</v>
      </c>
      <c r="Q208" s="586">
        <f>SUM(Q205:Q207)*J205</f>
        <v>4024.7999999999997</v>
      </c>
      <c r="R208" s="587"/>
      <c r="S208" s="587"/>
      <c r="T208" s="588"/>
      <c r="U208" s="589"/>
      <c r="V208" s="589"/>
      <c r="W208" s="589"/>
      <c r="X208" s="590"/>
      <c r="Y208" s="590"/>
      <c r="Z208" s="589"/>
      <c r="AA208" s="591"/>
      <c r="AB208" s="592"/>
      <c r="AC208" s="591"/>
      <c r="AD208" s="592"/>
      <c r="AE208" s="5482"/>
      <c r="AF208" s="5366"/>
      <c r="AG208" s="5392"/>
      <c r="AH208" s="594"/>
      <c r="AI208" s="595"/>
      <c r="AJ208" s="553" t="str">
        <f>I205</f>
        <v>B</v>
      </c>
      <c r="AK208" s="5367"/>
      <c r="AL208" s="5368"/>
      <c r="AM208" s="5354"/>
      <c r="AN208" s="5355"/>
      <c r="AO208" s="5356"/>
      <c r="AP208" s="5357"/>
      <c r="AQ208" s="5354"/>
      <c r="AR208" s="5355"/>
      <c r="AS208" s="5356"/>
      <c r="AT208" s="5357"/>
      <c r="AU208" s="5354"/>
      <c r="AV208" s="5355"/>
      <c r="AW208" s="5356"/>
      <c r="AX208" s="5394"/>
      <c r="AY208" s="5356"/>
      <c r="AZ208" s="5393"/>
    </row>
    <row r="209" spans="1:52" s="844" customFormat="1" ht="33">
      <c r="A209" s="554"/>
      <c r="B209" s="704"/>
      <c r="C209" s="727" t="s">
        <v>898</v>
      </c>
      <c r="D209" s="727" t="s">
        <v>1277</v>
      </c>
      <c r="E209" s="624"/>
      <c r="F209" s="725" t="s">
        <v>1278</v>
      </c>
      <c r="G209" s="726" t="s">
        <v>1279</v>
      </c>
      <c r="H209" s="624" t="s">
        <v>1280</v>
      </c>
      <c r="I209" s="727" t="s">
        <v>1281</v>
      </c>
      <c r="J209" s="727"/>
      <c r="K209" s="5433" t="s">
        <v>1026</v>
      </c>
      <c r="L209" s="718" t="s">
        <v>1107</v>
      </c>
      <c r="M209" s="818">
        <v>9</v>
      </c>
      <c r="N209" s="818">
        <v>14</v>
      </c>
      <c r="O209" s="818">
        <v>8</v>
      </c>
      <c r="P209" s="628">
        <f>M209*N209</f>
        <v>126</v>
      </c>
      <c r="Q209" s="746">
        <f>O209*P209</f>
        <v>1008</v>
      </c>
      <c r="R209" s="731"/>
      <c r="S209" s="731"/>
      <c r="T209" s="732" t="s">
        <v>833</v>
      </c>
      <c r="U209" s="733"/>
      <c r="V209" s="733"/>
      <c r="W209" s="733"/>
      <c r="X209" s="734" t="s">
        <v>794</v>
      </c>
      <c r="Y209" s="734" t="s">
        <v>1092</v>
      </c>
      <c r="Z209" s="733" t="s">
        <v>1092</v>
      </c>
      <c r="AA209" s="736"/>
      <c r="AB209" s="735"/>
      <c r="AC209" s="736"/>
      <c r="AD209" s="735"/>
      <c r="AE209" s="5434"/>
      <c r="AF209" s="5430">
        <v>15</v>
      </c>
      <c r="AG209" s="734"/>
      <c r="AH209" s="734" t="s">
        <v>1282</v>
      </c>
      <c r="AI209" s="737" t="s">
        <v>1283</v>
      </c>
      <c r="AJ209" s="843"/>
      <c r="AK209" s="5427"/>
      <c r="AL209" s="5428"/>
      <c r="AM209" s="5429"/>
      <c r="AN209" s="5420"/>
      <c r="AO209" s="5419"/>
      <c r="AP209" s="5428"/>
      <c r="AQ209" s="5429"/>
      <c r="AR209" s="5420"/>
      <c r="AS209" s="5419"/>
      <c r="AT209" s="5428"/>
      <c r="AU209" s="5429"/>
      <c r="AV209" s="5420"/>
      <c r="AW209" s="5419"/>
      <c r="AX209" s="5420"/>
      <c r="AY209" s="5419"/>
      <c r="AZ209" s="5421"/>
    </row>
    <row r="210" spans="1:52" s="844" customFormat="1" ht="17.25">
      <c r="A210" s="554"/>
      <c r="B210" s="704"/>
      <c r="C210" s="620"/>
      <c r="D210" s="620"/>
      <c r="E210" s="621"/>
      <c r="F210" s="623"/>
      <c r="G210" s="623"/>
      <c r="H210" s="621"/>
      <c r="I210" s="620"/>
      <c r="J210" s="620"/>
      <c r="K210" s="5410"/>
      <c r="L210" s="749"/>
      <c r="M210" s="819"/>
      <c r="N210" s="819"/>
      <c r="O210" s="819"/>
      <c r="P210" s="740">
        <f>M210*N210</f>
        <v>0</v>
      </c>
      <c r="Q210" s="741">
        <f>O210*P210</f>
        <v>0</v>
      </c>
      <c r="R210" s="630"/>
      <c r="S210" s="630"/>
      <c r="T210" s="742"/>
      <c r="U210" s="633"/>
      <c r="V210" s="633"/>
      <c r="W210" s="633"/>
      <c r="X210" s="632"/>
      <c r="Y210" s="632"/>
      <c r="Z210" s="633"/>
      <c r="AA210" s="634"/>
      <c r="AB210" s="635"/>
      <c r="AC210" s="634"/>
      <c r="AD210" s="635"/>
      <c r="AE210" s="5435"/>
      <c r="AF210" s="5431"/>
      <c r="AG210" s="632"/>
      <c r="AH210" s="632"/>
      <c r="AI210" s="638"/>
      <c r="AJ210" s="843"/>
      <c r="AK210" s="5427"/>
      <c r="AL210" s="5428"/>
      <c r="AM210" s="5429"/>
      <c r="AN210" s="5420"/>
      <c r="AO210" s="5419"/>
      <c r="AP210" s="5428"/>
      <c r="AQ210" s="5429"/>
      <c r="AR210" s="5420"/>
      <c r="AS210" s="5419"/>
      <c r="AT210" s="5428"/>
      <c r="AU210" s="5429"/>
      <c r="AV210" s="5420"/>
      <c r="AW210" s="5419"/>
      <c r="AX210" s="5420"/>
      <c r="AY210" s="5419"/>
      <c r="AZ210" s="5421"/>
    </row>
    <row r="211" spans="1:52" s="844" customFormat="1" ht="27">
      <c r="A211" s="554"/>
      <c r="B211" s="704"/>
      <c r="C211" s="647" t="str">
        <f>C209</f>
        <v>WP-4</v>
      </c>
      <c r="D211" s="647"/>
      <c r="E211" s="648"/>
      <c r="F211" s="623"/>
      <c r="G211" s="648"/>
      <c r="H211" s="648"/>
      <c r="I211" s="647"/>
      <c r="J211" s="647"/>
      <c r="K211" s="5411"/>
      <c r="L211" s="820" t="s">
        <v>855</v>
      </c>
      <c r="M211" s="821"/>
      <c r="N211" s="821"/>
      <c r="O211" s="822"/>
      <c r="P211" s="744">
        <f>SUM(P209)*J209</f>
        <v>0</v>
      </c>
      <c r="Q211" s="650">
        <f>SUM(Q209)*J209</f>
        <v>0</v>
      </c>
      <c r="R211" s="651"/>
      <c r="S211" s="651"/>
      <c r="T211" s="652"/>
      <c r="U211" s="654"/>
      <c r="V211" s="654"/>
      <c r="W211" s="654"/>
      <c r="X211" s="655"/>
      <c r="Y211" s="655"/>
      <c r="Z211" s="654"/>
      <c r="AA211" s="656"/>
      <c r="AB211" s="657"/>
      <c r="AC211" s="656"/>
      <c r="AD211" s="657"/>
      <c r="AE211" s="5436"/>
      <c r="AF211" s="5432"/>
      <c r="AG211" s="659"/>
      <c r="AH211" s="660"/>
      <c r="AI211" s="745" t="s">
        <v>1284</v>
      </c>
      <c r="AJ211" s="843"/>
      <c r="AK211" s="5427"/>
      <c r="AL211" s="5428"/>
      <c r="AM211" s="5429"/>
      <c r="AN211" s="5420"/>
      <c r="AO211" s="5419"/>
      <c r="AP211" s="5428"/>
      <c r="AQ211" s="5429"/>
      <c r="AR211" s="5420"/>
      <c r="AS211" s="5419"/>
      <c r="AT211" s="5428"/>
      <c r="AU211" s="5429"/>
      <c r="AV211" s="5420"/>
      <c r="AW211" s="5419"/>
      <c r="AX211" s="5420"/>
      <c r="AY211" s="5419"/>
      <c r="AZ211" s="5421"/>
    </row>
    <row r="212" spans="1:52" s="679" customFormat="1" ht="42" customHeight="1">
      <c r="A212" s="554"/>
      <c r="B212" s="704"/>
      <c r="C212" s="536" t="s">
        <v>898</v>
      </c>
      <c r="D212" s="536" t="s">
        <v>1285</v>
      </c>
      <c r="E212" s="557" t="s">
        <v>1286</v>
      </c>
      <c r="F212" s="596" t="s">
        <v>1287</v>
      </c>
      <c r="G212" s="558"/>
      <c r="H212" s="537" t="s">
        <v>1288</v>
      </c>
      <c r="I212" s="557" t="s">
        <v>817</v>
      </c>
      <c r="J212" s="556">
        <v>1</v>
      </c>
      <c r="K212" s="5422" t="s">
        <v>1289</v>
      </c>
      <c r="L212" s="667" t="s">
        <v>819</v>
      </c>
      <c r="M212" s="668">
        <v>10.199999999999999</v>
      </c>
      <c r="N212" s="668">
        <v>23.9</v>
      </c>
      <c r="O212" s="668">
        <v>4.7</v>
      </c>
      <c r="P212" s="669">
        <f>M212*N212</f>
        <v>243.77999999999997</v>
      </c>
      <c r="Q212" s="670">
        <f>P212*O212</f>
        <v>1145.7659999999998</v>
      </c>
      <c r="R212" s="671"/>
      <c r="S212" s="671"/>
      <c r="T212" s="672" t="s">
        <v>833</v>
      </c>
      <c r="U212" s="673"/>
      <c r="V212" s="673"/>
      <c r="W212" s="673"/>
      <c r="X212" s="673" t="s">
        <v>794</v>
      </c>
      <c r="Y212" s="673" t="s">
        <v>1092</v>
      </c>
      <c r="Z212" s="674" t="s">
        <v>794</v>
      </c>
      <c r="AA212" s="675"/>
      <c r="AB212" s="676"/>
      <c r="AC212" s="676"/>
      <c r="AD212" s="676"/>
      <c r="AE212" s="677"/>
      <c r="AF212" s="890">
        <v>15</v>
      </c>
      <c r="AG212" s="5424"/>
      <c r="AH212" s="891" t="s">
        <v>794</v>
      </c>
      <c r="AI212" s="664" t="s">
        <v>1290</v>
      </c>
      <c r="AJ212" s="678"/>
      <c r="AK212" s="5427"/>
      <c r="AL212" s="5428"/>
      <c r="AM212" s="5429"/>
      <c r="AN212" s="5420"/>
      <c r="AO212" s="5419"/>
      <c r="AP212" s="5428"/>
      <c r="AQ212" s="5429"/>
      <c r="AR212" s="5420"/>
      <c r="AS212" s="5419"/>
      <c r="AT212" s="5428"/>
      <c r="AU212" s="5429"/>
      <c r="AV212" s="5420"/>
      <c r="AW212" s="5419">
        <v>43690</v>
      </c>
      <c r="AX212" s="5420"/>
      <c r="AY212" s="5419">
        <v>43707</v>
      </c>
      <c r="AZ212" s="5421"/>
    </row>
    <row r="213" spans="1:52" s="679" customFormat="1" ht="42" customHeight="1">
      <c r="A213" s="554"/>
      <c r="B213" s="704"/>
      <c r="C213" s="556"/>
      <c r="D213" s="556"/>
      <c r="E213" s="557"/>
      <c r="F213" s="558"/>
      <c r="G213" s="558"/>
      <c r="H213" s="557"/>
      <c r="I213" s="557"/>
      <c r="J213" s="556"/>
      <c r="K213" s="5422"/>
      <c r="L213" s="680"/>
      <c r="M213" s="681"/>
      <c r="N213" s="681"/>
      <c r="O213" s="682"/>
      <c r="P213" s="683">
        <f>M213*N213</f>
        <v>0</v>
      </c>
      <c r="Q213" s="684">
        <f>P213*O213</f>
        <v>0</v>
      </c>
      <c r="R213" s="671"/>
      <c r="S213" s="671"/>
      <c r="T213" s="672"/>
      <c r="U213" s="673"/>
      <c r="V213" s="673"/>
      <c r="W213" s="673"/>
      <c r="X213" s="673"/>
      <c r="Y213" s="673"/>
      <c r="Z213" s="674"/>
      <c r="AA213" s="675"/>
      <c r="AB213" s="676"/>
      <c r="AC213" s="676"/>
      <c r="AD213" s="685"/>
      <c r="AE213" s="677"/>
      <c r="AF213" s="890"/>
      <c r="AG213" s="5425"/>
      <c r="AH213" s="673"/>
      <c r="AI213" s="664" t="s">
        <v>1291</v>
      </c>
      <c r="AJ213" s="678"/>
      <c r="AK213" s="5427"/>
      <c r="AL213" s="5428"/>
      <c r="AM213" s="5429"/>
      <c r="AN213" s="5420"/>
      <c r="AO213" s="5419"/>
      <c r="AP213" s="5428"/>
      <c r="AQ213" s="5429"/>
      <c r="AR213" s="5420"/>
      <c r="AS213" s="5419"/>
      <c r="AT213" s="5428"/>
      <c r="AU213" s="5429"/>
      <c r="AV213" s="5420"/>
      <c r="AW213" s="5419"/>
      <c r="AX213" s="5420"/>
      <c r="AY213" s="5419"/>
      <c r="AZ213" s="5421"/>
    </row>
    <row r="214" spans="1:52" s="679" customFormat="1" ht="42" customHeight="1">
      <c r="A214" s="554"/>
      <c r="B214" s="704"/>
      <c r="C214" s="580" t="str">
        <f>C212</f>
        <v>WP-4</v>
      </c>
      <c r="D214" s="580"/>
      <c r="E214" s="581"/>
      <c r="F214" s="581"/>
      <c r="G214" s="581"/>
      <c r="H214" s="581"/>
      <c r="I214" s="581"/>
      <c r="J214" s="580"/>
      <c r="K214" s="5423"/>
      <c r="L214" s="686" t="s">
        <v>1292</v>
      </c>
      <c r="M214" s="687"/>
      <c r="N214" s="687"/>
      <c r="O214" s="688"/>
      <c r="P214" s="689">
        <f>SUM(P212:P213)*J212</f>
        <v>243.77999999999997</v>
      </c>
      <c r="Q214" s="690">
        <f>SUM(Q212:Q213)*J212</f>
        <v>1145.7659999999998</v>
      </c>
      <c r="R214" s="691"/>
      <c r="S214" s="691"/>
      <c r="T214" s="692"/>
      <c r="U214" s="693"/>
      <c r="V214" s="694"/>
      <c r="W214" s="694"/>
      <c r="X214" s="695"/>
      <c r="Y214" s="695"/>
      <c r="Z214" s="694"/>
      <c r="AA214" s="696"/>
      <c r="AB214" s="697"/>
      <c r="AC214" s="696"/>
      <c r="AD214" s="697"/>
      <c r="AE214" s="698"/>
      <c r="AF214" s="693"/>
      <c r="AG214" s="5426"/>
      <c r="AH214" s="699"/>
      <c r="AI214" s="700"/>
      <c r="AJ214" s="701" t="str">
        <f>I212</f>
        <v>FN</v>
      </c>
      <c r="AK214" s="5427"/>
      <c r="AL214" s="5428"/>
      <c r="AM214" s="5429"/>
      <c r="AN214" s="5420"/>
      <c r="AO214" s="5419"/>
      <c r="AP214" s="5428"/>
      <c r="AQ214" s="5429"/>
      <c r="AR214" s="5420"/>
      <c r="AS214" s="5419"/>
      <c r="AT214" s="5428"/>
      <c r="AU214" s="5429"/>
      <c r="AV214" s="5420"/>
      <c r="AW214" s="5419"/>
      <c r="AX214" s="5420"/>
      <c r="AY214" s="5419"/>
      <c r="AZ214" s="5421"/>
    </row>
    <row r="215" spans="1:52" s="679" customFormat="1" ht="33">
      <c r="A215" s="554"/>
      <c r="B215" s="704"/>
      <c r="C215" s="727"/>
      <c r="D215" s="727" t="s">
        <v>1293</v>
      </c>
      <c r="E215" s="621"/>
      <c r="F215" s="622"/>
      <c r="G215" s="623" t="s">
        <v>1294</v>
      </c>
      <c r="H215" s="624" t="s">
        <v>1295</v>
      </c>
      <c r="I215" s="621" t="s">
        <v>1296</v>
      </c>
      <c r="J215" s="620"/>
      <c r="K215" s="5410" t="s">
        <v>1297</v>
      </c>
      <c r="L215" s="625" t="s">
        <v>819</v>
      </c>
      <c r="M215" s="627">
        <v>30</v>
      </c>
      <c r="N215" s="627">
        <v>30</v>
      </c>
      <c r="O215" s="627">
        <v>8</v>
      </c>
      <c r="P215" s="628">
        <f>M215*N215</f>
        <v>900</v>
      </c>
      <c r="Q215" s="629">
        <f>P215*O215</f>
        <v>7200</v>
      </c>
      <c r="R215" s="630"/>
      <c r="S215" s="630"/>
      <c r="T215" s="631" t="s">
        <v>1271</v>
      </c>
      <c r="U215" s="632"/>
      <c r="V215" s="632"/>
      <c r="W215" s="632"/>
      <c r="X215" s="632" t="s">
        <v>794</v>
      </c>
      <c r="Y215" s="632" t="s">
        <v>794</v>
      </c>
      <c r="Z215" s="633" t="s">
        <v>794</v>
      </c>
      <c r="AA215" s="634"/>
      <c r="AB215" s="635"/>
      <c r="AC215" s="635"/>
      <c r="AD215" s="635"/>
      <c r="AE215" s="5483"/>
      <c r="AF215" s="637">
        <v>18</v>
      </c>
      <c r="AG215" s="5430"/>
      <c r="AH215" s="721" t="s">
        <v>794</v>
      </c>
      <c r="AI215" s="638" t="s">
        <v>1298</v>
      </c>
      <c r="AJ215" s="678"/>
      <c r="AK215" s="5427"/>
      <c r="AL215" s="5428"/>
      <c r="AM215" s="5429"/>
      <c r="AN215" s="5420"/>
      <c r="AO215" s="5419"/>
      <c r="AP215" s="5428"/>
      <c r="AQ215" s="5429"/>
      <c r="AR215" s="5420"/>
      <c r="AS215" s="5419"/>
      <c r="AT215" s="5428"/>
      <c r="AU215" s="5429"/>
      <c r="AV215" s="5420"/>
      <c r="AW215" s="5419">
        <v>43690</v>
      </c>
      <c r="AX215" s="5420"/>
      <c r="AY215" s="5419">
        <v>43707</v>
      </c>
      <c r="AZ215" s="5421"/>
    </row>
    <row r="216" spans="1:52" s="679" customFormat="1" ht="33">
      <c r="A216" s="554"/>
      <c r="B216" s="704"/>
      <c r="C216" s="620"/>
      <c r="D216" s="620"/>
      <c r="E216" s="621"/>
      <c r="F216" s="623"/>
      <c r="G216" s="623"/>
      <c r="H216" s="621"/>
      <c r="I216" s="621"/>
      <c r="J216" s="620"/>
      <c r="K216" s="5410"/>
      <c r="L216" s="621"/>
      <c r="M216" s="641"/>
      <c r="N216" s="641"/>
      <c r="O216" s="642"/>
      <c r="P216" s="643">
        <f>M216*N216</f>
        <v>0</v>
      </c>
      <c r="Q216" s="644">
        <f>P216*O216</f>
        <v>0</v>
      </c>
      <c r="R216" s="630"/>
      <c r="S216" s="630"/>
      <c r="T216" s="631"/>
      <c r="U216" s="632"/>
      <c r="V216" s="632"/>
      <c r="W216" s="632"/>
      <c r="X216" s="632"/>
      <c r="Y216" s="632"/>
      <c r="Z216" s="633"/>
      <c r="AA216" s="634"/>
      <c r="AB216" s="635"/>
      <c r="AC216" s="635"/>
      <c r="AD216" s="645"/>
      <c r="AE216" s="5484"/>
      <c r="AF216" s="637" t="s">
        <v>1299</v>
      </c>
      <c r="AG216" s="5431"/>
      <c r="AH216" s="632"/>
      <c r="AI216" s="646" t="s">
        <v>1300</v>
      </c>
      <c r="AJ216" s="678"/>
      <c r="AK216" s="5427"/>
      <c r="AL216" s="5428"/>
      <c r="AM216" s="5429"/>
      <c r="AN216" s="5420"/>
      <c r="AO216" s="5419"/>
      <c r="AP216" s="5428"/>
      <c r="AQ216" s="5429"/>
      <c r="AR216" s="5420"/>
      <c r="AS216" s="5419"/>
      <c r="AT216" s="5428"/>
      <c r="AU216" s="5429"/>
      <c r="AV216" s="5420"/>
      <c r="AW216" s="5419"/>
      <c r="AX216" s="5420"/>
      <c r="AY216" s="5419"/>
      <c r="AZ216" s="5421"/>
    </row>
    <row r="217" spans="1:52" s="679" customFormat="1" ht="17.25">
      <c r="A217" s="554"/>
      <c r="B217" s="704"/>
      <c r="C217" s="647"/>
      <c r="D217" s="647"/>
      <c r="E217" s="648"/>
      <c r="F217" s="648"/>
      <c r="G217" s="648"/>
      <c r="H217" s="648"/>
      <c r="I217" s="648"/>
      <c r="J217" s="647"/>
      <c r="K217" s="5411"/>
      <c r="L217" s="5405" t="s">
        <v>855</v>
      </c>
      <c r="M217" s="5406"/>
      <c r="N217" s="5406"/>
      <c r="O217" s="5407"/>
      <c r="P217" s="649">
        <f>SUM(P215:P216)*J215</f>
        <v>0</v>
      </c>
      <c r="Q217" s="724">
        <f>SUM(Q215:Q216)*J215</f>
        <v>0</v>
      </c>
      <c r="R217" s="651"/>
      <c r="S217" s="651"/>
      <c r="T217" s="652"/>
      <c r="U217" s="653"/>
      <c r="V217" s="654"/>
      <c r="W217" s="654"/>
      <c r="X217" s="655"/>
      <c r="Y217" s="655"/>
      <c r="Z217" s="654"/>
      <c r="AA217" s="656"/>
      <c r="AB217" s="657"/>
      <c r="AC217" s="656"/>
      <c r="AD217" s="657"/>
      <c r="AE217" s="5485"/>
      <c r="AF217" s="653"/>
      <c r="AG217" s="5432"/>
      <c r="AH217" s="660"/>
      <c r="AI217" s="661"/>
      <c r="AJ217" s="701"/>
      <c r="AK217" s="5427"/>
      <c r="AL217" s="5428"/>
      <c r="AM217" s="5429"/>
      <c r="AN217" s="5420"/>
      <c r="AO217" s="5419"/>
      <c r="AP217" s="5428"/>
      <c r="AQ217" s="5429"/>
      <c r="AR217" s="5420"/>
      <c r="AS217" s="5419"/>
      <c r="AT217" s="5428"/>
      <c r="AU217" s="5429"/>
      <c r="AV217" s="5420"/>
      <c r="AW217" s="5419"/>
      <c r="AX217" s="5420"/>
      <c r="AY217" s="5419"/>
      <c r="AZ217" s="5421"/>
    </row>
    <row r="218" spans="1:52" s="679" customFormat="1" ht="42" customHeight="1">
      <c r="A218" s="554"/>
      <c r="B218" s="704"/>
      <c r="C218" s="536" t="s">
        <v>898</v>
      </c>
      <c r="D218" s="556" t="s">
        <v>1301</v>
      </c>
      <c r="E218" s="557"/>
      <c r="F218" s="538" t="s">
        <v>1302</v>
      </c>
      <c r="G218" s="558"/>
      <c r="H218" s="537" t="s">
        <v>1303</v>
      </c>
      <c r="I218" s="557" t="s">
        <v>1304</v>
      </c>
      <c r="J218" s="556">
        <v>1</v>
      </c>
      <c r="K218" s="5362" t="s">
        <v>790</v>
      </c>
      <c r="L218" s="667" t="s">
        <v>819</v>
      </c>
      <c r="M218" s="668">
        <v>51.3</v>
      </c>
      <c r="N218" s="668">
        <v>12</v>
      </c>
      <c r="O218" s="707">
        <v>5.9</v>
      </c>
      <c r="P218" s="669">
        <f>M218*N218</f>
        <v>615.59999999999991</v>
      </c>
      <c r="Q218" s="892">
        <f>O218*P218</f>
        <v>3632.0399999999995</v>
      </c>
      <c r="R218" s="671"/>
      <c r="S218" s="671"/>
      <c r="T218" s="599" t="s">
        <v>833</v>
      </c>
      <c r="U218" s="673"/>
      <c r="V218" s="673"/>
      <c r="W218" s="673"/>
      <c r="X218" s="673" t="s">
        <v>1305</v>
      </c>
      <c r="Y218" s="673" t="s">
        <v>1305</v>
      </c>
      <c r="Z218" s="674" t="s">
        <v>961</v>
      </c>
      <c r="AA218" s="675"/>
      <c r="AB218" s="676"/>
      <c r="AC218" s="676"/>
      <c r="AD218" s="676"/>
      <c r="AE218" s="551" t="s">
        <v>1204</v>
      </c>
      <c r="AF218" s="619">
        <v>18</v>
      </c>
      <c r="AG218" s="5424"/>
      <c r="AH218" s="891" t="s">
        <v>833</v>
      </c>
      <c r="AI218" s="664" t="s">
        <v>1306</v>
      </c>
      <c r="AJ218" s="678"/>
      <c r="AK218" s="5427"/>
      <c r="AL218" s="5428"/>
      <c r="AM218" s="5429"/>
      <c r="AN218" s="5420"/>
      <c r="AO218" s="5419"/>
      <c r="AP218" s="5428"/>
      <c r="AQ218" s="5429"/>
      <c r="AR218" s="5420"/>
      <c r="AS218" s="5419"/>
      <c r="AT218" s="5428"/>
      <c r="AU218" s="5429"/>
      <c r="AV218" s="5420"/>
      <c r="AW218" s="5419">
        <v>43690</v>
      </c>
      <c r="AX218" s="5420"/>
      <c r="AY218" s="5419">
        <v>43707</v>
      </c>
      <c r="AZ218" s="5421"/>
    </row>
    <row r="219" spans="1:52" s="679" customFormat="1" ht="42" customHeight="1">
      <c r="A219" s="554"/>
      <c r="B219" s="704"/>
      <c r="C219" s="556"/>
      <c r="D219" s="556"/>
      <c r="E219" s="557"/>
      <c r="F219" s="558"/>
      <c r="G219" s="558"/>
      <c r="H219" s="557"/>
      <c r="I219" s="557"/>
      <c r="J219" s="556"/>
      <c r="K219" s="5362"/>
      <c r="L219" s="559" t="s">
        <v>1307</v>
      </c>
      <c r="M219" s="560">
        <v>29</v>
      </c>
      <c r="N219" s="560">
        <v>6.53</v>
      </c>
      <c r="O219" s="560">
        <v>7</v>
      </c>
      <c r="P219" s="561">
        <f t="shared" ref="P219:P225" si="25">M219*N219</f>
        <v>189.37</v>
      </c>
      <c r="Q219" s="562">
        <f t="shared" ref="Q219:Q225" si="26">O219*P219</f>
        <v>1325.5900000000001</v>
      </c>
      <c r="R219" s="671"/>
      <c r="S219" s="671"/>
      <c r="T219" s="599"/>
      <c r="U219" s="673"/>
      <c r="V219" s="673"/>
      <c r="W219" s="673"/>
      <c r="X219" s="673"/>
      <c r="Y219" s="673"/>
      <c r="Z219" s="674"/>
      <c r="AA219" s="675"/>
      <c r="AB219" s="676"/>
      <c r="AC219" s="676"/>
      <c r="AD219" s="676"/>
      <c r="AE219" s="677"/>
      <c r="AF219" s="619"/>
      <c r="AG219" s="5425"/>
      <c r="AH219" s="891"/>
      <c r="AI219" s="571" t="s">
        <v>926</v>
      </c>
      <c r="AJ219" s="678"/>
      <c r="AK219" s="5427"/>
      <c r="AL219" s="5428"/>
      <c r="AM219" s="5429"/>
      <c r="AN219" s="5420"/>
      <c r="AO219" s="5419"/>
      <c r="AP219" s="5428"/>
      <c r="AQ219" s="5429"/>
      <c r="AR219" s="5420"/>
      <c r="AS219" s="5419"/>
      <c r="AT219" s="5428"/>
      <c r="AU219" s="5429"/>
      <c r="AV219" s="5420"/>
      <c r="AW219" s="5419"/>
      <c r="AX219" s="5420"/>
      <c r="AY219" s="5419"/>
      <c r="AZ219" s="5421"/>
    </row>
    <row r="220" spans="1:52" s="679" customFormat="1" ht="42" customHeight="1">
      <c r="A220" s="554"/>
      <c r="B220" s="704"/>
      <c r="C220" s="556"/>
      <c r="D220" s="556"/>
      <c r="E220" s="557"/>
      <c r="F220" s="558"/>
      <c r="G220" s="558"/>
      <c r="H220" s="557"/>
      <c r="I220" s="557"/>
      <c r="J220" s="556"/>
      <c r="K220" s="5362"/>
      <c r="L220" s="711" t="s">
        <v>921</v>
      </c>
      <c r="M220" s="712">
        <f>6.5+0.4</f>
        <v>6.9</v>
      </c>
      <c r="N220" s="712">
        <f>4.6+0.4</f>
        <v>5</v>
      </c>
      <c r="O220" s="712">
        <v>5.9</v>
      </c>
      <c r="P220" s="713">
        <f t="shared" si="25"/>
        <v>34.5</v>
      </c>
      <c r="Q220" s="714">
        <f t="shared" si="26"/>
        <v>203.55</v>
      </c>
      <c r="R220" s="671"/>
      <c r="S220" s="671"/>
      <c r="T220" s="599"/>
      <c r="U220" s="673"/>
      <c r="V220" s="673"/>
      <c r="W220" s="673"/>
      <c r="X220" s="673"/>
      <c r="Y220" s="673"/>
      <c r="Z220" s="674"/>
      <c r="AA220" s="675"/>
      <c r="AB220" s="676"/>
      <c r="AC220" s="676"/>
      <c r="AD220" s="676"/>
      <c r="AE220" s="677"/>
      <c r="AF220" s="619"/>
      <c r="AG220" s="5425"/>
      <c r="AH220" s="891"/>
      <c r="AI220" s="571" t="s">
        <v>1308</v>
      </c>
      <c r="AJ220" s="678"/>
      <c r="AK220" s="5427"/>
      <c r="AL220" s="5428"/>
      <c r="AM220" s="5429"/>
      <c r="AN220" s="5420"/>
      <c r="AO220" s="5419"/>
      <c r="AP220" s="5428"/>
      <c r="AQ220" s="5429"/>
      <c r="AR220" s="5420"/>
      <c r="AS220" s="5419"/>
      <c r="AT220" s="5428"/>
      <c r="AU220" s="5429"/>
      <c r="AV220" s="5420"/>
      <c r="AW220" s="5419"/>
      <c r="AX220" s="5420"/>
      <c r="AY220" s="5419"/>
      <c r="AZ220" s="5421"/>
    </row>
    <row r="221" spans="1:52" s="679" customFormat="1" ht="42" customHeight="1">
      <c r="A221" s="554"/>
      <c r="B221" s="704"/>
      <c r="C221" s="556"/>
      <c r="D221" s="556"/>
      <c r="E221" s="557"/>
      <c r="F221" s="558"/>
      <c r="G221" s="558"/>
      <c r="H221" s="557"/>
      <c r="I221" s="557"/>
      <c r="J221" s="556"/>
      <c r="K221" s="5362"/>
      <c r="L221" s="711" t="s">
        <v>923</v>
      </c>
      <c r="M221" s="716">
        <v>-12.6</v>
      </c>
      <c r="N221" s="712">
        <v>4.45</v>
      </c>
      <c r="O221" s="712">
        <v>5.9</v>
      </c>
      <c r="P221" s="713">
        <f t="shared" si="25"/>
        <v>-56.07</v>
      </c>
      <c r="Q221" s="714">
        <f t="shared" si="26"/>
        <v>-330.81300000000005</v>
      </c>
      <c r="R221" s="671"/>
      <c r="S221" s="671"/>
      <c r="T221" s="599"/>
      <c r="U221" s="673"/>
      <c r="V221" s="673"/>
      <c r="W221" s="673"/>
      <c r="X221" s="673"/>
      <c r="Y221" s="673"/>
      <c r="Z221" s="674"/>
      <c r="AA221" s="675"/>
      <c r="AB221" s="676"/>
      <c r="AC221" s="676"/>
      <c r="AD221" s="676"/>
      <c r="AE221" s="677"/>
      <c r="AF221" s="619"/>
      <c r="AG221" s="5425"/>
      <c r="AH221" s="891"/>
      <c r="AI221" s="571" t="s">
        <v>1309</v>
      </c>
      <c r="AJ221" s="678"/>
      <c r="AK221" s="5427"/>
      <c r="AL221" s="5428"/>
      <c r="AM221" s="5429"/>
      <c r="AN221" s="5420"/>
      <c r="AO221" s="5419"/>
      <c r="AP221" s="5428"/>
      <c r="AQ221" s="5429"/>
      <c r="AR221" s="5420"/>
      <c r="AS221" s="5419"/>
      <c r="AT221" s="5428"/>
      <c r="AU221" s="5429"/>
      <c r="AV221" s="5420"/>
      <c r="AW221" s="5419"/>
      <c r="AX221" s="5420"/>
      <c r="AY221" s="5419"/>
      <c r="AZ221" s="5421"/>
    </row>
    <row r="222" spans="1:52" s="679" customFormat="1" ht="42" customHeight="1">
      <c r="A222" s="554"/>
      <c r="B222" s="704"/>
      <c r="C222" s="556"/>
      <c r="D222" s="556"/>
      <c r="E222" s="557"/>
      <c r="F222" s="558"/>
      <c r="G222" s="558"/>
      <c r="H222" s="557"/>
      <c r="I222" s="557"/>
      <c r="J222" s="556"/>
      <c r="K222" s="5362"/>
      <c r="L222" s="893" t="s">
        <v>1310</v>
      </c>
      <c r="M222" s="894">
        <v>6</v>
      </c>
      <c r="N222" s="894">
        <v>6.53</v>
      </c>
      <c r="O222" s="894"/>
      <c r="P222" s="561">
        <f t="shared" si="25"/>
        <v>39.18</v>
      </c>
      <c r="Q222" s="895"/>
      <c r="R222" s="671"/>
      <c r="S222" s="671"/>
      <c r="T222" s="599"/>
      <c r="U222" s="673"/>
      <c r="V222" s="673"/>
      <c r="W222" s="673"/>
      <c r="X222" s="673"/>
      <c r="Y222" s="673"/>
      <c r="Z222" s="674"/>
      <c r="AA222" s="675"/>
      <c r="AB222" s="676"/>
      <c r="AC222" s="676"/>
      <c r="AD222" s="676"/>
      <c r="AE222" s="677"/>
      <c r="AF222" s="619"/>
      <c r="AG222" s="5425"/>
      <c r="AH222" s="891"/>
      <c r="AI222" s="571"/>
      <c r="AJ222" s="678"/>
      <c r="AK222" s="5427"/>
      <c r="AL222" s="5428"/>
      <c r="AM222" s="5429"/>
      <c r="AN222" s="5420"/>
      <c r="AO222" s="5419"/>
      <c r="AP222" s="5428"/>
      <c r="AQ222" s="5429"/>
      <c r="AR222" s="5420"/>
      <c r="AS222" s="5419"/>
      <c r="AT222" s="5428"/>
      <c r="AU222" s="5429"/>
      <c r="AV222" s="5420"/>
      <c r="AW222" s="5419"/>
      <c r="AX222" s="5420"/>
      <c r="AY222" s="5419"/>
      <c r="AZ222" s="5421"/>
    </row>
    <row r="223" spans="1:52" s="679" customFormat="1" ht="42" customHeight="1">
      <c r="A223" s="554"/>
      <c r="B223" s="704"/>
      <c r="C223" s="556"/>
      <c r="D223" s="556"/>
      <c r="E223" s="557"/>
      <c r="F223" s="558"/>
      <c r="G223" s="558"/>
      <c r="H223" s="557"/>
      <c r="I223" s="557"/>
      <c r="J223" s="556"/>
      <c r="K223" s="5362"/>
      <c r="L223" s="896" t="s">
        <v>1205</v>
      </c>
      <c r="M223" s="894">
        <v>8.1</v>
      </c>
      <c r="N223" s="894">
        <v>12</v>
      </c>
      <c r="O223" s="894">
        <v>5.9</v>
      </c>
      <c r="P223" s="897">
        <f t="shared" si="25"/>
        <v>97.199999999999989</v>
      </c>
      <c r="Q223" s="895">
        <f t="shared" si="26"/>
        <v>573.48</v>
      </c>
      <c r="R223" s="671"/>
      <c r="S223" s="671"/>
      <c r="T223" s="599"/>
      <c r="U223" s="673"/>
      <c r="V223" s="673"/>
      <c r="W223" s="673"/>
      <c r="X223" s="673"/>
      <c r="Y223" s="673"/>
      <c r="Z223" s="674"/>
      <c r="AA223" s="675"/>
      <c r="AB223" s="676"/>
      <c r="AC223" s="676"/>
      <c r="AD223" s="676"/>
      <c r="AE223" s="677"/>
      <c r="AF223" s="619"/>
      <c r="AG223" s="5425"/>
      <c r="AH223" s="891"/>
      <c r="AI223" s="571"/>
      <c r="AJ223" s="678"/>
      <c r="AK223" s="5427"/>
      <c r="AL223" s="5428"/>
      <c r="AM223" s="5429"/>
      <c r="AN223" s="5420"/>
      <c r="AO223" s="5419"/>
      <c r="AP223" s="5428"/>
      <c r="AQ223" s="5429"/>
      <c r="AR223" s="5420"/>
      <c r="AS223" s="5419"/>
      <c r="AT223" s="5428"/>
      <c r="AU223" s="5429"/>
      <c r="AV223" s="5420"/>
      <c r="AW223" s="5419"/>
      <c r="AX223" s="5420"/>
      <c r="AY223" s="5419"/>
      <c r="AZ223" s="5421"/>
    </row>
    <row r="224" spans="1:52" s="679" customFormat="1" ht="42" customHeight="1">
      <c r="A224" s="554"/>
      <c r="B224" s="704"/>
      <c r="C224" s="556"/>
      <c r="D224" s="556"/>
      <c r="E224" s="557"/>
      <c r="F224" s="558"/>
      <c r="G224" s="558"/>
      <c r="H224" s="557"/>
      <c r="I224" s="557"/>
      <c r="J224" s="556"/>
      <c r="K224" s="5362"/>
      <c r="L224" s="896" t="s">
        <v>1214</v>
      </c>
      <c r="M224" s="894">
        <v>2</v>
      </c>
      <c r="N224" s="894">
        <v>2</v>
      </c>
      <c r="O224" s="894"/>
      <c r="P224" s="897">
        <f t="shared" si="25"/>
        <v>4</v>
      </c>
      <c r="Q224" s="895">
        <f t="shared" si="26"/>
        <v>0</v>
      </c>
      <c r="R224" s="671"/>
      <c r="S224" s="671"/>
      <c r="T224" s="599"/>
      <c r="U224" s="673"/>
      <c r="V224" s="673"/>
      <c r="W224" s="673"/>
      <c r="X224" s="673"/>
      <c r="Y224" s="673"/>
      <c r="Z224" s="674"/>
      <c r="AA224" s="675"/>
      <c r="AB224" s="676"/>
      <c r="AC224" s="676"/>
      <c r="AD224" s="676"/>
      <c r="AE224" s="677"/>
      <c r="AF224" s="619"/>
      <c r="AG224" s="5425"/>
      <c r="AH224" s="891"/>
      <c r="AI224" s="571"/>
      <c r="AJ224" s="678"/>
      <c r="AK224" s="5427"/>
      <c r="AL224" s="5428"/>
      <c r="AM224" s="5429"/>
      <c r="AN224" s="5420"/>
      <c r="AO224" s="5419"/>
      <c r="AP224" s="5428"/>
      <c r="AQ224" s="5429"/>
      <c r="AR224" s="5420"/>
      <c r="AS224" s="5419"/>
      <c r="AT224" s="5428"/>
      <c r="AU224" s="5429"/>
      <c r="AV224" s="5420"/>
      <c r="AW224" s="5419"/>
      <c r="AX224" s="5420"/>
      <c r="AY224" s="5419"/>
      <c r="AZ224" s="5421"/>
    </row>
    <row r="225" spans="1:52" s="679" customFormat="1" ht="42" customHeight="1">
      <c r="A225" s="554"/>
      <c r="B225" s="704"/>
      <c r="C225" s="556"/>
      <c r="D225" s="556"/>
      <c r="E225" s="557"/>
      <c r="F225" s="558"/>
      <c r="G225" s="558"/>
      <c r="H225" s="557"/>
      <c r="I225" s="557"/>
      <c r="J225" s="556"/>
      <c r="K225" s="5362"/>
      <c r="L225" s="611" t="s">
        <v>1311</v>
      </c>
      <c r="M225" s="612">
        <v>10</v>
      </c>
      <c r="N225" s="612">
        <v>14</v>
      </c>
      <c r="O225" s="613">
        <v>7</v>
      </c>
      <c r="P225" s="614">
        <f t="shared" si="25"/>
        <v>140</v>
      </c>
      <c r="Q225" s="663">
        <f t="shared" si="26"/>
        <v>980</v>
      </c>
      <c r="R225" s="671"/>
      <c r="S225" s="671"/>
      <c r="T225" s="599"/>
      <c r="U225" s="673"/>
      <c r="V225" s="673"/>
      <c r="W225" s="673"/>
      <c r="X225" s="673"/>
      <c r="Y225" s="673"/>
      <c r="Z225" s="674"/>
      <c r="AA225" s="675"/>
      <c r="AB225" s="676"/>
      <c r="AC225" s="676"/>
      <c r="AD225" s="685"/>
      <c r="AE225" s="677"/>
      <c r="AF225" s="619"/>
      <c r="AG225" s="5425"/>
      <c r="AH225" s="673"/>
      <c r="AI225" s="664"/>
      <c r="AJ225" s="678"/>
      <c r="AK225" s="5427"/>
      <c r="AL225" s="5428"/>
      <c r="AM225" s="5429"/>
      <c r="AN225" s="5420"/>
      <c r="AO225" s="5419"/>
      <c r="AP225" s="5428"/>
      <c r="AQ225" s="5429"/>
      <c r="AR225" s="5420"/>
      <c r="AS225" s="5419"/>
      <c r="AT225" s="5428"/>
      <c r="AU225" s="5429"/>
      <c r="AV225" s="5420"/>
      <c r="AW225" s="5419"/>
      <c r="AX225" s="5420"/>
      <c r="AY225" s="5419"/>
      <c r="AZ225" s="5421"/>
    </row>
    <row r="226" spans="1:52" s="679" customFormat="1" ht="42" customHeight="1">
      <c r="A226" s="554"/>
      <c r="B226" s="704"/>
      <c r="C226" s="580" t="str">
        <f>C218</f>
        <v>WP-4</v>
      </c>
      <c r="D226" s="580"/>
      <c r="E226" s="581"/>
      <c r="F226" s="581"/>
      <c r="G226" s="581"/>
      <c r="H226" s="581"/>
      <c r="I226" s="581"/>
      <c r="J226" s="580"/>
      <c r="K226" s="5363"/>
      <c r="L226" s="686" t="s">
        <v>1312</v>
      </c>
      <c r="M226" s="687"/>
      <c r="N226" s="687"/>
      <c r="O226" s="688"/>
      <c r="P226" s="827">
        <f>SUM(P218:P225)*J218</f>
        <v>1063.7799999999997</v>
      </c>
      <c r="Q226" s="828">
        <f>SUM(Q218:Q225)*J218</f>
        <v>6383.8469999999998</v>
      </c>
      <c r="R226" s="691"/>
      <c r="S226" s="691"/>
      <c r="T226" s="588"/>
      <c r="U226" s="693"/>
      <c r="V226" s="694"/>
      <c r="W226" s="694"/>
      <c r="X226" s="695"/>
      <c r="Y226" s="695"/>
      <c r="Z226" s="694"/>
      <c r="AA226" s="696"/>
      <c r="AB226" s="697"/>
      <c r="AC226" s="696"/>
      <c r="AD226" s="697"/>
      <c r="AE226" s="698"/>
      <c r="AF226" s="607"/>
      <c r="AG226" s="5426"/>
      <c r="AH226" s="699"/>
      <c r="AI226" s="700"/>
      <c r="AJ226" s="701" t="str">
        <f>I218</f>
        <v>B</v>
      </c>
      <c r="AK226" s="5427"/>
      <c r="AL226" s="5428"/>
      <c r="AM226" s="5429"/>
      <c r="AN226" s="5420"/>
      <c r="AO226" s="5419"/>
      <c r="AP226" s="5428"/>
      <c r="AQ226" s="5429"/>
      <c r="AR226" s="5420"/>
      <c r="AS226" s="5419"/>
      <c r="AT226" s="5428"/>
      <c r="AU226" s="5429"/>
      <c r="AV226" s="5420"/>
      <c r="AW226" s="5419"/>
      <c r="AX226" s="5420"/>
      <c r="AY226" s="5419"/>
      <c r="AZ226" s="5421"/>
    </row>
    <row r="227" spans="1:52" s="908" customFormat="1" ht="42" customHeight="1">
      <c r="A227" s="554"/>
      <c r="B227" s="704"/>
      <c r="C227" s="536" t="s">
        <v>898</v>
      </c>
      <c r="D227" s="536" t="s">
        <v>1313</v>
      </c>
      <c r="E227" s="537" t="s">
        <v>1314</v>
      </c>
      <c r="F227" s="538" t="s">
        <v>1315</v>
      </c>
      <c r="G227" s="539"/>
      <c r="H227" s="839" t="s">
        <v>1316</v>
      </c>
      <c r="I227" s="537" t="s">
        <v>903</v>
      </c>
      <c r="J227" s="536">
        <v>5</v>
      </c>
      <c r="K227" s="5361" t="s">
        <v>363</v>
      </c>
      <c r="L227" s="537" t="s">
        <v>1317</v>
      </c>
      <c r="M227" s="706">
        <v>4</v>
      </c>
      <c r="N227" s="706">
        <v>8</v>
      </c>
      <c r="O227" s="706">
        <v>4.3</v>
      </c>
      <c r="P227" s="708">
        <f>M227*N227</f>
        <v>32</v>
      </c>
      <c r="Q227" s="709">
        <f t="shared" ref="Q227:Q228" si="27">O227*P227</f>
        <v>137.6</v>
      </c>
      <c r="R227" s="544"/>
      <c r="S227" s="544"/>
      <c r="T227" s="545" t="s">
        <v>833</v>
      </c>
      <c r="U227" s="546"/>
      <c r="V227" s="546"/>
      <c r="W227" s="546"/>
      <c r="X227" s="566" t="s">
        <v>833</v>
      </c>
      <c r="Y227" s="547" t="s">
        <v>794</v>
      </c>
      <c r="Z227" s="546" t="s">
        <v>794</v>
      </c>
      <c r="AA227" s="549"/>
      <c r="AB227" s="550"/>
      <c r="AC227" s="549"/>
      <c r="AD227" s="550"/>
      <c r="AE227" s="710"/>
      <c r="AF227" s="898">
        <v>13</v>
      </c>
      <c r="AG227" s="546" t="s">
        <v>1318</v>
      </c>
      <c r="AH227" s="899" t="s">
        <v>945</v>
      </c>
      <c r="AI227" s="552" t="s">
        <v>1319</v>
      </c>
      <c r="AJ227" s="553"/>
      <c r="AK227" s="900"/>
      <c r="AL227" s="901"/>
      <c r="AM227" s="902"/>
      <c r="AN227" s="903"/>
      <c r="AO227" s="904">
        <v>43656</v>
      </c>
      <c r="AP227" s="905"/>
      <c r="AQ227" s="902">
        <v>43661</v>
      </c>
      <c r="AR227" s="903"/>
      <c r="AS227" s="904">
        <v>43665</v>
      </c>
      <c r="AT227" s="905"/>
      <c r="AU227" s="902"/>
      <c r="AV227" s="903"/>
      <c r="AW227" s="904">
        <v>43690</v>
      </c>
      <c r="AX227" s="906"/>
      <c r="AY227" s="904">
        <v>43707</v>
      </c>
      <c r="AZ227" s="907"/>
    </row>
    <row r="228" spans="1:52" s="908" customFormat="1" ht="42" customHeight="1">
      <c r="A228" s="554"/>
      <c r="B228" s="704"/>
      <c r="C228" s="556"/>
      <c r="D228" s="556"/>
      <c r="E228" s="557"/>
      <c r="F228" s="558"/>
      <c r="G228" s="558"/>
      <c r="H228" s="680"/>
      <c r="I228" s="557"/>
      <c r="J228" s="556"/>
      <c r="K228" s="5362"/>
      <c r="L228" s="559"/>
      <c r="M228" s="560"/>
      <c r="N228" s="560"/>
      <c r="O228" s="560"/>
      <c r="P228" s="561">
        <f t="shared" ref="P228" si="28">SUM(M228*N228)</f>
        <v>0</v>
      </c>
      <c r="Q228" s="617">
        <f t="shared" si="27"/>
        <v>0</v>
      </c>
      <c r="R228" s="563"/>
      <c r="S228" s="563"/>
      <c r="T228" s="564"/>
      <c r="U228" s="565"/>
      <c r="V228" s="565"/>
      <c r="W228" s="565"/>
      <c r="X228" s="566"/>
      <c r="Y228" s="566"/>
      <c r="Z228" s="565"/>
      <c r="AA228" s="568"/>
      <c r="AB228" s="569"/>
      <c r="AC228" s="568"/>
      <c r="AD228" s="569"/>
      <c r="AE228" s="570"/>
      <c r="AF228" s="619"/>
      <c r="AG228" s="565"/>
      <c r="AH228" s="673"/>
      <c r="AI228" s="909" t="s">
        <v>1320</v>
      </c>
      <c r="AJ228" s="553"/>
      <c r="AK228" s="900"/>
      <c r="AL228" s="901"/>
      <c r="AM228" s="902"/>
      <c r="AN228" s="903"/>
      <c r="AO228" s="904"/>
      <c r="AP228" s="905"/>
      <c r="AQ228" s="902"/>
      <c r="AR228" s="903"/>
      <c r="AS228" s="904"/>
      <c r="AT228" s="905"/>
      <c r="AU228" s="902"/>
      <c r="AV228" s="903"/>
      <c r="AW228" s="904"/>
      <c r="AX228" s="906"/>
      <c r="AY228" s="904"/>
      <c r="AZ228" s="907"/>
    </row>
    <row r="229" spans="1:52" s="908" customFormat="1" ht="42" customHeight="1">
      <c r="A229" s="554"/>
      <c r="B229" s="704"/>
      <c r="C229" s="580" t="str">
        <f>C227</f>
        <v>WP-4</v>
      </c>
      <c r="D229" s="580"/>
      <c r="E229" s="581"/>
      <c r="F229" s="581"/>
      <c r="G229" s="581"/>
      <c r="H229" s="680"/>
      <c r="I229" s="581"/>
      <c r="J229" s="580"/>
      <c r="K229" s="5363"/>
      <c r="L229" s="582" t="s">
        <v>855</v>
      </c>
      <c r="M229" s="583"/>
      <c r="N229" s="583"/>
      <c r="O229" s="584"/>
      <c r="P229" s="605">
        <f>SUM(P227:P228)*J227</f>
        <v>160</v>
      </c>
      <c r="Q229" s="586">
        <f>SUM(Q227:Q228)*J227</f>
        <v>688</v>
      </c>
      <c r="R229" s="587"/>
      <c r="S229" s="587"/>
      <c r="T229" s="588"/>
      <c r="U229" s="589"/>
      <c r="V229" s="589"/>
      <c r="W229" s="589"/>
      <c r="X229" s="590"/>
      <c r="Y229" s="590"/>
      <c r="Z229" s="589"/>
      <c r="AA229" s="591"/>
      <c r="AB229" s="592"/>
      <c r="AC229" s="591"/>
      <c r="AD229" s="592"/>
      <c r="AE229" s="593"/>
      <c r="AF229" s="607"/>
      <c r="AG229" s="589"/>
      <c r="AH229" s="699"/>
      <c r="AI229" s="910"/>
      <c r="AJ229" s="553" t="str">
        <f>I227</f>
        <v>B</v>
      </c>
      <c r="AK229" s="900"/>
      <c r="AL229" s="901"/>
      <c r="AM229" s="902"/>
      <c r="AN229" s="903"/>
      <c r="AO229" s="904"/>
      <c r="AP229" s="905"/>
      <c r="AQ229" s="902"/>
      <c r="AR229" s="903"/>
      <c r="AS229" s="904"/>
      <c r="AT229" s="905"/>
      <c r="AU229" s="902"/>
      <c r="AV229" s="903"/>
      <c r="AW229" s="904"/>
      <c r="AX229" s="906"/>
      <c r="AY229" s="904"/>
      <c r="AZ229" s="907"/>
    </row>
    <row r="230" spans="1:52" s="610" customFormat="1" ht="42" customHeight="1">
      <c r="A230" s="554"/>
      <c r="B230" s="704"/>
      <c r="C230" s="536" t="s">
        <v>898</v>
      </c>
      <c r="D230" s="536" t="s">
        <v>1321</v>
      </c>
      <c r="E230" s="537"/>
      <c r="F230" s="538" t="s">
        <v>1322</v>
      </c>
      <c r="G230" s="539"/>
      <c r="H230" s="537" t="s">
        <v>1323</v>
      </c>
      <c r="I230" s="537" t="s">
        <v>1324</v>
      </c>
      <c r="J230" s="536">
        <v>8</v>
      </c>
      <c r="K230" s="5361" t="s">
        <v>1325</v>
      </c>
      <c r="L230" s="707" t="s">
        <v>1326</v>
      </c>
      <c r="M230" s="707">
        <v>2.5</v>
      </c>
      <c r="N230" s="707">
        <v>2.5</v>
      </c>
      <c r="O230" s="707">
        <v>5</v>
      </c>
      <c r="P230" s="708">
        <f t="shared" ref="P230:P231" si="29">M230*N230</f>
        <v>6.25</v>
      </c>
      <c r="Q230" s="709">
        <f t="shared" ref="Q230:Q231" si="30">O230*P230</f>
        <v>31.25</v>
      </c>
      <c r="R230" s="544"/>
      <c r="S230" s="544"/>
      <c r="T230" s="545" t="s">
        <v>945</v>
      </c>
      <c r="U230" s="546"/>
      <c r="V230" s="546"/>
      <c r="W230" s="546"/>
      <c r="X230" s="547" t="s">
        <v>1119</v>
      </c>
      <c r="Y230" s="546" t="s">
        <v>794</v>
      </c>
      <c r="Z230" s="546" t="s">
        <v>794</v>
      </c>
      <c r="AA230" s="911"/>
      <c r="AB230" s="549"/>
      <c r="AC230" s="550"/>
      <c r="AD230" s="549"/>
      <c r="AE230" s="710"/>
      <c r="AF230" s="898">
        <v>16</v>
      </c>
      <c r="AG230" s="546" t="s">
        <v>961</v>
      </c>
      <c r="AH230" s="547" t="s">
        <v>794</v>
      </c>
      <c r="AI230" s="552" t="s">
        <v>1327</v>
      </c>
      <c r="AJ230" s="553"/>
      <c r="AK230" s="900"/>
      <c r="AL230" s="901"/>
      <c r="AM230" s="902"/>
      <c r="AN230" s="903"/>
      <c r="AO230" s="912"/>
      <c r="AP230" s="901"/>
      <c r="AQ230" s="902"/>
      <c r="AR230" s="903"/>
      <c r="AS230" s="912"/>
      <c r="AT230" s="901"/>
      <c r="AU230" s="902"/>
      <c r="AV230" s="903"/>
      <c r="AW230" s="912">
        <v>813</v>
      </c>
      <c r="AX230" s="903"/>
      <c r="AY230" s="912">
        <v>43707</v>
      </c>
      <c r="AZ230" s="913"/>
    </row>
    <row r="231" spans="1:52" s="610" customFormat="1" ht="42" customHeight="1">
      <c r="A231" s="554"/>
      <c r="B231" s="704"/>
      <c r="C231" s="556"/>
      <c r="D231" s="556"/>
      <c r="E231" s="557"/>
      <c r="F231" s="558"/>
      <c r="G231" s="558"/>
      <c r="H231" s="557"/>
      <c r="I231" s="557"/>
      <c r="J231" s="556"/>
      <c r="K231" s="5362"/>
      <c r="L231" s="705" t="s">
        <v>1328</v>
      </c>
      <c r="M231" s="705">
        <v>2.5</v>
      </c>
      <c r="N231" s="705">
        <v>2.5</v>
      </c>
      <c r="O231" s="705">
        <v>2.5</v>
      </c>
      <c r="P231" s="561">
        <f t="shared" si="29"/>
        <v>6.25</v>
      </c>
      <c r="Q231" s="562">
        <f t="shared" si="30"/>
        <v>15.625</v>
      </c>
      <c r="R231" s="563"/>
      <c r="S231" s="563"/>
      <c r="T231" s="564"/>
      <c r="U231" s="565"/>
      <c r="V231" s="565"/>
      <c r="W231" s="565"/>
      <c r="X231" s="566"/>
      <c r="Y231" s="565"/>
      <c r="Z231" s="565"/>
      <c r="AA231" s="914"/>
      <c r="AB231" s="568"/>
      <c r="AC231" s="569"/>
      <c r="AD231" s="568"/>
      <c r="AE231" s="570"/>
      <c r="AF231" s="619"/>
      <c r="AG231" s="565"/>
      <c r="AH231" s="566"/>
      <c r="AI231" s="571" t="s">
        <v>1329</v>
      </c>
      <c r="AJ231" s="553"/>
      <c r="AK231" s="900"/>
      <c r="AL231" s="901"/>
      <c r="AM231" s="902"/>
      <c r="AN231" s="903"/>
      <c r="AO231" s="912"/>
      <c r="AP231" s="901"/>
      <c r="AQ231" s="902"/>
      <c r="AR231" s="903"/>
      <c r="AS231" s="912"/>
      <c r="AT231" s="901"/>
      <c r="AU231" s="902"/>
      <c r="AV231" s="903"/>
      <c r="AW231" s="912"/>
      <c r="AX231" s="903"/>
      <c r="AY231" s="912"/>
      <c r="AZ231" s="913"/>
    </row>
    <row r="232" spans="1:52" s="610" customFormat="1" ht="42" customHeight="1">
      <c r="A232" s="554"/>
      <c r="B232" s="704"/>
      <c r="C232" s="580" t="str">
        <f>C230</f>
        <v>WP-4</v>
      </c>
      <c r="D232" s="580"/>
      <c r="E232" s="581"/>
      <c r="F232" s="581"/>
      <c r="G232" s="581"/>
      <c r="H232" s="581"/>
      <c r="I232" s="581"/>
      <c r="J232" s="580"/>
      <c r="K232" s="5363"/>
      <c r="L232" s="915" t="s">
        <v>915</v>
      </c>
      <c r="M232" s="916"/>
      <c r="N232" s="916"/>
      <c r="O232" s="917"/>
      <c r="P232" s="605">
        <f>SUM(P230:P231)*J230</f>
        <v>100</v>
      </c>
      <c r="Q232" s="586">
        <f>SUM(Q230:Q231)*J230</f>
        <v>375</v>
      </c>
      <c r="R232" s="587"/>
      <c r="S232" s="587"/>
      <c r="T232" s="588"/>
      <c r="U232" s="589"/>
      <c r="V232" s="589"/>
      <c r="W232" s="589"/>
      <c r="X232" s="590"/>
      <c r="Y232" s="589"/>
      <c r="Z232" s="589"/>
      <c r="AA232" s="918"/>
      <c r="AB232" s="591"/>
      <c r="AC232" s="592"/>
      <c r="AD232" s="591"/>
      <c r="AE232" s="593"/>
      <c r="AF232" s="607"/>
      <c r="AG232" s="589"/>
      <c r="AH232" s="594"/>
      <c r="AI232" s="595" t="s">
        <v>1320</v>
      </c>
      <c r="AJ232" s="553" t="str">
        <f>I230</f>
        <v>OS</v>
      </c>
      <c r="AK232" s="900"/>
      <c r="AL232" s="901"/>
      <c r="AM232" s="902"/>
      <c r="AN232" s="903"/>
      <c r="AO232" s="912"/>
      <c r="AP232" s="901"/>
      <c r="AQ232" s="902"/>
      <c r="AR232" s="903"/>
      <c r="AS232" s="912"/>
      <c r="AT232" s="901"/>
      <c r="AU232" s="902"/>
      <c r="AV232" s="903"/>
      <c r="AW232" s="912"/>
      <c r="AX232" s="903"/>
      <c r="AY232" s="912"/>
      <c r="AZ232" s="913"/>
    </row>
    <row r="233" spans="1:52" s="787" customFormat="1" ht="42" customHeight="1">
      <c r="A233" s="554"/>
      <c r="B233" s="704"/>
      <c r="C233" s="536" t="s">
        <v>898</v>
      </c>
      <c r="D233" s="536" t="s">
        <v>1330</v>
      </c>
      <c r="E233" s="537"/>
      <c r="F233" s="538"/>
      <c r="G233" s="539"/>
      <c r="H233" s="537" t="s">
        <v>1331</v>
      </c>
      <c r="I233" s="537" t="s">
        <v>969</v>
      </c>
      <c r="J233" s="536">
        <v>1</v>
      </c>
      <c r="K233" s="5361" t="s">
        <v>1026</v>
      </c>
      <c r="L233" s="540" t="s">
        <v>791</v>
      </c>
      <c r="M233" s="609">
        <v>20</v>
      </c>
      <c r="N233" s="609">
        <v>14</v>
      </c>
      <c r="O233" s="609">
        <v>10</v>
      </c>
      <c r="P233" s="542">
        <f>M233*N233</f>
        <v>280</v>
      </c>
      <c r="Q233" s="543">
        <f>O233*P233</f>
        <v>2800</v>
      </c>
      <c r="R233" s="544"/>
      <c r="S233" s="544"/>
      <c r="T233" s="545" t="s">
        <v>945</v>
      </c>
      <c r="U233" s="546"/>
      <c r="V233" s="546"/>
      <c r="W233" s="546"/>
      <c r="X233" s="547" t="s">
        <v>947</v>
      </c>
      <c r="Y233" s="547" t="s">
        <v>1272</v>
      </c>
      <c r="Z233" s="546" t="s">
        <v>199</v>
      </c>
      <c r="AA233" s="549"/>
      <c r="AB233" s="550"/>
      <c r="AC233" s="549"/>
      <c r="AD233" s="550"/>
      <c r="AE233" s="5416"/>
      <c r="AF233" s="5364">
        <v>15</v>
      </c>
      <c r="AG233" s="547"/>
      <c r="AH233" s="547"/>
      <c r="AI233" s="552" t="s">
        <v>1093</v>
      </c>
      <c r="AJ233" s="786"/>
      <c r="AK233" s="5492"/>
      <c r="AL233" s="5490"/>
      <c r="AM233" s="5452"/>
      <c r="AN233" s="5449"/>
      <c r="AO233" s="5491"/>
      <c r="AP233" s="5490"/>
      <c r="AQ233" s="5452"/>
      <c r="AR233" s="5449"/>
      <c r="AS233" s="5491"/>
      <c r="AT233" s="5490"/>
      <c r="AU233" s="5452"/>
      <c r="AV233" s="5449"/>
      <c r="AW233" s="5491"/>
      <c r="AX233" s="5449"/>
      <c r="AY233" s="5491"/>
      <c r="AZ233" s="5486"/>
    </row>
    <row r="234" spans="1:52" s="787" customFormat="1" ht="42" customHeight="1">
      <c r="A234" s="554"/>
      <c r="B234" s="704"/>
      <c r="C234" s="556"/>
      <c r="D234" s="556"/>
      <c r="E234" s="557"/>
      <c r="F234" s="558"/>
      <c r="G234" s="558"/>
      <c r="H234" s="557"/>
      <c r="I234" s="557"/>
      <c r="J234" s="556"/>
      <c r="K234" s="5362"/>
      <c r="L234" s="611"/>
      <c r="M234" s="612"/>
      <c r="N234" s="612"/>
      <c r="O234" s="612"/>
      <c r="P234" s="614">
        <f>M234*N234</f>
        <v>0</v>
      </c>
      <c r="Q234" s="663">
        <f>O234*P234</f>
        <v>0</v>
      </c>
      <c r="R234" s="563"/>
      <c r="S234" s="563"/>
      <c r="T234" s="564"/>
      <c r="U234" s="565"/>
      <c r="V234" s="565"/>
      <c r="W234" s="565"/>
      <c r="X234" s="566"/>
      <c r="Y234" s="566"/>
      <c r="Z234" s="565"/>
      <c r="AA234" s="568"/>
      <c r="AB234" s="569"/>
      <c r="AC234" s="568"/>
      <c r="AD234" s="569"/>
      <c r="AE234" s="5417"/>
      <c r="AF234" s="5365"/>
      <c r="AG234" s="566"/>
      <c r="AH234" s="566"/>
      <c r="AI234" s="571" t="s">
        <v>1332</v>
      </c>
      <c r="AJ234" s="786"/>
      <c r="AK234" s="5492"/>
      <c r="AL234" s="5490"/>
      <c r="AM234" s="5452"/>
      <c r="AN234" s="5449"/>
      <c r="AO234" s="5491"/>
      <c r="AP234" s="5490"/>
      <c r="AQ234" s="5452"/>
      <c r="AR234" s="5449"/>
      <c r="AS234" s="5491"/>
      <c r="AT234" s="5490"/>
      <c r="AU234" s="5452"/>
      <c r="AV234" s="5449"/>
      <c r="AW234" s="5491"/>
      <c r="AX234" s="5449"/>
      <c r="AY234" s="5491"/>
      <c r="AZ234" s="5486"/>
    </row>
    <row r="235" spans="1:52" s="787" customFormat="1" ht="42" customHeight="1">
      <c r="A235" s="554"/>
      <c r="B235" s="704"/>
      <c r="C235" s="580" t="str">
        <f>C233</f>
        <v>WP-4</v>
      </c>
      <c r="D235" s="580"/>
      <c r="E235" s="581"/>
      <c r="F235" s="558"/>
      <c r="G235" s="581"/>
      <c r="H235" s="581"/>
      <c r="I235" s="581"/>
      <c r="J235" s="580"/>
      <c r="K235" s="5363"/>
      <c r="L235" s="5487" t="s">
        <v>1333</v>
      </c>
      <c r="M235" s="5488"/>
      <c r="N235" s="5488"/>
      <c r="O235" s="5489"/>
      <c r="P235" s="666">
        <f>SUM(P233)*J233</f>
        <v>280</v>
      </c>
      <c r="Q235" s="586">
        <f>SUM(Q233)*J233</f>
        <v>2800</v>
      </c>
      <c r="R235" s="587"/>
      <c r="S235" s="587"/>
      <c r="T235" s="588"/>
      <c r="U235" s="589"/>
      <c r="V235" s="589"/>
      <c r="W235" s="589"/>
      <c r="X235" s="590"/>
      <c r="Y235" s="590"/>
      <c r="Z235" s="589"/>
      <c r="AA235" s="591"/>
      <c r="AB235" s="592"/>
      <c r="AC235" s="591"/>
      <c r="AD235" s="592"/>
      <c r="AE235" s="5418"/>
      <c r="AF235" s="5366"/>
      <c r="AG235" s="919"/>
      <c r="AH235" s="594"/>
      <c r="AI235" s="595" t="s">
        <v>1334</v>
      </c>
      <c r="AJ235" s="786" t="str">
        <f>I233</f>
        <v>PS</v>
      </c>
      <c r="AK235" s="5492"/>
      <c r="AL235" s="5490"/>
      <c r="AM235" s="5452"/>
      <c r="AN235" s="5449"/>
      <c r="AO235" s="5491"/>
      <c r="AP235" s="5490"/>
      <c r="AQ235" s="5452"/>
      <c r="AR235" s="5449"/>
      <c r="AS235" s="5491"/>
      <c r="AT235" s="5490"/>
      <c r="AU235" s="5452"/>
      <c r="AV235" s="5449"/>
      <c r="AW235" s="5491"/>
      <c r="AX235" s="5449"/>
      <c r="AY235" s="5491"/>
      <c r="AZ235" s="5486"/>
    </row>
    <row r="236" spans="1:52" s="787" customFormat="1" ht="42" customHeight="1">
      <c r="A236" s="554"/>
      <c r="B236" s="704"/>
      <c r="C236" s="536" t="s">
        <v>898</v>
      </c>
      <c r="D236" s="536" t="s">
        <v>1335</v>
      </c>
      <c r="E236" s="537"/>
      <c r="F236" s="538" t="s">
        <v>1336</v>
      </c>
      <c r="G236" s="539"/>
      <c r="H236" s="537" t="s">
        <v>1337</v>
      </c>
      <c r="I236" s="537" t="s">
        <v>1338</v>
      </c>
      <c r="J236" s="536">
        <v>1</v>
      </c>
      <c r="K236" s="5361" t="s">
        <v>1339</v>
      </c>
      <c r="L236" s="540" t="s">
        <v>1317</v>
      </c>
      <c r="M236" s="609">
        <v>36.380000000000003</v>
      </c>
      <c r="N236" s="609">
        <v>12.6</v>
      </c>
      <c r="O236" s="609">
        <v>5.9</v>
      </c>
      <c r="P236" s="542">
        <f>M236*N236</f>
        <v>458.38800000000003</v>
      </c>
      <c r="Q236" s="543">
        <f>O236*P236</f>
        <v>2704.4892000000004</v>
      </c>
      <c r="R236" s="920"/>
      <c r="S236" s="920"/>
      <c r="T236" s="545" t="s">
        <v>945</v>
      </c>
      <c r="U236" s="546"/>
      <c r="V236" s="546"/>
      <c r="W236" s="546"/>
      <c r="X236" s="547" t="s">
        <v>1340</v>
      </c>
      <c r="Y236" s="547" t="s">
        <v>935</v>
      </c>
      <c r="Z236" s="546" t="s">
        <v>199</v>
      </c>
      <c r="AA236" s="549"/>
      <c r="AB236" s="550"/>
      <c r="AC236" s="549"/>
      <c r="AD236" s="550"/>
      <c r="AE236" s="5416"/>
      <c r="AF236" s="5364">
        <v>15</v>
      </c>
      <c r="AG236" s="547"/>
      <c r="AH236" s="547"/>
      <c r="AI236" s="552" t="s">
        <v>1341</v>
      </c>
      <c r="AJ236" s="786"/>
      <c r="AK236" s="921"/>
      <c r="AL236" s="922"/>
      <c r="AM236" s="923"/>
      <c r="AN236" s="924"/>
      <c r="AO236" s="925"/>
      <c r="AP236" s="922"/>
      <c r="AQ236" s="923"/>
      <c r="AR236" s="924"/>
      <c r="AS236" s="925"/>
      <c r="AT236" s="922"/>
      <c r="AU236" s="923"/>
      <c r="AV236" s="924"/>
      <c r="AW236" s="925"/>
      <c r="AX236" s="924"/>
      <c r="AY236" s="925"/>
      <c r="AZ236" s="926"/>
    </row>
    <row r="237" spans="1:52" s="787" customFormat="1" ht="42" customHeight="1">
      <c r="A237" s="554"/>
      <c r="B237" s="704"/>
      <c r="C237" s="556"/>
      <c r="D237" s="556"/>
      <c r="E237" s="557"/>
      <c r="F237" s="558"/>
      <c r="G237" s="558"/>
      <c r="H237" s="557"/>
      <c r="I237" s="557"/>
      <c r="J237" s="556"/>
      <c r="K237" s="5362"/>
      <c r="L237" s="559" t="s">
        <v>1342</v>
      </c>
      <c r="M237" s="616">
        <v>14</v>
      </c>
      <c r="N237" s="616">
        <v>12</v>
      </c>
      <c r="O237" s="616">
        <v>7</v>
      </c>
      <c r="P237" s="561">
        <f>M237*N237</f>
        <v>168</v>
      </c>
      <c r="Q237" s="562">
        <f>O237*P237</f>
        <v>1176</v>
      </c>
      <c r="R237" s="927"/>
      <c r="S237" s="927"/>
      <c r="T237" s="564"/>
      <c r="U237" s="565"/>
      <c r="V237" s="565"/>
      <c r="W237" s="565"/>
      <c r="X237" s="566"/>
      <c r="Y237" s="566"/>
      <c r="Z237" s="565"/>
      <c r="AA237" s="568"/>
      <c r="AB237" s="569"/>
      <c r="AC237" s="568"/>
      <c r="AD237" s="569"/>
      <c r="AE237" s="5417"/>
      <c r="AF237" s="5365"/>
      <c r="AG237" s="566"/>
      <c r="AH237" s="566"/>
      <c r="AI237" s="571" t="s">
        <v>1343</v>
      </c>
      <c r="AJ237" s="786"/>
      <c r="AK237" s="921"/>
      <c r="AL237" s="922"/>
      <c r="AM237" s="923"/>
      <c r="AN237" s="924"/>
      <c r="AO237" s="925"/>
      <c r="AP237" s="922"/>
      <c r="AQ237" s="923"/>
      <c r="AR237" s="924"/>
      <c r="AS237" s="925"/>
      <c r="AT237" s="922"/>
      <c r="AU237" s="923"/>
      <c r="AV237" s="924"/>
      <c r="AW237" s="925"/>
      <c r="AX237" s="924"/>
      <c r="AY237" s="925"/>
      <c r="AZ237" s="926"/>
    </row>
    <row r="238" spans="1:52" s="787" customFormat="1" ht="42" customHeight="1">
      <c r="A238" s="554"/>
      <c r="B238" s="704"/>
      <c r="C238" s="556"/>
      <c r="D238" s="556"/>
      <c r="E238" s="557"/>
      <c r="F238" s="558"/>
      <c r="G238" s="558"/>
      <c r="H238" s="557"/>
      <c r="I238" s="557"/>
      <c r="J238" s="556"/>
      <c r="K238" s="5362"/>
      <c r="L238" s="559" t="s">
        <v>806</v>
      </c>
      <c r="M238" s="616">
        <v>23.35</v>
      </c>
      <c r="N238" s="616">
        <v>6</v>
      </c>
      <c r="O238" s="616">
        <v>7</v>
      </c>
      <c r="P238" s="561">
        <f>M238*N238</f>
        <v>140.10000000000002</v>
      </c>
      <c r="Q238" s="562">
        <f>O238*P238</f>
        <v>980.70000000000016</v>
      </c>
      <c r="R238" s="927"/>
      <c r="S238" s="927"/>
      <c r="T238" s="564"/>
      <c r="U238" s="565"/>
      <c r="V238" s="565"/>
      <c r="W238" s="565"/>
      <c r="X238" s="566"/>
      <c r="Y238" s="566"/>
      <c r="Z238" s="565"/>
      <c r="AA238" s="568"/>
      <c r="AB238" s="569"/>
      <c r="AC238" s="568"/>
      <c r="AD238" s="569"/>
      <c r="AE238" s="5417"/>
      <c r="AF238" s="5365"/>
      <c r="AG238" s="566"/>
      <c r="AH238" s="566"/>
      <c r="AI238" s="571" t="s">
        <v>1344</v>
      </c>
      <c r="AJ238" s="786"/>
      <c r="AK238" s="921"/>
      <c r="AL238" s="922"/>
      <c r="AM238" s="923"/>
      <c r="AN238" s="924"/>
      <c r="AO238" s="925"/>
      <c r="AP238" s="922"/>
      <c r="AQ238" s="923"/>
      <c r="AR238" s="924"/>
      <c r="AS238" s="925"/>
      <c r="AT238" s="922"/>
      <c r="AU238" s="923"/>
      <c r="AV238" s="924"/>
      <c r="AW238" s="925"/>
      <c r="AX238" s="924"/>
      <c r="AY238" s="925"/>
      <c r="AZ238" s="926"/>
    </row>
    <row r="239" spans="1:52" s="787" customFormat="1" ht="42" customHeight="1">
      <c r="A239" s="554"/>
      <c r="B239" s="704"/>
      <c r="C239" s="556"/>
      <c r="D239" s="556"/>
      <c r="E239" s="557"/>
      <c r="F239" s="558"/>
      <c r="G239" s="558"/>
      <c r="H239" s="557"/>
      <c r="I239" s="557"/>
      <c r="J239" s="556"/>
      <c r="K239" s="5362"/>
      <c r="L239" s="616" t="s">
        <v>1345</v>
      </c>
      <c r="M239" s="616">
        <v>8.36</v>
      </c>
      <c r="N239" s="616">
        <v>12.6</v>
      </c>
      <c r="O239" s="616">
        <v>5.9</v>
      </c>
      <c r="P239" s="562">
        <f>M239*N239</f>
        <v>105.33599999999998</v>
      </c>
      <c r="Q239" s="562">
        <f>O239*P239</f>
        <v>621.48239999999998</v>
      </c>
      <c r="R239" s="927"/>
      <c r="S239" s="927"/>
      <c r="T239" s="564"/>
      <c r="U239" s="565"/>
      <c r="V239" s="565"/>
      <c r="W239" s="565"/>
      <c r="X239" s="566"/>
      <c r="Y239" s="566"/>
      <c r="Z239" s="565"/>
      <c r="AA239" s="568"/>
      <c r="AB239" s="569"/>
      <c r="AC239" s="568"/>
      <c r="AD239" s="569"/>
      <c r="AE239" s="5417"/>
      <c r="AF239" s="5365"/>
      <c r="AG239" s="566"/>
      <c r="AH239" s="566"/>
      <c r="AI239" s="571"/>
      <c r="AJ239" s="786"/>
      <c r="AK239" s="921"/>
      <c r="AL239" s="922"/>
      <c r="AM239" s="923"/>
      <c r="AN239" s="924"/>
      <c r="AO239" s="925"/>
      <c r="AP239" s="922"/>
      <c r="AQ239" s="923"/>
      <c r="AR239" s="924"/>
      <c r="AS239" s="925"/>
      <c r="AT239" s="922"/>
      <c r="AU239" s="923"/>
      <c r="AV239" s="924"/>
      <c r="AW239" s="925"/>
      <c r="AX239" s="924"/>
      <c r="AY239" s="925"/>
      <c r="AZ239" s="926"/>
    </row>
    <row r="240" spans="1:52" s="787" customFormat="1" ht="42" customHeight="1">
      <c r="A240" s="554"/>
      <c r="B240" s="704"/>
      <c r="C240" s="556"/>
      <c r="D240" s="556"/>
      <c r="E240" s="557"/>
      <c r="F240" s="558"/>
      <c r="G240" s="558"/>
      <c r="H240" s="557"/>
      <c r="I240" s="557"/>
      <c r="J240" s="556"/>
      <c r="K240" s="5362"/>
      <c r="L240" s="559" t="s">
        <v>1346</v>
      </c>
      <c r="M240" s="616">
        <v>5.2</v>
      </c>
      <c r="N240" s="616">
        <v>6.5</v>
      </c>
      <c r="O240" s="616">
        <v>5.9</v>
      </c>
      <c r="P240" s="561">
        <f>M240*N240</f>
        <v>33.800000000000004</v>
      </c>
      <c r="Q240" s="562">
        <f>O240*P240</f>
        <v>199.42000000000004</v>
      </c>
      <c r="R240" s="927"/>
      <c r="S240" s="927"/>
      <c r="T240" s="564"/>
      <c r="U240" s="565"/>
      <c r="V240" s="565"/>
      <c r="W240" s="565"/>
      <c r="X240" s="566"/>
      <c r="Y240" s="566"/>
      <c r="Z240" s="565"/>
      <c r="AA240" s="568"/>
      <c r="AB240" s="569"/>
      <c r="AC240" s="568"/>
      <c r="AD240" s="569"/>
      <c r="AE240" s="5417"/>
      <c r="AF240" s="5365"/>
      <c r="AG240" s="566"/>
      <c r="AH240" s="566"/>
      <c r="AI240" s="571"/>
      <c r="AJ240" s="786"/>
      <c r="AK240" s="921"/>
      <c r="AL240" s="922"/>
      <c r="AM240" s="923"/>
      <c r="AN240" s="924"/>
      <c r="AO240" s="925"/>
      <c r="AP240" s="922"/>
      <c r="AQ240" s="923"/>
      <c r="AR240" s="924"/>
      <c r="AS240" s="925"/>
      <c r="AT240" s="922"/>
      <c r="AU240" s="923"/>
      <c r="AV240" s="924"/>
      <c r="AW240" s="925"/>
      <c r="AX240" s="924"/>
      <c r="AY240" s="925"/>
      <c r="AZ240" s="926"/>
    </row>
    <row r="241" spans="1:52" s="787" customFormat="1" ht="42" customHeight="1">
      <c r="A241" s="554"/>
      <c r="B241" s="704"/>
      <c r="C241" s="556"/>
      <c r="D241" s="556"/>
      <c r="E241" s="557"/>
      <c r="F241" s="558"/>
      <c r="G241" s="558"/>
      <c r="H241" s="557"/>
      <c r="I241" s="557"/>
      <c r="J241" s="556"/>
      <c r="K241" s="5362"/>
      <c r="L241" s="559" t="s">
        <v>1347</v>
      </c>
      <c r="M241" s="616">
        <v>10</v>
      </c>
      <c r="N241" s="616">
        <v>6</v>
      </c>
      <c r="O241" s="616">
        <v>5.9</v>
      </c>
      <c r="P241" s="561">
        <v>60</v>
      </c>
      <c r="Q241" s="562">
        <v>354</v>
      </c>
      <c r="R241" s="563"/>
      <c r="S241" s="563"/>
      <c r="T241" s="564"/>
      <c r="U241" s="565"/>
      <c r="V241" s="565"/>
      <c r="W241" s="565"/>
      <c r="X241" s="566"/>
      <c r="Y241" s="566"/>
      <c r="Z241" s="565"/>
      <c r="AA241" s="568"/>
      <c r="AB241" s="569"/>
      <c r="AC241" s="568"/>
      <c r="AD241" s="569"/>
      <c r="AE241" s="5417"/>
      <c r="AF241" s="5365"/>
      <c r="AG241" s="566"/>
      <c r="AH241" s="566"/>
      <c r="AI241" s="571"/>
      <c r="AJ241" s="786"/>
      <c r="AK241" s="921"/>
      <c r="AL241" s="922"/>
      <c r="AM241" s="923"/>
      <c r="AN241" s="924"/>
      <c r="AO241" s="925"/>
      <c r="AP241" s="922"/>
      <c r="AQ241" s="923"/>
      <c r="AR241" s="924"/>
      <c r="AS241" s="925"/>
      <c r="AT241" s="922"/>
      <c r="AU241" s="923"/>
      <c r="AV241" s="924"/>
      <c r="AW241" s="925"/>
      <c r="AX241" s="924"/>
      <c r="AY241" s="925"/>
      <c r="AZ241" s="926"/>
    </row>
    <row r="242" spans="1:52" s="787" customFormat="1" ht="42" customHeight="1">
      <c r="A242" s="554"/>
      <c r="B242" s="704"/>
      <c r="C242" s="556"/>
      <c r="D242" s="556"/>
      <c r="E242" s="557"/>
      <c r="F242" s="558"/>
      <c r="G242" s="558"/>
      <c r="H242" s="557"/>
      <c r="I242" s="557"/>
      <c r="J242" s="556"/>
      <c r="K242" s="5362"/>
      <c r="L242" s="559" t="s">
        <v>1348</v>
      </c>
      <c r="M242" s="616">
        <v>2</v>
      </c>
      <c r="N242" s="616">
        <v>2</v>
      </c>
      <c r="O242" s="616"/>
      <c r="P242" s="561">
        <f>M242*N242</f>
        <v>4</v>
      </c>
      <c r="Q242" s="562">
        <f>O242*P242</f>
        <v>0</v>
      </c>
      <c r="R242" s="927"/>
      <c r="S242" s="927"/>
      <c r="T242" s="564"/>
      <c r="U242" s="565"/>
      <c r="V242" s="565"/>
      <c r="W242" s="565"/>
      <c r="X242" s="566"/>
      <c r="Y242" s="566"/>
      <c r="Z242" s="565"/>
      <c r="AA242" s="568"/>
      <c r="AB242" s="569"/>
      <c r="AC242" s="568"/>
      <c r="AD242" s="569"/>
      <c r="AE242" s="5417"/>
      <c r="AF242" s="5365"/>
      <c r="AG242" s="566"/>
      <c r="AH242" s="566"/>
      <c r="AI242" s="571"/>
      <c r="AJ242" s="786"/>
      <c r="AK242" s="921"/>
      <c r="AL242" s="922"/>
      <c r="AM242" s="923"/>
      <c r="AN242" s="924"/>
      <c r="AO242" s="925"/>
      <c r="AP242" s="922"/>
      <c r="AQ242" s="923"/>
      <c r="AR242" s="924"/>
      <c r="AS242" s="925"/>
      <c r="AT242" s="922"/>
      <c r="AU242" s="923"/>
      <c r="AV242" s="924"/>
      <c r="AW242" s="925"/>
      <c r="AX242" s="924"/>
      <c r="AY242" s="925"/>
      <c r="AZ242" s="926"/>
    </row>
    <row r="243" spans="1:52" s="787" customFormat="1" ht="42" customHeight="1">
      <c r="A243" s="554"/>
      <c r="B243" s="704"/>
      <c r="C243" s="556"/>
      <c r="D243" s="556"/>
      <c r="E243" s="557"/>
      <c r="F243" s="558"/>
      <c r="G243" s="558"/>
      <c r="H243" s="557"/>
      <c r="I243" s="557"/>
      <c r="J243" s="556"/>
      <c r="K243" s="5362"/>
      <c r="L243" s="559" t="s">
        <v>1349</v>
      </c>
      <c r="M243" s="616">
        <v>6</v>
      </c>
      <c r="N243" s="616">
        <v>6</v>
      </c>
      <c r="O243" s="616"/>
      <c r="P243" s="561">
        <f>M243*N243</f>
        <v>36</v>
      </c>
      <c r="Q243" s="562">
        <f>O243*P243</f>
        <v>0</v>
      </c>
      <c r="R243" s="927"/>
      <c r="S243" s="927"/>
      <c r="T243" s="564"/>
      <c r="U243" s="565"/>
      <c r="V243" s="565"/>
      <c r="W243" s="565"/>
      <c r="X243" s="566"/>
      <c r="Y243" s="566"/>
      <c r="Z243" s="565"/>
      <c r="AA243" s="568"/>
      <c r="AB243" s="569"/>
      <c r="AC243" s="568"/>
      <c r="AD243" s="569"/>
      <c r="AE243" s="5417"/>
      <c r="AF243" s="5365"/>
      <c r="AG243" s="566"/>
      <c r="AH243" s="566"/>
      <c r="AI243" s="571"/>
      <c r="AJ243" s="786"/>
      <c r="AK243" s="921"/>
      <c r="AL243" s="922"/>
      <c r="AM243" s="923"/>
      <c r="AN243" s="924"/>
      <c r="AO243" s="925"/>
      <c r="AP243" s="922"/>
      <c r="AQ243" s="923"/>
      <c r="AR243" s="924"/>
      <c r="AS243" s="925"/>
      <c r="AT243" s="922"/>
      <c r="AU243" s="923"/>
      <c r="AV243" s="924"/>
      <c r="AW243" s="925"/>
      <c r="AX243" s="924"/>
      <c r="AY243" s="925"/>
      <c r="AZ243" s="926"/>
    </row>
    <row r="244" spans="1:52" s="787" customFormat="1" ht="42" customHeight="1">
      <c r="A244" s="554"/>
      <c r="B244" s="704"/>
      <c r="C244" s="556"/>
      <c r="D244" s="556"/>
      <c r="E244" s="557"/>
      <c r="F244" s="558"/>
      <c r="G244" s="558"/>
      <c r="H244" s="557"/>
      <c r="I244" s="557"/>
      <c r="J244" s="556"/>
      <c r="K244" s="5362"/>
      <c r="L244" s="559" t="s">
        <v>1311</v>
      </c>
      <c r="M244" s="616">
        <v>10</v>
      </c>
      <c r="N244" s="616">
        <v>13</v>
      </c>
      <c r="O244" s="616">
        <v>7</v>
      </c>
      <c r="P244" s="561">
        <f t="shared" ref="P244:P245" si="31">M244*N244</f>
        <v>130</v>
      </c>
      <c r="Q244" s="562">
        <f t="shared" ref="Q244:Q245" si="32">O244*P244</f>
        <v>910</v>
      </c>
      <c r="R244" s="927"/>
      <c r="S244" s="927"/>
      <c r="T244" s="564"/>
      <c r="U244" s="565"/>
      <c r="V244" s="565"/>
      <c r="W244" s="565"/>
      <c r="X244" s="566"/>
      <c r="Y244" s="566"/>
      <c r="Z244" s="565"/>
      <c r="AA244" s="568"/>
      <c r="AB244" s="569"/>
      <c r="AC244" s="568"/>
      <c r="AD244" s="569"/>
      <c r="AE244" s="5417"/>
      <c r="AF244" s="5365"/>
      <c r="AG244" s="566"/>
      <c r="AH244" s="566"/>
      <c r="AI244" s="571"/>
      <c r="AJ244" s="786"/>
      <c r="AK244" s="921"/>
      <c r="AL244" s="922"/>
      <c r="AM244" s="923"/>
      <c r="AN244" s="924"/>
      <c r="AO244" s="925"/>
      <c r="AP244" s="922"/>
      <c r="AQ244" s="923"/>
      <c r="AR244" s="924"/>
      <c r="AS244" s="925"/>
      <c r="AT244" s="922"/>
      <c r="AU244" s="923"/>
      <c r="AV244" s="924"/>
      <c r="AW244" s="925"/>
      <c r="AX244" s="924"/>
      <c r="AY244" s="925"/>
      <c r="AZ244" s="926"/>
    </row>
    <row r="245" spans="1:52" s="787" customFormat="1" ht="42" customHeight="1">
      <c r="A245" s="554"/>
      <c r="B245" s="704"/>
      <c r="C245" s="556"/>
      <c r="D245" s="556"/>
      <c r="E245" s="557"/>
      <c r="F245" s="558"/>
      <c r="G245" s="558"/>
      <c r="H245" s="557"/>
      <c r="I245" s="557"/>
      <c r="J245" s="556"/>
      <c r="K245" s="5362"/>
      <c r="L245" s="611" t="s">
        <v>1350</v>
      </c>
      <c r="M245" s="612">
        <v>4</v>
      </c>
      <c r="N245" s="612">
        <v>6</v>
      </c>
      <c r="O245" s="612">
        <v>5.9</v>
      </c>
      <c r="P245" s="614">
        <f t="shared" si="31"/>
        <v>24</v>
      </c>
      <c r="Q245" s="663">
        <f t="shared" si="32"/>
        <v>141.60000000000002</v>
      </c>
      <c r="R245" s="927"/>
      <c r="S245" s="927"/>
      <c r="T245" s="564"/>
      <c r="U245" s="565"/>
      <c r="V245" s="565"/>
      <c r="W245" s="565"/>
      <c r="X245" s="566"/>
      <c r="Y245" s="566"/>
      <c r="Z245" s="565"/>
      <c r="AA245" s="568"/>
      <c r="AB245" s="569"/>
      <c r="AC245" s="568"/>
      <c r="AD245" s="569"/>
      <c r="AE245" s="5417"/>
      <c r="AF245" s="5365"/>
      <c r="AG245" s="566"/>
      <c r="AH245" s="566"/>
      <c r="AI245" s="571"/>
      <c r="AJ245" s="786"/>
      <c r="AK245" s="921"/>
      <c r="AL245" s="922"/>
      <c r="AM245" s="923"/>
      <c r="AN245" s="924"/>
      <c r="AO245" s="925"/>
      <c r="AP245" s="922"/>
      <c r="AQ245" s="923"/>
      <c r="AR245" s="924"/>
      <c r="AS245" s="925"/>
      <c r="AT245" s="922"/>
      <c r="AU245" s="923"/>
      <c r="AV245" s="924"/>
      <c r="AW245" s="925"/>
      <c r="AX245" s="924"/>
      <c r="AY245" s="925"/>
      <c r="AZ245" s="926"/>
    </row>
    <row r="246" spans="1:52" s="787" customFormat="1" ht="42" customHeight="1">
      <c r="A246" s="554"/>
      <c r="B246" s="704"/>
      <c r="C246" s="580" t="str">
        <f>C236</f>
        <v>WP-4</v>
      </c>
      <c r="D246" s="580"/>
      <c r="E246" s="581"/>
      <c r="F246" s="558"/>
      <c r="G246" s="581"/>
      <c r="H246" s="581"/>
      <c r="I246" s="581"/>
      <c r="J246" s="580"/>
      <c r="K246" s="5363"/>
      <c r="L246" s="5487" t="s">
        <v>1351</v>
      </c>
      <c r="M246" s="5488"/>
      <c r="N246" s="5488"/>
      <c r="O246" s="5489"/>
      <c r="P246" s="928">
        <f>SUM(P236:P245)*J236</f>
        <v>1159.624</v>
      </c>
      <c r="Q246" s="586">
        <f>SUM(Q236:Q245)*J236</f>
        <v>7087.691600000001</v>
      </c>
      <c r="R246" s="929"/>
      <c r="S246" s="929"/>
      <c r="T246" s="588"/>
      <c r="U246" s="589"/>
      <c r="V246" s="589"/>
      <c r="W246" s="589"/>
      <c r="X246" s="590"/>
      <c r="Y246" s="590"/>
      <c r="Z246" s="589"/>
      <c r="AA246" s="591"/>
      <c r="AB246" s="592"/>
      <c r="AC246" s="591"/>
      <c r="AD246" s="592"/>
      <c r="AE246" s="5418"/>
      <c r="AF246" s="5366"/>
      <c r="AG246" s="919"/>
      <c r="AH246" s="594"/>
      <c r="AI246" s="595"/>
      <c r="AJ246" s="553" t="str">
        <f>I236</f>
        <v>B</v>
      </c>
      <c r="AK246" s="921"/>
      <c r="AL246" s="922"/>
      <c r="AM246" s="923"/>
      <c r="AN246" s="924"/>
      <c r="AO246" s="925"/>
      <c r="AP246" s="922"/>
      <c r="AQ246" s="923"/>
      <c r="AR246" s="924"/>
      <c r="AS246" s="925"/>
      <c r="AT246" s="922"/>
      <c r="AU246" s="923"/>
      <c r="AV246" s="924"/>
      <c r="AW246" s="925"/>
      <c r="AX246" s="924"/>
      <c r="AY246" s="925"/>
      <c r="AZ246" s="926"/>
    </row>
    <row r="247" spans="1:52" s="610" customFormat="1" ht="17.25">
      <c r="A247" s="554"/>
      <c r="B247" s="704"/>
      <c r="C247" s="727"/>
      <c r="D247" s="727" t="s">
        <v>1352</v>
      </c>
      <c r="E247" s="624"/>
      <c r="F247" s="725"/>
      <c r="G247" s="726"/>
      <c r="H247" s="624" t="s">
        <v>1353</v>
      </c>
      <c r="I247" s="624" t="s">
        <v>1247</v>
      </c>
      <c r="J247" s="727"/>
      <c r="K247" s="624" t="s">
        <v>1354</v>
      </c>
      <c r="L247" s="829" t="s">
        <v>819</v>
      </c>
      <c r="M247" s="829"/>
      <c r="N247" s="829"/>
      <c r="O247" s="829"/>
      <c r="P247" s="729">
        <f>M247*N247</f>
        <v>0</v>
      </c>
      <c r="Q247" s="730">
        <f t="shared" ref="Q247:Q248" si="33">O247*P247</f>
        <v>0</v>
      </c>
      <c r="R247" s="731"/>
      <c r="S247" s="731"/>
      <c r="T247" s="732" t="s">
        <v>86</v>
      </c>
      <c r="U247" s="733"/>
      <c r="V247" s="733"/>
      <c r="W247" s="733"/>
      <c r="X247" s="734" t="s">
        <v>1340</v>
      </c>
      <c r="Y247" s="733" t="s">
        <v>794</v>
      </c>
      <c r="Z247" s="733" t="s">
        <v>199</v>
      </c>
      <c r="AA247" s="930"/>
      <c r="AB247" s="736"/>
      <c r="AC247" s="735"/>
      <c r="AD247" s="736"/>
      <c r="AE247" s="760"/>
      <c r="AF247" s="830"/>
      <c r="AG247" s="733" t="s">
        <v>961</v>
      </c>
      <c r="AH247" s="734" t="s">
        <v>933</v>
      </c>
      <c r="AI247" s="737" t="s">
        <v>1355</v>
      </c>
      <c r="AJ247" s="553"/>
      <c r="AK247" s="900"/>
      <c r="AL247" s="901"/>
      <c r="AM247" s="902"/>
      <c r="AN247" s="903"/>
      <c r="AO247" s="912"/>
      <c r="AP247" s="901"/>
      <c r="AQ247" s="902"/>
      <c r="AR247" s="903"/>
      <c r="AS247" s="912"/>
      <c r="AT247" s="901"/>
      <c r="AU247" s="902"/>
      <c r="AV247" s="903"/>
      <c r="AW247" s="912">
        <v>813</v>
      </c>
      <c r="AX247" s="903"/>
      <c r="AY247" s="912">
        <v>43707</v>
      </c>
      <c r="AZ247" s="913"/>
    </row>
    <row r="248" spans="1:52" s="610" customFormat="1" ht="27">
      <c r="A248" s="554"/>
      <c r="B248" s="704"/>
      <c r="C248" s="620"/>
      <c r="D248" s="620"/>
      <c r="E248" s="621"/>
      <c r="F248" s="623"/>
      <c r="G248" s="623"/>
      <c r="H248" s="621"/>
      <c r="I248" s="621"/>
      <c r="J248" s="620"/>
      <c r="K248" s="621"/>
      <c r="L248" s="831"/>
      <c r="M248" s="831"/>
      <c r="N248" s="831"/>
      <c r="O248" s="831"/>
      <c r="P248" s="833">
        <f t="shared" ref="P248" si="34">SUM(M248*N248)</f>
        <v>0</v>
      </c>
      <c r="Q248" s="722">
        <f t="shared" si="33"/>
        <v>0</v>
      </c>
      <c r="R248" s="630"/>
      <c r="S248" s="630"/>
      <c r="T248" s="742"/>
      <c r="U248" s="633"/>
      <c r="V248" s="633"/>
      <c r="W248" s="633"/>
      <c r="X248" s="632"/>
      <c r="Y248" s="633"/>
      <c r="Z248" s="633"/>
      <c r="AA248" s="931"/>
      <c r="AB248" s="634"/>
      <c r="AC248" s="635"/>
      <c r="AD248" s="634"/>
      <c r="AE248" s="761"/>
      <c r="AF248" s="637"/>
      <c r="AG248" s="633"/>
      <c r="AH248" s="632"/>
      <c r="AI248" s="646" t="s">
        <v>1356</v>
      </c>
      <c r="AJ248" s="553"/>
      <c r="AK248" s="900"/>
      <c r="AL248" s="901"/>
      <c r="AM248" s="902"/>
      <c r="AN248" s="903"/>
      <c r="AO248" s="912"/>
      <c r="AP248" s="901"/>
      <c r="AQ248" s="902"/>
      <c r="AR248" s="903"/>
      <c r="AS248" s="912"/>
      <c r="AT248" s="901"/>
      <c r="AU248" s="902"/>
      <c r="AV248" s="903"/>
      <c r="AW248" s="912"/>
      <c r="AX248" s="903"/>
      <c r="AY248" s="912"/>
      <c r="AZ248" s="913"/>
    </row>
    <row r="249" spans="1:52" s="610" customFormat="1" ht="17.25">
      <c r="A249" s="554"/>
      <c r="B249" s="704"/>
      <c r="C249" s="647"/>
      <c r="D249" s="647"/>
      <c r="E249" s="648"/>
      <c r="F249" s="648"/>
      <c r="G249" s="648"/>
      <c r="H249" s="648"/>
      <c r="I249" s="648"/>
      <c r="J249" s="647"/>
      <c r="K249" s="648"/>
      <c r="L249" s="932" t="s">
        <v>915</v>
      </c>
      <c r="M249" s="933"/>
      <c r="N249" s="933"/>
      <c r="O249" s="934"/>
      <c r="P249" s="649">
        <f>SUM(P247:P248)*J247</f>
        <v>0</v>
      </c>
      <c r="Q249" s="650">
        <f>SUM(Q247:Q248)*J247</f>
        <v>0</v>
      </c>
      <c r="R249" s="651"/>
      <c r="S249" s="651"/>
      <c r="T249" s="652"/>
      <c r="U249" s="654"/>
      <c r="V249" s="654"/>
      <c r="W249" s="654"/>
      <c r="X249" s="655"/>
      <c r="Y249" s="654"/>
      <c r="Z249" s="654"/>
      <c r="AA249" s="935"/>
      <c r="AB249" s="656"/>
      <c r="AC249" s="657"/>
      <c r="AD249" s="656"/>
      <c r="AE249" s="658"/>
      <c r="AF249" s="653"/>
      <c r="AG249" s="654"/>
      <c r="AH249" s="660"/>
      <c r="AI249" s="661"/>
      <c r="AJ249" s="553"/>
      <c r="AK249" s="900"/>
      <c r="AL249" s="901"/>
      <c r="AM249" s="902"/>
      <c r="AN249" s="903"/>
      <c r="AO249" s="912"/>
      <c r="AP249" s="901"/>
      <c r="AQ249" s="902"/>
      <c r="AR249" s="903"/>
      <c r="AS249" s="912"/>
      <c r="AT249" s="901"/>
      <c r="AU249" s="902"/>
      <c r="AV249" s="903"/>
      <c r="AW249" s="912"/>
      <c r="AX249" s="903"/>
      <c r="AY249" s="912"/>
      <c r="AZ249" s="913"/>
    </row>
    <row r="250" spans="1:52" s="610" customFormat="1" ht="40.5">
      <c r="A250" s="936" t="s">
        <v>1357</v>
      </c>
      <c r="B250" s="937" t="s">
        <v>1358</v>
      </c>
      <c r="C250" s="727" t="s">
        <v>1359</v>
      </c>
      <c r="D250" s="727" t="s">
        <v>1360</v>
      </c>
      <c r="E250" s="624" t="s">
        <v>1361</v>
      </c>
      <c r="F250" s="725" t="s">
        <v>1362</v>
      </c>
      <c r="G250" s="726"/>
      <c r="H250" s="624" t="s">
        <v>1363</v>
      </c>
      <c r="I250" s="624" t="s">
        <v>1364</v>
      </c>
      <c r="J250" s="727"/>
      <c r="K250" s="5433" t="s">
        <v>864</v>
      </c>
      <c r="L250" s="718" t="s">
        <v>1365</v>
      </c>
      <c r="M250" s="719">
        <v>71.75</v>
      </c>
      <c r="N250" s="719">
        <v>12.6</v>
      </c>
      <c r="O250" s="829">
        <v>5.9</v>
      </c>
      <c r="P250" s="628">
        <f>M250*N250</f>
        <v>904.05</v>
      </c>
      <c r="Q250" s="746">
        <f>O250*P250</f>
        <v>5333.8950000000004</v>
      </c>
      <c r="R250" s="731"/>
      <c r="S250" s="731"/>
      <c r="T250" s="732" t="s">
        <v>86</v>
      </c>
      <c r="U250" s="733"/>
      <c r="V250" s="733"/>
      <c r="W250" s="733"/>
      <c r="X250" s="734" t="s">
        <v>1366</v>
      </c>
      <c r="Y250" s="734" t="s">
        <v>794</v>
      </c>
      <c r="Z250" s="733" t="s">
        <v>947</v>
      </c>
      <c r="AA250" s="736"/>
      <c r="AB250" s="735"/>
      <c r="AC250" s="736"/>
      <c r="AD250" s="735"/>
      <c r="AE250" s="760" t="s">
        <v>1220</v>
      </c>
      <c r="AF250" s="5430">
        <v>16</v>
      </c>
      <c r="AG250" s="5430" t="s">
        <v>796</v>
      </c>
      <c r="AH250" s="720" t="s">
        <v>1275</v>
      </c>
      <c r="AI250" s="737" t="s">
        <v>1367</v>
      </c>
      <c r="AJ250" s="553"/>
      <c r="AK250" s="5367"/>
      <c r="AL250" s="5368"/>
      <c r="AM250" s="5354"/>
      <c r="AN250" s="5355"/>
      <c r="AO250" s="5385"/>
      <c r="AP250" s="5368"/>
      <c r="AQ250" s="5354"/>
      <c r="AR250" s="5355"/>
      <c r="AS250" s="5385"/>
      <c r="AT250" s="5368"/>
      <c r="AU250" s="5354"/>
      <c r="AV250" s="5355"/>
      <c r="AW250" s="5385">
        <v>43636</v>
      </c>
      <c r="AX250" s="5355">
        <v>43636</v>
      </c>
      <c r="AY250" s="5385">
        <v>43672</v>
      </c>
      <c r="AZ250" s="5386"/>
    </row>
    <row r="251" spans="1:52" s="610" customFormat="1" ht="17.25">
      <c r="A251" s="938"/>
      <c r="B251" s="939"/>
      <c r="C251" s="620"/>
      <c r="D251" s="620"/>
      <c r="E251" s="621"/>
      <c r="F251" s="623"/>
      <c r="G251" s="623"/>
      <c r="H251" s="621"/>
      <c r="I251" s="621"/>
      <c r="J251" s="620"/>
      <c r="K251" s="5410"/>
      <c r="L251" s="738" t="s">
        <v>1368</v>
      </c>
      <c r="M251" s="832">
        <v>36.299999999999997</v>
      </c>
      <c r="N251" s="832">
        <v>11</v>
      </c>
      <c r="O251" s="832">
        <v>7</v>
      </c>
      <c r="P251" s="940">
        <f>M251*N251</f>
        <v>399.29999999999995</v>
      </c>
      <c r="Q251" s="722">
        <f>O251*P251</f>
        <v>2795.0999999999995</v>
      </c>
      <c r="R251" s="630"/>
      <c r="S251" s="630"/>
      <c r="T251" s="742"/>
      <c r="U251" s="633"/>
      <c r="V251" s="633"/>
      <c r="W251" s="633"/>
      <c r="X251" s="632"/>
      <c r="Y251" s="632"/>
      <c r="Z251" s="633"/>
      <c r="AA251" s="634"/>
      <c r="AB251" s="635"/>
      <c r="AC251" s="634"/>
      <c r="AD251" s="635"/>
      <c r="AE251" s="941"/>
      <c r="AF251" s="5431"/>
      <c r="AG251" s="5431"/>
      <c r="AH251" s="632"/>
      <c r="AI251" s="638" t="s">
        <v>1369</v>
      </c>
      <c r="AJ251" s="553"/>
      <c r="AK251" s="5367"/>
      <c r="AL251" s="5368"/>
      <c r="AM251" s="5354"/>
      <c r="AN251" s="5355"/>
      <c r="AO251" s="5385"/>
      <c r="AP251" s="5368"/>
      <c r="AQ251" s="5354"/>
      <c r="AR251" s="5355"/>
      <c r="AS251" s="5385"/>
      <c r="AT251" s="5368"/>
      <c r="AU251" s="5354"/>
      <c r="AV251" s="5355"/>
      <c r="AW251" s="5385"/>
      <c r="AX251" s="5355"/>
      <c r="AY251" s="5385"/>
      <c r="AZ251" s="5386"/>
    </row>
    <row r="252" spans="1:52" s="610" customFormat="1" ht="17.25">
      <c r="A252" s="938"/>
      <c r="B252" s="939"/>
      <c r="C252" s="620"/>
      <c r="D252" s="620"/>
      <c r="E252" s="621"/>
      <c r="F252" s="623"/>
      <c r="G252" s="623"/>
      <c r="H252" s="621"/>
      <c r="I252" s="621"/>
      <c r="J252" s="620"/>
      <c r="K252" s="5410"/>
      <c r="L252" s="738" t="s">
        <v>1370</v>
      </c>
      <c r="M252" s="832">
        <v>29</v>
      </c>
      <c r="N252" s="832">
        <v>6</v>
      </c>
      <c r="O252" s="832">
        <v>7</v>
      </c>
      <c r="P252" s="940">
        <f>M252*N252</f>
        <v>174</v>
      </c>
      <c r="Q252" s="722">
        <f>O252*P252</f>
        <v>1218</v>
      </c>
      <c r="R252" s="630"/>
      <c r="S252" s="630"/>
      <c r="T252" s="742"/>
      <c r="U252" s="633"/>
      <c r="V252" s="633"/>
      <c r="W252" s="633"/>
      <c r="X252" s="632"/>
      <c r="Y252" s="632"/>
      <c r="Z252" s="633"/>
      <c r="AA252" s="634"/>
      <c r="AB252" s="635"/>
      <c r="AC252" s="634"/>
      <c r="AD252" s="635"/>
      <c r="AE252" s="941"/>
      <c r="AF252" s="5431"/>
      <c r="AG252" s="5431"/>
      <c r="AH252" s="632"/>
      <c r="AI252" s="638" t="s">
        <v>1206</v>
      </c>
      <c r="AJ252" s="553"/>
      <c r="AK252" s="5367"/>
      <c r="AL252" s="5368"/>
      <c r="AM252" s="5354"/>
      <c r="AN252" s="5355"/>
      <c r="AO252" s="5385"/>
      <c r="AP252" s="5368"/>
      <c r="AQ252" s="5354"/>
      <c r="AR252" s="5355"/>
      <c r="AS252" s="5385"/>
      <c r="AT252" s="5368"/>
      <c r="AU252" s="5354"/>
      <c r="AV252" s="5355"/>
      <c r="AW252" s="5385"/>
      <c r="AX252" s="5355"/>
      <c r="AY252" s="5385"/>
      <c r="AZ252" s="5386"/>
    </row>
    <row r="253" spans="1:52" s="610" customFormat="1" ht="40.5">
      <c r="A253" s="938"/>
      <c r="B253" s="939"/>
      <c r="C253" s="620"/>
      <c r="D253" s="620"/>
      <c r="E253" s="621"/>
      <c r="F253" s="623"/>
      <c r="G253" s="623"/>
      <c r="H253" s="621"/>
      <c r="I253" s="621"/>
      <c r="J253" s="620"/>
      <c r="K253" s="5410"/>
      <c r="L253" s="738" t="s">
        <v>1371</v>
      </c>
      <c r="M253" s="832">
        <v>10</v>
      </c>
      <c r="N253" s="832">
        <v>12.6</v>
      </c>
      <c r="O253" s="832">
        <v>5.9</v>
      </c>
      <c r="P253" s="940">
        <f>M253*N253</f>
        <v>126</v>
      </c>
      <c r="Q253" s="722">
        <f>O253*P253</f>
        <v>743.40000000000009</v>
      </c>
      <c r="R253" s="630"/>
      <c r="S253" s="630"/>
      <c r="T253" s="742"/>
      <c r="U253" s="633"/>
      <c r="V253" s="633"/>
      <c r="W253" s="633"/>
      <c r="X253" s="632"/>
      <c r="Y253" s="632"/>
      <c r="Z253" s="633"/>
      <c r="AA253" s="634"/>
      <c r="AB253" s="635"/>
      <c r="AC253" s="634"/>
      <c r="AD253" s="635"/>
      <c r="AE253" s="941"/>
      <c r="AF253" s="5431"/>
      <c r="AG253" s="5431"/>
      <c r="AH253" s="632"/>
      <c r="AI253" s="638" t="s">
        <v>1372</v>
      </c>
      <c r="AJ253" s="553"/>
      <c r="AK253" s="5367"/>
      <c r="AL253" s="5368"/>
      <c r="AM253" s="5354"/>
      <c r="AN253" s="5355"/>
      <c r="AO253" s="5385"/>
      <c r="AP253" s="5368"/>
      <c r="AQ253" s="5354"/>
      <c r="AR253" s="5355"/>
      <c r="AS253" s="5385"/>
      <c r="AT253" s="5368"/>
      <c r="AU253" s="5354"/>
      <c r="AV253" s="5355"/>
      <c r="AW253" s="5385"/>
      <c r="AX253" s="5355"/>
      <c r="AY253" s="5385"/>
      <c r="AZ253" s="5386"/>
    </row>
    <row r="254" spans="1:52" s="610" customFormat="1" ht="33">
      <c r="A254" s="938"/>
      <c r="B254" s="939"/>
      <c r="C254" s="620"/>
      <c r="D254" s="620"/>
      <c r="E254" s="621"/>
      <c r="F254" s="623"/>
      <c r="G254" s="623"/>
      <c r="H254" s="621"/>
      <c r="I254" s="621"/>
      <c r="J254" s="620"/>
      <c r="K254" s="5410"/>
      <c r="L254" s="621" t="s">
        <v>909</v>
      </c>
      <c r="M254" s="642">
        <f>6.5+0.4</f>
        <v>6.9</v>
      </c>
      <c r="N254" s="642">
        <f>4.6+0.4</f>
        <v>5</v>
      </c>
      <c r="O254" s="642">
        <v>5.9</v>
      </c>
      <c r="P254" s="942">
        <f t="shared" ref="P254:P255" si="35">SUM(M254*N254)</f>
        <v>34.5</v>
      </c>
      <c r="Q254" s="943">
        <f t="shared" ref="Q254:Q255" si="36">O254*P254</f>
        <v>203.55</v>
      </c>
      <c r="R254" s="630"/>
      <c r="S254" s="630"/>
      <c r="T254" s="742"/>
      <c r="U254" s="633"/>
      <c r="V254" s="633"/>
      <c r="W254" s="633"/>
      <c r="X254" s="632"/>
      <c r="Y254" s="632"/>
      <c r="Z254" s="633"/>
      <c r="AA254" s="634"/>
      <c r="AB254" s="635"/>
      <c r="AC254" s="634"/>
      <c r="AD254" s="635"/>
      <c r="AE254" s="941"/>
      <c r="AF254" s="5431"/>
      <c r="AG254" s="5431"/>
      <c r="AH254" s="632"/>
      <c r="AI254" s="638" t="s">
        <v>1373</v>
      </c>
      <c r="AJ254" s="553"/>
      <c r="AK254" s="5367"/>
      <c r="AL254" s="5368"/>
      <c r="AM254" s="5354"/>
      <c r="AN254" s="5355"/>
      <c r="AO254" s="5385"/>
      <c r="AP254" s="5368"/>
      <c r="AQ254" s="5354"/>
      <c r="AR254" s="5355"/>
      <c r="AS254" s="5385"/>
      <c r="AT254" s="5368"/>
      <c r="AU254" s="5354"/>
      <c r="AV254" s="5355"/>
      <c r="AW254" s="5385"/>
      <c r="AX254" s="5355"/>
      <c r="AY254" s="5385"/>
      <c r="AZ254" s="5386"/>
    </row>
    <row r="255" spans="1:52" s="610" customFormat="1" ht="33">
      <c r="A255" s="938"/>
      <c r="B255" s="939"/>
      <c r="C255" s="620"/>
      <c r="D255" s="620"/>
      <c r="E255" s="621"/>
      <c r="F255" s="623"/>
      <c r="G255" s="623"/>
      <c r="H255" s="621"/>
      <c r="I255" s="621"/>
      <c r="J255" s="620"/>
      <c r="K255" s="5410"/>
      <c r="L255" s="738" t="s">
        <v>1374</v>
      </c>
      <c r="M255" s="832">
        <v>-12.6</v>
      </c>
      <c r="N255" s="832">
        <v>4.45</v>
      </c>
      <c r="O255" s="832">
        <v>5.9</v>
      </c>
      <c r="P255" s="942">
        <f t="shared" si="35"/>
        <v>-56.07</v>
      </c>
      <c r="Q255" s="943">
        <f t="shared" si="36"/>
        <v>-330.81300000000005</v>
      </c>
      <c r="R255" s="630"/>
      <c r="S255" s="630"/>
      <c r="T255" s="742"/>
      <c r="U255" s="633"/>
      <c r="V255" s="633"/>
      <c r="W255" s="633"/>
      <c r="X255" s="632"/>
      <c r="Y255" s="632"/>
      <c r="Z255" s="633"/>
      <c r="AA255" s="634"/>
      <c r="AB255" s="635"/>
      <c r="AC255" s="634"/>
      <c r="AD255" s="635"/>
      <c r="AE255" s="941"/>
      <c r="AF255" s="5431"/>
      <c r="AG255" s="5431"/>
      <c r="AH255" s="632"/>
      <c r="AI255" s="638" t="s">
        <v>1223</v>
      </c>
      <c r="AJ255" s="553"/>
      <c r="AK255" s="5367"/>
      <c r="AL255" s="5368"/>
      <c r="AM255" s="5354"/>
      <c r="AN255" s="5355"/>
      <c r="AO255" s="5385"/>
      <c r="AP255" s="5368"/>
      <c r="AQ255" s="5354"/>
      <c r="AR255" s="5355"/>
      <c r="AS255" s="5385"/>
      <c r="AT255" s="5368"/>
      <c r="AU255" s="5354"/>
      <c r="AV255" s="5355"/>
      <c r="AW255" s="5385"/>
      <c r="AX255" s="5355"/>
      <c r="AY255" s="5385"/>
      <c r="AZ255" s="5386"/>
    </row>
    <row r="256" spans="1:52" s="610" customFormat="1" ht="17.25">
      <c r="A256" s="938"/>
      <c r="B256" s="939"/>
      <c r="C256" s="620"/>
      <c r="D256" s="620"/>
      <c r="E256" s="621"/>
      <c r="F256" s="623"/>
      <c r="G256" s="623"/>
      <c r="H256" s="621"/>
      <c r="I256" s="621"/>
      <c r="J256" s="620"/>
      <c r="K256" s="5410"/>
      <c r="L256" s="738" t="s">
        <v>1375</v>
      </c>
      <c r="M256" s="832">
        <v>10</v>
      </c>
      <c r="N256" s="832">
        <v>6</v>
      </c>
      <c r="O256" s="832">
        <v>5.9</v>
      </c>
      <c r="P256" s="940">
        <f>M256*N256</f>
        <v>60</v>
      </c>
      <c r="Q256" s="722">
        <f>O256*P256</f>
        <v>354</v>
      </c>
      <c r="R256" s="630"/>
      <c r="S256" s="630"/>
      <c r="T256" s="742"/>
      <c r="U256" s="633"/>
      <c r="V256" s="633"/>
      <c r="W256" s="633"/>
      <c r="X256" s="632"/>
      <c r="Y256" s="632"/>
      <c r="Z256" s="633"/>
      <c r="AA256" s="634"/>
      <c r="AB256" s="635"/>
      <c r="AC256" s="634"/>
      <c r="AD256" s="635"/>
      <c r="AE256" s="941"/>
      <c r="AF256" s="5431"/>
      <c r="AG256" s="5431"/>
      <c r="AH256" s="632"/>
      <c r="AI256" s="646" t="s">
        <v>1376</v>
      </c>
      <c r="AJ256" s="553"/>
      <c r="AK256" s="5367"/>
      <c r="AL256" s="5368"/>
      <c r="AM256" s="5354"/>
      <c r="AN256" s="5355"/>
      <c r="AO256" s="5385"/>
      <c r="AP256" s="5368"/>
      <c r="AQ256" s="5354"/>
      <c r="AR256" s="5355"/>
      <c r="AS256" s="5385"/>
      <c r="AT256" s="5368"/>
      <c r="AU256" s="5354"/>
      <c r="AV256" s="5355"/>
      <c r="AW256" s="5385"/>
      <c r="AX256" s="5355"/>
      <c r="AY256" s="5385"/>
      <c r="AZ256" s="5386"/>
    </row>
    <row r="257" spans="1:52" s="610" customFormat="1" ht="17.25">
      <c r="A257" s="938"/>
      <c r="B257" s="939"/>
      <c r="C257" s="620"/>
      <c r="D257" s="620"/>
      <c r="E257" s="621"/>
      <c r="F257" s="623"/>
      <c r="G257" s="623"/>
      <c r="H257" s="621"/>
      <c r="I257" s="621"/>
      <c r="J257" s="620"/>
      <c r="K257" s="5410"/>
      <c r="L257" s="738" t="s">
        <v>1214</v>
      </c>
      <c r="M257" s="832">
        <v>2</v>
      </c>
      <c r="N257" s="832">
        <v>2</v>
      </c>
      <c r="O257" s="832"/>
      <c r="P257" s="940">
        <f>M257*N257</f>
        <v>4</v>
      </c>
      <c r="Q257" s="722">
        <f>O257*P257</f>
        <v>0</v>
      </c>
      <c r="R257" s="630"/>
      <c r="S257" s="630"/>
      <c r="T257" s="742"/>
      <c r="U257" s="633"/>
      <c r="V257" s="633"/>
      <c r="W257" s="633"/>
      <c r="X257" s="632"/>
      <c r="Y257" s="632"/>
      <c r="Z257" s="633"/>
      <c r="AA257" s="634"/>
      <c r="AB257" s="635"/>
      <c r="AC257" s="634"/>
      <c r="AD257" s="635"/>
      <c r="AE257" s="941"/>
      <c r="AF257" s="5431"/>
      <c r="AG257" s="5431"/>
      <c r="AH257" s="632"/>
      <c r="AI257" s="638"/>
      <c r="AJ257" s="553"/>
      <c r="AK257" s="5367"/>
      <c r="AL257" s="5368"/>
      <c r="AM257" s="5354"/>
      <c r="AN257" s="5355"/>
      <c r="AO257" s="5385"/>
      <c r="AP257" s="5368"/>
      <c r="AQ257" s="5354"/>
      <c r="AR257" s="5355"/>
      <c r="AS257" s="5385"/>
      <c r="AT257" s="5368"/>
      <c r="AU257" s="5354"/>
      <c r="AV257" s="5355"/>
      <c r="AW257" s="5385"/>
      <c r="AX257" s="5355"/>
      <c r="AY257" s="5385"/>
      <c r="AZ257" s="5386"/>
    </row>
    <row r="258" spans="1:52" s="610" customFormat="1" ht="33">
      <c r="A258" s="938"/>
      <c r="B258" s="939"/>
      <c r="C258" s="620"/>
      <c r="D258" s="620"/>
      <c r="E258" s="621"/>
      <c r="F258" s="623"/>
      <c r="G258" s="623"/>
      <c r="H258" s="621"/>
      <c r="I258" s="621"/>
      <c r="J258" s="620"/>
      <c r="K258" s="5410"/>
      <c r="L258" s="738" t="s">
        <v>1310</v>
      </c>
      <c r="M258" s="832">
        <v>6</v>
      </c>
      <c r="N258" s="832">
        <v>6</v>
      </c>
      <c r="O258" s="832"/>
      <c r="P258" s="940">
        <f>M258*N258</f>
        <v>36</v>
      </c>
      <c r="Q258" s="722">
        <f>O258*P258</f>
        <v>0</v>
      </c>
      <c r="R258" s="630"/>
      <c r="S258" s="630"/>
      <c r="T258" s="742"/>
      <c r="U258" s="633"/>
      <c r="V258" s="633"/>
      <c r="W258" s="633"/>
      <c r="X258" s="632"/>
      <c r="Y258" s="632"/>
      <c r="Z258" s="633"/>
      <c r="AA258" s="634"/>
      <c r="AB258" s="635"/>
      <c r="AC258" s="634"/>
      <c r="AD258" s="635"/>
      <c r="AE258" s="941"/>
      <c r="AF258" s="5431"/>
      <c r="AG258" s="5431"/>
      <c r="AH258" s="632"/>
      <c r="AI258" s="638"/>
      <c r="AJ258" s="553"/>
      <c r="AK258" s="5367"/>
      <c r="AL258" s="5368"/>
      <c r="AM258" s="5354"/>
      <c r="AN258" s="5355"/>
      <c r="AO258" s="5385"/>
      <c r="AP258" s="5368"/>
      <c r="AQ258" s="5354"/>
      <c r="AR258" s="5355"/>
      <c r="AS258" s="5385"/>
      <c r="AT258" s="5368"/>
      <c r="AU258" s="5354"/>
      <c r="AV258" s="5355"/>
      <c r="AW258" s="5385"/>
      <c r="AX258" s="5355"/>
      <c r="AY258" s="5385"/>
      <c r="AZ258" s="5386"/>
    </row>
    <row r="259" spans="1:52" s="610" customFormat="1" ht="17.25">
      <c r="A259" s="938"/>
      <c r="B259" s="939"/>
      <c r="C259" s="620"/>
      <c r="D259" s="620"/>
      <c r="E259" s="621"/>
      <c r="F259" s="623"/>
      <c r="G259" s="623"/>
      <c r="H259" s="621"/>
      <c r="I259" s="621"/>
      <c r="J259" s="620"/>
      <c r="K259" s="5410"/>
      <c r="L259" s="738" t="s">
        <v>1311</v>
      </c>
      <c r="M259" s="944">
        <v>10</v>
      </c>
      <c r="N259" s="944">
        <v>13</v>
      </c>
      <c r="O259" s="832">
        <v>7</v>
      </c>
      <c r="P259" s="833">
        <f t="shared" ref="P259" si="37">M259*N259</f>
        <v>130</v>
      </c>
      <c r="Q259" s="945">
        <f t="shared" ref="Q259" si="38">O259*P259</f>
        <v>910</v>
      </c>
      <c r="R259" s="630"/>
      <c r="S259" s="630"/>
      <c r="T259" s="742"/>
      <c r="U259" s="633"/>
      <c r="V259" s="633"/>
      <c r="W259" s="633"/>
      <c r="X259" s="632"/>
      <c r="Y259" s="632"/>
      <c r="Z259" s="633"/>
      <c r="AA259" s="634"/>
      <c r="AB259" s="635"/>
      <c r="AC259" s="634"/>
      <c r="AD259" s="635"/>
      <c r="AE259" s="941"/>
      <c r="AF259" s="5431"/>
      <c r="AG259" s="5431"/>
      <c r="AH259" s="632"/>
      <c r="AI259" s="638"/>
      <c r="AJ259" s="553"/>
      <c r="AK259" s="5367"/>
      <c r="AL259" s="5368"/>
      <c r="AM259" s="5354"/>
      <c r="AN259" s="5355"/>
      <c r="AO259" s="5385"/>
      <c r="AP259" s="5368"/>
      <c r="AQ259" s="5354"/>
      <c r="AR259" s="5355"/>
      <c r="AS259" s="5385"/>
      <c r="AT259" s="5368"/>
      <c r="AU259" s="5354"/>
      <c r="AV259" s="5355"/>
      <c r="AW259" s="5385"/>
      <c r="AX259" s="5355"/>
      <c r="AY259" s="5385"/>
      <c r="AZ259" s="5386"/>
    </row>
    <row r="260" spans="1:52" s="610" customFormat="1" ht="17.25">
      <c r="A260" s="938"/>
      <c r="B260" s="939"/>
      <c r="C260" s="620" t="str">
        <f>C250</f>
        <v>WP-2PP</v>
      </c>
      <c r="D260" s="620"/>
      <c r="E260" s="621"/>
      <c r="F260" s="621"/>
      <c r="G260" s="621"/>
      <c r="H260" s="648"/>
      <c r="I260" s="648"/>
      <c r="J260" s="647"/>
      <c r="K260" s="5411"/>
      <c r="L260" s="820" t="s">
        <v>1333</v>
      </c>
      <c r="M260" s="821"/>
      <c r="N260" s="821"/>
      <c r="O260" s="822"/>
      <c r="P260" s="837">
        <f>SUM(P250:P259)*J250</f>
        <v>0</v>
      </c>
      <c r="Q260" s="650">
        <f>SUM(Q250:Q259)*J250</f>
        <v>0</v>
      </c>
      <c r="R260" s="651"/>
      <c r="S260" s="651"/>
      <c r="T260" s="652"/>
      <c r="U260" s="654"/>
      <c r="V260" s="654"/>
      <c r="W260" s="654"/>
      <c r="X260" s="655"/>
      <c r="Y260" s="655"/>
      <c r="Z260" s="654"/>
      <c r="AA260" s="656"/>
      <c r="AB260" s="657"/>
      <c r="AC260" s="656"/>
      <c r="AD260" s="657"/>
      <c r="AE260" s="946"/>
      <c r="AF260" s="5432"/>
      <c r="AG260" s="5432"/>
      <c r="AH260" s="660"/>
      <c r="AI260" s="638"/>
      <c r="AJ260" s="553"/>
      <c r="AK260" s="5367"/>
      <c r="AL260" s="5368"/>
      <c r="AM260" s="5354"/>
      <c r="AN260" s="5355"/>
      <c r="AO260" s="5385"/>
      <c r="AP260" s="5368"/>
      <c r="AQ260" s="5354"/>
      <c r="AR260" s="5355"/>
      <c r="AS260" s="5385"/>
      <c r="AT260" s="5368"/>
      <c r="AU260" s="5354"/>
      <c r="AV260" s="5355"/>
      <c r="AW260" s="5385"/>
      <c r="AX260" s="5355"/>
      <c r="AY260" s="5385"/>
      <c r="AZ260" s="5386"/>
    </row>
    <row r="261" spans="1:52" s="610" customFormat="1" ht="42" customHeight="1">
      <c r="A261" s="938"/>
      <c r="B261" s="939"/>
      <c r="C261" s="536" t="s">
        <v>1377</v>
      </c>
      <c r="D261" s="536" t="s">
        <v>1378</v>
      </c>
      <c r="E261" s="537"/>
      <c r="F261" s="538" t="s">
        <v>1379</v>
      </c>
      <c r="G261" s="539"/>
      <c r="H261" s="771" t="s">
        <v>1380</v>
      </c>
      <c r="I261" s="537" t="s">
        <v>1381</v>
      </c>
      <c r="J261" s="536">
        <v>1</v>
      </c>
      <c r="K261" s="5361" t="s">
        <v>1382</v>
      </c>
      <c r="L261" s="540" t="s">
        <v>1383</v>
      </c>
      <c r="M261" s="541">
        <v>113</v>
      </c>
      <c r="N261" s="541">
        <v>12.6</v>
      </c>
      <c r="O261" s="707">
        <v>5.9</v>
      </c>
      <c r="P261" s="542">
        <f>M261*N261</f>
        <v>1423.8</v>
      </c>
      <c r="Q261" s="543">
        <f>O261*P261</f>
        <v>8400.42</v>
      </c>
      <c r="R261" s="920"/>
      <c r="S261" s="920"/>
      <c r="T261" s="545" t="s">
        <v>833</v>
      </c>
      <c r="U261" s="546"/>
      <c r="V261" s="546"/>
      <c r="W261" s="546"/>
      <c r="X261" s="547" t="s">
        <v>935</v>
      </c>
      <c r="Y261" s="547" t="s">
        <v>794</v>
      </c>
      <c r="Z261" s="546" t="s">
        <v>1366</v>
      </c>
      <c r="AA261" s="947"/>
      <c r="AB261" s="948"/>
      <c r="AC261" s="947"/>
      <c r="AD261" s="948"/>
      <c r="AE261" s="551" t="s">
        <v>1220</v>
      </c>
      <c r="AF261" s="5364">
        <v>16</v>
      </c>
      <c r="AG261" s="5364" t="s">
        <v>796</v>
      </c>
      <c r="AH261" s="548" t="s">
        <v>794</v>
      </c>
      <c r="AI261" s="552" t="s">
        <v>1093</v>
      </c>
      <c r="AJ261" s="553"/>
      <c r="AK261" s="5367"/>
      <c r="AL261" s="5368"/>
      <c r="AM261" s="5354"/>
      <c r="AN261" s="5355"/>
      <c r="AO261" s="5385"/>
      <c r="AP261" s="5368"/>
      <c r="AQ261" s="5354"/>
      <c r="AR261" s="5355"/>
      <c r="AS261" s="5385"/>
      <c r="AT261" s="5368"/>
      <c r="AU261" s="5354"/>
      <c r="AV261" s="5355"/>
      <c r="AW261" s="5385">
        <v>43636</v>
      </c>
      <c r="AX261" s="5355">
        <v>43636</v>
      </c>
      <c r="AY261" s="5385">
        <v>43672</v>
      </c>
      <c r="AZ261" s="5386"/>
    </row>
    <row r="262" spans="1:52" s="610" customFormat="1" ht="42" customHeight="1">
      <c r="A262" s="938"/>
      <c r="B262" s="939"/>
      <c r="C262" s="556"/>
      <c r="D262" s="556"/>
      <c r="E262" s="557"/>
      <c r="F262" s="558"/>
      <c r="G262" s="558"/>
      <c r="H262" s="789"/>
      <c r="I262" s="557"/>
      <c r="J262" s="556"/>
      <c r="K262" s="5362"/>
      <c r="L262" s="559" t="s">
        <v>1384</v>
      </c>
      <c r="M262" s="560">
        <v>72</v>
      </c>
      <c r="N262" s="560">
        <v>11</v>
      </c>
      <c r="O262" s="560">
        <v>7</v>
      </c>
      <c r="P262" s="561">
        <f>M262*N262</f>
        <v>792</v>
      </c>
      <c r="Q262" s="562">
        <f>O262*P262</f>
        <v>5544</v>
      </c>
      <c r="R262" s="927"/>
      <c r="S262" s="927"/>
      <c r="T262" s="564"/>
      <c r="U262" s="565"/>
      <c r="V262" s="565"/>
      <c r="W262" s="565"/>
      <c r="X262" s="566"/>
      <c r="Y262" s="566"/>
      <c r="Z262" s="565"/>
      <c r="AA262" s="949"/>
      <c r="AB262" s="950"/>
      <c r="AC262" s="949"/>
      <c r="AD262" s="950"/>
      <c r="AE262" s="951"/>
      <c r="AF262" s="5365"/>
      <c r="AG262" s="5365"/>
      <c r="AH262" s="567"/>
      <c r="AI262" s="571" t="s">
        <v>1206</v>
      </c>
      <c r="AJ262" s="553"/>
      <c r="AK262" s="5367"/>
      <c r="AL262" s="5368"/>
      <c r="AM262" s="5354"/>
      <c r="AN262" s="5355"/>
      <c r="AO262" s="5385"/>
      <c r="AP262" s="5368"/>
      <c r="AQ262" s="5354"/>
      <c r="AR262" s="5355"/>
      <c r="AS262" s="5385"/>
      <c r="AT262" s="5368"/>
      <c r="AU262" s="5354"/>
      <c r="AV262" s="5355"/>
      <c r="AW262" s="5385"/>
      <c r="AX262" s="5355"/>
      <c r="AY262" s="5385"/>
      <c r="AZ262" s="5386"/>
    </row>
    <row r="263" spans="1:52" s="610" customFormat="1" ht="42" customHeight="1">
      <c r="A263" s="938"/>
      <c r="B263" s="939"/>
      <c r="C263" s="556"/>
      <c r="D263" s="556"/>
      <c r="E263" s="557"/>
      <c r="F263" s="558"/>
      <c r="G263" s="558"/>
      <c r="H263" s="789"/>
      <c r="I263" s="557"/>
      <c r="J263" s="556"/>
      <c r="K263" s="5362"/>
      <c r="L263" s="559" t="s">
        <v>1370</v>
      </c>
      <c r="M263" s="560">
        <f>29*2</f>
        <v>58</v>
      </c>
      <c r="N263" s="560">
        <v>6</v>
      </c>
      <c r="O263" s="560">
        <v>7</v>
      </c>
      <c r="P263" s="561">
        <f>M263*N263</f>
        <v>348</v>
      </c>
      <c r="Q263" s="562">
        <f>O263*P263</f>
        <v>2436</v>
      </c>
      <c r="R263" s="927"/>
      <c r="S263" s="927"/>
      <c r="T263" s="564"/>
      <c r="U263" s="565"/>
      <c r="V263" s="565"/>
      <c r="W263" s="565"/>
      <c r="X263" s="566"/>
      <c r="Y263" s="566"/>
      <c r="Z263" s="565"/>
      <c r="AA263" s="949"/>
      <c r="AB263" s="950"/>
      <c r="AC263" s="949"/>
      <c r="AD263" s="950"/>
      <c r="AE263" s="951"/>
      <c r="AF263" s="5365"/>
      <c r="AG263" s="5365"/>
      <c r="AH263" s="566"/>
      <c r="AI263" s="571" t="s">
        <v>1385</v>
      </c>
      <c r="AJ263" s="553"/>
      <c r="AK263" s="5367"/>
      <c r="AL263" s="5368"/>
      <c r="AM263" s="5354"/>
      <c r="AN263" s="5355"/>
      <c r="AO263" s="5385"/>
      <c r="AP263" s="5368"/>
      <c r="AQ263" s="5354"/>
      <c r="AR263" s="5355"/>
      <c r="AS263" s="5385"/>
      <c r="AT263" s="5368"/>
      <c r="AU263" s="5354"/>
      <c r="AV263" s="5355"/>
      <c r="AW263" s="5385"/>
      <c r="AX263" s="5355"/>
      <c r="AY263" s="5385"/>
      <c r="AZ263" s="5386"/>
    </row>
    <row r="264" spans="1:52" s="610" customFormat="1" ht="42" customHeight="1">
      <c r="A264" s="938"/>
      <c r="B264" s="939"/>
      <c r="C264" s="556"/>
      <c r="D264" s="556"/>
      <c r="E264" s="557"/>
      <c r="F264" s="558"/>
      <c r="G264" s="558"/>
      <c r="H264" s="789"/>
      <c r="I264" s="557"/>
      <c r="J264" s="556"/>
      <c r="K264" s="5362"/>
      <c r="L264" s="559" t="s">
        <v>1386</v>
      </c>
      <c r="M264" s="560">
        <v>20</v>
      </c>
      <c r="N264" s="560">
        <v>12.6</v>
      </c>
      <c r="O264" s="560">
        <v>5.9</v>
      </c>
      <c r="P264" s="561">
        <f>M264*N264</f>
        <v>252</v>
      </c>
      <c r="Q264" s="562">
        <f>O264*P264</f>
        <v>1486.8000000000002</v>
      </c>
      <c r="R264" s="927"/>
      <c r="S264" s="927"/>
      <c r="T264" s="564"/>
      <c r="U264" s="565"/>
      <c r="V264" s="565"/>
      <c r="W264" s="565"/>
      <c r="X264" s="566"/>
      <c r="Y264" s="566"/>
      <c r="Z264" s="565"/>
      <c r="AA264" s="949"/>
      <c r="AB264" s="950"/>
      <c r="AC264" s="949"/>
      <c r="AD264" s="950"/>
      <c r="AE264" s="951"/>
      <c r="AF264" s="5365"/>
      <c r="AG264" s="5365"/>
      <c r="AH264" s="566"/>
      <c r="AI264" s="571" t="s">
        <v>1387</v>
      </c>
      <c r="AJ264" s="553"/>
      <c r="AK264" s="5367"/>
      <c r="AL264" s="5368"/>
      <c r="AM264" s="5354"/>
      <c r="AN264" s="5355"/>
      <c r="AO264" s="5385"/>
      <c r="AP264" s="5368"/>
      <c r="AQ264" s="5354"/>
      <c r="AR264" s="5355"/>
      <c r="AS264" s="5385"/>
      <c r="AT264" s="5368"/>
      <c r="AU264" s="5354"/>
      <c r="AV264" s="5355"/>
      <c r="AW264" s="5385"/>
      <c r="AX264" s="5355"/>
      <c r="AY264" s="5385"/>
      <c r="AZ264" s="5386"/>
    </row>
    <row r="265" spans="1:52" s="610" customFormat="1" ht="42" customHeight="1">
      <c r="A265" s="938"/>
      <c r="B265" s="939"/>
      <c r="C265" s="556"/>
      <c r="D265" s="556"/>
      <c r="E265" s="557"/>
      <c r="F265" s="558"/>
      <c r="G265" s="558"/>
      <c r="H265" s="789"/>
      <c r="I265" s="557"/>
      <c r="J265" s="556"/>
      <c r="K265" s="5362"/>
      <c r="L265" s="557" t="s">
        <v>1388</v>
      </c>
      <c r="M265" s="572">
        <v>14.5</v>
      </c>
      <c r="N265" s="572">
        <v>6.5</v>
      </c>
      <c r="O265" s="572">
        <v>5.9</v>
      </c>
      <c r="P265" s="561">
        <f t="shared" ref="P265:P266" si="39">SUM(M265*N265)</f>
        <v>94.25</v>
      </c>
      <c r="Q265" s="562">
        <f t="shared" ref="Q265:Q266" si="40">O265*P265</f>
        <v>556.07500000000005</v>
      </c>
      <c r="R265" s="927"/>
      <c r="S265" s="927"/>
      <c r="T265" s="564"/>
      <c r="U265" s="565"/>
      <c r="V265" s="565"/>
      <c r="W265" s="565"/>
      <c r="X265" s="566"/>
      <c r="Y265" s="566"/>
      <c r="Z265" s="565"/>
      <c r="AA265" s="949"/>
      <c r="AB265" s="950"/>
      <c r="AC265" s="949"/>
      <c r="AD265" s="950"/>
      <c r="AE265" s="951"/>
      <c r="AF265" s="5365"/>
      <c r="AG265" s="5365"/>
      <c r="AH265" s="566"/>
      <c r="AI265" s="571" t="s">
        <v>1389</v>
      </c>
      <c r="AJ265" s="553"/>
      <c r="AK265" s="5367"/>
      <c r="AL265" s="5368"/>
      <c r="AM265" s="5354"/>
      <c r="AN265" s="5355"/>
      <c r="AO265" s="5385"/>
      <c r="AP265" s="5368"/>
      <c r="AQ265" s="5354"/>
      <c r="AR265" s="5355"/>
      <c r="AS265" s="5385"/>
      <c r="AT265" s="5368"/>
      <c r="AU265" s="5354"/>
      <c r="AV265" s="5355"/>
      <c r="AW265" s="5385"/>
      <c r="AX265" s="5355"/>
      <c r="AY265" s="5385"/>
      <c r="AZ265" s="5386"/>
    </row>
    <row r="266" spans="1:52" s="610" customFormat="1" ht="42" customHeight="1">
      <c r="A266" s="938"/>
      <c r="B266" s="939"/>
      <c r="C266" s="556"/>
      <c r="D266" s="556"/>
      <c r="E266" s="557"/>
      <c r="F266" s="558"/>
      <c r="G266" s="558"/>
      <c r="H266" s="789"/>
      <c r="I266" s="557"/>
      <c r="J266" s="556"/>
      <c r="K266" s="5362"/>
      <c r="L266" s="559" t="s">
        <v>1390</v>
      </c>
      <c r="M266" s="560">
        <v>-12.6</v>
      </c>
      <c r="N266" s="560">
        <v>4.45</v>
      </c>
      <c r="O266" s="560">
        <v>5.9</v>
      </c>
      <c r="P266" s="561">
        <f t="shared" si="39"/>
        <v>-56.07</v>
      </c>
      <c r="Q266" s="562">
        <f t="shared" si="40"/>
        <v>-330.81300000000005</v>
      </c>
      <c r="R266" s="927"/>
      <c r="S266" s="927"/>
      <c r="T266" s="564"/>
      <c r="U266" s="565"/>
      <c r="V266" s="565"/>
      <c r="W266" s="565"/>
      <c r="X266" s="566"/>
      <c r="Y266" s="566"/>
      <c r="Z266" s="565"/>
      <c r="AA266" s="949"/>
      <c r="AB266" s="950"/>
      <c r="AC266" s="949"/>
      <c r="AD266" s="950"/>
      <c r="AE266" s="951"/>
      <c r="AF266" s="5365"/>
      <c r="AG266" s="5365"/>
      <c r="AH266" s="566"/>
      <c r="AI266" s="571" t="s">
        <v>1391</v>
      </c>
      <c r="AJ266" s="553"/>
      <c r="AK266" s="5367"/>
      <c r="AL266" s="5368"/>
      <c r="AM266" s="5354"/>
      <c r="AN266" s="5355"/>
      <c r="AO266" s="5385"/>
      <c r="AP266" s="5368"/>
      <c r="AQ266" s="5354"/>
      <c r="AR266" s="5355"/>
      <c r="AS266" s="5385"/>
      <c r="AT266" s="5368"/>
      <c r="AU266" s="5354"/>
      <c r="AV266" s="5355"/>
      <c r="AW266" s="5385"/>
      <c r="AX266" s="5355"/>
      <c r="AY266" s="5385"/>
      <c r="AZ266" s="5386"/>
    </row>
    <row r="267" spans="1:52" s="610" customFormat="1" ht="42" customHeight="1">
      <c r="A267" s="938"/>
      <c r="B267" s="939"/>
      <c r="C267" s="556"/>
      <c r="D267" s="556"/>
      <c r="E267" s="557"/>
      <c r="F267" s="558"/>
      <c r="G267" s="558"/>
      <c r="H267" s="789"/>
      <c r="I267" s="557"/>
      <c r="J267" s="556"/>
      <c r="K267" s="5362"/>
      <c r="L267" s="559" t="s">
        <v>1392</v>
      </c>
      <c r="M267" s="560">
        <v>10</v>
      </c>
      <c r="N267" s="560">
        <v>6</v>
      </c>
      <c r="O267" s="560">
        <v>5.9</v>
      </c>
      <c r="P267" s="561">
        <f>M267*N267</f>
        <v>60</v>
      </c>
      <c r="Q267" s="562">
        <f>O267*P267</f>
        <v>354</v>
      </c>
      <c r="R267" s="927"/>
      <c r="S267" s="927"/>
      <c r="T267" s="564"/>
      <c r="U267" s="565"/>
      <c r="V267" s="565"/>
      <c r="W267" s="565"/>
      <c r="X267" s="566"/>
      <c r="Y267" s="566"/>
      <c r="Z267" s="565"/>
      <c r="AA267" s="949"/>
      <c r="AB267" s="950"/>
      <c r="AC267" s="949"/>
      <c r="AD267" s="950"/>
      <c r="AE267" s="951"/>
      <c r="AF267" s="5365"/>
      <c r="AG267" s="5365"/>
      <c r="AH267" s="566"/>
      <c r="AI267" s="571" t="s">
        <v>1343</v>
      </c>
      <c r="AJ267" s="553"/>
      <c r="AK267" s="5367"/>
      <c r="AL267" s="5368"/>
      <c r="AM267" s="5354"/>
      <c r="AN267" s="5355"/>
      <c r="AO267" s="5385"/>
      <c r="AP267" s="5368"/>
      <c r="AQ267" s="5354"/>
      <c r="AR267" s="5355"/>
      <c r="AS267" s="5385"/>
      <c r="AT267" s="5368"/>
      <c r="AU267" s="5354"/>
      <c r="AV267" s="5355"/>
      <c r="AW267" s="5385"/>
      <c r="AX267" s="5355"/>
      <c r="AY267" s="5385"/>
      <c r="AZ267" s="5386"/>
    </row>
    <row r="268" spans="1:52" s="610" customFormat="1" ht="42" customHeight="1">
      <c r="A268" s="938"/>
      <c r="B268" s="939"/>
      <c r="C268" s="556"/>
      <c r="D268" s="556"/>
      <c r="E268" s="557"/>
      <c r="F268" s="558"/>
      <c r="G268" s="558"/>
      <c r="H268" s="789"/>
      <c r="I268" s="557"/>
      <c r="J268" s="556"/>
      <c r="K268" s="5362"/>
      <c r="L268" s="559" t="s">
        <v>1393</v>
      </c>
      <c r="M268" s="560">
        <v>2</v>
      </c>
      <c r="N268" s="560">
        <v>2</v>
      </c>
      <c r="O268" s="560"/>
      <c r="P268" s="561">
        <f>M268*N268</f>
        <v>4</v>
      </c>
      <c r="Q268" s="562">
        <f>O268*P268</f>
        <v>0</v>
      </c>
      <c r="R268" s="927"/>
      <c r="S268" s="927"/>
      <c r="T268" s="564"/>
      <c r="U268" s="565"/>
      <c r="V268" s="565"/>
      <c r="W268" s="565"/>
      <c r="X268" s="566"/>
      <c r="Y268" s="566"/>
      <c r="Z268" s="565"/>
      <c r="AA268" s="949"/>
      <c r="AB268" s="950"/>
      <c r="AC268" s="949"/>
      <c r="AD268" s="950"/>
      <c r="AE268" s="951"/>
      <c r="AF268" s="5365"/>
      <c r="AG268" s="5365"/>
      <c r="AH268" s="566"/>
      <c r="AI268" s="571"/>
      <c r="AJ268" s="553"/>
      <c r="AK268" s="5367"/>
      <c r="AL268" s="5368"/>
      <c r="AM268" s="5354"/>
      <c r="AN268" s="5355"/>
      <c r="AO268" s="5385"/>
      <c r="AP268" s="5368"/>
      <c r="AQ268" s="5354"/>
      <c r="AR268" s="5355"/>
      <c r="AS268" s="5385"/>
      <c r="AT268" s="5368"/>
      <c r="AU268" s="5354"/>
      <c r="AV268" s="5355"/>
      <c r="AW268" s="5385"/>
      <c r="AX268" s="5355"/>
      <c r="AY268" s="5385"/>
      <c r="AZ268" s="5386"/>
    </row>
    <row r="269" spans="1:52" s="610" customFormat="1" ht="42" customHeight="1">
      <c r="A269" s="938"/>
      <c r="B269" s="939"/>
      <c r="C269" s="556"/>
      <c r="D269" s="556"/>
      <c r="E269" s="557"/>
      <c r="F269" s="558"/>
      <c r="G269" s="558"/>
      <c r="H269" s="789"/>
      <c r="I269" s="557"/>
      <c r="J269" s="556"/>
      <c r="K269" s="5362"/>
      <c r="L269" s="559" t="s">
        <v>1394</v>
      </c>
      <c r="M269" s="560">
        <v>6</v>
      </c>
      <c r="N269" s="560">
        <f>6*2</f>
        <v>12</v>
      </c>
      <c r="O269" s="560"/>
      <c r="P269" s="897">
        <f>M269*N269</f>
        <v>72</v>
      </c>
      <c r="Q269" s="562">
        <f>O269*P269</f>
        <v>0</v>
      </c>
      <c r="R269" s="927"/>
      <c r="S269" s="927"/>
      <c r="T269" s="564"/>
      <c r="U269" s="565"/>
      <c r="V269" s="565"/>
      <c r="W269" s="565"/>
      <c r="X269" s="566"/>
      <c r="Y269" s="566"/>
      <c r="Z269" s="565"/>
      <c r="AA269" s="949"/>
      <c r="AB269" s="950"/>
      <c r="AC269" s="949"/>
      <c r="AD269" s="950"/>
      <c r="AE269" s="951"/>
      <c r="AF269" s="5365"/>
      <c r="AG269" s="5365"/>
      <c r="AH269" s="566"/>
      <c r="AI269" s="571"/>
      <c r="AJ269" s="553"/>
      <c r="AK269" s="5367"/>
      <c r="AL269" s="5368"/>
      <c r="AM269" s="5354"/>
      <c r="AN269" s="5355"/>
      <c r="AO269" s="5385"/>
      <c r="AP269" s="5368"/>
      <c r="AQ269" s="5354"/>
      <c r="AR269" s="5355"/>
      <c r="AS269" s="5385"/>
      <c r="AT269" s="5368"/>
      <c r="AU269" s="5354"/>
      <c r="AV269" s="5355"/>
      <c r="AW269" s="5385"/>
      <c r="AX269" s="5355"/>
      <c r="AY269" s="5385"/>
      <c r="AZ269" s="5386"/>
    </row>
    <row r="270" spans="1:52" s="610" customFormat="1" ht="42" customHeight="1">
      <c r="A270" s="938"/>
      <c r="B270" s="939"/>
      <c r="C270" s="556"/>
      <c r="D270" s="556"/>
      <c r="E270" s="557"/>
      <c r="F270" s="558"/>
      <c r="G270" s="558"/>
      <c r="H270" s="789"/>
      <c r="I270" s="557"/>
      <c r="J270" s="556"/>
      <c r="K270" s="5362"/>
      <c r="L270" s="559" t="s">
        <v>1311</v>
      </c>
      <c r="M270" s="616">
        <v>10</v>
      </c>
      <c r="N270" s="616">
        <v>13</v>
      </c>
      <c r="O270" s="560">
        <v>7</v>
      </c>
      <c r="P270" s="561">
        <f t="shared" ref="P270" si="41">M270*N270</f>
        <v>130</v>
      </c>
      <c r="Q270" s="617">
        <f t="shared" ref="Q270" si="42">O270*P270</f>
        <v>910</v>
      </c>
      <c r="R270" s="927"/>
      <c r="S270" s="927"/>
      <c r="T270" s="564"/>
      <c r="U270" s="565"/>
      <c r="V270" s="565"/>
      <c r="W270" s="565"/>
      <c r="X270" s="566"/>
      <c r="Y270" s="566"/>
      <c r="Z270" s="565"/>
      <c r="AA270" s="949"/>
      <c r="AB270" s="950"/>
      <c r="AC270" s="949"/>
      <c r="AD270" s="950"/>
      <c r="AE270" s="951"/>
      <c r="AF270" s="5365"/>
      <c r="AG270" s="5365"/>
      <c r="AH270" s="566"/>
      <c r="AI270" s="571"/>
      <c r="AJ270" s="553"/>
      <c r="AK270" s="5367"/>
      <c r="AL270" s="5368"/>
      <c r="AM270" s="5354"/>
      <c r="AN270" s="5355"/>
      <c r="AO270" s="5385"/>
      <c r="AP270" s="5368"/>
      <c r="AQ270" s="5354"/>
      <c r="AR270" s="5355"/>
      <c r="AS270" s="5385"/>
      <c r="AT270" s="5368"/>
      <c r="AU270" s="5354"/>
      <c r="AV270" s="5355"/>
      <c r="AW270" s="5385"/>
      <c r="AX270" s="5355"/>
      <c r="AY270" s="5385"/>
      <c r="AZ270" s="5386"/>
    </row>
    <row r="271" spans="1:52" s="610" customFormat="1" ht="42" customHeight="1">
      <c r="A271" s="938"/>
      <c r="B271" s="939"/>
      <c r="C271" s="556" t="str">
        <f>C261</f>
        <v>WP-2PE</v>
      </c>
      <c r="D271" s="556"/>
      <c r="E271" s="557"/>
      <c r="F271" s="557"/>
      <c r="G271" s="557"/>
      <c r="H271" s="803"/>
      <c r="I271" s="581"/>
      <c r="J271" s="580"/>
      <c r="K271" s="5363"/>
      <c r="L271" s="582" t="s">
        <v>1084</v>
      </c>
      <c r="M271" s="583"/>
      <c r="N271" s="583"/>
      <c r="O271" s="584"/>
      <c r="P271" s="717">
        <f>SUM(P261:P270)*J261</f>
        <v>3119.98</v>
      </c>
      <c r="Q271" s="586">
        <f>SUM(Q261:Q270)*J261</f>
        <v>19356.482000000004</v>
      </c>
      <c r="R271" s="929"/>
      <c r="S271" s="929"/>
      <c r="T271" s="588"/>
      <c r="U271" s="589"/>
      <c r="V271" s="589"/>
      <c r="W271" s="589"/>
      <c r="X271" s="590"/>
      <c r="Y271" s="590"/>
      <c r="Z271" s="589"/>
      <c r="AA271" s="952"/>
      <c r="AB271" s="953"/>
      <c r="AC271" s="952"/>
      <c r="AD271" s="953"/>
      <c r="AE271" s="954"/>
      <c r="AF271" s="5366"/>
      <c r="AG271" s="5366"/>
      <c r="AH271" s="594"/>
      <c r="AI271" s="595"/>
      <c r="AJ271" s="553" t="str">
        <f>I261</f>
        <v>B</v>
      </c>
      <c r="AK271" s="5367"/>
      <c r="AL271" s="5368"/>
      <c r="AM271" s="5354"/>
      <c r="AN271" s="5355"/>
      <c r="AO271" s="5385"/>
      <c r="AP271" s="5368"/>
      <c r="AQ271" s="5354"/>
      <c r="AR271" s="5355"/>
      <c r="AS271" s="5385"/>
      <c r="AT271" s="5368"/>
      <c r="AU271" s="5354"/>
      <c r="AV271" s="5355"/>
      <c r="AW271" s="5385"/>
      <c r="AX271" s="5355"/>
      <c r="AY271" s="5385"/>
      <c r="AZ271" s="5386"/>
    </row>
    <row r="272" spans="1:52" s="640" customFormat="1" ht="27">
      <c r="A272" s="938"/>
      <c r="B272" s="939"/>
      <c r="C272" s="727"/>
      <c r="D272" s="727" t="s">
        <v>1395</v>
      </c>
      <c r="E272" s="624" t="s">
        <v>1396</v>
      </c>
      <c r="F272" s="955"/>
      <c r="G272" s="955"/>
      <c r="H272" s="624" t="s">
        <v>1397</v>
      </c>
      <c r="I272" s="624" t="s">
        <v>1398</v>
      </c>
      <c r="J272" s="727"/>
      <c r="K272" s="5433" t="s">
        <v>36</v>
      </c>
      <c r="L272" s="624" t="s">
        <v>819</v>
      </c>
      <c r="M272" s="956"/>
      <c r="N272" s="956"/>
      <c r="O272" s="956"/>
      <c r="P272" s="758">
        <f>M272*N272</f>
        <v>0</v>
      </c>
      <c r="Q272" s="730">
        <f>O272*P272</f>
        <v>0</v>
      </c>
      <c r="R272" s="957"/>
      <c r="S272" s="957"/>
      <c r="T272" s="958" t="s">
        <v>1399</v>
      </c>
      <c r="U272" s="959"/>
      <c r="V272" s="959"/>
      <c r="W272" s="959"/>
      <c r="X272" s="960" t="s">
        <v>86</v>
      </c>
      <c r="Y272" s="960" t="s">
        <v>833</v>
      </c>
      <c r="Z272" s="959" t="s">
        <v>199</v>
      </c>
      <c r="AA272" s="961"/>
      <c r="AB272" s="962"/>
      <c r="AC272" s="961"/>
      <c r="AD272" s="962"/>
      <c r="AE272" s="5493"/>
      <c r="AF272" s="5495"/>
      <c r="AG272" s="734" t="s">
        <v>1400</v>
      </c>
      <c r="AH272" s="960"/>
      <c r="AI272" s="638" t="s">
        <v>1401</v>
      </c>
      <c r="AJ272" s="639"/>
      <c r="AK272" s="5412"/>
      <c r="AL272" s="5408"/>
      <c r="AM272" s="5409"/>
      <c r="AN272" s="5402"/>
      <c r="AO272" s="5403"/>
      <c r="AP272" s="5408"/>
      <c r="AQ272" s="5409"/>
      <c r="AR272" s="5402"/>
      <c r="AS272" s="5403"/>
      <c r="AT272" s="5408"/>
      <c r="AU272" s="5409"/>
      <c r="AV272" s="5402"/>
      <c r="AW272" s="5403">
        <v>43636</v>
      </c>
      <c r="AX272" s="5402">
        <v>43636</v>
      </c>
      <c r="AY272" s="5403">
        <v>43672</v>
      </c>
      <c r="AZ272" s="5404"/>
    </row>
    <row r="273" spans="1:52" s="640" customFormat="1" ht="17.25">
      <c r="A273" s="938"/>
      <c r="B273" s="939"/>
      <c r="C273" s="963"/>
      <c r="D273" s="963"/>
      <c r="E273" s="964"/>
      <c r="F273" s="964"/>
      <c r="G273" s="964"/>
      <c r="H273" s="965"/>
      <c r="I273" s="964"/>
      <c r="J273" s="963"/>
      <c r="K273" s="5411"/>
      <c r="L273" s="5405" t="s">
        <v>1101</v>
      </c>
      <c r="M273" s="5406"/>
      <c r="N273" s="5406"/>
      <c r="O273" s="5407"/>
      <c r="P273" s="744">
        <f>SUM(P272)*J272</f>
        <v>0</v>
      </c>
      <c r="Q273" s="650">
        <f>SUM(Q272)*J272</f>
        <v>0</v>
      </c>
      <c r="R273" s="966"/>
      <c r="S273" s="966"/>
      <c r="T273" s="958"/>
      <c r="U273" s="959"/>
      <c r="V273" s="959"/>
      <c r="W273" s="959"/>
      <c r="X273" s="960"/>
      <c r="Y273" s="960"/>
      <c r="Z273" s="959"/>
      <c r="AA273" s="961"/>
      <c r="AB273" s="962"/>
      <c r="AC273" s="961"/>
      <c r="AD273" s="962"/>
      <c r="AE273" s="5494"/>
      <c r="AF273" s="5496"/>
      <c r="AG273" s="967"/>
      <c r="AH273" s="968"/>
      <c r="AI273" s="745"/>
      <c r="AJ273" s="639"/>
      <c r="AK273" s="5412"/>
      <c r="AL273" s="5408"/>
      <c r="AM273" s="5409"/>
      <c r="AN273" s="5402"/>
      <c r="AO273" s="5403"/>
      <c r="AP273" s="5408"/>
      <c r="AQ273" s="5409"/>
      <c r="AR273" s="5402"/>
      <c r="AS273" s="5403"/>
      <c r="AT273" s="5408"/>
      <c r="AU273" s="5409"/>
      <c r="AV273" s="5402"/>
      <c r="AW273" s="5403"/>
      <c r="AX273" s="5402"/>
      <c r="AY273" s="5403"/>
      <c r="AZ273" s="5404"/>
    </row>
    <row r="274" spans="1:52" s="610" customFormat="1" ht="42" customHeight="1">
      <c r="A274" s="938"/>
      <c r="B274" s="939"/>
      <c r="C274" s="536" t="s">
        <v>1402</v>
      </c>
      <c r="D274" s="536" t="s">
        <v>1403</v>
      </c>
      <c r="E274" s="537" t="s">
        <v>1404</v>
      </c>
      <c r="F274" s="969" t="s">
        <v>1405</v>
      </c>
      <c r="G274" s="539"/>
      <c r="H274" s="537" t="s">
        <v>1406</v>
      </c>
      <c r="I274" s="537" t="s">
        <v>1407</v>
      </c>
      <c r="J274" s="536">
        <v>1</v>
      </c>
      <c r="K274" s="5361" t="s">
        <v>1289</v>
      </c>
      <c r="L274" s="540" t="s">
        <v>1107</v>
      </c>
      <c r="M274" s="541">
        <v>31.5</v>
      </c>
      <c r="N274" s="541">
        <v>37</v>
      </c>
      <c r="O274" s="541">
        <v>4.9000000000000004</v>
      </c>
      <c r="P274" s="542">
        <f>M274*N274</f>
        <v>1165.5</v>
      </c>
      <c r="Q274" s="543">
        <f>O274*P274</f>
        <v>5710.9500000000007</v>
      </c>
      <c r="R274" s="544"/>
      <c r="S274" s="544"/>
      <c r="T274" s="545" t="s">
        <v>1081</v>
      </c>
      <c r="U274" s="546"/>
      <c r="V274" s="546"/>
      <c r="W274" s="546"/>
      <c r="X274" s="547" t="s">
        <v>1408</v>
      </c>
      <c r="Y274" s="547" t="s">
        <v>199</v>
      </c>
      <c r="Z274" s="546" t="s">
        <v>1409</v>
      </c>
      <c r="AA274" s="549"/>
      <c r="AB274" s="550"/>
      <c r="AC274" s="549"/>
      <c r="AD274" s="550"/>
      <c r="AE274" s="5416" t="s">
        <v>1410</v>
      </c>
      <c r="AF274" s="5364">
        <v>16</v>
      </c>
      <c r="AG274" s="5390" t="s">
        <v>1411</v>
      </c>
      <c r="AH274" s="547" t="s">
        <v>86</v>
      </c>
      <c r="AI274" s="552" t="s">
        <v>1319</v>
      </c>
      <c r="AJ274" s="553"/>
      <c r="AK274" s="5367"/>
      <c r="AL274" s="5368"/>
      <c r="AM274" s="5354"/>
      <c r="AN274" s="5355"/>
      <c r="AO274" s="5385"/>
      <c r="AP274" s="5368"/>
      <c r="AQ274" s="5354"/>
      <c r="AR274" s="5355"/>
      <c r="AS274" s="5385"/>
      <c r="AT274" s="5368"/>
      <c r="AU274" s="5354"/>
      <c r="AV274" s="5355"/>
      <c r="AW274" s="5385">
        <v>43636</v>
      </c>
      <c r="AX274" s="5355">
        <v>43636</v>
      </c>
      <c r="AY274" s="5385">
        <v>43672</v>
      </c>
      <c r="AZ274" s="5386"/>
    </row>
    <row r="275" spans="1:52" s="610" customFormat="1" ht="42" customHeight="1">
      <c r="A275" s="938"/>
      <c r="B275" s="939"/>
      <c r="C275" s="556"/>
      <c r="D275" s="556"/>
      <c r="E275" s="557"/>
      <c r="F275" s="970"/>
      <c r="G275" s="558"/>
      <c r="H275" s="557"/>
      <c r="I275" s="557"/>
      <c r="J275" s="556"/>
      <c r="K275" s="5362"/>
      <c r="L275" s="559" t="s">
        <v>1412</v>
      </c>
      <c r="M275" s="560">
        <v>31.5</v>
      </c>
      <c r="N275" s="560">
        <v>37</v>
      </c>
      <c r="O275" s="560">
        <v>7.15</v>
      </c>
      <c r="P275" s="561">
        <f>M275*N275</f>
        <v>1165.5</v>
      </c>
      <c r="Q275" s="562">
        <f>O275*P275</f>
        <v>8333.3250000000007</v>
      </c>
      <c r="R275" s="563"/>
      <c r="S275" s="563"/>
      <c r="T275" s="564"/>
      <c r="U275" s="565"/>
      <c r="V275" s="565"/>
      <c r="W275" s="565"/>
      <c r="X275" s="566"/>
      <c r="Y275" s="566"/>
      <c r="Z275" s="565"/>
      <c r="AA275" s="568"/>
      <c r="AB275" s="569"/>
      <c r="AC275" s="568"/>
      <c r="AD275" s="569"/>
      <c r="AE275" s="5417"/>
      <c r="AF275" s="5365"/>
      <c r="AG275" s="5391"/>
      <c r="AH275" s="673"/>
      <c r="AI275" s="571" t="s">
        <v>1413</v>
      </c>
      <c r="AJ275" s="553"/>
      <c r="AK275" s="5367"/>
      <c r="AL275" s="5368"/>
      <c r="AM275" s="5354"/>
      <c r="AN275" s="5355"/>
      <c r="AO275" s="5385"/>
      <c r="AP275" s="5368"/>
      <c r="AQ275" s="5354"/>
      <c r="AR275" s="5355"/>
      <c r="AS275" s="5385"/>
      <c r="AT275" s="5368"/>
      <c r="AU275" s="5354"/>
      <c r="AV275" s="5355"/>
      <c r="AW275" s="5385"/>
      <c r="AX275" s="5355"/>
      <c r="AY275" s="5385"/>
      <c r="AZ275" s="5386"/>
    </row>
    <row r="276" spans="1:52" s="610" customFormat="1" ht="42" customHeight="1">
      <c r="A276" s="938"/>
      <c r="B276" s="939"/>
      <c r="C276" s="556"/>
      <c r="D276" s="556"/>
      <c r="E276" s="557"/>
      <c r="F276" s="970"/>
      <c r="G276" s="558"/>
      <c r="H276" s="557"/>
      <c r="I276" s="557"/>
      <c r="J276" s="556"/>
      <c r="K276" s="5362"/>
      <c r="L276" s="559" t="s">
        <v>1414</v>
      </c>
      <c r="M276" s="560">
        <v>22</v>
      </c>
      <c r="N276" s="560">
        <v>36.5</v>
      </c>
      <c r="O276" s="560">
        <f>19.45-12.05</f>
        <v>7.3999999999999986</v>
      </c>
      <c r="P276" s="561">
        <f>M276*N276</f>
        <v>803</v>
      </c>
      <c r="Q276" s="562">
        <f>O276*P276</f>
        <v>5942.1999999999989</v>
      </c>
      <c r="R276" s="563"/>
      <c r="S276" s="563"/>
      <c r="T276" s="564"/>
      <c r="U276" s="565"/>
      <c r="V276" s="565"/>
      <c r="W276" s="565"/>
      <c r="X276" s="566"/>
      <c r="Y276" s="566"/>
      <c r="Z276" s="565"/>
      <c r="AA276" s="568"/>
      <c r="AB276" s="569"/>
      <c r="AC276" s="568"/>
      <c r="AD276" s="569"/>
      <c r="AE276" s="5417"/>
      <c r="AF276" s="5365"/>
      <c r="AG276" s="5391"/>
      <c r="AH276" s="673"/>
      <c r="AI276" s="571" t="s">
        <v>1415</v>
      </c>
      <c r="AJ276" s="553"/>
      <c r="AK276" s="5367"/>
      <c r="AL276" s="5368"/>
      <c r="AM276" s="5354"/>
      <c r="AN276" s="5355"/>
      <c r="AO276" s="5385"/>
      <c r="AP276" s="5368"/>
      <c r="AQ276" s="5354"/>
      <c r="AR276" s="5355"/>
      <c r="AS276" s="5385"/>
      <c r="AT276" s="5368"/>
      <c r="AU276" s="5354"/>
      <c r="AV276" s="5355"/>
      <c r="AW276" s="5385"/>
      <c r="AX276" s="5355"/>
      <c r="AY276" s="5385"/>
      <c r="AZ276" s="5386"/>
    </row>
    <row r="277" spans="1:52" s="610" customFormat="1" ht="42" customHeight="1">
      <c r="A277" s="938"/>
      <c r="B277" s="939"/>
      <c r="C277" s="556"/>
      <c r="D277" s="556"/>
      <c r="E277" s="557"/>
      <c r="F277" s="971"/>
      <c r="G277" s="557"/>
      <c r="H277" s="557"/>
      <c r="I277" s="557"/>
      <c r="J277" s="556"/>
      <c r="K277" s="5362"/>
      <c r="L277" s="559" t="s">
        <v>1416</v>
      </c>
      <c r="M277" s="560">
        <v>22</v>
      </c>
      <c r="N277" s="560">
        <v>36.5</v>
      </c>
      <c r="O277" s="560">
        <f>25.45-19.45</f>
        <v>6</v>
      </c>
      <c r="P277" s="561">
        <f>M277*N277</f>
        <v>803</v>
      </c>
      <c r="Q277" s="562">
        <f>O277*P277</f>
        <v>4818</v>
      </c>
      <c r="R277" s="563"/>
      <c r="S277" s="563"/>
      <c r="T277" s="564"/>
      <c r="U277" s="565"/>
      <c r="V277" s="565"/>
      <c r="W277" s="565"/>
      <c r="X277" s="566"/>
      <c r="Y277" s="566"/>
      <c r="Z277" s="565"/>
      <c r="AA277" s="568"/>
      <c r="AB277" s="569"/>
      <c r="AC277" s="568"/>
      <c r="AD277" s="569"/>
      <c r="AE277" s="5417"/>
      <c r="AF277" s="5365"/>
      <c r="AG277" s="5391"/>
      <c r="AH277" s="972"/>
      <c r="AI277" s="579" t="s">
        <v>1417</v>
      </c>
      <c r="AJ277" s="553"/>
      <c r="AK277" s="5367"/>
      <c r="AL277" s="5368"/>
      <c r="AM277" s="5354"/>
      <c r="AN277" s="5355"/>
      <c r="AO277" s="5385"/>
      <c r="AP277" s="5368"/>
      <c r="AQ277" s="5354"/>
      <c r="AR277" s="5355"/>
      <c r="AS277" s="5385"/>
      <c r="AT277" s="5368"/>
      <c r="AU277" s="5354"/>
      <c r="AV277" s="5355"/>
      <c r="AW277" s="5385"/>
      <c r="AX277" s="5355"/>
      <c r="AY277" s="5385"/>
      <c r="AZ277" s="5386"/>
    </row>
    <row r="278" spans="1:52" s="610" customFormat="1" ht="42" customHeight="1">
      <c r="A278" s="938"/>
      <c r="B278" s="939"/>
      <c r="C278" s="556"/>
      <c r="D278" s="556"/>
      <c r="E278" s="557"/>
      <c r="F278" s="971"/>
      <c r="G278" s="557"/>
      <c r="H278" s="557"/>
      <c r="I278" s="557"/>
      <c r="J278" s="556"/>
      <c r="K278" s="5362"/>
      <c r="L278" s="559" t="s">
        <v>1418</v>
      </c>
      <c r="M278" s="560">
        <v>13</v>
      </c>
      <c r="N278" s="560">
        <v>22.9</v>
      </c>
      <c r="O278" s="560">
        <f>33.45-25.45</f>
        <v>8.0000000000000036</v>
      </c>
      <c r="P278" s="897">
        <f>M278*N278</f>
        <v>297.7</v>
      </c>
      <c r="Q278" s="562">
        <f>O278*P278</f>
        <v>2381.6000000000008</v>
      </c>
      <c r="R278" s="563"/>
      <c r="S278" s="563"/>
      <c r="T278" s="564"/>
      <c r="U278" s="565"/>
      <c r="V278" s="565"/>
      <c r="W278" s="565"/>
      <c r="X278" s="566"/>
      <c r="Y278" s="566"/>
      <c r="Z278" s="565"/>
      <c r="AA278" s="568"/>
      <c r="AB278" s="569"/>
      <c r="AC278" s="568"/>
      <c r="AD278" s="569"/>
      <c r="AE278" s="5417"/>
      <c r="AF278" s="5365"/>
      <c r="AG278" s="5391"/>
      <c r="AH278" s="972"/>
      <c r="AI278" s="571" t="s">
        <v>1419</v>
      </c>
      <c r="AJ278" s="553"/>
      <c r="AK278" s="5367"/>
      <c r="AL278" s="5368"/>
      <c r="AM278" s="5354"/>
      <c r="AN278" s="5355"/>
      <c r="AO278" s="5385"/>
      <c r="AP278" s="5368"/>
      <c r="AQ278" s="5354"/>
      <c r="AR278" s="5355"/>
      <c r="AS278" s="5385"/>
      <c r="AT278" s="5368"/>
      <c r="AU278" s="5354"/>
      <c r="AV278" s="5355"/>
      <c r="AW278" s="5385"/>
      <c r="AX278" s="5355"/>
      <c r="AY278" s="5385"/>
      <c r="AZ278" s="5386"/>
    </row>
    <row r="279" spans="1:52" s="610" customFormat="1" ht="42" customHeight="1">
      <c r="A279" s="938"/>
      <c r="B279" s="939"/>
      <c r="C279" s="580" t="str">
        <f>C274</f>
        <v>WP-2PE</v>
      </c>
      <c r="D279" s="580"/>
      <c r="E279" s="581"/>
      <c r="F279" s="973"/>
      <c r="G279" s="581"/>
      <c r="H279" s="581"/>
      <c r="I279" s="581"/>
      <c r="J279" s="580"/>
      <c r="K279" s="974"/>
      <c r="L279" s="582" t="s">
        <v>1420</v>
      </c>
      <c r="M279" s="583"/>
      <c r="N279" s="583"/>
      <c r="O279" s="584"/>
      <c r="P279" s="605">
        <f>SUM(P274:P278)*J274</f>
        <v>4234.7</v>
      </c>
      <c r="Q279" s="975">
        <f>SUM(Q274:Q278)*J274</f>
        <v>27186.075000000001</v>
      </c>
      <c r="R279" s="587"/>
      <c r="S279" s="587"/>
      <c r="T279" s="588"/>
      <c r="U279" s="589"/>
      <c r="V279" s="589"/>
      <c r="W279" s="589"/>
      <c r="X279" s="590"/>
      <c r="Y279" s="590"/>
      <c r="Z279" s="589"/>
      <c r="AA279" s="591"/>
      <c r="AB279" s="592"/>
      <c r="AC279" s="591"/>
      <c r="AD279" s="592"/>
      <c r="AE279" s="5418"/>
      <c r="AF279" s="5366"/>
      <c r="AG279" s="5392"/>
      <c r="AH279" s="699"/>
      <c r="AI279" s="595"/>
      <c r="AJ279" s="553" t="str">
        <f>I274</f>
        <v>B</v>
      </c>
      <c r="AK279" s="5367"/>
      <c r="AL279" s="5368"/>
      <c r="AM279" s="5354"/>
      <c r="AN279" s="5355"/>
      <c r="AO279" s="5385"/>
      <c r="AP279" s="5368"/>
      <c r="AQ279" s="5354"/>
      <c r="AR279" s="5355"/>
      <c r="AS279" s="5385"/>
      <c r="AT279" s="5368"/>
      <c r="AU279" s="5354"/>
      <c r="AV279" s="5355"/>
      <c r="AW279" s="5385"/>
      <c r="AX279" s="5355"/>
      <c r="AY279" s="5385"/>
      <c r="AZ279" s="5386"/>
    </row>
    <row r="280" spans="1:52" s="610" customFormat="1" ht="42" customHeight="1">
      <c r="A280" s="938"/>
      <c r="B280" s="939"/>
      <c r="C280" s="536" t="s">
        <v>1421</v>
      </c>
      <c r="D280" s="536" t="s">
        <v>1422</v>
      </c>
      <c r="E280" s="537" t="s">
        <v>1423</v>
      </c>
      <c r="F280" s="969" t="s">
        <v>1424</v>
      </c>
      <c r="G280" s="539"/>
      <c r="H280" s="537" t="s">
        <v>1425</v>
      </c>
      <c r="I280" s="537" t="s">
        <v>1407</v>
      </c>
      <c r="J280" s="536">
        <v>1</v>
      </c>
      <c r="K280" s="5361" t="s">
        <v>1426</v>
      </c>
      <c r="L280" s="540" t="s">
        <v>1427</v>
      </c>
      <c r="M280" s="541">
        <v>31.5</v>
      </c>
      <c r="N280" s="541">
        <v>37</v>
      </c>
      <c r="O280" s="541">
        <v>4.9000000000000004</v>
      </c>
      <c r="P280" s="542">
        <f>M280*N280</f>
        <v>1165.5</v>
      </c>
      <c r="Q280" s="543">
        <f>O280*P280</f>
        <v>5710.9500000000007</v>
      </c>
      <c r="R280" s="544"/>
      <c r="S280" s="544"/>
      <c r="T280" s="545" t="s">
        <v>1428</v>
      </c>
      <c r="U280" s="546"/>
      <c r="V280" s="546"/>
      <c r="W280" s="546"/>
      <c r="X280" s="547" t="s">
        <v>1272</v>
      </c>
      <c r="Y280" s="547" t="s">
        <v>1366</v>
      </c>
      <c r="Z280" s="546" t="s">
        <v>199</v>
      </c>
      <c r="AA280" s="549"/>
      <c r="AB280" s="550"/>
      <c r="AC280" s="549"/>
      <c r="AD280" s="550"/>
      <c r="AE280" s="5416" t="s">
        <v>1429</v>
      </c>
      <c r="AF280" s="5364">
        <v>16</v>
      </c>
      <c r="AG280" s="5390" t="s">
        <v>1430</v>
      </c>
      <c r="AH280" s="547" t="s">
        <v>1431</v>
      </c>
      <c r="AI280" s="552" t="s">
        <v>1432</v>
      </c>
      <c r="AJ280" s="553"/>
      <c r="AK280" s="5367"/>
      <c r="AL280" s="5368"/>
      <c r="AM280" s="5354"/>
      <c r="AN280" s="5355"/>
      <c r="AO280" s="5385"/>
      <c r="AP280" s="5368"/>
      <c r="AQ280" s="5354"/>
      <c r="AR280" s="5355"/>
      <c r="AS280" s="5385"/>
      <c r="AT280" s="5368"/>
      <c r="AU280" s="5354"/>
      <c r="AV280" s="5355"/>
      <c r="AW280" s="5385">
        <v>43636</v>
      </c>
      <c r="AX280" s="5355">
        <v>43636</v>
      </c>
      <c r="AY280" s="5385">
        <v>43672</v>
      </c>
      <c r="AZ280" s="5386"/>
    </row>
    <row r="281" spans="1:52" s="610" customFormat="1" ht="42" customHeight="1">
      <c r="A281" s="938"/>
      <c r="B281" s="939"/>
      <c r="C281" s="556"/>
      <c r="D281" s="556"/>
      <c r="E281" s="557"/>
      <c r="F281" s="970"/>
      <c r="G281" s="558"/>
      <c r="H281" s="557"/>
      <c r="I281" s="557"/>
      <c r="J281" s="556"/>
      <c r="K281" s="5362"/>
      <c r="L281" s="559" t="s">
        <v>907</v>
      </c>
      <c r="M281" s="560">
        <v>31.5</v>
      </c>
      <c r="N281" s="560">
        <v>37</v>
      </c>
      <c r="O281" s="560">
        <v>7.15</v>
      </c>
      <c r="P281" s="561">
        <f>M281*N281</f>
        <v>1165.5</v>
      </c>
      <c r="Q281" s="562">
        <f>O281*P281</f>
        <v>8333.3250000000007</v>
      </c>
      <c r="R281" s="563"/>
      <c r="S281" s="563"/>
      <c r="T281" s="564"/>
      <c r="U281" s="565"/>
      <c r="V281" s="565"/>
      <c r="W281" s="565"/>
      <c r="X281" s="566"/>
      <c r="Y281" s="566"/>
      <c r="Z281" s="565"/>
      <c r="AA281" s="568"/>
      <c r="AB281" s="569"/>
      <c r="AC281" s="568"/>
      <c r="AD281" s="569"/>
      <c r="AE281" s="5417"/>
      <c r="AF281" s="5365"/>
      <c r="AG281" s="5391"/>
      <c r="AH281" s="673"/>
      <c r="AI281" s="571" t="s">
        <v>1433</v>
      </c>
      <c r="AJ281" s="553"/>
      <c r="AK281" s="5367"/>
      <c r="AL281" s="5368"/>
      <c r="AM281" s="5354"/>
      <c r="AN281" s="5355"/>
      <c r="AO281" s="5385"/>
      <c r="AP281" s="5368"/>
      <c r="AQ281" s="5354"/>
      <c r="AR281" s="5355"/>
      <c r="AS281" s="5385"/>
      <c r="AT281" s="5368"/>
      <c r="AU281" s="5354"/>
      <c r="AV281" s="5355"/>
      <c r="AW281" s="5385"/>
      <c r="AX281" s="5355"/>
      <c r="AY281" s="5385"/>
      <c r="AZ281" s="5386"/>
    </row>
    <row r="282" spans="1:52" s="610" customFormat="1" ht="42" customHeight="1">
      <c r="A282" s="938"/>
      <c r="B282" s="939"/>
      <c r="C282" s="556"/>
      <c r="D282" s="556"/>
      <c r="E282" s="557"/>
      <c r="F282" s="970"/>
      <c r="G282" s="558"/>
      <c r="H282" s="557"/>
      <c r="I282" s="557"/>
      <c r="J282" s="556"/>
      <c r="K282" s="5362"/>
      <c r="L282" s="559" t="s">
        <v>1434</v>
      </c>
      <c r="M282" s="560">
        <v>22</v>
      </c>
      <c r="N282" s="560">
        <v>36.5</v>
      </c>
      <c r="O282" s="560">
        <f>19.45-12.05</f>
        <v>7.3999999999999986</v>
      </c>
      <c r="P282" s="561">
        <f>M282*N282</f>
        <v>803</v>
      </c>
      <c r="Q282" s="562">
        <f>O282*P282</f>
        <v>5942.1999999999989</v>
      </c>
      <c r="R282" s="563"/>
      <c r="S282" s="563"/>
      <c r="T282" s="564"/>
      <c r="U282" s="565"/>
      <c r="V282" s="565"/>
      <c r="W282" s="565"/>
      <c r="X282" s="566"/>
      <c r="Y282" s="566"/>
      <c r="Z282" s="565"/>
      <c r="AA282" s="568"/>
      <c r="AB282" s="569"/>
      <c r="AC282" s="568"/>
      <c r="AD282" s="569"/>
      <c r="AE282" s="5417"/>
      <c r="AF282" s="5365"/>
      <c r="AG282" s="5391"/>
      <c r="AH282" s="673"/>
      <c r="AI282" s="571" t="s">
        <v>1435</v>
      </c>
      <c r="AJ282" s="553"/>
      <c r="AK282" s="5367"/>
      <c r="AL282" s="5368"/>
      <c r="AM282" s="5354"/>
      <c r="AN282" s="5355"/>
      <c r="AO282" s="5385"/>
      <c r="AP282" s="5368"/>
      <c r="AQ282" s="5354"/>
      <c r="AR282" s="5355"/>
      <c r="AS282" s="5385"/>
      <c r="AT282" s="5368"/>
      <c r="AU282" s="5354"/>
      <c r="AV282" s="5355"/>
      <c r="AW282" s="5385"/>
      <c r="AX282" s="5355"/>
      <c r="AY282" s="5385"/>
      <c r="AZ282" s="5386"/>
    </row>
    <row r="283" spans="1:52" s="610" customFormat="1" ht="42" customHeight="1">
      <c r="A283" s="938"/>
      <c r="B283" s="939"/>
      <c r="C283" s="556"/>
      <c r="D283" s="556"/>
      <c r="E283" s="557"/>
      <c r="F283" s="970"/>
      <c r="G283" s="558"/>
      <c r="H283" s="557"/>
      <c r="I283" s="557"/>
      <c r="J283" s="556"/>
      <c r="K283" s="5362"/>
      <c r="L283" s="559" t="s">
        <v>1436</v>
      </c>
      <c r="M283" s="560">
        <v>22</v>
      </c>
      <c r="N283" s="560">
        <v>36.5</v>
      </c>
      <c r="O283" s="560">
        <f>25.45-19.45</f>
        <v>6</v>
      </c>
      <c r="P283" s="561">
        <f>M283*N283</f>
        <v>803</v>
      </c>
      <c r="Q283" s="562">
        <f>O283*P283</f>
        <v>4818</v>
      </c>
      <c r="R283" s="563"/>
      <c r="S283" s="563"/>
      <c r="T283" s="564"/>
      <c r="U283" s="565"/>
      <c r="V283" s="565"/>
      <c r="W283" s="565"/>
      <c r="X283" s="566"/>
      <c r="Y283" s="566"/>
      <c r="Z283" s="565"/>
      <c r="AA283" s="568"/>
      <c r="AB283" s="569"/>
      <c r="AC283" s="568"/>
      <c r="AD283" s="569"/>
      <c r="AE283" s="5417"/>
      <c r="AF283" s="5365"/>
      <c r="AG283" s="5391"/>
      <c r="AH283" s="673"/>
      <c r="AI283" s="579" t="s">
        <v>1437</v>
      </c>
      <c r="AJ283" s="553"/>
      <c r="AK283" s="5367"/>
      <c r="AL283" s="5368"/>
      <c r="AM283" s="5354"/>
      <c r="AN283" s="5355"/>
      <c r="AO283" s="5385"/>
      <c r="AP283" s="5368"/>
      <c r="AQ283" s="5354"/>
      <c r="AR283" s="5355"/>
      <c r="AS283" s="5385"/>
      <c r="AT283" s="5368"/>
      <c r="AU283" s="5354"/>
      <c r="AV283" s="5355"/>
      <c r="AW283" s="5385"/>
      <c r="AX283" s="5355"/>
      <c r="AY283" s="5385"/>
      <c r="AZ283" s="5386"/>
    </row>
    <row r="284" spans="1:52" s="610" customFormat="1" ht="42" customHeight="1">
      <c r="A284" s="938"/>
      <c r="B284" s="939"/>
      <c r="C284" s="556"/>
      <c r="D284" s="556"/>
      <c r="E284" s="557"/>
      <c r="F284" s="971"/>
      <c r="G284" s="557"/>
      <c r="H284" s="557"/>
      <c r="I284" s="557"/>
      <c r="J284" s="556"/>
      <c r="K284" s="5362"/>
      <c r="L284" s="559" t="s">
        <v>1438</v>
      </c>
      <c r="M284" s="560">
        <v>13</v>
      </c>
      <c r="N284" s="560">
        <v>22.9</v>
      </c>
      <c r="O284" s="560">
        <f>33.45-25.45</f>
        <v>8.0000000000000036</v>
      </c>
      <c r="P284" s="897">
        <f>M284*N284</f>
        <v>297.7</v>
      </c>
      <c r="Q284" s="562">
        <f>O284*P284</f>
        <v>2381.6000000000008</v>
      </c>
      <c r="R284" s="563"/>
      <c r="S284" s="563"/>
      <c r="T284" s="564"/>
      <c r="U284" s="565"/>
      <c r="V284" s="565"/>
      <c r="W284" s="565"/>
      <c r="X284" s="566"/>
      <c r="Y284" s="566"/>
      <c r="Z284" s="565"/>
      <c r="AA284" s="568"/>
      <c r="AB284" s="569"/>
      <c r="AC284" s="568"/>
      <c r="AD284" s="569"/>
      <c r="AE284" s="5417"/>
      <c r="AF284" s="5365"/>
      <c r="AG284" s="5391"/>
      <c r="AH284" s="972"/>
      <c r="AI284" s="571" t="s">
        <v>1439</v>
      </c>
      <c r="AJ284" s="553"/>
      <c r="AK284" s="5367"/>
      <c r="AL284" s="5368"/>
      <c r="AM284" s="5354"/>
      <c r="AN284" s="5355"/>
      <c r="AO284" s="5385"/>
      <c r="AP284" s="5368"/>
      <c r="AQ284" s="5354"/>
      <c r="AR284" s="5355"/>
      <c r="AS284" s="5385"/>
      <c r="AT284" s="5368"/>
      <c r="AU284" s="5354"/>
      <c r="AV284" s="5355"/>
      <c r="AW284" s="5385"/>
      <c r="AX284" s="5355"/>
      <c r="AY284" s="5385"/>
      <c r="AZ284" s="5386"/>
    </row>
    <row r="285" spans="1:52" s="610" customFormat="1" ht="42" customHeight="1">
      <c r="A285" s="938"/>
      <c r="B285" s="939"/>
      <c r="C285" s="580" t="str">
        <f>C280</f>
        <v>WP-2PP</v>
      </c>
      <c r="D285" s="580"/>
      <c r="E285" s="581"/>
      <c r="F285" s="973"/>
      <c r="G285" s="581"/>
      <c r="H285" s="581"/>
      <c r="I285" s="581"/>
      <c r="J285" s="580"/>
      <c r="K285" s="581"/>
      <c r="L285" s="582" t="s">
        <v>855</v>
      </c>
      <c r="M285" s="583"/>
      <c r="N285" s="583"/>
      <c r="O285" s="584"/>
      <c r="P285" s="605">
        <f>SUM(P280:P284)*J280</f>
        <v>4234.7</v>
      </c>
      <c r="Q285" s="975">
        <f>SUM(Q280:Q284)*J280</f>
        <v>27186.075000000001</v>
      </c>
      <c r="R285" s="587"/>
      <c r="S285" s="587"/>
      <c r="T285" s="588"/>
      <c r="U285" s="589"/>
      <c r="V285" s="589"/>
      <c r="W285" s="589"/>
      <c r="X285" s="590"/>
      <c r="Y285" s="590"/>
      <c r="Z285" s="589"/>
      <c r="AA285" s="591"/>
      <c r="AB285" s="592"/>
      <c r="AC285" s="591"/>
      <c r="AD285" s="592"/>
      <c r="AE285" s="5418"/>
      <c r="AF285" s="5366"/>
      <c r="AG285" s="5392"/>
      <c r="AH285" s="699"/>
      <c r="AI285" s="595"/>
      <c r="AJ285" s="553" t="str">
        <f>I280</f>
        <v>B</v>
      </c>
      <c r="AK285" s="5367"/>
      <c r="AL285" s="5368"/>
      <c r="AM285" s="5354"/>
      <c r="AN285" s="5355"/>
      <c r="AO285" s="5385"/>
      <c r="AP285" s="5368"/>
      <c r="AQ285" s="5354"/>
      <c r="AR285" s="5355"/>
      <c r="AS285" s="5385"/>
      <c r="AT285" s="5368"/>
      <c r="AU285" s="5354"/>
      <c r="AV285" s="5355"/>
      <c r="AW285" s="5385"/>
      <c r="AX285" s="5355"/>
      <c r="AY285" s="5385"/>
      <c r="AZ285" s="5386"/>
    </row>
    <row r="286" spans="1:52" s="610" customFormat="1" ht="42" customHeight="1">
      <c r="A286" s="938"/>
      <c r="B286" s="939"/>
      <c r="C286" s="536" t="s">
        <v>1440</v>
      </c>
      <c r="D286" s="536" t="s">
        <v>1441</v>
      </c>
      <c r="E286" s="537" t="s">
        <v>1442</v>
      </c>
      <c r="F286" s="538" t="s">
        <v>1443</v>
      </c>
      <c r="G286" s="539"/>
      <c r="H286" s="537" t="s">
        <v>1444</v>
      </c>
      <c r="I286" s="537" t="s">
        <v>1038</v>
      </c>
      <c r="J286" s="536">
        <v>1</v>
      </c>
      <c r="K286" s="5361"/>
      <c r="L286" s="540" t="s">
        <v>1445</v>
      </c>
      <c r="M286" s="541">
        <v>120</v>
      </c>
      <c r="N286" s="541">
        <v>112</v>
      </c>
      <c r="O286" s="541">
        <v>45.1</v>
      </c>
      <c r="P286" s="542">
        <f>M286*N286</f>
        <v>13440</v>
      </c>
      <c r="Q286" s="543">
        <f>O286*P286</f>
        <v>606144</v>
      </c>
      <c r="R286" s="544"/>
      <c r="S286" s="544"/>
      <c r="T286" s="545" t="s">
        <v>1260</v>
      </c>
      <c r="U286" s="546"/>
      <c r="V286" s="546"/>
      <c r="W286" s="546"/>
      <c r="X286" s="547" t="s">
        <v>833</v>
      </c>
      <c r="Y286" s="547" t="s">
        <v>1119</v>
      </c>
      <c r="Z286" s="546" t="s">
        <v>833</v>
      </c>
      <c r="AA286" s="549"/>
      <c r="AB286" s="550"/>
      <c r="AC286" s="549"/>
      <c r="AD286" s="550"/>
      <c r="AE286" s="5416"/>
      <c r="AF286" s="5364">
        <v>16</v>
      </c>
      <c r="AG286" s="5390" t="s">
        <v>1446</v>
      </c>
      <c r="AH286" s="547" t="s">
        <v>1260</v>
      </c>
      <c r="AI286" s="552" t="s">
        <v>1447</v>
      </c>
      <c r="AJ286" s="553"/>
      <c r="AK286" s="5367"/>
      <c r="AL286" s="5368"/>
      <c r="AM286" s="5354"/>
      <c r="AN286" s="5355"/>
      <c r="AO286" s="5385"/>
      <c r="AP286" s="5368"/>
      <c r="AQ286" s="5354"/>
      <c r="AR286" s="5355"/>
      <c r="AS286" s="5385"/>
      <c r="AT286" s="5368"/>
      <c r="AU286" s="5354"/>
      <c r="AV286" s="5355"/>
      <c r="AW286" s="5385">
        <v>43636</v>
      </c>
      <c r="AX286" s="5355">
        <v>43636</v>
      </c>
      <c r="AY286" s="5385">
        <v>43672</v>
      </c>
      <c r="AZ286" s="5386"/>
    </row>
    <row r="287" spans="1:52" s="610" customFormat="1" ht="42" customHeight="1">
      <c r="A287" s="938"/>
      <c r="B287" s="939"/>
      <c r="C287" s="556"/>
      <c r="D287" s="556"/>
      <c r="E287" s="557"/>
      <c r="F287" s="558"/>
      <c r="G287" s="558"/>
      <c r="H287" s="557"/>
      <c r="I287" s="557"/>
      <c r="J287" s="556"/>
      <c r="K287" s="5362"/>
      <c r="L287" s="559" t="s">
        <v>1448</v>
      </c>
      <c r="M287" s="560">
        <v>65</v>
      </c>
      <c r="N287" s="560">
        <v>112</v>
      </c>
      <c r="O287" s="560">
        <v>8</v>
      </c>
      <c r="P287" s="561">
        <f t="shared" ref="P287:P289" si="43">M287*N287</f>
        <v>7280</v>
      </c>
      <c r="Q287" s="562">
        <f t="shared" ref="Q287:Q290" si="44">O287*P287</f>
        <v>58240</v>
      </c>
      <c r="R287" s="563"/>
      <c r="S287" s="563"/>
      <c r="T287" s="564"/>
      <c r="U287" s="565"/>
      <c r="V287" s="565"/>
      <c r="W287" s="565"/>
      <c r="X287" s="566"/>
      <c r="Y287" s="566"/>
      <c r="Z287" s="565"/>
      <c r="AA287" s="568"/>
      <c r="AB287" s="569"/>
      <c r="AC287" s="568"/>
      <c r="AD287" s="569"/>
      <c r="AE287" s="5417"/>
      <c r="AF287" s="5365"/>
      <c r="AG287" s="5391"/>
      <c r="AH287" s="566"/>
      <c r="AI287" s="571" t="s">
        <v>1449</v>
      </c>
      <c r="AJ287" s="553"/>
      <c r="AK287" s="5367"/>
      <c r="AL287" s="5368"/>
      <c r="AM287" s="5354"/>
      <c r="AN287" s="5355"/>
      <c r="AO287" s="5385"/>
      <c r="AP287" s="5368"/>
      <c r="AQ287" s="5354"/>
      <c r="AR287" s="5355"/>
      <c r="AS287" s="5385"/>
      <c r="AT287" s="5368"/>
      <c r="AU287" s="5354"/>
      <c r="AV287" s="5355"/>
      <c r="AW287" s="5385"/>
      <c r="AX287" s="5355"/>
      <c r="AY287" s="5385"/>
      <c r="AZ287" s="5386"/>
    </row>
    <row r="288" spans="1:52" s="610" customFormat="1" ht="42" customHeight="1">
      <c r="A288" s="938"/>
      <c r="B288" s="939"/>
      <c r="C288" s="556"/>
      <c r="D288" s="556"/>
      <c r="E288" s="557"/>
      <c r="F288" s="558"/>
      <c r="G288" s="558"/>
      <c r="H288" s="557"/>
      <c r="I288" s="557"/>
      <c r="J288" s="556"/>
      <c r="K288" s="5362"/>
      <c r="L288" s="559" t="s">
        <v>1450</v>
      </c>
      <c r="M288" s="560">
        <v>65</v>
      </c>
      <c r="N288" s="560">
        <v>18</v>
      </c>
      <c r="O288" s="560">
        <v>4</v>
      </c>
      <c r="P288" s="561">
        <f>M288*N288*2</f>
        <v>2340</v>
      </c>
      <c r="Q288" s="562">
        <f t="shared" si="44"/>
        <v>9360</v>
      </c>
      <c r="R288" s="563"/>
      <c r="S288" s="563"/>
      <c r="T288" s="564"/>
      <c r="U288" s="565"/>
      <c r="V288" s="565"/>
      <c r="W288" s="565"/>
      <c r="X288" s="566"/>
      <c r="Y288" s="566"/>
      <c r="Z288" s="565"/>
      <c r="AA288" s="568"/>
      <c r="AB288" s="569"/>
      <c r="AC288" s="568"/>
      <c r="AD288" s="569"/>
      <c r="AE288" s="5417"/>
      <c r="AF288" s="5365"/>
      <c r="AG288" s="5391"/>
      <c r="AH288" s="566"/>
      <c r="AI288" s="571"/>
      <c r="AJ288" s="553"/>
      <c r="AK288" s="5367"/>
      <c r="AL288" s="5368"/>
      <c r="AM288" s="5354"/>
      <c r="AN288" s="5355"/>
      <c r="AO288" s="5385"/>
      <c r="AP288" s="5368"/>
      <c r="AQ288" s="5354"/>
      <c r="AR288" s="5355"/>
      <c r="AS288" s="5385"/>
      <c r="AT288" s="5368"/>
      <c r="AU288" s="5354"/>
      <c r="AV288" s="5355"/>
      <c r="AW288" s="5385"/>
      <c r="AX288" s="5355"/>
      <c r="AY288" s="5385"/>
      <c r="AZ288" s="5386"/>
    </row>
    <row r="289" spans="1:52" s="610" customFormat="1" ht="42" customHeight="1">
      <c r="A289" s="938"/>
      <c r="B289" s="939"/>
      <c r="C289" s="556"/>
      <c r="D289" s="556"/>
      <c r="E289" s="557"/>
      <c r="F289" s="558"/>
      <c r="G289" s="558"/>
      <c r="H289" s="557"/>
      <c r="I289" s="557"/>
      <c r="J289" s="556"/>
      <c r="K289" s="5362"/>
      <c r="L289" s="559" t="s">
        <v>1451</v>
      </c>
      <c r="M289" s="560">
        <v>45</v>
      </c>
      <c r="N289" s="560">
        <v>112</v>
      </c>
      <c r="O289" s="560">
        <v>10.7</v>
      </c>
      <c r="P289" s="561">
        <f t="shared" si="43"/>
        <v>5040</v>
      </c>
      <c r="Q289" s="562">
        <f t="shared" si="44"/>
        <v>53928</v>
      </c>
      <c r="R289" s="563"/>
      <c r="S289" s="563"/>
      <c r="T289" s="564"/>
      <c r="U289" s="565"/>
      <c r="V289" s="565"/>
      <c r="W289" s="565"/>
      <c r="X289" s="566"/>
      <c r="Y289" s="566"/>
      <c r="Z289" s="565"/>
      <c r="AA289" s="568"/>
      <c r="AB289" s="569"/>
      <c r="AC289" s="568"/>
      <c r="AD289" s="569"/>
      <c r="AE289" s="5417"/>
      <c r="AF289" s="5365"/>
      <c r="AG289" s="5391"/>
      <c r="AH289" s="566"/>
      <c r="AI289" s="571"/>
      <c r="AJ289" s="553"/>
      <c r="AK289" s="5367"/>
      <c r="AL289" s="5368"/>
      <c r="AM289" s="5354"/>
      <c r="AN289" s="5355"/>
      <c r="AO289" s="5385"/>
      <c r="AP289" s="5368"/>
      <c r="AQ289" s="5354"/>
      <c r="AR289" s="5355"/>
      <c r="AS289" s="5385"/>
      <c r="AT289" s="5368"/>
      <c r="AU289" s="5354"/>
      <c r="AV289" s="5355"/>
      <c r="AW289" s="5385"/>
      <c r="AX289" s="5355"/>
      <c r="AY289" s="5385"/>
      <c r="AZ289" s="5386"/>
    </row>
    <row r="290" spans="1:52" s="610" customFormat="1" ht="42" customHeight="1">
      <c r="A290" s="938"/>
      <c r="B290" s="939"/>
      <c r="C290" s="556"/>
      <c r="D290" s="556"/>
      <c r="E290" s="557"/>
      <c r="F290" s="558"/>
      <c r="G290" s="558"/>
      <c r="H290" s="557"/>
      <c r="I290" s="557"/>
      <c r="J290" s="556"/>
      <c r="K290" s="5362"/>
      <c r="L290" s="611" t="s">
        <v>1452</v>
      </c>
      <c r="M290" s="612">
        <v>15</v>
      </c>
      <c r="N290" s="612">
        <v>15</v>
      </c>
      <c r="O290" s="612">
        <v>10</v>
      </c>
      <c r="P290" s="614">
        <f>M290*N290*2</f>
        <v>450</v>
      </c>
      <c r="Q290" s="663">
        <f t="shared" si="44"/>
        <v>4500</v>
      </c>
      <c r="R290" s="563"/>
      <c r="S290" s="563"/>
      <c r="T290" s="564"/>
      <c r="U290" s="565"/>
      <c r="V290" s="565"/>
      <c r="W290" s="565"/>
      <c r="X290" s="566"/>
      <c r="Y290" s="566"/>
      <c r="Z290" s="565"/>
      <c r="AA290" s="568"/>
      <c r="AB290" s="569"/>
      <c r="AC290" s="568"/>
      <c r="AD290" s="569"/>
      <c r="AE290" s="5417"/>
      <c r="AF290" s="5365"/>
      <c r="AG290" s="5391"/>
      <c r="AH290" s="566"/>
      <c r="AI290" s="571"/>
      <c r="AJ290" s="553"/>
      <c r="AK290" s="5367"/>
      <c r="AL290" s="5368"/>
      <c r="AM290" s="5354"/>
      <c r="AN290" s="5355"/>
      <c r="AO290" s="5385"/>
      <c r="AP290" s="5368"/>
      <c r="AQ290" s="5354"/>
      <c r="AR290" s="5355"/>
      <c r="AS290" s="5385"/>
      <c r="AT290" s="5368"/>
      <c r="AU290" s="5354"/>
      <c r="AV290" s="5355"/>
      <c r="AW290" s="5385"/>
      <c r="AX290" s="5355"/>
      <c r="AY290" s="5385"/>
      <c r="AZ290" s="5386"/>
    </row>
    <row r="291" spans="1:52" s="610" customFormat="1" ht="42" customHeight="1">
      <c r="A291" s="938"/>
      <c r="B291" s="939"/>
      <c r="C291" s="580" t="str">
        <f>C286</f>
        <v>WP-2창고</v>
      </c>
      <c r="D291" s="580"/>
      <c r="E291" s="581"/>
      <c r="F291" s="581"/>
      <c r="G291" s="581"/>
      <c r="H291" s="581"/>
      <c r="I291" s="581"/>
      <c r="J291" s="580"/>
      <c r="K291" s="5363"/>
      <c r="L291" s="5487" t="s">
        <v>1453</v>
      </c>
      <c r="M291" s="5488"/>
      <c r="N291" s="5488"/>
      <c r="O291" s="5489"/>
      <c r="P291" s="976">
        <f>SUM(P286:P290)*J286</f>
        <v>28550</v>
      </c>
      <c r="Q291" s="586">
        <f>SUM(Q286:S290)*J286</f>
        <v>732172</v>
      </c>
      <c r="R291" s="587"/>
      <c r="S291" s="587"/>
      <c r="T291" s="588"/>
      <c r="U291" s="589"/>
      <c r="V291" s="589"/>
      <c r="W291" s="589"/>
      <c r="X291" s="590"/>
      <c r="Y291" s="590"/>
      <c r="Z291" s="589"/>
      <c r="AA291" s="591"/>
      <c r="AB291" s="592"/>
      <c r="AC291" s="591"/>
      <c r="AD291" s="592"/>
      <c r="AE291" s="5418"/>
      <c r="AF291" s="5366"/>
      <c r="AG291" s="5392"/>
      <c r="AH291" s="594"/>
      <c r="AI291" s="977"/>
      <c r="AJ291" s="553" t="str">
        <f>I286</f>
        <v>CS</v>
      </c>
      <c r="AK291" s="5367"/>
      <c r="AL291" s="5368"/>
      <c r="AM291" s="5354"/>
      <c r="AN291" s="5355"/>
      <c r="AO291" s="5385"/>
      <c r="AP291" s="5368"/>
      <c r="AQ291" s="5354"/>
      <c r="AR291" s="5355"/>
      <c r="AS291" s="5385"/>
      <c r="AT291" s="5368"/>
      <c r="AU291" s="5354"/>
      <c r="AV291" s="5355"/>
      <c r="AW291" s="5385"/>
      <c r="AX291" s="5355"/>
      <c r="AY291" s="5385"/>
      <c r="AZ291" s="5386"/>
    </row>
    <row r="292" spans="1:52" s="610" customFormat="1" ht="27">
      <c r="A292" s="938"/>
      <c r="B292" s="939"/>
      <c r="C292" s="727" t="s">
        <v>1454</v>
      </c>
      <c r="D292" s="727" t="s">
        <v>1455</v>
      </c>
      <c r="E292" s="624" t="s">
        <v>1456</v>
      </c>
      <c r="F292" s="725" t="s">
        <v>1457</v>
      </c>
      <c r="G292" s="726"/>
      <c r="H292" s="624" t="s">
        <v>1458</v>
      </c>
      <c r="I292" s="624" t="s">
        <v>1459</v>
      </c>
      <c r="J292" s="727"/>
      <c r="K292" s="5433" t="s">
        <v>1026</v>
      </c>
      <c r="L292" s="718" t="s">
        <v>791</v>
      </c>
      <c r="M292" s="719">
        <v>18</v>
      </c>
      <c r="N292" s="719">
        <v>24</v>
      </c>
      <c r="O292" s="719">
        <v>6</v>
      </c>
      <c r="P292" s="628">
        <f>M292*N292</f>
        <v>432</v>
      </c>
      <c r="Q292" s="746">
        <f>O292*P292</f>
        <v>2592</v>
      </c>
      <c r="R292" s="731"/>
      <c r="S292" s="731"/>
      <c r="T292" s="978" t="s">
        <v>945</v>
      </c>
      <c r="U292" s="733"/>
      <c r="V292" s="733"/>
      <c r="W292" s="733"/>
      <c r="X292" s="734" t="s">
        <v>935</v>
      </c>
      <c r="Y292" s="734" t="s">
        <v>935</v>
      </c>
      <c r="Z292" s="733" t="s">
        <v>935</v>
      </c>
      <c r="AA292" s="736"/>
      <c r="AB292" s="735"/>
      <c r="AC292" s="736"/>
      <c r="AD292" s="735"/>
      <c r="AE292" s="5434"/>
      <c r="AF292" s="5430">
        <v>16</v>
      </c>
      <c r="AG292" s="5437" t="s">
        <v>979</v>
      </c>
      <c r="AH292" s="734" t="s">
        <v>935</v>
      </c>
      <c r="AI292" s="737" t="s">
        <v>1460</v>
      </c>
      <c r="AJ292" s="553"/>
      <c r="AK292" s="5367"/>
      <c r="AL292" s="5368"/>
      <c r="AM292" s="5354"/>
      <c r="AN292" s="5355"/>
      <c r="AO292" s="5385"/>
      <c r="AP292" s="5368"/>
      <c r="AQ292" s="5354"/>
      <c r="AR292" s="5355"/>
      <c r="AS292" s="5385"/>
      <c r="AT292" s="5368"/>
      <c r="AU292" s="5354"/>
      <c r="AV292" s="5355"/>
      <c r="AW292" s="5385">
        <v>43636</v>
      </c>
      <c r="AX292" s="5355">
        <v>43636</v>
      </c>
      <c r="AY292" s="5385">
        <v>43672</v>
      </c>
      <c r="AZ292" s="5386"/>
    </row>
    <row r="293" spans="1:52" s="610" customFormat="1" ht="27">
      <c r="A293" s="938"/>
      <c r="B293" s="939"/>
      <c r="C293" s="620"/>
      <c r="D293" s="620"/>
      <c r="E293" s="621"/>
      <c r="F293" s="623"/>
      <c r="G293" s="623"/>
      <c r="H293" s="621"/>
      <c r="I293" s="621"/>
      <c r="J293" s="620"/>
      <c r="K293" s="5410"/>
      <c r="L293" s="648"/>
      <c r="M293" s="752"/>
      <c r="N293" s="752"/>
      <c r="O293" s="752"/>
      <c r="P293" s="753"/>
      <c r="Q293" s="754"/>
      <c r="R293" s="630"/>
      <c r="S293" s="630"/>
      <c r="T293" s="979"/>
      <c r="U293" s="633"/>
      <c r="V293" s="633"/>
      <c r="W293" s="633"/>
      <c r="X293" s="632"/>
      <c r="Y293" s="632"/>
      <c r="Z293" s="633"/>
      <c r="AA293" s="634"/>
      <c r="AB293" s="635"/>
      <c r="AC293" s="634"/>
      <c r="AD293" s="635"/>
      <c r="AE293" s="5435"/>
      <c r="AF293" s="5431"/>
      <c r="AG293" s="5438"/>
      <c r="AH293" s="632"/>
      <c r="AI293" s="638" t="s">
        <v>1461</v>
      </c>
      <c r="AJ293" s="553"/>
      <c r="AK293" s="5367"/>
      <c r="AL293" s="5368"/>
      <c r="AM293" s="5354"/>
      <c r="AN293" s="5355"/>
      <c r="AO293" s="5385"/>
      <c r="AP293" s="5368"/>
      <c r="AQ293" s="5354"/>
      <c r="AR293" s="5355"/>
      <c r="AS293" s="5385"/>
      <c r="AT293" s="5368"/>
      <c r="AU293" s="5354"/>
      <c r="AV293" s="5355"/>
      <c r="AW293" s="5385"/>
      <c r="AX293" s="5355"/>
      <c r="AY293" s="5385"/>
      <c r="AZ293" s="5386"/>
    </row>
    <row r="294" spans="1:52" s="610" customFormat="1" ht="27">
      <c r="A294" s="938"/>
      <c r="B294" s="939"/>
      <c r="C294" s="647" t="str">
        <f>C292</f>
        <v>WP-2PP</v>
      </c>
      <c r="D294" s="647"/>
      <c r="E294" s="648"/>
      <c r="F294" s="648"/>
      <c r="G294" s="648"/>
      <c r="H294" s="648"/>
      <c r="I294" s="648"/>
      <c r="J294" s="647"/>
      <c r="K294" s="5411"/>
      <c r="L294" s="820" t="s">
        <v>1333</v>
      </c>
      <c r="M294" s="821"/>
      <c r="N294" s="821"/>
      <c r="O294" s="822"/>
      <c r="P294" s="744">
        <f>SUM(P292)*J292</f>
        <v>0</v>
      </c>
      <c r="Q294" s="650">
        <f>SUM(Q292)*J286</f>
        <v>2592</v>
      </c>
      <c r="R294" s="651"/>
      <c r="S294" s="651"/>
      <c r="T294" s="652"/>
      <c r="U294" s="654"/>
      <c r="V294" s="654"/>
      <c r="W294" s="654"/>
      <c r="X294" s="655"/>
      <c r="Y294" s="655"/>
      <c r="Z294" s="654"/>
      <c r="AA294" s="656"/>
      <c r="AB294" s="657"/>
      <c r="AC294" s="656"/>
      <c r="AD294" s="657"/>
      <c r="AE294" s="5436"/>
      <c r="AF294" s="5432"/>
      <c r="AG294" s="5439"/>
      <c r="AH294" s="660"/>
      <c r="AI294" s="646" t="s">
        <v>1462</v>
      </c>
      <c r="AJ294" s="553"/>
      <c r="AK294" s="5367"/>
      <c r="AL294" s="5368"/>
      <c r="AM294" s="5354"/>
      <c r="AN294" s="5355"/>
      <c r="AO294" s="5385"/>
      <c r="AP294" s="5368"/>
      <c r="AQ294" s="5354"/>
      <c r="AR294" s="5355"/>
      <c r="AS294" s="5385"/>
      <c r="AT294" s="5368"/>
      <c r="AU294" s="5354"/>
      <c r="AV294" s="5355"/>
      <c r="AW294" s="5385"/>
      <c r="AX294" s="5355"/>
      <c r="AY294" s="5385"/>
      <c r="AZ294" s="5386"/>
    </row>
    <row r="295" spans="1:52" s="610" customFormat="1" ht="42" customHeight="1">
      <c r="A295" s="938"/>
      <c r="B295" s="939"/>
      <c r="C295" s="536" t="s">
        <v>1463</v>
      </c>
      <c r="D295" s="536" t="s">
        <v>1464</v>
      </c>
      <c r="E295" s="537" t="s">
        <v>1465</v>
      </c>
      <c r="F295" s="538" t="s">
        <v>1466</v>
      </c>
      <c r="G295" s="539"/>
      <c r="H295" s="537" t="s">
        <v>1467</v>
      </c>
      <c r="I295" s="537" t="s">
        <v>1468</v>
      </c>
      <c r="J295" s="536">
        <v>1</v>
      </c>
      <c r="K295" s="5361" t="s">
        <v>1258</v>
      </c>
      <c r="L295" s="540" t="s">
        <v>819</v>
      </c>
      <c r="M295" s="541">
        <v>5</v>
      </c>
      <c r="N295" s="541">
        <v>6</v>
      </c>
      <c r="O295" s="541">
        <v>3.5</v>
      </c>
      <c r="P295" s="542">
        <f>M295*N295</f>
        <v>30</v>
      </c>
      <c r="Q295" s="543">
        <f>O295*P295</f>
        <v>105</v>
      </c>
      <c r="R295" s="544"/>
      <c r="S295" s="544"/>
      <c r="T295" s="980" t="s">
        <v>945</v>
      </c>
      <c r="U295" s="546"/>
      <c r="V295" s="546"/>
      <c r="W295" s="546"/>
      <c r="X295" s="547" t="s">
        <v>935</v>
      </c>
      <c r="Y295" s="547" t="s">
        <v>935</v>
      </c>
      <c r="Z295" s="546" t="s">
        <v>935</v>
      </c>
      <c r="AA295" s="549"/>
      <c r="AB295" s="550"/>
      <c r="AC295" s="549"/>
      <c r="AD295" s="550"/>
      <c r="AE295" s="823"/>
      <c r="AF295" s="5364">
        <v>16</v>
      </c>
      <c r="AG295" s="5390" t="s">
        <v>979</v>
      </c>
      <c r="AH295" s="547" t="s">
        <v>935</v>
      </c>
      <c r="AI295" s="552" t="s">
        <v>1469</v>
      </c>
      <c r="AJ295" s="553"/>
      <c r="AK295" s="5367"/>
      <c r="AL295" s="5368"/>
      <c r="AM295" s="5354"/>
      <c r="AN295" s="5355"/>
      <c r="AO295" s="5385"/>
      <c r="AP295" s="5368"/>
      <c r="AQ295" s="5354"/>
      <c r="AR295" s="5355"/>
      <c r="AS295" s="5385"/>
      <c r="AT295" s="5368"/>
      <c r="AU295" s="5354"/>
      <c r="AV295" s="5355"/>
      <c r="AW295" s="5385">
        <v>43636</v>
      </c>
      <c r="AX295" s="5355">
        <v>43636</v>
      </c>
      <c r="AY295" s="5385">
        <v>43672</v>
      </c>
      <c r="AZ295" s="5386"/>
    </row>
    <row r="296" spans="1:52" s="610" customFormat="1" ht="42" customHeight="1">
      <c r="A296" s="938"/>
      <c r="B296" s="939"/>
      <c r="C296" s="556"/>
      <c r="D296" s="556"/>
      <c r="E296" s="557"/>
      <c r="F296" s="558"/>
      <c r="G296" s="558"/>
      <c r="H296" s="557"/>
      <c r="I296" s="557"/>
      <c r="J296" s="556"/>
      <c r="K296" s="5362"/>
      <c r="L296" s="581"/>
      <c r="M296" s="825"/>
      <c r="N296" s="825"/>
      <c r="O296" s="825"/>
      <c r="P296" s="763">
        <f t="shared" ref="P296" si="45">M296*N296</f>
        <v>0</v>
      </c>
      <c r="Q296" s="764">
        <f t="shared" ref="Q296" si="46">O296*P296</f>
        <v>0</v>
      </c>
      <c r="R296" s="563"/>
      <c r="S296" s="563"/>
      <c r="T296" s="564"/>
      <c r="U296" s="565"/>
      <c r="V296" s="565"/>
      <c r="W296" s="565"/>
      <c r="X296" s="566"/>
      <c r="Y296" s="566"/>
      <c r="Z296" s="565"/>
      <c r="AA296" s="568"/>
      <c r="AB296" s="569"/>
      <c r="AC296" s="568"/>
      <c r="AD296" s="569"/>
      <c r="AE296" s="5417"/>
      <c r="AF296" s="5365"/>
      <c r="AG296" s="5391"/>
      <c r="AH296" s="566"/>
      <c r="AI296" s="571" t="s">
        <v>1470</v>
      </c>
      <c r="AJ296" s="553"/>
      <c r="AK296" s="5367"/>
      <c r="AL296" s="5368"/>
      <c r="AM296" s="5354"/>
      <c r="AN296" s="5355"/>
      <c r="AO296" s="5385"/>
      <c r="AP296" s="5368"/>
      <c r="AQ296" s="5354"/>
      <c r="AR296" s="5355"/>
      <c r="AS296" s="5385"/>
      <c r="AT296" s="5368"/>
      <c r="AU296" s="5354"/>
      <c r="AV296" s="5355"/>
      <c r="AW296" s="5385"/>
      <c r="AX296" s="5355"/>
      <c r="AY296" s="5385"/>
      <c r="AZ296" s="5386"/>
    </row>
    <row r="297" spans="1:52" s="610" customFormat="1" ht="42" customHeight="1">
      <c r="A297" s="938"/>
      <c r="B297" s="939"/>
      <c r="C297" s="580" t="str">
        <f>C295</f>
        <v>WP-2PP</v>
      </c>
      <c r="D297" s="580"/>
      <c r="E297" s="581"/>
      <c r="F297" s="581"/>
      <c r="G297" s="581"/>
      <c r="H297" s="581"/>
      <c r="I297" s="581"/>
      <c r="J297" s="580"/>
      <c r="K297" s="5363"/>
      <c r="L297" s="582" t="s">
        <v>1333</v>
      </c>
      <c r="M297" s="583"/>
      <c r="N297" s="583"/>
      <c r="O297" s="584"/>
      <c r="P297" s="666">
        <f>SUM(P295:P296)*J295</f>
        <v>30</v>
      </c>
      <c r="Q297" s="586">
        <f>SUM(Q295:Q296)*J295</f>
        <v>105</v>
      </c>
      <c r="R297" s="587"/>
      <c r="S297" s="587"/>
      <c r="T297" s="588"/>
      <c r="U297" s="589"/>
      <c r="V297" s="589"/>
      <c r="W297" s="589"/>
      <c r="X297" s="590"/>
      <c r="Y297" s="590"/>
      <c r="Z297" s="589"/>
      <c r="AA297" s="591"/>
      <c r="AB297" s="592"/>
      <c r="AC297" s="591"/>
      <c r="AD297" s="592"/>
      <c r="AE297" s="5418"/>
      <c r="AF297" s="5366"/>
      <c r="AG297" s="5392"/>
      <c r="AH297" s="594"/>
      <c r="AI297" s="595"/>
      <c r="AJ297" s="553" t="str">
        <f>I295</f>
        <v>PS</v>
      </c>
      <c r="AK297" s="5367"/>
      <c r="AL297" s="5368"/>
      <c r="AM297" s="5354"/>
      <c r="AN297" s="5355"/>
      <c r="AO297" s="5385"/>
      <c r="AP297" s="5368"/>
      <c r="AQ297" s="5354"/>
      <c r="AR297" s="5355"/>
      <c r="AS297" s="5385"/>
      <c r="AT297" s="5368"/>
      <c r="AU297" s="5354"/>
      <c r="AV297" s="5355"/>
      <c r="AW297" s="5385"/>
      <c r="AX297" s="5355"/>
      <c r="AY297" s="5385"/>
      <c r="AZ297" s="5386"/>
    </row>
    <row r="298" spans="1:52" s="610" customFormat="1" ht="33">
      <c r="A298" s="938"/>
      <c r="B298" s="939"/>
      <c r="C298" s="727" t="s">
        <v>1463</v>
      </c>
      <c r="D298" s="727" t="s">
        <v>1471</v>
      </c>
      <c r="E298" s="624"/>
      <c r="F298" s="725" t="s">
        <v>1472</v>
      </c>
      <c r="G298" s="726" t="s">
        <v>1473</v>
      </c>
      <c r="H298" s="624" t="s">
        <v>1474</v>
      </c>
      <c r="I298" s="624" t="s">
        <v>969</v>
      </c>
      <c r="J298" s="727"/>
      <c r="K298" s="5433" t="s">
        <v>1475</v>
      </c>
      <c r="L298" s="718" t="s">
        <v>1365</v>
      </c>
      <c r="M298" s="818">
        <v>17</v>
      </c>
      <c r="N298" s="818">
        <v>18</v>
      </c>
      <c r="O298" s="818">
        <v>4</v>
      </c>
      <c r="P298" s="628">
        <f>M298*N298</f>
        <v>306</v>
      </c>
      <c r="Q298" s="746">
        <f>O298*P298</f>
        <v>1224</v>
      </c>
      <c r="R298" s="731"/>
      <c r="S298" s="731"/>
      <c r="T298" s="732" t="s">
        <v>86</v>
      </c>
      <c r="U298" s="733"/>
      <c r="V298" s="733"/>
      <c r="W298" s="733"/>
      <c r="X298" s="734" t="s">
        <v>935</v>
      </c>
      <c r="Y298" s="734" t="s">
        <v>935</v>
      </c>
      <c r="Z298" s="733" t="s">
        <v>945</v>
      </c>
      <c r="AA298" s="736"/>
      <c r="AB298" s="735"/>
      <c r="AC298" s="736"/>
      <c r="AD298" s="735"/>
      <c r="AE298" s="981"/>
      <c r="AF298" s="5430">
        <v>16</v>
      </c>
      <c r="AG298" s="5437" t="s">
        <v>979</v>
      </c>
      <c r="AH298" s="734" t="s">
        <v>794</v>
      </c>
      <c r="AI298" s="737" t="s">
        <v>1476</v>
      </c>
      <c r="AJ298" s="553"/>
      <c r="AK298" s="5367"/>
      <c r="AL298" s="5368"/>
      <c r="AM298" s="5354"/>
      <c r="AN298" s="5355"/>
      <c r="AO298" s="5385"/>
      <c r="AP298" s="5368"/>
      <c r="AQ298" s="5354"/>
      <c r="AR298" s="5355"/>
      <c r="AS298" s="5385"/>
      <c r="AT298" s="5368"/>
      <c r="AU298" s="5354"/>
      <c r="AV298" s="5355"/>
      <c r="AW298" s="5385">
        <v>43636</v>
      </c>
      <c r="AX298" s="5355">
        <v>43636</v>
      </c>
      <c r="AY298" s="5385">
        <v>43672</v>
      </c>
      <c r="AZ298" s="5386"/>
    </row>
    <row r="299" spans="1:52" s="610" customFormat="1" ht="27">
      <c r="A299" s="938"/>
      <c r="B299" s="939"/>
      <c r="C299" s="620"/>
      <c r="D299" s="620"/>
      <c r="E299" s="621"/>
      <c r="F299" s="623"/>
      <c r="G299" s="623"/>
      <c r="H299" s="621"/>
      <c r="I299" s="621"/>
      <c r="J299" s="620"/>
      <c r="K299" s="5410"/>
      <c r="L299" s="648"/>
      <c r="M299" s="982">
        <v>20.2</v>
      </c>
      <c r="N299" s="982">
        <v>18</v>
      </c>
      <c r="O299" s="982">
        <v>12.5</v>
      </c>
      <c r="P299" s="753">
        <f t="shared" ref="P299" si="47">M299*N299</f>
        <v>363.59999999999997</v>
      </c>
      <c r="Q299" s="754">
        <f t="shared" ref="Q299" si="48">O299*P299</f>
        <v>4545</v>
      </c>
      <c r="R299" s="630"/>
      <c r="S299" s="630"/>
      <c r="T299" s="742"/>
      <c r="U299" s="633"/>
      <c r="V299" s="633"/>
      <c r="W299" s="633"/>
      <c r="X299" s="632"/>
      <c r="Y299" s="632"/>
      <c r="Z299" s="633"/>
      <c r="AA299" s="634"/>
      <c r="AB299" s="635"/>
      <c r="AC299" s="634"/>
      <c r="AD299" s="635"/>
      <c r="AE299" s="5435"/>
      <c r="AF299" s="5431"/>
      <c r="AG299" s="5438"/>
      <c r="AH299" s="632"/>
      <c r="AI299" s="638" t="s">
        <v>1477</v>
      </c>
      <c r="AJ299" s="553"/>
      <c r="AK299" s="5367"/>
      <c r="AL299" s="5368"/>
      <c r="AM299" s="5354"/>
      <c r="AN299" s="5355"/>
      <c r="AO299" s="5385"/>
      <c r="AP299" s="5368"/>
      <c r="AQ299" s="5354"/>
      <c r="AR299" s="5355"/>
      <c r="AS299" s="5385"/>
      <c r="AT299" s="5368"/>
      <c r="AU299" s="5354"/>
      <c r="AV299" s="5355"/>
      <c r="AW299" s="5385"/>
      <c r="AX299" s="5355"/>
      <c r="AY299" s="5385"/>
      <c r="AZ299" s="5386"/>
    </row>
    <row r="300" spans="1:52" s="610" customFormat="1" ht="27">
      <c r="A300" s="938"/>
      <c r="B300" s="939"/>
      <c r="C300" s="647" t="str">
        <f>C298</f>
        <v>WP-2PP</v>
      </c>
      <c r="D300" s="647"/>
      <c r="E300" s="648"/>
      <c r="F300" s="648"/>
      <c r="G300" s="648"/>
      <c r="H300" s="648"/>
      <c r="I300" s="648"/>
      <c r="J300" s="647"/>
      <c r="K300" s="5411"/>
      <c r="L300" s="820" t="s">
        <v>1333</v>
      </c>
      <c r="M300" s="821"/>
      <c r="N300" s="821"/>
      <c r="O300" s="822"/>
      <c r="P300" s="983">
        <f>SUM(P298:P299)*J298</f>
        <v>0</v>
      </c>
      <c r="Q300" s="650">
        <f>SUM(Q298:Q299)*J298</f>
        <v>0</v>
      </c>
      <c r="R300" s="651"/>
      <c r="S300" s="651"/>
      <c r="T300" s="652"/>
      <c r="U300" s="654"/>
      <c r="V300" s="654"/>
      <c r="W300" s="654"/>
      <c r="X300" s="655"/>
      <c r="Y300" s="655"/>
      <c r="Z300" s="654"/>
      <c r="AA300" s="656"/>
      <c r="AB300" s="657"/>
      <c r="AC300" s="656"/>
      <c r="AD300" s="657"/>
      <c r="AE300" s="5436"/>
      <c r="AF300" s="5432"/>
      <c r="AG300" s="5439"/>
      <c r="AH300" s="660"/>
      <c r="AI300" s="745" t="s">
        <v>1462</v>
      </c>
      <c r="AJ300" s="553"/>
      <c r="AK300" s="5367"/>
      <c r="AL300" s="5368"/>
      <c r="AM300" s="5354"/>
      <c r="AN300" s="5355"/>
      <c r="AO300" s="5385"/>
      <c r="AP300" s="5368"/>
      <c r="AQ300" s="5354"/>
      <c r="AR300" s="5355"/>
      <c r="AS300" s="5385"/>
      <c r="AT300" s="5368"/>
      <c r="AU300" s="5354"/>
      <c r="AV300" s="5355"/>
      <c r="AW300" s="5385"/>
      <c r="AX300" s="5355"/>
      <c r="AY300" s="5385"/>
      <c r="AZ300" s="5386"/>
    </row>
    <row r="301" spans="1:52" s="610" customFormat="1" ht="42" customHeight="1">
      <c r="A301" s="938"/>
      <c r="B301" s="939"/>
      <c r="C301" s="536" t="s">
        <v>1478</v>
      </c>
      <c r="D301" s="536" t="s">
        <v>1479</v>
      </c>
      <c r="E301" s="537"/>
      <c r="F301" s="538" t="s">
        <v>1480</v>
      </c>
      <c r="G301" s="539"/>
      <c r="H301" s="537" t="s">
        <v>1481</v>
      </c>
      <c r="I301" s="537" t="s">
        <v>1482</v>
      </c>
      <c r="J301" s="536">
        <v>1</v>
      </c>
      <c r="K301" s="5361" t="s">
        <v>1475</v>
      </c>
      <c r="L301" s="984" t="s">
        <v>819</v>
      </c>
      <c r="M301" s="985">
        <v>11</v>
      </c>
      <c r="N301" s="985">
        <v>11.5</v>
      </c>
      <c r="O301" s="985">
        <v>10</v>
      </c>
      <c r="P301" s="669">
        <f>M301*N301</f>
        <v>126.5</v>
      </c>
      <c r="Q301" s="892">
        <f>O301*P301</f>
        <v>1265</v>
      </c>
      <c r="R301" s="544"/>
      <c r="S301" s="544"/>
      <c r="T301" s="545" t="s">
        <v>833</v>
      </c>
      <c r="U301" s="546"/>
      <c r="V301" s="546"/>
      <c r="W301" s="546"/>
      <c r="X301" s="547" t="s">
        <v>935</v>
      </c>
      <c r="Y301" s="547" t="s">
        <v>794</v>
      </c>
      <c r="Z301" s="546" t="s">
        <v>935</v>
      </c>
      <c r="AA301" s="549"/>
      <c r="AB301" s="550"/>
      <c r="AC301" s="549"/>
      <c r="AD301" s="550"/>
      <c r="AE301" s="823"/>
      <c r="AF301" s="5364">
        <v>16</v>
      </c>
      <c r="AG301" s="5390" t="s">
        <v>979</v>
      </c>
      <c r="AH301" s="547" t="s">
        <v>935</v>
      </c>
      <c r="AI301" s="552" t="s">
        <v>1093</v>
      </c>
      <c r="AJ301" s="553"/>
      <c r="AK301" s="5367"/>
      <c r="AL301" s="5368"/>
      <c r="AM301" s="5354"/>
      <c r="AN301" s="5355"/>
      <c r="AO301" s="5385"/>
      <c r="AP301" s="5368"/>
      <c r="AQ301" s="5354"/>
      <c r="AR301" s="5355"/>
      <c r="AS301" s="5385"/>
      <c r="AT301" s="5368"/>
      <c r="AU301" s="5354"/>
      <c r="AV301" s="5355"/>
      <c r="AW301" s="5385">
        <v>43636</v>
      </c>
      <c r="AX301" s="5355">
        <v>43636</v>
      </c>
      <c r="AY301" s="5385">
        <v>43672</v>
      </c>
      <c r="AZ301" s="5386"/>
    </row>
    <row r="302" spans="1:52" s="610" customFormat="1" ht="42" customHeight="1">
      <c r="A302" s="938"/>
      <c r="B302" s="939"/>
      <c r="C302" s="556"/>
      <c r="D302" s="556"/>
      <c r="E302" s="557"/>
      <c r="F302" s="558"/>
      <c r="G302" s="558"/>
      <c r="H302" s="557"/>
      <c r="I302" s="557"/>
      <c r="J302" s="556"/>
      <c r="K302" s="5362"/>
      <c r="L302" s="974"/>
      <c r="M302" s="986"/>
      <c r="N302" s="986"/>
      <c r="O302" s="986"/>
      <c r="P302" s="987">
        <f t="shared" ref="P302" si="49">M302*N302</f>
        <v>0</v>
      </c>
      <c r="Q302" s="988">
        <f t="shared" ref="Q302" si="50">O302*P302</f>
        <v>0</v>
      </c>
      <c r="R302" s="563"/>
      <c r="S302" s="563"/>
      <c r="T302" s="564"/>
      <c r="U302" s="565"/>
      <c r="V302" s="565"/>
      <c r="W302" s="565"/>
      <c r="X302" s="566"/>
      <c r="Y302" s="566"/>
      <c r="Z302" s="565"/>
      <c r="AA302" s="568"/>
      <c r="AB302" s="569"/>
      <c r="AC302" s="568"/>
      <c r="AD302" s="569"/>
      <c r="AE302" s="5417"/>
      <c r="AF302" s="5365"/>
      <c r="AG302" s="5391"/>
      <c r="AH302" s="566"/>
      <c r="AI302" s="571" t="s">
        <v>1483</v>
      </c>
      <c r="AJ302" s="553"/>
      <c r="AK302" s="5367"/>
      <c r="AL302" s="5368"/>
      <c r="AM302" s="5354"/>
      <c r="AN302" s="5355"/>
      <c r="AO302" s="5385"/>
      <c r="AP302" s="5368"/>
      <c r="AQ302" s="5354"/>
      <c r="AR302" s="5355"/>
      <c r="AS302" s="5385"/>
      <c r="AT302" s="5368"/>
      <c r="AU302" s="5354"/>
      <c r="AV302" s="5355"/>
      <c r="AW302" s="5385"/>
      <c r="AX302" s="5355"/>
      <c r="AY302" s="5385"/>
      <c r="AZ302" s="5386"/>
    </row>
    <row r="303" spans="1:52" s="610" customFormat="1" ht="42" customHeight="1">
      <c r="A303" s="938"/>
      <c r="B303" s="939"/>
      <c r="C303" s="580" t="str">
        <f>C301</f>
        <v>WP-2PE</v>
      </c>
      <c r="D303" s="580"/>
      <c r="E303" s="581"/>
      <c r="F303" s="581"/>
      <c r="G303" s="581"/>
      <c r="H303" s="581"/>
      <c r="I303" s="581"/>
      <c r="J303" s="580"/>
      <c r="K303" s="5363"/>
      <c r="L303" s="686" t="s">
        <v>855</v>
      </c>
      <c r="M303" s="687"/>
      <c r="N303" s="687"/>
      <c r="O303" s="688"/>
      <c r="P303" s="989">
        <f>SUM(P301:P302)*J301</f>
        <v>126.5</v>
      </c>
      <c r="Q303" s="828">
        <f>SUM(Q301:Q302)*J301</f>
        <v>1265</v>
      </c>
      <c r="R303" s="587"/>
      <c r="S303" s="587"/>
      <c r="T303" s="588"/>
      <c r="U303" s="589"/>
      <c r="V303" s="589"/>
      <c r="W303" s="589"/>
      <c r="X303" s="590"/>
      <c r="Y303" s="590"/>
      <c r="Z303" s="589"/>
      <c r="AA303" s="591"/>
      <c r="AB303" s="592"/>
      <c r="AC303" s="591"/>
      <c r="AD303" s="592"/>
      <c r="AE303" s="5418"/>
      <c r="AF303" s="5366"/>
      <c r="AG303" s="5392"/>
      <c r="AH303" s="594"/>
      <c r="AI303" s="595"/>
      <c r="AJ303" s="553" t="str">
        <f>I301</f>
        <v>OS</v>
      </c>
      <c r="AK303" s="5367"/>
      <c r="AL303" s="5368"/>
      <c r="AM303" s="5354"/>
      <c r="AN303" s="5355"/>
      <c r="AO303" s="5385"/>
      <c r="AP303" s="5368"/>
      <c r="AQ303" s="5354"/>
      <c r="AR303" s="5355"/>
      <c r="AS303" s="5385"/>
      <c r="AT303" s="5368"/>
      <c r="AU303" s="5354"/>
      <c r="AV303" s="5355"/>
      <c r="AW303" s="5385"/>
      <c r="AX303" s="5355"/>
      <c r="AY303" s="5385"/>
      <c r="AZ303" s="5386"/>
    </row>
    <row r="304" spans="1:52" s="610" customFormat="1" ht="17.25">
      <c r="A304" s="938"/>
      <c r="B304" s="939"/>
      <c r="C304" s="727"/>
      <c r="D304" s="727" t="s">
        <v>1484</v>
      </c>
      <c r="E304" s="624"/>
      <c r="F304" s="725"/>
      <c r="G304" s="726"/>
      <c r="H304" s="5433" t="s">
        <v>1485</v>
      </c>
      <c r="I304" s="624" t="s">
        <v>1486</v>
      </c>
      <c r="J304" s="727"/>
      <c r="K304" s="5433" t="s">
        <v>1475</v>
      </c>
      <c r="L304" s="718" t="s">
        <v>45</v>
      </c>
      <c r="M304" s="818"/>
      <c r="N304" s="818"/>
      <c r="O304" s="818"/>
      <c r="P304" s="628">
        <f>M304*N304</f>
        <v>0</v>
      </c>
      <c r="Q304" s="746">
        <f>O304*P304</f>
        <v>0</v>
      </c>
      <c r="R304" s="731"/>
      <c r="S304" s="731"/>
      <c r="T304" s="732" t="s">
        <v>833</v>
      </c>
      <c r="U304" s="733"/>
      <c r="V304" s="733"/>
      <c r="W304" s="733"/>
      <c r="X304" s="734" t="s">
        <v>794</v>
      </c>
      <c r="Y304" s="734" t="s">
        <v>794</v>
      </c>
      <c r="Z304" s="733" t="s">
        <v>794</v>
      </c>
      <c r="AA304" s="736"/>
      <c r="AB304" s="735"/>
      <c r="AC304" s="736"/>
      <c r="AD304" s="735"/>
      <c r="AE304" s="981"/>
      <c r="AF304" s="830">
        <v>16</v>
      </c>
      <c r="AG304" s="5437" t="s">
        <v>979</v>
      </c>
      <c r="AH304" s="734" t="s">
        <v>794</v>
      </c>
      <c r="AI304" s="737" t="s">
        <v>1487</v>
      </c>
      <c r="AJ304" s="553"/>
      <c r="AK304" s="5367"/>
      <c r="AL304" s="5368"/>
      <c r="AM304" s="5354"/>
      <c r="AN304" s="5355"/>
      <c r="AO304" s="5385"/>
      <c r="AP304" s="5368"/>
      <c r="AQ304" s="5354"/>
      <c r="AR304" s="5355"/>
      <c r="AS304" s="5385"/>
      <c r="AT304" s="5368"/>
      <c r="AU304" s="5354"/>
      <c r="AV304" s="5355"/>
      <c r="AW304" s="5385">
        <v>43636</v>
      </c>
      <c r="AX304" s="5355">
        <v>43636</v>
      </c>
      <c r="AY304" s="5385">
        <v>43672</v>
      </c>
      <c r="AZ304" s="5386"/>
    </row>
    <row r="305" spans="1:52" s="610" customFormat="1" ht="27">
      <c r="A305" s="938"/>
      <c r="B305" s="939"/>
      <c r="C305" s="620"/>
      <c r="D305" s="620"/>
      <c r="E305" s="621"/>
      <c r="F305" s="623"/>
      <c r="G305" s="623"/>
      <c r="H305" s="5410"/>
      <c r="I305" s="621"/>
      <c r="J305" s="620"/>
      <c r="K305" s="5410"/>
      <c r="L305" s="648"/>
      <c r="M305" s="982"/>
      <c r="N305" s="982"/>
      <c r="O305" s="982"/>
      <c r="P305" s="753">
        <f t="shared" ref="P305" si="51">M305*N305</f>
        <v>0</v>
      </c>
      <c r="Q305" s="754">
        <f t="shared" ref="Q305" si="52">O305*P305</f>
        <v>0</v>
      </c>
      <c r="R305" s="630"/>
      <c r="S305" s="630"/>
      <c r="T305" s="742"/>
      <c r="U305" s="633"/>
      <c r="V305" s="633"/>
      <c r="W305" s="633"/>
      <c r="X305" s="632"/>
      <c r="Y305" s="632"/>
      <c r="Z305" s="633"/>
      <c r="AA305" s="634"/>
      <c r="AB305" s="635"/>
      <c r="AC305" s="634"/>
      <c r="AD305" s="635"/>
      <c r="AE305" s="5435"/>
      <c r="AF305" s="5431"/>
      <c r="AG305" s="5438"/>
      <c r="AH305" s="632"/>
      <c r="AI305" s="646" t="s">
        <v>1300</v>
      </c>
      <c r="AJ305" s="553"/>
      <c r="AK305" s="5367"/>
      <c r="AL305" s="5368"/>
      <c r="AM305" s="5354"/>
      <c r="AN305" s="5355"/>
      <c r="AO305" s="5385"/>
      <c r="AP305" s="5368"/>
      <c r="AQ305" s="5354"/>
      <c r="AR305" s="5355"/>
      <c r="AS305" s="5385"/>
      <c r="AT305" s="5368"/>
      <c r="AU305" s="5354"/>
      <c r="AV305" s="5355"/>
      <c r="AW305" s="5385"/>
      <c r="AX305" s="5355"/>
      <c r="AY305" s="5385"/>
      <c r="AZ305" s="5386"/>
    </row>
    <row r="306" spans="1:52" s="610" customFormat="1" ht="17.25">
      <c r="A306" s="938"/>
      <c r="B306" s="939"/>
      <c r="C306" s="647"/>
      <c r="D306" s="647"/>
      <c r="E306" s="648"/>
      <c r="F306" s="648"/>
      <c r="G306" s="648"/>
      <c r="H306" s="5411"/>
      <c r="I306" s="648"/>
      <c r="J306" s="647"/>
      <c r="K306" s="5411"/>
      <c r="L306" s="5405" t="s">
        <v>1333</v>
      </c>
      <c r="M306" s="5406"/>
      <c r="N306" s="5406"/>
      <c r="O306" s="5407"/>
      <c r="P306" s="744">
        <f>SUM(P304:P305)*J304</f>
        <v>0</v>
      </c>
      <c r="Q306" s="650">
        <f>SUM(Q304:Q305)*J304</f>
        <v>0</v>
      </c>
      <c r="R306" s="651"/>
      <c r="S306" s="651"/>
      <c r="T306" s="652"/>
      <c r="U306" s="654"/>
      <c r="V306" s="654"/>
      <c r="W306" s="654"/>
      <c r="X306" s="655"/>
      <c r="Y306" s="655"/>
      <c r="Z306" s="654"/>
      <c r="AA306" s="656"/>
      <c r="AB306" s="657"/>
      <c r="AC306" s="656"/>
      <c r="AD306" s="657"/>
      <c r="AE306" s="5436"/>
      <c r="AF306" s="5432"/>
      <c r="AG306" s="5439"/>
      <c r="AH306" s="660"/>
      <c r="AI306" s="661"/>
      <c r="AJ306" s="553"/>
      <c r="AK306" s="5367"/>
      <c r="AL306" s="5368"/>
      <c r="AM306" s="5354"/>
      <c r="AN306" s="5355"/>
      <c r="AO306" s="5385"/>
      <c r="AP306" s="5368"/>
      <c r="AQ306" s="5354"/>
      <c r="AR306" s="5355"/>
      <c r="AS306" s="5385"/>
      <c r="AT306" s="5368"/>
      <c r="AU306" s="5354"/>
      <c r="AV306" s="5355"/>
      <c r="AW306" s="5385"/>
      <c r="AX306" s="5355"/>
      <c r="AY306" s="5385"/>
      <c r="AZ306" s="5386"/>
    </row>
    <row r="307" spans="1:52" s="610" customFormat="1" ht="17.25">
      <c r="A307" s="938"/>
      <c r="B307" s="939"/>
      <c r="C307" s="727"/>
      <c r="D307" s="727" t="s">
        <v>1488</v>
      </c>
      <c r="E307" s="624"/>
      <c r="F307" s="725"/>
      <c r="G307" s="726"/>
      <c r="H307" s="5433" t="s">
        <v>1489</v>
      </c>
      <c r="I307" s="624" t="s">
        <v>1486</v>
      </c>
      <c r="J307" s="727"/>
      <c r="K307" s="5433" t="s">
        <v>1057</v>
      </c>
      <c r="L307" s="718" t="s">
        <v>842</v>
      </c>
      <c r="M307" s="818"/>
      <c r="N307" s="818"/>
      <c r="O307" s="818"/>
      <c r="P307" s="628">
        <f>M307*N307</f>
        <v>0</v>
      </c>
      <c r="Q307" s="746">
        <f>O307*P307</f>
        <v>0</v>
      </c>
      <c r="R307" s="731"/>
      <c r="S307" s="731"/>
      <c r="T307" s="732" t="s">
        <v>945</v>
      </c>
      <c r="U307" s="733"/>
      <c r="V307" s="733"/>
      <c r="W307" s="733"/>
      <c r="X307" s="734" t="s">
        <v>935</v>
      </c>
      <c r="Y307" s="734" t="s">
        <v>935</v>
      </c>
      <c r="Z307" s="733" t="s">
        <v>794</v>
      </c>
      <c r="AA307" s="736"/>
      <c r="AB307" s="735"/>
      <c r="AC307" s="736"/>
      <c r="AD307" s="735"/>
      <c r="AE307" s="981"/>
      <c r="AF307" s="830">
        <v>16</v>
      </c>
      <c r="AG307" s="5437" t="s">
        <v>979</v>
      </c>
      <c r="AH307" s="734" t="s">
        <v>794</v>
      </c>
      <c r="AI307" s="737" t="s">
        <v>1487</v>
      </c>
      <c r="AJ307" s="553"/>
      <c r="AK307" s="5367"/>
      <c r="AL307" s="5368"/>
      <c r="AM307" s="5354"/>
      <c r="AN307" s="5355"/>
      <c r="AO307" s="5385"/>
      <c r="AP307" s="5368"/>
      <c r="AQ307" s="5354"/>
      <c r="AR307" s="5355"/>
      <c r="AS307" s="5385"/>
      <c r="AT307" s="5368"/>
      <c r="AU307" s="5354"/>
      <c r="AV307" s="5355"/>
      <c r="AW307" s="5385">
        <v>43636</v>
      </c>
      <c r="AX307" s="5355">
        <v>43636</v>
      </c>
      <c r="AY307" s="5385">
        <v>43672</v>
      </c>
      <c r="AZ307" s="5386"/>
    </row>
    <row r="308" spans="1:52" s="610" customFormat="1" ht="27">
      <c r="A308" s="938"/>
      <c r="B308" s="939"/>
      <c r="C308" s="620"/>
      <c r="D308" s="620"/>
      <c r="E308" s="621"/>
      <c r="F308" s="623"/>
      <c r="G308" s="623"/>
      <c r="H308" s="5410"/>
      <c r="I308" s="621"/>
      <c r="J308" s="620"/>
      <c r="K308" s="5410"/>
      <c r="L308" s="648"/>
      <c r="M308" s="982"/>
      <c r="N308" s="982"/>
      <c r="O308" s="982"/>
      <c r="P308" s="753">
        <f t="shared" ref="P308" si="53">M308*N308</f>
        <v>0</v>
      </c>
      <c r="Q308" s="754">
        <f t="shared" ref="Q308" si="54">O308*P308</f>
        <v>0</v>
      </c>
      <c r="R308" s="630"/>
      <c r="S308" s="630"/>
      <c r="T308" s="742"/>
      <c r="U308" s="633"/>
      <c r="V308" s="633"/>
      <c r="W308" s="633"/>
      <c r="X308" s="632"/>
      <c r="Y308" s="632"/>
      <c r="Z308" s="633"/>
      <c r="AA308" s="634"/>
      <c r="AB308" s="635"/>
      <c r="AC308" s="634"/>
      <c r="AD308" s="635"/>
      <c r="AE308" s="5435"/>
      <c r="AF308" s="5431"/>
      <c r="AG308" s="5438"/>
      <c r="AH308" s="632"/>
      <c r="AI308" s="646" t="s">
        <v>1300</v>
      </c>
      <c r="AJ308" s="553"/>
      <c r="AK308" s="5367"/>
      <c r="AL308" s="5368"/>
      <c r="AM308" s="5354"/>
      <c r="AN308" s="5355"/>
      <c r="AO308" s="5385"/>
      <c r="AP308" s="5368"/>
      <c r="AQ308" s="5354"/>
      <c r="AR308" s="5355"/>
      <c r="AS308" s="5385"/>
      <c r="AT308" s="5368"/>
      <c r="AU308" s="5354"/>
      <c r="AV308" s="5355"/>
      <c r="AW308" s="5385"/>
      <c r="AX308" s="5355"/>
      <c r="AY308" s="5385"/>
      <c r="AZ308" s="5386"/>
    </row>
    <row r="309" spans="1:52" s="610" customFormat="1" ht="17.25">
      <c r="A309" s="938"/>
      <c r="B309" s="939"/>
      <c r="C309" s="647"/>
      <c r="D309" s="647"/>
      <c r="E309" s="648"/>
      <c r="F309" s="648"/>
      <c r="G309" s="648"/>
      <c r="H309" s="5411"/>
      <c r="I309" s="648"/>
      <c r="J309" s="647"/>
      <c r="K309" s="5411"/>
      <c r="L309" s="5405" t="s">
        <v>855</v>
      </c>
      <c r="M309" s="5406"/>
      <c r="N309" s="5406"/>
      <c r="O309" s="5407"/>
      <c r="P309" s="744">
        <f>SUM(P307:P308)*J307</f>
        <v>0</v>
      </c>
      <c r="Q309" s="650">
        <f>SUM(Q307:Q308)*J307</f>
        <v>0</v>
      </c>
      <c r="R309" s="651"/>
      <c r="S309" s="651"/>
      <c r="T309" s="652"/>
      <c r="U309" s="654"/>
      <c r="V309" s="654"/>
      <c r="W309" s="654"/>
      <c r="X309" s="655"/>
      <c r="Y309" s="655"/>
      <c r="Z309" s="654"/>
      <c r="AA309" s="656"/>
      <c r="AB309" s="657"/>
      <c r="AC309" s="656"/>
      <c r="AD309" s="657"/>
      <c r="AE309" s="5436"/>
      <c r="AF309" s="5432"/>
      <c r="AG309" s="5439"/>
      <c r="AH309" s="660"/>
      <c r="AI309" s="661"/>
      <c r="AJ309" s="553"/>
      <c r="AK309" s="5367"/>
      <c r="AL309" s="5368"/>
      <c r="AM309" s="5354"/>
      <c r="AN309" s="5355"/>
      <c r="AO309" s="5385"/>
      <c r="AP309" s="5368"/>
      <c r="AQ309" s="5354"/>
      <c r="AR309" s="5355"/>
      <c r="AS309" s="5385"/>
      <c r="AT309" s="5368"/>
      <c r="AU309" s="5354"/>
      <c r="AV309" s="5355"/>
      <c r="AW309" s="5385"/>
      <c r="AX309" s="5355"/>
      <c r="AY309" s="5385"/>
      <c r="AZ309" s="5386"/>
    </row>
    <row r="310" spans="1:52" s="610" customFormat="1" ht="42" customHeight="1">
      <c r="A310" s="938"/>
      <c r="B310" s="939"/>
      <c r="C310" s="536" t="s">
        <v>1463</v>
      </c>
      <c r="D310" s="990" t="s">
        <v>1484</v>
      </c>
      <c r="E310" s="839" t="s">
        <v>1490</v>
      </c>
      <c r="F310" s="991" t="s">
        <v>1491</v>
      </c>
      <c r="G310" s="992"/>
      <c r="H310" s="537" t="s">
        <v>1492</v>
      </c>
      <c r="I310" s="839" t="s">
        <v>1459</v>
      </c>
      <c r="J310" s="990">
        <v>1</v>
      </c>
      <c r="K310" s="5497" t="s">
        <v>1026</v>
      </c>
      <c r="L310" s="984" t="s">
        <v>1259</v>
      </c>
      <c r="M310" s="541">
        <v>18</v>
      </c>
      <c r="N310" s="541">
        <v>24</v>
      </c>
      <c r="O310" s="993">
        <v>6</v>
      </c>
      <c r="P310" s="669">
        <f>M310*N310</f>
        <v>432</v>
      </c>
      <c r="Q310" s="892">
        <f>O310*P310</f>
        <v>2592</v>
      </c>
      <c r="R310" s="994"/>
      <c r="S310" s="994"/>
      <c r="T310" s="995" t="s">
        <v>833</v>
      </c>
      <c r="U310" s="996"/>
      <c r="V310" s="996"/>
      <c r="W310" s="996"/>
      <c r="X310" s="899" t="s">
        <v>794</v>
      </c>
      <c r="Y310" s="899" t="s">
        <v>935</v>
      </c>
      <c r="Z310" s="996" t="s">
        <v>935</v>
      </c>
      <c r="AA310" s="997"/>
      <c r="AB310" s="998"/>
      <c r="AC310" s="997"/>
      <c r="AD310" s="998"/>
      <c r="AE310" s="999"/>
      <c r="AF310" s="5364">
        <v>16</v>
      </c>
      <c r="AG310" s="5498" t="s">
        <v>961</v>
      </c>
      <c r="AH310" s="899" t="s">
        <v>852</v>
      </c>
      <c r="AI310" s="1000" t="s">
        <v>1493</v>
      </c>
      <c r="AJ310" s="553"/>
      <c r="AK310" s="5367"/>
      <c r="AL310" s="5368"/>
      <c r="AM310" s="5354"/>
      <c r="AN310" s="5355"/>
      <c r="AO310" s="5385"/>
      <c r="AP310" s="5368"/>
      <c r="AQ310" s="5354"/>
      <c r="AR310" s="5355"/>
      <c r="AS310" s="5385"/>
      <c r="AT310" s="5368"/>
      <c r="AU310" s="5354"/>
      <c r="AV310" s="5355"/>
      <c r="AW310" s="5385">
        <v>43636</v>
      </c>
      <c r="AX310" s="5355">
        <v>43636</v>
      </c>
      <c r="AY310" s="5385">
        <v>43672</v>
      </c>
      <c r="AZ310" s="5386"/>
    </row>
    <row r="311" spans="1:52" s="610" customFormat="1" ht="42" customHeight="1">
      <c r="A311" s="938"/>
      <c r="B311" s="939"/>
      <c r="C311" s="1001"/>
      <c r="D311" s="1001"/>
      <c r="E311" s="680"/>
      <c r="F311" s="1002"/>
      <c r="G311" s="1003"/>
      <c r="H311" s="680"/>
      <c r="I311" s="680"/>
      <c r="J311" s="1001"/>
      <c r="K311" s="5422"/>
      <c r="L311" s="974"/>
      <c r="M311" s="986"/>
      <c r="N311" s="986"/>
      <c r="O311" s="986"/>
      <c r="P311" s="987">
        <f t="shared" ref="P311" si="55">M311*N311</f>
        <v>0</v>
      </c>
      <c r="Q311" s="988">
        <f t="shared" ref="Q311" si="56">O311*P311</f>
        <v>0</v>
      </c>
      <c r="R311" s="671"/>
      <c r="S311" s="671"/>
      <c r="T311" s="1004"/>
      <c r="U311" s="674"/>
      <c r="V311" s="674"/>
      <c r="W311" s="674"/>
      <c r="X311" s="673"/>
      <c r="Y311" s="673"/>
      <c r="Z311" s="674"/>
      <c r="AA311" s="675"/>
      <c r="AB311" s="676"/>
      <c r="AC311" s="675"/>
      <c r="AD311" s="676"/>
      <c r="AE311" s="5501"/>
      <c r="AF311" s="5365"/>
      <c r="AG311" s="5499"/>
      <c r="AH311" s="673"/>
      <c r="AI311" s="664"/>
      <c r="AJ311" s="553"/>
      <c r="AK311" s="5367"/>
      <c r="AL311" s="5368"/>
      <c r="AM311" s="5354"/>
      <c r="AN311" s="5355"/>
      <c r="AO311" s="5385"/>
      <c r="AP311" s="5368"/>
      <c r="AQ311" s="5354"/>
      <c r="AR311" s="5355"/>
      <c r="AS311" s="5385"/>
      <c r="AT311" s="5368"/>
      <c r="AU311" s="5354"/>
      <c r="AV311" s="5355"/>
      <c r="AW311" s="5385"/>
      <c r="AX311" s="5355"/>
      <c r="AY311" s="5385"/>
      <c r="AZ311" s="5386"/>
    </row>
    <row r="312" spans="1:52" s="610" customFormat="1" ht="42" customHeight="1">
      <c r="A312" s="938"/>
      <c r="B312" s="939"/>
      <c r="C312" s="1005" t="str">
        <f>C310</f>
        <v>WP-2PP</v>
      </c>
      <c r="D312" s="1005"/>
      <c r="E312" s="974"/>
      <c r="F312" s="974"/>
      <c r="G312" s="974"/>
      <c r="H312" s="974"/>
      <c r="I312" s="974"/>
      <c r="J312" s="1005"/>
      <c r="K312" s="5423"/>
      <c r="L312" s="686" t="s">
        <v>855</v>
      </c>
      <c r="M312" s="687"/>
      <c r="N312" s="687"/>
      <c r="O312" s="688"/>
      <c r="P312" s="1006">
        <f>SUM(P310:P311)*J310</f>
        <v>432</v>
      </c>
      <c r="Q312" s="828">
        <f>SUM(Q310:Q311)*J310</f>
        <v>2592</v>
      </c>
      <c r="R312" s="691"/>
      <c r="S312" s="691"/>
      <c r="T312" s="692"/>
      <c r="U312" s="694"/>
      <c r="V312" s="694"/>
      <c r="W312" s="694"/>
      <c r="X312" s="695"/>
      <c r="Y312" s="695"/>
      <c r="Z312" s="694"/>
      <c r="AA312" s="696"/>
      <c r="AB312" s="697"/>
      <c r="AC312" s="696"/>
      <c r="AD312" s="697"/>
      <c r="AE312" s="5502"/>
      <c r="AF312" s="5366"/>
      <c r="AG312" s="5500"/>
      <c r="AH312" s="699"/>
      <c r="AI312" s="700"/>
      <c r="AJ312" s="553" t="str">
        <f>I310</f>
        <v>CS</v>
      </c>
      <c r="AK312" s="5367"/>
      <c r="AL312" s="5368"/>
      <c r="AM312" s="5354"/>
      <c r="AN312" s="5355"/>
      <c r="AO312" s="5385"/>
      <c r="AP312" s="5368"/>
      <c r="AQ312" s="5354"/>
      <c r="AR312" s="5355"/>
      <c r="AS312" s="5385"/>
      <c r="AT312" s="5368"/>
      <c r="AU312" s="5354"/>
      <c r="AV312" s="5355"/>
      <c r="AW312" s="5385"/>
      <c r="AX312" s="5355"/>
      <c r="AY312" s="5385"/>
      <c r="AZ312" s="5386"/>
    </row>
    <row r="313" spans="1:52" s="610" customFormat="1" ht="42" customHeight="1">
      <c r="A313" s="938"/>
      <c r="B313" s="939"/>
      <c r="C313" s="536" t="s">
        <v>1478</v>
      </c>
      <c r="D313" s="990" t="s">
        <v>1488</v>
      </c>
      <c r="E313" s="839" t="s">
        <v>1490</v>
      </c>
      <c r="F313" s="991" t="s">
        <v>1494</v>
      </c>
      <c r="G313" s="992"/>
      <c r="H313" s="537" t="s">
        <v>1495</v>
      </c>
      <c r="I313" s="839" t="s">
        <v>1496</v>
      </c>
      <c r="J313" s="990">
        <v>1</v>
      </c>
      <c r="K313" s="5497" t="s">
        <v>1026</v>
      </c>
      <c r="L313" s="984" t="s">
        <v>791</v>
      </c>
      <c r="M313" s="541">
        <v>18</v>
      </c>
      <c r="N313" s="541">
        <v>24</v>
      </c>
      <c r="O313" s="993">
        <v>6</v>
      </c>
      <c r="P313" s="669">
        <f>M313*N313</f>
        <v>432</v>
      </c>
      <c r="Q313" s="892">
        <f>O313*P313</f>
        <v>2592</v>
      </c>
      <c r="R313" s="994"/>
      <c r="S313" s="994"/>
      <c r="T313" s="995" t="s">
        <v>945</v>
      </c>
      <c r="U313" s="996"/>
      <c r="V313" s="996"/>
      <c r="W313" s="996"/>
      <c r="X313" s="899" t="s">
        <v>794</v>
      </c>
      <c r="Y313" s="899" t="s">
        <v>935</v>
      </c>
      <c r="Z313" s="996" t="s">
        <v>794</v>
      </c>
      <c r="AA313" s="997"/>
      <c r="AB313" s="998"/>
      <c r="AC313" s="997"/>
      <c r="AD313" s="998"/>
      <c r="AE313" s="999"/>
      <c r="AF313" s="5364">
        <v>16</v>
      </c>
      <c r="AG313" s="5498" t="s">
        <v>961</v>
      </c>
      <c r="AH313" s="899" t="s">
        <v>935</v>
      </c>
      <c r="AI313" s="1000" t="s">
        <v>1493</v>
      </c>
      <c r="AJ313" s="553"/>
      <c r="AK313" s="5367"/>
      <c r="AL313" s="5368"/>
      <c r="AM313" s="5354"/>
      <c r="AN313" s="5355"/>
      <c r="AO313" s="5385"/>
      <c r="AP313" s="5368"/>
      <c r="AQ313" s="5354"/>
      <c r="AR313" s="5355"/>
      <c r="AS313" s="5385"/>
      <c r="AT313" s="5368"/>
      <c r="AU313" s="5354"/>
      <c r="AV313" s="5355"/>
      <c r="AW313" s="5385">
        <v>43636</v>
      </c>
      <c r="AX313" s="5355">
        <v>43636</v>
      </c>
      <c r="AY313" s="5385">
        <v>43672</v>
      </c>
      <c r="AZ313" s="5386"/>
    </row>
    <row r="314" spans="1:52" s="610" customFormat="1" ht="42" customHeight="1">
      <c r="A314" s="938"/>
      <c r="B314" s="939"/>
      <c r="C314" s="1001"/>
      <c r="D314" s="1001"/>
      <c r="E314" s="680"/>
      <c r="F314" s="1002"/>
      <c r="G314" s="1003"/>
      <c r="H314" s="1007"/>
      <c r="I314" s="680"/>
      <c r="J314" s="1001"/>
      <c r="K314" s="5422"/>
      <c r="L314" s="974"/>
      <c r="M314" s="986"/>
      <c r="N314" s="986"/>
      <c r="O314" s="986"/>
      <c r="P314" s="987">
        <f t="shared" ref="P314" si="57">M314*N314</f>
        <v>0</v>
      </c>
      <c r="Q314" s="988">
        <f t="shared" ref="Q314" si="58">O314*P314</f>
        <v>0</v>
      </c>
      <c r="R314" s="671"/>
      <c r="S314" s="671"/>
      <c r="T314" s="1004"/>
      <c r="U314" s="674"/>
      <c r="V314" s="674"/>
      <c r="W314" s="674"/>
      <c r="X314" s="673"/>
      <c r="Y314" s="673"/>
      <c r="Z314" s="674"/>
      <c r="AA314" s="675"/>
      <c r="AB314" s="676"/>
      <c r="AC314" s="675"/>
      <c r="AD314" s="676"/>
      <c r="AE314" s="5501"/>
      <c r="AF314" s="5365"/>
      <c r="AG314" s="5499"/>
      <c r="AH314" s="673"/>
      <c r="AI314" s="664"/>
      <c r="AJ314" s="553"/>
      <c r="AK314" s="5367"/>
      <c r="AL314" s="5368"/>
      <c r="AM314" s="5354"/>
      <c r="AN314" s="5355"/>
      <c r="AO314" s="5385"/>
      <c r="AP314" s="5368"/>
      <c r="AQ314" s="5354"/>
      <c r="AR314" s="5355"/>
      <c r="AS314" s="5385"/>
      <c r="AT314" s="5368"/>
      <c r="AU314" s="5354"/>
      <c r="AV314" s="5355"/>
      <c r="AW314" s="5385"/>
      <c r="AX314" s="5355"/>
      <c r="AY314" s="5385"/>
      <c r="AZ314" s="5386"/>
    </row>
    <row r="315" spans="1:52" s="610" customFormat="1" ht="42" customHeight="1">
      <c r="A315" s="938"/>
      <c r="B315" s="939"/>
      <c r="C315" s="1005" t="str">
        <f>C313</f>
        <v>WP-2PE</v>
      </c>
      <c r="D315" s="1005"/>
      <c r="E315" s="974"/>
      <c r="F315" s="974"/>
      <c r="G315" s="974"/>
      <c r="H315" s="1008"/>
      <c r="I315" s="974"/>
      <c r="J315" s="1005"/>
      <c r="K315" s="5423"/>
      <c r="L315" s="686" t="s">
        <v>1333</v>
      </c>
      <c r="M315" s="687"/>
      <c r="N315" s="687"/>
      <c r="O315" s="688"/>
      <c r="P315" s="1006">
        <f>SUM(P313:P314)*J313</f>
        <v>432</v>
      </c>
      <c r="Q315" s="828">
        <f>SUM(Q313:Q314)*J313</f>
        <v>2592</v>
      </c>
      <c r="R315" s="691"/>
      <c r="S315" s="691"/>
      <c r="T315" s="692"/>
      <c r="U315" s="694"/>
      <c r="V315" s="694"/>
      <c r="W315" s="694"/>
      <c r="X315" s="695"/>
      <c r="Y315" s="695"/>
      <c r="Z315" s="694"/>
      <c r="AA315" s="696"/>
      <c r="AB315" s="697"/>
      <c r="AC315" s="696"/>
      <c r="AD315" s="697"/>
      <c r="AE315" s="5502"/>
      <c r="AF315" s="5366"/>
      <c r="AG315" s="5500"/>
      <c r="AH315" s="699"/>
      <c r="AI315" s="700"/>
      <c r="AJ315" s="553" t="str">
        <f>I313</f>
        <v>CS</v>
      </c>
      <c r="AK315" s="5367"/>
      <c r="AL315" s="5368"/>
      <c r="AM315" s="5354"/>
      <c r="AN315" s="5355"/>
      <c r="AO315" s="5385"/>
      <c r="AP315" s="5368"/>
      <c r="AQ315" s="5354"/>
      <c r="AR315" s="5355"/>
      <c r="AS315" s="5385"/>
      <c r="AT315" s="5368"/>
      <c r="AU315" s="5354"/>
      <c r="AV315" s="5355"/>
      <c r="AW315" s="5385"/>
      <c r="AX315" s="5355"/>
      <c r="AY315" s="5385"/>
      <c r="AZ315" s="5386"/>
    </row>
    <row r="316" spans="1:52" s="748" customFormat="1" ht="17.25">
      <c r="A316" s="938"/>
      <c r="B316" s="939"/>
      <c r="C316" s="727"/>
      <c r="D316" s="727" t="s">
        <v>1497</v>
      </c>
      <c r="E316" s="624"/>
      <c r="F316" s="725"/>
      <c r="G316" s="726"/>
      <c r="H316" s="5433" t="s">
        <v>1498</v>
      </c>
      <c r="I316" s="624" t="s">
        <v>1482</v>
      </c>
      <c r="J316" s="727"/>
      <c r="K316" s="5433" t="s">
        <v>1475</v>
      </c>
      <c r="L316" s="718" t="s">
        <v>819</v>
      </c>
      <c r="M316" s="818">
        <v>5</v>
      </c>
      <c r="N316" s="818">
        <v>75</v>
      </c>
      <c r="O316" s="818">
        <v>4</v>
      </c>
      <c r="P316" s="628">
        <f>M316*N316</f>
        <v>375</v>
      </c>
      <c r="Q316" s="746">
        <f>O316*P316</f>
        <v>1500</v>
      </c>
      <c r="R316" s="731"/>
      <c r="S316" s="731"/>
      <c r="T316" s="732" t="s">
        <v>833</v>
      </c>
      <c r="U316" s="733"/>
      <c r="V316" s="733"/>
      <c r="W316" s="733"/>
      <c r="X316" s="734" t="s">
        <v>794</v>
      </c>
      <c r="Y316" s="734" t="s">
        <v>794</v>
      </c>
      <c r="Z316" s="733" t="s">
        <v>935</v>
      </c>
      <c r="AA316" s="736"/>
      <c r="AB316" s="735"/>
      <c r="AC316" s="736"/>
      <c r="AD316" s="735"/>
      <c r="AE316" s="981"/>
      <c r="AF316" s="830">
        <v>15</v>
      </c>
      <c r="AG316" s="5437" t="s">
        <v>979</v>
      </c>
      <c r="AH316" s="734"/>
      <c r="AI316" s="737" t="s">
        <v>1487</v>
      </c>
      <c r="AJ316" s="747"/>
      <c r="AK316" s="5440"/>
      <c r="AL316" s="5441"/>
      <c r="AM316" s="5442"/>
      <c r="AN316" s="5447"/>
      <c r="AO316" s="5448"/>
      <c r="AP316" s="5441"/>
      <c r="AQ316" s="5442"/>
      <c r="AR316" s="5447"/>
      <c r="AS316" s="5448"/>
      <c r="AT316" s="5441"/>
      <c r="AU316" s="5442"/>
      <c r="AV316" s="5447"/>
      <c r="AW316" s="5448">
        <v>43636</v>
      </c>
      <c r="AX316" s="5447">
        <v>43636</v>
      </c>
      <c r="AY316" s="5448">
        <v>43672</v>
      </c>
      <c r="AZ316" s="5443"/>
    </row>
    <row r="317" spans="1:52" s="748" customFormat="1" ht="17.25">
      <c r="A317" s="938"/>
      <c r="B317" s="939"/>
      <c r="C317" s="620"/>
      <c r="D317" s="620"/>
      <c r="E317" s="621"/>
      <c r="F317" s="623"/>
      <c r="G317" s="623"/>
      <c r="H317" s="5410"/>
      <c r="I317" s="621"/>
      <c r="J317" s="620"/>
      <c r="K317" s="5410"/>
      <c r="L317" s="648"/>
      <c r="M317" s="982"/>
      <c r="N317" s="982"/>
      <c r="O317" s="982"/>
      <c r="P317" s="753">
        <f t="shared" ref="P317" si="59">M317*N317</f>
        <v>0</v>
      </c>
      <c r="Q317" s="754">
        <f t="shared" ref="Q317" si="60">O317*P317</f>
        <v>0</v>
      </c>
      <c r="R317" s="630"/>
      <c r="S317" s="630"/>
      <c r="T317" s="742"/>
      <c r="U317" s="633"/>
      <c r="V317" s="633"/>
      <c r="W317" s="633"/>
      <c r="X317" s="632"/>
      <c r="Y317" s="632"/>
      <c r="Z317" s="633"/>
      <c r="AA317" s="634"/>
      <c r="AB317" s="635"/>
      <c r="AC317" s="634"/>
      <c r="AD317" s="635"/>
      <c r="AE317" s="5435"/>
      <c r="AF317" s="5431"/>
      <c r="AG317" s="5438"/>
      <c r="AH317" s="632"/>
      <c r="AI317" s="638" t="s">
        <v>1499</v>
      </c>
      <c r="AJ317" s="747"/>
      <c r="AK317" s="5440"/>
      <c r="AL317" s="5441"/>
      <c r="AM317" s="5442"/>
      <c r="AN317" s="5447"/>
      <c r="AO317" s="5448"/>
      <c r="AP317" s="5441"/>
      <c r="AQ317" s="5442"/>
      <c r="AR317" s="5447"/>
      <c r="AS317" s="5448"/>
      <c r="AT317" s="5441"/>
      <c r="AU317" s="5442"/>
      <c r="AV317" s="5447"/>
      <c r="AW317" s="5448"/>
      <c r="AX317" s="5447"/>
      <c r="AY317" s="5448"/>
      <c r="AZ317" s="5443"/>
    </row>
    <row r="318" spans="1:52" s="748" customFormat="1" ht="17.25">
      <c r="A318" s="938"/>
      <c r="B318" s="939"/>
      <c r="C318" s="647"/>
      <c r="D318" s="647"/>
      <c r="E318" s="648"/>
      <c r="F318" s="648"/>
      <c r="G318" s="648"/>
      <c r="H318" s="5411"/>
      <c r="I318" s="648"/>
      <c r="J318" s="647"/>
      <c r="K318" s="5411"/>
      <c r="L318" s="5405" t="s">
        <v>1333</v>
      </c>
      <c r="M318" s="5406"/>
      <c r="N318" s="5406"/>
      <c r="O318" s="5407"/>
      <c r="P318" s="744">
        <f>SUM(P316:P317)*J316</f>
        <v>0</v>
      </c>
      <c r="Q318" s="650">
        <f>SUM(Q316:Q317)*J316</f>
        <v>0</v>
      </c>
      <c r="R318" s="651"/>
      <c r="S318" s="651"/>
      <c r="T318" s="652"/>
      <c r="U318" s="654"/>
      <c r="V318" s="654"/>
      <c r="W318" s="654"/>
      <c r="X318" s="655"/>
      <c r="Y318" s="655"/>
      <c r="Z318" s="654"/>
      <c r="AA318" s="656"/>
      <c r="AB318" s="657"/>
      <c r="AC318" s="656"/>
      <c r="AD318" s="657"/>
      <c r="AE318" s="5436"/>
      <c r="AF318" s="5432"/>
      <c r="AG318" s="5439"/>
      <c r="AH318" s="660"/>
      <c r="AI318" s="661" t="s">
        <v>1500</v>
      </c>
      <c r="AJ318" s="747"/>
      <c r="AK318" s="5440"/>
      <c r="AL318" s="5441"/>
      <c r="AM318" s="5442"/>
      <c r="AN318" s="5447"/>
      <c r="AO318" s="5448"/>
      <c r="AP318" s="5441"/>
      <c r="AQ318" s="5442"/>
      <c r="AR318" s="5447"/>
      <c r="AS318" s="5448"/>
      <c r="AT318" s="5441"/>
      <c r="AU318" s="5442"/>
      <c r="AV318" s="5447"/>
      <c r="AW318" s="5448"/>
      <c r="AX318" s="5447"/>
      <c r="AY318" s="5448"/>
      <c r="AZ318" s="5443"/>
    </row>
    <row r="319" spans="1:52" s="610" customFormat="1" ht="42" customHeight="1">
      <c r="A319" s="938"/>
      <c r="B319" s="939"/>
      <c r="C319" s="536" t="s">
        <v>1463</v>
      </c>
      <c r="D319" s="556" t="s">
        <v>1501</v>
      </c>
      <c r="E319" s="557"/>
      <c r="F319" s="538" t="s">
        <v>1502</v>
      </c>
      <c r="G319" s="557"/>
      <c r="H319" s="537" t="s">
        <v>1503</v>
      </c>
      <c r="I319" s="557" t="s">
        <v>817</v>
      </c>
      <c r="J319" s="556">
        <v>1</v>
      </c>
      <c r="K319" s="5361" t="s">
        <v>352</v>
      </c>
      <c r="L319" s="540" t="s">
        <v>819</v>
      </c>
      <c r="M319" s="541">
        <v>10.199999999999999</v>
      </c>
      <c r="N319" s="541">
        <v>16.7</v>
      </c>
      <c r="O319" s="541">
        <v>4.7</v>
      </c>
      <c r="P319" s="542">
        <f>M319*N319</f>
        <v>170.33999999999997</v>
      </c>
      <c r="Q319" s="598">
        <f>P319*O319</f>
        <v>800.59799999999996</v>
      </c>
      <c r="R319" s="563"/>
      <c r="S319" s="563"/>
      <c r="T319" s="545" t="s">
        <v>865</v>
      </c>
      <c r="U319" s="546"/>
      <c r="V319" s="546"/>
      <c r="W319" s="546"/>
      <c r="X319" s="547" t="s">
        <v>935</v>
      </c>
      <c r="Y319" s="547" t="s">
        <v>199</v>
      </c>
      <c r="Z319" s="546" t="s">
        <v>199</v>
      </c>
      <c r="AA319" s="568"/>
      <c r="AB319" s="569"/>
      <c r="AC319" s="568"/>
      <c r="AD319" s="569"/>
      <c r="AE319" s="1009"/>
      <c r="AF319" s="5364">
        <v>16</v>
      </c>
      <c r="AG319" s="5503" t="s">
        <v>979</v>
      </c>
      <c r="AH319" s="548" t="s">
        <v>1428</v>
      </c>
      <c r="AI319" s="552" t="s">
        <v>1504</v>
      </c>
      <c r="AJ319" s="553"/>
      <c r="AK319" s="5367"/>
      <c r="AL319" s="5368"/>
      <c r="AM319" s="5354"/>
      <c r="AN319" s="5355"/>
      <c r="AO319" s="5385"/>
      <c r="AP319" s="5368"/>
      <c r="AQ319" s="5354"/>
      <c r="AR319" s="5355"/>
      <c r="AS319" s="5385"/>
      <c r="AT319" s="5368"/>
      <c r="AU319" s="5354"/>
      <c r="AV319" s="5355"/>
      <c r="AW319" s="5385">
        <v>43636</v>
      </c>
      <c r="AX319" s="5355">
        <v>43636</v>
      </c>
      <c r="AY319" s="5385">
        <v>43672</v>
      </c>
      <c r="AZ319" s="5386"/>
    </row>
    <row r="320" spans="1:52" s="610" customFormat="1" ht="42" customHeight="1">
      <c r="A320" s="938"/>
      <c r="B320" s="939"/>
      <c r="C320" s="556"/>
      <c r="D320" s="556"/>
      <c r="E320" s="557"/>
      <c r="F320" s="557"/>
      <c r="G320" s="557"/>
      <c r="H320" s="1010"/>
      <c r="I320" s="557"/>
      <c r="J320" s="556"/>
      <c r="K320" s="5362"/>
      <c r="L320" s="611"/>
      <c r="M320" s="612"/>
      <c r="N320" s="612"/>
      <c r="O320" s="613"/>
      <c r="P320" s="614">
        <f>M320*N320</f>
        <v>0</v>
      </c>
      <c r="Q320" s="615">
        <f>P320*O320</f>
        <v>0</v>
      </c>
      <c r="R320" s="563"/>
      <c r="S320" s="563"/>
      <c r="T320" s="599"/>
      <c r="U320" s="566"/>
      <c r="V320" s="566"/>
      <c r="W320" s="566"/>
      <c r="X320" s="566"/>
      <c r="Y320" s="566"/>
      <c r="Z320" s="565"/>
      <c r="AA320" s="568"/>
      <c r="AB320" s="569"/>
      <c r="AC320" s="568"/>
      <c r="AD320" s="569"/>
      <c r="AE320" s="1009"/>
      <c r="AF320" s="5365"/>
      <c r="AG320" s="5504"/>
      <c r="AH320" s="578"/>
      <c r="AI320" s="571" t="s">
        <v>1505</v>
      </c>
      <c r="AJ320" s="553"/>
      <c r="AK320" s="5367"/>
      <c r="AL320" s="5368"/>
      <c r="AM320" s="5354"/>
      <c r="AN320" s="5355"/>
      <c r="AO320" s="5385"/>
      <c r="AP320" s="5368"/>
      <c r="AQ320" s="5354"/>
      <c r="AR320" s="5355"/>
      <c r="AS320" s="5385"/>
      <c r="AT320" s="5368"/>
      <c r="AU320" s="5354"/>
      <c r="AV320" s="5355"/>
      <c r="AW320" s="5385"/>
      <c r="AX320" s="5355"/>
      <c r="AY320" s="5385"/>
      <c r="AZ320" s="5386"/>
    </row>
    <row r="321" spans="1:52" s="610" customFormat="1" ht="42" customHeight="1">
      <c r="A321" s="938"/>
      <c r="B321" s="939"/>
      <c r="C321" s="556" t="str">
        <f>C319</f>
        <v>WP-2PP</v>
      </c>
      <c r="D321" s="556"/>
      <c r="E321" s="557"/>
      <c r="F321" s="581"/>
      <c r="G321" s="557"/>
      <c r="H321" s="1011"/>
      <c r="I321" s="557"/>
      <c r="J321" s="556"/>
      <c r="K321" s="5363"/>
      <c r="L321" s="1012" t="s">
        <v>1506</v>
      </c>
      <c r="M321" s="1013"/>
      <c r="N321" s="1013"/>
      <c r="O321" s="1014"/>
      <c r="P321" s="717">
        <f>SUM(P319:P320)*J319</f>
        <v>170.33999999999997</v>
      </c>
      <c r="Q321" s="606">
        <f>SUM(Q319:Q320)*J319</f>
        <v>800.59799999999996</v>
      </c>
      <c r="R321" s="563"/>
      <c r="S321" s="563"/>
      <c r="T321" s="599"/>
      <c r="U321" s="566"/>
      <c r="V321" s="566"/>
      <c r="W321" s="566"/>
      <c r="X321" s="566"/>
      <c r="Y321" s="566"/>
      <c r="Z321" s="565"/>
      <c r="AA321" s="568"/>
      <c r="AB321" s="569"/>
      <c r="AC321" s="568"/>
      <c r="AD321" s="569"/>
      <c r="AE321" s="1009"/>
      <c r="AF321" s="5366"/>
      <c r="AG321" s="5505"/>
      <c r="AH321" s="578"/>
      <c r="AI321" s="595"/>
      <c r="AJ321" s="553" t="str">
        <f>I319</f>
        <v>FN</v>
      </c>
      <c r="AK321" s="5367"/>
      <c r="AL321" s="5368"/>
      <c r="AM321" s="5354"/>
      <c r="AN321" s="5355"/>
      <c r="AO321" s="5385"/>
      <c r="AP321" s="5368"/>
      <c r="AQ321" s="5354"/>
      <c r="AR321" s="5355"/>
      <c r="AS321" s="5385"/>
      <c r="AT321" s="5368"/>
      <c r="AU321" s="5354"/>
      <c r="AV321" s="5355"/>
      <c r="AW321" s="5385"/>
      <c r="AX321" s="5355"/>
      <c r="AY321" s="5385"/>
      <c r="AZ321" s="5386"/>
    </row>
    <row r="322" spans="1:52" ht="42" customHeight="1">
      <c r="A322" s="938"/>
      <c r="B322" s="939"/>
      <c r="C322" s="536" t="s">
        <v>1507</v>
      </c>
      <c r="D322" s="536" t="s">
        <v>1508</v>
      </c>
      <c r="E322" s="537"/>
      <c r="F322" s="538" t="s">
        <v>1509</v>
      </c>
      <c r="G322" s="539"/>
      <c r="H322" s="537" t="s">
        <v>1510</v>
      </c>
      <c r="I322" s="537" t="s">
        <v>817</v>
      </c>
      <c r="J322" s="536">
        <v>1</v>
      </c>
      <c r="K322" s="5361" t="s">
        <v>1511</v>
      </c>
      <c r="L322" s="540" t="s">
        <v>819</v>
      </c>
      <c r="M322" s="541">
        <v>10.199999999999999</v>
      </c>
      <c r="N322" s="541">
        <v>18.3</v>
      </c>
      <c r="O322" s="541">
        <v>4.7</v>
      </c>
      <c r="P322" s="542">
        <f>M322*N322</f>
        <v>186.66</v>
      </c>
      <c r="Q322" s="598">
        <f>P322*O322</f>
        <v>877.30200000000002</v>
      </c>
      <c r="R322" s="544"/>
      <c r="S322" s="544"/>
      <c r="T322" s="545" t="s">
        <v>1512</v>
      </c>
      <c r="U322" s="546"/>
      <c r="V322" s="546"/>
      <c r="W322" s="546"/>
      <c r="X322" s="547" t="s">
        <v>794</v>
      </c>
      <c r="Y322" s="547" t="s">
        <v>1513</v>
      </c>
      <c r="Z322" s="546" t="s">
        <v>948</v>
      </c>
      <c r="AA322" s="549"/>
      <c r="AB322" s="550"/>
      <c r="AC322" s="550"/>
      <c r="AD322" s="550"/>
      <c r="AE322" s="1015"/>
      <c r="AF322" s="5364">
        <v>16</v>
      </c>
      <c r="AG322" s="5364" t="s">
        <v>1411</v>
      </c>
      <c r="AH322" s="548" t="s">
        <v>1512</v>
      </c>
      <c r="AI322" s="571" t="s">
        <v>1514</v>
      </c>
      <c r="AJ322" s="553"/>
      <c r="AK322" s="5367"/>
      <c r="AL322" s="5368"/>
      <c r="AM322" s="5354"/>
      <c r="AN322" s="5355"/>
      <c r="AO322" s="5385"/>
      <c r="AP322" s="5368"/>
      <c r="AQ322" s="5354"/>
      <c r="AR322" s="5355"/>
      <c r="AS322" s="5385"/>
      <c r="AT322" s="5368"/>
      <c r="AU322" s="5354"/>
      <c r="AV322" s="5355"/>
      <c r="AW322" s="5385">
        <v>43636</v>
      </c>
      <c r="AX322" s="5355">
        <v>43636</v>
      </c>
      <c r="AY322" s="5385">
        <v>43672</v>
      </c>
      <c r="AZ322" s="5386"/>
    </row>
    <row r="323" spans="1:52" ht="42" customHeight="1">
      <c r="A323" s="938"/>
      <c r="B323" s="939"/>
      <c r="C323" s="556"/>
      <c r="D323" s="556"/>
      <c r="E323" s="557"/>
      <c r="F323" s="558"/>
      <c r="G323" s="558"/>
      <c r="H323" s="1010"/>
      <c r="I323" s="557"/>
      <c r="J323" s="556"/>
      <c r="K323" s="5362"/>
      <c r="L323" s="557"/>
      <c r="M323" s="601"/>
      <c r="N323" s="601"/>
      <c r="O323" s="572"/>
      <c r="P323" s="602">
        <f>M323*N323</f>
        <v>0</v>
      </c>
      <c r="Q323" s="603">
        <f>P323*O323</f>
        <v>0</v>
      </c>
      <c r="R323" s="563"/>
      <c r="S323" s="563"/>
      <c r="T323" s="599"/>
      <c r="U323" s="566"/>
      <c r="V323" s="566"/>
      <c r="W323" s="566"/>
      <c r="X323" s="566"/>
      <c r="Y323" s="566"/>
      <c r="Z323" s="565"/>
      <c r="AA323" s="568"/>
      <c r="AB323" s="569"/>
      <c r="AC323" s="569"/>
      <c r="AD323" s="604"/>
      <c r="AE323" s="600"/>
      <c r="AF323" s="5365"/>
      <c r="AG323" s="5365"/>
      <c r="AH323" s="566"/>
      <c r="AI323" s="571" t="s">
        <v>1515</v>
      </c>
      <c r="AJ323" s="553"/>
      <c r="AK323" s="5367"/>
      <c r="AL323" s="5368"/>
      <c r="AM323" s="5354"/>
      <c r="AN323" s="5355"/>
      <c r="AO323" s="5385"/>
      <c r="AP323" s="5368"/>
      <c r="AQ323" s="5354"/>
      <c r="AR323" s="5355"/>
      <c r="AS323" s="5385"/>
      <c r="AT323" s="5368"/>
      <c r="AU323" s="5354"/>
      <c r="AV323" s="5355"/>
      <c r="AW323" s="5385"/>
      <c r="AX323" s="5355"/>
      <c r="AY323" s="5385"/>
      <c r="AZ323" s="5386"/>
    </row>
    <row r="324" spans="1:52" ht="42" customHeight="1">
      <c r="A324" s="938"/>
      <c r="B324" s="939"/>
      <c r="C324" s="580" t="str">
        <f>C322</f>
        <v>WP-2PE</v>
      </c>
      <c r="D324" s="580"/>
      <c r="E324" s="581"/>
      <c r="F324" s="581"/>
      <c r="G324" s="581"/>
      <c r="H324" s="1011"/>
      <c r="I324" s="581"/>
      <c r="J324" s="580"/>
      <c r="K324" s="5363"/>
      <c r="L324" s="582" t="s">
        <v>1333</v>
      </c>
      <c r="M324" s="583"/>
      <c r="N324" s="583"/>
      <c r="O324" s="584"/>
      <c r="P324" s="717">
        <f>SUM(P322:P323)*J322</f>
        <v>186.66</v>
      </c>
      <c r="Q324" s="606">
        <f>SUM(Q322:Q323)*J322</f>
        <v>877.30200000000002</v>
      </c>
      <c r="R324" s="587"/>
      <c r="S324" s="587"/>
      <c r="T324" s="588"/>
      <c r="U324" s="607"/>
      <c r="V324" s="589"/>
      <c r="W324" s="589"/>
      <c r="X324" s="590"/>
      <c r="Y324" s="590"/>
      <c r="Z324" s="589"/>
      <c r="AA324" s="591"/>
      <c r="AB324" s="592"/>
      <c r="AC324" s="591"/>
      <c r="AD324" s="592"/>
      <c r="AE324" s="593"/>
      <c r="AF324" s="5366"/>
      <c r="AG324" s="5366"/>
      <c r="AH324" s="594"/>
      <c r="AI324" s="595"/>
      <c r="AJ324" s="608" t="str">
        <f>I322</f>
        <v>FN</v>
      </c>
      <c r="AK324" s="5367"/>
      <c r="AL324" s="5368"/>
      <c r="AM324" s="5354"/>
      <c r="AN324" s="5355"/>
      <c r="AO324" s="5385"/>
      <c r="AP324" s="5368"/>
      <c r="AQ324" s="5354"/>
      <c r="AR324" s="5355"/>
      <c r="AS324" s="5385"/>
      <c r="AT324" s="5368"/>
      <c r="AU324" s="5354"/>
      <c r="AV324" s="5355"/>
      <c r="AW324" s="5385"/>
      <c r="AX324" s="5355"/>
      <c r="AY324" s="5385"/>
      <c r="AZ324" s="5386"/>
    </row>
    <row r="325" spans="1:52" s="610" customFormat="1" ht="33">
      <c r="A325" s="938"/>
      <c r="B325" s="939"/>
      <c r="C325" s="727" t="s">
        <v>1516</v>
      </c>
      <c r="D325" s="727" t="s">
        <v>1517</v>
      </c>
      <c r="E325" s="624"/>
      <c r="F325" s="725" t="s">
        <v>1518</v>
      </c>
      <c r="G325" s="726"/>
      <c r="H325" s="624" t="s">
        <v>1519</v>
      </c>
      <c r="I325" s="624" t="s">
        <v>1520</v>
      </c>
      <c r="J325" s="727"/>
      <c r="K325" s="5433" t="s">
        <v>1258</v>
      </c>
      <c r="L325" s="718" t="s">
        <v>819</v>
      </c>
      <c r="M325" s="719">
        <v>8</v>
      </c>
      <c r="N325" s="719">
        <v>32</v>
      </c>
      <c r="O325" s="719">
        <v>30.57</v>
      </c>
      <c r="P325" s="628">
        <f>M325*N325</f>
        <v>256</v>
      </c>
      <c r="Q325" s="629">
        <f>P325*O325</f>
        <v>7825.92</v>
      </c>
      <c r="R325" s="731"/>
      <c r="S325" s="731"/>
      <c r="T325" s="732" t="s">
        <v>945</v>
      </c>
      <c r="U325" s="733"/>
      <c r="V325" s="733"/>
      <c r="W325" s="733"/>
      <c r="X325" s="734" t="s">
        <v>794</v>
      </c>
      <c r="Y325" s="734" t="s">
        <v>1521</v>
      </c>
      <c r="Z325" s="733" t="s">
        <v>794</v>
      </c>
      <c r="AA325" s="736"/>
      <c r="AB325" s="735"/>
      <c r="AC325" s="735"/>
      <c r="AD325" s="735"/>
      <c r="AE325" s="1016"/>
      <c r="AF325" s="5430">
        <v>16</v>
      </c>
      <c r="AG325" s="5430" t="s">
        <v>961</v>
      </c>
      <c r="AH325" s="720" t="s">
        <v>961</v>
      </c>
      <c r="AI325" s="638" t="s">
        <v>1522</v>
      </c>
      <c r="AJ325" s="553"/>
      <c r="AK325" s="5367"/>
      <c r="AL325" s="5368"/>
      <c r="AM325" s="5354"/>
      <c r="AN325" s="5355"/>
      <c r="AO325" s="5385"/>
      <c r="AP325" s="5368"/>
      <c r="AQ325" s="5354"/>
      <c r="AR325" s="5355"/>
      <c r="AS325" s="5385"/>
      <c r="AT325" s="5368"/>
      <c r="AU325" s="5354"/>
      <c r="AV325" s="5355"/>
      <c r="AW325" s="5385">
        <v>43636</v>
      </c>
      <c r="AX325" s="5355">
        <v>43636</v>
      </c>
      <c r="AY325" s="5385">
        <v>43672</v>
      </c>
      <c r="AZ325" s="5386"/>
    </row>
    <row r="326" spans="1:52" s="610" customFormat="1" ht="54">
      <c r="A326" s="938"/>
      <c r="B326" s="939"/>
      <c r="C326" s="620"/>
      <c r="D326" s="620"/>
      <c r="E326" s="621"/>
      <c r="F326" s="623"/>
      <c r="G326" s="623"/>
      <c r="H326" s="1017"/>
      <c r="I326" s="621"/>
      <c r="J326" s="620"/>
      <c r="K326" s="5410"/>
      <c r="L326" s="749"/>
      <c r="M326" s="819"/>
      <c r="N326" s="819"/>
      <c r="O326" s="739"/>
      <c r="P326" s="740">
        <f>M326*N326</f>
        <v>0</v>
      </c>
      <c r="Q326" s="1018">
        <f>P326*O326</f>
        <v>0</v>
      </c>
      <c r="R326" s="630"/>
      <c r="S326" s="630"/>
      <c r="T326" s="631"/>
      <c r="U326" s="632"/>
      <c r="V326" s="632"/>
      <c r="W326" s="632"/>
      <c r="X326" s="632"/>
      <c r="Y326" s="632"/>
      <c r="Z326" s="633"/>
      <c r="AA326" s="634"/>
      <c r="AB326" s="635"/>
      <c r="AC326" s="635"/>
      <c r="AD326" s="645"/>
      <c r="AE326" s="636"/>
      <c r="AF326" s="5431"/>
      <c r="AG326" s="5431"/>
      <c r="AH326" s="632"/>
      <c r="AI326" s="638" t="s">
        <v>1523</v>
      </c>
      <c r="AJ326" s="553"/>
      <c r="AK326" s="5367"/>
      <c r="AL326" s="5368"/>
      <c r="AM326" s="5354"/>
      <c r="AN326" s="5355"/>
      <c r="AO326" s="5385"/>
      <c r="AP326" s="5368"/>
      <c r="AQ326" s="5354"/>
      <c r="AR326" s="5355"/>
      <c r="AS326" s="5385"/>
      <c r="AT326" s="5368"/>
      <c r="AU326" s="5354"/>
      <c r="AV326" s="5355"/>
      <c r="AW326" s="5385"/>
      <c r="AX326" s="5355"/>
      <c r="AY326" s="5385"/>
      <c r="AZ326" s="5386"/>
    </row>
    <row r="327" spans="1:52" s="610" customFormat="1" ht="27">
      <c r="A327" s="938"/>
      <c r="B327" s="939"/>
      <c r="C327" s="647" t="str">
        <f>C325</f>
        <v>WP-2PE</v>
      </c>
      <c r="D327" s="647"/>
      <c r="E327" s="648"/>
      <c r="F327" s="648"/>
      <c r="G327" s="648"/>
      <c r="H327" s="1019"/>
      <c r="I327" s="648"/>
      <c r="J327" s="647"/>
      <c r="K327" s="5411"/>
      <c r="L327" s="820" t="s">
        <v>880</v>
      </c>
      <c r="M327" s="1020"/>
      <c r="N327" s="1020"/>
      <c r="O327" s="1021"/>
      <c r="P327" s="649">
        <f>SUM(P325:P326)*J325</f>
        <v>0</v>
      </c>
      <c r="Q327" s="724">
        <f>SUM(Q325:Q326)*J325</f>
        <v>0</v>
      </c>
      <c r="R327" s="651"/>
      <c r="S327" s="651"/>
      <c r="T327" s="652"/>
      <c r="U327" s="653"/>
      <c r="V327" s="654"/>
      <c r="W327" s="654"/>
      <c r="X327" s="655"/>
      <c r="Y327" s="655"/>
      <c r="Z327" s="654"/>
      <c r="AA327" s="656"/>
      <c r="AB327" s="657"/>
      <c r="AC327" s="656"/>
      <c r="AD327" s="657"/>
      <c r="AE327" s="658"/>
      <c r="AF327" s="5432"/>
      <c r="AG327" s="5432"/>
      <c r="AH327" s="660"/>
      <c r="AI327" s="745" t="s">
        <v>1524</v>
      </c>
      <c r="AJ327" s="608"/>
      <c r="AK327" s="5367"/>
      <c r="AL327" s="5368"/>
      <c r="AM327" s="5354"/>
      <c r="AN327" s="5355"/>
      <c r="AO327" s="5385"/>
      <c r="AP327" s="5368"/>
      <c r="AQ327" s="5354"/>
      <c r="AR327" s="5355"/>
      <c r="AS327" s="5385"/>
      <c r="AT327" s="5368"/>
      <c r="AU327" s="5354"/>
      <c r="AV327" s="5355"/>
      <c r="AW327" s="5385"/>
      <c r="AX327" s="5355"/>
      <c r="AY327" s="5385"/>
      <c r="AZ327" s="5386"/>
    </row>
    <row r="328" spans="1:52" s="610" customFormat="1" ht="42" customHeight="1">
      <c r="A328" s="938"/>
      <c r="B328" s="939"/>
      <c r="C328" s="536" t="s">
        <v>1525</v>
      </c>
      <c r="D328" s="536" t="s">
        <v>1526</v>
      </c>
      <c r="E328" s="537"/>
      <c r="F328" s="538" t="s">
        <v>1527</v>
      </c>
      <c r="G328" s="539" t="s">
        <v>1528</v>
      </c>
      <c r="H328" s="537" t="s">
        <v>1529</v>
      </c>
      <c r="I328" s="537" t="s">
        <v>1530</v>
      </c>
      <c r="J328" s="536">
        <v>1</v>
      </c>
      <c r="K328" s="5361" t="s">
        <v>1098</v>
      </c>
      <c r="L328" s="540" t="s">
        <v>819</v>
      </c>
      <c r="M328" s="541">
        <v>10</v>
      </c>
      <c r="N328" s="541">
        <v>18</v>
      </c>
      <c r="O328" s="541">
        <v>4.3</v>
      </c>
      <c r="P328" s="542">
        <f t="shared" ref="P328:P331" si="61">M328*N328</f>
        <v>180</v>
      </c>
      <c r="Q328" s="598">
        <f t="shared" ref="Q328:Q331" si="62">P328*O328</f>
        <v>774</v>
      </c>
      <c r="R328" s="544"/>
      <c r="S328" s="544"/>
      <c r="T328" s="545" t="s">
        <v>980</v>
      </c>
      <c r="U328" s="546"/>
      <c r="V328" s="546"/>
      <c r="W328" s="546"/>
      <c r="X328" s="547" t="s">
        <v>1531</v>
      </c>
      <c r="Y328" s="547" t="s">
        <v>794</v>
      </c>
      <c r="Z328" s="546" t="s">
        <v>1513</v>
      </c>
      <c r="AA328" s="549"/>
      <c r="AB328" s="550"/>
      <c r="AC328" s="550"/>
      <c r="AD328" s="550"/>
      <c r="AE328" s="1015"/>
      <c r="AF328" s="5364">
        <v>16</v>
      </c>
      <c r="AG328" s="5364" t="s">
        <v>1532</v>
      </c>
      <c r="AH328" s="548" t="s">
        <v>852</v>
      </c>
      <c r="AI328" s="571" t="s">
        <v>1533</v>
      </c>
      <c r="AJ328" s="553"/>
      <c r="AK328" s="5367"/>
      <c r="AL328" s="5368"/>
      <c r="AM328" s="5354"/>
      <c r="AN328" s="5355"/>
      <c r="AO328" s="5385"/>
      <c r="AP328" s="5368"/>
      <c r="AQ328" s="5354"/>
      <c r="AR328" s="5355"/>
      <c r="AS328" s="5385"/>
      <c r="AT328" s="5368"/>
      <c r="AU328" s="5354"/>
      <c r="AV328" s="5355"/>
      <c r="AW328" s="5385">
        <v>43636</v>
      </c>
      <c r="AX328" s="5355">
        <v>43636</v>
      </c>
      <c r="AY328" s="5385">
        <v>43672</v>
      </c>
      <c r="AZ328" s="5386"/>
    </row>
    <row r="329" spans="1:52" s="610" customFormat="1" ht="42" customHeight="1">
      <c r="A329" s="938"/>
      <c r="B329" s="939"/>
      <c r="C329" s="556"/>
      <c r="D329" s="556"/>
      <c r="E329" s="557"/>
      <c r="F329" s="558"/>
      <c r="G329" s="558"/>
      <c r="H329" s="1010"/>
      <c r="I329" s="557"/>
      <c r="J329" s="556"/>
      <c r="K329" s="5362"/>
      <c r="L329" s="559" t="s">
        <v>1534</v>
      </c>
      <c r="M329" s="616">
        <v>10</v>
      </c>
      <c r="N329" s="616">
        <v>8</v>
      </c>
      <c r="O329" s="560">
        <v>3.7</v>
      </c>
      <c r="P329" s="561">
        <f t="shared" si="61"/>
        <v>80</v>
      </c>
      <c r="Q329" s="617">
        <f t="shared" si="62"/>
        <v>296</v>
      </c>
      <c r="R329" s="563"/>
      <c r="S329" s="563"/>
      <c r="T329" s="599"/>
      <c r="U329" s="566"/>
      <c r="V329" s="566"/>
      <c r="W329" s="566"/>
      <c r="X329" s="566"/>
      <c r="Y329" s="566"/>
      <c r="Z329" s="565"/>
      <c r="AA329" s="568"/>
      <c r="AB329" s="569"/>
      <c r="AC329" s="569"/>
      <c r="AD329" s="604"/>
      <c r="AE329" s="600"/>
      <c r="AF329" s="5365"/>
      <c r="AG329" s="5365"/>
      <c r="AH329" s="566"/>
      <c r="AI329" s="571"/>
      <c r="AJ329" s="553"/>
      <c r="AK329" s="5367"/>
      <c r="AL329" s="5368"/>
      <c r="AM329" s="5354"/>
      <c r="AN329" s="5355"/>
      <c r="AO329" s="5385"/>
      <c r="AP329" s="5368"/>
      <c r="AQ329" s="5354"/>
      <c r="AR329" s="5355"/>
      <c r="AS329" s="5385"/>
      <c r="AT329" s="5368"/>
      <c r="AU329" s="5354"/>
      <c r="AV329" s="5355"/>
      <c r="AW329" s="5385"/>
      <c r="AX329" s="5355"/>
      <c r="AY329" s="5385"/>
      <c r="AZ329" s="5386"/>
    </row>
    <row r="330" spans="1:52" s="610" customFormat="1" ht="42" customHeight="1">
      <c r="A330" s="938"/>
      <c r="B330" s="939"/>
      <c r="C330" s="556"/>
      <c r="D330" s="556"/>
      <c r="E330" s="557"/>
      <c r="F330" s="558"/>
      <c r="G330" s="558"/>
      <c r="H330" s="1010"/>
      <c r="I330" s="557"/>
      <c r="J330" s="556"/>
      <c r="K330" s="5362"/>
      <c r="L330" s="893" t="s">
        <v>1535</v>
      </c>
      <c r="M330" s="1022">
        <v>10</v>
      </c>
      <c r="N330" s="1022">
        <v>8</v>
      </c>
      <c r="O330" s="894">
        <v>4</v>
      </c>
      <c r="P330" s="897">
        <f t="shared" si="61"/>
        <v>80</v>
      </c>
      <c r="Q330" s="1023">
        <f t="shared" si="62"/>
        <v>320</v>
      </c>
      <c r="R330" s="563"/>
      <c r="S330" s="563"/>
      <c r="T330" s="599"/>
      <c r="U330" s="566"/>
      <c r="V330" s="566"/>
      <c r="W330" s="566"/>
      <c r="X330" s="566"/>
      <c r="Y330" s="566"/>
      <c r="Z330" s="565"/>
      <c r="AA330" s="568"/>
      <c r="AB330" s="569"/>
      <c r="AC330" s="569"/>
      <c r="AD330" s="604"/>
      <c r="AE330" s="600"/>
      <c r="AF330" s="5365"/>
      <c r="AG330" s="5365"/>
      <c r="AH330" s="566"/>
      <c r="AI330" s="571"/>
      <c r="AJ330" s="553"/>
      <c r="AK330" s="5367"/>
      <c r="AL330" s="5368"/>
      <c r="AM330" s="5354"/>
      <c r="AN330" s="5355"/>
      <c r="AO330" s="5385"/>
      <c r="AP330" s="5368"/>
      <c r="AQ330" s="5354"/>
      <c r="AR330" s="5355"/>
      <c r="AS330" s="5385"/>
      <c r="AT330" s="5368"/>
      <c r="AU330" s="5354"/>
      <c r="AV330" s="5355"/>
      <c r="AW330" s="5385"/>
      <c r="AX330" s="5355"/>
      <c r="AY330" s="5385"/>
      <c r="AZ330" s="5386"/>
    </row>
    <row r="331" spans="1:52" s="610" customFormat="1" ht="42" customHeight="1">
      <c r="A331" s="938"/>
      <c r="B331" s="939"/>
      <c r="C331" s="556"/>
      <c r="D331" s="556"/>
      <c r="E331" s="557"/>
      <c r="F331" s="558"/>
      <c r="G331" s="558"/>
      <c r="H331" s="1010"/>
      <c r="I331" s="557"/>
      <c r="J331" s="556"/>
      <c r="K331" s="5362"/>
      <c r="L331" s="893" t="s">
        <v>1536</v>
      </c>
      <c r="M331" s="1022">
        <v>10</v>
      </c>
      <c r="N331" s="1022">
        <v>8</v>
      </c>
      <c r="O331" s="894">
        <v>7.5</v>
      </c>
      <c r="P331" s="561">
        <f t="shared" si="61"/>
        <v>80</v>
      </c>
      <c r="Q331" s="617">
        <f t="shared" si="62"/>
        <v>600</v>
      </c>
      <c r="R331" s="563"/>
      <c r="S331" s="563"/>
      <c r="T331" s="599"/>
      <c r="U331" s="566"/>
      <c r="V331" s="566"/>
      <c r="W331" s="566"/>
      <c r="X331" s="566"/>
      <c r="Y331" s="566"/>
      <c r="Z331" s="565"/>
      <c r="AA331" s="568"/>
      <c r="AB331" s="569"/>
      <c r="AC331" s="569"/>
      <c r="AD331" s="604"/>
      <c r="AE331" s="600"/>
      <c r="AF331" s="5365"/>
      <c r="AG331" s="5365"/>
      <c r="AH331" s="566"/>
      <c r="AI331" s="571"/>
      <c r="AJ331" s="553"/>
      <c r="AK331" s="5367"/>
      <c r="AL331" s="5368"/>
      <c r="AM331" s="5354"/>
      <c r="AN331" s="5355"/>
      <c r="AO331" s="5385"/>
      <c r="AP331" s="5368"/>
      <c r="AQ331" s="5354"/>
      <c r="AR331" s="5355"/>
      <c r="AS331" s="5385"/>
      <c r="AT331" s="5368"/>
      <c r="AU331" s="5354"/>
      <c r="AV331" s="5355"/>
      <c r="AW331" s="5385"/>
      <c r="AX331" s="5355"/>
      <c r="AY331" s="5385"/>
      <c r="AZ331" s="5386"/>
    </row>
    <row r="332" spans="1:52" s="610" customFormat="1" ht="42" customHeight="1">
      <c r="A332" s="938"/>
      <c r="B332" s="939"/>
      <c r="C332" s="580" t="str">
        <f>C328</f>
        <v>WP-2PE</v>
      </c>
      <c r="D332" s="580"/>
      <c r="E332" s="581"/>
      <c r="F332" s="581"/>
      <c r="G332" s="581"/>
      <c r="H332" s="1011"/>
      <c r="I332" s="581"/>
      <c r="J332" s="580"/>
      <c r="K332" s="5363"/>
      <c r="L332" s="582" t="s">
        <v>915</v>
      </c>
      <c r="M332" s="1024"/>
      <c r="N332" s="1024"/>
      <c r="O332" s="1025"/>
      <c r="P332" s="605">
        <f>SUM(P328:P331)*J328</f>
        <v>420</v>
      </c>
      <c r="Q332" s="606">
        <f>SUM(Q328:Q331)*J328</f>
        <v>1990</v>
      </c>
      <c r="R332" s="587"/>
      <c r="S332" s="587"/>
      <c r="T332" s="588"/>
      <c r="U332" s="607"/>
      <c r="V332" s="589"/>
      <c r="W332" s="589"/>
      <c r="X332" s="590"/>
      <c r="Y332" s="590"/>
      <c r="Z332" s="589"/>
      <c r="AA332" s="591"/>
      <c r="AB332" s="592"/>
      <c r="AC332" s="591"/>
      <c r="AD332" s="592"/>
      <c r="AE332" s="593"/>
      <c r="AF332" s="5366"/>
      <c r="AG332" s="5366"/>
      <c r="AH332" s="594"/>
      <c r="AI332" s="595"/>
      <c r="AJ332" s="608" t="str">
        <f>I328</f>
        <v>CS</v>
      </c>
      <c r="AK332" s="5367"/>
      <c r="AL332" s="5368"/>
      <c r="AM332" s="5354"/>
      <c r="AN332" s="5355"/>
      <c r="AO332" s="5385"/>
      <c r="AP332" s="5368"/>
      <c r="AQ332" s="5354"/>
      <c r="AR332" s="5355"/>
      <c r="AS332" s="5385"/>
      <c r="AT332" s="5368"/>
      <c r="AU332" s="5354"/>
      <c r="AV332" s="5355"/>
      <c r="AW332" s="5385"/>
      <c r="AX332" s="5355"/>
      <c r="AY332" s="5385"/>
      <c r="AZ332" s="5386"/>
    </row>
    <row r="333" spans="1:52" s="610" customFormat="1" ht="42" customHeight="1">
      <c r="A333" s="938"/>
      <c r="B333" s="939"/>
      <c r="C333" s="536" t="s">
        <v>1537</v>
      </c>
      <c r="D333" s="536" t="s">
        <v>1538</v>
      </c>
      <c r="E333" s="537"/>
      <c r="F333" s="538" t="s">
        <v>1539</v>
      </c>
      <c r="G333" s="539"/>
      <c r="H333" s="537" t="s">
        <v>1540</v>
      </c>
      <c r="I333" s="537" t="s">
        <v>1520</v>
      </c>
      <c r="J333" s="536">
        <v>1</v>
      </c>
      <c r="K333" s="5361" t="s">
        <v>1026</v>
      </c>
      <c r="L333" s="540" t="s">
        <v>819</v>
      </c>
      <c r="M333" s="541">
        <v>13</v>
      </c>
      <c r="N333" s="541">
        <v>20</v>
      </c>
      <c r="O333" s="541">
        <v>10.5</v>
      </c>
      <c r="P333" s="542">
        <f>M333*N333</f>
        <v>260</v>
      </c>
      <c r="Q333" s="598">
        <f>P333*O333</f>
        <v>2730</v>
      </c>
      <c r="R333" s="544"/>
      <c r="S333" s="544"/>
      <c r="T333" s="545" t="s">
        <v>833</v>
      </c>
      <c r="U333" s="546"/>
      <c r="V333" s="546"/>
      <c r="W333" s="546"/>
      <c r="X333" s="547" t="s">
        <v>1531</v>
      </c>
      <c r="Y333" s="547" t="s">
        <v>933</v>
      </c>
      <c r="Z333" s="546" t="s">
        <v>794</v>
      </c>
      <c r="AA333" s="549"/>
      <c r="AB333" s="550"/>
      <c r="AC333" s="550"/>
      <c r="AD333" s="550"/>
      <c r="AE333" s="1015"/>
      <c r="AF333" s="5364">
        <v>16</v>
      </c>
      <c r="AG333" s="5364" t="s">
        <v>961</v>
      </c>
      <c r="AH333" s="548" t="s">
        <v>852</v>
      </c>
      <c r="AI333" s="571" t="s">
        <v>1541</v>
      </c>
      <c r="AJ333" s="553"/>
      <c r="AK333" s="5367"/>
      <c r="AL333" s="5368"/>
      <c r="AM333" s="5354"/>
      <c r="AN333" s="5355"/>
      <c r="AO333" s="5385"/>
      <c r="AP333" s="5368"/>
      <c r="AQ333" s="5354"/>
      <c r="AR333" s="5355"/>
      <c r="AS333" s="5385"/>
      <c r="AT333" s="5368"/>
      <c r="AU333" s="5354"/>
      <c r="AV333" s="5355"/>
      <c r="AW333" s="5385">
        <v>43636</v>
      </c>
      <c r="AX333" s="5355">
        <v>43636</v>
      </c>
      <c r="AY333" s="5385">
        <v>43672</v>
      </c>
      <c r="AZ333" s="5386"/>
    </row>
    <row r="334" spans="1:52" s="610" customFormat="1" ht="42" customHeight="1">
      <c r="A334" s="938"/>
      <c r="B334" s="939"/>
      <c r="C334" s="556"/>
      <c r="D334" s="556"/>
      <c r="E334" s="557"/>
      <c r="F334" s="558"/>
      <c r="G334" s="558"/>
      <c r="H334" s="1010"/>
      <c r="I334" s="557"/>
      <c r="J334" s="556"/>
      <c r="K334" s="5362"/>
      <c r="L334" s="559" t="s">
        <v>1542</v>
      </c>
      <c r="M334" s="616">
        <v>13</v>
      </c>
      <c r="N334" s="616">
        <v>20</v>
      </c>
      <c r="O334" s="560"/>
      <c r="P334" s="561">
        <f>M334*N334</f>
        <v>260</v>
      </c>
      <c r="Q334" s="617">
        <f>P334*O334</f>
        <v>0</v>
      </c>
      <c r="R334" s="563"/>
      <c r="S334" s="563"/>
      <c r="T334" s="599"/>
      <c r="U334" s="566"/>
      <c r="V334" s="566"/>
      <c r="W334" s="566"/>
      <c r="X334" s="566"/>
      <c r="Y334" s="566"/>
      <c r="Z334" s="565"/>
      <c r="AA334" s="568"/>
      <c r="AB334" s="569"/>
      <c r="AC334" s="569"/>
      <c r="AD334" s="604"/>
      <c r="AE334" s="600"/>
      <c r="AF334" s="5365"/>
      <c r="AG334" s="5365"/>
      <c r="AH334" s="566"/>
      <c r="AI334" s="571"/>
      <c r="AJ334" s="553"/>
      <c r="AK334" s="5367"/>
      <c r="AL334" s="5368"/>
      <c r="AM334" s="5354"/>
      <c r="AN334" s="5355"/>
      <c r="AO334" s="5385"/>
      <c r="AP334" s="5368"/>
      <c r="AQ334" s="5354"/>
      <c r="AR334" s="5355"/>
      <c r="AS334" s="5385"/>
      <c r="AT334" s="5368"/>
      <c r="AU334" s="5354"/>
      <c r="AV334" s="5355"/>
      <c r="AW334" s="5385"/>
      <c r="AX334" s="5355"/>
      <c r="AY334" s="5385"/>
      <c r="AZ334" s="5386"/>
    </row>
    <row r="335" spans="1:52" s="610" customFormat="1" ht="42" customHeight="1">
      <c r="A335" s="938"/>
      <c r="B335" s="939"/>
      <c r="C335" s="556"/>
      <c r="D335" s="556"/>
      <c r="E335" s="557"/>
      <c r="F335" s="558"/>
      <c r="G335" s="558"/>
      <c r="H335" s="1010"/>
      <c r="I335" s="557"/>
      <c r="J335" s="556"/>
      <c r="K335" s="5362"/>
      <c r="L335" s="557"/>
      <c r="M335" s="601"/>
      <c r="N335" s="601"/>
      <c r="O335" s="572"/>
      <c r="P335" s="602">
        <f>M335*N335</f>
        <v>0</v>
      </c>
      <c r="Q335" s="603">
        <f>P335*O335</f>
        <v>0</v>
      </c>
      <c r="R335" s="563"/>
      <c r="S335" s="563"/>
      <c r="T335" s="599"/>
      <c r="U335" s="566"/>
      <c r="V335" s="566"/>
      <c r="W335" s="566"/>
      <c r="X335" s="566"/>
      <c r="Y335" s="566"/>
      <c r="Z335" s="565"/>
      <c r="AA335" s="568"/>
      <c r="AB335" s="569"/>
      <c r="AC335" s="569"/>
      <c r="AD335" s="604"/>
      <c r="AE335" s="600"/>
      <c r="AF335" s="5365"/>
      <c r="AG335" s="5365"/>
      <c r="AH335" s="566"/>
      <c r="AI335" s="571"/>
      <c r="AJ335" s="553"/>
      <c r="AK335" s="5367"/>
      <c r="AL335" s="5368"/>
      <c r="AM335" s="5354"/>
      <c r="AN335" s="5355"/>
      <c r="AO335" s="5385"/>
      <c r="AP335" s="5368"/>
      <c r="AQ335" s="5354"/>
      <c r="AR335" s="5355"/>
      <c r="AS335" s="5385"/>
      <c r="AT335" s="5368"/>
      <c r="AU335" s="5354"/>
      <c r="AV335" s="5355"/>
      <c r="AW335" s="5385"/>
      <c r="AX335" s="5355"/>
      <c r="AY335" s="5385"/>
      <c r="AZ335" s="5386"/>
    </row>
    <row r="336" spans="1:52" s="610" customFormat="1" ht="42" customHeight="1">
      <c r="A336" s="938"/>
      <c r="B336" s="939"/>
      <c r="C336" s="580" t="str">
        <f>C333</f>
        <v>WP-2PP</v>
      </c>
      <c r="D336" s="580"/>
      <c r="E336" s="581"/>
      <c r="F336" s="581"/>
      <c r="G336" s="581"/>
      <c r="H336" s="1011"/>
      <c r="I336" s="581"/>
      <c r="J336" s="580"/>
      <c r="K336" s="5363"/>
      <c r="L336" s="582" t="s">
        <v>1543</v>
      </c>
      <c r="M336" s="1024"/>
      <c r="N336" s="1024"/>
      <c r="O336" s="1025"/>
      <c r="P336" s="605">
        <f>SUM(P333:P335)*J333</f>
        <v>520</v>
      </c>
      <c r="Q336" s="606">
        <f>SUM(Q333:Q335)*J333</f>
        <v>2730</v>
      </c>
      <c r="R336" s="587"/>
      <c r="S336" s="587"/>
      <c r="T336" s="588"/>
      <c r="U336" s="607"/>
      <c r="V336" s="589"/>
      <c r="W336" s="589"/>
      <c r="X336" s="590"/>
      <c r="Y336" s="590"/>
      <c r="Z336" s="589"/>
      <c r="AA336" s="591"/>
      <c r="AB336" s="592"/>
      <c r="AC336" s="591"/>
      <c r="AD336" s="592"/>
      <c r="AE336" s="593"/>
      <c r="AF336" s="5366"/>
      <c r="AG336" s="5366"/>
      <c r="AH336" s="594"/>
      <c r="AI336" s="595"/>
      <c r="AJ336" s="608" t="str">
        <f>I333</f>
        <v>PS</v>
      </c>
      <c r="AK336" s="5367"/>
      <c r="AL336" s="5368"/>
      <c r="AM336" s="5354"/>
      <c r="AN336" s="5355"/>
      <c r="AO336" s="5385"/>
      <c r="AP336" s="5368"/>
      <c r="AQ336" s="5354"/>
      <c r="AR336" s="5355"/>
      <c r="AS336" s="5385"/>
      <c r="AT336" s="5368"/>
      <c r="AU336" s="5354"/>
      <c r="AV336" s="5355"/>
      <c r="AW336" s="5385"/>
      <c r="AX336" s="5355"/>
      <c r="AY336" s="5385"/>
      <c r="AZ336" s="5386"/>
    </row>
    <row r="337" spans="1:52" s="610" customFormat="1" ht="42" customHeight="1">
      <c r="A337" s="938"/>
      <c r="B337" s="939"/>
      <c r="C337" s="537" t="s">
        <v>1478</v>
      </c>
      <c r="D337" s="536" t="s">
        <v>1544</v>
      </c>
      <c r="E337" s="537"/>
      <c r="F337" s="538" t="s">
        <v>1545</v>
      </c>
      <c r="G337" s="539"/>
      <c r="H337" s="537" t="s">
        <v>1546</v>
      </c>
      <c r="I337" s="537" t="s">
        <v>1547</v>
      </c>
      <c r="J337" s="536">
        <v>1</v>
      </c>
      <c r="K337" s="5361" t="s">
        <v>1026</v>
      </c>
      <c r="L337" s="540" t="s">
        <v>1259</v>
      </c>
      <c r="M337" s="609">
        <v>4</v>
      </c>
      <c r="N337" s="609">
        <v>6</v>
      </c>
      <c r="O337" s="609">
        <v>6</v>
      </c>
      <c r="P337" s="542">
        <f>M337*N337</f>
        <v>24</v>
      </c>
      <c r="Q337" s="543">
        <f>O337*P337</f>
        <v>144</v>
      </c>
      <c r="R337" s="544"/>
      <c r="S337" s="544"/>
      <c r="T337" s="545" t="s">
        <v>833</v>
      </c>
      <c r="U337" s="546"/>
      <c r="V337" s="546"/>
      <c r="W337" s="546"/>
      <c r="X337" s="547" t="s">
        <v>1548</v>
      </c>
      <c r="Y337" s="547" t="s">
        <v>794</v>
      </c>
      <c r="Z337" s="546" t="s">
        <v>794</v>
      </c>
      <c r="AA337" s="549"/>
      <c r="AB337" s="550"/>
      <c r="AC337" s="549"/>
      <c r="AD337" s="550"/>
      <c r="AE337" s="5416"/>
      <c r="AF337" s="5364">
        <v>16</v>
      </c>
      <c r="AG337" s="5390" t="s">
        <v>961</v>
      </c>
      <c r="AH337" s="547" t="s">
        <v>935</v>
      </c>
      <c r="AI337" s="552" t="s">
        <v>1121</v>
      </c>
      <c r="AJ337" s="553"/>
      <c r="AK337" s="5367"/>
      <c r="AL337" s="5368"/>
      <c r="AM337" s="5354"/>
      <c r="AN337" s="5355"/>
      <c r="AO337" s="5385"/>
      <c r="AP337" s="5368"/>
      <c r="AQ337" s="5354"/>
      <c r="AR337" s="5355"/>
      <c r="AS337" s="5385"/>
      <c r="AT337" s="5368"/>
      <c r="AU337" s="5354"/>
      <c r="AV337" s="5355"/>
      <c r="AW337" s="5385">
        <v>43636</v>
      </c>
      <c r="AX337" s="5355">
        <v>43636</v>
      </c>
      <c r="AY337" s="5385">
        <v>43672</v>
      </c>
      <c r="AZ337" s="5386"/>
    </row>
    <row r="338" spans="1:52" s="610" customFormat="1" ht="42" customHeight="1">
      <c r="A338" s="938"/>
      <c r="B338" s="939"/>
      <c r="C338" s="1010"/>
      <c r="D338" s="556"/>
      <c r="E338" s="557"/>
      <c r="F338" s="558"/>
      <c r="G338" s="558"/>
      <c r="H338" s="1010"/>
      <c r="I338" s="557"/>
      <c r="J338" s="556"/>
      <c r="K338" s="5362"/>
      <c r="L338" s="611"/>
      <c r="M338" s="612"/>
      <c r="N338" s="612"/>
      <c r="O338" s="612"/>
      <c r="P338" s="614">
        <f>M338*N338</f>
        <v>0</v>
      </c>
      <c r="Q338" s="663">
        <f>O338*P338</f>
        <v>0</v>
      </c>
      <c r="R338" s="563"/>
      <c r="S338" s="563"/>
      <c r="T338" s="564"/>
      <c r="U338" s="565"/>
      <c r="V338" s="565"/>
      <c r="W338" s="565"/>
      <c r="X338" s="566"/>
      <c r="Y338" s="566"/>
      <c r="Z338" s="565"/>
      <c r="AA338" s="568"/>
      <c r="AB338" s="569"/>
      <c r="AC338" s="568"/>
      <c r="AD338" s="569"/>
      <c r="AE338" s="5417"/>
      <c r="AF338" s="5365"/>
      <c r="AG338" s="5391"/>
      <c r="AH338" s="566"/>
      <c r="AI338" s="571" t="s">
        <v>1549</v>
      </c>
      <c r="AJ338" s="553"/>
      <c r="AK338" s="5367"/>
      <c r="AL338" s="5368"/>
      <c r="AM338" s="5354"/>
      <c r="AN338" s="5355"/>
      <c r="AO338" s="5385"/>
      <c r="AP338" s="5368"/>
      <c r="AQ338" s="5354"/>
      <c r="AR338" s="5355"/>
      <c r="AS338" s="5385"/>
      <c r="AT338" s="5368"/>
      <c r="AU338" s="5354"/>
      <c r="AV338" s="5355"/>
      <c r="AW338" s="5385"/>
      <c r="AX338" s="5355"/>
      <c r="AY338" s="5385"/>
      <c r="AZ338" s="5386"/>
    </row>
    <row r="339" spans="1:52" s="610" customFormat="1" ht="42" customHeight="1">
      <c r="A339" s="938"/>
      <c r="B339" s="939"/>
      <c r="C339" s="1011" t="str">
        <f>C337</f>
        <v>WP-2PE</v>
      </c>
      <c r="D339" s="580"/>
      <c r="E339" s="581"/>
      <c r="F339" s="558"/>
      <c r="G339" s="581"/>
      <c r="H339" s="1011"/>
      <c r="I339" s="581"/>
      <c r="J339" s="580"/>
      <c r="K339" s="5363"/>
      <c r="L339" s="582" t="s">
        <v>869</v>
      </c>
      <c r="M339" s="583"/>
      <c r="N339" s="583"/>
      <c r="O339" s="584"/>
      <c r="P339" s="666">
        <f>SUM(P337)*J337</f>
        <v>24</v>
      </c>
      <c r="Q339" s="586">
        <f>SUM(Q337)*J337</f>
        <v>144</v>
      </c>
      <c r="R339" s="587"/>
      <c r="S339" s="587"/>
      <c r="T339" s="588"/>
      <c r="U339" s="589"/>
      <c r="V339" s="589"/>
      <c r="W339" s="589"/>
      <c r="X339" s="590"/>
      <c r="Y339" s="590"/>
      <c r="Z339" s="589"/>
      <c r="AA339" s="591"/>
      <c r="AB339" s="592"/>
      <c r="AC339" s="591"/>
      <c r="AD339" s="592"/>
      <c r="AE339" s="5418"/>
      <c r="AF339" s="5366"/>
      <c r="AG339" s="5392"/>
      <c r="AH339" s="594"/>
      <c r="AI339" s="571" t="s">
        <v>1550</v>
      </c>
      <c r="AJ339" s="553" t="str">
        <f>I337</f>
        <v>OS</v>
      </c>
      <c r="AK339" s="5367"/>
      <c r="AL339" s="5368"/>
      <c r="AM339" s="5354"/>
      <c r="AN339" s="5355"/>
      <c r="AO339" s="5385"/>
      <c r="AP339" s="5368"/>
      <c r="AQ339" s="5354"/>
      <c r="AR339" s="5355"/>
      <c r="AS339" s="5385"/>
      <c r="AT339" s="5368"/>
      <c r="AU339" s="5354"/>
      <c r="AV339" s="5355"/>
      <c r="AW339" s="5385"/>
      <c r="AX339" s="5355"/>
      <c r="AY339" s="5385"/>
      <c r="AZ339" s="5386"/>
    </row>
    <row r="340" spans="1:52" s="610" customFormat="1" ht="42" customHeight="1">
      <c r="A340" s="938"/>
      <c r="B340" s="939"/>
      <c r="C340" s="537" t="s">
        <v>1359</v>
      </c>
      <c r="D340" s="536" t="s">
        <v>1551</v>
      </c>
      <c r="E340" s="537"/>
      <c r="F340" s="538" t="s">
        <v>1552</v>
      </c>
      <c r="G340" s="539"/>
      <c r="H340" s="537" t="s">
        <v>1116</v>
      </c>
      <c r="I340" s="537" t="s">
        <v>74</v>
      </c>
      <c r="J340" s="536">
        <v>1</v>
      </c>
      <c r="K340" s="5361" t="s">
        <v>1026</v>
      </c>
      <c r="L340" s="540" t="s">
        <v>1090</v>
      </c>
      <c r="M340" s="609">
        <v>4</v>
      </c>
      <c r="N340" s="609">
        <v>6</v>
      </c>
      <c r="O340" s="609">
        <v>6</v>
      </c>
      <c r="P340" s="542">
        <f>M340*N340</f>
        <v>24</v>
      </c>
      <c r="Q340" s="543">
        <f>O340*P340</f>
        <v>144</v>
      </c>
      <c r="R340" s="544"/>
      <c r="S340" s="544"/>
      <c r="T340" s="545" t="s">
        <v>833</v>
      </c>
      <c r="U340" s="546"/>
      <c r="V340" s="546"/>
      <c r="W340" s="546"/>
      <c r="X340" s="547" t="s">
        <v>935</v>
      </c>
      <c r="Y340" s="547" t="s">
        <v>794</v>
      </c>
      <c r="Z340" s="546" t="s">
        <v>935</v>
      </c>
      <c r="AA340" s="549"/>
      <c r="AB340" s="550"/>
      <c r="AC340" s="549"/>
      <c r="AD340" s="550"/>
      <c r="AE340" s="5416"/>
      <c r="AF340" s="5364">
        <v>16</v>
      </c>
      <c r="AG340" s="5390" t="s">
        <v>1553</v>
      </c>
      <c r="AH340" s="547" t="s">
        <v>794</v>
      </c>
      <c r="AI340" s="552" t="s">
        <v>1121</v>
      </c>
      <c r="AJ340" s="553"/>
      <c r="AK340" s="5367"/>
      <c r="AL340" s="5368"/>
      <c r="AM340" s="5354"/>
      <c r="AN340" s="5355"/>
      <c r="AO340" s="5385"/>
      <c r="AP340" s="5368"/>
      <c r="AQ340" s="5354"/>
      <c r="AR340" s="5355"/>
      <c r="AS340" s="5385"/>
      <c r="AT340" s="5368"/>
      <c r="AU340" s="5354"/>
      <c r="AV340" s="5355"/>
      <c r="AW340" s="5385">
        <v>43636</v>
      </c>
      <c r="AX340" s="5355">
        <v>43636</v>
      </c>
      <c r="AY340" s="5385">
        <v>43672</v>
      </c>
      <c r="AZ340" s="5386"/>
    </row>
    <row r="341" spans="1:52" s="610" customFormat="1" ht="42" customHeight="1">
      <c r="A341" s="938"/>
      <c r="B341" s="939"/>
      <c r="C341" s="1010"/>
      <c r="D341" s="556"/>
      <c r="E341" s="557"/>
      <c r="F341" s="558"/>
      <c r="G341" s="558"/>
      <c r="H341" s="1010"/>
      <c r="I341" s="557"/>
      <c r="J341" s="556"/>
      <c r="K341" s="5362"/>
      <c r="L341" s="611"/>
      <c r="M341" s="612"/>
      <c r="N341" s="612"/>
      <c r="O341" s="612"/>
      <c r="P341" s="614">
        <f>M341*N341</f>
        <v>0</v>
      </c>
      <c r="Q341" s="663">
        <f>O341*P341</f>
        <v>0</v>
      </c>
      <c r="R341" s="563"/>
      <c r="S341" s="563"/>
      <c r="T341" s="564"/>
      <c r="U341" s="565"/>
      <c r="V341" s="565"/>
      <c r="W341" s="565"/>
      <c r="X341" s="566"/>
      <c r="Y341" s="566"/>
      <c r="Z341" s="565"/>
      <c r="AA341" s="568"/>
      <c r="AB341" s="569"/>
      <c r="AC341" s="568"/>
      <c r="AD341" s="569"/>
      <c r="AE341" s="5417"/>
      <c r="AF341" s="5365"/>
      <c r="AG341" s="5391"/>
      <c r="AH341" s="566"/>
      <c r="AI341" s="571" t="s">
        <v>1549</v>
      </c>
      <c r="AJ341" s="553"/>
      <c r="AK341" s="5367"/>
      <c r="AL341" s="5368"/>
      <c r="AM341" s="5354"/>
      <c r="AN341" s="5355"/>
      <c r="AO341" s="5385"/>
      <c r="AP341" s="5368"/>
      <c r="AQ341" s="5354"/>
      <c r="AR341" s="5355"/>
      <c r="AS341" s="5385"/>
      <c r="AT341" s="5368"/>
      <c r="AU341" s="5354"/>
      <c r="AV341" s="5355"/>
      <c r="AW341" s="5385"/>
      <c r="AX341" s="5355"/>
      <c r="AY341" s="5385"/>
      <c r="AZ341" s="5386"/>
    </row>
    <row r="342" spans="1:52" s="610" customFormat="1" ht="42" customHeight="1">
      <c r="A342" s="938"/>
      <c r="B342" s="939"/>
      <c r="C342" s="1011" t="str">
        <f>C340</f>
        <v>WP-2PP</v>
      </c>
      <c r="D342" s="580"/>
      <c r="E342" s="581"/>
      <c r="F342" s="558"/>
      <c r="G342" s="581"/>
      <c r="H342" s="1011"/>
      <c r="I342" s="581"/>
      <c r="J342" s="580"/>
      <c r="K342" s="5363"/>
      <c r="L342" s="582" t="s">
        <v>855</v>
      </c>
      <c r="M342" s="583"/>
      <c r="N342" s="583"/>
      <c r="O342" s="584"/>
      <c r="P342" s="666">
        <f>SUM(P340)*J340</f>
        <v>24</v>
      </c>
      <c r="Q342" s="586">
        <f>SUM(Q340)*J340</f>
        <v>144</v>
      </c>
      <c r="R342" s="587"/>
      <c r="S342" s="587"/>
      <c r="T342" s="588"/>
      <c r="U342" s="589"/>
      <c r="V342" s="589"/>
      <c r="W342" s="589"/>
      <c r="X342" s="590"/>
      <c r="Y342" s="590"/>
      <c r="Z342" s="589"/>
      <c r="AA342" s="591"/>
      <c r="AB342" s="592"/>
      <c r="AC342" s="591"/>
      <c r="AD342" s="592"/>
      <c r="AE342" s="5418"/>
      <c r="AF342" s="5366"/>
      <c r="AG342" s="5392"/>
      <c r="AH342" s="594"/>
      <c r="AI342" s="571" t="s">
        <v>1554</v>
      </c>
      <c r="AJ342" s="553" t="str">
        <f>I340</f>
        <v>OS</v>
      </c>
      <c r="AK342" s="5367"/>
      <c r="AL342" s="5368"/>
      <c r="AM342" s="5354"/>
      <c r="AN342" s="5355"/>
      <c r="AO342" s="5385"/>
      <c r="AP342" s="5368"/>
      <c r="AQ342" s="5354"/>
      <c r="AR342" s="5355"/>
      <c r="AS342" s="5385"/>
      <c r="AT342" s="5368"/>
      <c r="AU342" s="5354"/>
      <c r="AV342" s="5355"/>
      <c r="AW342" s="5385"/>
      <c r="AX342" s="5355"/>
      <c r="AY342" s="5385"/>
      <c r="AZ342" s="5386"/>
    </row>
    <row r="343" spans="1:52" s="748" customFormat="1" ht="33">
      <c r="A343" s="938"/>
      <c r="B343" s="939"/>
      <c r="C343" s="727"/>
      <c r="D343" s="727" t="s">
        <v>1555</v>
      </c>
      <c r="E343" s="624"/>
      <c r="F343" s="725"/>
      <c r="G343" s="726"/>
      <c r="H343" s="624" t="s">
        <v>1556</v>
      </c>
      <c r="I343" s="624" t="s">
        <v>1557</v>
      </c>
      <c r="J343" s="727"/>
      <c r="K343" s="5433" t="s">
        <v>1558</v>
      </c>
      <c r="L343" s="718" t="s">
        <v>1244</v>
      </c>
      <c r="M343" s="818">
        <v>15</v>
      </c>
      <c r="N343" s="818">
        <v>15</v>
      </c>
      <c r="O343" s="818">
        <v>5</v>
      </c>
      <c r="P343" s="628">
        <f>M343*N343</f>
        <v>225</v>
      </c>
      <c r="Q343" s="746">
        <f>O343*P343</f>
        <v>1125</v>
      </c>
      <c r="R343" s="731"/>
      <c r="S343" s="731"/>
      <c r="T343" s="732" t="s">
        <v>833</v>
      </c>
      <c r="U343" s="733"/>
      <c r="V343" s="733"/>
      <c r="W343" s="733"/>
      <c r="X343" s="734" t="s">
        <v>1513</v>
      </c>
      <c r="Y343" s="734" t="s">
        <v>794</v>
      </c>
      <c r="Z343" s="733" t="s">
        <v>794</v>
      </c>
      <c r="AA343" s="736"/>
      <c r="AB343" s="735"/>
      <c r="AC343" s="736"/>
      <c r="AD343" s="735"/>
      <c r="AE343" s="5434"/>
      <c r="AF343" s="5430">
        <v>16</v>
      </c>
      <c r="AG343" s="5437" t="s">
        <v>961</v>
      </c>
      <c r="AH343" s="734"/>
      <c r="AI343" s="737" t="s">
        <v>1239</v>
      </c>
      <c r="AJ343" s="747"/>
      <c r="AK343" s="5440"/>
      <c r="AL343" s="5441"/>
      <c r="AM343" s="5442"/>
      <c r="AN343" s="5447"/>
      <c r="AO343" s="5448"/>
      <c r="AP343" s="5441"/>
      <c r="AQ343" s="5442"/>
      <c r="AR343" s="5447"/>
      <c r="AS343" s="5448"/>
      <c r="AT343" s="5441"/>
      <c r="AU343" s="5442"/>
      <c r="AV343" s="5447"/>
      <c r="AW343" s="5448">
        <v>43636</v>
      </c>
      <c r="AX343" s="5447">
        <v>43636</v>
      </c>
      <c r="AY343" s="5448">
        <v>43672</v>
      </c>
      <c r="AZ343" s="5443"/>
    </row>
    <row r="344" spans="1:52" s="748" customFormat="1" ht="17.25">
      <c r="A344" s="938"/>
      <c r="B344" s="939"/>
      <c r="C344" s="620"/>
      <c r="D344" s="620"/>
      <c r="E344" s="621"/>
      <c r="F344" s="623"/>
      <c r="G344" s="623"/>
      <c r="H344" s="621"/>
      <c r="I344" s="621"/>
      <c r="J344" s="620"/>
      <c r="K344" s="5410"/>
      <c r="L344" s="749"/>
      <c r="M344" s="819"/>
      <c r="N344" s="819"/>
      <c r="O344" s="819"/>
      <c r="P344" s="740">
        <f>M344*N344</f>
        <v>0</v>
      </c>
      <c r="Q344" s="741">
        <f>O344*P344</f>
        <v>0</v>
      </c>
      <c r="R344" s="630"/>
      <c r="S344" s="630"/>
      <c r="T344" s="742"/>
      <c r="U344" s="633"/>
      <c r="V344" s="633"/>
      <c r="W344" s="633"/>
      <c r="X344" s="632"/>
      <c r="Y344" s="632"/>
      <c r="Z344" s="633"/>
      <c r="AA344" s="634"/>
      <c r="AB344" s="635"/>
      <c r="AC344" s="634"/>
      <c r="AD344" s="635"/>
      <c r="AE344" s="5435"/>
      <c r="AF344" s="5431"/>
      <c r="AG344" s="5438"/>
      <c r="AH344" s="632"/>
      <c r="AI344" s="638" t="s">
        <v>1559</v>
      </c>
      <c r="AJ344" s="747"/>
      <c r="AK344" s="5440"/>
      <c r="AL344" s="5441"/>
      <c r="AM344" s="5442"/>
      <c r="AN344" s="5447"/>
      <c r="AO344" s="5448"/>
      <c r="AP344" s="5441"/>
      <c r="AQ344" s="5442"/>
      <c r="AR344" s="5447"/>
      <c r="AS344" s="5448"/>
      <c r="AT344" s="5441"/>
      <c r="AU344" s="5442"/>
      <c r="AV344" s="5447"/>
      <c r="AW344" s="5448"/>
      <c r="AX344" s="5447"/>
      <c r="AY344" s="5448"/>
      <c r="AZ344" s="5443"/>
    </row>
    <row r="345" spans="1:52" s="748" customFormat="1" ht="17.25">
      <c r="A345" s="938"/>
      <c r="B345" s="939"/>
      <c r="C345" s="647"/>
      <c r="D345" s="647"/>
      <c r="E345" s="648"/>
      <c r="F345" s="623"/>
      <c r="G345" s="648"/>
      <c r="H345" s="648"/>
      <c r="I345" s="648"/>
      <c r="J345" s="647"/>
      <c r="K345" s="5411"/>
      <c r="L345" s="5405" t="s">
        <v>855</v>
      </c>
      <c r="M345" s="5406"/>
      <c r="N345" s="5406"/>
      <c r="O345" s="5407"/>
      <c r="P345" s="744">
        <f>SUM(P343)*J343</f>
        <v>0</v>
      </c>
      <c r="Q345" s="650">
        <f>SUM(Q343)*J343</f>
        <v>0</v>
      </c>
      <c r="R345" s="651"/>
      <c r="S345" s="651"/>
      <c r="T345" s="652"/>
      <c r="U345" s="654"/>
      <c r="V345" s="654"/>
      <c r="W345" s="654"/>
      <c r="X345" s="655"/>
      <c r="Y345" s="655"/>
      <c r="Z345" s="654"/>
      <c r="AA345" s="656"/>
      <c r="AB345" s="657"/>
      <c r="AC345" s="656"/>
      <c r="AD345" s="657"/>
      <c r="AE345" s="5436"/>
      <c r="AF345" s="5432"/>
      <c r="AG345" s="5439"/>
      <c r="AH345" s="660"/>
      <c r="AI345" s="661" t="s">
        <v>1560</v>
      </c>
      <c r="AJ345" s="747"/>
      <c r="AK345" s="5440"/>
      <c r="AL345" s="5441"/>
      <c r="AM345" s="5442"/>
      <c r="AN345" s="5447"/>
      <c r="AO345" s="5448"/>
      <c r="AP345" s="5441"/>
      <c r="AQ345" s="5442"/>
      <c r="AR345" s="5447"/>
      <c r="AS345" s="5448"/>
      <c r="AT345" s="5441"/>
      <c r="AU345" s="5442"/>
      <c r="AV345" s="5447"/>
      <c r="AW345" s="5448"/>
      <c r="AX345" s="5447"/>
      <c r="AY345" s="5448"/>
      <c r="AZ345" s="5443"/>
    </row>
    <row r="346" spans="1:52" s="748" customFormat="1" ht="17.25">
      <c r="A346" s="938"/>
      <c r="B346" s="939"/>
      <c r="C346" s="727"/>
      <c r="D346" s="727" t="s">
        <v>1561</v>
      </c>
      <c r="E346" s="624"/>
      <c r="F346" s="725"/>
      <c r="G346" s="726"/>
      <c r="H346" s="624" t="s">
        <v>1562</v>
      </c>
      <c r="I346" s="624"/>
      <c r="J346" s="727"/>
      <c r="K346" s="5433"/>
      <c r="L346" s="718"/>
      <c r="M346" s="818"/>
      <c r="N346" s="818"/>
      <c r="O346" s="818"/>
      <c r="P346" s="628"/>
      <c r="Q346" s="746"/>
      <c r="R346" s="731"/>
      <c r="S346" s="731"/>
      <c r="T346" s="732"/>
      <c r="U346" s="733"/>
      <c r="V346" s="733"/>
      <c r="W346" s="733"/>
      <c r="X346" s="734"/>
      <c r="Y346" s="734"/>
      <c r="Z346" s="733"/>
      <c r="AA346" s="736"/>
      <c r="AB346" s="735"/>
      <c r="AC346" s="736"/>
      <c r="AD346" s="735"/>
      <c r="AE346" s="5434"/>
      <c r="AF346" s="5430"/>
      <c r="AG346" s="5437"/>
      <c r="AH346" s="734"/>
      <c r="AI346" s="1026" t="s">
        <v>1563</v>
      </c>
      <c r="AJ346" s="747"/>
      <c r="AK346" s="5440"/>
      <c r="AL346" s="5441"/>
      <c r="AM346" s="5442"/>
      <c r="AN346" s="5447"/>
      <c r="AO346" s="5448"/>
      <c r="AP346" s="5441"/>
      <c r="AQ346" s="5442"/>
      <c r="AR346" s="5447"/>
      <c r="AS346" s="5448"/>
      <c r="AT346" s="5441"/>
      <c r="AU346" s="5442"/>
      <c r="AV346" s="5447"/>
      <c r="AW346" s="5448">
        <v>43636</v>
      </c>
      <c r="AX346" s="5447">
        <v>43636</v>
      </c>
      <c r="AY346" s="5448">
        <v>43672</v>
      </c>
      <c r="AZ346" s="5443"/>
    </row>
    <row r="347" spans="1:52" s="748" customFormat="1" ht="17.25">
      <c r="A347" s="938"/>
      <c r="B347" s="939"/>
      <c r="C347" s="620"/>
      <c r="D347" s="620"/>
      <c r="E347" s="621"/>
      <c r="F347" s="623"/>
      <c r="G347" s="623"/>
      <c r="H347" s="621"/>
      <c r="I347" s="621"/>
      <c r="J347" s="620"/>
      <c r="K347" s="5410"/>
      <c r="L347" s="749"/>
      <c r="M347" s="819"/>
      <c r="N347" s="819"/>
      <c r="O347" s="819"/>
      <c r="P347" s="740"/>
      <c r="Q347" s="741"/>
      <c r="R347" s="630"/>
      <c r="S347" s="630"/>
      <c r="T347" s="742"/>
      <c r="U347" s="633"/>
      <c r="V347" s="633"/>
      <c r="W347" s="633"/>
      <c r="X347" s="632"/>
      <c r="Y347" s="632"/>
      <c r="Z347" s="633"/>
      <c r="AA347" s="634"/>
      <c r="AB347" s="635"/>
      <c r="AC347" s="634"/>
      <c r="AD347" s="635"/>
      <c r="AE347" s="5435"/>
      <c r="AF347" s="5431"/>
      <c r="AG347" s="5438"/>
      <c r="AH347" s="632"/>
      <c r="AI347" s="638"/>
      <c r="AJ347" s="747"/>
      <c r="AK347" s="5440"/>
      <c r="AL347" s="5441"/>
      <c r="AM347" s="5442"/>
      <c r="AN347" s="5447"/>
      <c r="AO347" s="5448"/>
      <c r="AP347" s="5441"/>
      <c r="AQ347" s="5442"/>
      <c r="AR347" s="5447"/>
      <c r="AS347" s="5448"/>
      <c r="AT347" s="5441"/>
      <c r="AU347" s="5442"/>
      <c r="AV347" s="5447"/>
      <c r="AW347" s="5448"/>
      <c r="AX347" s="5447"/>
      <c r="AY347" s="5448"/>
      <c r="AZ347" s="5443"/>
    </row>
    <row r="348" spans="1:52" s="748" customFormat="1" ht="17.25">
      <c r="A348" s="938"/>
      <c r="B348" s="939"/>
      <c r="C348" s="647"/>
      <c r="D348" s="647"/>
      <c r="E348" s="648"/>
      <c r="F348" s="623"/>
      <c r="G348" s="648"/>
      <c r="H348" s="648"/>
      <c r="I348" s="648"/>
      <c r="J348" s="647"/>
      <c r="K348" s="5411"/>
      <c r="L348" s="5405"/>
      <c r="M348" s="5406"/>
      <c r="N348" s="5406"/>
      <c r="O348" s="5407"/>
      <c r="P348" s="744"/>
      <c r="Q348" s="650"/>
      <c r="R348" s="651"/>
      <c r="S348" s="651"/>
      <c r="T348" s="652"/>
      <c r="U348" s="654"/>
      <c r="V348" s="654"/>
      <c r="W348" s="654"/>
      <c r="X348" s="655"/>
      <c r="Y348" s="655"/>
      <c r="Z348" s="654"/>
      <c r="AA348" s="656"/>
      <c r="AB348" s="657"/>
      <c r="AC348" s="656"/>
      <c r="AD348" s="657"/>
      <c r="AE348" s="5436"/>
      <c r="AF348" s="5432"/>
      <c r="AG348" s="5439"/>
      <c r="AH348" s="660"/>
      <c r="AI348" s="661"/>
      <c r="AJ348" s="747"/>
      <c r="AK348" s="5440"/>
      <c r="AL348" s="5441"/>
      <c r="AM348" s="5442"/>
      <c r="AN348" s="5447"/>
      <c r="AO348" s="5448"/>
      <c r="AP348" s="5441"/>
      <c r="AQ348" s="5442"/>
      <c r="AR348" s="5447"/>
      <c r="AS348" s="5448"/>
      <c r="AT348" s="5441"/>
      <c r="AU348" s="5442"/>
      <c r="AV348" s="5447"/>
      <c r="AW348" s="5448"/>
      <c r="AX348" s="5447"/>
      <c r="AY348" s="5448"/>
      <c r="AZ348" s="5443"/>
    </row>
    <row r="349" spans="1:52" s="748" customFormat="1" ht="33">
      <c r="A349" s="938"/>
      <c r="B349" s="939"/>
      <c r="C349" s="727" t="s">
        <v>1359</v>
      </c>
      <c r="D349" s="727" t="s">
        <v>1564</v>
      </c>
      <c r="E349" s="624"/>
      <c r="F349" s="725" t="s">
        <v>1565</v>
      </c>
      <c r="G349" s="726" t="s">
        <v>1566</v>
      </c>
      <c r="H349" s="624" t="s">
        <v>1567</v>
      </c>
      <c r="I349" s="624" t="s">
        <v>1032</v>
      </c>
      <c r="J349" s="727"/>
      <c r="K349" s="5433" t="s">
        <v>1568</v>
      </c>
      <c r="L349" s="718" t="s">
        <v>819</v>
      </c>
      <c r="M349" s="818">
        <v>13</v>
      </c>
      <c r="N349" s="818">
        <v>14</v>
      </c>
      <c r="O349" s="818">
        <v>13.5</v>
      </c>
      <c r="P349" s="628">
        <f>M349*N349</f>
        <v>182</v>
      </c>
      <c r="Q349" s="746">
        <f>O349*P349</f>
        <v>2457</v>
      </c>
      <c r="R349" s="731"/>
      <c r="S349" s="731"/>
      <c r="T349" s="732" t="s">
        <v>1569</v>
      </c>
      <c r="U349" s="733"/>
      <c r="V349" s="733"/>
      <c r="W349" s="733"/>
      <c r="X349" s="734" t="s">
        <v>794</v>
      </c>
      <c r="Y349" s="734" t="s">
        <v>199</v>
      </c>
      <c r="Z349" s="733" t="s">
        <v>961</v>
      </c>
      <c r="AA349" s="736"/>
      <c r="AB349" s="735"/>
      <c r="AC349" s="736"/>
      <c r="AD349" s="735"/>
      <c r="AE349" s="5434" t="s">
        <v>1570</v>
      </c>
      <c r="AF349" s="5430">
        <v>16</v>
      </c>
      <c r="AG349" s="5437" t="s">
        <v>961</v>
      </c>
      <c r="AH349" s="734" t="s">
        <v>961</v>
      </c>
      <c r="AI349" s="737" t="s">
        <v>1571</v>
      </c>
      <c r="AJ349" s="747"/>
      <c r="AK349" s="5440"/>
      <c r="AL349" s="5441"/>
      <c r="AM349" s="5442"/>
      <c r="AN349" s="5447"/>
      <c r="AO349" s="5448"/>
      <c r="AP349" s="5441"/>
      <c r="AQ349" s="5442"/>
      <c r="AR349" s="5447"/>
      <c r="AS349" s="5448"/>
      <c r="AT349" s="5441"/>
      <c r="AU349" s="5442"/>
      <c r="AV349" s="5447"/>
      <c r="AW349" s="5448">
        <v>43636</v>
      </c>
      <c r="AX349" s="5447">
        <v>43636</v>
      </c>
      <c r="AY349" s="5448">
        <v>43672</v>
      </c>
      <c r="AZ349" s="5443"/>
    </row>
    <row r="350" spans="1:52" s="748" customFormat="1" ht="17.25">
      <c r="A350" s="938"/>
      <c r="B350" s="939"/>
      <c r="C350" s="620"/>
      <c r="D350" s="620"/>
      <c r="E350" s="621"/>
      <c r="F350" s="623"/>
      <c r="G350" s="623"/>
      <c r="H350" s="621"/>
      <c r="I350" s="621"/>
      <c r="J350" s="620"/>
      <c r="K350" s="5410"/>
      <c r="L350" s="749"/>
      <c r="M350" s="819"/>
      <c r="N350" s="819"/>
      <c r="O350" s="819"/>
      <c r="P350" s="740"/>
      <c r="Q350" s="741"/>
      <c r="R350" s="630"/>
      <c r="S350" s="630"/>
      <c r="T350" s="742"/>
      <c r="U350" s="633"/>
      <c r="V350" s="633"/>
      <c r="W350" s="633"/>
      <c r="X350" s="632"/>
      <c r="Y350" s="632"/>
      <c r="Z350" s="633"/>
      <c r="AA350" s="634"/>
      <c r="AB350" s="635"/>
      <c r="AC350" s="634"/>
      <c r="AD350" s="635"/>
      <c r="AE350" s="5435"/>
      <c r="AF350" s="5431"/>
      <c r="AG350" s="5438"/>
      <c r="AH350" s="632"/>
      <c r="AI350" s="638"/>
      <c r="AJ350" s="747"/>
      <c r="AK350" s="5440"/>
      <c r="AL350" s="5441"/>
      <c r="AM350" s="5442"/>
      <c r="AN350" s="5447"/>
      <c r="AO350" s="5448"/>
      <c r="AP350" s="5441"/>
      <c r="AQ350" s="5442"/>
      <c r="AR350" s="5447"/>
      <c r="AS350" s="5448"/>
      <c r="AT350" s="5441"/>
      <c r="AU350" s="5442"/>
      <c r="AV350" s="5447"/>
      <c r="AW350" s="5448"/>
      <c r="AX350" s="5447"/>
      <c r="AY350" s="5448"/>
      <c r="AZ350" s="5443"/>
    </row>
    <row r="351" spans="1:52" s="748" customFormat="1" ht="27">
      <c r="A351" s="938"/>
      <c r="B351" s="939"/>
      <c r="C351" s="647" t="str">
        <f>C349</f>
        <v>WP-2PP</v>
      </c>
      <c r="D351" s="647"/>
      <c r="E351" s="648"/>
      <c r="F351" s="623"/>
      <c r="G351" s="648"/>
      <c r="H351" s="648"/>
      <c r="I351" s="648"/>
      <c r="J351" s="647"/>
      <c r="K351" s="5411"/>
      <c r="L351" s="820" t="s">
        <v>869</v>
      </c>
      <c r="M351" s="821"/>
      <c r="N351" s="821"/>
      <c r="O351" s="822"/>
      <c r="P351" s="744">
        <f>SUM(P349)*J349</f>
        <v>0</v>
      </c>
      <c r="Q351" s="650">
        <f>SUM(Q349)*J349</f>
        <v>0</v>
      </c>
      <c r="R351" s="651"/>
      <c r="S351" s="651"/>
      <c r="T351" s="652"/>
      <c r="U351" s="654"/>
      <c r="V351" s="654"/>
      <c r="W351" s="654"/>
      <c r="X351" s="655"/>
      <c r="Y351" s="655"/>
      <c r="Z351" s="654"/>
      <c r="AA351" s="656"/>
      <c r="AB351" s="657"/>
      <c r="AC351" s="656"/>
      <c r="AD351" s="657"/>
      <c r="AE351" s="5436"/>
      <c r="AF351" s="5432"/>
      <c r="AG351" s="5439"/>
      <c r="AH351" s="660"/>
      <c r="AI351" s="745" t="s">
        <v>1284</v>
      </c>
      <c r="AJ351" s="747"/>
      <c r="AK351" s="5440"/>
      <c r="AL351" s="5441"/>
      <c r="AM351" s="5442"/>
      <c r="AN351" s="5447"/>
      <c r="AO351" s="5448"/>
      <c r="AP351" s="5441"/>
      <c r="AQ351" s="5442"/>
      <c r="AR351" s="5447"/>
      <c r="AS351" s="5448"/>
      <c r="AT351" s="5441"/>
      <c r="AU351" s="5442"/>
      <c r="AV351" s="5447"/>
      <c r="AW351" s="5448"/>
      <c r="AX351" s="5447"/>
      <c r="AY351" s="5448"/>
      <c r="AZ351" s="5443"/>
    </row>
    <row r="352" spans="1:52" s="610" customFormat="1" ht="42" customHeight="1">
      <c r="A352" s="938"/>
      <c r="B352" s="939"/>
      <c r="C352" s="536" t="s">
        <v>1359</v>
      </c>
      <c r="D352" s="536" t="s">
        <v>1572</v>
      </c>
      <c r="E352" s="537"/>
      <c r="F352" s="537"/>
      <c r="G352" s="537"/>
      <c r="H352" s="839" t="s">
        <v>1573</v>
      </c>
      <c r="I352" s="537" t="s">
        <v>1574</v>
      </c>
      <c r="J352" s="536">
        <v>1</v>
      </c>
      <c r="K352" s="5506" t="s">
        <v>1057</v>
      </c>
      <c r="L352" s="540" t="s">
        <v>1575</v>
      </c>
      <c r="M352" s="541">
        <v>2.4500000000000002</v>
      </c>
      <c r="N352" s="541">
        <v>4.3</v>
      </c>
      <c r="O352" s="541">
        <v>4.3</v>
      </c>
      <c r="P352" s="708">
        <f>M352*N352</f>
        <v>10.535</v>
      </c>
      <c r="Q352" s="709">
        <f t="shared" ref="Q352:Q353" si="63">O352*P352</f>
        <v>45.3005</v>
      </c>
      <c r="R352" s="544"/>
      <c r="S352" s="544"/>
      <c r="T352" s="545" t="s">
        <v>1576</v>
      </c>
      <c r="U352" s="546"/>
      <c r="V352" s="546"/>
      <c r="W352" s="546"/>
      <c r="X352" s="566" t="s">
        <v>1577</v>
      </c>
      <c r="Y352" s="547" t="s">
        <v>1578</v>
      </c>
      <c r="Z352" s="546" t="s">
        <v>1579</v>
      </c>
      <c r="AA352" s="911"/>
      <c r="AB352" s="549"/>
      <c r="AC352" s="550"/>
      <c r="AD352" s="549"/>
      <c r="AE352" s="710"/>
      <c r="AF352" s="898">
        <v>13</v>
      </c>
      <c r="AG352" s="546" t="s">
        <v>1580</v>
      </c>
      <c r="AH352" s="1027"/>
      <c r="AI352" s="552" t="s">
        <v>1581</v>
      </c>
      <c r="AJ352" s="553"/>
      <c r="AK352" s="900"/>
      <c r="AL352" s="901"/>
      <c r="AM352" s="902"/>
      <c r="AN352" s="903"/>
      <c r="AO352" s="912"/>
      <c r="AP352" s="901"/>
      <c r="AQ352" s="902"/>
      <c r="AR352" s="903"/>
      <c r="AS352" s="912"/>
      <c r="AT352" s="901"/>
      <c r="AU352" s="902"/>
      <c r="AV352" s="903"/>
      <c r="AW352" s="912"/>
      <c r="AX352" s="903"/>
      <c r="AY352" s="912"/>
      <c r="AZ352" s="913"/>
    </row>
    <row r="353" spans="1:52" s="610" customFormat="1" ht="42" customHeight="1">
      <c r="A353" s="938"/>
      <c r="B353" s="939"/>
      <c r="C353" s="556"/>
      <c r="D353" s="556"/>
      <c r="E353" s="557"/>
      <c r="F353" s="557"/>
      <c r="G353" s="557"/>
      <c r="H353" s="557"/>
      <c r="I353" s="557"/>
      <c r="J353" s="556"/>
      <c r="K353" s="5507"/>
      <c r="L353" s="705"/>
      <c r="M353" s="705"/>
      <c r="N353" s="705"/>
      <c r="O353" s="705"/>
      <c r="P353" s="561">
        <f t="shared" ref="P353" si="64">SUM(M353*N353)</f>
        <v>0</v>
      </c>
      <c r="Q353" s="617">
        <f t="shared" si="63"/>
        <v>0</v>
      </c>
      <c r="R353" s="563"/>
      <c r="S353" s="563"/>
      <c r="T353" s="564"/>
      <c r="U353" s="565"/>
      <c r="V353" s="565"/>
      <c r="W353" s="565"/>
      <c r="X353" s="566"/>
      <c r="Y353" s="566"/>
      <c r="Z353" s="565"/>
      <c r="AA353" s="914"/>
      <c r="AB353" s="568"/>
      <c r="AC353" s="569"/>
      <c r="AD353" s="568"/>
      <c r="AE353" s="570"/>
      <c r="AF353" s="619"/>
      <c r="AG353" s="565"/>
      <c r="AH353" s="578"/>
      <c r="AI353" s="571" t="s">
        <v>1582</v>
      </c>
      <c r="AJ353" s="553"/>
      <c r="AK353" s="900"/>
      <c r="AL353" s="901"/>
      <c r="AM353" s="902"/>
      <c r="AN353" s="903"/>
      <c r="AO353" s="912"/>
      <c r="AP353" s="901"/>
      <c r="AQ353" s="902"/>
      <c r="AR353" s="903"/>
      <c r="AS353" s="912"/>
      <c r="AT353" s="901"/>
      <c r="AU353" s="902"/>
      <c r="AV353" s="903"/>
      <c r="AW353" s="912"/>
      <c r="AX353" s="903"/>
      <c r="AY353" s="912"/>
      <c r="AZ353" s="913"/>
    </row>
    <row r="354" spans="1:52" s="610" customFormat="1" ht="42" customHeight="1">
      <c r="A354" s="938"/>
      <c r="B354" s="939"/>
      <c r="C354" s="556" t="str">
        <f>C352</f>
        <v>WP-2PP</v>
      </c>
      <c r="D354" s="556"/>
      <c r="E354" s="557"/>
      <c r="F354" s="557"/>
      <c r="G354" s="557"/>
      <c r="H354" s="557"/>
      <c r="I354" s="557"/>
      <c r="J354" s="556"/>
      <c r="K354" s="5507"/>
      <c r="L354" s="1028" t="s">
        <v>915</v>
      </c>
      <c r="M354" s="1029"/>
      <c r="N354" s="1029"/>
      <c r="O354" s="1030"/>
      <c r="P354" s="1031">
        <f>SUM(P352:P353)*J352</f>
        <v>10.535</v>
      </c>
      <c r="Q354" s="975">
        <f>SUM(Q352:Q353)*J352</f>
        <v>45.3005</v>
      </c>
      <c r="R354" s="563"/>
      <c r="S354" s="563"/>
      <c r="T354" s="564"/>
      <c r="U354" s="565"/>
      <c r="V354" s="565"/>
      <c r="W354" s="565"/>
      <c r="X354" s="566"/>
      <c r="Y354" s="566"/>
      <c r="Z354" s="565"/>
      <c r="AA354" s="914"/>
      <c r="AB354" s="568"/>
      <c r="AC354" s="569"/>
      <c r="AD354" s="568"/>
      <c r="AE354" s="570"/>
      <c r="AF354" s="619"/>
      <c r="AG354" s="565"/>
      <c r="AH354" s="578"/>
      <c r="AI354" s="571"/>
      <c r="AJ354" s="553" t="str">
        <f>I352</f>
        <v>OS</v>
      </c>
      <c r="AK354" s="900"/>
      <c r="AL354" s="901"/>
      <c r="AM354" s="902"/>
      <c r="AN354" s="903"/>
      <c r="AO354" s="912"/>
      <c r="AP354" s="901"/>
      <c r="AQ354" s="902"/>
      <c r="AR354" s="903"/>
      <c r="AS354" s="912"/>
      <c r="AT354" s="901"/>
      <c r="AU354" s="902"/>
      <c r="AV354" s="903"/>
      <c r="AW354" s="912"/>
      <c r="AX354" s="903"/>
      <c r="AY354" s="912"/>
      <c r="AZ354" s="913"/>
    </row>
    <row r="355" spans="1:52" s="610" customFormat="1" ht="42" customHeight="1">
      <c r="A355" s="938"/>
      <c r="B355" s="939"/>
      <c r="C355" s="536" t="s">
        <v>1583</v>
      </c>
      <c r="D355" s="536" t="s">
        <v>1584</v>
      </c>
      <c r="E355" s="537"/>
      <c r="F355" s="537" t="s">
        <v>1585</v>
      </c>
      <c r="G355" s="537"/>
      <c r="H355" s="537" t="s">
        <v>1586</v>
      </c>
      <c r="I355" s="537" t="s">
        <v>1587</v>
      </c>
      <c r="J355" s="536">
        <v>1</v>
      </c>
      <c r="K355" s="706" t="s">
        <v>1354</v>
      </c>
      <c r="L355" s="1032" t="s">
        <v>819</v>
      </c>
      <c r="M355" s="1032">
        <v>6.5</v>
      </c>
      <c r="N355" s="1032">
        <v>24</v>
      </c>
      <c r="O355" s="1032">
        <v>7.8</v>
      </c>
      <c r="P355" s="542">
        <f>M355*N355</f>
        <v>156</v>
      </c>
      <c r="Q355" s="598">
        <f>P355*O355</f>
        <v>1216.8</v>
      </c>
      <c r="R355" s="544"/>
      <c r="S355" s="544"/>
      <c r="T355" s="545" t="s">
        <v>9</v>
      </c>
      <c r="U355" s="546"/>
      <c r="V355" s="546"/>
      <c r="W355" s="546"/>
      <c r="X355" s="547" t="s">
        <v>509</v>
      </c>
      <c r="Y355" s="547" t="s">
        <v>509</v>
      </c>
      <c r="Z355" s="546" t="s">
        <v>509</v>
      </c>
      <c r="AA355" s="911"/>
      <c r="AB355" s="549"/>
      <c r="AC355" s="550"/>
      <c r="AD355" s="549"/>
      <c r="AE355" s="710"/>
      <c r="AF355" s="898">
        <v>16</v>
      </c>
      <c r="AG355" s="546" t="s">
        <v>509</v>
      </c>
      <c r="AH355" s="1027" t="s">
        <v>9</v>
      </c>
      <c r="AI355" s="552" t="s">
        <v>1588</v>
      </c>
      <c r="AJ355" s="553"/>
      <c r="AK355" s="900"/>
      <c r="AL355" s="901"/>
      <c r="AM355" s="902"/>
      <c r="AN355" s="903"/>
      <c r="AO355" s="912"/>
      <c r="AP355" s="901"/>
      <c r="AQ355" s="902"/>
      <c r="AR355" s="903"/>
      <c r="AS355" s="912"/>
      <c r="AT355" s="901"/>
      <c r="AU355" s="902"/>
      <c r="AV355" s="903"/>
      <c r="AW355" s="912"/>
      <c r="AX355" s="903"/>
      <c r="AY355" s="912"/>
      <c r="AZ355" s="913"/>
    </row>
    <row r="356" spans="1:52" s="610" customFormat="1" ht="42" customHeight="1">
      <c r="A356" s="938"/>
      <c r="B356" s="939"/>
      <c r="C356" s="556"/>
      <c r="D356" s="556"/>
      <c r="E356" s="557"/>
      <c r="F356" s="557"/>
      <c r="G356" s="557"/>
      <c r="H356" s="557"/>
      <c r="I356" s="557"/>
      <c r="J356" s="556"/>
      <c r="K356" s="572"/>
      <c r="L356" s="705" t="s">
        <v>1534</v>
      </c>
      <c r="M356" s="705">
        <v>6.5</v>
      </c>
      <c r="N356" s="705">
        <v>24</v>
      </c>
      <c r="O356" s="705">
        <f>14.75-7.8</f>
        <v>6.95</v>
      </c>
      <c r="P356" s="561">
        <f>M356*N356</f>
        <v>156</v>
      </c>
      <c r="Q356" s="617">
        <f>P356*O356</f>
        <v>1084.2</v>
      </c>
      <c r="R356" s="563"/>
      <c r="S356" s="563"/>
      <c r="T356" s="564"/>
      <c r="U356" s="565"/>
      <c r="V356" s="565"/>
      <c r="W356" s="565"/>
      <c r="X356" s="566"/>
      <c r="Y356" s="566"/>
      <c r="Z356" s="565"/>
      <c r="AA356" s="914"/>
      <c r="AB356" s="568"/>
      <c r="AC356" s="569"/>
      <c r="AD356" s="568"/>
      <c r="AE356" s="570"/>
      <c r="AF356" s="619"/>
      <c r="AG356" s="565"/>
      <c r="AH356" s="578"/>
      <c r="AI356" s="571" t="s">
        <v>1589</v>
      </c>
      <c r="AJ356" s="553"/>
      <c r="AK356" s="900"/>
      <c r="AL356" s="901"/>
      <c r="AM356" s="902"/>
      <c r="AN356" s="903"/>
      <c r="AO356" s="912"/>
      <c r="AP356" s="901"/>
      <c r="AQ356" s="902"/>
      <c r="AR356" s="903"/>
      <c r="AS356" s="912"/>
      <c r="AT356" s="901"/>
      <c r="AU356" s="902"/>
      <c r="AV356" s="903"/>
      <c r="AW356" s="912"/>
      <c r="AX356" s="903"/>
      <c r="AY356" s="912"/>
      <c r="AZ356" s="913"/>
    </row>
    <row r="357" spans="1:52" s="610" customFormat="1" ht="42" customHeight="1">
      <c r="A357" s="938"/>
      <c r="B357" s="939"/>
      <c r="C357" s="556"/>
      <c r="D357" s="556"/>
      <c r="E357" s="557"/>
      <c r="F357" s="557"/>
      <c r="G357" s="557"/>
      <c r="H357" s="557"/>
      <c r="I357" s="557"/>
      <c r="J357" s="556"/>
      <c r="K357" s="572"/>
      <c r="L357" s="1033"/>
      <c r="M357" s="1033"/>
      <c r="N357" s="1033"/>
      <c r="O357" s="1033"/>
      <c r="P357" s="614">
        <f>M357*N357</f>
        <v>0</v>
      </c>
      <c r="Q357" s="615">
        <f>P357*O357</f>
        <v>0</v>
      </c>
      <c r="R357" s="563"/>
      <c r="S357" s="563"/>
      <c r="T357" s="564"/>
      <c r="U357" s="565"/>
      <c r="V357" s="565"/>
      <c r="W357" s="565"/>
      <c r="X357" s="566"/>
      <c r="Y357" s="566"/>
      <c r="Z357" s="565"/>
      <c r="AA357" s="914"/>
      <c r="AB357" s="568"/>
      <c r="AC357" s="569"/>
      <c r="AD357" s="568"/>
      <c r="AE357" s="570"/>
      <c r="AF357" s="619"/>
      <c r="AG357" s="565"/>
      <c r="AH357" s="578"/>
      <c r="AI357" s="571"/>
      <c r="AJ357" s="553"/>
      <c r="AK357" s="900"/>
      <c r="AL357" s="901"/>
      <c r="AM357" s="902"/>
      <c r="AN357" s="903"/>
      <c r="AO357" s="912"/>
      <c r="AP357" s="901"/>
      <c r="AQ357" s="902"/>
      <c r="AR357" s="903"/>
      <c r="AS357" s="912"/>
      <c r="AT357" s="901"/>
      <c r="AU357" s="902"/>
      <c r="AV357" s="903"/>
      <c r="AW357" s="912"/>
      <c r="AX357" s="903"/>
      <c r="AY357" s="912"/>
      <c r="AZ357" s="913"/>
    </row>
    <row r="358" spans="1:52" s="610" customFormat="1" ht="42" customHeight="1">
      <c r="A358" s="938"/>
      <c r="B358" s="939"/>
      <c r="C358" s="556" t="str">
        <f>C355</f>
        <v>WP-2PE</v>
      </c>
      <c r="D358" s="556"/>
      <c r="E358" s="557"/>
      <c r="F358" s="557"/>
      <c r="G358" s="557"/>
      <c r="H358" s="557"/>
      <c r="I358" s="557"/>
      <c r="J358" s="556"/>
      <c r="K358" s="572"/>
      <c r="L358" s="1028" t="s">
        <v>915</v>
      </c>
      <c r="M358" s="1029"/>
      <c r="N358" s="1029"/>
      <c r="O358" s="1030"/>
      <c r="P358" s="1031">
        <f>SUM(P355:P357)*J355</f>
        <v>312</v>
      </c>
      <c r="Q358" s="975">
        <f>SUM(Q355:Q357)*J355</f>
        <v>2301</v>
      </c>
      <c r="R358" s="563"/>
      <c r="S358" s="563"/>
      <c r="T358" s="564"/>
      <c r="U358" s="565"/>
      <c r="V358" s="565"/>
      <c r="W358" s="565"/>
      <c r="X358" s="566"/>
      <c r="Y358" s="566"/>
      <c r="Z358" s="565"/>
      <c r="AA358" s="914"/>
      <c r="AB358" s="568"/>
      <c r="AC358" s="569"/>
      <c r="AD358" s="568"/>
      <c r="AE358" s="570"/>
      <c r="AF358" s="619"/>
      <c r="AG358" s="565"/>
      <c r="AH358" s="578"/>
      <c r="AI358" s="571"/>
      <c r="AJ358" s="553" t="s">
        <v>1590</v>
      </c>
      <c r="AK358" s="900"/>
      <c r="AL358" s="901"/>
      <c r="AM358" s="902"/>
      <c r="AN358" s="903"/>
      <c r="AO358" s="912"/>
      <c r="AP358" s="901"/>
      <c r="AQ358" s="902"/>
      <c r="AR358" s="903"/>
      <c r="AS358" s="912"/>
      <c r="AT358" s="901"/>
      <c r="AU358" s="902"/>
      <c r="AV358" s="903"/>
      <c r="AW358" s="912"/>
      <c r="AX358" s="903"/>
      <c r="AY358" s="912"/>
      <c r="AZ358" s="913"/>
    </row>
    <row r="359" spans="1:52" s="610" customFormat="1" ht="42" customHeight="1">
      <c r="A359" s="938"/>
      <c r="B359" s="1034" t="s">
        <v>1591</v>
      </c>
      <c r="C359" s="536" t="s">
        <v>1592</v>
      </c>
      <c r="D359" s="536" t="s">
        <v>1593</v>
      </c>
      <c r="E359" s="537" t="s">
        <v>1594</v>
      </c>
      <c r="F359" s="538" t="s">
        <v>1595</v>
      </c>
      <c r="G359" s="539"/>
      <c r="H359" s="537" t="s">
        <v>1596</v>
      </c>
      <c r="I359" s="537" t="s">
        <v>920</v>
      </c>
      <c r="J359" s="536">
        <v>1</v>
      </c>
      <c r="K359" s="5361" t="s">
        <v>1597</v>
      </c>
      <c r="L359" s="540" t="s">
        <v>1598</v>
      </c>
      <c r="M359" s="541">
        <v>61.1</v>
      </c>
      <c r="N359" s="541">
        <v>13</v>
      </c>
      <c r="O359" s="707">
        <v>5.9</v>
      </c>
      <c r="P359" s="708">
        <f>M359*N359</f>
        <v>794.30000000000007</v>
      </c>
      <c r="Q359" s="709">
        <f>O359*P359</f>
        <v>4686.3700000000008</v>
      </c>
      <c r="R359" s="544"/>
      <c r="S359" s="544"/>
      <c r="T359" s="980" t="s">
        <v>1599</v>
      </c>
      <c r="U359" s="546"/>
      <c r="V359" s="546"/>
      <c r="W359" s="546"/>
      <c r="X359" s="547" t="s">
        <v>1600</v>
      </c>
      <c r="Y359" s="547" t="s">
        <v>1601</v>
      </c>
      <c r="Z359" s="546" t="s">
        <v>199</v>
      </c>
      <c r="AA359" s="549"/>
      <c r="AB359" s="550"/>
      <c r="AC359" s="549"/>
      <c r="AD359" s="550"/>
      <c r="AE359" s="551" t="s">
        <v>1602</v>
      </c>
      <c r="AF359" s="5364">
        <v>15</v>
      </c>
      <c r="AG359" s="5364" t="s">
        <v>796</v>
      </c>
      <c r="AH359" s="548" t="s">
        <v>1428</v>
      </c>
      <c r="AI359" s="552" t="s">
        <v>1603</v>
      </c>
      <c r="AJ359" s="553"/>
      <c r="AK359" s="5367"/>
      <c r="AL359" s="5368"/>
      <c r="AM359" s="5354"/>
      <c r="AN359" s="5355"/>
      <c r="AO359" s="5385"/>
      <c r="AP359" s="5368"/>
      <c r="AQ359" s="5354"/>
      <c r="AR359" s="5355"/>
      <c r="AS359" s="5385"/>
      <c r="AT359" s="5368"/>
      <c r="AU359" s="5354"/>
      <c r="AV359" s="5355"/>
      <c r="AW359" s="5385">
        <v>43636</v>
      </c>
      <c r="AX359" s="5355">
        <v>43636</v>
      </c>
      <c r="AY359" s="5385">
        <v>43672</v>
      </c>
      <c r="AZ359" s="5386"/>
    </row>
    <row r="360" spans="1:52" s="610" customFormat="1" ht="42" customHeight="1">
      <c r="A360" s="938"/>
      <c r="B360" s="1035"/>
      <c r="C360" s="556"/>
      <c r="D360" s="556"/>
      <c r="E360" s="557"/>
      <c r="F360" s="558"/>
      <c r="G360" s="558"/>
      <c r="H360" s="557"/>
      <c r="I360" s="557"/>
      <c r="J360" s="556"/>
      <c r="K360" s="5362"/>
      <c r="L360" s="559" t="s">
        <v>1604</v>
      </c>
      <c r="M360" s="560">
        <v>46</v>
      </c>
      <c r="N360" s="560">
        <v>11</v>
      </c>
      <c r="O360" s="560">
        <v>7</v>
      </c>
      <c r="P360" s="561">
        <f t="shared" ref="P360:P368" si="65">M360*N360</f>
        <v>506</v>
      </c>
      <c r="Q360" s="562">
        <f t="shared" ref="Q360:Q368" si="66">O360*P360</f>
        <v>3542</v>
      </c>
      <c r="R360" s="563"/>
      <c r="S360" s="563"/>
      <c r="T360" s="564"/>
      <c r="U360" s="565"/>
      <c r="V360" s="565"/>
      <c r="W360" s="565"/>
      <c r="X360" s="566"/>
      <c r="Y360" s="566"/>
      <c r="Z360" s="565"/>
      <c r="AA360" s="568"/>
      <c r="AB360" s="569"/>
      <c r="AC360" s="568"/>
      <c r="AD360" s="569"/>
      <c r="AE360" s="1009"/>
      <c r="AF360" s="5365"/>
      <c r="AG360" s="5365"/>
      <c r="AH360" s="566"/>
      <c r="AI360" s="571" t="s">
        <v>1605</v>
      </c>
      <c r="AJ360" s="553"/>
      <c r="AK360" s="5367"/>
      <c r="AL360" s="5368"/>
      <c r="AM360" s="5354"/>
      <c r="AN360" s="5355"/>
      <c r="AO360" s="5385"/>
      <c r="AP360" s="5368"/>
      <c r="AQ360" s="5354"/>
      <c r="AR360" s="5355"/>
      <c r="AS360" s="5385"/>
      <c r="AT360" s="5368"/>
      <c r="AU360" s="5354"/>
      <c r="AV360" s="5355"/>
      <c r="AW360" s="5385"/>
      <c r="AX360" s="5355"/>
      <c r="AY360" s="5385"/>
      <c r="AZ360" s="5386"/>
    </row>
    <row r="361" spans="1:52" s="610" customFormat="1" ht="42" customHeight="1">
      <c r="A361" s="938"/>
      <c r="B361" s="1035"/>
      <c r="C361" s="556"/>
      <c r="D361" s="556"/>
      <c r="E361" s="557"/>
      <c r="F361" s="558"/>
      <c r="G361" s="558"/>
      <c r="H361" s="557"/>
      <c r="I361" s="557"/>
      <c r="J361" s="556"/>
      <c r="K361" s="5362"/>
      <c r="L361" s="559" t="s">
        <v>1606</v>
      </c>
      <c r="M361" s="560">
        <v>11.6</v>
      </c>
      <c r="N361" s="560">
        <v>6</v>
      </c>
      <c r="O361" s="560">
        <v>7</v>
      </c>
      <c r="P361" s="561">
        <f t="shared" si="65"/>
        <v>69.599999999999994</v>
      </c>
      <c r="Q361" s="562">
        <f t="shared" si="66"/>
        <v>487.19999999999993</v>
      </c>
      <c r="R361" s="563"/>
      <c r="S361" s="563"/>
      <c r="T361" s="564"/>
      <c r="U361" s="565"/>
      <c r="V361" s="565"/>
      <c r="W361" s="565"/>
      <c r="X361" s="566"/>
      <c r="Y361" s="566"/>
      <c r="Z361" s="565"/>
      <c r="AA361" s="568"/>
      <c r="AB361" s="569"/>
      <c r="AC361" s="568"/>
      <c r="AD361" s="569"/>
      <c r="AE361" s="1009"/>
      <c r="AF361" s="5365"/>
      <c r="AG361" s="5365"/>
      <c r="AH361" s="566"/>
      <c r="AI361" s="571" t="s">
        <v>1607</v>
      </c>
      <c r="AJ361" s="553"/>
      <c r="AK361" s="5367"/>
      <c r="AL361" s="5368"/>
      <c r="AM361" s="5354"/>
      <c r="AN361" s="5355"/>
      <c r="AO361" s="5385"/>
      <c r="AP361" s="5368"/>
      <c r="AQ361" s="5354"/>
      <c r="AR361" s="5355"/>
      <c r="AS361" s="5385"/>
      <c r="AT361" s="5368"/>
      <c r="AU361" s="5354"/>
      <c r="AV361" s="5355"/>
      <c r="AW361" s="5385"/>
      <c r="AX361" s="5355"/>
      <c r="AY361" s="5385"/>
      <c r="AZ361" s="5386"/>
    </row>
    <row r="362" spans="1:52" s="610" customFormat="1" ht="42" customHeight="1">
      <c r="A362" s="938"/>
      <c r="B362" s="1035"/>
      <c r="C362" s="556"/>
      <c r="D362" s="556"/>
      <c r="E362" s="557"/>
      <c r="F362" s="558"/>
      <c r="G362" s="558"/>
      <c r="H362" s="557"/>
      <c r="I362" s="557"/>
      <c r="J362" s="556"/>
      <c r="K362" s="5362"/>
      <c r="L362" s="559" t="s">
        <v>1608</v>
      </c>
      <c r="M362" s="560">
        <v>29</v>
      </c>
      <c r="N362" s="560">
        <v>6</v>
      </c>
      <c r="O362" s="560">
        <v>7</v>
      </c>
      <c r="P362" s="561">
        <f t="shared" si="65"/>
        <v>174</v>
      </c>
      <c r="Q362" s="562">
        <f t="shared" si="66"/>
        <v>1218</v>
      </c>
      <c r="R362" s="563"/>
      <c r="S362" s="563"/>
      <c r="T362" s="564"/>
      <c r="U362" s="565"/>
      <c r="V362" s="565"/>
      <c r="W362" s="565"/>
      <c r="X362" s="566"/>
      <c r="Y362" s="566"/>
      <c r="Z362" s="565"/>
      <c r="AA362" s="568"/>
      <c r="AB362" s="569"/>
      <c r="AC362" s="568"/>
      <c r="AD362" s="569"/>
      <c r="AE362" s="1009"/>
      <c r="AF362" s="5365"/>
      <c r="AG362" s="5365"/>
      <c r="AH362" s="566"/>
      <c r="AI362" s="571" t="s">
        <v>1609</v>
      </c>
      <c r="AJ362" s="553"/>
      <c r="AK362" s="5367"/>
      <c r="AL362" s="5368"/>
      <c r="AM362" s="5354"/>
      <c r="AN362" s="5355"/>
      <c r="AO362" s="5385"/>
      <c r="AP362" s="5368"/>
      <c r="AQ362" s="5354"/>
      <c r="AR362" s="5355"/>
      <c r="AS362" s="5385"/>
      <c r="AT362" s="5368"/>
      <c r="AU362" s="5354"/>
      <c r="AV362" s="5355"/>
      <c r="AW362" s="5385"/>
      <c r="AX362" s="5355"/>
      <c r="AY362" s="5385"/>
      <c r="AZ362" s="5386"/>
    </row>
    <row r="363" spans="1:52" s="610" customFormat="1" ht="42" customHeight="1">
      <c r="A363" s="938"/>
      <c r="B363" s="1035"/>
      <c r="C363" s="556"/>
      <c r="D363" s="556"/>
      <c r="E363" s="557"/>
      <c r="F363" s="558"/>
      <c r="G363" s="558"/>
      <c r="H363" s="557"/>
      <c r="I363" s="557"/>
      <c r="J363" s="556"/>
      <c r="K363" s="5362"/>
      <c r="L363" s="557" t="s">
        <v>1610</v>
      </c>
      <c r="M363" s="572">
        <f>6.5+0.4</f>
        <v>6.9</v>
      </c>
      <c r="N363" s="572">
        <f>8.2+0.4</f>
        <v>8.6</v>
      </c>
      <c r="O363" s="572">
        <v>5.9</v>
      </c>
      <c r="P363" s="573">
        <f t="shared" ref="P363:P364" si="67">SUM(M363*N363)</f>
        <v>59.34</v>
      </c>
      <c r="Q363" s="574">
        <f t="shared" si="66"/>
        <v>350.10600000000005</v>
      </c>
      <c r="R363" s="563"/>
      <c r="S363" s="563"/>
      <c r="T363" s="564"/>
      <c r="U363" s="565"/>
      <c r="V363" s="565"/>
      <c r="W363" s="565"/>
      <c r="X363" s="566"/>
      <c r="Y363" s="566"/>
      <c r="Z363" s="565"/>
      <c r="AA363" s="568"/>
      <c r="AB363" s="569"/>
      <c r="AC363" s="568"/>
      <c r="AD363" s="569"/>
      <c r="AE363" s="1009"/>
      <c r="AF363" s="5365"/>
      <c r="AG363" s="5365"/>
      <c r="AH363" s="566"/>
      <c r="AI363" s="571" t="s">
        <v>1309</v>
      </c>
      <c r="AJ363" s="553"/>
      <c r="AK363" s="5367"/>
      <c r="AL363" s="5368"/>
      <c r="AM363" s="5354"/>
      <c r="AN363" s="5355"/>
      <c r="AO363" s="5385"/>
      <c r="AP363" s="5368"/>
      <c r="AQ363" s="5354"/>
      <c r="AR363" s="5355"/>
      <c r="AS363" s="5385"/>
      <c r="AT363" s="5368"/>
      <c r="AU363" s="5354"/>
      <c r="AV363" s="5355"/>
      <c r="AW363" s="5385"/>
      <c r="AX363" s="5355"/>
      <c r="AY363" s="5385"/>
      <c r="AZ363" s="5386"/>
    </row>
    <row r="364" spans="1:52" s="610" customFormat="1" ht="42" customHeight="1">
      <c r="A364" s="938"/>
      <c r="B364" s="1035"/>
      <c r="C364" s="556"/>
      <c r="D364" s="556"/>
      <c r="E364" s="557"/>
      <c r="F364" s="558"/>
      <c r="G364" s="558"/>
      <c r="H364" s="557"/>
      <c r="I364" s="557"/>
      <c r="J364" s="556"/>
      <c r="K364" s="5362"/>
      <c r="L364" s="559" t="s">
        <v>1611</v>
      </c>
      <c r="M364" s="560">
        <v>-12.6</v>
      </c>
      <c r="N364" s="560">
        <v>4.45</v>
      </c>
      <c r="O364" s="560">
        <v>5.9</v>
      </c>
      <c r="P364" s="573">
        <f t="shared" si="67"/>
        <v>-56.07</v>
      </c>
      <c r="Q364" s="574">
        <f t="shared" si="66"/>
        <v>-330.81300000000005</v>
      </c>
      <c r="R364" s="563"/>
      <c r="S364" s="563"/>
      <c r="T364" s="564"/>
      <c r="U364" s="565"/>
      <c r="V364" s="565"/>
      <c r="W364" s="565"/>
      <c r="X364" s="566"/>
      <c r="Y364" s="566"/>
      <c r="Z364" s="565"/>
      <c r="AA364" s="568"/>
      <c r="AB364" s="569"/>
      <c r="AC364" s="568"/>
      <c r="AD364" s="569"/>
      <c r="AE364" s="1009"/>
      <c r="AF364" s="5365"/>
      <c r="AG364" s="5365"/>
      <c r="AH364" s="566"/>
      <c r="AI364" s="571"/>
      <c r="AJ364" s="553"/>
      <c r="AK364" s="5367"/>
      <c r="AL364" s="5368"/>
      <c r="AM364" s="5354"/>
      <c r="AN364" s="5355"/>
      <c r="AO364" s="5385"/>
      <c r="AP364" s="5368"/>
      <c r="AQ364" s="5354"/>
      <c r="AR364" s="5355"/>
      <c r="AS364" s="5385"/>
      <c r="AT364" s="5368"/>
      <c r="AU364" s="5354"/>
      <c r="AV364" s="5355"/>
      <c r="AW364" s="5385"/>
      <c r="AX364" s="5355"/>
      <c r="AY364" s="5385"/>
      <c r="AZ364" s="5386"/>
    </row>
    <row r="365" spans="1:52" s="610" customFormat="1" ht="42" customHeight="1">
      <c r="A365" s="938"/>
      <c r="B365" s="1035"/>
      <c r="C365" s="556"/>
      <c r="D365" s="556"/>
      <c r="E365" s="557"/>
      <c r="F365" s="558"/>
      <c r="G365" s="558"/>
      <c r="H365" s="557"/>
      <c r="I365" s="557"/>
      <c r="J365" s="556"/>
      <c r="K365" s="5362"/>
      <c r="L365" s="559" t="s">
        <v>1310</v>
      </c>
      <c r="M365" s="560">
        <v>6</v>
      </c>
      <c r="N365" s="560">
        <v>6</v>
      </c>
      <c r="O365" s="560"/>
      <c r="P365" s="897">
        <f t="shared" si="65"/>
        <v>36</v>
      </c>
      <c r="Q365" s="562"/>
      <c r="R365" s="563"/>
      <c r="S365" s="563"/>
      <c r="T365" s="564"/>
      <c r="U365" s="565"/>
      <c r="V365" s="565"/>
      <c r="W365" s="565"/>
      <c r="X365" s="566"/>
      <c r="Y365" s="566"/>
      <c r="Z365" s="565"/>
      <c r="AA365" s="568"/>
      <c r="AB365" s="569"/>
      <c r="AC365" s="568"/>
      <c r="AD365" s="569"/>
      <c r="AE365" s="1009"/>
      <c r="AF365" s="5365"/>
      <c r="AG365" s="5365"/>
      <c r="AH365" s="566"/>
      <c r="AI365" s="571"/>
      <c r="AJ365" s="553"/>
      <c r="AK365" s="5367"/>
      <c r="AL365" s="5368"/>
      <c r="AM365" s="5354"/>
      <c r="AN365" s="5355"/>
      <c r="AO365" s="5385"/>
      <c r="AP365" s="5368"/>
      <c r="AQ365" s="5354"/>
      <c r="AR365" s="5355"/>
      <c r="AS365" s="5385"/>
      <c r="AT365" s="5368"/>
      <c r="AU365" s="5354"/>
      <c r="AV365" s="5355"/>
      <c r="AW365" s="5385"/>
      <c r="AX365" s="5355"/>
      <c r="AY365" s="5385"/>
      <c r="AZ365" s="5386"/>
    </row>
    <row r="366" spans="1:52" s="610" customFormat="1" ht="42" customHeight="1">
      <c r="A366" s="938"/>
      <c r="B366" s="1035"/>
      <c r="C366" s="556"/>
      <c r="D366" s="556"/>
      <c r="E366" s="557"/>
      <c r="F366" s="558"/>
      <c r="G366" s="558"/>
      <c r="H366" s="557"/>
      <c r="I366" s="557"/>
      <c r="J366" s="556"/>
      <c r="K366" s="5362"/>
      <c r="L366" s="559" t="s">
        <v>1375</v>
      </c>
      <c r="M366" s="560">
        <v>5.4</v>
      </c>
      <c r="N366" s="560">
        <v>13</v>
      </c>
      <c r="O366" s="560">
        <v>5.9</v>
      </c>
      <c r="P366" s="897">
        <f t="shared" si="65"/>
        <v>70.2</v>
      </c>
      <c r="Q366" s="562">
        <f t="shared" si="66"/>
        <v>414.18000000000006</v>
      </c>
      <c r="R366" s="563"/>
      <c r="S366" s="563"/>
      <c r="T366" s="564"/>
      <c r="U366" s="565"/>
      <c r="V366" s="565"/>
      <c r="W366" s="565"/>
      <c r="X366" s="566"/>
      <c r="Y366" s="566"/>
      <c r="Z366" s="565"/>
      <c r="AA366" s="568"/>
      <c r="AB366" s="569"/>
      <c r="AC366" s="568"/>
      <c r="AD366" s="569"/>
      <c r="AE366" s="1009"/>
      <c r="AF366" s="5365"/>
      <c r="AG366" s="5365"/>
      <c r="AH366" s="566"/>
      <c r="AI366" s="571"/>
      <c r="AJ366" s="553"/>
      <c r="AK366" s="5367"/>
      <c r="AL366" s="5368"/>
      <c r="AM366" s="5354"/>
      <c r="AN366" s="5355"/>
      <c r="AO366" s="5385"/>
      <c r="AP366" s="5368"/>
      <c r="AQ366" s="5354"/>
      <c r="AR366" s="5355"/>
      <c r="AS366" s="5385"/>
      <c r="AT366" s="5368"/>
      <c r="AU366" s="5354"/>
      <c r="AV366" s="5355"/>
      <c r="AW366" s="5385"/>
      <c r="AX366" s="5355"/>
      <c r="AY366" s="5385"/>
      <c r="AZ366" s="5386"/>
    </row>
    <row r="367" spans="1:52" s="610" customFormat="1" ht="42" customHeight="1">
      <c r="A367" s="938"/>
      <c r="B367" s="1035"/>
      <c r="C367" s="556"/>
      <c r="D367" s="556"/>
      <c r="E367" s="557"/>
      <c r="F367" s="558"/>
      <c r="G367" s="558"/>
      <c r="H367" s="557"/>
      <c r="I367" s="557"/>
      <c r="J367" s="556"/>
      <c r="K367" s="5362"/>
      <c r="L367" s="559" t="s">
        <v>1612</v>
      </c>
      <c r="M367" s="560">
        <v>2</v>
      </c>
      <c r="N367" s="560">
        <v>2</v>
      </c>
      <c r="O367" s="560"/>
      <c r="P367" s="897">
        <f t="shared" si="65"/>
        <v>4</v>
      </c>
      <c r="Q367" s="562">
        <f t="shared" si="66"/>
        <v>0</v>
      </c>
      <c r="R367" s="563"/>
      <c r="S367" s="563"/>
      <c r="T367" s="564"/>
      <c r="U367" s="565"/>
      <c r="V367" s="565"/>
      <c r="W367" s="565"/>
      <c r="X367" s="566"/>
      <c r="Y367" s="566"/>
      <c r="Z367" s="565"/>
      <c r="AA367" s="568"/>
      <c r="AB367" s="569"/>
      <c r="AC367" s="568"/>
      <c r="AD367" s="569"/>
      <c r="AE367" s="1009"/>
      <c r="AF367" s="5365"/>
      <c r="AG367" s="5365"/>
      <c r="AH367" s="566"/>
      <c r="AI367" s="571"/>
      <c r="AJ367" s="553"/>
      <c r="AK367" s="5367"/>
      <c r="AL367" s="5368"/>
      <c r="AM367" s="5354"/>
      <c r="AN367" s="5355"/>
      <c r="AO367" s="5385"/>
      <c r="AP367" s="5368"/>
      <c r="AQ367" s="5354"/>
      <c r="AR367" s="5355"/>
      <c r="AS367" s="5385"/>
      <c r="AT367" s="5368"/>
      <c r="AU367" s="5354"/>
      <c r="AV367" s="5355"/>
      <c r="AW367" s="5385"/>
      <c r="AX367" s="5355"/>
      <c r="AY367" s="5385"/>
      <c r="AZ367" s="5386"/>
    </row>
    <row r="368" spans="1:52" s="610" customFormat="1" ht="42" customHeight="1">
      <c r="A368" s="938"/>
      <c r="B368" s="1035"/>
      <c r="C368" s="556"/>
      <c r="D368" s="556"/>
      <c r="E368" s="557"/>
      <c r="F368" s="558"/>
      <c r="G368" s="558"/>
      <c r="H368" s="557"/>
      <c r="I368" s="557"/>
      <c r="J368" s="556"/>
      <c r="K368" s="5362"/>
      <c r="L368" s="559" t="s">
        <v>1311</v>
      </c>
      <c r="M368" s="616">
        <v>10</v>
      </c>
      <c r="N368" s="616">
        <v>13</v>
      </c>
      <c r="O368" s="560">
        <v>7</v>
      </c>
      <c r="P368" s="897">
        <f t="shared" si="65"/>
        <v>130</v>
      </c>
      <c r="Q368" s="617">
        <f t="shared" si="66"/>
        <v>910</v>
      </c>
      <c r="R368" s="563"/>
      <c r="S368" s="563"/>
      <c r="T368" s="564"/>
      <c r="U368" s="565"/>
      <c r="V368" s="565"/>
      <c r="W368" s="565"/>
      <c r="X368" s="566"/>
      <c r="Y368" s="566"/>
      <c r="Z368" s="565"/>
      <c r="AA368" s="568"/>
      <c r="AB368" s="569"/>
      <c r="AC368" s="568"/>
      <c r="AD368" s="569"/>
      <c r="AE368" s="1009"/>
      <c r="AF368" s="5365"/>
      <c r="AG368" s="5365"/>
      <c r="AH368" s="566"/>
      <c r="AI368" s="571"/>
      <c r="AJ368" s="553"/>
      <c r="AK368" s="5367"/>
      <c r="AL368" s="5368"/>
      <c r="AM368" s="5354"/>
      <c r="AN368" s="5355"/>
      <c r="AO368" s="5385"/>
      <c r="AP368" s="5368"/>
      <c r="AQ368" s="5354"/>
      <c r="AR368" s="5355"/>
      <c r="AS368" s="5385"/>
      <c r="AT368" s="5368"/>
      <c r="AU368" s="5354"/>
      <c r="AV368" s="5355"/>
      <c r="AW368" s="5385"/>
      <c r="AX368" s="5355"/>
      <c r="AY368" s="5385"/>
      <c r="AZ368" s="5386"/>
    </row>
    <row r="369" spans="1:75" s="610" customFormat="1" ht="42" customHeight="1">
      <c r="A369" s="938"/>
      <c r="B369" s="1035"/>
      <c r="C369" s="580" t="str">
        <f>C359</f>
        <v>WP-3BD</v>
      </c>
      <c r="D369" s="580"/>
      <c r="E369" s="581"/>
      <c r="F369" s="581"/>
      <c r="G369" s="581"/>
      <c r="H369" s="581"/>
      <c r="I369" s="581"/>
      <c r="J369" s="580"/>
      <c r="K369" s="5363"/>
      <c r="L369" s="582" t="s">
        <v>1613</v>
      </c>
      <c r="M369" s="583"/>
      <c r="N369" s="583"/>
      <c r="O369" s="584"/>
      <c r="P369" s="717">
        <f>SUM(P359:P368)*J359</f>
        <v>1787.3700000000001</v>
      </c>
      <c r="Q369" s="586">
        <f>SUM(Q359:Q368)*J359</f>
        <v>11277.043000000001</v>
      </c>
      <c r="R369" s="587"/>
      <c r="S369" s="587"/>
      <c r="T369" s="588"/>
      <c r="U369" s="589"/>
      <c r="V369" s="589"/>
      <c r="W369" s="589"/>
      <c r="X369" s="590"/>
      <c r="Y369" s="590"/>
      <c r="Z369" s="589"/>
      <c r="AA369" s="591"/>
      <c r="AB369" s="592"/>
      <c r="AC369" s="591"/>
      <c r="AD369" s="592"/>
      <c r="AE369" s="1036"/>
      <c r="AF369" s="5366"/>
      <c r="AG369" s="5366"/>
      <c r="AH369" s="594"/>
      <c r="AI369" s="595"/>
      <c r="AJ369" s="553" t="str">
        <f>I359</f>
        <v>B</v>
      </c>
      <c r="AK369" s="5367"/>
      <c r="AL369" s="5368"/>
      <c r="AM369" s="5354"/>
      <c r="AN369" s="5355"/>
      <c r="AO369" s="5385"/>
      <c r="AP369" s="5368"/>
      <c r="AQ369" s="5354"/>
      <c r="AR369" s="5355"/>
      <c r="AS369" s="5385"/>
      <c r="AT369" s="5368"/>
      <c r="AU369" s="5354"/>
      <c r="AV369" s="5355"/>
      <c r="AW369" s="5385"/>
      <c r="AX369" s="5355"/>
      <c r="AY369" s="5385"/>
      <c r="AZ369" s="5386"/>
    </row>
    <row r="370" spans="1:75" s="610" customFormat="1" ht="42" customHeight="1">
      <c r="A370" s="938"/>
      <c r="B370" s="1035"/>
      <c r="C370" s="536" t="s">
        <v>1614</v>
      </c>
      <c r="D370" s="536" t="s">
        <v>1615</v>
      </c>
      <c r="E370" s="537" t="s">
        <v>1616</v>
      </c>
      <c r="F370" s="538" t="s">
        <v>1617</v>
      </c>
      <c r="G370" s="539"/>
      <c r="H370" s="537" t="s">
        <v>1618</v>
      </c>
      <c r="I370" s="537" t="s">
        <v>817</v>
      </c>
      <c r="J370" s="536">
        <v>1</v>
      </c>
      <c r="K370" s="5361" t="s">
        <v>1382</v>
      </c>
      <c r="L370" s="537" t="s">
        <v>819</v>
      </c>
      <c r="M370" s="706">
        <v>10.199999999999999</v>
      </c>
      <c r="N370" s="706">
        <v>17.5</v>
      </c>
      <c r="O370" s="706">
        <v>4.7</v>
      </c>
      <c r="P370" s="708">
        <f>M370*N370</f>
        <v>178.5</v>
      </c>
      <c r="Q370" s="709">
        <f>O370*P370</f>
        <v>838.95</v>
      </c>
      <c r="R370" s="544"/>
      <c r="S370" s="544"/>
      <c r="T370" s="545" t="s">
        <v>1619</v>
      </c>
      <c r="U370" s="546"/>
      <c r="V370" s="546"/>
      <c r="W370" s="546"/>
      <c r="X370" s="547" t="s">
        <v>794</v>
      </c>
      <c r="Y370" s="547" t="s">
        <v>1620</v>
      </c>
      <c r="Z370" s="546" t="s">
        <v>199</v>
      </c>
      <c r="AA370" s="549"/>
      <c r="AB370" s="550"/>
      <c r="AC370" s="549"/>
      <c r="AD370" s="550"/>
      <c r="AE370" s="5416"/>
      <c r="AF370" s="5364">
        <v>13</v>
      </c>
      <c r="AG370" s="5364" t="s">
        <v>820</v>
      </c>
      <c r="AH370" s="548" t="s">
        <v>1512</v>
      </c>
      <c r="AI370" s="552" t="s">
        <v>1603</v>
      </c>
      <c r="AJ370" s="553"/>
      <c r="AK370" s="5367"/>
      <c r="AL370" s="5368"/>
      <c r="AM370" s="5354"/>
      <c r="AN370" s="5355"/>
      <c r="AO370" s="5385"/>
      <c r="AP370" s="5368"/>
      <c r="AQ370" s="5354"/>
      <c r="AR370" s="5355"/>
      <c r="AS370" s="5385"/>
      <c r="AT370" s="5368"/>
      <c r="AU370" s="5354"/>
      <c r="AV370" s="5355"/>
      <c r="AW370" s="5385">
        <v>43636</v>
      </c>
      <c r="AX370" s="5355">
        <v>43636</v>
      </c>
      <c r="AY370" s="5385">
        <v>43672</v>
      </c>
      <c r="AZ370" s="5386"/>
    </row>
    <row r="371" spans="1:75" s="610" customFormat="1" ht="42" customHeight="1">
      <c r="A371" s="938"/>
      <c r="B371" s="1035"/>
      <c r="C371" s="556"/>
      <c r="D371" s="556"/>
      <c r="E371" s="557"/>
      <c r="F371" s="558"/>
      <c r="G371" s="1037"/>
      <c r="H371" s="557"/>
      <c r="I371" s="557"/>
      <c r="J371" s="556"/>
      <c r="K371" s="5362"/>
      <c r="L371" s="611"/>
      <c r="M371" s="612"/>
      <c r="N371" s="612"/>
      <c r="O371" s="612"/>
      <c r="P371" s="614"/>
      <c r="Q371" s="663"/>
      <c r="R371" s="563"/>
      <c r="S371" s="563"/>
      <c r="T371" s="564"/>
      <c r="U371" s="565"/>
      <c r="V371" s="565"/>
      <c r="W371" s="565"/>
      <c r="X371" s="566"/>
      <c r="Y371" s="566"/>
      <c r="Z371" s="565"/>
      <c r="AA371" s="568"/>
      <c r="AB371" s="569"/>
      <c r="AC371" s="568"/>
      <c r="AD371" s="569"/>
      <c r="AE371" s="5417"/>
      <c r="AF371" s="5365"/>
      <c r="AG371" s="5365"/>
      <c r="AH371" s="566"/>
      <c r="AI371" s="571" t="s">
        <v>1621</v>
      </c>
      <c r="AJ371" s="553"/>
      <c r="AK371" s="5367"/>
      <c r="AL371" s="5368"/>
      <c r="AM371" s="5354"/>
      <c r="AN371" s="5355"/>
      <c r="AO371" s="5385"/>
      <c r="AP371" s="5368"/>
      <c r="AQ371" s="5354"/>
      <c r="AR371" s="5355"/>
      <c r="AS371" s="5385"/>
      <c r="AT371" s="5368"/>
      <c r="AU371" s="5354"/>
      <c r="AV371" s="5355"/>
      <c r="AW371" s="5385"/>
      <c r="AX371" s="5355"/>
      <c r="AY371" s="5385"/>
      <c r="AZ371" s="5386"/>
    </row>
    <row r="372" spans="1:75" s="610" customFormat="1" ht="42" customHeight="1">
      <c r="A372" s="938"/>
      <c r="B372" s="1035"/>
      <c r="C372" s="580" t="str">
        <f>C370</f>
        <v>WP-3BD</v>
      </c>
      <c r="D372" s="580"/>
      <c r="E372" s="581"/>
      <c r="F372" s="581"/>
      <c r="G372" s="581"/>
      <c r="H372" s="581"/>
      <c r="I372" s="581"/>
      <c r="J372" s="580"/>
      <c r="K372" s="5363"/>
      <c r="L372" s="582" t="s">
        <v>1622</v>
      </c>
      <c r="M372" s="583"/>
      <c r="N372" s="583"/>
      <c r="O372" s="584"/>
      <c r="P372" s="928">
        <f>SUM(P370:P371)*J370</f>
        <v>178.5</v>
      </c>
      <c r="Q372" s="586">
        <f>SUM(Q370:Q371)*J370</f>
        <v>838.95</v>
      </c>
      <c r="R372" s="587"/>
      <c r="S372" s="587"/>
      <c r="T372" s="588"/>
      <c r="U372" s="589"/>
      <c r="V372" s="589"/>
      <c r="W372" s="589"/>
      <c r="X372" s="590"/>
      <c r="Y372" s="590"/>
      <c r="Z372" s="589"/>
      <c r="AA372" s="591"/>
      <c r="AB372" s="592"/>
      <c r="AC372" s="591"/>
      <c r="AD372" s="592"/>
      <c r="AE372" s="5418"/>
      <c r="AF372" s="5366"/>
      <c r="AG372" s="5366"/>
      <c r="AH372" s="594"/>
      <c r="AI372" s="595" t="s">
        <v>1505</v>
      </c>
      <c r="AJ372" s="1038" t="str">
        <f>I370</f>
        <v>FN</v>
      </c>
      <c r="AK372" s="5367"/>
      <c r="AL372" s="5368"/>
      <c r="AM372" s="5354"/>
      <c r="AN372" s="5355"/>
      <c r="AO372" s="5385"/>
      <c r="AP372" s="5368"/>
      <c r="AQ372" s="5354"/>
      <c r="AR372" s="5355"/>
      <c r="AS372" s="5385"/>
      <c r="AT372" s="5368"/>
      <c r="AU372" s="5354"/>
      <c r="AV372" s="5355"/>
      <c r="AW372" s="5385"/>
      <c r="AX372" s="5355"/>
      <c r="AY372" s="5385"/>
      <c r="AZ372" s="5386"/>
      <c r="BA372" s="1039"/>
      <c r="BB372" s="1040"/>
      <c r="BC372" s="1040"/>
      <c r="BD372" s="1040"/>
      <c r="BE372" s="1040"/>
      <c r="BF372" s="1041"/>
      <c r="BG372" s="1042"/>
      <c r="BH372" s="1043"/>
      <c r="BI372" s="1043"/>
      <c r="BJ372" s="1044"/>
      <c r="BK372" s="1045"/>
      <c r="BL372" s="1045"/>
      <c r="BM372" s="1045"/>
      <c r="BN372" s="1045"/>
      <c r="BO372" s="1045"/>
      <c r="BP372" s="1045"/>
      <c r="BQ372" s="1046"/>
      <c r="BR372" s="1047"/>
      <c r="BS372" s="1048"/>
      <c r="BT372" s="1047"/>
      <c r="BU372" s="1046"/>
      <c r="BV372" s="1049"/>
      <c r="BW372" s="1050" t="s">
        <v>1623</v>
      </c>
    </row>
    <row r="373" spans="1:75" s="610" customFormat="1" ht="17.25">
      <c r="A373" s="938"/>
      <c r="B373" s="1035"/>
      <c r="C373" s="1051"/>
      <c r="D373" s="1051" t="s">
        <v>1624</v>
      </c>
      <c r="E373" s="1052"/>
      <c r="F373" s="1053"/>
      <c r="G373" s="1054"/>
      <c r="H373" s="1052" t="s">
        <v>1625</v>
      </c>
      <c r="I373" s="1052" t="s">
        <v>1626</v>
      </c>
      <c r="J373" s="1051"/>
      <c r="K373" s="5508" t="s">
        <v>1627</v>
      </c>
      <c r="L373" s="1052" t="s">
        <v>1628</v>
      </c>
      <c r="M373" s="1055">
        <v>15</v>
      </c>
      <c r="N373" s="1055">
        <v>22</v>
      </c>
      <c r="O373" s="1055"/>
      <c r="P373" s="1056">
        <f>M373*N373</f>
        <v>330</v>
      </c>
      <c r="Q373" s="1057">
        <f>O373*P373</f>
        <v>0</v>
      </c>
      <c r="R373" s="1058"/>
      <c r="S373" s="1058"/>
      <c r="T373" s="1059" t="s">
        <v>937</v>
      </c>
      <c r="U373" s="1060"/>
      <c r="V373" s="1060"/>
      <c r="W373" s="1060"/>
      <c r="X373" s="1061" t="s">
        <v>1629</v>
      </c>
      <c r="Y373" s="1061" t="s">
        <v>1531</v>
      </c>
      <c r="Z373" s="1060" t="s">
        <v>1619</v>
      </c>
      <c r="AA373" s="1062"/>
      <c r="AB373" s="1063"/>
      <c r="AC373" s="1062"/>
      <c r="AD373" s="1063"/>
      <c r="AE373" s="1064"/>
      <c r="AF373" s="5511">
        <v>15</v>
      </c>
      <c r="AG373" s="5514" t="s">
        <v>961</v>
      </c>
      <c r="AH373" s="1061"/>
      <c r="AI373" s="1065" t="s">
        <v>1630</v>
      </c>
      <c r="AJ373" s="553"/>
      <c r="AK373" s="5367"/>
      <c r="AL373" s="5368"/>
      <c r="AM373" s="5354"/>
      <c r="AN373" s="5355"/>
      <c r="AO373" s="5385"/>
      <c r="AP373" s="5368"/>
      <c r="AQ373" s="5354"/>
      <c r="AR373" s="5355"/>
      <c r="AS373" s="5385"/>
      <c r="AT373" s="5368"/>
      <c r="AU373" s="5354"/>
      <c r="AV373" s="5355"/>
      <c r="AW373" s="5385">
        <v>43636</v>
      </c>
      <c r="AX373" s="5355">
        <v>43636</v>
      </c>
      <c r="AY373" s="5385">
        <v>43672</v>
      </c>
      <c r="AZ373" s="5386"/>
    </row>
    <row r="374" spans="1:75" s="610" customFormat="1" ht="17.25">
      <c r="A374" s="938"/>
      <c r="B374" s="1035"/>
      <c r="C374" s="1066"/>
      <c r="D374" s="1066"/>
      <c r="E374" s="1067"/>
      <c r="F374" s="1068"/>
      <c r="G374" s="1068"/>
      <c r="H374" s="1067"/>
      <c r="I374" s="1067"/>
      <c r="J374" s="1066"/>
      <c r="K374" s="5509"/>
      <c r="L374" s="1069"/>
      <c r="M374" s="1070"/>
      <c r="N374" s="1070"/>
      <c r="O374" s="1070"/>
      <c r="P374" s="1071">
        <f t="shared" ref="P374" si="68">M374*N374</f>
        <v>0</v>
      </c>
      <c r="Q374" s="1072">
        <f t="shared" ref="Q374" si="69">O374*P374</f>
        <v>0</v>
      </c>
      <c r="R374" s="1073"/>
      <c r="S374" s="1073"/>
      <c r="T374" s="1074"/>
      <c r="U374" s="1075"/>
      <c r="V374" s="1075"/>
      <c r="W374" s="1075"/>
      <c r="X374" s="1076"/>
      <c r="Y374" s="1076"/>
      <c r="Z374" s="1075"/>
      <c r="AA374" s="1077"/>
      <c r="AB374" s="1078"/>
      <c r="AC374" s="1077"/>
      <c r="AD374" s="1078"/>
      <c r="AE374" s="5523"/>
      <c r="AF374" s="5512"/>
      <c r="AG374" s="5515"/>
      <c r="AH374" s="1076"/>
      <c r="AI374" s="1079" t="s">
        <v>1631</v>
      </c>
      <c r="AJ374" s="553"/>
      <c r="AK374" s="5367"/>
      <c r="AL374" s="5368"/>
      <c r="AM374" s="5354"/>
      <c r="AN374" s="5355"/>
      <c r="AO374" s="5385"/>
      <c r="AP374" s="5368"/>
      <c r="AQ374" s="5354"/>
      <c r="AR374" s="5355"/>
      <c r="AS374" s="5385"/>
      <c r="AT374" s="5368"/>
      <c r="AU374" s="5354"/>
      <c r="AV374" s="5355"/>
      <c r="AW374" s="5385"/>
      <c r="AX374" s="5355"/>
      <c r="AY374" s="5385"/>
      <c r="AZ374" s="5386"/>
    </row>
    <row r="375" spans="1:75" s="610" customFormat="1" ht="17.25">
      <c r="A375" s="938"/>
      <c r="B375" s="1035"/>
      <c r="C375" s="1080"/>
      <c r="D375" s="1080"/>
      <c r="E375" s="1081"/>
      <c r="F375" s="1081"/>
      <c r="G375" s="1081"/>
      <c r="H375" s="1081"/>
      <c r="I375" s="1081"/>
      <c r="J375" s="1080"/>
      <c r="K375" s="5510"/>
      <c r="L375" s="5517" t="s">
        <v>869</v>
      </c>
      <c r="M375" s="5518"/>
      <c r="N375" s="5518"/>
      <c r="O375" s="5519"/>
      <c r="P375" s="1082">
        <f>SUM(P373:P374)*J373</f>
        <v>0</v>
      </c>
      <c r="Q375" s="1083">
        <f>SUM(Q373:Q374)*J373</f>
        <v>0</v>
      </c>
      <c r="R375" s="1084"/>
      <c r="S375" s="1084"/>
      <c r="T375" s="1085"/>
      <c r="U375" s="1086"/>
      <c r="V375" s="1086"/>
      <c r="W375" s="1086"/>
      <c r="X375" s="1087"/>
      <c r="Y375" s="1087"/>
      <c r="Z375" s="1086"/>
      <c r="AA375" s="1088"/>
      <c r="AB375" s="1089"/>
      <c r="AC375" s="1088"/>
      <c r="AD375" s="1089"/>
      <c r="AE375" s="5524"/>
      <c r="AF375" s="5513"/>
      <c r="AG375" s="5516"/>
      <c r="AH375" s="1090"/>
      <c r="AI375" s="1091" t="s">
        <v>1632</v>
      </c>
      <c r="AJ375" s="553"/>
      <c r="AK375" s="5367"/>
      <c r="AL375" s="5368"/>
      <c r="AM375" s="5354"/>
      <c r="AN375" s="5355"/>
      <c r="AO375" s="5385"/>
      <c r="AP375" s="5368"/>
      <c r="AQ375" s="5354"/>
      <c r="AR375" s="5355"/>
      <c r="AS375" s="5385"/>
      <c r="AT375" s="5368"/>
      <c r="AU375" s="5354"/>
      <c r="AV375" s="5355"/>
      <c r="AW375" s="5385"/>
      <c r="AX375" s="5355"/>
      <c r="AY375" s="5385"/>
      <c r="AZ375" s="5386"/>
    </row>
    <row r="376" spans="1:75" s="610" customFormat="1" ht="42" customHeight="1">
      <c r="A376" s="938"/>
      <c r="B376" s="1035"/>
      <c r="C376" s="536" t="s">
        <v>1633</v>
      </c>
      <c r="D376" s="536" t="s">
        <v>1634</v>
      </c>
      <c r="E376" s="537"/>
      <c r="F376" s="538" t="s">
        <v>1635</v>
      </c>
      <c r="G376" s="539" t="s">
        <v>1636</v>
      </c>
      <c r="H376" s="537" t="s">
        <v>1637</v>
      </c>
      <c r="I376" s="537" t="s">
        <v>1638</v>
      </c>
      <c r="J376" s="536">
        <v>1</v>
      </c>
      <c r="K376" s="5361" t="s">
        <v>1627</v>
      </c>
      <c r="L376" s="540" t="s">
        <v>791</v>
      </c>
      <c r="M376" s="609">
        <v>14</v>
      </c>
      <c r="N376" s="609">
        <v>18</v>
      </c>
      <c r="O376" s="609">
        <v>4.7</v>
      </c>
      <c r="P376" s="542">
        <f>M376*N376</f>
        <v>252</v>
      </c>
      <c r="Q376" s="543">
        <f>O376*P376</f>
        <v>1184.4000000000001</v>
      </c>
      <c r="R376" s="544"/>
      <c r="S376" s="544"/>
      <c r="T376" s="545" t="s">
        <v>1428</v>
      </c>
      <c r="U376" s="546"/>
      <c r="V376" s="546"/>
      <c r="W376" s="546"/>
      <c r="X376" s="547" t="s">
        <v>794</v>
      </c>
      <c r="Y376" s="547" t="s">
        <v>1639</v>
      </c>
      <c r="Z376" s="546" t="s">
        <v>937</v>
      </c>
      <c r="AA376" s="549"/>
      <c r="AB376" s="550"/>
      <c r="AC376" s="549"/>
      <c r="AD376" s="550"/>
      <c r="AE376" s="5520" t="s">
        <v>1640</v>
      </c>
      <c r="AF376" s="5364">
        <v>15</v>
      </c>
      <c r="AG376" s="5390" t="s">
        <v>1641</v>
      </c>
      <c r="AH376" s="547" t="s">
        <v>794</v>
      </c>
      <c r="AI376" s="552" t="s">
        <v>859</v>
      </c>
      <c r="AJ376" s="553"/>
      <c r="AK376" s="5367"/>
      <c r="AL376" s="5368"/>
      <c r="AM376" s="5354"/>
      <c r="AN376" s="5355"/>
      <c r="AO376" s="5385"/>
      <c r="AP376" s="5368"/>
      <c r="AQ376" s="5354"/>
      <c r="AR376" s="5355"/>
      <c r="AS376" s="5385"/>
      <c r="AT376" s="5368"/>
      <c r="AU376" s="5354"/>
      <c r="AV376" s="5355"/>
      <c r="AW376" s="5385">
        <v>43636</v>
      </c>
      <c r="AX376" s="5355">
        <v>43636</v>
      </c>
      <c r="AY376" s="5385">
        <v>43672</v>
      </c>
      <c r="AZ376" s="5386"/>
    </row>
    <row r="377" spans="1:75" s="610" customFormat="1" ht="42" customHeight="1">
      <c r="A377" s="938"/>
      <c r="B377" s="1035"/>
      <c r="C377" s="556"/>
      <c r="D377" s="556"/>
      <c r="E377" s="557"/>
      <c r="F377" s="558"/>
      <c r="G377" s="558"/>
      <c r="H377" s="557"/>
      <c r="I377" s="557"/>
      <c r="J377" s="556"/>
      <c r="K377" s="5362"/>
      <c r="L377" s="581"/>
      <c r="M377" s="825">
        <v>12</v>
      </c>
      <c r="N377" s="825">
        <v>16</v>
      </c>
      <c r="O377" s="825">
        <v>9.3000000000000007</v>
      </c>
      <c r="P377" s="763">
        <f t="shared" ref="P377" si="70">M377*N377</f>
        <v>192</v>
      </c>
      <c r="Q377" s="764">
        <f t="shared" ref="Q377" si="71">O377*P377</f>
        <v>1785.6000000000001</v>
      </c>
      <c r="R377" s="563"/>
      <c r="S377" s="563"/>
      <c r="T377" s="564"/>
      <c r="U377" s="565"/>
      <c r="V377" s="565"/>
      <c r="W377" s="565"/>
      <c r="X377" s="566"/>
      <c r="Y377" s="566"/>
      <c r="Z377" s="565"/>
      <c r="AA377" s="568"/>
      <c r="AB377" s="569"/>
      <c r="AC377" s="568"/>
      <c r="AD377" s="569"/>
      <c r="AE377" s="5521"/>
      <c r="AF377" s="5365"/>
      <c r="AG377" s="5391"/>
      <c r="AH377" s="566"/>
      <c r="AI377" s="571"/>
      <c r="AJ377" s="553"/>
      <c r="AK377" s="5367"/>
      <c r="AL377" s="5368"/>
      <c r="AM377" s="5354"/>
      <c r="AN377" s="5355"/>
      <c r="AO377" s="5385"/>
      <c r="AP377" s="5368"/>
      <c r="AQ377" s="5354"/>
      <c r="AR377" s="5355"/>
      <c r="AS377" s="5385"/>
      <c r="AT377" s="5368"/>
      <c r="AU377" s="5354"/>
      <c r="AV377" s="5355"/>
      <c r="AW377" s="5385"/>
      <c r="AX377" s="5355"/>
      <c r="AY377" s="5385"/>
      <c r="AZ377" s="5386"/>
    </row>
    <row r="378" spans="1:75" s="610" customFormat="1" ht="42" customHeight="1">
      <c r="A378" s="938"/>
      <c r="B378" s="1035"/>
      <c r="C378" s="580" t="str">
        <f>C376</f>
        <v>WP-3BD</v>
      </c>
      <c r="D378" s="580"/>
      <c r="E378" s="581"/>
      <c r="F378" s="581"/>
      <c r="G378" s="581"/>
      <c r="H378" s="581"/>
      <c r="I378" s="581"/>
      <c r="J378" s="580"/>
      <c r="K378" s="5363"/>
      <c r="L378" s="582" t="s">
        <v>855</v>
      </c>
      <c r="M378" s="583"/>
      <c r="N378" s="583"/>
      <c r="O378" s="584"/>
      <c r="P378" s="666">
        <f>SUM(P376:P377)*J376</f>
        <v>444</v>
      </c>
      <c r="Q378" s="586">
        <f>SUM(Q376:Q377)*J376</f>
        <v>2970</v>
      </c>
      <c r="R378" s="587"/>
      <c r="S378" s="587"/>
      <c r="T378" s="588"/>
      <c r="U378" s="589"/>
      <c r="V378" s="589"/>
      <c r="W378" s="589"/>
      <c r="X378" s="590"/>
      <c r="Y378" s="590"/>
      <c r="Z378" s="589"/>
      <c r="AA378" s="591"/>
      <c r="AB378" s="592"/>
      <c r="AC378" s="591"/>
      <c r="AD378" s="592"/>
      <c r="AE378" s="5522"/>
      <c r="AF378" s="5366"/>
      <c r="AG378" s="5392"/>
      <c r="AH378" s="594"/>
      <c r="AI378" s="595"/>
      <c r="AJ378" s="553" t="str">
        <f>I376</f>
        <v>PS</v>
      </c>
      <c r="AK378" s="5367"/>
      <c r="AL378" s="5368"/>
      <c r="AM378" s="5354"/>
      <c r="AN378" s="5355"/>
      <c r="AO378" s="5385"/>
      <c r="AP378" s="5368"/>
      <c r="AQ378" s="5354"/>
      <c r="AR378" s="5355"/>
      <c r="AS378" s="5385"/>
      <c r="AT378" s="5368"/>
      <c r="AU378" s="5354"/>
      <c r="AV378" s="5355"/>
      <c r="AW378" s="5385"/>
      <c r="AX378" s="5355"/>
      <c r="AY378" s="5385"/>
      <c r="AZ378" s="5386"/>
    </row>
    <row r="379" spans="1:75" s="610" customFormat="1" ht="42" customHeight="1">
      <c r="A379" s="938"/>
      <c r="B379" s="1035"/>
      <c r="C379" s="537" t="s">
        <v>1642</v>
      </c>
      <c r="D379" s="536" t="s">
        <v>1643</v>
      </c>
      <c r="E379" s="537"/>
      <c r="F379" s="538" t="s">
        <v>1644</v>
      </c>
      <c r="G379" s="539"/>
      <c r="H379" s="537" t="s">
        <v>1645</v>
      </c>
      <c r="I379" s="537" t="s">
        <v>883</v>
      </c>
      <c r="J379" s="536">
        <v>1</v>
      </c>
      <c r="K379" s="5361" t="s">
        <v>1646</v>
      </c>
      <c r="L379" s="540" t="s">
        <v>791</v>
      </c>
      <c r="M379" s="609">
        <v>4</v>
      </c>
      <c r="N379" s="609">
        <v>6</v>
      </c>
      <c r="O379" s="609">
        <v>6</v>
      </c>
      <c r="P379" s="542">
        <f>M379*N379</f>
        <v>24</v>
      </c>
      <c r="Q379" s="543">
        <f>O379*P379</f>
        <v>144</v>
      </c>
      <c r="R379" s="544"/>
      <c r="S379" s="544"/>
      <c r="T379" s="545" t="s">
        <v>833</v>
      </c>
      <c r="U379" s="546"/>
      <c r="V379" s="546"/>
      <c r="W379" s="546"/>
      <c r="X379" s="547" t="s">
        <v>1366</v>
      </c>
      <c r="Y379" s="547" t="s">
        <v>794</v>
      </c>
      <c r="Z379" s="546" t="s">
        <v>794</v>
      </c>
      <c r="AA379" s="549"/>
      <c r="AB379" s="550"/>
      <c r="AC379" s="549"/>
      <c r="AD379" s="550"/>
      <c r="AE379" s="5416"/>
      <c r="AF379" s="5364">
        <v>15</v>
      </c>
      <c r="AG379" s="5390" t="s">
        <v>961</v>
      </c>
      <c r="AH379" s="547" t="s">
        <v>794</v>
      </c>
      <c r="AI379" s="552" t="s">
        <v>1121</v>
      </c>
      <c r="AJ379" s="553"/>
      <c r="AK379" s="5367"/>
      <c r="AL379" s="5368"/>
      <c r="AM379" s="5354"/>
      <c r="AN379" s="5355"/>
      <c r="AO379" s="5385"/>
      <c r="AP379" s="5368"/>
      <c r="AQ379" s="5354"/>
      <c r="AR379" s="5355"/>
      <c r="AS379" s="5385"/>
      <c r="AT379" s="5368"/>
      <c r="AU379" s="5354"/>
      <c r="AV379" s="5355"/>
      <c r="AW379" s="5385">
        <v>43636</v>
      </c>
      <c r="AX379" s="5355">
        <v>43636</v>
      </c>
      <c r="AY379" s="5385">
        <v>43672</v>
      </c>
      <c r="AZ379" s="5386"/>
    </row>
    <row r="380" spans="1:75" s="610" customFormat="1" ht="42" customHeight="1">
      <c r="A380" s="938"/>
      <c r="B380" s="1035"/>
      <c r="C380" s="556"/>
      <c r="D380" s="556"/>
      <c r="E380" s="557"/>
      <c r="F380" s="558"/>
      <c r="G380" s="558"/>
      <c r="H380" s="557"/>
      <c r="I380" s="557"/>
      <c r="J380" s="556"/>
      <c r="K380" s="5362"/>
      <c r="L380" s="611"/>
      <c r="M380" s="612"/>
      <c r="N380" s="612"/>
      <c r="O380" s="612"/>
      <c r="P380" s="614">
        <f>M380*N380</f>
        <v>0</v>
      </c>
      <c r="Q380" s="663">
        <f>O380*P380</f>
        <v>0</v>
      </c>
      <c r="R380" s="563"/>
      <c r="S380" s="563"/>
      <c r="T380" s="564"/>
      <c r="U380" s="565"/>
      <c r="V380" s="565"/>
      <c r="W380" s="565"/>
      <c r="X380" s="566"/>
      <c r="Y380" s="566"/>
      <c r="Z380" s="565"/>
      <c r="AA380" s="568"/>
      <c r="AB380" s="569"/>
      <c r="AC380" s="568"/>
      <c r="AD380" s="569"/>
      <c r="AE380" s="5417"/>
      <c r="AF380" s="5365"/>
      <c r="AG380" s="5391"/>
      <c r="AH380" s="566"/>
      <c r="AI380" s="571" t="s">
        <v>1647</v>
      </c>
      <c r="AJ380" s="553"/>
      <c r="AK380" s="5367"/>
      <c r="AL380" s="5368"/>
      <c r="AM380" s="5354"/>
      <c r="AN380" s="5355"/>
      <c r="AO380" s="5385"/>
      <c r="AP380" s="5368"/>
      <c r="AQ380" s="5354"/>
      <c r="AR380" s="5355"/>
      <c r="AS380" s="5385"/>
      <c r="AT380" s="5368"/>
      <c r="AU380" s="5354"/>
      <c r="AV380" s="5355"/>
      <c r="AW380" s="5385"/>
      <c r="AX380" s="5355"/>
      <c r="AY380" s="5385"/>
      <c r="AZ380" s="5386"/>
    </row>
    <row r="381" spans="1:75" s="610" customFormat="1" ht="42" customHeight="1">
      <c r="A381" s="938"/>
      <c r="B381" s="1035"/>
      <c r="C381" s="580" t="str">
        <f>C379</f>
        <v>WP-3BTX</v>
      </c>
      <c r="D381" s="580"/>
      <c r="E381" s="581"/>
      <c r="F381" s="665"/>
      <c r="G381" s="581"/>
      <c r="H381" s="581"/>
      <c r="I381" s="581"/>
      <c r="J381" s="580"/>
      <c r="K381" s="5363"/>
      <c r="L381" s="582" t="s">
        <v>855</v>
      </c>
      <c r="M381" s="583"/>
      <c r="N381" s="583"/>
      <c r="O381" s="584"/>
      <c r="P381" s="666">
        <f>SUM(P379)*J379</f>
        <v>24</v>
      </c>
      <c r="Q381" s="586">
        <f>SUM(Q379)*J379</f>
        <v>144</v>
      </c>
      <c r="R381" s="587"/>
      <c r="S381" s="587"/>
      <c r="T381" s="588"/>
      <c r="U381" s="589"/>
      <c r="V381" s="589"/>
      <c r="W381" s="589"/>
      <c r="X381" s="590"/>
      <c r="Y381" s="590"/>
      <c r="Z381" s="589"/>
      <c r="AA381" s="591"/>
      <c r="AB381" s="592"/>
      <c r="AC381" s="591"/>
      <c r="AD381" s="592"/>
      <c r="AE381" s="5418"/>
      <c r="AF381" s="5366"/>
      <c r="AG381" s="5392"/>
      <c r="AH381" s="594"/>
      <c r="AI381" s="595" t="s">
        <v>1648</v>
      </c>
      <c r="AJ381" s="553" t="str">
        <f>I379</f>
        <v>OS</v>
      </c>
      <c r="AK381" s="5367"/>
      <c r="AL381" s="5368"/>
      <c r="AM381" s="5354"/>
      <c r="AN381" s="5355"/>
      <c r="AO381" s="5385"/>
      <c r="AP381" s="5368"/>
      <c r="AQ381" s="5354"/>
      <c r="AR381" s="5355"/>
      <c r="AS381" s="5385"/>
      <c r="AT381" s="5368"/>
      <c r="AU381" s="5354"/>
      <c r="AV381" s="5355"/>
      <c r="AW381" s="5385"/>
      <c r="AX381" s="5355"/>
      <c r="AY381" s="5385"/>
      <c r="AZ381" s="5386"/>
    </row>
    <row r="382" spans="1:75" s="610" customFormat="1" ht="42" customHeight="1">
      <c r="A382" s="938"/>
      <c r="B382" s="1035"/>
      <c r="C382" s="537" t="s">
        <v>1649</v>
      </c>
      <c r="D382" s="536" t="s">
        <v>1643</v>
      </c>
      <c r="E382" s="537"/>
      <c r="F382" s="538" t="s">
        <v>1644</v>
      </c>
      <c r="G382" s="539"/>
      <c r="H382" s="537" t="s">
        <v>1116</v>
      </c>
      <c r="I382" s="537" t="s">
        <v>74</v>
      </c>
      <c r="J382" s="536">
        <v>1</v>
      </c>
      <c r="K382" s="5361" t="s">
        <v>1026</v>
      </c>
      <c r="L382" s="540" t="s">
        <v>791</v>
      </c>
      <c r="M382" s="609">
        <v>4</v>
      </c>
      <c r="N382" s="609">
        <v>6</v>
      </c>
      <c r="O382" s="609">
        <v>6</v>
      </c>
      <c r="P382" s="542">
        <f>M382*N382</f>
        <v>24</v>
      </c>
      <c r="Q382" s="543">
        <f>O382*P382</f>
        <v>144</v>
      </c>
      <c r="R382" s="544"/>
      <c r="S382" s="544"/>
      <c r="T382" s="545" t="s">
        <v>1428</v>
      </c>
      <c r="U382" s="546"/>
      <c r="V382" s="546"/>
      <c r="W382" s="546"/>
      <c r="X382" s="547" t="s">
        <v>794</v>
      </c>
      <c r="Y382" s="547" t="s">
        <v>794</v>
      </c>
      <c r="Z382" s="546" t="s">
        <v>1366</v>
      </c>
      <c r="AA382" s="549"/>
      <c r="AB382" s="550"/>
      <c r="AC382" s="549"/>
      <c r="AD382" s="550"/>
      <c r="AE382" s="5416"/>
      <c r="AF382" s="5364">
        <v>15</v>
      </c>
      <c r="AG382" s="5390" t="s">
        <v>961</v>
      </c>
      <c r="AH382" s="547" t="s">
        <v>794</v>
      </c>
      <c r="AI382" s="552" t="s">
        <v>1121</v>
      </c>
      <c r="AJ382" s="553"/>
      <c r="AK382" s="5367"/>
      <c r="AL382" s="5368"/>
      <c r="AM382" s="5354"/>
      <c r="AN382" s="5355"/>
      <c r="AO382" s="5385"/>
      <c r="AP382" s="5368"/>
      <c r="AQ382" s="5354"/>
      <c r="AR382" s="5355"/>
      <c r="AS382" s="5385"/>
      <c r="AT382" s="5368"/>
      <c r="AU382" s="5354"/>
      <c r="AV382" s="5355"/>
      <c r="AW382" s="5385">
        <v>43636</v>
      </c>
      <c r="AX382" s="5355">
        <v>43636</v>
      </c>
      <c r="AY382" s="5385">
        <v>43672</v>
      </c>
      <c r="AZ382" s="5386"/>
    </row>
    <row r="383" spans="1:75" s="610" customFormat="1" ht="42" customHeight="1">
      <c r="A383" s="938"/>
      <c r="B383" s="1035"/>
      <c r="C383" s="556"/>
      <c r="D383" s="556"/>
      <c r="E383" s="557"/>
      <c r="F383" s="558"/>
      <c r="G383" s="558"/>
      <c r="H383" s="557"/>
      <c r="I383" s="557"/>
      <c r="J383" s="556"/>
      <c r="K383" s="5362"/>
      <c r="L383" s="611"/>
      <c r="M383" s="612"/>
      <c r="N383" s="612"/>
      <c r="O383" s="612"/>
      <c r="P383" s="614">
        <f>M383*N383</f>
        <v>0</v>
      </c>
      <c r="Q383" s="663">
        <f>O383*P383</f>
        <v>0</v>
      </c>
      <c r="R383" s="563"/>
      <c r="S383" s="563"/>
      <c r="T383" s="564"/>
      <c r="U383" s="565"/>
      <c r="V383" s="565"/>
      <c r="W383" s="565"/>
      <c r="X383" s="566"/>
      <c r="Y383" s="566"/>
      <c r="Z383" s="565"/>
      <c r="AA383" s="568"/>
      <c r="AB383" s="569"/>
      <c r="AC383" s="568"/>
      <c r="AD383" s="569"/>
      <c r="AE383" s="5417"/>
      <c r="AF383" s="5365"/>
      <c r="AG383" s="5391"/>
      <c r="AH383" s="566"/>
      <c r="AI383" s="571" t="s">
        <v>1647</v>
      </c>
      <c r="AJ383" s="553"/>
      <c r="AK383" s="5367"/>
      <c r="AL383" s="5368"/>
      <c r="AM383" s="5354"/>
      <c r="AN383" s="5355"/>
      <c r="AO383" s="5385"/>
      <c r="AP383" s="5368"/>
      <c r="AQ383" s="5354"/>
      <c r="AR383" s="5355"/>
      <c r="AS383" s="5385"/>
      <c r="AT383" s="5368"/>
      <c r="AU383" s="5354"/>
      <c r="AV383" s="5355"/>
      <c r="AW383" s="5385"/>
      <c r="AX383" s="5355"/>
      <c r="AY383" s="5385"/>
      <c r="AZ383" s="5386"/>
    </row>
    <row r="384" spans="1:75" s="610" customFormat="1" ht="42" customHeight="1">
      <c r="A384" s="938"/>
      <c r="B384" s="1035"/>
      <c r="C384" s="580" t="str">
        <f>C382</f>
        <v>WP-3BD</v>
      </c>
      <c r="D384" s="580"/>
      <c r="E384" s="581"/>
      <c r="F384" s="665"/>
      <c r="G384" s="581"/>
      <c r="H384" s="581"/>
      <c r="I384" s="581"/>
      <c r="J384" s="580"/>
      <c r="K384" s="5363"/>
      <c r="L384" s="582" t="s">
        <v>855</v>
      </c>
      <c r="M384" s="583"/>
      <c r="N384" s="583"/>
      <c r="O384" s="584"/>
      <c r="P384" s="666">
        <f>SUM(P382)*J382</f>
        <v>24</v>
      </c>
      <c r="Q384" s="586">
        <f>SUM(Q382)*J382</f>
        <v>144</v>
      </c>
      <c r="R384" s="587"/>
      <c r="S384" s="587"/>
      <c r="T384" s="588"/>
      <c r="U384" s="589"/>
      <c r="V384" s="589"/>
      <c r="W384" s="589"/>
      <c r="X384" s="590"/>
      <c r="Y384" s="590"/>
      <c r="Z384" s="589"/>
      <c r="AA384" s="591"/>
      <c r="AB384" s="592"/>
      <c r="AC384" s="591"/>
      <c r="AD384" s="592"/>
      <c r="AE384" s="5418"/>
      <c r="AF384" s="5366"/>
      <c r="AG384" s="5392"/>
      <c r="AH384" s="594"/>
      <c r="AI384" s="595" t="s">
        <v>1650</v>
      </c>
      <c r="AJ384" s="553" t="str">
        <f>I382</f>
        <v>OS</v>
      </c>
      <c r="AK384" s="5367"/>
      <c r="AL384" s="5368"/>
      <c r="AM384" s="5354"/>
      <c r="AN384" s="5355"/>
      <c r="AO384" s="5385"/>
      <c r="AP384" s="5368"/>
      <c r="AQ384" s="5354"/>
      <c r="AR384" s="5355"/>
      <c r="AS384" s="5385"/>
      <c r="AT384" s="5368"/>
      <c r="AU384" s="5354"/>
      <c r="AV384" s="5355"/>
      <c r="AW384" s="5385"/>
      <c r="AX384" s="5355"/>
      <c r="AY384" s="5385"/>
      <c r="AZ384" s="5386"/>
    </row>
    <row r="385" spans="1:52" s="610" customFormat="1" ht="42" customHeight="1">
      <c r="A385" s="938"/>
      <c r="B385" s="1035"/>
      <c r="C385" s="537" t="s">
        <v>1651</v>
      </c>
      <c r="D385" s="536" t="s">
        <v>1643</v>
      </c>
      <c r="E385" s="537"/>
      <c r="F385" s="538" t="s">
        <v>1644</v>
      </c>
      <c r="G385" s="539"/>
      <c r="H385" s="537" t="s">
        <v>1116</v>
      </c>
      <c r="I385" s="537" t="s">
        <v>883</v>
      </c>
      <c r="J385" s="536">
        <v>1</v>
      </c>
      <c r="K385" s="5361" t="s">
        <v>1652</v>
      </c>
      <c r="L385" s="540" t="s">
        <v>1653</v>
      </c>
      <c r="M385" s="609">
        <v>4</v>
      </c>
      <c r="N385" s="609">
        <v>6</v>
      </c>
      <c r="O385" s="609">
        <v>6</v>
      </c>
      <c r="P385" s="542">
        <f>M385*N385</f>
        <v>24</v>
      </c>
      <c r="Q385" s="543">
        <f>O385*P385</f>
        <v>144</v>
      </c>
      <c r="R385" s="544"/>
      <c r="S385" s="544"/>
      <c r="T385" s="545" t="s">
        <v>833</v>
      </c>
      <c r="U385" s="546"/>
      <c r="V385" s="546"/>
      <c r="W385" s="546"/>
      <c r="X385" s="547" t="s">
        <v>794</v>
      </c>
      <c r="Y385" s="547" t="s">
        <v>794</v>
      </c>
      <c r="Z385" s="546" t="s">
        <v>794</v>
      </c>
      <c r="AA385" s="549"/>
      <c r="AB385" s="550"/>
      <c r="AC385" s="549"/>
      <c r="AD385" s="550"/>
      <c r="AE385" s="5416"/>
      <c r="AF385" s="5364">
        <v>15</v>
      </c>
      <c r="AG385" s="5390" t="s">
        <v>961</v>
      </c>
      <c r="AH385" s="547" t="s">
        <v>794</v>
      </c>
      <c r="AI385" s="552" t="s">
        <v>1121</v>
      </c>
      <c r="AJ385" s="553"/>
      <c r="AK385" s="5367"/>
      <c r="AL385" s="5368"/>
      <c r="AM385" s="5354"/>
      <c r="AN385" s="5355"/>
      <c r="AO385" s="5385"/>
      <c r="AP385" s="5368"/>
      <c r="AQ385" s="5354"/>
      <c r="AR385" s="5355"/>
      <c r="AS385" s="5385"/>
      <c r="AT385" s="5368"/>
      <c r="AU385" s="5354"/>
      <c r="AV385" s="5355"/>
      <c r="AW385" s="5385">
        <v>43636</v>
      </c>
      <c r="AX385" s="5355">
        <v>43636</v>
      </c>
      <c r="AY385" s="5385">
        <v>43672</v>
      </c>
      <c r="AZ385" s="5386"/>
    </row>
    <row r="386" spans="1:52" s="610" customFormat="1" ht="42" customHeight="1">
      <c r="A386" s="938"/>
      <c r="B386" s="1035"/>
      <c r="C386" s="556"/>
      <c r="D386" s="556"/>
      <c r="E386" s="557"/>
      <c r="F386" s="558"/>
      <c r="G386" s="558"/>
      <c r="H386" s="557"/>
      <c r="I386" s="557"/>
      <c r="J386" s="556"/>
      <c r="K386" s="5362"/>
      <c r="L386" s="611"/>
      <c r="M386" s="612"/>
      <c r="N386" s="612"/>
      <c r="O386" s="612"/>
      <c r="P386" s="614">
        <f>M386*N386</f>
        <v>0</v>
      </c>
      <c r="Q386" s="663">
        <f>O386*P386</f>
        <v>0</v>
      </c>
      <c r="R386" s="563"/>
      <c r="S386" s="563"/>
      <c r="T386" s="564"/>
      <c r="U386" s="565"/>
      <c r="V386" s="565"/>
      <c r="W386" s="565"/>
      <c r="X386" s="566"/>
      <c r="Y386" s="566"/>
      <c r="Z386" s="565"/>
      <c r="AA386" s="568"/>
      <c r="AB386" s="569"/>
      <c r="AC386" s="568"/>
      <c r="AD386" s="569"/>
      <c r="AE386" s="5417"/>
      <c r="AF386" s="5365"/>
      <c r="AG386" s="5391"/>
      <c r="AH386" s="566"/>
      <c r="AI386" s="571" t="s">
        <v>1647</v>
      </c>
      <c r="AJ386" s="553"/>
      <c r="AK386" s="5367"/>
      <c r="AL386" s="5368"/>
      <c r="AM386" s="5354"/>
      <c r="AN386" s="5355"/>
      <c r="AO386" s="5385"/>
      <c r="AP386" s="5368"/>
      <c r="AQ386" s="5354"/>
      <c r="AR386" s="5355"/>
      <c r="AS386" s="5385"/>
      <c r="AT386" s="5368"/>
      <c r="AU386" s="5354"/>
      <c r="AV386" s="5355"/>
      <c r="AW386" s="5385"/>
      <c r="AX386" s="5355"/>
      <c r="AY386" s="5385"/>
      <c r="AZ386" s="5386"/>
    </row>
    <row r="387" spans="1:52" s="610" customFormat="1" ht="42" customHeight="1">
      <c r="A387" s="938"/>
      <c r="B387" s="1035"/>
      <c r="C387" s="580" t="str">
        <f>C385</f>
        <v>WP-3TBA</v>
      </c>
      <c r="D387" s="580"/>
      <c r="E387" s="581"/>
      <c r="F387" s="665"/>
      <c r="G387" s="581"/>
      <c r="H387" s="581"/>
      <c r="I387" s="581"/>
      <c r="J387" s="580"/>
      <c r="K387" s="5363"/>
      <c r="L387" s="582" t="s">
        <v>1654</v>
      </c>
      <c r="M387" s="583"/>
      <c r="N387" s="583"/>
      <c r="O387" s="584"/>
      <c r="P387" s="666">
        <f>SUM(P385)*J385</f>
        <v>24</v>
      </c>
      <c r="Q387" s="586">
        <f>SUM(Q385)*J385</f>
        <v>144</v>
      </c>
      <c r="R387" s="587"/>
      <c r="S387" s="587"/>
      <c r="T387" s="588"/>
      <c r="U387" s="589"/>
      <c r="V387" s="589"/>
      <c r="W387" s="589"/>
      <c r="X387" s="590"/>
      <c r="Y387" s="590"/>
      <c r="Z387" s="589"/>
      <c r="AA387" s="591"/>
      <c r="AB387" s="592"/>
      <c r="AC387" s="591"/>
      <c r="AD387" s="592"/>
      <c r="AE387" s="5418"/>
      <c r="AF387" s="5366"/>
      <c r="AG387" s="5392"/>
      <c r="AH387" s="594"/>
      <c r="AI387" s="595" t="s">
        <v>1655</v>
      </c>
      <c r="AJ387" s="553" t="str">
        <f>I385</f>
        <v>OS</v>
      </c>
      <c r="AK387" s="5367"/>
      <c r="AL387" s="5368"/>
      <c r="AM387" s="5354"/>
      <c r="AN387" s="5355"/>
      <c r="AO387" s="5385"/>
      <c r="AP387" s="5368"/>
      <c r="AQ387" s="5354"/>
      <c r="AR387" s="5355"/>
      <c r="AS387" s="5385"/>
      <c r="AT387" s="5368"/>
      <c r="AU387" s="5354"/>
      <c r="AV387" s="5355"/>
      <c r="AW387" s="5385"/>
      <c r="AX387" s="5355"/>
      <c r="AY387" s="5385"/>
      <c r="AZ387" s="5386"/>
    </row>
    <row r="388" spans="1:52" s="679" customFormat="1" ht="42" customHeight="1">
      <c r="A388" s="938"/>
      <c r="B388" s="1035"/>
      <c r="C388" s="536" t="s">
        <v>1656</v>
      </c>
      <c r="D388" s="536" t="s">
        <v>1657</v>
      </c>
      <c r="E388" s="680" t="s">
        <v>1658</v>
      </c>
      <c r="F388" s="557" t="s">
        <v>1659</v>
      </c>
      <c r="G388" s="1003"/>
      <c r="H388" s="839" t="s">
        <v>1660</v>
      </c>
      <c r="I388" s="680" t="s">
        <v>817</v>
      </c>
      <c r="J388" s="1001">
        <v>1</v>
      </c>
      <c r="K388" s="5422" t="s">
        <v>1661</v>
      </c>
      <c r="L388" s="667" t="s">
        <v>819</v>
      </c>
      <c r="M388" s="668">
        <v>10.199999999999999</v>
      </c>
      <c r="N388" s="668">
        <v>19.100000000000001</v>
      </c>
      <c r="O388" s="668">
        <v>4.7</v>
      </c>
      <c r="P388" s="669">
        <f>M388*N388</f>
        <v>194.82</v>
      </c>
      <c r="Q388" s="670">
        <f>P388*O388</f>
        <v>915.654</v>
      </c>
      <c r="R388" s="671"/>
      <c r="S388" s="671"/>
      <c r="T388" s="672" t="s">
        <v>86</v>
      </c>
      <c r="U388" s="673"/>
      <c r="V388" s="673"/>
      <c r="W388" s="673"/>
      <c r="X388" s="673" t="s">
        <v>1620</v>
      </c>
      <c r="Y388" s="673" t="s">
        <v>1620</v>
      </c>
      <c r="Z388" s="674" t="s">
        <v>1620</v>
      </c>
      <c r="AA388" s="675"/>
      <c r="AB388" s="676"/>
      <c r="AC388" s="676"/>
      <c r="AD388" s="676"/>
      <c r="AE388" s="677"/>
      <c r="AF388" s="5424">
        <v>15</v>
      </c>
      <c r="AG388" s="5390" t="s">
        <v>1411</v>
      </c>
      <c r="AH388" s="891" t="s">
        <v>1662</v>
      </c>
      <c r="AI388" s="664" t="s">
        <v>1663</v>
      </c>
      <c r="AJ388" s="678"/>
      <c r="AK388" s="5427"/>
      <c r="AL388" s="5428"/>
      <c r="AM388" s="5429"/>
      <c r="AN388" s="5420"/>
      <c r="AO388" s="5419"/>
      <c r="AP388" s="5428"/>
      <c r="AQ388" s="5429"/>
      <c r="AR388" s="5420"/>
      <c r="AS388" s="5419"/>
      <c r="AT388" s="5428"/>
      <c r="AU388" s="5429"/>
      <c r="AV388" s="5420"/>
      <c r="AW388" s="5419">
        <v>43690</v>
      </c>
      <c r="AX388" s="5420"/>
      <c r="AY388" s="5419">
        <v>43707</v>
      </c>
      <c r="AZ388" s="5421"/>
    </row>
    <row r="389" spans="1:52" s="679" customFormat="1" ht="42" customHeight="1">
      <c r="A389" s="938"/>
      <c r="B389" s="1035"/>
      <c r="C389" s="556"/>
      <c r="D389" s="556"/>
      <c r="E389" s="680"/>
      <c r="F389" s="1003"/>
      <c r="G389" s="1003"/>
      <c r="H389" s="680"/>
      <c r="I389" s="680"/>
      <c r="J389" s="1001"/>
      <c r="K389" s="5422"/>
      <c r="L389" s="680"/>
      <c r="M389" s="681"/>
      <c r="N389" s="681"/>
      <c r="O389" s="682"/>
      <c r="P389" s="683">
        <f>M389*N389</f>
        <v>0</v>
      </c>
      <c r="Q389" s="684">
        <f>P389*O389</f>
        <v>0</v>
      </c>
      <c r="R389" s="671"/>
      <c r="S389" s="671"/>
      <c r="T389" s="672"/>
      <c r="U389" s="673"/>
      <c r="V389" s="673"/>
      <c r="W389" s="673"/>
      <c r="X389" s="673"/>
      <c r="Y389" s="673"/>
      <c r="Z389" s="674"/>
      <c r="AA389" s="675"/>
      <c r="AB389" s="676"/>
      <c r="AC389" s="676"/>
      <c r="AD389" s="685"/>
      <c r="AE389" s="677"/>
      <c r="AF389" s="5425"/>
      <c r="AG389" s="5391"/>
      <c r="AH389" s="673"/>
      <c r="AI389" s="571"/>
      <c r="AJ389" s="678"/>
      <c r="AK389" s="5427"/>
      <c r="AL389" s="5428"/>
      <c r="AM389" s="5429"/>
      <c r="AN389" s="5420"/>
      <c r="AO389" s="5419"/>
      <c r="AP389" s="5428"/>
      <c r="AQ389" s="5429"/>
      <c r="AR389" s="5420"/>
      <c r="AS389" s="5419"/>
      <c r="AT389" s="5428"/>
      <c r="AU389" s="5429"/>
      <c r="AV389" s="5420"/>
      <c r="AW389" s="5419"/>
      <c r="AX389" s="5420"/>
      <c r="AY389" s="5419"/>
      <c r="AZ389" s="5421"/>
    </row>
    <row r="390" spans="1:52" s="679" customFormat="1" ht="42" customHeight="1">
      <c r="A390" s="938"/>
      <c r="B390" s="1035"/>
      <c r="C390" s="580" t="str">
        <f>C388</f>
        <v>WP-3BTX</v>
      </c>
      <c r="D390" s="580"/>
      <c r="E390" s="974"/>
      <c r="F390" s="974"/>
      <c r="G390" s="974"/>
      <c r="H390" s="974"/>
      <c r="I390" s="974"/>
      <c r="J390" s="1005"/>
      <c r="K390" s="5423"/>
      <c r="L390" s="686" t="s">
        <v>1664</v>
      </c>
      <c r="M390" s="687"/>
      <c r="N390" s="687"/>
      <c r="O390" s="688"/>
      <c r="P390" s="827">
        <f>SUM(P388:P389)*J388</f>
        <v>194.82</v>
      </c>
      <c r="Q390" s="690">
        <f>SUM(Q388:Q389)*J388</f>
        <v>915.654</v>
      </c>
      <c r="R390" s="691"/>
      <c r="S390" s="691"/>
      <c r="T390" s="692"/>
      <c r="U390" s="693"/>
      <c r="V390" s="694"/>
      <c r="W390" s="694"/>
      <c r="X390" s="695"/>
      <c r="Y390" s="695"/>
      <c r="Z390" s="694"/>
      <c r="AA390" s="696"/>
      <c r="AB390" s="697"/>
      <c r="AC390" s="696"/>
      <c r="AD390" s="697"/>
      <c r="AE390" s="698"/>
      <c r="AF390" s="5426"/>
      <c r="AG390" s="5392"/>
      <c r="AH390" s="699"/>
      <c r="AI390" s="700"/>
      <c r="AJ390" s="701" t="str">
        <f>I388</f>
        <v>FN</v>
      </c>
      <c r="AK390" s="5427"/>
      <c r="AL390" s="5428"/>
      <c r="AM390" s="5429"/>
      <c r="AN390" s="5420"/>
      <c r="AO390" s="5419"/>
      <c r="AP390" s="5428"/>
      <c r="AQ390" s="5429"/>
      <c r="AR390" s="5420"/>
      <c r="AS390" s="5419"/>
      <c r="AT390" s="5428"/>
      <c r="AU390" s="5429"/>
      <c r="AV390" s="5420"/>
      <c r="AW390" s="5419"/>
      <c r="AX390" s="5420"/>
      <c r="AY390" s="5419"/>
      <c r="AZ390" s="5421"/>
    </row>
    <row r="391" spans="1:52" s="679" customFormat="1" ht="42" customHeight="1">
      <c r="A391" s="938"/>
      <c r="B391" s="1035"/>
      <c r="C391" s="536" t="s">
        <v>1665</v>
      </c>
      <c r="D391" s="536" t="s">
        <v>1666</v>
      </c>
      <c r="E391" s="680"/>
      <c r="F391" s="1092" t="s">
        <v>1667</v>
      </c>
      <c r="G391" s="1003" t="s">
        <v>1668</v>
      </c>
      <c r="H391" s="839" t="s">
        <v>1669</v>
      </c>
      <c r="I391" s="680" t="s">
        <v>1670</v>
      </c>
      <c r="J391" s="1001">
        <v>1</v>
      </c>
      <c r="K391" s="5422" t="s">
        <v>1671</v>
      </c>
      <c r="L391" s="667" t="s">
        <v>1672</v>
      </c>
      <c r="M391" s="668">
        <v>14.6</v>
      </c>
      <c r="N391" s="668">
        <v>15</v>
      </c>
      <c r="O391" s="668">
        <v>2.5</v>
      </c>
      <c r="P391" s="669">
        <f>M391*N391</f>
        <v>219</v>
      </c>
      <c r="Q391" s="670">
        <f>P391*O391</f>
        <v>547.5</v>
      </c>
      <c r="R391" s="671"/>
      <c r="S391" s="671"/>
      <c r="T391" s="599" t="s">
        <v>86</v>
      </c>
      <c r="U391" s="673"/>
      <c r="V391" s="673"/>
      <c r="W391" s="673"/>
      <c r="X391" s="673" t="s">
        <v>1580</v>
      </c>
      <c r="Y391" s="673" t="s">
        <v>1411</v>
      </c>
      <c r="Z391" s="674" t="s">
        <v>1673</v>
      </c>
      <c r="AA391" s="675"/>
      <c r="AB391" s="676"/>
      <c r="AC391" s="676"/>
      <c r="AD391" s="676"/>
      <c r="AE391" s="5520" t="s">
        <v>1674</v>
      </c>
      <c r="AF391" s="5424">
        <v>15</v>
      </c>
      <c r="AG391" s="5390" t="s">
        <v>1580</v>
      </c>
      <c r="AH391" s="891" t="s">
        <v>1620</v>
      </c>
      <c r="AI391" s="664" t="s">
        <v>1675</v>
      </c>
      <c r="AJ391" s="678"/>
      <c r="AK391" s="5427"/>
      <c r="AL391" s="5428"/>
      <c r="AM391" s="5429"/>
      <c r="AN391" s="5420"/>
      <c r="AO391" s="5419"/>
      <c r="AP391" s="5428"/>
      <c r="AQ391" s="5429"/>
      <c r="AR391" s="5420"/>
      <c r="AS391" s="5419"/>
      <c r="AT391" s="5428"/>
      <c r="AU391" s="5429"/>
      <c r="AV391" s="5420"/>
      <c r="AW391" s="5419">
        <v>43690</v>
      </c>
      <c r="AX391" s="5420"/>
      <c r="AY391" s="5419">
        <v>43707</v>
      </c>
      <c r="AZ391" s="5421"/>
    </row>
    <row r="392" spans="1:52" s="679" customFormat="1" ht="42" customHeight="1">
      <c r="A392" s="938"/>
      <c r="B392" s="1035"/>
      <c r="C392" s="556"/>
      <c r="D392" s="556"/>
      <c r="E392" s="680"/>
      <c r="F392" s="1003"/>
      <c r="G392" s="1003"/>
      <c r="H392" s="680"/>
      <c r="I392" s="680"/>
      <c r="J392" s="1001"/>
      <c r="K392" s="5422"/>
      <c r="L392" s="680" t="s">
        <v>1676</v>
      </c>
      <c r="M392" s="681">
        <v>14</v>
      </c>
      <c r="N392" s="681">
        <v>15</v>
      </c>
      <c r="O392" s="682">
        <v>11</v>
      </c>
      <c r="P392" s="683">
        <f>M392*N392</f>
        <v>210</v>
      </c>
      <c r="Q392" s="684">
        <f>P392*O392</f>
        <v>2310</v>
      </c>
      <c r="R392" s="671"/>
      <c r="S392" s="671"/>
      <c r="T392" s="599"/>
      <c r="U392" s="673"/>
      <c r="V392" s="673"/>
      <c r="W392" s="673"/>
      <c r="X392" s="673"/>
      <c r="Y392" s="673"/>
      <c r="Z392" s="674"/>
      <c r="AA392" s="675"/>
      <c r="AB392" s="676"/>
      <c r="AC392" s="676"/>
      <c r="AD392" s="685"/>
      <c r="AE392" s="5521"/>
      <c r="AF392" s="5425"/>
      <c r="AG392" s="5391"/>
      <c r="AH392" s="673"/>
      <c r="AI392" s="664"/>
      <c r="AJ392" s="678"/>
      <c r="AK392" s="5427"/>
      <c r="AL392" s="5428"/>
      <c r="AM392" s="5429"/>
      <c r="AN392" s="5420"/>
      <c r="AO392" s="5419"/>
      <c r="AP392" s="5428"/>
      <c r="AQ392" s="5429"/>
      <c r="AR392" s="5420"/>
      <c r="AS392" s="5419"/>
      <c r="AT392" s="5428"/>
      <c r="AU392" s="5429"/>
      <c r="AV392" s="5420"/>
      <c r="AW392" s="5419"/>
      <c r="AX392" s="5420"/>
      <c r="AY392" s="5419"/>
      <c r="AZ392" s="5421"/>
    </row>
    <row r="393" spans="1:52" s="679" customFormat="1" ht="42" customHeight="1">
      <c r="A393" s="938"/>
      <c r="B393" s="1035"/>
      <c r="C393" s="580" t="str">
        <f>C391</f>
        <v>WP-3BTX</v>
      </c>
      <c r="D393" s="580"/>
      <c r="E393" s="974"/>
      <c r="F393" s="974"/>
      <c r="G393" s="974"/>
      <c r="H393" s="974"/>
      <c r="I393" s="974"/>
      <c r="J393" s="1005"/>
      <c r="K393" s="5423"/>
      <c r="L393" s="686" t="s">
        <v>855</v>
      </c>
      <c r="M393" s="687"/>
      <c r="N393" s="687"/>
      <c r="O393" s="688"/>
      <c r="P393" s="689">
        <f>SUM(P391:P392)*J391</f>
        <v>429</v>
      </c>
      <c r="Q393" s="690">
        <f>SUM(Q391:Q392)*J391</f>
        <v>2857.5</v>
      </c>
      <c r="R393" s="691"/>
      <c r="S393" s="691"/>
      <c r="T393" s="588"/>
      <c r="U393" s="693"/>
      <c r="V393" s="694"/>
      <c r="W393" s="694"/>
      <c r="X393" s="695"/>
      <c r="Y393" s="695"/>
      <c r="Z393" s="694"/>
      <c r="AA393" s="696"/>
      <c r="AB393" s="697"/>
      <c r="AC393" s="696"/>
      <c r="AD393" s="697"/>
      <c r="AE393" s="5522"/>
      <c r="AF393" s="5426"/>
      <c r="AG393" s="5392"/>
      <c r="AH393" s="699"/>
      <c r="AI393" s="700"/>
      <c r="AJ393" s="701" t="str">
        <f>I391</f>
        <v>PS</v>
      </c>
      <c r="AK393" s="5427"/>
      <c r="AL393" s="5428"/>
      <c r="AM393" s="5429"/>
      <c r="AN393" s="5420"/>
      <c r="AO393" s="5419"/>
      <c r="AP393" s="5428"/>
      <c r="AQ393" s="5429"/>
      <c r="AR393" s="5420"/>
      <c r="AS393" s="5419"/>
      <c r="AT393" s="5428"/>
      <c r="AU393" s="5429"/>
      <c r="AV393" s="5420"/>
      <c r="AW393" s="5419"/>
      <c r="AX393" s="5420"/>
      <c r="AY393" s="5419"/>
      <c r="AZ393" s="5421"/>
    </row>
    <row r="394" spans="1:52" ht="42" customHeight="1">
      <c r="A394" s="938"/>
      <c r="B394" s="1035"/>
      <c r="C394" s="537" t="s">
        <v>1677</v>
      </c>
      <c r="D394" s="536" t="s">
        <v>1678</v>
      </c>
      <c r="E394" s="557"/>
      <c r="F394" s="596" t="s">
        <v>870</v>
      </c>
      <c r="G394" s="558"/>
      <c r="H394" s="839" t="s">
        <v>1679</v>
      </c>
      <c r="I394" s="680" t="s">
        <v>1680</v>
      </c>
      <c r="J394" s="1001">
        <v>1</v>
      </c>
      <c r="K394" s="5362" t="s">
        <v>1681</v>
      </c>
      <c r="L394" s="575" t="s">
        <v>819</v>
      </c>
      <c r="M394" s="597">
        <v>6</v>
      </c>
      <c r="N394" s="597">
        <v>7</v>
      </c>
      <c r="O394" s="597">
        <v>4</v>
      </c>
      <c r="P394" s="542">
        <f>M394*N394</f>
        <v>42</v>
      </c>
      <c r="Q394" s="598">
        <f>P394*O394</f>
        <v>168</v>
      </c>
      <c r="R394" s="563"/>
      <c r="S394" s="563"/>
      <c r="T394" s="599" t="s">
        <v>1682</v>
      </c>
      <c r="U394" s="566"/>
      <c r="V394" s="566"/>
      <c r="W394" s="566"/>
      <c r="X394" s="566" t="s">
        <v>833</v>
      </c>
      <c r="Y394" s="566" t="s">
        <v>1620</v>
      </c>
      <c r="Z394" s="565" t="s">
        <v>1620</v>
      </c>
      <c r="AA394" s="568"/>
      <c r="AB394" s="569"/>
      <c r="AC394" s="569"/>
      <c r="AD394" s="569"/>
      <c r="AE394" s="600"/>
      <c r="AF394" s="5364">
        <v>11</v>
      </c>
      <c r="AG394" s="5390" t="s">
        <v>1580</v>
      </c>
      <c r="AH394" s="673" t="s">
        <v>794</v>
      </c>
      <c r="AI394" s="571" t="s">
        <v>1683</v>
      </c>
      <c r="AJ394" s="553"/>
      <c r="AK394" s="5367"/>
      <c r="AL394" s="5368"/>
      <c r="AM394" s="5354"/>
      <c r="AN394" s="5355"/>
      <c r="AO394" s="5356">
        <v>43670</v>
      </c>
      <c r="AP394" s="5413"/>
      <c r="AQ394" s="5354">
        <v>43675</v>
      </c>
      <c r="AR394" s="5355"/>
      <c r="AS394" s="5356">
        <v>43679</v>
      </c>
      <c r="AT394" s="5357"/>
      <c r="AU394" s="5354"/>
      <c r="AV394" s="5355"/>
      <c r="AW394" s="5356">
        <v>43690</v>
      </c>
      <c r="AX394" s="5394"/>
      <c r="AY394" s="5356">
        <v>43707</v>
      </c>
      <c r="AZ394" s="5393"/>
    </row>
    <row r="395" spans="1:52" ht="42" customHeight="1">
      <c r="A395" s="938"/>
      <c r="B395" s="1035"/>
      <c r="C395" s="556"/>
      <c r="D395" s="556"/>
      <c r="E395" s="557"/>
      <c r="F395" s="558"/>
      <c r="G395" s="558"/>
      <c r="H395" s="557"/>
      <c r="I395" s="557"/>
      <c r="J395" s="556"/>
      <c r="K395" s="5362"/>
      <c r="L395" s="557"/>
      <c r="M395" s="601"/>
      <c r="N395" s="601"/>
      <c r="O395" s="572"/>
      <c r="P395" s="602">
        <f>M395*N395</f>
        <v>0</v>
      </c>
      <c r="Q395" s="603">
        <f>P395*O395</f>
        <v>0</v>
      </c>
      <c r="R395" s="563"/>
      <c r="S395" s="563"/>
      <c r="T395" s="599"/>
      <c r="U395" s="566"/>
      <c r="V395" s="566"/>
      <c r="W395" s="566"/>
      <c r="X395" s="566"/>
      <c r="Y395" s="566"/>
      <c r="Z395" s="565"/>
      <c r="AA395" s="568"/>
      <c r="AB395" s="569"/>
      <c r="AC395" s="569"/>
      <c r="AD395" s="604"/>
      <c r="AE395" s="600"/>
      <c r="AF395" s="5365"/>
      <c r="AG395" s="5391"/>
      <c r="AH395" s="566"/>
      <c r="AI395" s="571"/>
      <c r="AJ395" s="553"/>
      <c r="AK395" s="5367"/>
      <c r="AL395" s="5368"/>
      <c r="AM395" s="5354"/>
      <c r="AN395" s="5355"/>
      <c r="AO395" s="5356"/>
      <c r="AP395" s="5414"/>
      <c r="AQ395" s="5354"/>
      <c r="AR395" s="5355"/>
      <c r="AS395" s="5356"/>
      <c r="AT395" s="5357"/>
      <c r="AU395" s="5354"/>
      <c r="AV395" s="5355"/>
      <c r="AW395" s="5356"/>
      <c r="AX395" s="5394"/>
      <c r="AY395" s="5356"/>
      <c r="AZ395" s="5393"/>
    </row>
    <row r="396" spans="1:52" ht="42" customHeight="1">
      <c r="A396" s="938"/>
      <c r="B396" s="1035"/>
      <c r="C396" s="580" t="str">
        <f>C394</f>
        <v>WP-3BTX</v>
      </c>
      <c r="D396" s="580"/>
      <c r="E396" s="581"/>
      <c r="F396" s="581"/>
      <c r="G396" s="581"/>
      <c r="H396" s="581"/>
      <c r="I396" s="581"/>
      <c r="J396" s="580"/>
      <c r="K396" s="5363"/>
      <c r="L396" s="582" t="s">
        <v>915</v>
      </c>
      <c r="M396" s="1024"/>
      <c r="N396" s="1024"/>
      <c r="O396" s="1025"/>
      <c r="P396" s="605">
        <f>SUM(P394:P395)*J394</f>
        <v>42</v>
      </c>
      <c r="Q396" s="586">
        <f>SUM(Q394:Q395)*J394</f>
        <v>168</v>
      </c>
      <c r="R396" s="587"/>
      <c r="S396" s="587"/>
      <c r="T396" s="588"/>
      <c r="U396" s="607"/>
      <c r="V396" s="589"/>
      <c r="W396" s="589"/>
      <c r="X396" s="590"/>
      <c r="Y396" s="590"/>
      <c r="Z396" s="589"/>
      <c r="AA396" s="591"/>
      <c r="AB396" s="592"/>
      <c r="AC396" s="591"/>
      <c r="AD396" s="592"/>
      <c r="AE396" s="593"/>
      <c r="AF396" s="5366"/>
      <c r="AG396" s="5392"/>
      <c r="AH396" s="594"/>
      <c r="AI396" s="595"/>
      <c r="AJ396" s="608" t="str">
        <f>I394</f>
        <v>FN</v>
      </c>
      <c r="AK396" s="5367"/>
      <c r="AL396" s="5368"/>
      <c r="AM396" s="5354"/>
      <c r="AN396" s="5355"/>
      <c r="AO396" s="5356"/>
      <c r="AP396" s="5415"/>
      <c r="AQ396" s="5354"/>
      <c r="AR396" s="5355"/>
      <c r="AS396" s="5356"/>
      <c r="AT396" s="5357"/>
      <c r="AU396" s="5354"/>
      <c r="AV396" s="5355"/>
      <c r="AW396" s="5356"/>
      <c r="AX396" s="5394"/>
      <c r="AY396" s="5356"/>
      <c r="AZ396" s="5393"/>
    </row>
    <row r="397" spans="1:52" ht="42" customHeight="1">
      <c r="A397" s="938"/>
      <c r="B397" s="1035"/>
      <c r="C397" s="537" t="s">
        <v>1684</v>
      </c>
      <c r="D397" s="536" t="s">
        <v>1685</v>
      </c>
      <c r="E397" s="557"/>
      <c r="F397" s="596" t="s">
        <v>1686</v>
      </c>
      <c r="G397" s="558"/>
      <c r="H397" s="839" t="s">
        <v>1687</v>
      </c>
      <c r="I397" s="680" t="s">
        <v>1688</v>
      </c>
      <c r="J397" s="1001">
        <v>1</v>
      </c>
      <c r="K397" s="5361" t="s">
        <v>1689</v>
      </c>
      <c r="L397" s="575" t="s">
        <v>819</v>
      </c>
      <c r="M397" s="597">
        <v>6</v>
      </c>
      <c r="N397" s="597">
        <v>7</v>
      </c>
      <c r="O397" s="597">
        <v>4</v>
      </c>
      <c r="P397" s="542">
        <f>M397*N397</f>
        <v>42</v>
      </c>
      <c r="Q397" s="598">
        <f>P397*O397</f>
        <v>168</v>
      </c>
      <c r="R397" s="563"/>
      <c r="S397" s="563"/>
      <c r="T397" s="599" t="s">
        <v>1662</v>
      </c>
      <c r="U397" s="566"/>
      <c r="V397" s="566"/>
      <c r="W397" s="566"/>
      <c r="X397" s="566" t="s">
        <v>833</v>
      </c>
      <c r="Y397" s="566" t="s">
        <v>794</v>
      </c>
      <c r="Z397" s="565" t="s">
        <v>1673</v>
      </c>
      <c r="AA397" s="568"/>
      <c r="AB397" s="569"/>
      <c r="AC397" s="569"/>
      <c r="AD397" s="569"/>
      <c r="AE397" s="600"/>
      <c r="AF397" s="5364">
        <v>11</v>
      </c>
      <c r="AG397" s="5390" t="s">
        <v>961</v>
      </c>
      <c r="AH397" s="673" t="s">
        <v>794</v>
      </c>
      <c r="AI397" s="571" t="s">
        <v>1690</v>
      </c>
      <c r="AJ397" s="553"/>
      <c r="AK397" s="5525"/>
      <c r="AL397" s="5528"/>
      <c r="AM397" s="5528"/>
      <c r="AN397" s="5534"/>
      <c r="AO397" s="5399">
        <v>43670</v>
      </c>
      <c r="AP397" s="5413"/>
      <c r="AQ397" s="5528">
        <v>43675</v>
      </c>
      <c r="AR397" s="5534"/>
      <c r="AS397" s="5399">
        <v>43679</v>
      </c>
      <c r="AT397" s="5413"/>
      <c r="AU397" s="5528"/>
      <c r="AV397" s="5534"/>
      <c r="AW397" s="5399">
        <v>43690</v>
      </c>
      <c r="AX397" s="5537"/>
      <c r="AY397" s="5399">
        <v>43707</v>
      </c>
      <c r="AZ397" s="5531"/>
    </row>
    <row r="398" spans="1:52" ht="42" customHeight="1">
      <c r="A398" s="938"/>
      <c r="B398" s="1035"/>
      <c r="C398" s="556"/>
      <c r="D398" s="556"/>
      <c r="E398" s="557"/>
      <c r="F398" s="558"/>
      <c r="G398" s="558"/>
      <c r="H398" s="557"/>
      <c r="I398" s="557"/>
      <c r="J398" s="556"/>
      <c r="K398" s="5362"/>
      <c r="L398" s="557"/>
      <c r="M398" s="601"/>
      <c r="N398" s="601"/>
      <c r="O398" s="572"/>
      <c r="P398" s="602">
        <f>M398*N398</f>
        <v>0</v>
      </c>
      <c r="Q398" s="603">
        <f>P398*O398</f>
        <v>0</v>
      </c>
      <c r="R398" s="563"/>
      <c r="S398" s="563"/>
      <c r="T398" s="599"/>
      <c r="U398" s="566"/>
      <c r="V398" s="566"/>
      <c r="W398" s="566"/>
      <c r="X398" s="566"/>
      <c r="Y398" s="566"/>
      <c r="Z398" s="565"/>
      <c r="AA398" s="568"/>
      <c r="AB398" s="569"/>
      <c r="AC398" s="569"/>
      <c r="AD398" s="604"/>
      <c r="AE398" s="600"/>
      <c r="AF398" s="5365"/>
      <c r="AG398" s="5391"/>
      <c r="AH398" s="566"/>
      <c r="AI398" s="571"/>
      <c r="AJ398" s="553"/>
      <c r="AK398" s="5526"/>
      <c r="AL398" s="5529"/>
      <c r="AM398" s="5529"/>
      <c r="AN398" s="5535"/>
      <c r="AO398" s="5400"/>
      <c r="AP398" s="5414"/>
      <c r="AQ398" s="5529"/>
      <c r="AR398" s="5535"/>
      <c r="AS398" s="5400"/>
      <c r="AT398" s="5414"/>
      <c r="AU398" s="5529"/>
      <c r="AV398" s="5535"/>
      <c r="AW398" s="5400"/>
      <c r="AX398" s="5538"/>
      <c r="AY398" s="5400"/>
      <c r="AZ398" s="5532"/>
    </row>
    <row r="399" spans="1:52" ht="42" customHeight="1">
      <c r="A399" s="938"/>
      <c r="B399" s="1035"/>
      <c r="C399" s="580" t="str">
        <f>C397</f>
        <v>WP-3BD</v>
      </c>
      <c r="D399" s="580"/>
      <c r="E399" s="581"/>
      <c r="F399" s="581"/>
      <c r="G399" s="581"/>
      <c r="H399" s="581"/>
      <c r="I399" s="581"/>
      <c r="J399" s="580"/>
      <c r="K399" s="5363"/>
      <c r="L399" s="582" t="s">
        <v>915</v>
      </c>
      <c r="M399" s="1024"/>
      <c r="N399" s="1024"/>
      <c r="O399" s="1025"/>
      <c r="P399" s="605">
        <f>SUM(P397:P398)*J397</f>
        <v>42</v>
      </c>
      <c r="Q399" s="586">
        <f>SUM(Q397:Q398)*J397</f>
        <v>168</v>
      </c>
      <c r="R399" s="587"/>
      <c r="S399" s="587"/>
      <c r="T399" s="588"/>
      <c r="U399" s="607"/>
      <c r="V399" s="589"/>
      <c r="W399" s="589"/>
      <c r="X399" s="590"/>
      <c r="Y399" s="590"/>
      <c r="Z399" s="589"/>
      <c r="AA399" s="591"/>
      <c r="AB399" s="592"/>
      <c r="AC399" s="591"/>
      <c r="AD399" s="592"/>
      <c r="AE399" s="593"/>
      <c r="AF399" s="5366"/>
      <c r="AG399" s="5392"/>
      <c r="AH399" s="594"/>
      <c r="AI399" s="595"/>
      <c r="AJ399" s="608" t="str">
        <f>I397</f>
        <v>FN</v>
      </c>
      <c r="AK399" s="5527"/>
      <c r="AL399" s="5530"/>
      <c r="AM399" s="5530"/>
      <c r="AN399" s="5536"/>
      <c r="AO399" s="5401"/>
      <c r="AP399" s="5415"/>
      <c r="AQ399" s="5530"/>
      <c r="AR399" s="5536"/>
      <c r="AS399" s="5401"/>
      <c r="AT399" s="5415"/>
      <c r="AU399" s="5530"/>
      <c r="AV399" s="5536"/>
      <c r="AW399" s="5401"/>
      <c r="AX399" s="5539"/>
      <c r="AY399" s="5401"/>
      <c r="AZ399" s="5533"/>
    </row>
    <row r="400" spans="1:52" ht="42" customHeight="1">
      <c r="A400" s="938"/>
      <c r="B400" s="1035"/>
      <c r="C400" s="537" t="s">
        <v>1691</v>
      </c>
      <c r="D400" s="536" t="s">
        <v>1692</v>
      </c>
      <c r="E400" s="557"/>
      <c r="F400" s="596" t="s">
        <v>1693</v>
      </c>
      <c r="G400" s="558"/>
      <c r="H400" s="839" t="s">
        <v>1694</v>
      </c>
      <c r="I400" s="680" t="s">
        <v>1695</v>
      </c>
      <c r="J400" s="1001">
        <v>1</v>
      </c>
      <c r="K400" s="5362" t="s">
        <v>1568</v>
      </c>
      <c r="L400" s="575" t="s">
        <v>1672</v>
      </c>
      <c r="M400" s="597">
        <v>2</v>
      </c>
      <c r="N400" s="597">
        <v>3</v>
      </c>
      <c r="O400" s="597">
        <v>2.5</v>
      </c>
      <c r="P400" s="542">
        <f>M400*N400</f>
        <v>6</v>
      </c>
      <c r="Q400" s="598">
        <f>P400*O400</f>
        <v>15</v>
      </c>
      <c r="R400" s="563"/>
      <c r="S400" s="563"/>
      <c r="T400" s="599" t="s">
        <v>1662</v>
      </c>
      <c r="U400" s="566"/>
      <c r="V400" s="566"/>
      <c r="W400" s="566"/>
      <c r="X400" s="566" t="s">
        <v>1580</v>
      </c>
      <c r="Y400" s="566" t="s">
        <v>1580</v>
      </c>
      <c r="Z400" s="565" t="s">
        <v>1696</v>
      </c>
      <c r="AA400" s="568"/>
      <c r="AB400" s="569"/>
      <c r="AC400" s="569"/>
      <c r="AD400" s="569"/>
      <c r="AE400" s="600"/>
      <c r="AF400" s="5364">
        <v>11</v>
      </c>
      <c r="AG400" s="5390" t="s">
        <v>1580</v>
      </c>
      <c r="AH400" s="673" t="s">
        <v>961</v>
      </c>
      <c r="AI400" s="571" t="s">
        <v>1697</v>
      </c>
      <c r="AJ400" s="553"/>
      <c r="AK400" s="5367"/>
      <c r="AL400" s="5368"/>
      <c r="AM400" s="5354"/>
      <c r="AN400" s="5355"/>
      <c r="AO400" s="5356">
        <v>43670</v>
      </c>
      <c r="AP400" s="5413"/>
      <c r="AQ400" s="5354">
        <v>43675</v>
      </c>
      <c r="AR400" s="5355"/>
      <c r="AS400" s="5356">
        <v>43679</v>
      </c>
      <c r="AT400" s="5357"/>
      <c r="AU400" s="5354"/>
      <c r="AV400" s="5355"/>
      <c r="AW400" s="5356">
        <v>43690</v>
      </c>
      <c r="AX400" s="5394"/>
      <c r="AY400" s="5356">
        <v>43707</v>
      </c>
      <c r="AZ400" s="5393"/>
    </row>
    <row r="401" spans="1:52" ht="42" customHeight="1">
      <c r="A401" s="938"/>
      <c r="B401" s="1035"/>
      <c r="C401" s="556"/>
      <c r="D401" s="556"/>
      <c r="E401" s="557"/>
      <c r="F401" s="558"/>
      <c r="G401" s="558"/>
      <c r="H401" s="557"/>
      <c r="I401" s="557"/>
      <c r="J401" s="556"/>
      <c r="K401" s="5362"/>
      <c r="L401" s="557"/>
      <c r="M401" s="601"/>
      <c r="N401" s="601"/>
      <c r="O401" s="572"/>
      <c r="P401" s="602">
        <f>M401*N401</f>
        <v>0</v>
      </c>
      <c r="Q401" s="603">
        <f>P401*O401</f>
        <v>0</v>
      </c>
      <c r="R401" s="563"/>
      <c r="S401" s="563"/>
      <c r="T401" s="599"/>
      <c r="U401" s="566"/>
      <c r="V401" s="566"/>
      <c r="W401" s="566"/>
      <c r="X401" s="566"/>
      <c r="Y401" s="566"/>
      <c r="Z401" s="565"/>
      <c r="AA401" s="568"/>
      <c r="AB401" s="569"/>
      <c r="AC401" s="569"/>
      <c r="AD401" s="604"/>
      <c r="AE401" s="600"/>
      <c r="AF401" s="5365"/>
      <c r="AG401" s="5391"/>
      <c r="AH401" s="566"/>
      <c r="AI401" s="571"/>
      <c r="AJ401" s="553"/>
      <c r="AK401" s="5367"/>
      <c r="AL401" s="5368"/>
      <c r="AM401" s="5354"/>
      <c r="AN401" s="5355"/>
      <c r="AO401" s="5356"/>
      <c r="AP401" s="5414"/>
      <c r="AQ401" s="5354"/>
      <c r="AR401" s="5355"/>
      <c r="AS401" s="5356"/>
      <c r="AT401" s="5357"/>
      <c r="AU401" s="5354"/>
      <c r="AV401" s="5355"/>
      <c r="AW401" s="5356"/>
      <c r="AX401" s="5394"/>
      <c r="AY401" s="5356"/>
      <c r="AZ401" s="5393"/>
    </row>
    <row r="402" spans="1:52" ht="42" customHeight="1">
      <c r="A402" s="938"/>
      <c r="B402" s="1093"/>
      <c r="C402" s="580" t="str">
        <f>C400</f>
        <v>WP-3BD</v>
      </c>
      <c r="D402" s="580"/>
      <c r="E402" s="581"/>
      <c r="F402" s="581"/>
      <c r="G402" s="581"/>
      <c r="H402" s="581"/>
      <c r="I402" s="581"/>
      <c r="J402" s="580"/>
      <c r="K402" s="5363"/>
      <c r="L402" s="582" t="s">
        <v>915</v>
      </c>
      <c r="M402" s="1024"/>
      <c r="N402" s="1024"/>
      <c r="O402" s="1025"/>
      <c r="P402" s="605">
        <f>SUM(P400:P401)*J400</f>
        <v>6</v>
      </c>
      <c r="Q402" s="586">
        <f>SUM(Q400:Q401)*J400</f>
        <v>15</v>
      </c>
      <c r="R402" s="587"/>
      <c r="S402" s="587"/>
      <c r="T402" s="588"/>
      <c r="U402" s="607"/>
      <c r="V402" s="589"/>
      <c r="W402" s="589"/>
      <c r="X402" s="590"/>
      <c r="Y402" s="590"/>
      <c r="Z402" s="589"/>
      <c r="AA402" s="591"/>
      <c r="AB402" s="592"/>
      <c r="AC402" s="591"/>
      <c r="AD402" s="592"/>
      <c r="AE402" s="593"/>
      <c r="AF402" s="5366"/>
      <c r="AG402" s="5392"/>
      <c r="AH402" s="594"/>
      <c r="AI402" s="595"/>
      <c r="AJ402" s="608" t="str">
        <f>I400</f>
        <v>CS</v>
      </c>
      <c r="AK402" s="5367"/>
      <c r="AL402" s="5368"/>
      <c r="AM402" s="5354"/>
      <c r="AN402" s="5355"/>
      <c r="AO402" s="5356"/>
      <c r="AP402" s="5415"/>
      <c r="AQ402" s="5354"/>
      <c r="AR402" s="5355"/>
      <c r="AS402" s="5356"/>
      <c r="AT402" s="5357"/>
      <c r="AU402" s="5354"/>
      <c r="AV402" s="5355"/>
      <c r="AW402" s="5356"/>
      <c r="AX402" s="5394"/>
      <c r="AY402" s="5356"/>
      <c r="AZ402" s="5393"/>
    </row>
    <row r="403" spans="1:52" s="610" customFormat="1" ht="42" customHeight="1">
      <c r="A403" s="1094"/>
      <c r="B403" s="1095" t="s">
        <v>1698</v>
      </c>
      <c r="C403" s="536" t="s">
        <v>1699</v>
      </c>
      <c r="D403" s="536" t="s">
        <v>1700</v>
      </c>
      <c r="E403" s="537" t="s">
        <v>1701</v>
      </c>
      <c r="F403" s="538" t="s">
        <v>1702</v>
      </c>
      <c r="G403" s="539"/>
      <c r="H403" s="537" t="s">
        <v>1703</v>
      </c>
      <c r="I403" s="537" t="s">
        <v>1704</v>
      </c>
      <c r="J403" s="536">
        <v>1</v>
      </c>
      <c r="K403" s="5361" t="s">
        <v>932</v>
      </c>
      <c r="L403" s="540" t="s">
        <v>842</v>
      </c>
      <c r="M403" s="541">
        <v>60.5</v>
      </c>
      <c r="N403" s="541">
        <v>12</v>
      </c>
      <c r="O403" s="707">
        <v>5.9</v>
      </c>
      <c r="P403" s="708">
        <f>M403*N403</f>
        <v>726</v>
      </c>
      <c r="Q403" s="709">
        <f t="shared" ref="Q403:Q412" si="72">O403*P403</f>
        <v>4283.4000000000005</v>
      </c>
      <c r="R403" s="544"/>
      <c r="S403" s="544"/>
      <c r="T403" s="545" t="s">
        <v>833</v>
      </c>
      <c r="U403" s="546"/>
      <c r="V403" s="546"/>
      <c r="W403" s="546"/>
      <c r="X403" s="547" t="s">
        <v>1705</v>
      </c>
      <c r="Y403" s="547" t="s">
        <v>199</v>
      </c>
      <c r="Z403" s="546" t="s">
        <v>199</v>
      </c>
      <c r="AA403" s="549"/>
      <c r="AB403" s="550"/>
      <c r="AC403" s="549"/>
      <c r="AD403" s="550"/>
      <c r="AE403" s="551" t="s">
        <v>1204</v>
      </c>
      <c r="AF403" s="898">
        <v>16</v>
      </c>
      <c r="AG403" s="548" t="s">
        <v>796</v>
      </c>
      <c r="AH403" s="1096" t="s">
        <v>833</v>
      </c>
      <c r="AI403" s="552" t="s">
        <v>1706</v>
      </c>
      <c r="AJ403" s="553"/>
      <c r="AK403" s="900"/>
      <c r="AL403" s="901"/>
      <c r="AM403" s="902"/>
      <c r="AN403" s="903"/>
      <c r="AO403" s="912"/>
      <c r="AP403" s="901"/>
      <c r="AQ403" s="902"/>
      <c r="AR403" s="903"/>
      <c r="AS403" s="912"/>
      <c r="AT403" s="901"/>
      <c r="AU403" s="902"/>
      <c r="AV403" s="903"/>
      <c r="AW403" s="912">
        <v>43690</v>
      </c>
      <c r="AX403" s="903"/>
      <c r="AY403" s="912">
        <v>43707</v>
      </c>
      <c r="AZ403" s="913"/>
    </row>
    <row r="404" spans="1:52" s="610" customFormat="1" ht="39.75" customHeight="1">
      <c r="A404" s="1097"/>
      <c r="B404" s="1098"/>
      <c r="C404" s="556"/>
      <c r="D404" s="556"/>
      <c r="E404" s="557"/>
      <c r="F404" s="558"/>
      <c r="G404" s="558"/>
      <c r="H404" s="557"/>
      <c r="I404" s="557"/>
      <c r="J404" s="556"/>
      <c r="K404" s="5362"/>
      <c r="L404" s="559" t="s">
        <v>1707</v>
      </c>
      <c r="M404" s="560">
        <v>18</v>
      </c>
      <c r="N404" s="560">
        <v>11</v>
      </c>
      <c r="O404" s="560">
        <v>7</v>
      </c>
      <c r="P404" s="897">
        <f>SUM(M404*N404)</f>
        <v>198</v>
      </c>
      <c r="Q404" s="1023">
        <f t="shared" si="72"/>
        <v>1386</v>
      </c>
      <c r="R404" s="563"/>
      <c r="S404" s="563"/>
      <c r="T404" s="564"/>
      <c r="U404" s="565"/>
      <c r="V404" s="565"/>
      <c r="W404" s="565"/>
      <c r="X404" s="566"/>
      <c r="Y404" s="566"/>
      <c r="Z404" s="565"/>
      <c r="AA404" s="568"/>
      <c r="AB404" s="569"/>
      <c r="AC404" s="568"/>
      <c r="AD404" s="569"/>
      <c r="AE404" s="570"/>
      <c r="AF404" s="619"/>
      <c r="AG404" s="619" t="s">
        <v>820</v>
      </c>
      <c r="AH404" s="891"/>
      <c r="AI404" s="571" t="s">
        <v>1708</v>
      </c>
      <c r="AJ404" s="553"/>
      <c r="AK404" s="900"/>
      <c r="AL404" s="901"/>
      <c r="AM404" s="902"/>
      <c r="AN404" s="903"/>
      <c r="AO404" s="912"/>
      <c r="AP404" s="901"/>
      <c r="AQ404" s="902"/>
      <c r="AR404" s="903"/>
      <c r="AS404" s="912"/>
      <c r="AT404" s="901"/>
      <c r="AU404" s="902"/>
      <c r="AV404" s="903"/>
      <c r="AW404" s="912"/>
      <c r="AX404" s="903"/>
      <c r="AY404" s="912"/>
      <c r="AZ404" s="913"/>
    </row>
    <row r="405" spans="1:52" s="610" customFormat="1" ht="42" customHeight="1">
      <c r="A405" s="1097"/>
      <c r="B405" s="1098"/>
      <c r="C405" s="556"/>
      <c r="D405" s="556"/>
      <c r="E405" s="557"/>
      <c r="F405" s="558"/>
      <c r="G405" s="558"/>
      <c r="H405" s="557"/>
      <c r="I405" s="557"/>
      <c r="J405" s="556"/>
      <c r="K405" s="5362"/>
      <c r="L405" s="559" t="s">
        <v>806</v>
      </c>
      <c r="M405" s="616">
        <v>17.7</v>
      </c>
      <c r="N405" s="616">
        <v>6.3</v>
      </c>
      <c r="O405" s="560">
        <v>7</v>
      </c>
      <c r="P405" s="561">
        <f>SUM(M405*N405)</f>
        <v>111.50999999999999</v>
      </c>
      <c r="Q405" s="617">
        <f t="shared" si="72"/>
        <v>780.56999999999994</v>
      </c>
      <c r="R405" s="563"/>
      <c r="S405" s="563"/>
      <c r="T405" s="564"/>
      <c r="U405" s="565"/>
      <c r="V405" s="565"/>
      <c r="W405" s="565"/>
      <c r="X405" s="566"/>
      <c r="Y405" s="566"/>
      <c r="Z405" s="565"/>
      <c r="AA405" s="568"/>
      <c r="AB405" s="569"/>
      <c r="AC405" s="568"/>
      <c r="AD405" s="569"/>
      <c r="AE405" s="570"/>
      <c r="AF405" s="619"/>
      <c r="AG405" s="619"/>
      <c r="AH405" s="673"/>
      <c r="AI405" s="571" t="s">
        <v>924</v>
      </c>
      <c r="AJ405" s="553"/>
      <c r="AK405" s="900"/>
      <c r="AL405" s="901"/>
      <c r="AM405" s="902"/>
      <c r="AN405" s="903"/>
      <c r="AO405" s="912"/>
      <c r="AP405" s="901"/>
      <c r="AQ405" s="902"/>
      <c r="AR405" s="903"/>
      <c r="AS405" s="912"/>
      <c r="AT405" s="901"/>
      <c r="AU405" s="902"/>
      <c r="AV405" s="903"/>
      <c r="AW405" s="912"/>
      <c r="AX405" s="903"/>
      <c r="AY405" s="912"/>
      <c r="AZ405" s="913"/>
    </row>
    <row r="406" spans="1:52" s="610" customFormat="1" ht="42" customHeight="1">
      <c r="A406" s="1097"/>
      <c r="B406" s="1098"/>
      <c r="C406" s="556"/>
      <c r="D406" s="556"/>
      <c r="E406" s="557"/>
      <c r="F406" s="558"/>
      <c r="G406" s="558"/>
      <c r="H406" s="557"/>
      <c r="I406" s="557"/>
      <c r="J406" s="556"/>
      <c r="K406" s="5362"/>
      <c r="L406" s="557" t="s">
        <v>1610</v>
      </c>
      <c r="M406" s="572">
        <f>6.5+0.4</f>
        <v>6.9</v>
      </c>
      <c r="N406" s="572">
        <f>4.6+0.4</f>
        <v>5</v>
      </c>
      <c r="O406" s="572">
        <v>5.9</v>
      </c>
      <c r="P406" s="573">
        <f t="shared" ref="P406:P407" si="73">SUM(M406*N406)</f>
        <v>34.5</v>
      </c>
      <c r="Q406" s="574">
        <f t="shared" si="72"/>
        <v>203.55</v>
      </c>
      <c r="R406" s="563"/>
      <c r="S406" s="563"/>
      <c r="T406" s="564"/>
      <c r="U406" s="565"/>
      <c r="V406" s="565"/>
      <c r="W406" s="565"/>
      <c r="X406" s="566"/>
      <c r="Y406" s="566"/>
      <c r="Z406" s="565"/>
      <c r="AA406" s="568"/>
      <c r="AB406" s="569"/>
      <c r="AC406" s="568"/>
      <c r="AD406" s="569"/>
      <c r="AE406" s="570"/>
      <c r="AF406" s="619"/>
      <c r="AG406" s="619"/>
      <c r="AH406" s="673"/>
      <c r="AI406" s="571" t="s">
        <v>1709</v>
      </c>
      <c r="AJ406" s="553"/>
      <c r="AK406" s="900"/>
      <c r="AL406" s="901"/>
      <c r="AM406" s="902"/>
      <c r="AN406" s="903"/>
      <c r="AO406" s="912"/>
      <c r="AP406" s="901"/>
      <c r="AQ406" s="902"/>
      <c r="AR406" s="903"/>
      <c r="AS406" s="912"/>
      <c r="AT406" s="901"/>
      <c r="AU406" s="902"/>
      <c r="AV406" s="903"/>
      <c r="AW406" s="912"/>
      <c r="AX406" s="903"/>
      <c r="AY406" s="912"/>
      <c r="AZ406" s="913"/>
    </row>
    <row r="407" spans="1:52" s="610" customFormat="1" ht="42" customHeight="1">
      <c r="A407" s="1097"/>
      <c r="B407" s="1098"/>
      <c r="C407" s="556"/>
      <c r="D407" s="556"/>
      <c r="E407" s="557"/>
      <c r="F407" s="558"/>
      <c r="G407" s="558"/>
      <c r="H407" s="557"/>
      <c r="I407" s="557"/>
      <c r="J407" s="556"/>
      <c r="K407" s="5362"/>
      <c r="L407" s="559" t="s">
        <v>1374</v>
      </c>
      <c r="M407" s="560">
        <v>-12.6</v>
      </c>
      <c r="N407" s="560">
        <v>4.45</v>
      </c>
      <c r="O407" s="560">
        <v>5.9</v>
      </c>
      <c r="P407" s="573">
        <f t="shared" si="73"/>
        <v>-56.07</v>
      </c>
      <c r="Q407" s="574">
        <f t="shared" si="72"/>
        <v>-330.81300000000005</v>
      </c>
      <c r="R407" s="563"/>
      <c r="S407" s="563"/>
      <c r="T407" s="564"/>
      <c r="U407" s="565"/>
      <c r="V407" s="565"/>
      <c r="W407" s="565"/>
      <c r="X407" s="566"/>
      <c r="Y407" s="566"/>
      <c r="Z407" s="565"/>
      <c r="AA407" s="568"/>
      <c r="AB407" s="569"/>
      <c r="AC407" s="568"/>
      <c r="AD407" s="569"/>
      <c r="AE407" s="570"/>
      <c r="AF407" s="619"/>
      <c r="AG407" s="619"/>
      <c r="AH407" s="673"/>
      <c r="AI407" s="571" t="s">
        <v>927</v>
      </c>
      <c r="AJ407" s="553"/>
      <c r="AK407" s="900"/>
      <c r="AL407" s="901"/>
      <c r="AM407" s="902"/>
      <c r="AN407" s="903"/>
      <c r="AO407" s="912"/>
      <c r="AP407" s="901"/>
      <c r="AQ407" s="902"/>
      <c r="AR407" s="903"/>
      <c r="AS407" s="912"/>
      <c r="AT407" s="901"/>
      <c r="AU407" s="902"/>
      <c r="AV407" s="903"/>
      <c r="AW407" s="912"/>
      <c r="AX407" s="903"/>
      <c r="AY407" s="912"/>
      <c r="AZ407" s="913"/>
    </row>
    <row r="408" spans="1:52" s="610" customFormat="1" ht="42" customHeight="1">
      <c r="A408" s="1097"/>
      <c r="B408" s="1098"/>
      <c r="C408" s="556"/>
      <c r="D408" s="556"/>
      <c r="E408" s="557"/>
      <c r="F408" s="558"/>
      <c r="G408" s="558"/>
      <c r="H408" s="557"/>
      <c r="I408" s="557"/>
      <c r="J408" s="556"/>
      <c r="K408" s="5362"/>
      <c r="L408" s="559" t="s">
        <v>1394</v>
      </c>
      <c r="M408" s="616">
        <v>6</v>
      </c>
      <c r="N408" s="616">
        <v>6.3</v>
      </c>
      <c r="O408" s="560"/>
      <c r="P408" s="561">
        <f>SUM(M408*N408)</f>
        <v>37.799999999999997</v>
      </c>
      <c r="Q408" s="617"/>
      <c r="R408" s="563"/>
      <c r="S408" s="563"/>
      <c r="T408" s="564"/>
      <c r="U408" s="565"/>
      <c r="V408" s="565"/>
      <c r="W408" s="565"/>
      <c r="X408" s="566"/>
      <c r="Y408" s="566"/>
      <c r="Z408" s="565"/>
      <c r="AA408" s="568"/>
      <c r="AB408" s="569"/>
      <c r="AC408" s="568"/>
      <c r="AD408" s="569"/>
      <c r="AE408" s="570"/>
      <c r="AF408" s="619"/>
      <c r="AG408" s="619"/>
      <c r="AH408" s="673"/>
      <c r="AI408" s="571" t="s">
        <v>1710</v>
      </c>
      <c r="AJ408" s="553"/>
      <c r="AK408" s="900"/>
      <c r="AL408" s="901"/>
      <c r="AM408" s="902"/>
      <c r="AN408" s="903"/>
      <c r="AO408" s="912"/>
      <c r="AP408" s="901"/>
      <c r="AQ408" s="902"/>
      <c r="AR408" s="903"/>
      <c r="AS408" s="912"/>
      <c r="AT408" s="901"/>
      <c r="AU408" s="902"/>
      <c r="AV408" s="903"/>
      <c r="AW408" s="912"/>
      <c r="AX408" s="903"/>
      <c r="AY408" s="912"/>
      <c r="AZ408" s="913"/>
    </row>
    <row r="409" spans="1:52" s="610" customFormat="1" ht="42" customHeight="1">
      <c r="A409" s="1097"/>
      <c r="B409" s="1098"/>
      <c r="C409" s="556"/>
      <c r="D409" s="556"/>
      <c r="E409" s="557"/>
      <c r="F409" s="558"/>
      <c r="G409" s="558"/>
      <c r="H409" s="557"/>
      <c r="I409" s="557"/>
      <c r="J409" s="556"/>
      <c r="K409" s="5362"/>
      <c r="L409" s="559" t="s">
        <v>1371</v>
      </c>
      <c r="M409" s="616">
        <v>8.06</v>
      </c>
      <c r="N409" s="616">
        <v>12</v>
      </c>
      <c r="O409" s="560">
        <v>5.9</v>
      </c>
      <c r="P409" s="561">
        <f t="shared" ref="P409:P411" si="74">SUM(M409*N409)</f>
        <v>96.72</v>
      </c>
      <c r="Q409" s="617">
        <f t="shared" ref="Q409:Q411" si="75">O409*P409</f>
        <v>570.64800000000002</v>
      </c>
      <c r="R409" s="563"/>
      <c r="S409" s="563"/>
      <c r="T409" s="564"/>
      <c r="U409" s="565"/>
      <c r="V409" s="565"/>
      <c r="W409" s="565"/>
      <c r="X409" s="566"/>
      <c r="Y409" s="566"/>
      <c r="Z409" s="565"/>
      <c r="AA409" s="568"/>
      <c r="AB409" s="569"/>
      <c r="AC409" s="568"/>
      <c r="AD409" s="569"/>
      <c r="AE409" s="570"/>
      <c r="AF409" s="619"/>
      <c r="AG409" s="619"/>
      <c r="AH409" s="673"/>
      <c r="AI409" s="571"/>
      <c r="AJ409" s="553"/>
      <c r="AK409" s="900"/>
      <c r="AL409" s="901"/>
      <c r="AM409" s="902"/>
      <c r="AN409" s="903"/>
      <c r="AO409" s="912"/>
      <c r="AP409" s="901"/>
      <c r="AQ409" s="902"/>
      <c r="AR409" s="903"/>
      <c r="AS409" s="912"/>
      <c r="AT409" s="901"/>
      <c r="AU409" s="902"/>
      <c r="AV409" s="903"/>
      <c r="AW409" s="912"/>
      <c r="AX409" s="903"/>
      <c r="AY409" s="912"/>
      <c r="AZ409" s="913"/>
    </row>
    <row r="410" spans="1:52" s="610" customFormat="1" ht="42" customHeight="1">
      <c r="A410" s="1097"/>
      <c r="B410" s="1098"/>
      <c r="C410" s="556"/>
      <c r="D410" s="556"/>
      <c r="E410" s="557"/>
      <c r="F410" s="558"/>
      <c r="G410" s="558"/>
      <c r="H410" s="557"/>
      <c r="I410" s="557"/>
      <c r="J410" s="556"/>
      <c r="K410" s="5362"/>
      <c r="L410" s="559" t="s">
        <v>1375</v>
      </c>
      <c r="M410" s="616">
        <v>6.4</v>
      </c>
      <c r="N410" s="616">
        <v>14</v>
      </c>
      <c r="O410" s="560">
        <v>5.9</v>
      </c>
      <c r="P410" s="561">
        <f t="shared" si="74"/>
        <v>89.600000000000009</v>
      </c>
      <c r="Q410" s="617">
        <f t="shared" si="75"/>
        <v>528.6400000000001</v>
      </c>
      <c r="R410" s="563"/>
      <c r="S410" s="563"/>
      <c r="T410" s="564"/>
      <c r="U410" s="565"/>
      <c r="V410" s="565"/>
      <c r="W410" s="565"/>
      <c r="X410" s="566"/>
      <c r="Y410" s="566"/>
      <c r="Z410" s="565"/>
      <c r="AA410" s="568"/>
      <c r="AB410" s="569"/>
      <c r="AC410" s="568"/>
      <c r="AD410" s="569"/>
      <c r="AE410" s="570"/>
      <c r="AF410" s="619"/>
      <c r="AG410" s="619"/>
      <c r="AH410" s="673"/>
      <c r="AI410" s="571"/>
      <c r="AJ410" s="553"/>
      <c r="AK410" s="900"/>
      <c r="AL410" s="901"/>
      <c r="AM410" s="902"/>
      <c r="AN410" s="903"/>
      <c r="AO410" s="912"/>
      <c r="AP410" s="901"/>
      <c r="AQ410" s="902"/>
      <c r="AR410" s="903"/>
      <c r="AS410" s="912"/>
      <c r="AT410" s="901"/>
      <c r="AU410" s="902"/>
      <c r="AV410" s="903"/>
      <c r="AW410" s="912"/>
      <c r="AX410" s="903"/>
      <c r="AY410" s="912"/>
      <c r="AZ410" s="913"/>
    </row>
    <row r="411" spans="1:52" s="610" customFormat="1" ht="42" customHeight="1">
      <c r="A411" s="1097"/>
      <c r="B411" s="1098"/>
      <c r="C411" s="556"/>
      <c r="D411" s="556"/>
      <c r="E411" s="557"/>
      <c r="F411" s="558"/>
      <c r="G411" s="558"/>
      <c r="H411" s="557"/>
      <c r="I411" s="557"/>
      <c r="J411" s="556"/>
      <c r="K411" s="5362"/>
      <c r="L411" s="559" t="s">
        <v>1214</v>
      </c>
      <c r="M411" s="616">
        <v>2</v>
      </c>
      <c r="N411" s="616">
        <v>2</v>
      </c>
      <c r="O411" s="560"/>
      <c r="P411" s="561">
        <f t="shared" si="74"/>
        <v>4</v>
      </c>
      <c r="Q411" s="617">
        <f t="shared" si="75"/>
        <v>0</v>
      </c>
      <c r="R411" s="563"/>
      <c r="S411" s="563"/>
      <c r="T411" s="564"/>
      <c r="U411" s="565"/>
      <c r="V411" s="565"/>
      <c r="W411" s="565"/>
      <c r="X411" s="566"/>
      <c r="Y411" s="566"/>
      <c r="Z411" s="565"/>
      <c r="AA411" s="568"/>
      <c r="AB411" s="569"/>
      <c r="AC411" s="568"/>
      <c r="AD411" s="569"/>
      <c r="AE411" s="570"/>
      <c r="AF411" s="619"/>
      <c r="AG411" s="619"/>
      <c r="AH411" s="673"/>
      <c r="AI411" s="571"/>
      <c r="AJ411" s="553"/>
      <c r="AK411" s="900"/>
      <c r="AL411" s="901"/>
      <c r="AM411" s="902"/>
      <c r="AN411" s="903"/>
      <c r="AO411" s="912"/>
      <c r="AP411" s="901"/>
      <c r="AQ411" s="902"/>
      <c r="AR411" s="903"/>
      <c r="AS411" s="912"/>
      <c r="AT411" s="901"/>
      <c r="AU411" s="902"/>
      <c r="AV411" s="903"/>
      <c r="AW411" s="912"/>
      <c r="AX411" s="903"/>
      <c r="AY411" s="912"/>
      <c r="AZ411" s="913"/>
    </row>
    <row r="412" spans="1:52" s="610" customFormat="1" ht="42" customHeight="1">
      <c r="A412" s="1097"/>
      <c r="B412" s="1098"/>
      <c r="C412" s="556"/>
      <c r="D412" s="556"/>
      <c r="E412" s="557"/>
      <c r="F412" s="558"/>
      <c r="G412" s="558"/>
      <c r="H412" s="557"/>
      <c r="I412" s="557"/>
      <c r="J412" s="556"/>
      <c r="K412" s="5362"/>
      <c r="L412" s="559" t="s">
        <v>1311</v>
      </c>
      <c r="M412" s="616">
        <v>10</v>
      </c>
      <c r="N412" s="616">
        <v>13</v>
      </c>
      <c r="O412" s="560">
        <v>7</v>
      </c>
      <c r="P412" s="561">
        <f t="shared" ref="P412" si="76">M412*N412</f>
        <v>130</v>
      </c>
      <c r="Q412" s="617">
        <f t="shared" si="72"/>
        <v>910</v>
      </c>
      <c r="R412" s="563"/>
      <c r="S412" s="563"/>
      <c r="T412" s="564"/>
      <c r="U412" s="565"/>
      <c r="V412" s="565"/>
      <c r="W412" s="565"/>
      <c r="X412" s="566"/>
      <c r="Y412" s="566"/>
      <c r="Z412" s="565"/>
      <c r="AA412" s="568"/>
      <c r="AB412" s="569"/>
      <c r="AC412" s="568"/>
      <c r="AD412" s="569"/>
      <c r="AE412" s="570"/>
      <c r="AF412" s="619"/>
      <c r="AG412" s="619"/>
      <c r="AH412" s="673"/>
      <c r="AI412" s="571"/>
      <c r="AJ412" s="553"/>
      <c r="AK412" s="900"/>
      <c r="AL412" s="901"/>
      <c r="AM412" s="902"/>
      <c r="AN412" s="903"/>
      <c r="AO412" s="912"/>
      <c r="AP412" s="901"/>
      <c r="AQ412" s="902"/>
      <c r="AR412" s="903"/>
      <c r="AS412" s="912"/>
      <c r="AT412" s="901"/>
      <c r="AU412" s="902"/>
      <c r="AV412" s="903"/>
      <c r="AW412" s="912"/>
      <c r="AX412" s="903"/>
      <c r="AY412" s="912"/>
      <c r="AZ412" s="913"/>
    </row>
    <row r="413" spans="1:52" s="610" customFormat="1" ht="42" customHeight="1">
      <c r="A413" s="1097"/>
      <c r="B413" s="1098"/>
      <c r="C413" s="580" t="str">
        <f>C403</f>
        <v>WP-5</v>
      </c>
      <c r="D413" s="580"/>
      <c r="E413" s="581"/>
      <c r="F413" s="581"/>
      <c r="G413" s="581"/>
      <c r="H413" s="581"/>
      <c r="I413" s="581"/>
      <c r="J413" s="580"/>
      <c r="K413" s="5363"/>
      <c r="L413" s="582" t="s">
        <v>1333</v>
      </c>
      <c r="M413" s="583"/>
      <c r="N413" s="583"/>
      <c r="O413" s="584"/>
      <c r="P413" s="585">
        <f>SUM(P403:P412)*J403</f>
        <v>1372.06</v>
      </c>
      <c r="Q413" s="586">
        <f>SUM(Q403:Q412)*J403</f>
        <v>8331.9950000000008</v>
      </c>
      <c r="R413" s="587"/>
      <c r="S413" s="587"/>
      <c r="T413" s="588"/>
      <c r="U413" s="589"/>
      <c r="V413" s="589"/>
      <c r="W413" s="589"/>
      <c r="X413" s="590"/>
      <c r="Y413" s="590"/>
      <c r="Z413" s="589"/>
      <c r="AA413" s="591"/>
      <c r="AB413" s="592"/>
      <c r="AC413" s="591"/>
      <c r="AD413" s="592"/>
      <c r="AE413" s="593"/>
      <c r="AF413" s="607"/>
      <c r="AG413" s="607"/>
      <c r="AH413" s="699"/>
      <c r="AI413" s="595"/>
      <c r="AJ413" s="553" t="str">
        <f>I403</f>
        <v>B</v>
      </c>
      <c r="AK413" s="900"/>
      <c r="AL413" s="901"/>
      <c r="AM413" s="902"/>
      <c r="AN413" s="903"/>
      <c r="AO413" s="912"/>
      <c r="AP413" s="901"/>
      <c r="AQ413" s="902"/>
      <c r="AR413" s="903"/>
      <c r="AS413" s="912"/>
      <c r="AT413" s="901"/>
      <c r="AU413" s="902"/>
      <c r="AV413" s="903"/>
      <c r="AW413" s="912"/>
      <c r="AX413" s="903"/>
      <c r="AY413" s="912"/>
      <c r="AZ413" s="913"/>
    </row>
    <row r="414" spans="1:52" s="610" customFormat="1" ht="42" customHeight="1">
      <c r="A414" s="1097"/>
      <c r="B414" s="1098"/>
      <c r="C414" s="536" t="s">
        <v>1711</v>
      </c>
      <c r="D414" s="536" t="s">
        <v>1712</v>
      </c>
      <c r="E414" s="537" t="s">
        <v>1713</v>
      </c>
      <c r="F414" s="538" t="s">
        <v>1714</v>
      </c>
      <c r="G414" s="539" t="s">
        <v>1715</v>
      </c>
      <c r="H414" s="537" t="s">
        <v>1716</v>
      </c>
      <c r="I414" s="537" t="s">
        <v>1717</v>
      </c>
      <c r="J414" s="536">
        <v>1</v>
      </c>
      <c r="K414" s="5361" t="s">
        <v>1718</v>
      </c>
      <c r="L414" s="540" t="s">
        <v>1719</v>
      </c>
      <c r="M414" s="541">
        <v>16</v>
      </c>
      <c r="N414" s="541">
        <v>46</v>
      </c>
      <c r="O414" s="541">
        <v>3.5</v>
      </c>
      <c r="P414" s="542">
        <f>M414*N414</f>
        <v>736</v>
      </c>
      <c r="Q414" s="543">
        <f>O414*P414</f>
        <v>2576</v>
      </c>
      <c r="R414" s="544"/>
      <c r="S414" s="544"/>
      <c r="T414" s="545" t="s">
        <v>833</v>
      </c>
      <c r="U414" s="546"/>
      <c r="V414" s="546"/>
      <c r="W414" s="546"/>
      <c r="X414" s="547" t="s">
        <v>1673</v>
      </c>
      <c r="Y414" s="548" t="s">
        <v>794</v>
      </c>
      <c r="Z414" s="546" t="s">
        <v>833</v>
      </c>
      <c r="AA414" s="549"/>
      <c r="AB414" s="550"/>
      <c r="AC414" s="549"/>
      <c r="AD414" s="550"/>
      <c r="AE414" s="5416" t="s">
        <v>1720</v>
      </c>
      <c r="AF414" s="898">
        <v>16</v>
      </c>
      <c r="AG414" s="546" t="s">
        <v>961</v>
      </c>
      <c r="AH414" s="899" t="s">
        <v>833</v>
      </c>
      <c r="AI414" s="552" t="s">
        <v>1721</v>
      </c>
      <c r="AJ414" s="553"/>
      <c r="AK414" s="900"/>
      <c r="AL414" s="901"/>
      <c r="AM414" s="902"/>
      <c r="AN414" s="903"/>
      <c r="AO414" s="912"/>
      <c r="AP414" s="901"/>
      <c r="AQ414" s="902"/>
      <c r="AR414" s="903"/>
      <c r="AS414" s="912"/>
      <c r="AT414" s="901"/>
      <c r="AU414" s="902"/>
      <c r="AV414" s="903"/>
      <c r="AW414" s="912">
        <v>43690</v>
      </c>
      <c r="AX414" s="903"/>
      <c r="AY414" s="912">
        <v>43707</v>
      </c>
      <c r="AZ414" s="913"/>
    </row>
    <row r="415" spans="1:52" s="610" customFormat="1" ht="42" customHeight="1">
      <c r="A415" s="1097"/>
      <c r="B415" s="1098"/>
      <c r="C415" s="556"/>
      <c r="D415" s="556"/>
      <c r="E415" s="557"/>
      <c r="F415" s="558"/>
      <c r="G415" s="558"/>
      <c r="H415" s="557"/>
      <c r="I415" s="557"/>
      <c r="J415" s="556"/>
      <c r="K415" s="5362"/>
      <c r="L415" s="557" t="s">
        <v>907</v>
      </c>
      <c r="M415" s="572">
        <v>16</v>
      </c>
      <c r="N415" s="572">
        <v>42.8</v>
      </c>
      <c r="O415" s="572">
        <v>11</v>
      </c>
      <c r="P415" s="602">
        <f t="shared" ref="P415" si="77">SUM(M415*N415)</f>
        <v>684.8</v>
      </c>
      <c r="Q415" s="1099">
        <f t="shared" ref="Q415" si="78">O415*P415</f>
        <v>7532.7999999999993</v>
      </c>
      <c r="R415" s="563"/>
      <c r="S415" s="563"/>
      <c r="T415" s="564"/>
      <c r="U415" s="565"/>
      <c r="V415" s="565"/>
      <c r="W415" s="565"/>
      <c r="X415" s="566"/>
      <c r="Y415" s="567"/>
      <c r="Z415" s="565"/>
      <c r="AA415" s="568"/>
      <c r="AB415" s="569"/>
      <c r="AC415" s="568"/>
      <c r="AD415" s="569"/>
      <c r="AE415" s="5417"/>
      <c r="AF415" s="619"/>
      <c r="AG415" s="565"/>
      <c r="AH415" s="673"/>
      <c r="AI415" s="571" t="s">
        <v>1722</v>
      </c>
      <c r="AJ415" s="553"/>
      <c r="AK415" s="900"/>
      <c r="AL415" s="901"/>
      <c r="AM415" s="902"/>
      <c r="AN415" s="903"/>
      <c r="AO415" s="912"/>
      <c r="AP415" s="901"/>
      <c r="AQ415" s="902"/>
      <c r="AR415" s="903"/>
      <c r="AS415" s="912"/>
      <c r="AT415" s="901"/>
      <c r="AU415" s="902"/>
      <c r="AV415" s="903"/>
      <c r="AW415" s="912"/>
      <c r="AX415" s="903"/>
      <c r="AY415" s="912"/>
      <c r="AZ415" s="913"/>
    </row>
    <row r="416" spans="1:52" s="610" customFormat="1" ht="42" customHeight="1">
      <c r="A416" s="1097"/>
      <c r="B416" s="1098"/>
      <c r="C416" s="556"/>
      <c r="D416" s="556"/>
      <c r="E416" s="557"/>
      <c r="F416" s="558"/>
      <c r="G416" s="558"/>
      <c r="H416" s="557"/>
      <c r="I416" s="557"/>
      <c r="J416" s="556"/>
      <c r="K416" s="5362"/>
      <c r="L416" s="559"/>
      <c r="M416" s="616"/>
      <c r="N416" s="616"/>
      <c r="O416" s="560"/>
      <c r="P416" s="561">
        <f>SUM(M416*N416)</f>
        <v>0</v>
      </c>
      <c r="Q416" s="617">
        <f>O416*P416</f>
        <v>0</v>
      </c>
      <c r="R416" s="563"/>
      <c r="S416" s="563"/>
      <c r="T416" s="564"/>
      <c r="U416" s="565"/>
      <c r="V416" s="565"/>
      <c r="W416" s="565"/>
      <c r="X416" s="566"/>
      <c r="Y416" s="566"/>
      <c r="Z416" s="565"/>
      <c r="AA416" s="568"/>
      <c r="AB416" s="569"/>
      <c r="AC416" s="568"/>
      <c r="AD416" s="569"/>
      <c r="AE416" s="5417"/>
      <c r="AF416" s="619"/>
      <c r="AG416" s="565"/>
      <c r="AH416" s="673"/>
      <c r="AI416" s="571"/>
      <c r="AJ416" s="553"/>
      <c r="AK416" s="900"/>
      <c r="AL416" s="901"/>
      <c r="AM416" s="902"/>
      <c r="AN416" s="903"/>
      <c r="AO416" s="912"/>
      <c r="AP416" s="901"/>
      <c r="AQ416" s="902"/>
      <c r="AR416" s="903"/>
      <c r="AS416" s="912"/>
      <c r="AT416" s="901"/>
      <c r="AU416" s="902"/>
      <c r="AV416" s="903"/>
      <c r="AW416" s="912"/>
      <c r="AX416" s="903"/>
      <c r="AY416" s="912"/>
      <c r="AZ416" s="913"/>
    </row>
    <row r="417" spans="1:52" s="610" customFormat="1" ht="42" customHeight="1">
      <c r="A417" s="1097"/>
      <c r="B417" s="1098"/>
      <c r="C417" s="580" t="str">
        <f>C414</f>
        <v>WP-5</v>
      </c>
      <c r="D417" s="580"/>
      <c r="E417" s="581"/>
      <c r="F417" s="581"/>
      <c r="G417" s="581"/>
      <c r="H417" s="581"/>
      <c r="I417" s="581"/>
      <c r="J417" s="580"/>
      <c r="K417" s="5363"/>
      <c r="L417" s="582" t="s">
        <v>1723</v>
      </c>
      <c r="M417" s="583"/>
      <c r="N417" s="583"/>
      <c r="O417" s="584"/>
      <c r="P417" s="717">
        <f>SUM(P414:P416)*J414</f>
        <v>1420.8</v>
      </c>
      <c r="Q417" s="586">
        <f>SUM(Q414:Q416)*J414</f>
        <v>10108.799999999999</v>
      </c>
      <c r="R417" s="587"/>
      <c r="S417" s="587"/>
      <c r="T417" s="588"/>
      <c r="U417" s="589"/>
      <c r="V417" s="589"/>
      <c r="W417" s="589"/>
      <c r="X417" s="590"/>
      <c r="Y417" s="590"/>
      <c r="Z417" s="589"/>
      <c r="AA417" s="591"/>
      <c r="AB417" s="592"/>
      <c r="AC417" s="591"/>
      <c r="AD417" s="592"/>
      <c r="AE417" s="5418"/>
      <c r="AF417" s="607"/>
      <c r="AG417" s="589"/>
      <c r="AH417" s="699"/>
      <c r="AI417" s="595"/>
      <c r="AJ417" s="553" t="str">
        <f>I414</f>
        <v>PS</v>
      </c>
      <c r="AK417" s="900"/>
      <c r="AL417" s="901"/>
      <c r="AM417" s="902"/>
      <c r="AN417" s="903"/>
      <c r="AO417" s="912"/>
      <c r="AP417" s="901"/>
      <c r="AQ417" s="902"/>
      <c r="AR417" s="903"/>
      <c r="AS417" s="912"/>
      <c r="AT417" s="901"/>
      <c r="AU417" s="902"/>
      <c r="AV417" s="903"/>
      <c r="AW417" s="912"/>
      <c r="AX417" s="903"/>
      <c r="AY417" s="912"/>
      <c r="AZ417" s="913"/>
    </row>
    <row r="418" spans="1:52" s="610" customFormat="1" ht="42" customHeight="1">
      <c r="A418" s="1097"/>
      <c r="B418" s="1098"/>
      <c r="C418" s="536" t="s">
        <v>1711</v>
      </c>
      <c r="D418" s="536" t="s">
        <v>1724</v>
      </c>
      <c r="E418" s="537" t="s">
        <v>1725</v>
      </c>
      <c r="F418" s="538" t="s">
        <v>1726</v>
      </c>
      <c r="G418" s="558" t="s">
        <v>1727</v>
      </c>
      <c r="H418" s="557" t="s">
        <v>1728</v>
      </c>
      <c r="I418" s="537" t="s">
        <v>1729</v>
      </c>
      <c r="J418" s="536">
        <v>1</v>
      </c>
      <c r="K418" s="5361" t="s">
        <v>1098</v>
      </c>
      <c r="L418" s="537" t="s">
        <v>1730</v>
      </c>
      <c r="M418" s="706">
        <v>30</v>
      </c>
      <c r="N418" s="706">
        <v>14</v>
      </c>
      <c r="O418" s="706">
        <v>3</v>
      </c>
      <c r="P418" s="708">
        <f>M418*N418</f>
        <v>420</v>
      </c>
      <c r="Q418" s="709">
        <f>O418*P418</f>
        <v>1260</v>
      </c>
      <c r="R418" s="544"/>
      <c r="S418" s="544"/>
      <c r="T418" s="545" t="s">
        <v>86</v>
      </c>
      <c r="U418" s="546"/>
      <c r="V418" s="546"/>
      <c r="W418" s="546"/>
      <c r="X418" s="547" t="s">
        <v>199</v>
      </c>
      <c r="Y418" s="547" t="s">
        <v>199</v>
      </c>
      <c r="Z418" s="546" t="s">
        <v>937</v>
      </c>
      <c r="AA418" s="549"/>
      <c r="AB418" s="550"/>
      <c r="AC418" s="549"/>
      <c r="AD418" s="550"/>
      <c r="AE418" s="5416" t="s">
        <v>1731</v>
      </c>
      <c r="AF418" s="898">
        <v>16</v>
      </c>
      <c r="AG418" s="546" t="s">
        <v>1411</v>
      </c>
      <c r="AH418" s="899" t="s">
        <v>86</v>
      </c>
      <c r="AI418" s="552" t="s">
        <v>1460</v>
      </c>
      <c r="AJ418" s="553"/>
      <c r="AK418" s="900"/>
      <c r="AL418" s="901"/>
      <c r="AM418" s="902"/>
      <c r="AN418" s="903"/>
      <c r="AO418" s="912"/>
      <c r="AP418" s="901"/>
      <c r="AQ418" s="902"/>
      <c r="AR418" s="903"/>
      <c r="AS418" s="912"/>
      <c r="AT418" s="901"/>
      <c r="AU418" s="902"/>
      <c r="AV418" s="903"/>
      <c r="AW418" s="912">
        <v>43690</v>
      </c>
      <c r="AX418" s="903"/>
      <c r="AY418" s="912">
        <v>43707</v>
      </c>
      <c r="AZ418" s="913"/>
    </row>
    <row r="419" spans="1:52" s="610" customFormat="1" ht="42" customHeight="1">
      <c r="A419" s="1097"/>
      <c r="B419" s="1098"/>
      <c r="C419" s="556"/>
      <c r="D419" s="556"/>
      <c r="E419" s="557"/>
      <c r="F419" s="558"/>
      <c r="G419" s="558"/>
      <c r="H419" s="557"/>
      <c r="I419" s="557"/>
      <c r="J419" s="556"/>
      <c r="K419" s="5362"/>
      <c r="L419" s="559" t="s">
        <v>963</v>
      </c>
      <c r="M419" s="613">
        <v>27.2</v>
      </c>
      <c r="N419" s="613">
        <v>14</v>
      </c>
      <c r="O419" s="613">
        <v>9.5</v>
      </c>
      <c r="P419" s="614">
        <f>M419*N419</f>
        <v>380.8</v>
      </c>
      <c r="Q419" s="663">
        <f>O419*P419</f>
        <v>3617.6</v>
      </c>
      <c r="R419" s="563"/>
      <c r="S419" s="563"/>
      <c r="T419" s="564"/>
      <c r="U419" s="565"/>
      <c r="V419" s="565"/>
      <c r="W419" s="565"/>
      <c r="X419" s="566"/>
      <c r="Y419" s="566"/>
      <c r="Z419" s="565"/>
      <c r="AA419" s="568"/>
      <c r="AB419" s="569"/>
      <c r="AC419" s="568"/>
      <c r="AD419" s="569"/>
      <c r="AE419" s="5417"/>
      <c r="AF419" s="619"/>
      <c r="AG419" s="565"/>
      <c r="AH419" s="673"/>
      <c r="AI419" s="571" t="s">
        <v>1732</v>
      </c>
      <c r="AJ419" s="553"/>
      <c r="AK419" s="900"/>
      <c r="AL419" s="901"/>
      <c r="AM419" s="902"/>
      <c r="AN419" s="903"/>
      <c r="AO419" s="912"/>
      <c r="AP419" s="901"/>
      <c r="AQ419" s="902"/>
      <c r="AR419" s="903"/>
      <c r="AS419" s="912"/>
      <c r="AT419" s="901"/>
      <c r="AU419" s="902"/>
      <c r="AV419" s="903"/>
      <c r="AW419" s="912"/>
      <c r="AX419" s="903"/>
      <c r="AY419" s="912"/>
      <c r="AZ419" s="913"/>
    </row>
    <row r="420" spans="1:52" s="610" customFormat="1" ht="42" customHeight="1">
      <c r="A420" s="1097"/>
      <c r="B420" s="1098"/>
      <c r="C420" s="580" t="str">
        <f>C418</f>
        <v>WP-5</v>
      </c>
      <c r="D420" s="580"/>
      <c r="E420" s="581"/>
      <c r="F420" s="581"/>
      <c r="G420" s="581"/>
      <c r="H420" s="581"/>
      <c r="I420" s="581"/>
      <c r="J420" s="580"/>
      <c r="K420" s="5363"/>
      <c r="L420" s="582" t="s">
        <v>869</v>
      </c>
      <c r="M420" s="583"/>
      <c r="N420" s="583"/>
      <c r="O420" s="584"/>
      <c r="P420" s="928">
        <f>SUM(P418:P419)*J418</f>
        <v>800.8</v>
      </c>
      <c r="Q420" s="586">
        <f>SUM(Q418:Q419)*J418</f>
        <v>4877.6000000000004</v>
      </c>
      <c r="R420" s="587"/>
      <c r="S420" s="587"/>
      <c r="T420" s="588"/>
      <c r="U420" s="589"/>
      <c r="V420" s="589"/>
      <c r="W420" s="589"/>
      <c r="X420" s="590"/>
      <c r="Y420" s="590"/>
      <c r="Z420" s="589"/>
      <c r="AA420" s="591"/>
      <c r="AB420" s="592"/>
      <c r="AC420" s="591"/>
      <c r="AD420" s="592"/>
      <c r="AE420" s="5418"/>
      <c r="AF420" s="607"/>
      <c r="AG420" s="589"/>
      <c r="AH420" s="699"/>
      <c r="AI420" s="595"/>
      <c r="AJ420" s="553" t="str">
        <f>I418</f>
        <v>PS</v>
      </c>
      <c r="AK420" s="900"/>
      <c r="AL420" s="901"/>
      <c r="AM420" s="902"/>
      <c r="AN420" s="903"/>
      <c r="AO420" s="912"/>
      <c r="AP420" s="901"/>
      <c r="AQ420" s="902"/>
      <c r="AR420" s="903"/>
      <c r="AS420" s="912"/>
      <c r="AT420" s="901"/>
      <c r="AU420" s="902"/>
      <c r="AV420" s="903"/>
      <c r="AW420" s="912"/>
      <c r="AX420" s="903"/>
      <c r="AY420" s="912"/>
      <c r="AZ420" s="913"/>
    </row>
    <row r="421" spans="1:52" s="610" customFormat="1" ht="42" customHeight="1">
      <c r="A421" s="1097"/>
      <c r="B421" s="1098"/>
      <c r="C421" s="536" t="s">
        <v>1711</v>
      </c>
      <c r="D421" s="536" t="s">
        <v>1733</v>
      </c>
      <c r="E421" s="537"/>
      <c r="F421" s="538" t="s">
        <v>1734</v>
      </c>
      <c r="G421" s="539" t="s">
        <v>1735</v>
      </c>
      <c r="H421" s="537" t="s">
        <v>1736</v>
      </c>
      <c r="I421" s="537" t="s">
        <v>66</v>
      </c>
      <c r="J421" s="536">
        <v>1</v>
      </c>
      <c r="K421" s="5361" t="s">
        <v>1737</v>
      </c>
      <c r="L421" s="537" t="s">
        <v>1730</v>
      </c>
      <c r="M421" s="706">
        <v>30</v>
      </c>
      <c r="N421" s="706">
        <v>14</v>
      </c>
      <c r="O421" s="706">
        <v>3</v>
      </c>
      <c r="P421" s="708">
        <f>M421*N421</f>
        <v>420</v>
      </c>
      <c r="Q421" s="709">
        <f>O421*P421</f>
        <v>1260</v>
      </c>
      <c r="R421" s="544"/>
      <c r="S421" s="544"/>
      <c r="T421" s="545" t="s">
        <v>86</v>
      </c>
      <c r="U421" s="546"/>
      <c r="V421" s="546"/>
      <c r="W421" s="546"/>
      <c r="X421" s="547" t="s">
        <v>199</v>
      </c>
      <c r="Y421" s="547" t="s">
        <v>199</v>
      </c>
      <c r="Z421" s="546" t="s">
        <v>86</v>
      </c>
      <c r="AA421" s="549"/>
      <c r="AB421" s="550"/>
      <c r="AC421" s="549"/>
      <c r="AD421" s="550"/>
      <c r="AE421" s="5416" t="s">
        <v>1738</v>
      </c>
      <c r="AF421" s="898">
        <v>18</v>
      </c>
      <c r="AG421" s="546" t="s">
        <v>1411</v>
      </c>
      <c r="AH421" s="547" t="s">
        <v>86</v>
      </c>
      <c r="AI421" s="552" t="s">
        <v>1476</v>
      </c>
      <c r="AJ421" s="553"/>
      <c r="AK421" s="900"/>
      <c r="AL421" s="901"/>
      <c r="AM421" s="902"/>
      <c r="AN421" s="903"/>
      <c r="AO421" s="912"/>
      <c r="AP421" s="901"/>
      <c r="AQ421" s="902"/>
      <c r="AR421" s="903"/>
      <c r="AS421" s="912"/>
      <c r="AT421" s="901"/>
      <c r="AU421" s="902"/>
      <c r="AV421" s="903"/>
      <c r="AW421" s="912">
        <v>43690</v>
      </c>
      <c r="AX421" s="903"/>
      <c r="AY421" s="912">
        <v>43707</v>
      </c>
      <c r="AZ421" s="913"/>
    </row>
    <row r="422" spans="1:52" s="610" customFormat="1" ht="42" customHeight="1">
      <c r="A422" s="1097"/>
      <c r="B422" s="1098"/>
      <c r="C422" s="556"/>
      <c r="D422" s="556"/>
      <c r="E422" s="557"/>
      <c r="F422" s="558"/>
      <c r="G422" s="558"/>
      <c r="H422" s="557"/>
      <c r="I422" s="557"/>
      <c r="J422" s="556"/>
      <c r="K422" s="5362"/>
      <c r="L422" s="559" t="s">
        <v>1739</v>
      </c>
      <c r="M422" s="613">
        <v>27.2</v>
      </c>
      <c r="N422" s="613">
        <v>14</v>
      </c>
      <c r="O422" s="613">
        <v>9.5</v>
      </c>
      <c r="P422" s="614">
        <f>M422*N422</f>
        <v>380.8</v>
      </c>
      <c r="Q422" s="663">
        <f>O422*P422</f>
        <v>3617.6</v>
      </c>
      <c r="R422" s="563"/>
      <c r="S422" s="563"/>
      <c r="T422" s="564"/>
      <c r="U422" s="565"/>
      <c r="V422" s="565"/>
      <c r="W422" s="565"/>
      <c r="X422" s="566"/>
      <c r="Y422" s="566"/>
      <c r="Z422" s="565"/>
      <c r="AA422" s="568"/>
      <c r="AB422" s="569"/>
      <c r="AC422" s="568"/>
      <c r="AD422" s="569"/>
      <c r="AE422" s="5417"/>
      <c r="AF422" s="619"/>
      <c r="AG422" s="565"/>
      <c r="AH422" s="566"/>
      <c r="AI422" s="571" t="s">
        <v>1732</v>
      </c>
      <c r="AJ422" s="553"/>
      <c r="AK422" s="900"/>
      <c r="AL422" s="901"/>
      <c r="AM422" s="902"/>
      <c r="AN422" s="903"/>
      <c r="AO422" s="912"/>
      <c r="AP422" s="901"/>
      <c r="AQ422" s="902"/>
      <c r="AR422" s="903"/>
      <c r="AS422" s="912"/>
      <c r="AT422" s="901"/>
      <c r="AU422" s="902"/>
      <c r="AV422" s="903"/>
      <c r="AW422" s="912"/>
      <c r="AX422" s="903"/>
      <c r="AY422" s="912"/>
      <c r="AZ422" s="913"/>
    </row>
    <row r="423" spans="1:52" s="610" customFormat="1" ht="42" customHeight="1">
      <c r="A423" s="1097"/>
      <c r="B423" s="1098"/>
      <c r="C423" s="580" t="str">
        <f>C421</f>
        <v>WP-5</v>
      </c>
      <c r="D423" s="580"/>
      <c r="E423" s="581"/>
      <c r="F423" s="581"/>
      <c r="G423" s="581"/>
      <c r="H423" s="581"/>
      <c r="I423" s="581"/>
      <c r="J423" s="580"/>
      <c r="K423" s="5363"/>
      <c r="L423" s="686" t="s">
        <v>869</v>
      </c>
      <c r="M423" s="583"/>
      <c r="N423" s="583"/>
      <c r="O423" s="584"/>
      <c r="P423" s="928">
        <f>SUM(P421:P422)*J421</f>
        <v>800.8</v>
      </c>
      <c r="Q423" s="586">
        <f>SUM(Q421:Q422)*J421</f>
        <v>4877.6000000000004</v>
      </c>
      <c r="R423" s="587"/>
      <c r="S423" s="587"/>
      <c r="T423" s="588"/>
      <c r="U423" s="589"/>
      <c r="V423" s="589"/>
      <c r="W423" s="589"/>
      <c r="X423" s="590"/>
      <c r="Y423" s="590"/>
      <c r="Z423" s="589"/>
      <c r="AA423" s="591"/>
      <c r="AB423" s="592"/>
      <c r="AC423" s="591"/>
      <c r="AD423" s="592"/>
      <c r="AE423" s="5418"/>
      <c r="AF423" s="607"/>
      <c r="AG423" s="589"/>
      <c r="AH423" s="594"/>
      <c r="AI423" s="595"/>
      <c r="AJ423" s="553" t="str">
        <f>I421</f>
        <v>PS</v>
      </c>
      <c r="AK423" s="900"/>
      <c r="AL423" s="901"/>
      <c r="AM423" s="902"/>
      <c r="AN423" s="903"/>
      <c r="AO423" s="912"/>
      <c r="AP423" s="901"/>
      <c r="AQ423" s="902"/>
      <c r="AR423" s="903"/>
      <c r="AS423" s="912"/>
      <c r="AT423" s="901"/>
      <c r="AU423" s="902"/>
      <c r="AV423" s="903"/>
      <c r="AW423" s="912"/>
      <c r="AX423" s="903"/>
      <c r="AY423" s="912"/>
      <c r="AZ423" s="913"/>
    </row>
    <row r="424" spans="1:52" s="908" customFormat="1" ht="42" customHeight="1">
      <c r="A424" s="1097"/>
      <c r="B424" s="1098"/>
      <c r="C424" s="536" t="s">
        <v>1711</v>
      </c>
      <c r="D424" s="536" t="s">
        <v>1740</v>
      </c>
      <c r="E424" s="537" t="s">
        <v>1741</v>
      </c>
      <c r="F424" s="538" t="s">
        <v>1742</v>
      </c>
      <c r="G424" s="1100"/>
      <c r="H424" s="537" t="s">
        <v>1743</v>
      </c>
      <c r="I424" s="537" t="s">
        <v>1744</v>
      </c>
      <c r="J424" s="536">
        <v>3</v>
      </c>
      <c r="K424" s="5361" t="s">
        <v>1745</v>
      </c>
      <c r="L424" s="537" t="s">
        <v>1730</v>
      </c>
      <c r="M424" s="706">
        <v>16</v>
      </c>
      <c r="N424" s="706">
        <v>20</v>
      </c>
      <c r="O424" s="706">
        <v>5</v>
      </c>
      <c r="P424" s="708">
        <f>M424*N424</f>
        <v>320</v>
      </c>
      <c r="Q424" s="709">
        <f>O424*P424</f>
        <v>1600</v>
      </c>
      <c r="R424" s="544"/>
      <c r="S424" s="544"/>
      <c r="T424" s="545" t="s">
        <v>833</v>
      </c>
      <c r="U424" s="546"/>
      <c r="V424" s="546"/>
      <c r="W424" s="546"/>
      <c r="X424" s="547" t="s">
        <v>794</v>
      </c>
      <c r="Y424" s="547" t="s">
        <v>794</v>
      </c>
      <c r="Z424" s="546" t="s">
        <v>833</v>
      </c>
      <c r="AA424" s="549"/>
      <c r="AB424" s="550"/>
      <c r="AC424" s="549"/>
      <c r="AD424" s="550"/>
      <c r="AE424" s="710"/>
      <c r="AF424" s="898">
        <v>16</v>
      </c>
      <c r="AG424" s="546" t="s">
        <v>961</v>
      </c>
      <c r="AH424" s="547" t="s">
        <v>833</v>
      </c>
      <c r="AI424" s="552" t="s">
        <v>988</v>
      </c>
      <c r="AJ424" s="553"/>
      <c r="AK424" s="900"/>
      <c r="AL424" s="901"/>
      <c r="AM424" s="902"/>
      <c r="AN424" s="903"/>
      <c r="AO424" s="912"/>
      <c r="AP424" s="901"/>
      <c r="AQ424" s="902"/>
      <c r="AR424" s="903"/>
      <c r="AS424" s="912"/>
      <c r="AT424" s="901"/>
      <c r="AU424" s="902"/>
      <c r="AV424" s="903"/>
      <c r="AW424" s="912">
        <v>43690</v>
      </c>
      <c r="AX424" s="903"/>
      <c r="AY424" s="912">
        <v>43707</v>
      </c>
      <c r="AZ424" s="913"/>
    </row>
    <row r="425" spans="1:52" s="908" customFormat="1" ht="42" customHeight="1">
      <c r="A425" s="1097"/>
      <c r="B425" s="1098"/>
      <c r="C425" s="556"/>
      <c r="D425" s="556"/>
      <c r="E425" s="557"/>
      <c r="F425" s="558"/>
      <c r="G425" s="558"/>
      <c r="H425" s="557"/>
      <c r="I425" s="557"/>
      <c r="J425" s="556"/>
      <c r="K425" s="5362"/>
      <c r="L425" s="611" t="s">
        <v>1739</v>
      </c>
      <c r="M425" s="613">
        <v>16</v>
      </c>
      <c r="N425" s="613">
        <v>20</v>
      </c>
      <c r="O425" s="613">
        <v>5</v>
      </c>
      <c r="P425" s="614">
        <f>SUM(M425*N425)</f>
        <v>320</v>
      </c>
      <c r="Q425" s="615">
        <f>O425*P425</f>
        <v>1600</v>
      </c>
      <c r="R425" s="563"/>
      <c r="S425" s="563"/>
      <c r="T425" s="564"/>
      <c r="U425" s="565"/>
      <c r="V425" s="565"/>
      <c r="W425" s="565"/>
      <c r="X425" s="566"/>
      <c r="Y425" s="566"/>
      <c r="Z425" s="565"/>
      <c r="AA425" s="568"/>
      <c r="AB425" s="569"/>
      <c r="AC425" s="568"/>
      <c r="AD425" s="569"/>
      <c r="AE425" s="570"/>
      <c r="AF425" s="619"/>
      <c r="AG425" s="565"/>
      <c r="AH425" s="566"/>
      <c r="AI425" s="571" t="s">
        <v>1746</v>
      </c>
      <c r="AJ425" s="553"/>
      <c r="AK425" s="900"/>
      <c r="AL425" s="901"/>
      <c r="AM425" s="902"/>
      <c r="AN425" s="903"/>
      <c r="AO425" s="912"/>
      <c r="AP425" s="901"/>
      <c r="AQ425" s="902"/>
      <c r="AR425" s="903"/>
      <c r="AS425" s="912"/>
      <c r="AT425" s="901"/>
      <c r="AU425" s="902"/>
      <c r="AV425" s="903"/>
      <c r="AW425" s="912"/>
      <c r="AX425" s="903"/>
      <c r="AY425" s="912"/>
      <c r="AZ425" s="913"/>
    </row>
    <row r="426" spans="1:52" s="908" customFormat="1" ht="42" customHeight="1">
      <c r="A426" s="1097"/>
      <c r="B426" s="1098"/>
      <c r="C426" s="580" t="str">
        <f>C424</f>
        <v>WP-5</v>
      </c>
      <c r="D426" s="580"/>
      <c r="E426" s="581"/>
      <c r="F426" s="581"/>
      <c r="G426" s="973"/>
      <c r="H426" s="581"/>
      <c r="I426" s="581"/>
      <c r="J426" s="580"/>
      <c r="K426" s="5363"/>
      <c r="L426" s="582" t="s">
        <v>869</v>
      </c>
      <c r="M426" s="583"/>
      <c r="N426" s="583"/>
      <c r="O426" s="584"/>
      <c r="P426" s="605">
        <f>SUM(P424:P425)*J424</f>
        <v>1920</v>
      </c>
      <c r="Q426" s="586">
        <f>SUM(Q424:Q425)*J424</f>
        <v>9600</v>
      </c>
      <c r="R426" s="587"/>
      <c r="S426" s="587"/>
      <c r="T426" s="588"/>
      <c r="U426" s="589"/>
      <c r="V426" s="589"/>
      <c r="W426" s="589"/>
      <c r="X426" s="590"/>
      <c r="Y426" s="590"/>
      <c r="Z426" s="589"/>
      <c r="AA426" s="591"/>
      <c r="AB426" s="592"/>
      <c r="AC426" s="591"/>
      <c r="AD426" s="592"/>
      <c r="AE426" s="593"/>
      <c r="AF426" s="607"/>
      <c r="AG426" s="589"/>
      <c r="AH426" s="594"/>
      <c r="AI426" s="571" t="s">
        <v>1747</v>
      </c>
      <c r="AJ426" s="553" t="str">
        <f>I424</f>
        <v>PS</v>
      </c>
      <c r="AK426" s="900"/>
      <c r="AL426" s="901"/>
      <c r="AM426" s="902"/>
      <c r="AN426" s="903"/>
      <c r="AO426" s="912"/>
      <c r="AP426" s="901"/>
      <c r="AQ426" s="902"/>
      <c r="AR426" s="903"/>
      <c r="AS426" s="912"/>
      <c r="AT426" s="901"/>
      <c r="AU426" s="902"/>
      <c r="AV426" s="903"/>
      <c r="AW426" s="912"/>
      <c r="AX426" s="903"/>
      <c r="AY426" s="912"/>
      <c r="AZ426" s="913"/>
    </row>
    <row r="427" spans="1:52" s="610" customFormat="1" ht="42" customHeight="1">
      <c r="A427" s="1097"/>
      <c r="B427" s="1098"/>
      <c r="C427" s="536" t="s">
        <v>1748</v>
      </c>
      <c r="D427" s="536" t="s">
        <v>1749</v>
      </c>
      <c r="E427" s="537"/>
      <c r="F427" s="538" t="s">
        <v>1750</v>
      </c>
      <c r="G427" s="539"/>
      <c r="H427" s="537" t="s">
        <v>1116</v>
      </c>
      <c r="I427" s="537" t="s">
        <v>883</v>
      </c>
      <c r="J427" s="536">
        <v>1</v>
      </c>
      <c r="K427" s="5361" t="s">
        <v>1098</v>
      </c>
      <c r="L427" s="540" t="s">
        <v>1090</v>
      </c>
      <c r="M427" s="609">
        <v>4</v>
      </c>
      <c r="N427" s="609">
        <v>6</v>
      </c>
      <c r="O427" s="609">
        <v>6</v>
      </c>
      <c r="P427" s="542">
        <f>M427*N427</f>
        <v>24</v>
      </c>
      <c r="Q427" s="543">
        <f>O427*P427</f>
        <v>144</v>
      </c>
      <c r="R427" s="544"/>
      <c r="S427" s="544"/>
      <c r="T427" s="545" t="s">
        <v>833</v>
      </c>
      <c r="U427" s="546"/>
      <c r="V427" s="546"/>
      <c r="W427" s="546"/>
      <c r="X427" s="547" t="s">
        <v>199</v>
      </c>
      <c r="Y427" s="547" t="s">
        <v>199</v>
      </c>
      <c r="Z427" s="546" t="s">
        <v>1751</v>
      </c>
      <c r="AA427" s="549"/>
      <c r="AB427" s="550"/>
      <c r="AC427" s="549"/>
      <c r="AD427" s="550"/>
      <c r="AE427" s="823"/>
      <c r="AF427" s="898">
        <v>16</v>
      </c>
      <c r="AG427" s="546" t="s">
        <v>1752</v>
      </c>
      <c r="AH427" s="547" t="s">
        <v>199</v>
      </c>
      <c r="AI427" s="552" t="s">
        <v>885</v>
      </c>
      <c r="AJ427" s="553"/>
      <c r="AK427" s="900"/>
      <c r="AL427" s="901"/>
      <c r="AM427" s="902"/>
      <c r="AN427" s="903"/>
      <c r="AO427" s="912"/>
      <c r="AP427" s="901"/>
      <c r="AQ427" s="902"/>
      <c r="AR427" s="903"/>
      <c r="AS427" s="912"/>
      <c r="AT427" s="901"/>
      <c r="AU427" s="902"/>
      <c r="AV427" s="903"/>
      <c r="AW427" s="912">
        <v>43690</v>
      </c>
      <c r="AX427" s="903"/>
      <c r="AY427" s="912">
        <v>43707</v>
      </c>
      <c r="AZ427" s="913"/>
    </row>
    <row r="428" spans="1:52" s="610" customFormat="1" ht="42" customHeight="1">
      <c r="A428" s="1097"/>
      <c r="B428" s="1098"/>
      <c r="C428" s="556"/>
      <c r="D428" s="556"/>
      <c r="E428" s="557"/>
      <c r="F428" s="558"/>
      <c r="G428" s="558"/>
      <c r="H428" s="557"/>
      <c r="I428" s="557"/>
      <c r="J428" s="556"/>
      <c r="K428" s="5362"/>
      <c r="L428" s="611"/>
      <c r="M428" s="612"/>
      <c r="N428" s="612"/>
      <c r="O428" s="612"/>
      <c r="P428" s="614">
        <f>M428*N428</f>
        <v>0</v>
      </c>
      <c r="Q428" s="663">
        <f>O428*P428</f>
        <v>0</v>
      </c>
      <c r="R428" s="563"/>
      <c r="S428" s="563"/>
      <c r="T428" s="564"/>
      <c r="U428" s="565"/>
      <c r="V428" s="565"/>
      <c r="W428" s="565"/>
      <c r="X428" s="566"/>
      <c r="Y428" s="566"/>
      <c r="Z428" s="565"/>
      <c r="AA428" s="568"/>
      <c r="AB428" s="569"/>
      <c r="AC428" s="568"/>
      <c r="AD428" s="569"/>
      <c r="AE428" s="1009"/>
      <c r="AF428" s="619"/>
      <c r="AG428" s="565"/>
      <c r="AH428" s="566"/>
      <c r="AI428" s="571" t="s">
        <v>1753</v>
      </c>
      <c r="AJ428" s="553"/>
      <c r="AK428" s="900"/>
      <c r="AL428" s="901"/>
      <c r="AM428" s="902"/>
      <c r="AN428" s="903"/>
      <c r="AO428" s="912"/>
      <c r="AP428" s="901"/>
      <c r="AQ428" s="902"/>
      <c r="AR428" s="903"/>
      <c r="AS428" s="912"/>
      <c r="AT428" s="901"/>
      <c r="AU428" s="902"/>
      <c r="AV428" s="903"/>
      <c r="AW428" s="912"/>
      <c r="AX428" s="903"/>
      <c r="AY428" s="912"/>
      <c r="AZ428" s="913"/>
    </row>
    <row r="429" spans="1:52" s="610" customFormat="1" ht="42" customHeight="1">
      <c r="A429" s="1097"/>
      <c r="B429" s="1098"/>
      <c r="C429" s="580" t="str">
        <f>C427</f>
        <v>WP-5</v>
      </c>
      <c r="D429" s="580"/>
      <c r="E429" s="581"/>
      <c r="F429" s="665"/>
      <c r="G429" s="581"/>
      <c r="H429" s="581"/>
      <c r="I429" s="581"/>
      <c r="J429" s="580"/>
      <c r="K429" s="5363"/>
      <c r="L429" s="582" t="s">
        <v>1754</v>
      </c>
      <c r="M429" s="583"/>
      <c r="N429" s="583"/>
      <c r="O429" s="584"/>
      <c r="P429" s="666">
        <f>SUM(P427)*J427</f>
        <v>24</v>
      </c>
      <c r="Q429" s="586">
        <f>SUM(Q427)*J427</f>
        <v>144</v>
      </c>
      <c r="R429" s="587"/>
      <c r="S429" s="587"/>
      <c r="T429" s="588"/>
      <c r="U429" s="589"/>
      <c r="V429" s="589"/>
      <c r="W429" s="589"/>
      <c r="X429" s="590"/>
      <c r="Y429" s="590"/>
      <c r="Z429" s="589"/>
      <c r="AA429" s="591"/>
      <c r="AB429" s="592"/>
      <c r="AC429" s="591"/>
      <c r="AD429" s="592"/>
      <c r="AE429" s="1036"/>
      <c r="AF429" s="607"/>
      <c r="AG429" s="589"/>
      <c r="AH429" s="594"/>
      <c r="AI429" s="595"/>
      <c r="AJ429" s="553" t="str">
        <f>I427</f>
        <v>OS</v>
      </c>
      <c r="AK429" s="900"/>
      <c r="AL429" s="901"/>
      <c r="AM429" s="902"/>
      <c r="AN429" s="903"/>
      <c r="AO429" s="912"/>
      <c r="AP429" s="901"/>
      <c r="AQ429" s="902"/>
      <c r="AR429" s="903"/>
      <c r="AS429" s="912"/>
      <c r="AT429" s="901"/>
      <c r="AU429" s="902"/>
      <c r="AV429" s="903"/>
      <c r="AW429" s="912"/>
      <c r="AX429" s="903"/>
      <c r="AY429" s="912"/>
      <c r="AZ429" s="913"/>
    </row>
    <row r="430" spans="1:52" s="679" customFormat="1" ht="42" customHeight="1">
      <c r="A430" s="1097"/>
      <c r="B430" s="1098"/>
      <c r="C430" s="536" t="s">
        <v>1699</v>
      </c>
      <c r="D430" s="556" t="s">
        <v>1755</v>
      </c>
      <c r="E430" s="557" t="s">
        <v>889</v>
      </c>
      <c r="F430" s="557" t="s">
        <v>1756</v>
      </c>
      <c r="G430" s="558"/>
      <c r="H430" s="557" t="s">
        <v>1757</v>
      </c>
      <c r="I430" s="557" t="s">
        <v>817</v>
      </c>
      <c r="J430" s="556">
        <v>1</v>
      </c>
      <c r="K430" s="5361" t="s">
        <v>864</v>
      </c>
      <c r="L430" s="575" t="s">
        <v>819</v>
      </c>
      <c r="M430" s="597">
        <v>8.4</v>
      </c>
      <c r="N430" s="597">
        <v>19.100000000000001</v>
      </c>
      <c r="O430" s="597">
        <v>4.7</v>
      </c>
      <c r="P430" s="542">
        <f>M430*N430</f>
        <v>160.44000000000003</v>
      </c>
      <c r="Q430" s="598">
        <f>P430*O430</f>
        <v>754.0680000000001</v>
      </c>
      <c r="R430" s="563"/>
      <c r="S430" s="563"/>
      <c r="T430" s="599" t="s">
        <v>1260</v>
      </c>
      <c r="U430" s="566"/>
      <c r="V430" s="566"/>
      <c r="W430" s="566"/>
      <c r="X430" s="566" t="s">
        <v>199</v>
      </c>
      <c r="Y430" s="566" t="s">
        <v>1758</v>
      </c>
      <c r="Z430" s="565" t="s">
        <v>199</v>
      </c>
      <c r="AA430" s="568"/>
      <c r="AB430" s="569"/>
      <c r="AC430" s="569"/>
      <c r="AD430" s="569"/>
      <c r="AE430" s="600"/>
      <c r="AF430" s="898">
        <v>16</v>
      </c>
      <c r="AG430" s="546" t="s">
        <v>1411</v>
      </c>
      <c r="AH430" s="567" t="s">
        <v>86</v>
      </c>
      <c r="AI430" s="571" t="s">
        <v>892</v>
      </c>
      <c r="AJ430" s="678"/>
      <c r="AK430" s="1101"/>
      <c r="AL430" s="1102"/>
      <c r="AM430" s="1103"/>
      <c r="AN430" s="1104"/>
      <c r="AO430" s="1105"/>
      <c r="AP430" s="1102"/>
      <c r="AQ430" s="1103"/>
      <c r="AR430" s="1104"/>
      <c r="AS430" s="1105"/>
      <c r="AT430" s="1102"/>
      <c r="AU430" s="1103"/>
      <c r="AV430" s="1104"/>
      <c r="AW430" s="1105">
        <v>43690</v>
      </c>
      <c r="AX430" s="1104"/>
      <c r="AY430" s="1105">
        <v>43707</v>
      </c>
      <c r="AZ430" s="1106"/>
    </row>
    <row r="431" spans="1:52" s="679" customFormat="1" ht="42" customHeight="1">
      <c r="A431" s="1097"/>
      <c r="B431" s="1098"/>
      <c r="C431" s="556"/>
      <c r="D431" s="556"/>
      <c r="E431" s="557"/>
      <c r="F431" s="558"/>
      <c r="G431" s="558"/>
      <c r="H431" s="557"/>
      <c r="I431" s="557"/>
      <c r="J431" s="556"/>
      <c r="K431" s="5362"/>
      <c r="L431" s="557"/>
      <c r="M431" s="601"/>
      <c r="N431" s="601"/>
      <c r="O431" s="572"/>
      <c r="P431" s="602">
        <f>M431*N431</f>
        <v>0</v>
      </c>
      <c r="Q431" s="603">
        <f>P431*O431</f>
        <v>0</v>
      </c>
      <c r="R431" s="563"/>
      <c r="S431" s="563"/>
      <c r="T431" s="599"/>
      <c r="U431" s="566"/>
      <c r="V431" s="566"/>
      <c r="W431" s="566"/>
      <c r="X431" s="566"/>
      <c r="Y431" s="566"/>
      <c r="Z431" s="565"/>
      <c r="AA431" s="568"/>
      <c r="AB431" s="569"/>
      <c r="AC431" s="569"/>
      <c r="AD431" s="604"/>
      <c r="AE431" s="600"/>
      <c r="AF431" s="619"/>
      <c r="AG431" s="565"/>
      <c r="AH431" s="566"/>
      <c r="AI431" s="571" t="s">
        <v>1515</v>
      </c>
      <c r="AJ431" s="678"/>
      <c r="AK431" s="1101"/>
      <c r="AL431" s="1102"/>
      <c r="AM431" s="1103"/>
      <c r="AN431" s="1104"/>
      <c r="AO431" s="1105"/>
      <c r="AP431" s="1102"/>
      <c r="AQ431" s="1103"/>
      <c r="AR431" s="1104"/>
      <c r="AS431" s="1105"/>
      <c r="AT431" s="1102"/>
      <c r="AU431" s="1103"/>
      <c r="AV431" s="1104"/>
      <c r="AW431" s="1105"/>
      <c r="AX431" s="1104"/>
      <c r="AY431" s="1105"/>
      <c r="AZ431" s="1106"/>
    </row>
    <row r="432" spans="1:52" s="679" customFormat="1" ht="42" customHeight="1">
      <c r="A432" s="1097"/>
      <c r="B432" s="1098"/>
      <c r="C432" s="580" t="str">
        <f>C430</f>
        <v>WP-5</v>
      </c>
      <c r="D432" s="580"/>
      <c r="E432" s="581"/>
      <c r="F432" s="581"/>
      <c r="G432" s="581"/>
      <c r="H432" s="581"/>
      <c r="I432" s="581"/>
      <c r="J432" s="580"/>
      <c r="K432" s="5363"/>
      <c r="L432" s="582" t="s">
        <v>855</v>
      </c>
      <c r="M432" s="583"/>
      <c r="N432" s="583"/>
      <c r="O432" s="584"/>
      <c r="P432" s="717">
        <f>SUM(P430:P431)*J430</f>
        <v>160.44000000000003</v>
      </c>
      <c r="Q432" s="606">
        <f>SUM(Q430:Q431)*J430</f>
        <v>754.0680000000001</v>
      </c>
      <c r="R432" s="587"/>
      <c r="S432" s="587"/>
      <c r="T432" s="588"/>
      <c r="U432" s="607"/>
      <c r="V432" s="589"/>
      <c r="W432" s="589"/>
      <c r="X432" s="590"/>
      <c r="Y432" s="590"/>
      <c r="Z432" s="589"/>
      <c r="AA432" s="591"/>
      <c r="AB432" s="592"/>
      <c r="AC432" s="591"/>
      <c r="AD432" s="592"/>
      <c r="AE432" s="593"/>
      <c r="AF432" s="607"/>
      <c r="AG432" s="589"/>
      <c r="AH432" s="594"/>
      <c r="AI432" s="595"/>
      <c r="AJ432" s="701" t="str">
        <f>I430</f>
        <v>FN</v>
      </c>
      <c r="AK432" s="1101"/>
      <c r="AL432" s="1102"/>
      <c r="AM432" s="1103"/>
      <c r="AN432" s="1104"/>
      <c r="AO432" s="1105"/>
      <c r="AP432" s="1102"/>
      <c r="AQ432" s="1103"/>
      <c r="AR432" s="1104"/>
      <c r="AS432" s="1105"/>
      <c r="AT432" s="1102"/>
      <c r="AU432" s="1103"/>
      <c r="AV432" s="1104"/>
      <c r="AW432" s="1105"/>
      <c r="AX432" s="1104"/>
      <c r="AY432" s="1105"/>
      <c r="AZ432" s="1106"/>
    </row>
    <row r="433" spans="1:52" s="610" customFormat="1" ht="42" customHeight="1">
      <c r="A433" s="1097"/>
      <c r="B433" s="1098"/>
      <c r="C433" s="536" t="s">
        <v>1699</v>
      </c>
      <c r="D433" s="556" t="s">
        <v>1759</v>
      </c>
      <c r="E433" s="537" t="s">
        <v>1760</v>
      </c>
      <c r="F433" s="538" t="s">
        <v>1761</v>
      </c>
      <c r="G433" s="539"/>
      <c r="H433" s="557" t="s">
        <v>958</v>
      </c>
      <c r="I433" s="537" t="s">
        <v>1520</v>
      </c>
      <c r="J433" s="536">
        <v>1</v>
      </c>
      <c r="K433" s="5361" t="s">
        <v>1098</v>
      </c>
      <c r="L433" s="537" t="s">
        <v>970</v>
      </c>
      <c r="M433" s="706">
        <v>4.5</v>
      </c>
      <c r="N433" s="706">
        <v>8</v>
      </c>
      <c r="O433" s="706">
        <v>4</v>
      </c>
      <c r="P433" s="708">
        <f>M433*N433</f>
        <v>36</v>
      </c>
      <c r="Q433" s="709">
        <f>O433*P433</f>
        <v>144</v>
      </c>
      <c r="R433" s="544"/>
      <c r="S433" s="544"/>
      <c r="T433" s="545" t="s">
        <v>86</v>
      </c>
      <c r="U433" s="546"/>
      <c r="V433" s="546"/>
      <c r="W433" s="546"/>
      <c r="X433" s="547" t="s">
        <v>199</v>
      </c>
      <c r="Y433" s="547" t="s">
        <v>794</v>
      </c>
      <c r="Z433" s="546" t="s">
        <v>794</v>
      </c>
      <c r="AA433" s="568"/>
      <c r="AB433" s="550"/>
      <c r="AC433" s="549"/>
      <c r="AD433" s="550"/>
      <c r="AE433" s="5416"/>
      <c r="AF433" s="5364">
        <v>16</v>
      </c>
      <c r="AG433" s="5390" t="s">
        <v>1411</v>
      </c>
      <c r="AH433" s="547" t="s">
        <v>833</v>
      </c>
      <c r="AI433" s="552" t="s">
        <v>1762</v>
      </c>
      <c r="AJ433" s="553"/>
      <c r="AK433" s="5367"/>
      <c r="AL433" s="5368"/>
      <c r="AM433" s="5354"/>
      <c r="AN433" s="5355"/>
      <c r="AO433" s="5356">
        <v>43670</v>
      </c>
      <c r="AP433" s="5357"/>
      <c r="AQ433" s="5354">
        <v>43675</v>
      </c>
      <c r="AR433" s="5355"/>
      <c r="AS433" s="5356">
        <v>43679</v>
      </c>
      <c r="AT433" s="5357"/>
      <c r="AU433" s="5354"/>
      <c r="AV433" s="5355"/>
      <c r="AW433" s="5356">
        <v>43690</v>
      </c>
      <c r="AX433" s="5394"/>
      <c r="AY433" s="5356">
        <v>43707</v>
      </c>
      <c r="AZ433" s="5393"/>
    </row>
    <row r="434" spans="1:52" s="610" customFormat="1" ht="42" customHeight="1">
      <c r="A434" s="1097"/>
      <c r="B434" s="1098"/>
      <c r="C434" s="556"/>
      <c r="D434" s="556"/>
      <c r="E434" s="557"/>
      <c r="F434" s="558"/>
      <c r="G434" s="558"/>
      <c r="H434" s="557"/>
      <c r="I434" s="557"/>
      <c r="J434" s="556"/>
      <c r="K434" s="5362"/>
      <c r="L434" s="1107"/>
      <c r="M434" s="613"/>
      <c r="N434" s="613"/>
      <c r="O434" s="613"/>
      <c r="P434" s="614">
        <f>M434*N434</f>
        <v>0</v>
      </c>
      <c r="Q434" s="663">
        <f>O434*P434</f>
        <v>0</v>
      </c>
      <c r="R434" s="563"/>
      <c r="S434" s="563"/>
      <c r="T434" s="564"/>
      <c r="U434" s="565"/>
      <c r="V434" s="565"/>
      <c r="W434" s="565"/>
      <c r="X434" s="566"/>
      <c r="Y434" s="566"/>
      <c r="Z434" s="565"/>
      <c r="AA434" s="1108"/>
      <c r="AB434" s="569"/>
      <c r="AC434" s="568"/>
      <c r="AD434" s="569"/>
      <c r="AE434" s="5417"/>
      <c r="AF434" s="5365"/>
      <c r="AG434" s="5391"/>
      <c r="AH434" s="566"/>
      <c r="AI434" s="571" t="s">
        <v>974</v>
      </c>
      <c r="AJ434" s="553"/>
      <c r="AK434" s="5367"/>
      <c r="AL434" s="5368"/>
      <c r="AM434" s="5354"/>
      <c r="AN434" s="5355"/>
      <c r="AO434" s="5356"/>
      <c r="AP434" s="5357"/>
      <c r="AQ434" s="5354"/>
      <c r="AR434" s="5355"/>
      <c r="AS434" s="5356"/>
      <c r="AT434" s="5357"/>
      <c r="AU434" s="5354"/>
      <c r="AV434" s="5355"/>
      <c r="AW434" s="5356"/>
      <c r="AX434" s="5394"/>
      <c r="AY434" s="5356"/>
      <c r="AZ434" s="5393"/>
    </row>
    <row r="435" spans="1:52" s="610" customFormat="1" ht="42" customHeight="1">
      <c r="A435" s="1097"/>
      <c r="B435" s="1098"/>
      <c r="C435" s="580" t="str">
        <f>C433</f>
        <v>WP-5</v>
      </c>
      <c r="D435" s="580"/>
      <c r="E435" s="581"/>
      <c r="F435" s="581"/>
      <c r="G435" s="581"/>
      <c r="H435" s="581"/>
      <c r="I435" s="581"/>
      <c r="J435" s="580"/>
      <c r="K435" s="5363"/>
      <c r="L435" s="582" t="s">
        <v>855</v>
      </c>
      <c r="M435" s="583"/>
      <c r="N435" s="583"/>
      <c r="O435" s="584"/>
      <c r="P435" s="666">
        <f>SUM(P433:P434)*J433</f>
        <v>36</v>
      </c>
      <c r="Q435" s="586">
        <f>SUM(Q433:Q434)*J433</f>
        <v>144</v>
      </c>
      <c r="R435" s="587"/>
      <c r="S435" s="587"/>
      <c r="T435" s="588"/>
      <c r="U435" s="589"/>
      <c r="V435" s="589"/>
      <c r="W435" s="589"/>
      <c r="X435" s="590"/>
      <c r="Y435" s="590"/>
      <c r="Z435" s="589"/>
      <c r="AA435" s="591"/>
      <c r="AB435" s="592"/>
      <c r="AC435" s="591"/>
      <c r="AD435" s="592"/>
      <c r="AE435" s="5418"/>
      <c r="AF435" s="5366"/>
      <c r="AG435" s="5392"/>
      <c r="AH435" s="594"/>
      <c r="AI435" s="595" t="s">
        <v>1763</v>
      </c>
      <c r="AJ435" s="553" t="str">
        <f>I433</f>
        <v>PS</v>
      </c>
      <c r="AK435" s="5367"/>
      <c r="AL435" s="5368"/>
      <c r="AM435" s="5354"/>
      <c r="AN435" s="5355"/>
      <c r="AO435" s="5356"/>
      <c r="AP435" s="5357"/>
      <c r="AQ435" s="5354"/>
      <c r="AR435" s="5355"/>
      <c r="AS435" s="5356"/>
      <c r="AT435" s="5357"/>
      <c r="AU435" s="5354"/>
      <c r="AV435" s="5355"/>
      <c r="AW435" s="5356"/>
      <c r="AX435" s="5394"/>
      <c r="AY435" s="5356"/>
      <c r="AZ435" s="5393"/>
    </row>
    <row r="436" spans="1:52" s="610" customFormat="1" ht="42" customHeight="1">
      <c r="A436" s="1097"/>
      <c r="B436" s="1098"/>
      <c r="C436" s="536" t="s">
        <v>1699</v>
      </c>
      <c r="D436" s="556" t="s">
        <v>1764</v>
      </c>
      <c r="E436" s="537" t="s">
        <v>1765</v>
      </c>
      <c r="F436" s="538" t="s">
        <v>1766</v>
      </c>
      <c r="G436" s="539"/>
      <c r="H436" s="557" t="s">
        <v>1767</v>
      </c>
      <c r="I436" s="537" t="s">
        <v>66</v>
      </c>
      <c r="J436" s="536">
        <v>1</v>
      </c>
      <c r="K436" s="5361" t="s">
        <v>1026</v>
      </c>
      <c r="L436" s="537" t="s">
        <v>1768</v>
      </c>
      <c r="M436" s="706">
        <v>4.5</v>
      </c>
      <c r="N436" s="706">
        <v>8</v>
      </c>
      <c r="O436" s="706">
        <v>4</v>
      </c>
      <c r="P436" s="708">
        <f>M436*N436</f>
        <v>36</v>
      </c>
      <c r="Q436" s="709">
        <f>O436*P436</f>
        <v>144</v>
      </c>
      <c r="R436" s="544"/>
      <c r="S436" s="544"/>
      <c r="T436" s="545" t="s">
        <v>833</v>
      </c>
      <c r="U436" s="546"/>
      <c r="V436" s="546"/>
      <c r="W436" s="546"/>
      <c r="X436" s="547" t="s">
        <v>794</v>
      </c>
      <c r="Y436" s="547" t="s">
        <v>794</v>
      </c>
      <c r="Z436" s="546" t="s">
        <v>199</v>
      </c>
      <c r="AA436" s="549"/>
      <c r="AB436" s="550"/>
      <c r="AC436" s="549"/>
      <c r="AD436" s="550"/>
      <c r="AE436" s="5416"/>
      <c r="AF436" s="5364">
        <v>15</v>
      </c>
      <c r="AG436" s="5390" t="s">
        <v>961</v>
      </c>
      <c r="AH436" s="547" t="s">
        <v>86</v>
      </c>
      <c r="AI436" s="552" t="s">
        <v>988</v>
      </c>
      <c r="AJ436" s="553"/>
      <c r="AK436" s="5367"/>
      <c r="AL436" s="5368"/>
      <c r="AM436" s="5354"/>
      <c r="AN436" s="5355"/>
      <c r="AO436" s="5356">
        <v>43670</v>
      </c>
      <c r="AP436" s="5357"/>
      <c r="AQ436" s="5354">
        <v>43675</v>
      </c>
      <c r="AR436" s="5355"/>
      <c r="AS436" s="5356">
        <v>43679</v>
      </c>
      <c r="AT436" s="5357"/>
      <c r="AU436" s="5354"/>
      <c r="AV436" s="5355"/>
      <c r="AW436" s="5356">
        <v>43690</v>
      </c>
      <c r="AX436" s="5394"/>
      <c r="AY436" s="5356">
        <v>43707</v>
      </c>
      <c r="AZ436" s="5393"/>
    </row>
    <row r="437" spans="1:52" s="610" customFormat="1" ht="42" customHeight="1">
      <c r="A437" s="1097"/>
      <c r="B437" s="1098"/>
      <c r="C437" s="556"/>
      <c r="D437" s="556"/>
      <c r="E437" s="557"/>
      <c r="F437" s="558"/>
      <c r="G437" s="558"/>
      <c r="H437" s="557"/>
      <c r="I437" s="557"/>
      <c r="J437" s="556"/>
      <c r="K437" s="5362"/>
      <c r="L437" s="1107"/>
      <c r="M437" s="613"/>
      <c r="N437" s="613"/>
      <c r="O437" s="613"/>
      <c r="P437" s="614">
        <f>M437*N437</f>
        <v>0</v>
      </c>
      <c r="Q437" s="663">
        <f>O437*P437</f>
        <v>0</v>
      </c>
      <c r="R437" s="563"/>
      <c r="S437" s="563"/>
      <c r="T437" s="564"/>
      <c r="U437" s="565"/>
      <c r="V437" s="565"/>
      <c r="W437" s="565"/>
      <c r="X437" s="566"/>
      <c r="Y437" s="566"/>
      <c r="Z437" s="565"/>
      <c r="AA437" s="568"/>
      <c r="AB437" s="569"/>
      <c r="AC437" s="568"/>
      <c r="AD437" s="569"/>
      <c r="AE437" s="5417"/>
      <c r="AF437" s="5365"/>
      <c r="AG437" s="5391"/>
      <c r="AH437" s="566"/>
      <c r="AI437" s="571" t="s">
        <v>974</v>
      </c>
      <c r="AJ437" s="553"/>
      <c r="AK437" s="5367"/>
      <c r="AL437" s="5368"/>
      <c r="AM437" s="5354"/>
      <c r="AN437" s="5355"/>
      <c r="AO437" s="5356"/>
      <c r="AP437" s="5357"/>
      <c r="AQ437" s="5354"/>
      <c r="AR437" s="5355"/>
      <c r="AS437" s="5356"/>
      <c r="AT437" s="5357"/>
      <c r="AU437" s="5354"/>
      <c r="AV437" s="5355"/>
      <c r="AW437" s="5356"/>
      <c r="AX437" s="5394"/>
      <c r="AY437" s="5356"/>
      <c r="AZ437" s="5393"/>
    </row>
    <row r="438" spans="1:52" s="610" customFormat="1" ht="42" customHeight="1">
      <c r="A438" s="1097"/>
      <c r="B438" s="1098"/>
      <c r="C438" s="580" t="str">
        <f>C436</f>
        <v>WP-5</v>
      </c>
      <c r="D438" s="580"/>
      <c r="E438" s="581"/>
      <c r="F438" s="581"/>
      <c r="G438" s="581"/>
      <c r="H438" s="581"/>
      <c r="I438" s="581"/>
      <c r="J438" s="580"/>
      <c r="K438" s="5363"/>
      <c r="L438" s="582" t="s">
        <v>855</v>
      </c>
      <c r="M438" s="583"/>
      <c r="N438" s="583"/>
      <c r="O438" s="584"/>
      <c r="P438" s="666">
        <f>SUM(P436:P437)*J436</f>
        <v>36</v>
      </c>
      <c r="Q438" s="586">
        <f>SUM(Q436:Q437)*J436</f>
        <v>144</v>
      </c>
      <c r="R438" s="587"/>
      <c r="S438" s="587"/>
      <c r="T438" s="588"/>
      <c r="U438" s="589"/>
      <c r="V438" s="589"/>
      <c r="W438" s="589"/>
      <c r="X438" s="590"/>
      <c r="Y438" s="590"/>
      <c r="Z438" s="589"/>
      <c r="AA438" s="591"/>
      <c r="AB438" s="592"/>
      <c r="AC438" s="591"/>
      <c r="AD438" s="592"/>
      <c r="AE438" s="5418"/>
      <c r="AF438" s="5366"/>
      <c r="AG438" s="5392"/>
      <c r="AH438" s="594"/>
      <c r="AI438" s="595" t="s">
        <v>1769</v>
      </c>
      <c r="AJ438" s="553" t="str">
        <f>I436</f>
        <v>PS</v>
      </c>
      <c r="AK438" s="5367"/>
      <c r="AL438" s="5368"/>
      <c r="AM438" s="5354"/>
      <c r="AN438" s="5355"/>
      <c r="AO438" s="5356"/>
      <c r="AP438" s="5357"/>
      <c r="AQ438" s="5354"/>
      <c r="AR438" s="5355"/>
      <c r="AS438" s="5356"/>
      <c r="AT438" s="5357"/>
      <c r="AU438" s="5354"/>
      <c r="AV438" s="5355"/>
      <c r="AW438" s="5356"/>
      <c r="AX438" s="5394"/>
      <c r="AY438" s="5356"/>
      <c r="AZ438" s="5393"/>
    </row>
    <row r="439" spans="1:52" s="610" customFormat="1" ht="42" customHeight="1">
      <c r="A439" s="1097"/>
      <c r="B439" s="1098"/>
      <c r="C439" s="536" t="s">
        <v>1699</v>
      </c>
      <c r="D439" s="556" t="s">
        <v>1770</v>
      </c>
      <c r="E439" s="537" t="s">
        <v>1771</v>
      </c>
      <c r="F439" s="538" t="s">
        <v>1772</v>
      </c>
      <c r="G439" s="539"/>
      <c r="H439" s="557" t="s">
        <v>1773</v>
      </c>
      <c r="I439" s="537" t="s">
        <v>66</v>
      </c>
      <c r="J439" s="536">
        <v>1</v>
      </c>
      <c r="K439" s="5361" t="s">
        <v>1098</v>
      </c>
      <c r="L439" s="537" t="s">
        <v>1730</v>
      </c>
      <c r="M439" s="706">
        <v>4.5</v>
      </c>
      <c r="N439" s="706">
        <v>8</v>
      </c>
      <c r="O439" s="706">
        <v>4</v>
      </c>
      <c r="P439" s="708">
        <f>M439*N439</f>
        <v>36</v>
      </c>
      <c r="Q439" s="709">
        <f>O439*P439</f>
        <v>144</v>
      </c>
      <c r="R439" s="544"/>
      <c r="S439" s="544"/>
      <c r="T439" s="545" t="s">
        <v>833</v>
      </c>
      <c r="U439" s="546"/>
      <c r="V439" s="546"/>
      <c r="W439" s="546"/>
      <c r="X439" s="547" t="s">
        <v>794</v>
      </c>
      <c r="Y439" s="547" t="s">
        <v>794</v>
      </c>
      <c r="Z439" s="546" t="s">
        <v>794</v>
      </c>
      <c r="AA439" s="549"/>
      <c r="AB439" s="550"/>
      <c r="AC439" s="549"/>
      <c r="AD439" s="550"/>
      <c r="AE439" s="5416"/>
      <c r="AF439" s="5364">
        <v>15</v>
      </c>
      <c r="AG439" s="5390" t="s">
        <v>1411</v>
      </c>
      <c r="AH439" s="547" t="s">
        <v>833</v>
      </c>
      <c r="AI439" s="552" t="s">
        <v>988</v>
      </c>
      <c r="AJ439" s="553"/>
      <c r="AK439" s="5367"/>
      <c r="AL439" s="5368"/>
      <c r="AM439" s="5354"/>
      <c r="AN439" s="5355"/>
      <c r="AO439" s="5385"/>
      <c r="AP439" s="5368"/>
      <c r="AQ439" s="5354"/>
      <c r="AR439" s="5355"/>
      <c r="AS439" s="5385"/>
      <c r="AT439" s="5368"/>
      <c r="AU439" s="5354"/>
      <c r="AV439" s="5355"/>
      <c r="AW439" s="5385"/>
      <c r="AX439" s="5355"/>
      <c r="AY439" s="5385"/>
      <c r="AZ439" s="5386"/>
    </row>
    <row r="440" spans="1:52" s="610" customFormat="1" ht="42" customHeight="1">
      <c r="A440" s="1097"/>
      <c r="B440" s="1098"/>
      <c r="C440" s="556"/>
      <c r="D440" s="556"/>
      <c r="E440" s="557"/>
      <c r="F440" s="558"/>
      <c r="G440" s="558"/>
      <c r="H440" s="557"/>
      <c r="I440" s="557"/>
      <c r="J440" s="556"/>
      <c r="K440" s="5362"/>
      <c r="L440" s="1107"/>
      <c r="M440" s="613"/>
      <c r="N440" s="613"/>
      <c r="O440" s="613"/>
      <c r="P440" s="614">
        <f>M440*N440</f>
        <v>0</v>
      </c>
      <c r="Q440" s="663">
        <f>O440*P440</f>
        <v>0</v>
      </c>
      <c r="R440" s="563"/>
      <c r="S440" s="563"/>
      <c r="T440" s="564"/>
      <c r="U440" s="565"/>
      <c r="V440" s="565"/>
      <c r="W440" s="565"/>
      <c r="X440" s="566"/>
      <c r="Y440" s="566"/>
      <c r="Z440" s="565"/>
      <c r="AA440" s="568"/>
      <c r="AB440" s="569"/>
      <c r="AC440" s="568"/>
      <c r="AD440" s="569"/>
      <c r="AE440" s="5417"/>
      <c r="AF440" s="5365"/>
      <c r="AG440" s="5391"/>
      <c r="AH440" s="566"/>
      <c r="AI440" s="571" t="s">
        <v>964</v>
      </c>
      <c r="AJ440" s="553"/>
      <c r="AK440" s="5367"/>
      <c r="AL440" s="5368"/>
      <c r="AM440" s="5354"/>
      <c r="AN440" s="5355"/>
      <c r="AO440" s="5385"/>
      <c r="AP440" s="5368"/>
      <c r="AQ440" s="5354"/>
      <c r="AR440" s="5355"/>
      <c r="AS440" s="5385"/>
      <c r="AT440" s="5368"/>
      <c r="AU440" s="5354"/>
      <c r="AV440" s="5355"/>
      <c r="AW440" s="5385"/>
      <c r="AX440" s="5355"/>
      <c r="AY440" s="5385"/>
      <c r="AZ440" s="5386"/>
    </row>
    <row r="441" spans="1:52" s="610" customFormat="1" ht="42" customHeight="1">
      <c r="A441" s="1097"/>
      <c r="B441" s="1098"/>
      <c r="C441" s="580" t="str">
        <f>C439</f>
        <v>WP-5</v>
      </c>
      <c r="D441" s="580"/>
      <c r="E441" s="581"/>
      <c r="F441" s="581"/>
      <c r="G441" s="581"/>
      <c r="H441" s="581"/>
      <c r="I441" s="581"/>
      <c r="J441" s="580"/>
      <c r="K441" s="5363"/>
      <c r="L441" s="582" t="s">
        <v>855</v>
      </c>
      <c r="M441" s="583"/>
      <c r="N441" s="583"/>
      <c r="O441" s="584"/>
      <c r="P441" s="666">
        <f>SUM(P439:P440)*J439</f>
        <v>36</v>
      </c>
      <c r="Q441" s="586">
        <f>SUM(Q439:Q440)*J439</f>
        <v>144</v>
      </c>
      <c r="R441" s="587"/>
      <c r="S441" s="587"/>
      <c r="T441" s="588"/>
      <c r="U441" s="589"/>
      <c r="V441" s="589"/>
      <c r="W441" s="589"/>
      <c r="X441" s="590"/>
      <c r="Y441" s="590"/>
      <c r="Z441" s="589"/>
      <c r="AA441" s="591"/>
      <c r="AB441" s="592"/>
      <c r="AC441" s="591"/>
      <c r="AD441" s="592"/>
      <c r="AE441" s="5418"/>
      <c r="AF441" s="5366"/>
      <c r="AG441" s="5392"/>
      <c r="AH441" s="594"/>
      <c r="AI441" s="595" t="s">
        <v>1763</v>
      </c>
      <c r="AJ441" s="553" t="str">
        <f>I439</f>
        <v>PS</v>
      </c>
      <c r="AK441" s="5367"/>
      <c r="AL441" s="5368"/>
      <c r="AM441" s="5354"/>
      <c r="AN441" s="5355"/>
      <c r="AO441" s="5385"/>
      <c r="AP441" s="5368"/>
      <c r="AQ441" s="5354"/>
      <c r="AR441" s="5355"/>
      <c r="AS441" s="5385"/>
      <c r="AT441" s="5368"/>
      <c r="AU441" s="5354"/>
      <c r="AV441" s="5355"/>
      <c r="AW441" s="5385"/>
      <c r="AX441" s="5355"/>
      <c r="AY441" s="5385"/>
      <c r="AZ441" s="5386"/>
    </row>
    <row r="442" spans="1:52" s="610" customFormat="1" ht="42" customHeight="1">
      <c r="A442" s="1097"/>
      <c r="B442" s="1098"/>
      <c r="C442" s="536" t="s">
        <v>1699</v>
      </c>
      <c r="D442" s="556" t="s">
        <v>1774</v>
      </c>
      <c r="E442" s="537" t="s">
        <v>1775</v>
      </c>
      <c r="F442" s="538" t="s">
        <v>1776</v>
      </c>
      <c r="G442" s="539"/>
      <c r="H442" s="557" t="s">
        <v>1777</v>
      </c>
      <c r="I442" s="537" t="s">
        <v>969</v>
      </c>
      <c r="J442" s="536">
        <v>1</v>
      </c>
      <c r="K442" s="5361" t="s">
        <v>1026</v>
      </c>
      <c r="L442" s="537" t="s">
        <v>970</v>
      </c>
      <c r="M442" s="706">
        <v>4.5</v>
      </c>
      <c r="N442" s="706">
        <v>8</v>
      </c>
      <c r="O442" s="706">
        <v>4</v>
      </c>
      <c r="P442" s="708">
        <f>M442*N442</f>
        <v>36</v>
      </c>
      <c r="Q442" s="709">
        <f>O442*P442</f>
        <v>144</v>
      </c>
      <c r="R442" s="544"/>
      <c r="S442" s="544"/>
      <c r="T442" s="545" t="s">
        <v>833</v>
      </c>
      <c r="U442" s="546"/>
      <c r="V442" s="546"/>
      <c r="W442" s="546"/>
      <c r="X442" s="547" t="s">
        <v>1778</v>
      </c>
      <c r="Y442" s="547" t="s">
        <v>794</v>
      </c>
      <c r="Z442" s="546" t="s">
        <v>794</v>
      </c>
      <c r="AA442" s="549"/>
      <c r="AB442" s="550"/>
      <c r="AC442" s="549"/>
      <c r="AD442" s="550"/>
      <c r="AE442" s="5416"/>
      <c r="AF442" s="5364">
        <v>15</v>
      </c>
      <c r="AG442" s="5390" t="s">
        <v>961</v>
      </c>
      <c r="AH442" s="547" t="s">
        <v>833</v>
      </c>
      <c r="AI442" s="552" t="s">
        <v>988</v>
      </c>
      <c r="AJ442" s="553"/>
      <c r="AK442" s="5367"/>
      <c r="AL442" s="5368"/>
      <c r="AM442" s="5354"/>
      <c r="AN442" s="5355"/>
      <c r="AO442" s="5385"/>
      <c r="AP442" s="5368"/>
      <c r="AQ442" s="5354"/>
      <c r="AR442" s="5355"/>
      <c r="AS442" s="5385"/>
      <c r="AT442" s="5368"/>
      <c r="AU442" s="5354"/>
      <c r="AV442" s="5355"/>
      <c r="AW442" s="5385"/>
      <c r="AX442" s="5355"/>
      <c r="AY442" s="5385"/>
      <c r="AZ442" s="5386"/>
    </row>
    <row r="443" spans="1:52" s="610" customFormat="1" ht="42" customHeight="1">
      <c r="A443" s="1097"/>
      <c r="B443" s="1098"/>
      <c r="C443" s="556"/>
      <c r="D443" s="556"/>
      <c r="E443" s="557"/>
      <c r="F443" s="558"/>
      <c r="G443" s="558"/>
      <c r="H443" s="557"/>
      <c r="I443" s="557"/>
      <c r="J443" s="556"/>
      <c r="K443" s="5362"/>
      <c r="L443" s="1107"/>
      <c r="M443" s="613"/>
      <c r="N443" s="613"/>
      <c r="O443" s="613"/>
      <c r="P443" s="614">
        <f>M443*N443</f>
        <v>0</v>
      </c>
      <c r="Q443" s="663">
        <f>O443*P443</f>
        <v>0</v>
      </c>
      <c r="R443" s="563"/>
      <c r="S443" s="563"/>
      <c r="T443" s="564"/>
      <c r="U443" s="565"/>
      <c r="V443" s="565"/>
      <c r="W443" s="565"/>
      <c r="X443" s="566"/>
      <c r="Y443" s="566"/>
      <c r="Z443" s="565"/>
      <c r="AA443" s="568"/>
      <c r="AB443" s="569"/>
      <c r="AC443" s="568"/>
      <c r="AD443" s="569"/>
      <c r="AE443" s="5417"/>
      <c r="AF443" s="5365"/>
      <c r="AG443" s="5391"/>
      <c r="AH443" s="566"/>
      <c r="AI443" s="571" t="s">
        <v>1779</v>
      </c>
      <c r="AJ443" s="553"/>
      <c r="AK443" s="5367"/>
      <c r="AL443" s="5368"/>
      <c r="AM443" s="5354"/>
      <c r="AN443" s="5355"/>
      <c r="AO443" s="5385"/>
      <c r="AP443" s="5368"/>
      <c r="AQ443" s="5354"/>
      <c r="AR443" s="5355"/>
      <c r="AS443" s="5385"/>
      <c r="AT443" s="5368"/>
      <c r="AU443" s="5354"/>
      <c r="AV443" s="5355"/>
      <c r="AW443" s="5385"/>
      <c r="AX443" s="5355"/>
      <c r="AY443" s="5385"/>
      <c r="AZ443" s="5386"/>
    </row>
    <row r="444" spans="1:52" s="610" customFormat="1" ht="42" customHeight="1">
      <c r="A444" s="1097"/>
      <c r="B444" s="1098"/>
      <c r="C444" s="580" t="str">
        <f>C442</f>
        <v>WP-5</v>
      </c>
      <c r="D444" s="580"/>
      <c r="E444" s="581"/>
      <c r="F444" s="581"/>
      <c r="G444" s="581"/>
      <c r="H444" s="581"/>
      <c r="I444" s="581"/>
      <c r="J444" s="580"/>
      <c r="K444" s="5363"/>
      <c r="L444" s="582" t="s">
        <v>1780</v>
      </c>
      <c r="M444" s="583"/>
      <c r="N444" s="583"/>
      <c r="O444" s="584"/>
      <c r="P444" s="666">
        <f>SUM(P442:P443)*J442</f>
        <v>36</v>
      </c>
      <c r="Q444" s="586">
        <f>SUM(Q442:Q443)*J442</f>
        <v>144</v>
      </c>
      <c r="R444" s="587"/>
      <c r="S444" s="587"/>
      <c r="T444" s="588"/>
      <c r="U444" s="589"/>
      <c r="V444" s="589"/>
      <c r="W444" s="589"/>
      <c r="X444" s="590"/>
      <c r="Y444" s="590"/>
      <c r="Z444" s="589"/>
      <c r="AA444" s="591"/>
      <c r="AB444" s="592"/>
      <c r="AC444" s="591"/>
      <c r="AD444" s="592"/>
      <c r="AE444" s="5418"/>
      <c r="AF444" s="5366"/>
      <c r="AG444" s="5392"/>
      <c r="AH444" s="594"/>
      <c r="AI444" s="595" t="s">
        <v>1781</v>
      </c>
      <c r="AJ444" s="553" t="str">
        <f>I442</f>
        <v>PS</v>
      </c>
      <c r="AK444" s="5367"/>
      <c r="AL444" s="5368"/>
      <c r="AM444" s="5354"/>
      <c r="AN444" s="5355"/>
      <c r="AO444" s="5385"/>
      <c r="AP444" s="5368"/>
      <c r="AQ444" s="5354"/>
      <c r="AR444" s="5355"/>
      <c r="AS444" s="5385"/>
      <c r="AT444" s="5368"/>
      <c r="AU444" s="5354"/>
      <c r="AV444" s="5355"/>
      <c r="AW444" s="5385"/>
      <c r="AX444" s="5355"/>
      <c r="AY444" s="5385"/>
      <c r="AZ444" s="5386"/>
    </row>
    <row r="445" spans="1:52" s="610" customFormat="1" ht="42" customHeight="1">
      <c r="A445" s="1097"/>
      <c r="B445" s="1098"/>
      <c r="C445" s="536" t="s">
        <v>1699</v>
      </c>
      <c r="D445" s="556" t="s">
        <v>1782</v>
      </c>
      <c r="E445" s="537" t="s">
        <v>993</v>
      </c>
      <c r="F445" s="538" t="s">
        <v>1783</v>
      </c>
      <c r="G445" s="539"/>
      <c r="H445" s="557" t="s">
        <v>994</v>
      </c>
      <c r="I445" s="537" t="s">
        <v>969</v>
      </c>
      <c r="J445" s="536">
        <v>1</v>
      </c>
      <c r="K445" s="5361" t="s">
        <v>1784</v>
      </c>
      <c r="L445" s="537" t="s">
        <v>1785</v>
      </c>
      <c r="M445" s="706">
        <v>4.5</v>
      </c>
      <c r="N445" s="706">
        <v>8</v>
      </c>
      <c r="O445" s="706">
        <v>4</v>
      </c>
      <c r="P445" s="708">
        <f>M445*N445</f>
        <v>36</v>
      </c>
      <c r="Q445" s="709">
        <f>O445*P445</f>
        <v>144</v>
      </c>
      <c r="R445" s="544"/>
      <c r="S445" s="544"/>
      <c r="T445" s="545" t="s">
        <v>1786</v>
      </c>
      <c r="U445" s="546"/>
      <c r="V445" s="546"/>
      <c r="W445" s="546"/>
      <c r="X445" s="547" t="s">
        <v>1124</v>
      </c>
      <c r="Y445" s="547" t="s">
        <v>1787</v>
      </c>
      <c r="Z445" s="546" t="s">
        <v>1788</v>
      </c>
      <c r="AA445" s="549"/>
      <c r="AB445" s="550"/>
      <c r="AC445" s="549"/>
      <c r="AD445" s="550"/>
      <c r="AE445" s="5416"/>
      <c r="AF445" s="5364">
        <v>17</v>
      </c>
      <c r="AG445" s="5390" t="s">
        <v>1789</v>
      </c>
      <c r="AH445" s="547" t="s">
        <v>1790</v>
      </c>
      <c r="AI445" s="552" t="s">
        <v>988</v>
      </c>
      <c r="AJ445" s="553"/>
      <c r="AK445" s="5367"/>
      <c r="AL445" s="5368"/>
      <c r="AM445" s="5354"/>
      <c r="AN445" s="5355"/>
      <c r="AO445" s="5385"/>
      <c r="AP445" s="5368"/>
      <c r="AQ445" s="5354"/>
      <c r="AR445" s="5355"/>
      <c r="AS445" s="5385"/>
      <c r="AT445" s="5368"/>
      <c r="AU445" s="5354"/>
      <c r="AV445" s="5355"/>
      <c r="AW445" s="5385"/>
      <c r="AX445" s="5355"/>
      <c r="AY445" s="5385"/>
      <c r="AZ445" s="5386"/>
    </row>
    <row r="446" spans="1:52" s="610" customFormat="1" ht="42" customHeight="1">
      <c r="A446" s="1097"/>
      <c r="B446" s="1098"/>
      <c r="C446" s="556"/>
      <c r="D446" s="556"/>
      <c r="E446" s="557"/>
      <c r="F446" s="558"/>
      <c r="G446" s="558"/>
      <c r="H446" s="557"/>
      <c r="I446" s="557"/>
      <c r="J446" s="556"/>
      <c r="K446" s="5362"/>
      <c r="L446" s="1107"/>
      <c r="M446" s="613"/>
      <c r="N446" s="613"/>
      <c r="O446" s="613"/>
      <c r="P446" s="614">
        <f>M446*N446</f>
        <v>0</v>
      </c>
      <c r="Q446" s="663">
        <f>O446*P446</f>
        <v>0</v>
      </c>
      <c r="R446" s="563"/>
      <c r="S446" s="563"/>
      <c r="T446" s="564"/>
      <c r="U446" s="565"/>
      <c r="V446" s="565"/>
      <c r="W446" s="565"/>
      <c r="X446" s="566"/>
      <c r="Y446" s="566"/>
      <c r="Z446" s="565"/>
      <c r="AA446" s="568"/>
      <c r="AB446" s="569"/>
      <c r="AC446" s="568"/>
      <c r="AD446" s="569"/>
      <c r="AE446" s="5417"/>
      <c r="AF446" s="5365"/>
      <c r="AG446" s="5391"/>
      <c r="AH446" s="566"/>
      <c r="AI446" s="571" t="s">
        <v>1791</v>
      </c>
      <c r="AJ446" s="553"/>
      <c r="AK446" s="5367"/>
      <c r="AL446" s="5368"/>
      <c r="AM446" s="5354"/>
      <c r="AN446" s="5355"/>
      <c r="AO446" s="5385"/>
      <c r="AP446" s="5368"/>
      <c r="AQ446" s="5354"/>
      <c r="AR446" s="5355"/>
      <c r="AS446" s="5385"/>
      <c r="AT446" s="5368"/>
      <c r="AU446" s="5354"/>
      <c r="AV446" s="5355"/>
      <c r="AW446" s="5385"/>
      <c r="AX446" s="5355"/>
      <c r="AY446" s="5385"/>
      <c r="AZ446" s="5386"/>
    </row>
    <row r="447" spans="1:52" s="610" customFormat="1" ht="42" customHeight="1">
      <c r="A447" s="1097"/>
      <c r="B447" s="1098"/>
      <c r="C447" s="580" t="str">
        <f>C445</f>
        <v>WP-5</v>
      </c>
      <c r="D447" s="580"/>
      <c r="E447" s="581"/>
      <c r="F447" s="581"/>
      <c r="G447" s="581"/>
      <c r="H447" s="581"/>
      <c r="I447" s="581"/>
      <c r="J447" s="580"/>
      <c r="K447" s="5363"/>
      <c r="L447" s="582" t="s">
        <v>1142</v>
      </c>
      <c r="M447" s="1024"/>
      <c r="N447" s="1024"/>
      <c r="O447" s="1025"/>
      <c r="P447" s="666">
        <f>SUM(P445:P446)*J445</f>
        <v>36</v>
      </c>
      <c r="Q447" s="586">
        <f>SUM(Q445:Q446)*J445</f>
        <v>144</v>
      </c>
      <c r="R447" s="587"/>
      <c r="S447" s="587"/>
      <c r="T447" s="588"/>
      <c r="U447" s="589"/>
      <c r="V447" s="589"/>
      <c r="W447" s="589"/>
      <c r="X447" s="590"/>
      <c r="Y447" s="590"/>
      <c r="Z447" s="589"/>
      <c r="AA447" s="591"/>
      <c r="AB447" s="592"/>
      <c r="AC447" s="591"/>
      <c r="AD447" s="592"/>
      <c r="AE447" s="5418"/>
      <c r="AF447" s="5366"/>
      <c r="AG447" s="5392"/>
      <c r="AH447" s="594"/>
      <c r="AI447" s="595" t="s">
        <v>1792</v>
      </c>
      <c r="AJ447" s="553" t="str">
        <f>I445</f>
        <v>PS</v>
      </c>
      <c r="AK447" s="5367"/>
      <c r="AL447" s="5368"/>
      <c r="AM447" s="5354"/>
      <c r="AN447" s="5355"/>
      <c r="AO447" s="5385"/>
      <c r="AP447" s="5368"/>
      <c r="AQ447" s="5354"/>
      <c r="AR447" s="5355"/>
      <c r="AS447" s="5385"/>
      <c r="AT447" s="5368"/>
      <c r="AU447" s="5354"/>
      <c r="AV447" s="5355"/>
      <c r="AW447" s="5385"/>
      <c r="AX447" s="5355"/>
      <c r="AY447" s="5385"/>
      <c r="AZ447" s="5386"/>
    </row>
    <row r="448" spans="1:52" s="610" customFormat="1" ht="42" customHeight="1">
      <c r="A448" s="1097"/>
      <c r="B448" s="1098"/>
      <c r="C448" s="536" t="s">
        <v>1793</v>
      </c>
      <c r="D448" s="536" t="s">
        <v>1794</v>
      </c>
      <c r="E448" s="537"/>
      <c r="F448" s="537"/>
      <c r="G448" s="537"/>
      <c r="H448" s="839" t="s">
        <v>1795</v>
      </c>
      <c r="I448" s="537" t="s">
        <v>1796</v>
      </c>
      <c r="J448" s="536">
        <v>1</v>
      </c>
      <c r="K448" s="5506" t="s">
        <v>1797</v>
      </c>
      <c r="L448" s="540" t="s">
        <v>1090</v>
      </c>
      <c r="M448" s="541">
        <v>2.4500000000000002</v>
      </c>
      <c r="N448" s="541">
        <v>4.3</v>
      </c>
      <c r="O448" s="541">
        <v>4.3</v>
      </c>
      <c r="P448" s="708">
        <f>M448*N448</f>
        <v>10.535</v>
      </c>
      <c r="Q448" s="709">
        <f t="shared" ref="Q448:Q449" si="79">O448*P448</f>
        <v>45.3005</v>
      </c>
      <c r="R448" s="544"/>
      <c r="S448" s="544"/>
      <c r="T448" s="545" t="s">
        <v>852</v>
      </c>
      <c r="U448" s="546"/>
      <c r="V448" s="546"/>
      <c r="W448" s="546"/>
      <c r="X448" s="566" t="s">
        <v>1798</v>
      </c>
      <c r="Y448" s="547" t="s">
        <v>1789</v>
      </c>
      <c r="Z448" s="546" t="s">
        <v>1789</v>
      </c>
      <c r="AA448" s="911"/>
      <c r="AB448" s="549"/>
      <c r="AC448" s="550"/>
      <c r="AD448" s="549"/>
      <c r="AE448" s="710"/>
      <c r="AF448" s="898">
        <v>13</v>
      </c>
      <c r="AG448" s="546" t="s">
        <v>1789</v>
      </c>
      <c r="AH448" s="1027"/>
      <c r="AI448" s="552" t="s">
        <v>1799</v>
      </c>
      <c r="AJ448" s="553"/>
      <c r="AK448" s="900"/>
      <c r="AL448" s="901"/>
      <c r="AM448" s="902"/>
      <c r="AN448" s="903"/>
      <c r="AO448" s="912"/>
      <c r="AP448" s="901"/>
      <c r="AQ448" s="902"/>
      <c r="AR448" s="903"/>
      <c r="AS448" s="912"/>
      <c r="AT448" s="901"/>
      <c r="AU448" s="902"/>
      <c r="AV448" s="903"/>
      <c r="AW448" s="912"/>
      <c r="AX448" s="903"/>
      <c r="AY448" s="912"/>
      <c r="AZ448" s="913"/>
    </row>
    <row r="449" spans="1:52" s="610" customFormat="1" ht="42" customHeight="1">
      <c r="A449" s="1097"/>
      <c r="B449" s="1098"/>
      <c r="C449" s="556"/>
      <c r="D449" s="556"/>
      <c r="E449" s="557"/>
      <c r="F449" s="557"/>
      <c r="G449" s="557"/>
      <c r="H449" s="557"/>
      <c r="I449" s="557"/>
      <c r="J449" s="556"/>
      <c r="K449" s="5507"/>
      <c r="L449" s="705"/>
      <c r="M449" s="705"/>
      <c r="N449" s="705"/>
      <c r="O449" s="705"/>
      <c r="P449" s="561">
        <f t="shared" ref="P449" si="80">SUM(M449*N449)</f>
        <v>0</v>
      </c>
      <c r="Q449" s="617">
        <f t="shared" si="79"/>
        <v>0</v>
      </c>
      <c r="R449" s="563"/>
      <c r="S449" s="563"/>
      <c r="T449" s="564"/>
      <c r="U449" s="565"/>
      <c r="V449" s="565"/>
      <c r="W449" s="565"/>
      <c r="X449" s="566"/>
      <c r="Y449" s="566"/>
      <c r="Z449" s="565"/>
      <c r="AA449" s="914"/>
      <c r="AB449" s="568"/>
      <c r="AC449" s="569"/>
      <c r="AD449" s="568"/>
      <c r="AE449" s="570"/>
      <c r="AF449" s="619"/>
      <c r="AG449" s="565"/>
      <c r="AH449" s="578"/>
      <c r="AI449" s="571" t="s">
        <v>1800</v>
      </c>
      <c r="AJ449" s="553"/>
      <c r="AK449" s="900"/>
      <c r="AL449" s="901"/>
      <c r="AM449" s="902"/>
      <c r="AN449" s="903"/>
      <c r="AO449" s="912"/>
      <c r="AP449" s="901"/>
      <c r="AQ449" s="902"/>
      <c r="AR449" s="903"/>
      <c r="AS449" s="912"/>
      <c r="AT449" s="901"/>
      <c r="AU449" s="902"/>
      <c r="AV449" s="903"/>
      <c r="AW449" s="912"/>
      <c r="AX449" s="903"/>
      <c r="AY449" s="912"/>
      <c r="AZ449" s="913"/>
    </row>
    <row r="450" spans="1:52" s="610" customFormat="1" ht="42" customHeight="1">
      <c r="A450" s="1097"/>
      <c r="B450" s="1098"/>
      <c r="C450" s="580" t="str">
        <f>C448</f>
        <v>WP-5</v>
      </c>
      <c r="D450" s="556"/>
      <c r="E450" s="557"/>
      <c r="F450" s="557"/>
      <c r="G450" s="557"/>
      <c r="H450" s="557"/>
      <c r="I450" s="557"/>
      <c r="J450" s="556"/>
      <c r="K450" s="5543"/>
      <c r="L450" s="915" t="s">
        <v>915</v>
      </c>
      <c r="M450" s="916"/>
      <c r="N450" s="916"/>
      <c r="O450" s="917"/>
      <c r="P450" s="605">
        <f>SUM(P448:P449)*J448</f>
        <v>10.535</v>
      </c>
      <c r="Q450" s="586">
        <f>SUM(Q448:Q449)*J448</f>
        <v>45.3005</v>
      </c>
      <c r="R450" s="563"/>
      <c r="S450" s="563"/>
      <c r="T450" s="564"/>
      <c r="U450" s="565"/>
      <c r="V450" s="565"/>
      <c r="W450" s="565"/>
      <c r="X450" s="566"/>
      <c r="Y450" s="566"/>
      <c r="Z450" s="565"/>
      <c r="AA450" s="914"/>
      <c r="AB450" s="568"/>
      <c r="AC450" s="569"/>
      <c r="AD450" s="568"/>
      <c r="AE450" s="570"/>
      <c r="AF450" s="619"/>
      <c r="AG450" s="565"/>
      <c r="AH450" s="578"/>
      <c r="AI450" s="571"/>
      <c r="AJ450" s="553" t="str">
        <f>I448</f>
        <v>OS</v>
      </c>
      <c r="AK450" s="900"/>
      <c r="AL450" s="901"/>
      <c r="AM450" s="902"/>
      <c r="AN450" s="903"/>
      <c r="AO450" s="912"/>
      <c r="AP450" s="901"/>
      <c r="AQ450" s="902"/>
      <c r="AR450" s="903"/>
      <c r="AS450" s="912"/>
      <c r="AT450" s="901"/>
      <c r="AU450" s="902"/>
      <c r="AV450" s="903"/>
      <c r="AW450" s="912"/>
      <c r="AX450" s="903"/>
      <c r="AY450" s="912"/>
      <c r="AZ450" s="913"/>
    </row>
    <row r="451" spans="1:52" s="908" customFormat="1" ht="42" customHeight="1">
      <c r="A451" s="1097"/>
      <c r="B451" s="1109" t="s">
        <v>1801</v>
      </c>
      <c r="C451" s="536" t="s">
        <v>1802</v>
      </c>
      <c r="D451" s="536" t="s">
        <v>1803</v>
      </c>
      <c r="E451" s="537" t="s">
        <v>1804</v>
      </c>
      <c r="F451" s="539" t="s">
        <v>1805</v>
      </c>
      <c r="G451" s="539"/>
      <c r="H451" s="537" t="s">
        <v>1806</v>
      </c>
      <c r="I451" s="537" t="s">
        <v>1807</v>
      </c>
      <c r="J451" s="536">
        <v>1</v>
      </c>
      <c r="K451" s="5506" t="s">
        <v>1808</v>
      </c>
      <c r="L451" s="540" t="s">
        <v>819</v>
      </c>
      <c r="M451" s="706">
        <f>15*1.39</f>
        <v>20.849999999999998</v>
      </c>
      <c r="N451" s="706">
        <v>18</v>
      </c>
      <c r="O451" s="706">
        <v>4.3</v>
      </c>
      <c r="P451" s="708">
        <f>M451*N451</f>
        <v>375.29999999999995</v>
      </c>
      <c r="Q451" s="1110">
        <f>P451*O451</f>
        <v>1613.7899999999997</v>
      </c>
      <c r="R451" s="544"/>
      <c r="S451" s="544"/>
      <c r="T451" s="545" t="s">
        <v>1809</v>
      </c>
      <c r="U451" s="547"/>
      <c r="V451" s="547"/>
      <c r="W451" s="545"/>
      <c r="X451" s="547" t="s">
        <v>1512</v>
      </c>
      <c r="Y451" s="547" t="s">
        <v>1124</v>
      </c>
      <c r="Z451" s="546" t="s">
        <v>794</v>
      </c>
      <c r="AA451" s="549"/>
      <c r="AB451" s="550"/>
      <c r="AC451" s="550"/>
      <c r="AD451" s="550"/>
      <c r="AE451" s="1015"/>
      <c r="AF451" s="898">
        <v>16</v>
      </c>
      <c r="AG451" s="546" t="s">
        <v>1810</v>
      </c>
      <c r="AH451" s="547" t="s">
        <v>1811</v>
      </c>
      <c r="AI451" s="1111" t="s">
        <v>1812</v>
      </c>
      <c r="AJ451" s="553"/>
      <c r="AK451" s="900"/>
      <c r="AL451" s="901"/>
      <c r="AM451" s="902"/>
      <c r="AN451" s="903"/>
      <c r="AO451" s="904">
        <v>43656</v>
      </c>
      <c r="AP451" s="905"/>
      <c r="AQ451" s="902">
        <v>43661</v>
      </c>
      <c r="AR451" s="903"/>
      <c r="AS451" s="904">
        <v>43665</v>
      </c>
      <c r="AT451" s="905"/>
      <c r="AU451" s="902"/>
      <c r="AV451" s="903"/>
      <c r="AW451" s="904">
        <v>43690</v>
      </c>
      <c r="AX451" s="906"/>
      <c r="AY451" s="904">
        <v>43707</v>
      </c>
      <c r="AZ451" s="907"/>
    </row>
    <row r="452" spans="1:52" s="908" customFormat="1" ht="42" customHeight="1">
      <c r="A452" s="1097"/>
      <c r="B452" s="1112"/>
      <c r="C452" s="556"/>
      <c r="D452" s="556"/>
      <c r="E452" s="557"/>
      <c r="F452" s="558"/>
      <c r="G452" s="558"/>
      <c r="H452" s="557"/>
      <c r="I452" s="557"/>
      <c r="J452" s="556"/>
      <c r="K452" s="5507"/>
      <c r="L452" s="581"/>
      <c r="M452" s="613"/>
      <c r="N452" s="613"/>
      <c r="O452" s="613"/>
      <c r="P452" s="614"/>
      <c r="Q452" s="615"/>
      <c r="R452" s="563"/>
      <c r="S452" s="563"/>
      <c r="T452" s="564"/>
      <c r="U452" s="566"/>
      <c r="V452" s="566"/>
      <c r="W452" s="566"/>
      <c r="X452" s="566"/>
      <c r="Y452" s="566"/>
      <c r="Z452" s="565"/>
      <c r="AA452" s="568"/>
      <c r="AB452" s="569"/>
      <c r="AC452" s="569"/>
      <c r="AD452" s="569"/>
      <c r="AE452" s="600"/>
      <c r="AF452" s="619"/>
      <c r="AG452" s="565"/>
      <c r="AH452" s="673"/>
      <c r="AI452" s="909" t="s">
        <v>1813</v>
      </c>
      <c r="AJ452" s="553"/>
      <c r="AK452" s="900"/>
      <c r="AL452" s="901"/>
      <c r="AM452" s="902"/>
      <c r="AN452" s="903"/>
      <c r="AO452" s="904"/>
      <c r="AP452" s="905"/>
      <c r="AQ452" s="902"/>
      <c r="AR452" s="903"/>
      <c r="AS452" s="904"/>
      <c r="AT452" s="905"/>
      <c r="AU452" s="902"/>
      <c r="AV452" s="903"/>
      <c r="AW452" s="904"/>
      <c r="AX452" s="906"/>
      <c r="AY452" s="904"/>
      <c r="AZ452" s="907"/>
    </row>
    <row r="453" spans="1:52" s="908" customFormat="1" ht="42" customHeight="1">
      <c r="A453" s="1097"/>
      <c r="B453" s="1112"/>
      <c r="C453" s="580" t="str">
        <f>C451</f>
        <v>WP-6</v>
      </c>
      <c r="D453" s="580"/>
      <c r="E453" s="581"/>
      <c r="F453" s="581"/>
      <c r="G453" s="581"/>
      <c r="H453" s="581"/>
      <c r="I453" s="581"/>
      <c r="J453" s="580"/>
      <c r="K453" s="5543"/>
      <c r="L453" s="582" t="s">
        <v>1142</v>
      </c>
      <c r="M453" s="583"/>
      <c r="N453" s="583"/>
      <c r="O453" s="584"/>
      <c r="P453" s="605">
        <f>SUM(P451:P452)*J451</f>
        <v>375.29999999999995</v>
      </c>
      <c r="Q453" s="586">
        <f>SUM(Q451:Q452)*J451</f>
        <v>1613.7899999999997</v>
      </c>
      <c r="R453" s="587"/>
      <c r="S453" s="587"/>
      <c r="T453" s="588"/>
      <c r="U453" s="607"/>
      <c r="V453" s="589"/>
      <c r="W453" s="589"/>
      <c r="X453" s="590"/>
      <c r="Y453" s="590"/>
      <c r="Z453" s="589"/>
      <c r="AA453" s="591"/>
      <c r="AB453" s="592"/>
      <c r="AC453" s="591"/>
      <c r="AD453" s="592"/>
      <c r="AE453" s="593"/>
      <c r="AF453" s="607"/>
      <c r="AG453" s="589"/>
      <c r="AH453" s="699"/>
      <c r="AI453" s="910"/>
      <c r="AJ453" s="608" t="str">
        <f>I451</f>
        <v>B</v>
      </c>
      <c r="AK453" s="900"/>
      <c r="AL453" s="901"/>
      <c r="AM453" s="902"/>
      <c r="AN453" s="903"/>
      <c r="AO453" s="904"/>
      <c r="AP453" s="905"/>
      <c r="AQ453" s="902"/>
      <c r="AR453" s="903"/>
      <c r="AS453" s="904"/>
      <c r="AT453" s="905"/>
      <c r="AU453" s="902"/>
      <c r="AV453" s="903"/>
      <c r="AW453" s="904"/>
      <c r="AX453" s="906"/>
      <c r="AY453" s="904"/>
      <c r="AZ453" s="907"/>
    </row>
    <row r="454" spans="1:52" s="908" customFormat="1" ht="40.5">
      <c r="A454" s="1097"/>
      <c r="B454" s="1112"/>
      <c r="C454" s="727"/>
      <c r="D454" s="727" t="s">
        <v>1814</v>
      </c>
      <c r="E454" s="624" t="s">
        <v>1815</v>
      </c>
      <c r="F454" s="725"/>
      <c r="G454" s="726"/>
      <c r="H454" s="624" t="s">
        <v>1816</v>
      </c>
      <c r="I454" s="624" t="s">
        <v>1807</v>
      </c>
      <c r="J454" s="727"/>
      <c r="K454" s="624" t="s">
        <v>1817</v>
      </c>
      <c r="L454" s="829" t="s">
        <v>1818</v>
      </c>
      <c r="M454" s="829">
        <v>4</v>
      </c>
      <c r="N454" s="829">
        <v>8</v>
      </c>
      <c r="O454" s="829">
        <v>4.3</v>
      </c>
      <c r="P454" s="729">
        <f>M454*N454</f>
        <v>32</v>
      </c>
      <c r="Q454" s="730">
        <f t="shared" ref="Q454:Q455" si="81">O454*P454</f>
        <v>137.6</v>
      </c>
      <c r="R454" s="731"/>
      <c r="S454" s="731"/>
      <c r="T454" s="732" t="s">
        <v>1118</v>
      </c>
      <c r="U454" s="733"/>
      <c r="V454" s="733"/>
      <c r="W454" s="733"/>
      <c r="X454" s="734" t="s">
        <v>1819</v>
      </c>
      <c r="Y454" s="733" t="s">
        <v>1787</v>
      </c>
      <c r="Z454" s="733" t="s">
        <v>794</v>
      </c>
      <c r="AA454" s="930"/>
      <c r="AB454" s="736"/>
      <c r="AC454" s="735"/>
      <c r="AD454" s="736"/>
      <c r="AE454" s="760"/>
      <c r="AF454" s="830">
        <v>13</v>
      </c>
      <c r="AG454" s="733" t="s">
        <v>1820</v>
      </c>
      <c r="AH454" s="734" t="s">
        <v>833</v>
      </c>
      <c r="AI454" s="737" t="s">
        <v>1821</v>
      </c>
      <c r="AJ454" s="553"/>
      <c r="AK454" s="900"/>
      <c r="AL454" s="901"/>
      <c r="AM454" s="902"/>
      <c r="AN454" s="903"/>
      <c r="AO454" s="904">
        <v>43656</v>
      </c>
      <c r="AP454" s="905"/>
      <c r="AQ454" s="902">
        <v>43661</v>
      </c>
      <c r="AR454" s="903"/>
      <c r="AS454" s="904">
        <v>43665</v>
      </c>
      <c r="AT454" s="905"/>
      <c r="AU454" s="902"/>
      <c r="AV454" s="903"/>
      <c r="AW454" s="904">
        <v>43690</v>
      </c>
      <c r="AX454" s="906"/>
      <c r="AY454" s="904">
        <v>43707</v>
      </c>
      <c r="AZ454" s="907"/>
    </row>
    <row r="455" spans="1:52" s="908" customFormat="1" ht="27">
      <c r="A455" s="1097"/>
      <c r="B455" s="1112"/>
      <c r="C455" s="620"/>
      <c r="D455" s="620"/>
      <c r="E455" s="621"/>
      <c r="F455" s="623"/>
      <c r="G455" s="623"/>
      <c r="H455" s="621"/>
      <c r="I455" s="621"/>
      <c r="J455" s="620"/>
      <c r="K455" s="621"/>
      <c r="L455" s="831"/>
      <c r="M455" s="831"/>
      <c r="N455" s="831"/>
      <c r="O455" s="831"/>
      <c r="P455" s="833">
        <f t="shared" ref="P455" si="82">SUM(M455*N455)</f>
        <v>0</v>
      </c>
      <c r="Q455" s="722">
        <f t="shared" si="81"/>
        <v>0</v>
      </c>
      <c r="R455" s="630"/>
      <c r="S455" s="630"/>
      <c r="T455" s="742"/>
      <c r="U455" s="633"/>
      <c r="V455" s="633"/>
      <c r="W455" s="633"/>
      <c r="X455" s="632"/>
      <c r="Y455" s="633"/>
      <c r="Z455" s="633"/>
      <c r="AA455" s="931"/>
      <c r="AB455" s="634"/>
      <c r="AC455" s="635"/>
      <c r="AD455" s="634"/>
      <c r="AE455" s="761"/>
      <c r="AF455" s="637"/>
      <c r="AG455" s="633"/>
      <c r="AH455" s="632"/>
      <c r="AI455" s="646" t="s">
        <v>1822</v>
      </c>
      <c r="AJ455" s="553"/>
      <c r="AK455" s="900"/>
      <c r="AL455" s="901"/>
      <c r="AM455" s="902"/>
      <c r="AN455" s="903"/>
      <c r="AO455" s="904"/>
      <c r="AP455" s="905"/>
      <c r="AQ455" s="902"/>
      <c r="AR455" s="903"/>
      <c r="AS455" s="904"/>
      <c r="AT455" s="905"/>
      <c r="AU455" s="902"/>
      <c r="AV455" s="903"/>
      <c r="AW455" s="904"/>
      <c r="AX455" s="906"/>
      <c r="AY455" s="904"/>
      <c r="AZ455" s="907"/>
    </row>
    <row r="456" spans="1:52" s="908" customFormat="1" ht="17.25">
      <c r="A456" s="1097"/>
      <c r="B456" s="1112"/>
      <c r="C456" s="647"/>
      <c r="D456" s="647"/>
      <c r="E456" s="648"/>
      <c r="F456" s="648"/>
      <c r="G456" s="648"/>
      <c r="H456" s="648"/>
      <c r="I456" s="648"/>
      <c r="J456" s="647"/>
      <c r="K456" s="648"/>
      <c r="L456" s="932" t="s">
        <v>869</v>
      </c>
      <c r="M456" s="933"/>
      <c r="N456" s="933"/>
      <c r="O456" s="934"/>
      <c r="P456" s="649">
        <f>SUM(P454:P455)*J454</f>
        <v>0</v>
      </c>
      <c r="Q456" s="650">
        <f>SUM(Q454:Q455)*J454</f>
        <v>0</v>
      </c>
      <c r="R456" s="651"/>
      <c r="S456" s="651"/>
      <c r="T456" s="652"/>
      <c r="U456" s="654"/>
      <c r="V456" s="654"/>
      <c r="W456" s="654"/>
      <c r="X456" s="655"/>
      <c r="Y456" s="654"/>
      <c r="Z456" s="654"/>
      <c r="AA456" s="935"/>
      <c r="AB456" s="656"/>
      <c r="AC456" s="657"/>
      <c r="AD456" s="656"/>
      <c r="AE456" s="658"/>
      <c r="AF456" s="653"/>
      <c r="AG456" s="654"/>
      <c r="AH456" s="660"/>
      <c r="AI456" s="745"/>
      <c r="AJ456" s="553"/>
      <c r="AK456" s="900"/>
      <c r="AL456" s="901"/>
      <c r="AM456" s="902"/>
      <c r="AN456" s="903"/>
      <c r="AO456" s="904"/>
      <c r="AP456" s="905"/>
      <c r="AQ456" s="902"/>
      <c r="AR456" s="903"/>
      <c r="AS456" s="904"/>
      <c r="AT456" s="905"/>
      <c r="AU456" s="902"/>
      <c r="AV456" s="903"/>
      <c r="AW456" s="904"/>
      <c r="AX456" s="906"/>
      <c r="AY456" s="904"/>
      <c r="AZ456" s="907"/>
    </row>
    <row r="457" spans="1:52" s="908" customFormat="1" ht="42" customHeight="1">
      <c r="A457" s="1097"/>
      <c r="B457" s="1112"/>
      <c r="C457" s="536" t="s">
        <v>1802</v>
      </c>
      <c r="D457" s="536" t="s">
        <v>1814</v>
      </c>
      <c r="E457" s="537" t="s">
        <v>1823</v>
      </c>
      <c r="F457" s="538" t="s">
        <v>1824</v>
      </c>
      <c r="G457" s="1100"/>
      <c r="H457" s="537" t="s">
        <v>1825</v>
      </c>
      <c r="I457" s="537" t="s">
        <v>1304</v>
      </c>
      <c r="J457" s="536">
        <v>1</v>
      </c>
      <c r="K457" s="5361" t="s">
        <v>363</v>
      </c>
      <c r="L457" s="540" t="s">
        <v>1818</v>
      </c>
      <c r="M457" s="541">
        <f>38*1.35</f>
        <v>51.300000000000004</v>
      </c>
      <c r="N457" s="541">
        <f>78</f>
        <v>78</v>
      </c>
      <c r="O457" s="541">
        <v>5.4</v>
      </c>
      <c r="P457" s="542">
        <f>M457*N457</f>
        <v>4001.4000000000005</v>
      </c>
      <c r="Q457" s="543">
        <f>O457*P457</f>
        <v>21607.560000000005</v>
      </c>
      <c r="R457" s="544"/>
      <c r="S457" s="544"/>
      <c r="T457" s="545" t="s">
        <v>833</v>
      </c>
      <c r="U457" s="546"/>
      <c r="V457" s="546"/>
      <c r="W457" s="546"/>
      <c r="X457" s="566" t="s">
        <v>833</v>
      </c>
      <c r="Y457" s="547" t="s">
        <v>794</v>
      </c>
      <c r="Z457" s="546" t="s">
        <v>794</v>
      </c>
      <c r="AA457" s="549"/>
      <c r="AB457" s="550"/>
      <c r="AC457" s="549"/>
      <c r="AD457" s="550"/>
      <c r="AE457" s="710"/>
      <c r="AF457" s="898">
        <v>16</v>
      </c>
      <c r="AG457" s="898" t="s">
        <v>1826</v>
      </c>
      <c r="AH457" s="1096" t="s">
        <v>1428</v>
      </c>
      <c r="AI457" s="5544" t="s">
        <v>1827</v>
      </c>
      <c r="AJ457" s="553"/>
      <c r="AK457" s="1113">
        <v>43647</v>
      </c>
      <c r="AL457" s="905"/>
      <c r="AM457" s="902"/>
      <c r="AN457" s="903"/>
      <c r="AO457" s="904">
        <v>43647</v>
      </c>
      <c r="AP457" s="905">
        <v>43648</v>
      </c>
      <c r="AQ457" s="902"/>
      <c r="AR457" s="903"/>
      <c r="AS457" s="904">
        <v>43655</v>
      </c>
      <c r="AT457" s="905">
        <v>43655</v>
      </c>
      <c r="AU457" s="902"/>
      <c r="AV457" s="903"/>
      <c r="AW457" s="904">
        <v>43690</v>
      </c>
      <c r="AX457" s="906"/>
      <c r="AY457" s="904">
        <v>43707</v>
      </c>
      <c r="AZ457" s="907"/>
    </row>
    <row r="458" spans="1:52" s="908" customFormat="1" ht="42" customHeight="1">
      <c r="A458" s="1097"/>
      <c r="B458" s="1112"/>
      <c r="C458" s="556"/>
      <c r="D458" s="556"/>
      <c r="E458" s="557"/>
      <c r="F458" s="558"/>
      <c r="G458" s="970"/>
      <c r="H458" s="557"/>
      <c r="I458" s="557"/>
      <c r="J458" s="556"/>
      <c r="K458" s="5362"/>
      <c r="L458" s="559" t="s">
        <v>1828</v>
      </c>
      <c r="M458" s="560">
        <f>38*1.35</f>
        <v>51.300000000000004</v>
      </c>
      <c r="N458" s="560">
        <f>78</f>
        <v>78</v>
      </c>
      <c r="O458" s="894">
        <v>5</v>
      </c>
      <c r="P458" s="561">
        <f>M458*N458</f>
        <v>4001.4000000000005</v>
      </c>
      <c r="Q458" s="562">
        <f>O458*P458</f>
        <v>20007.000000000004</v>
      </c>
      <c r="R458" s="563"/>
      <c r="S458" s="563"/>
      <c r="T458" s="564"/>
      <c r="U458" s="565"/>
      <c r="V458" s="565"/>
      <c r="W458" s="565"/>
      <c r="X458" s="566"/>
      <c r="Y458" s="566"/>
      <c r="Z458" s="565"/>
      <c r="AA458" s="568"/>
      <c r="AB458" s="569"/>
      <c r="AC458" s="568"/>
      <c r="AD458" s="569"/>
      <c r="AE458" s="570"/>
      <c r="AF458" s="619"/>
      <c r="AG458" s="619"/>
      <c r="AH458" s="891"/>
      <c r="AI458" s="5545"/>
      <c r="AJ458" s="553"/>
      <c r="AK458" s="1113"/>
      <c r="AL458" s="905"/>
      <c r="AM458" s="902"/>
      <c r="AN458" s="903"/>
      <c r="AO458" s="904"/>
      <c r="AP458" s="905"/>
      <c r="AQ458" s="902"/>
      <c r="AR458" s="903"/>
      <c r="AS458" s="904"/>
      <c r="AT458" s="905"/>
      <c r="AU458" s="902"/>
      <c r="AV458" s="903"/>
      <c r="AW458" s="904"/>
      <c r="AX458" s="906"/>
      <c r="AY458" s="904"/>
      <c r="AZ458" s="907"/>
    </row>
    <row r="459" spans="1:52" s="908" customFormat="1" ht="42" customHeight="1">
      <c r="A459" s="1097"/>
      <c r="B459" s="1112"/>
      <c r="C459" s="556"/>
      <c r="D459" s="556"/>
      <c r="E459" s="557"/>
      <c r="F459" s="558"/>
      <c r="G459" s="970"/>
      <c r="H459" s="557"/>
      <c r="I459" s="557"/>
      <c r="J459" s="556"/>
      <c r="K459" s="5362"/>
      <c r="L459" s="559" t="s">
        <v>1829</v>
      </c>
      <c r="M459" s="560">
        <f>6.5+0.4</f>
        <v>6.9</v>
      </c>
      <c r="N459" s="560">
        <f>2.8+0.4</f>
        <v>3.1999999999999997</v>
      </c>
      <c r="O459" s="560">
        <v>5.4</v>
      </c>
      <c r="P459" s="561">
        <f t="shared" ref="P459:P460" si="83">M459*N459</f>
        <v>22.08</v>
      </c>
      <c r="Q459" s="562">
        <f t="shared" ref="Q459:Q460" si="84">O459*P459</f>
        <v>119.232</v>
      </c>
      <c r="R459" s="563"/>
      <c r="S459" s="563"/>
      <c r="T459" s="564"/>
      <c r="U459" s="565"/>
      <c r="V459" s="565"/>
      <c r="W459" s="565"/>
      <c r="X459" s="566"/>
      <c r="Y459" s="566"/>
      <c r="Z459" s="565"/>
      <c r="AA459" s="568"/>
      <c r="AB459" s="569"/>
      <c r="AC459" s="568"/>
      <c r="AD459" s="569"/>
      <c r="AE459" s="570"/>
      <c r="AF459" s="619"/>
      <c r="AG459" s="619"/>
      <c r="AH459" s="673"/>
      <c r="AI459" s="571" t="s">
        <v>1830</v>
      </c>
      <c r="AJ459" s="553"/>
      <c r="AK459" s="1113"/>
      <c r="AL459" s="905"/>
      <c r="AM459" s="902"/>
      <c r="AN459" s="903"/>
      <c r="AO459" s="904"/>
      <c r="AP459" s="905"/>
      <c r="AQ459" s="902"/>
      <c r="AR459" s="903"/>
      <c r="AS459" s="904"/>
      <c r="AT459" s="905"/>
      <c r="AU459" s="902"/>
      <c r="AV459" s="903"/>
      <c r="AW459" s="904"/>
      <c r="AX459" s="906"/>
      <c r="AY459" s="904"/>
      <c r="AZ459" s="907"/>
    </row>
    <row r="460" spans="1:52" s="908" customFormat="1" ht="42" customHeight="1">
      <c r="A460" s="1097"/>
      <c r="B460" s="1112"/>
      <c r="C460" s="556"/>
      <c r="D460" s="556"/>
      <c r="E460" s="557"/>
      <c r="F460" s="558"/>
      <c r="G460" s="970"/>
      <c r="H460" s="557"/>
      <c r="I460" s="557"/>
      <c r="J460" s="556"/>
      <c r="K460" s="5362"/>
      <c r="L460" s="559" t="s">
        <v>1831</v>
      </c>
      <c r="M460" s="560">
        <v>10</v>
      </c>
      <c r="N460" s="560">
        <v>13</v>
      </c>
      <c r="O460" s="560">
        <v>10</v>
      </c>
      <c r="P460" s="561">
        <f t="shared" si="83"/>
        <v>130</v>
      </c>
      <c r="Q460" s="562">
        <f t="shared" si="84"/>
        <v>1300</v>
      </c>
      <c r="R460" s="563"/>
      <c r="S460" s="563"/>
      <c r="T460" s="564"/>
      <c r="U460" s="565"/>
      <c r="V460" s="565"/>
      <c r="W460" s="565"/>
      <c r="X460" s="566"/>
      <c r="Y460" s="566"/>
      <c r="Z460" s="565"/>
      <c r="AA460" s="568"/>
      <c r="AB460" s="569"/>
      <c r="AC460" s="568"/>
      <c r="AD460" s="569"/>
      <c r="AE460" s="570"/>
      <c r="AF460" s="619"/>
      <c r="AG460" s="619"/>
      <c r="AH460" s="673"/>
      <c r="AI460" s="571" t="s">
        <v>1832</v>
      </c>
      <c r="AJ460" s="553"/>
      <c r="AK460" s="1113"/>
      <c r="AL460" s="905"/>
      <c r="AM460" s="902"/>
      <c r="AN460" s="903"/>
      <c r="AO460" s="904"/>
      <c r="AP460" s="905"/>
      <c r="AQ460" s="902"/>
      <c r="AR460" s="903"/>
      <c r="AS460" s="904"/>
      <c r="AT460" s="905"/>
      <c r="AU460" s="902"/>
      <c r="AV460" s="903"/>
      <c r="AW460" s="904"/>
      <c r="AX460" s="906"/>
      <c r="AY460" s="904"/>
      <c r="AZ460" s="907"/>
    </row>
    <row r="461" spans="1:52" s="908" customFormat="1" ht="42" customHeight="1">
      <c r="A461" s="1097"/>
      <c r="B461" s="1112"/>
      <c r="C461" s="556"/>
      <c r="D461" s="556"/>
      <c r="E461" s="557"/>
      <c r="F461" s="558"/>
      <c r="G461" s="970"/>
      <c r="H461" s="557"/>
      <c r="I461" s="557"/>
      <c r="J461" s="556"/>
      <c r="K461" s="5362"/>
      <c r="L461" s="1107" t="s">
        <v>1833</v>
      </c>
      <c r="M461" s="560"/>
      <c r="N461" s="560"/>
      <c r="O461" s="560"/>
      <c r="P461" s="561">
        <f>SUM(M461*N461)</f>
        <v>0</v>
      </c>
      <c r="Q461" s="562">
        <f>O461*P461</f>
        <v>0</v>
      </c>
      <c r="R461" s="563"/>
      <c r="S461" s="563"/>
      <c r="T461" s="564"/>
      <c r="U461" s="565"/>
      <c r="V461" s="565"/>
      <c r="W461" s="565"/>
      <c r="X461" s="566"/>
      <c r="Y461" s="566"/>
      <c r="Z461" s="565"/>
      <c r="AA461" s="568"/>
      <c r="AB461" s="569"/>
      <c r="AC461" s="568"/>
      <c r="AD461" s="569"/>
      <c r="AE461" s="570"/>
      <c r="AF461" s="619"/>
      <c r="AG461" s="619"/>
      <c r="AH461" s="673"/>
      <c r="AI461" s="571" t="s">
        <v>1834</v>
      </c>
      <c r="AJ461" s="553"/>
      <c r="AK461" s="1113"/>
      <c r="AL461" s="905"/>
      <c r="AM461" s="902"/>
      <c r="AN461" s="903"/>
      <c r="AO461" s="904"/>
      <c r="AP461" s="905"/>
      <c r="AQ461" s="902"/>
      <c r="AR461" s="903"/>
      <c r="AS461" s="904"/>
      <c r="AT461" s="905"/>
      <c r="AU461" s="902"/>
      <c r="AV461" s="903"/>
      <c r="AW461" s="904"/>
      <c r="AX461" s="906"/>
      <c r="AY461" s="904"/>
      <c r="AZ461" s="907"/>
    </row>
    <row r="462" spans="1:52" s="908" customFormat="1" ht="42" customHeight="1">
      <c r="A462" s="1097"/>
      <c r="B462" s="1112"/>
      <c r="C462" s="580" t="str">
        <f>C457</f>
        <v>WP-6</v>
      </c>
      <c r="D462" s="580"/>
      <c r="E462" s="581"/>
      <c r="F462" s="581"/>
      <c r="G462" s="973"/>
      <c r="H462" s="581"/>
      <c r="I462" s="581"/>
      <c r="J462" s="580"/>
      <c r="K462" s="5363"/>
      <c r="L462" s="582" t="s">
        <v>1835</v>
      </c>
      <c r="M462" s="583"/>
      <c r="N462" s="583"/>
      <c r="O462" s="584"/>
      <c r="P462" s="605">
        <f>SUM(P457:P461)*J457</f>
        <v>8154.880000000001</v>
      </c>
      <c r="Q462" s="586">
        <f>SUM(Q457:Q461)*J457</f>
        <v>43033.792000000016</v>
      </c>
      <c r="R462" s="587"/>
      <c r="S462" s="587"/>
      <c r="T462" s="588"/>
      <c r="U462" s="589"/>
      <c r="V462" s="589"/>
      <c r="W462" s="589"/>
      <c r="X462" s="590"/>
      <c r="Y462" s="590"/>
      <c r="Z462" s="589"/>
      <c r="AA462" s="591"/>
      <c r="AB462" s="592"/>
      <c r="AC462" s="591"/>
      <c r="AD462" s="592"/>
      <c r="AE462" s="593"/>
      <c r="AF462" s="607"/>
      <c r="AG462" s="607"/>
      <c r="AH462" s="699"/>
      <c r="AI462" s="595" t="s">
        <v>1836</v>
      </c>
      <c r="AJ462" s="553" t="str">
        <f>I457</f>
        <v>B</v>
      </c>
      <c r="AK462" s="1113"/>
      <c r="AL462" s="905"/>
      <c r="AM462" s="902"/>
      <c r="AN462" s="903"/>
      <c r="AO462" s="904"/>
      <c r="AP462" s="905"/>
      <c r="AQ462" s="902"/>
      <c r="AR462" s="903"/>
      <c r="AS462" s="904"/>
      <c r="AT462" s="905"/>
      <c r="AU462" s="902"/>
      <c r="AV462" s="903"/>
      <c r="AW462" s="904"/>
      <c r="AX462" s="906"/>
      <c r="AY462" s="904"/>
      <c r="AZ462" s="907"/>
    </row>
    <row r="463" spans="1:52" s="610" customFormat="1" ht="42" customHeight="1">
      <c r="A463" s="1097"/>
      <c r="B463" s="1112"/>
      <c r="C463" s="536" t="s">
        <v>1802</v>
      </c>
      <c r="D463" s="536" t="s">
        <v>1837</v>
      </c>
      <c r="E463" s="537" t="s">
        <v>1838</v>
      </c>
      <c r="F463" s="538" t="s">
        <v>1839</v>
      </c>
      <c r="G463" s="537"/>
      <c r="H463" s="537" t="s">
        <v>1840</v>
      </c>
      <c r="I463" s="537" t="s">
        <v>1841</v>
      </c>
      <c r="J463" s="536">
        <v>1</v>
      </c>
      <c r="K463" s="5361" t="s">
        <v>790</v>
      </c>
      <c r="L463" s="540" t="s">
        <v>819</v>
      </c>
      <c r="M463" s="541">
        <v>30</v>
      </c>
      <c r="N463" s="541">
        <v>60</v>
      </c>
      <c r="O463" s="541">
        <v>5.8</v>
      </c>
      <c r="P463" s="542">
        <f t="shared" ref="P463:P465" si="85">M463*N463</f>
        <v>1800</v>
      </c>
      <c r="Q463" s="543">
        <f t="shared" ref="Q463:Q465" si="86">O463*P463</f>
        <v>10440</v>
      </c>
      <c r="R463" s="544"/>
      <c r="S463" s="544"/>
      <c r="T463" s="545" t="s">
        <v>833</v>
      </c>
      <c r="U463" s="546"/>
      <c r="V463" s="546"/>
      <c r="W463" s="546"/>
      <c r="X463" s="566" t="s">
        <v>833</v>
      </c>
      <c r="Y463" s="547" t="s">
        <v>1366</v>
      </c>
      <c r="Z463" s="546" t="s">
        <v>794</v>
      </c>
      <c r="AA463" s="549"/>
      <c r="AB463" s="550"/>
      <c r="AC463" s="549"/>
      <c r="AD463" s="550"/>
      <c r="AE463" s="823"/>
      <c r="AF463" s="898">
        <v>16</v>
      </c>
      <c r="AG463" s="546" t="s">
        <v>1842</v>
      </c>
      <c r="AH463" s="899" t="s">
        <v>833</v>
      </c>
      <c r="AI463" s="552" t="s">
        <v>906</v>
      </c>
      <c r="AJ463" s="553"/>
      <c r="AK463" s="900"/>
      <c r="AL463" s="901"/>
      <c r="AM463" s="902"/>
      <c r="AN463" s="903"/>
      <c r="AO463" s="904">
        <v>43656</v>
      </c>
      <c r="AP463" s="905"/>
      <c r="AQ463" s="902">
        <v>43661</v>
      </c>
      <c r="AR463" s="903"/>
      <c r="AS463" s="904">
        <v>43665</v>
      </c>
      <c r="AT463" s="905"/>
      <c r="AU463" s="902"/>
      <c r="AV463" s="903"/>
      <c r="AW463" s="904">
        <v>43690</v>
      </c>
      <c r="AX463" s="906"/>
      <c r="AY463" s="904">
        <v>43707</v>
      </c>
      <c r="AZ463" s="907"/>
    </row>
    <row r="464" spans="1:52" s="610" customFormat="1" ht="42" customHeight="1">
      <c r="A464" s="1097"/>
      <c r="B464" s="1112"/>
      <c r="C464" s="556"/>
      <c r="D464" s="556"/>
      <c r="E464" s="557"/>
      <c r="F464" s="558"/>
      <c r="G464" s="557"/>
      <c r="H464" s="557"/>
      <c r="I464" s="557"/>
      <c r="J464" s="556"/>
      <c r="K464" s="5362"/>
      <c r="L464" s="559" t="s">
        <v>907</v>
      </c>
      <c r="M464" s="560">
        <v>17</v>
      </c>
      <c r="N464" s="560">
        <v>60</v>
      </c>
      <c r="O464" s="560">
        <v>4.75</v>
      </c>
      <c r="P464" s="561">
        <f t="shared" si="85"/>
        <v>1020</v>
      </c>
      <c r="Q464" s="562">
        <f t="shared" si="86"/>
        <v>4845</v>
      </c>
      <c r="R464" s="563"/>
      <c r="S464" s="563"/>
      <c r="T464" s="564"/>
      <c r="U464" s="565"/>
      <c r="V464" s="565"/>
      <c r="W464" s="565"/>
      <c r="X464" s="566"/>
      <c r="Y464" s="566"/>
      <c r="Z464" s="565"/>
      <c r="AA464" s="568"/>
      <c r="AB464" s="568"/>
      <c r="AC464" s="568"/>
      <c r="AD464" s="568"/>
      <c r="AE464" s="1009"/>
      <c r="AF464" s="619"/>
      <c r="AG464" s="565"/>
      <c r="AH464" s="673"/>
      <c r="AI464" s="571" t="s">
        <v>1834</v>
      </c>
      <c r="AJ464" s="553"/>
      <c r="AK464" s="900"/>
      <c r="AL464" s="901"/>
      <c r="AM464" s="902"/>
      <c r="AN464" s="903"/>
      <c r="AO464" s="904"/>
      <c r="AP464" s="905"/>
      <c r="AQ464" s="902"/>
      <c r="AR464" s="903"/>
      <c r="AS464" s="904"/>
      <c r="AT464" s="905"/>
      <c r="AU464" s="902"/>
      <c r="AV464" s="903"/>
      <c r="AW464" s="904"/>
      <c r="AX464" s="906"/>
      <c r="AY464" s="904"/>
      <c r="AZ464" s="907"/>
    </row>
    <row r="465" spans="1:52" s="610" customFormat="1" ht="42" customHeight="1">
      <c r="A465" s="1097"/>
      <c r="B465" s="1112"/>
      <c r="C465" s="556"/>
      <c r="D465" s="556"/>
      <c r="E465" s="557"/>
      <c r="F465" s="558"/>
      <c r="G465" s="970"/>
      <c r="H465" s="557"/>
      <c r="I465" s="557"/>
      <c r="J465" s="556"/>
      <c r="K465" s="5362"/>
      <c r="L465" s="559" t="s">
        <v>921</v>
      </c>
      <c r="M465" s="616">
        <f>6.5+0.4</f>
        <v>6.9</v>
      </c>
      <c r="N465" s="616">
        <f>2.8+0.4</f>
        <v>3.1999999999999997</v>
      </c>
      <c r="O465" s="705">
        <v>5.8</v>
      </c>
      <c r="P465" s="614">
        <f t="shared" si="85"/>
        <v>22.08</v>
      </c>
      <c r="Q465" s="574">
        <f t="shared" si="86"/>
        <v>128.06399999999999</v>
      </c>
      <c r="R465" s="563"/>
      <c r="S465" s="563"/>
      <c r="T465" s="564"/>
      <c r="U465" s="565"/>
      <c r="V465" s="565"/>
      <c r="W465" s="565"/>
      <c r="X465" s="566"/>
      <c r="Y465" s="566"/>
      <c r="Z465" s="565"/>
      <c r="AA465" s="568"/>
      <c r="AB465" s="569"/>
      <c r="AC465" s="568"/>
      <c r="AD465" s="569"/>
      <c r="AE465" s="1009"/>
      <c r="AF465" s="619"/>
      <c r="AG465" s="565"/>
      <c r="AH465" s="673"/>
      <c r="AI465" s="571"/>
      <c r="AJ465" s="553"/>
      <c r="AK465" s="900"/>
      <c r="AL465" s="901"/>
      <c r="AM465" s="902"/>
      <c r="AN465" s="903"/>
      <c r="AO465" s="904"/>
      <c r="AP465" s="905"/>
      <c r="AQ465" s="902"/>
      <c r="AR465" s="903"/>
      <c r="AS465" s="904"/>
      <c r="AT465" s="905"/>
      <c r="AU465" s="902"/>
      <c r="AV465" s="903"/>
      <c r="AW465" s="904"/>
      <c r="AX465" s="906"/>
      <c r="AY465" s="904"/>
      <c r="AZ465" s="907"/>
    </row>
    <row r="466" spans="1:52" s="610" customFormat="1" ht="42" customHeight="1">
      <c r="A466" s="1097"/>
      <c r="B466" s="1112"/>
      <c r="C466" s="580" t="str">
        <f>C463</f>
        <v>WP-6</v>
      </c>
      <c r="D466" s="580"/>
      <c r="E466" s="581"/>
      <c r="F466" s="581"/>
      <c r="G466" s="581"/>
      <c r="H466" s="581"/>
      <c r="I466" s="581"/>
      <c r="J466" s="580"/>
      <c r="K466" s="5363"/>
      <c r="L466" s="582" t="s">
        <v>915</v>
      </c>
      <c r="M466" s="583"/>
      <c r="N466" s="583"/>
      <c r="O466" s="584"/>
      <c r="P466" s="928">
        <f>SUM(P463:P465)*J463</f>
        <v>2842.08</v>
      </c>
      <c r="Q466" s="586">
        <f>SUM(Q463:Q465)*J463</f>
        <v>15413.064</v>
      </c>
      <c r="R466" s="587"/>
      <c r="S466" s="587"/>
      <c r="T466" s="588"/>
      <c r="U466" s="589"/>
      <c r="V466" s="589"/>
      <c r="W466" s="589"/>
      <c r="X466" s="590"/>
      <c r="Y466" s="590"/>
      <c r="Z466" s="589"/>
      <c r="AA466" s="591"/>
      <c r="AB466" s="592"/>
      <c r="AC466" s="591"/>
      <c r="AD466" s="592"/>
      <c r="AE466" s="1036"/>
      <c r="AF466" s="607"/>
      <c r="AG466" s="589"/>
      <c r="AH466" s="699"/>
      <c r="AI466" s="595"/>
      <c r="AJ466" s="553" t="str">
        <f>I463</f>
        <v>B</v>
      </c>
      <c r="AK466" s="900"/>
      <c r="AL466" s="901"/>
      <c r="AM466" s="902"/>
      <c r="AN466" s="903"/>
      <c r="AO466" s="904"/>
      <c r="AP466" s="905"/>
      <c r="AQ466" s="902"/>
      <c r="AR466" s="903"/>
      <c r="AS466" s="904"/>
      <c r="AT466" s="905"/>
      <c r="AU466" s="902"/>
      <c r="AV466" s="903"/>
      <c r="AW466" s="904"/>
      <c r="AX466" s="906"/>
      <c r="AY466" s="904"/>
      <c r="AZ466" s="907"/>
    </row>
    <row r="467" spans="1:52" s="610" customFormat="1" ht="42" customHeight="1">
      <c r="A467" s="1097"/>
      <c r="B467" s="1112"/>
      <c r="C467" s="536" t="s">
        <v>1802</v>
      </c>
      <c r="D467" s="536" t="s">
        <v>1843</v>
      </c>
      <c r="E467" s="537" t="s">
        <v>1844</v>
      </c>
      <c r="F467" s="538" t="s">
        <v>1845</v>
      </c>
      <c r="G467" s="537"/>
      <c r="H467" s="557" t="s">
        <v>1846</v>
      </c>
      <c r="I467" s="537" t="s">
        <v>1841</v>
      </c>
      <c r="J467" s="536">
        <v>1</v>
      </c>
      <c r="K467" s="5361" t="s">
        <v>1847</v>
      </c>
      <c r="L467" s="537" t="s">
        <v>1848</v>
      </c>
      <c r="M467" s="706">
        <f>20*1.143</f>
        <v>22.86</v>
      </c>
      <c r="N467" s="706">
        <v>28</v>
      </c>
      <c r="O467" s="706">
        <v>6.15</v>
      </c>
      <c r="P467" s="708">
        <f t="shared" ref="P467:P468" si="87">M467*N467</f>
        <v>640.07999999999993</v>
      </c>
      <c r="Q467" s="709">
        <f t="shared" ref="Q467:Q468" si="88">O467*P467</f>
        <v>3936.4919999999997</v>
      </c>
      <c r="R467" s="544"/>
      <c r="S467" s="544"/>
      <c r="T467" s="545" t="s">
        <v>833</v>
      </c>
      <c r="U467" s="546"/>
      <c r="V467" s="546"/>
      <c r="W467" s="546"/>
      <c r="X467" s="566" t="s">
        <v>833</v>
      </c>
      <c r="Y467" s="547" t="s">
        <v>794</v>
      </c>
      <c r="Z467" s="546" t="s">
        <v>1124</v>
      </c>
      <c r="AA467" s="549"/>
      <c r="AB467" s="550"/>
      <c r="AC467" s="549"/>
      <c r="AD467" s="550"/>
      <c r="AE467" s="823"/>
      <c r="AF467" s="898">
        <v>16</v>
      </c>
      <c r="AG467" s="546" t="s">
        <v>1849</v>
      </c>
      <c r="AH467" s="899" t="s">
        <v>1118</v>
      </c>
      <c r="AI467" s="552" t="s">
        <v>906</v>
      </c>
      <c r="AJ467" s="553"/>
      <c r="AK467" s="900"/>
      <c r="AL467" s="901"/>
      <c r="AM467" s="902"/>
      <c r="AN467" s="903"/>
      <c r="AO467" s="904">
        <v>43656</v>
      </c>
      <c r="AP467" s="905"/>
      <c r="AQ467" s="902">
        <v>43661</v>
      </c>
      <c r="AR467" s="903"/>
      <c r="AS467" s="904">
        <v>43665</v>
      </c>
      <c r="AT467" s="905"/>
      <c r="AU467" s="902"/>
      <c r="AV467" s="903"/>
      <c r="AW467" s="904">
        <v>43690</v>
      </c>
      <c r="AX467" s="906"/>
      <c r="AY467" s="904">
        <v>43707</v>
      </c>
      <c r="AZ467" s="907"/>
    </row>
    <row r="468" spans="1:52" s="610" customFormat="1" ht="42" customHeight="1">
      <c r="A468" s="1097"/>
      <c r="B468" s="1112"/>
      <c r="C468" s="556"/>
      <c r="D468" s="556"/>
      <c r="E468" s="557"/>
      <c r="F468" s="558"/>
      <c r="G468" s="557"/>
      <c r="H468" s="557"/>
      <c r="I468" s="557"/>
      <c r="J468" s="556"/>
      <c r="K468" s="5362"/>
      <c r="L468" s="893"/>
      <c r="M468" s="894"/>
      <c r="N468" s="894"/>
      <c r="O468" s="894"/>
      <c r="P468" s="897">
        <f t="shared" si="87"/>
        <v>0</v>
      </c>
      <c r="Q468" s="1023">
        <f t="shared" si="88"/>
        <v>0</v>
      </c>
      <c r="R468" s="563"/>
      <c r="S468" s="563"/>
      <c r="T468" s="564"/>
      <c r="U468" s="565"/>
      <c r="V468" s="565"/>
      <c r="W468" s="565"/>
      <c r="X468" s="566"/>
      <c r="Y468" s="566"/>
      <c r="Z468" s="565"/>
      <c r="AA468" s="568"/>
      <c r="AB468" s="569"/>
      <c r="AC468" s="568"/>
      <c r="AD468" s="569"/>
      <c r="AE468" s="1009"/>
      <c r="AF468" s="619"/>
      <c r="AG468" s="565"/>
      <c r="AH468" s="673"/>
      <c r="AI468" s="571" t="s">
        <v>1850</v>
      </c>
      <c r="AJ468" s="553"/>
      <c r="AK468" s="900"/>
      <c r="AL468" s="901"/>
      <c r="AM468" s="902"/>
      <c r="AN468" s="903"/>
      <c r="AO468" s="904"/>
      <c r="AP468" s="905"/>
      <c r="AQ468" s="902"/>
      <c r="AR468" s="903"/>
      <c r="AS468" s="904"/>
      <c r="AT468" s="905"/>
      <c r="AU468" s="902"/>
      <c r="AV468" s="903"/>
      <c r="AW468" s="904"/>
      <c r="AX468" s="906"/>
      <c r="AY468" s="904"/>
      <c r="AZ468" s="907"/>
    </row>
    <row r="469" spans="1:52" s="610" customFormat="1" ht="42" customHeight="1">
      <c r="A469" s="1097"/>
      <c r="B469" s="1112"/>
      <c r="C469" s="580" t="str">
        <f>C467</f>
        <v>WP-6</v>
      </c>
      <c r="D469" s="580"/>
      <c r="E469" s="581"/>
      <c r="F469" s="581"/>
      <c r="G469" s="581"/>
      <c r="H469" s="581"/>
      <c r="I469" s="581"/>
      <c r="J469" s="580"/>
      <c r="K469" s="5363"/>
      <c r="L469" s="582" t="s">
        <v>915</v>
      </c>
      <c r="M469" s="583"/>
      <c r="N469" s="583"/>
      <c r="O469" s="584"/>
      <c r="P469" s="605">
        <f>SUM(P467:P468)*J467</f>
        <v>640.07999999999993</v>
      </c>
      <c r="Q469" s="586">
        <f>SUM(Q467:Q468)*J467</f>
        <v>3936.4919999999997</v>
      </c>
      <c r="R469" s="587"/>
      <c r="S469" s="587"/>
      <c r="T469" s="588"/>
      <c r="U469" s="589"/>
      <c r="V469" s="589"/>
      <c r="W469" s="589"/>
      <c r="X469" s="590"/>
      <c r="Y469" s="590"/>
      <c r="Z469" s="589"/>
      <c r="AA469" s="591"/>
      <c r="AB469" s="592"/>
      <c r="AC469" s="591"/>
      <c r="AD469" s="592"/>
      <c r="AE469" s="1036"/>
      <c r="AF469" s="607"/>
      <c r="AG469" s="589"/>
      <c r="AH469" s="699"/>
      <c r="AI469" s="595"/>
      <c r="AJ469" s="553" t="str">
        <f>I467</f>
        <v>B</v>
      </c>
      <c r="AK469" s="900"/>
      <c r="AL469" s="901"/>
      <c r="AM469" s="902"/>
      <c r="AN469" s="903"/>
      <c r="AO469" s="904"/>
      <c r="AP469" s="905"/>
      <c r="AQ469" s="902"/>
      <c r="AR469" s="903"/>
      <c r="AS469" s="904"/>
      <c r="AT469" s="905"/>
      <c r="AU469" s="902"/>
      <c r="AV469" s="903"/>
      <c r="AW469" s="904"/>
      <c r="AX469" s="906"/>
      <c r="AY469" s="904"/>
      <c r="AZ469" s="907"/>
    </row>
    <row r="470" spans="1:52" s="610" customFormat="1" ht="42" customHeight="1">
      <c r="A470" s="1097"/>
      <c r="B470" s="1112"/>
      <c r="C470" s="536" t="s">
        <v>1802</v>
      </c>
      <c r="D470" s="536" t="s">
        <v>1851</v>
      </c>
      <c r="E470" s="537" t="s">
        <v>1852</v>
      </c>
      <c r="F470" s="538" t="s">
        <v>1853</v>
      </c>
      <c r="G470" s="537"/>
      <c r="H470" s="557" t="s">
        <v>1854</v>
      </c>
      <c r="I470" s="537" t="s">
        <v>1855</v>
      </c>
      <c r="J470" s="536">
        <v>1</v>
      </c>
      <c r="K470" s="5361" t="s">
        <v>790</v>
      </c>
      <c r="L470" s="540" t="s">
        <v>791</v>
      </c>
      <c r="M470" s="541">
        <f>18*1.74</f>
        <v>31.32</v>
      </c>
      <c r="N470" s="541">
        <v>20</v>
      </c>
      <c r="O470" s="541">
        <v>7.4</v>
      </c>
      <c r="P470" s="542">
        <f t="shared" ref="P470:P473" si="89">M470*N470</f>
        <v>626.4</v>
      </c>
      <c r="Q470" s="543">
        <f t="shared" ref="Q470:Q473" si="90">O470*P470</f>
        <v>4635.3599999999997</v>
      </c>
      <c r="R470" s="544"/>
      <c r="S470" s="544"/>
      <c r="T470" s="545" t="s">
        <v>1118</v>
      </c>
      <c r="U470" s="546"/>
      <c r="V470" s="546"/>
      <c r="W470" s="546"/>
      <c r="X470" s="566" t="s">
        <v>1118</v>
      </c>
      <c r="Y470" s="547" t="s">
        <v>794</v>
      </c>
      <c r="Z470" s="546" t="s">
        <v>1531</v>
      </c>
      <c r="AA470" s="549"/>
      <c r="AB470" s="550"/>
      <c r="AC470" s="549"/>
      <c r="AD470" s="550"/>
      <c r="AE470" s="823"/>
      <c r="AF470" s="898">
        <v>17</v>
      </c>
      <c r="AG470" s="546" t="s">
        <v>1856</v>
      </c>
      <c r="AH470" s="899" t="s">
        <v>833</v>
      </c>
      <c r="AI470" s="552" t="s">
        <v>1857</v>
      </c>
      <c r="AJ470" s="553"/>
      <c r="AK470" s="900"/>
      <c r="AL470" s="901"/>
      <c r="AM470" s="902"/>
      <c r="AN470" s="903"/>
      <c r="AO470" s="904">
        <v>43656</v>
      </c>
      <c r="AP470" s="905"/>
      <c r="AQ470" s="902">
        <v>43661</v>
      </c>
      <c r="AR470" s="903"/>
      <c r="AS470" s="904">
        <v>43665</v>
      </c>
      <c r="AT470" s="905"/>
      <c r="AU470" s="902"/>
      <c r="AV470" s="903"/>
      <c r="AW470" s="904">
        <v>43690</v>
      </c>
      <c r="AX470" s="906"/>
      <c r="AY470" s="904">
        <v>43707</v>
      </c>
      <c r="AZ470" s="907"/>
    </row>
    <row r="471" spans="1:52" s="610" customFormat="1" ht="42" customHeight="1">
      <c r="A471" s="1097"/>
      <c r="B471" s="1112"/>
      <c r="C471" s="556"/>
      <c r="D471" s="556"/>
      <c r="E471" s="557"/>
      <c r="F471" s="558"/>
      <c r="G471" s="557"/>
      <c r="H471" s="557"/>
      <c r="I471" s="557"/>
      <c r="J471" s="556"/>
      <c r="K471" s="5362"/>
      <c r="L471" s="559" t="s">
        <v>1858</v>
      </c>
      <c r="M471" s="560">
        <f>30*1.74</f>
        <v>52.2</v>
      </c>
      <c r="N471" s="560">
        <v>24</v>
      </c>
      <c r="O471" s="560">
        <v>4.8</v>
      </c>
      <c r="P471" s="561">
        <f t="shared" si="89"/>
        <v>1252.8000000000002</v>
      </c>
      <c r="Q471" s="562">
        <f t="shared" si="90"/>
        <v>6013.4400000000005</v>
      </c>
      <c r="R471" s="563"/>
      <c r="S471" s="563"/>
      <c r="T471" s="564"/>
      <c r="U471" s="565"/>
      <c r="V471" s="565"/>
      <c r="W471" s="565"/>
      <c r="X471" s="566"/>
      <c r="Y471" s="566"/>
      <c r="Z471" s="565"/>
      <c r="AA471" s="568"/>
      <c r="AB471" s="569"/>
      <c r="AC471" s="568"/>
      <c r="AD471" s="569"/>
      <c r="AE471" s="1009"/>
      <c r="AF471" s="619"/>
      <c r="AG471" s="565"/>
      <c r="AH471" s="673"/>
      <c r="AI471" s="571" t="s">
        <v>1859</v>
      </c>
      <c r="AJ471" s="553"/>
      <c r="AK471" s="900"/>
      <c r="AL471" s="901"/>
      <c r="AM471" s="902"/>
      <c r="AN471" s="903"/>
      <c r="AO471" s="904"/>
      <c r="AP471" s="905"/>
      <c r="AQ471" s="902"/>
      <c r="AR471" s="903"/>
      <c r="AS471" s="904"/>
      <c r="AT471" s="905"/>
      <c r="AU471" s="902"/>
      <c r="AV471" s="903"/>
      <c r="AW471" s="904"/>
      <c r="AX471" s="906"/>
      <c r="AY471" s="904"/>
      <c r="AZ471" s="907"/>
    </row>
    <row r="472" spans="1:52" s="610" customFormat="1" ht="42" customHeight="1">
      <c r="A472" s="1097"/>
      <c r="B472" s="1112"/>
      <c r="C472" s="556"/>
      <c r="D472" s="556"/>
      <c r="E472" s="557"/>
      <c r="F472" s="558"/>
      <c r="G472" s="557"/>
      <c r="H472" s="557"/>
      <c r="I472" s="557"/>
      <c r="J472" s="556"/>
      <c r="K472" s="5362"/>
      <c r="L472" s="559" t="s">
        <v>1860</v>
      </c>
      <c r="M472" s="560">
        <f>30*1.74</f>
        <v>52.2</v>
      </c>
      <c r="N472" s="560">
        <v>24</v>
      </c>
      <c r="O472" s="560">
        <v>4.5</v>
      </c>
      <c r="P472" s="561">
        <f t="shared" si="89"/>
        <v>1252.8000000000002</v>
      </c>
      <c r="Q472" s="562">
        <f t="shared" si="90"/>
        <v>5637.6</v>
      </c>
      <c r="R472" s="563"/>
      <c r="S472" s="563"/>
      <c r="T472" s="564"/>
      <c r="U472" s="565"/>
      <c r="V472" s="565"/>
      <c r="W472" s="565"/>
      <c r="X472" s="566"/>
      <c r="Y472" s="566"/>
      <c r="Z472" s="565"/>
      <c r="AA472" s="568"/>
      <c r="AB472" s="569"/>
      <c r="AC472" s="568"/>
      <c r="AD472" s="569"/>
      <c r="AE472" s="1009"/>
      <c r="AF472" s="619"/>
      <c r="AG472" s="565"/>
      <c r="AH472" s="673"/>
      <c r="AI472" s="571"/>
      <c r="AJ472" s="553"/>
      <c r="AK472" s="900"/>
      <c r="AL472" s="901"/>
      <c r="AM472" s="902"/>
      <c r="AN472" s="903"/>
      <c r="AO472" s="904"/>
      <c r="AP472" s="905"/>
      <c r="AQ472" s="902"/>
      <c r="AR472" s="903"/>
      <c r="AS472" s="904"/>
      <c r="AT472" s="905"/>
      <c r="AU472" s="902"/>
      <c r="AV472" s="903"/>
      <c r="AW472" s="904"/>
      <c r="AX472" s="906"/>
      <c r="AY472" s="904"/>
      <c r="AZ472" s="907"/>
    </row>
    <row r="473" spans="1:52" s="610" customFormat="1" ht="42" customHeight="1">
      <c r="A473" s="1097"/>
      <c r="B473" s="1112"/>
      <c r="C473" s="556"/>
      <c r="D473" s="556"/>
      <c r="E473" s="557"/>
      <c r="F473" s="558"/>
      <c r="G473" s="558"/>
      <c r="H473" s="557"/>
      <c r="I473" s="557"/>
      <c r="J473" s="556"/>
      <c r="K473" s="5362"/>
      <c r="L473" s="611"/>
      <c r="M473" s="612"/>
      <c r="N473" s="612"/>
      <c r="O473" s="613"/>
      <c r="P473" s="614">
        <f t="shared" si="89"/>
        <v>0</v>
      </c>
      <c r="Q473" s="615">
        <f t="shared" si="90"/>
        <v>0</v>
      </c>
      <c r="R473" s="563"/>
      <c r="S473" s="563"/>
      <c r="T473" s="564"/>
      <c r="U473" s="565"/>
      <c r="V473" s="565"/>
      <c r="W473" s="565"/>
      <c r="X473" s="566"/>
      <c r="Y473" s="566"/>
      <c r="Z473" s="565"/>
      <c r="AA473" s="568"/>
      <c r="AB473" s="569"/>
      <c r="AC473" s="568"/>
      <c r="AD473" s="569"/>
      <c r="AE473" s="1009"/>
      <c r="AF473" s="619"/>
      <c r="AG473" s="565"/>
      <c r="AH473" s="673"/>
      <c r="AI473" s="571"/>
      <c r="AJ473" s="553"/>
      <c r="AK473" s="900"/>
      <c r="AL473" s="901"/>
      <c r="AM473" s="902"/>
      <c r="AN473" s="903"/>
      <c r="AO473" s="904"/>
      <c r="AP473" s="905"/>
      <c r="AQ473" s="902"/>
      <c r="AR473" s="903"/>
      <c r="AS473" s="904"/>
      <c r="AT473" s="905"/>
      <c r="AU473" s="902"/>
      <c r="AV473" s="903"/>
      <c r="AW473" s="904"/>
      <c r="AX473" s="906"/>
      <c r="AY473" s="904"/>
      <c r="AZ473" s="907"/>
    </row>
    <row r="474" spans="1:52" s="610" customFormat="1" ht="42" customHeight="1">
      <c r="A474" s="1097"/>
      <c r="B474" s="1112"/>
      <c r="C474" s="580" t="str">
        <f>C470</f>
        <v>WP-6</v>
      </c>
      <c r="D474" s="580"/>
      <c r="E474" s="581"/>
      <c r="F474" s="581"/>
      <c r="G474" s="581"/>
      <c r="H474" s="581"/>
      <c r="I474" s="581"/>
      <c r="J474" s="580"/>
      <c r="K474" s="5363"/>
      <c r="L474" s="582" t="s">
        <v>915</v>
      </c>
      <c r="M474" s="583"/>
      <c r="N474" s="583"/>
      <c r="O474" s="584"/>
      <c r="P474" s="605">
        <f>SUM(P470:P473)*J470</f>
        <v>3132.0000000000005</v>
      </c>
      <c r="Q474" s="586">
        <f>SUM(Q470:Q473)*J470</f>
        <v>16286.4</v>
      </c>
      <c r="R474" s="587"/>
      <c r="S474" s="587"/>
      <c r="T474" s="588"/>
      <c r="U474" s="589"/>
      <c r="V474" s="589"/>
      <c r="W474" s="589"/>
      <c r="X474" s="590"/>
      <c r="Y474" s="590"/>
      <c r="Z474" s="589"/>
      <c r="AA474" s="591"/>
      <c r="AB474" s="592"/>
      <c r="AC474" s="591"/>
      <c r="AD474" s="592"/>
      <c r="AE474" s="1036"/>
      <c r="AF474" s="607"/>
      <c r="AG474" s="589"/>
      <c r="AH474" s="699"/>
      <c r="AI474" s="595"/>
      <c r="AJ474" s="553" t="str">
        <f>I470</f>
        <v>B</v>
      </c>
      <c r="AK474" s="900"/>
      <c r="AL474" s="901"/>
      <c r="AM474" s="902"/>
      <c r="AN474" s="903"/>
      <c r="AO474" s="904"/>
      <c r="AP474" s="905"/>
      <c r="AQ474" s="902"/>
      <c r="AR474" s="903"/>
      <c r="AS474" s="904"/>
      <c r="AT474" s="905"/>
      <c r="AU474" s="902"/>
      <c r="AV474" s="903"/>
      <c r="AW474" s="904"/>
      <c r="AX474" s="906"/>
      <c r="AY474" s="904"/>
      <c r="AZ474" s="907"/>
    </row>
    <row r="475" spans="1:52" s="610" customFormat="1" ht="42" customHeight="1">
      <c r="A475" s="1097"/>
      <c r="B475" s="1112"/>
      <c r="C475" s="536" t="s">
        <v>1802</v>
      </c>
      <c r="D475" s="536" t="s">
        <v>1861</v>
      </c>
      <c r="E475" s="537" t="s">
        <v>1862</v>
      </c>
      <c r="F475" s="538" t="s">
        <v>1863</v>
      </c>
      <c r="G475" s="537"/>
      <c r="H475" s="839" t="s">
        <v>1864</v>
      </c>
      <c r="I475" s="537" t="s">
        <v>1304</v>
      </c>
      <c r="J475" s="536">
        <v>1</v>
      </c>
      <c r="K475" s="5361" t="s">
        <v>790</v>
      </c>
      <c r="L475" s="540" t="s">
        <v>791</v>
      </c>
      <c r="M475" s="541">
        <v>21</v>
      </c>
      <c r="N475" s="541">
        <v>66</v>
      </c>
      <c r="O475" s="541">
        <v>6.3</v>
      </c>
      <c r="P475" s="542">
        <f t="shared" ref="P475:P480" si="91">M475*N475</f>
        <v>1386</v>
      </c>
      <c r="Q475" s="543">
        <f t="shared" ref="Q475:Q480" si="92">O475*P475</f>
        <v>8731.7999999999993</v>
      </c>
      <c r="R475" s="544"/>
      <c r="S475" s="544"/>
      <c r="T475" s="545" t="s">
        <v>833</v>
      </c>
      <c r="U475" s="546"/>
      <c r="V475" s="546"/>
      <c r="W475" s="546"/>
      <c r="X475" s="566" t="s">
        <v>833</v>
      </c>
      <c r="Y475" s="547" t="s">
        <v>794</v>
      </c>
      <c r="Z475" s="546" t="s">
        <v>794</v>
      </c>
      <c r="AA475" s="549"/>
      <c r="AB475" s="550"/>
      <c r="AC475" s="549"/>
      <c r="AD475" s="550"/>
      <c r="AE475" s="823"/>
      <c r="AF475" s="898">
        <v>13</v>
      </c>
      <c r="AG475" s="898" t="s">
        <v>1865</v>
      </c>
      <c r="AH475" s="1096" t="s">
        <v>833</v>
      </c>
      <c r="AI475" s="552" t="s">
        <v>906</v>
      </c>
      <c r="AJ475" s="553"/>
      <c r="AK475" s="1113">
        <v>43661</v>
      </c>
      <c r="AL475" s="905"/>
      <c r="AM475" s="902"/>
      <c r="AN475" s="903"/>
      <c r="AO475" s="904">
        <v>43661</v>
      </c>
      <c r="AP475" s="905"/>
      <c r="AQ475" s="902"/>
      <c r="AR475" s="903"/>
      <c r="AS475" s="904">
        <v>43665</v>
      </c>
      <c r="AT475" s="905"/>
      <c r="AU475" s="902"/>
      <c r="AV475" s="903"/>
      <c r="AW475" s="904">
        <v>43690</v>
      </c>
      <c r="AX475" s="906"/>
      <c r="AY475" s="904">
        <v>43707</v>
      </c>
      <c r="AZ475" s="907"/>
    </row>
    <row r="476" spans="1:52" s="610" customFormat="1" ht="42" customHeight="1">
      <c r="A476" s="1097"/>
      <c r="B476" s="1112"/>
      <c r="C476" s="556"/>
      <c r="D476" s="556"/>
      <c r="E476" s="557"/>
      <c r="F476" s="558"/>
      <c r="G476" s="557"/>
      <c r="H476" s="557"/>
      <c r="I476" s="557"/>
      <c r="J476" s="556"/>
      <c r="K476" s="5362"/>
      <c r="L476" s="559" t="s">
        <v>907</v>
      </c>
      <c r="M476" s="572">
        <v>21</v>
      </c>
      <c r="N476" s="572">
        <v>66</v>
      </c>
      <c r="O476" s="572">
        <v>5</v>
      </c>
      <c r="P476" s="573">
        <f t="shared" si="91"/>
        <v>1386</v>
      </c>
      <c r="Q476" s="574">
        <f t="shared" si="92"/>
        <v>6930</v>
      </c>
      <c r="R476" s="563"/>
      <c r="S476" s="563"/>
      <c r="T476" s="564"/>
      <c r="U476" s="565"/>
      <c r="V476" s="565"/>
      <c r="W476" s="565"/>
      <c r="X476" s="566"/>
      <c r="Y476" s="566"/>
      <c r="Z476" s="565"/>
      <c r="AA476" s="568"/>
      <c r="AB476" s="569"/>
      <c r="AC476" s="568"/>
      <c r="AD476" s="569"/>
      <c r="AE476" s="1009"/>
      <c r="AF476" s="619"/>
      <c r="AG476" s="619"/>
      <c r="AH476" s="891"/>
      <c r="AI476" s="571" t="s">
        <v>1866</v>
      </c>
      <c r="AJ476" s="553"/>
      <c r="AK476" s="1113"/>
      <c r="AL476" s="905"/>
      <c r="AM476" s="902"/>
      <c r="AN476" s="903"/>
      <c r="AO476" s="904"/>
      <c r="AP476" s="905"/>
      <c r="AQ476" s="902"/>
      <c r="AR476" s="903"/>
      <c r="AS476" s="904"/>
      <c r="AT476" s="905"/>
      <c r="AU476" s="902"/>
      <c r="AV476" s="903"/>
      <c r="AW476" s="904"/>
      <c r="AX476" s="906"/>
      <c r="AY476" s="904"/>
      <c r="AZ476" s="907"/>
    </row>
    <row r="477" spans="1:52" s="610" customFormat="1" ht="42" customHeight="1">
      <c r="A477" s="1097"/>
      <c r="B477" s="1112"/>
      <c r="C477" s="556"/>
      <c r="D477" s="556"/>
      <c r="E477" s="557"/>
      <c r="F477" s="558"/>
      <c r="G477" s="557"/>
      <c r="H477" s="557"/>
      <c r="I477" s="557"/>
      <c r="J477" s="556"/>
      <c r="K477" s="557"/>
      <c r="L477" s="559" t="s">
        <v>1867</v>
      </c>
      <c r="M477" s="572">
        <v>20</v>
      </c>
      <c r="N477" s="572">
        <v>4</v>
      </c>
      <c r="O477" s="572">
        <v>6.3</v>
      </c>
      <c r="P477" s="573">
        <f t="shared" si="91"/>
        <v>80</v>
      </c>
      <c r="Q477" s="574">
        <f t="shared" si="92"/>
        <v>504</v>
      </c>
      <c r="R477" s="563"/>
      <c r="S477" s="563"/>
      <c r="T477" s="564"/>
      <c r="U477" s="565"/>
      <c r="V477" s="565"/>
      <c r="W477" s="565"/>
      <c r="X477" s="566"/>
      <c r="Y477" s="566"/>
      <c r="Z477" s="565"/>
      <c r="AA477" s="568"/>
      <c r="AB477" s="569"/>
      <c r="AC477" s="568"/>
      <c r="AD477" s="569"/>
      <c r="AE477" s="1009"/>
      <c r="AF477" s="619"/>
      <c r="AG477" s="619"/>
      <c r="AH477" s="891"/>
      <c r="AI477" s="571" t="s">
        <v>1830</v>
      </c>
      <c r="AJ477" s="553"/>
      <c r="AK477" s="1113"/>
      <c r="AL477" s="905"/>
      <c r="AM477" s="902"/>
      <c r="AN477" s="903"/>
      <c r="AO477" s="904"/>
      <c r="AP477" s="905"/>
      <c r="AQ477" s="902"/>
      <c r="AR477" s="903"/>
      <c r="AS477" s="904"/>
      <c r="AT477" s="905"/>
      <c r="AU477" s="902"/>
      <c r="AV477" s="903"/>
      <c r="AW477" s="904"/>
      <c r="AX477" s="906"/>
      <c r="AY477" s="904"/>
      <c r="AZ477" s="907"/>
    </row>
    <row r="478" spans="1:52" s="610" customFormat="1" ht="42" customHeight="1">
      <c r="A478" s="1097"/>
      <c r="B478" s="1112"/>
      <c r="C478" s="556"/>
      <c r="D478" s="556"/>
      <c r="E478" s="557"/>
      <c r="F478" s="558"/>
      <c r="G478" s="557"/>
      <c r="H478" s="557"/>
      <c r="I478" s="557"/>
      <c r="J478" s="556"/>
      <c r="K478" s="557"/>
      <c r="L478" s="1114" t="s">
        <v>1868</v>
      </c>
      <c r="M478" s="1115">
        <v>12</v>
      </c>
      <c r="N478" s="1115">
        <v>10</v>
      </c>
      <c r="O478" s="1115">
        <v>5</v>
      </c>
      <c r="P478" s="1116">
        <f t="shared" si="91"/>
        <v>120</v>
      </c>
      <c r="Q478" s="1117">
        <f t="shared" si="92"/>
        <v>600</v>
      </c>
      <c r="R478" s="563"/>
      <c r="S478" s="563"/>
      <c r="T478" s="564"/>
      <c r="U478" s="565"/>
      <c r="V478" s="565"/>
      <c r="W478" s="565"/>
      <c r="X478" s="566"/>
      <c r="Y478" s="566"/>
      <c r="Z478" s="565"/>
      <c r="AA478" s="568"/>
      <c r="AB478" s="569"/>
      <c r="AC478" s="568"/>
      <c r="AD478" s="569"/>
      <c r="AE478" s="1009"/>
      <c r="AF478" s="619"/>
      <c r="AG478" s="619"/>
      <c r="AH478" s="891"/>
      <c r="AI478" s="571" t="s">
        <v>1869</v>
      </c>
      <c r="AJ478" s="553"/>
      <c r="AK478" s="1113"/>
      <c r="AL478" s="905"/>
      <c r="AM478" s="902"/>
      <c r="AN478" s="903"/>
      <c r="AO478" s="904"/>
      <c r="AP478" s="905"/>
      <c r="AQ478" s="902"/>
      <c r="AR478" s="903"/>
      <c r="AS478" s="904"/>
      <c r="AT478" s="905"/>
      <c r="AU478" s="902"/>
      <c r="AV478" s="903"/>
      <c r="AW478" s="904"/>
      <c r="AX478" s="906"/>
      <c r="AY478" s="904"/>
      <c r="AZ478" s="907"/>
    </row>
    <row r="479" spans="1:52" s="610" customFormat="1" ht="42" customHeight="1">
      <c r="A479" s="1097"/>
      <c r="B479" s="1112"/>
      <c r="C479" s="556"/>
      <c r="D479" s="556"/>
      <c r="E479" s="557"/>
      <c r="F479" s="558"/>
      <c r="G479" s="557"/>
      <c r="H479" s="557"/>
      <c r="I479" s="557"/>
      <c r="J479" s="556"/>
      <c r="K479" s="557"/>
      <c r="L479" s="559" t="s">
        <v>1870</v>
      </c>
      <c r="M479" s="616">
        <v>21</v>
      </c>
      <c r="N479" s="616">
        <v>5</v>
      </c>
      <c r="O479" s="705"/>
      <c r="P479" s="561">
        <f t="shared" si="91"/>
        <v>105</v>
      </c>
      <c r="Q479" s="562">
        <f t="shared" si="92"/>
        <v>0</v>
      </c>
      <c r="R479" s="563"/>
      <c r="S479" s="563"/>
      <c r="T479" s="564"/>
      <c r="U479" s="565"/>
      <c r="V479" s="565"/>
      <c r="W479" s="565"/>
      <c r="X479" s="566"/>
      <c r="Y479" s="566"/>
      <c r="Z479" s="565"/>
      <c r="AA479" s="568"/>
      <c r="AB479" s="569"/>
      <c r="AC479" s="568"/>
      <c r="AD479" s="569"/>
      <c r="AE479" s="1009"/>
      <c r="AF479" s="619"/>
      <c r="AG479" s="619"/>
      <c r="AH479" s="891"/>
      <c r="AI479" s="571" t="s">
        <v>1834</v>
      </c>
      <c r="AJ479" s="553"/>
      <c r="AK479" s="1113"/>
      <c r="AL479" s="905"/>
      <c r="AM479" s="902"/>
      <c r="AN479" s="903"/>
      <c r="AO479" s="904"/>
      <c r="AP479" s="905"/>
      <c r="AQ479" s="902"/>
      <c r="AR479" s="903"/>
      <c r="AS479" s="904"/>
      <c r="AT479" s="905"/>
      <c r="AU479" s="902"/>
      <c r="AV479" s="903"/>
      <c r="AW479" s="904"/>
      <c r="AX479" s="906"/>
      <c r="AY479" s="904"/>
      <c r="AZ479" s="907"/>
    </row>
    <row r="480" spans="1:52" s="610" customFormat="1" ht="42" customHeight="1">
      <c r="A480" s="1097"/>
      <c r="B480" s="1112"/>
      <c r="C480" s="556"/>
      <c r="D480" s="556"/>
      <c r="E480" s="557"/>
      <c r="F480" s="558"/>
      <c r="G480" s="557"/>
      <c r="H480" s="557"/>
      <c r="I480" s="557"/>
      <c r="J480" s="556"/>
      <c r="K480" s="557"/>
      <c r="L480" s="559" t="s">
        <v>921</v>
      </c>
      <c r="M480" s="616">
        <f>6.5+0.4</f>
        <v>6.9</v>
      </c>
      <c r="N480" s="616">
        <f>2.8+0.4</f>
        <v>3.1999999999999997</v>
      </c>
      <c r="O480" s="705">
        <v>6.3</v>
      </c>
      <c r="P480" s="573">
        <f t="shared" si="91"/>
        <v>22.08</v>
      </c>
      <c r="Q480" s="574">
        <f t="shared" si="92"/>
        <v>139.10399999999998</v>
      </c>
      <c r="R480" s="563"/>
      <c r="S480" s="563"/>
      <c r="T480" s="564"/>
      <c r="U480" s="565"/>
      <c r="V480" s="565"/>
      <c r="W480" s="565"/>
      <c r="X480" s="566"/>
      <c r="Y480" s="566"/>
      <c r="Z480" s="565"/>
      <c r="AA480" s="568"/>
      <c r="AB480" s="569"/>
      <c r="AC480" s="568"/>
      <c r="AD480" s="569"/>
      <c r="AE480" s="1009"/>
      <c r="AF480" s="619"/>
      <c r="AG480" s="619"/>
      <c r="AH480" s="891"/>
      <c r="AI480" s="571" t="s">
        <v>1871</v>
      </c>
      <c r="AJ480" s="553"/>
      <c r="AK480" s="1113"/>
      <c r="AL480" s="905"/>
      <c r="AM480" s="902"/>
      <c r="AN480" s="903"/>
      <c r="AO480" s="904"/>
      <c r="AP480" s="905"/>
      <c r="AQ480" s="902"/>
      <c r="AR480" s="903"/>
      <c r="AS480" s="904"/>
      <c r="AT480" s="905"/>
      <c r="AU480" s="902"/>
      <c r="AV480" s="903"/>
      <c r="AW480" s="904"/>
      <c r="AX480" s="906"/>
      <c r="AY480" s="904"/>
      <c r="AZ480" s="907"/>
    </row>
    <row r="481" spans="1:52" s="610" customFormat="1" ht="42" customHeight="1">
      <c r="A481" s="1097"/>
      <c r="B481" s="1112"/>
      <c r="C481" s="580" t="str">
        <f>C475</f>
        <v>WP-6</v>
      </c>
      <c r="D481" s="580"/>
      <c r="E481" s="581"/>
      <c r="F481" s="581"/>
      <c r="G481" s="581"/>
      <c r="H481" s="581"/>
      <c r="I481" s="581"/>
      <c r="J481" s="580"/>
      <c r="K481" s="581"/>
      <c r="L481" s="582" t="s">
        <v>915</v>
      </c>
      <c r="M481" s="583"/>
      <c r="N481" s="583"/>
      <c r="O481" s="584"/>
      <c r="P481" s="1118">
        <f>SUM(P475:P480)*J475</f>
        <v>3099.08</v>
      </c>
      <c r="Q481" s="1119">
        <f>SUM(Q475:Q480)*J475</f>
        <v>16904.903999999999</v>
      </c>
      <c r="R481" s="587"/>
      <c r="S481" s="587"/>
      <c r="T481" s="588"/>
      <c r="U481" s="589"/>
      <c r="V481" s="589"/>
      <c r="W481" s="589"/>
      <c r="X481" s="590"/>
      <c r="Y481" s="590"/>
      <c r="Z481" s="589"/>
      <c r="AA481" s="591"/>
      <c r="AB481" s="592"/>
      <c r="AC481" s="591"/>
      <c r="AD481" s="592"/>
      <c r="AE481" s="1036"/>
      <c r="AF481" s="607"/>
      <c r="AG481" s="607"/>
      <c r="AH481" s="699"/>
      <c r="AI481" s="1120" t="s">
        <v>1872</v>
      </c>
      <c r="AJ481" s="553" t="str">
        <f>I475</f>
        <v>B</v>
      </c>
      <c r="AK481" s="1113"/>
      <c r="AL481" s="905"/>
      <c r="AM481" s="902"/>
      <c r="AN481" s="903"/>
      <c r="AO481" s="904"/>
      <c r="AP481" s="905"/>
      <c r="AQ481" s="902"/>
      <c r="AR481" s="903"/>
      <c r="AS481" s="904"/>
      <c r="AT481" s="905"/>
      <c r="AU481" s="902"/>
      <c r="AV481" s="903"/>
      <c r="AW481" s="904"/>
      <c r="AX481" s="906"/>
      <c r="AY481" s="904"/>
      <c r="AZ481" s="907"/>
    </row>
    <row r="482" spans="1:52" s="610" customFormat="1" ht="42" customHeight="1">
      <c r="A482" s="1097"/>
      <c r="B482" s="1112"/>
      <c r="C482" s="536" t="s">
        <v>1802</v>
      </c>
      <c r="D482" s="536" t="s">
        <v>1873</v>
      </c>
      <c r="E482" s="537" t="s">
        <v>1874</v>
      </c>
      <c r="F482" s="538" t="s">
        <v>1875</v>
      </c>
      <c r="G482" s="537"/>
      <c r="H482" s="537" t="s">
        <v>1876</v>
      </c>
      <c r="I482" s="537" t="s">
        <v>1877</v>
      </c>
      <c r="J482" s="536">
        <v>1</v>
      </c>
      <c r="K482" s="5361" t="s">
        <v>1878</v>
      </c>
      <c r="L482" s="537" t="s">
        <v>1628</v>
      </c>
      <c r="M482" s="706">
        <v>16</v>
      </c>
      <c r="N482" s="706">
        <f>66*1.91</f>
        <v>126.05999999999999</v>
      </c>
      <c r="O482" s="706">
        <v>10.7</v>
      </c>
      <c r="P482" s="708">
        <f t="shared" ref="P482:P485" si="93">M482*N482</f>
        <v>2016.9599999999998</v>
      </c>
      <c r="Q482" s="709">
        <f t="shared" ref="Q482:Q485" si="94">O482*P482</f>
        <v>21581.471999999998</v>
      </c>
      <c r="R482" s="544"/>
      <c r="S482" s="544"/>
      <c r="T482" s="545" t="s">
        <v>86</v>
      </c>
      <c r="U482" s="546"/>
      <c r="V482" s="546"/>
      <c r="W482" s="546"/>
      <c r="X482" s="566" t="s">
        <v>1428</v>
      </c>
      <c r="Y482" s="547" t="s">
        <v>1879</v>
      </c>
      <c r="Z482" s="546" t="s">
        <v>1786</v>
      </c>
      <c r="AA482" s="568"/>
      <c r="AB482" s="550"/>
      <c r="AC482" s="549"/>
      <c r="AD482" s="550"/>
      <c r="AE482" s="5540" t="s">
        <v>1880</v>
      </c>
      <c r="AF482" s="898">
        <v>16</v>
      </c>
      <c r="AG482" s="898" t="s">
        <v>1881</v>
      </c>
      <c r="AH482" s="1096" t="s">
        <v>1882</v>
      </c>
      <c r="AI482" s="552" t="s">
        <v>1883</v>
      </c>
      <c r="AJ482" s="553"/>
      <c r="AK482" s="1113">
        <v>43647</v>
      </c>
      <c r="AL482" s="905"/>
      <c r="AM482" s="902"/>
      <c r="AN482" s="903"/>
      <c r="AO482" s="904">
        <v>43647</v>
      </c>
      <c r="AP482" s="905">
        <v>43648</v>
      </c>
      <c r="AQ482" s="902"/>
      <c r="AR482" s="903"/>
      <c r="AS482" s="904">
        <v>43655</v>
      </c>
      <c r="AT482" s="905">
        <v>43655</v>
      </c>
      <c r="AU482" s="902"/>
      <c r="AV482" s="903"/>
      <c r="AW482" s="904">
        <v>43690</v>
      </c>
      <c r="AX482" s="906"/>
      <c r="AY482" s="904">
        <v>43707</v>
      </c>
      <c r="AZ482" s="907"/>
    </row>
    <row r="483" spans="1:52" s="610" customFormat="1" ht="42" customHeight="1">
      <c r="A483" s="1097"/>
      <c r="B483" s="1112"/>
      <c r="C483" s="556"/>
      <c r="D483" s="556"/>
      <c r="E483" s="557"/>
      <c r="F483" s="558"/>
      <c r="G483" s="557"/>
      <c r="H483" s="557"/>
      <c r="I483" s="557"/>
      <c r="J483" s="556"/>
      <c r="K483" s="5362"/>
      <c r="L483" s="559" t="s">
        <v>45</v>
      </c>
      <c r="M483" s="560">
        <v>24</v>
      </c>
      <c r="N483" s="560">
        <f>60*1.91</f>
        <v>114.6</v>
      </c>
      <c r="O483" s="560">
        <v>5</v>
      </c>
      <c r="P483" s="561">
        <f t="shared" si="93"/>
        <v>2750.3999999999996</v>
      </c>
      <c r="Q483" s="562">
        <f t="shared" si="94"/>
        <v>13751.999999999998</v>
      </c>
      <c r="R483" s="563"/>
      <c r="S483" s="563"/>
      <c r="T483" s="564"/>
      <c r="U483" s="565"/>
      <c r="V483" s="565"/>
      <c r="W483" s="565"/>
      <c r="X483" s="566"/>
      <c r="Y483" s="566"/>
      <c r="Z483" s="565"/>
      <c r="AA483" s="568"/>
      <c r="AB483" s="569"/>
      <c r="AC483" s="568"/>
      <c r="AD483" s="569"/>
      <c r="AE483" s="5541"/>
      <c r="AF483" s="619"/>
      <c r="AG483" s="619"/>
      <c r="AH483" s="891"/>
      <c r="AI483" s="571" t="s">
        <v>1884</v>
      </c>
      <c r="AJ483" s="553"/>
      <c r="AK483" s="1113"/>
      <c r="AL483" s="905"/>
      <c r="AM483" s="902"/>
      <c r="AN483" s="903"/>
      <c r="AO483" s="904"/>
      <c r="AP483" s="905"/>
      <c r="AQ483" s="902"/>
      <c r="AR483" s="903"/>
      <c r="AS483" s="904"/>
      <c r="AT483" s="905"/>
      <c r="AU483" s="902"/>
      <c r="AV483" s="903"/>
      <c r="AW483" s="904"/>
      <c r="AX483" s="906"/>
      <c r="AY483" s="904"/>
      <c r="AZ483" s="907"/>
    </row>
    <row r="484" spans="1:52" s="610" customFormat="1" ht="42" customHeight="1">
      <c r="A484" s="1097"/>
      <c r="B484" s="1112"/>
      <c r="C484" s="556"/>
      <c r="D484" s="556"/>
      <c r="E484" s="557"/>
      <c r="F484" s="558"/>
      <c r="G484" s="557"/>
      <c r="H484" s="557"/>
      <c r="I484" s="557"/>
      <c r="J484" s="556"/>
      <c r="K484" s="5362"/>
      <c r="L484" s="559" t="s">
        <v>1885</v>
      </c>
      <c r="M484" s="560">
        <v>16</v>
      </c>
      <c r="N484" s="560">
        <f>66*1.91</f>
        <v>126.05999999999999</v>
      </c>
      <c r="O484" s="560">
        <v>5</v>
      </c>
      <c r="P484" s="561">
        <f t="shared" si="93"/>
        <v>2016.9599999999998</v>
      </c>
      <c r="Q484" s="562">
        <f t="shared" si="94"/>
        <v>10084.799999999999</v>
      </c>
      <c r="R484" s="563"/>
      <c r="S484" s="563"/>
      <c r="T484" s="564"/>
      <c r="U484" s="565"/>
      <c r="V484" s="565"/>
      <c r="W484" s="565"/>
      <c r="X484" s="566"/>
      <c r="Y484" s="566"/>
      <c r="Z484" s="565"/>
      <c r="AA484" s="568"/>
      <c r="AB484" s="569"/>
      <c r="AC484" s="568"/>
      <c r="AD484" s="569"/>
      <c r="AE484" s="5541"/>
      <c r="AF484" s="619"/>
      <c r="AG484" s="619"/>
      <c r="AH484" s="891"/>
      <c r="AI484" s="571" t="s">
        <v>1886</v>
      </c>
      <c r="AJ484" s="553"/>
      <c r="AK484" s="1113"/>
      <c r="AL484" s="905"/>
      <c r="AM484" s="902"/>
      <c r="AN484" s="903"/>
      <c r="AO484" s="904"/>
      <c r="AP484" s="905"/>
      <c r="AQ484" s="902"/>
      <c r="AR484" s="903"/>
      <c r="AS484" s="904"/>
      <c r="AT484" s="905"/>
      <c r="AU484" s="902"/>
      <c r="AV484" s="903"/>
      <c r="AW484" s="904"/>
      <c r="AX484" s="906"/>
      <c r="AY484" s="904"/>
      <c r="AZ484" s="907"/>
    </row>
    <row r="485" spans="1:52" s="610" customFormat="1" ht="42" customHeight="1">
      <c r="A485" s="1097"/>
      <c r="B485" s="1112"/>
      <c r="C485" s="556"/>
      <c r="D485" s="556"/>
      <c r="E485" s="557"/>
      <c r="F485" s="558"/>
      <c r="G485" s="558"/>
      <c r="H485" s="557"/>
      <c r="I485" s="557"/>
      <c r="J485" s="556"/>
      <c r="K485" s="5362"/>
      <c r="L485" s="559" t="s">
        <v>1887</v>
      </c>
      <c r="M485" s="616">
        <f>6.5+0.4</f>
        <v>6.9</v>
      </c>
      <c r="N485" s="616">
        <f>2.8+0.4</f>
        <v>3.1999999999999997</v>
      </c>
      <c r="O485" s="705">
        <v>5</v>
      </c>
      <c r="P485" s="573">
        <f t="shared" si="93"/>
        <v>22.08</v>
      </c>
      <c r="Q485" s="574">
        <f t="shared" si="94"/>
        <v>110.39999999999999</v>
      </c>
      <c r="R485" s="563"/>
      <c r="S485" s="563"/>
      <c r="T485" s="564"/>
      <c r="U485" s="565"/>
      <c r="V485" s="565"/>
      <c r="W485" s="565"/>
      <c r="X485" s="566"/>
      <c r="Y485" s="566"/>
      <c r="Z485" s="565"/>
      <c r="AA485" s="568"/>
      <c r="AB485" s="569"/>
      <c r="AC485" s="568"/>
      <c r="AD485" s="569"/>
      <c r="AE485" s="5541"/>
      <c r="AF485" s="619"/>
      <c r="AG485" s="619"/>
      <c r="AH485" s="673"/>
      <c r="AI485" s="571" t="s">
        <v>1834</v>
      </c>
      <c r="AJ485" s="553"/>
      <c r="AK485" s="1113"/>
      <c r="AL485" s="905"/>
      <c r="AM485" s="902"/>
      <c r="AN485" s="903"/>
      <c r="AO485" s="904"/>
      <c r="AP485" s="905"/>
      <c r="AQ485" s="902"/>
      <c r="AR485" s="903"/>
      <c r="AS485" s="904"/>
      <c r="AT485" s="905"/>
      <c r="AU485" s="902"/>
      <c r="AV485" s="903"/>
      <c r="AW485" s="904"/>
      <c r="AX485" s="906"/>
      <c r="AY485" s="904"/>
      <c r="AZ485" s="907"/>
    </row>
    <row r="486" spans="1:52" s="610" customFormat="1" ht="42" customHeight="1">
      <c r="A486" s="1097"/>
      <c r="B486" s="1112"/>
      <c r="C486" s="580" t="str">
        <f>C482</f>
        <v>WP-6</v>
      </c>
      <c r="D486" s="580"/>
      <c r="E486" s="581"/>
      <c r="F486" s="581"/>
      <c r="G486" s="581"/>
      <c r="H486" s="581"/>
      <c r="I486" s="581"/>
      <c r="J486" s="580"/>
      <c r="K486" s="5363"/>
      <c r="L486" s="582" t="s">
        <v>915</v>
      </c>
      <c r="M486" s="583"/>
      <c r="N486" s="583"/>
      <c r="O486" s="584"/>
      <c r="P486" s="717">
        <f>SUM(P482:P485)*J482</f>
        <v>6806.4</v>
      </c>
      <c r="Q486" s="586">
        <f>SUM(Q482:Q485)*J482</f>
        <v>45528.671999999999</v>
      </c>
      <c r="R486" s="587"/>
      <c r="S486" s="587"/>
      <c r="T486" s="588"/>
      <c r="U486" s="589"/>
      <c r="V486" s="589"/>
      <c r="W486" s="589"/>
      <c r="X486" s="590"/>
      <c r="Y486" s="590"/>
      <c r="Z486" s="589"/>
      <c r="AA486" s="591"/>
      <c r="AB486" s="592"/>
      <c r="AC486" s="591"/>
      <c r="AD486" s="592"/>
      <c r="AE486" s="5542"/>
      <c r="AF486" s="607"/>
      <c r="AG486" s="607"/>
      <c r="AH486" s="699"/>
      <c r="AI486" s="595"/>
      <c r="AJ486" s="553" t="str">
        <f>I482</f>
        <v>CS</v>
      </c>
      <c r="AK486" s="1113"/>
      <c r="AL486" s="905"/>
      <c r="AM486" s="902"/>
      <c r="AN486" s="903"/>
      <c r="AO486" s="904"/>
      <c r="AP486" s="905"/>
      <c r="AQ486" s="902"/>
      <c r="AR486" s="903"/>
      <c r="AS486" s="904"/>
      <c r="AT486" s="905"/>
      <c r="AU486" s="902"/>
      <c r="AV486" s="903"/>
      <c r="AW486" s="904"/>
      <c r="AX486" s="906"/>
      <c r="AY486" s="904"/>
      <c r="AZ486" s="907"/>
    </row>
    <row r="487" spans="1:52" s="610" customFormat="1" ht="42" customHeight="1">
      <c r="A487" s="1097"/>
      <c r="B487" s="1112"/>
      <c r="C487" s="536" t="s">
        <v>1802</v>
      </c>
      <c r="D487" s="536" t="s">
        <v>1888</v>
      </c>
      <c r="E487" s="537" t="s">
        <v>1889</v>
      </c>
      <c r="F487" s="538" t="s">
        <v>1890</v>
      </c>
      <c r="G487" s="539"/>
      <c r="H487" s="537" t="s">
        <v>1891</v>
      </c>
      <c r="I487" s="537" t="s">
        <v>1892</v>
      </c>
      <c r="J487" s="536">
        <v>1</v>
      </c>
      <c r="K487" s="5361" t="s">
        <v>1893</v>
      </c>
      <c r="L487" s="707" t="s">
        <v>1894</v>
      </c>
      <c r="M487" s="706">
        <v>32</v>
      </c>
      <c r="N487" s="706">
        <v>54</v>
      </c>
      <c r="O487" s="706">
        <v>6.15</v>
      </c>
      <c r="P487" s="708">
        <f t="shared" ref="P487:P488" si="95">M487*N487</f>
        <v>1728</v>
      </c>
      <c r="Q487" s="709">
        <f t="shared" ref="Q487:Q488" si="96">O487*P487</f>
        <v>10627.2</v>
      </c>
      <c r="R487" s="544"/>
      <c r="S487" s="544"/>
      <c r="T487" s="545" t="s">
        <v>833</v>
      </c>
      <c r="U487" s="546"/>
      <c r="V487" s="546"/>
      <c r="W487" s="546"/>
      <c r="X487" s="547" t="s">
        <v>794</v>
      </c>
      <c r="Y487" s="546" t="s">
        <v>1879</v>
      </c>
      <c r="Z487" s="546" t="s">
        <v>1895</v>
      </c>
      <c r="AA487" s="911"/>
      <c r="AB487" s="549"/>
      <c r="AC487" s="550"/>
      <c r="AD487" s="549"/>
      <c r="AE487" s="1121"/>
      <c r="AF487" s="898">
        <v>16</v>
      </c>
      <c r="AG487" s="546" t="s">
        <v>1896</v>
      </c>
      <c r="AH487" s="899" t="s">
        <v>1897</v>
      </c>
      <c r="AI487" s="552" t="s">
        <v>1898</v>
      </c>
      <c r="AJ487" s="553"/>
      <c r="AK487" s="900"/>
      <c r="AL487" s="901"/>
      <c r="AM487" s="902"/>
      <c r="AN487" s="903"/>
      <c r="AO487" s="904">
        <v>43656</v>
      </c>
      <c r="AP487" s="905"/>
      <c r="AQ487" s="902">
        <v>43661</v>
      </c>
      <c r="AR487" s="903"/>
      <c r="AS487" s="904">
        <v>43665</v>
      </c>
      <c r="AT487" s="905"/>
      <c r="AU487" s="902"/>
      <c r="AV487" s="903"/>
      <c r="AW487" s="904">
        <v>43690</v>
      </c>
      <c r="AX487" s="906"/>
      <c r="AY487" s="904">
        <v>43707</v>
      </c>
      <c r="AZ487" s="907"/>
    </row>
    <row r="488" spans="1:52" s="610" customFormat="1" ht="42" customHeight="1">
      <c r="A488" s="1097"/>
      <c r="B488" s="1112"/>
      <c r="C488" s="556"/>
      <c r="D488" s="556"/>
      <c r="E488" s="557"/>
      <c r="F488" s="558"/>
      <c r="G488" s="558"/>
      <c r="H488" s="557"/>
      <c r="I488" s="557"/>
      <c r="J488" s="556"/>
      <c r="K488" s="5362"/>
      <c r="L488" s="1122" t="s">
        <v>1899</v>
      </c>
      <c r="M488" s="1122">
        <v>24</v>
      </c>
      <c r="N488" s="1122">
        <v>6.6660000000000004</v>
      </c>
      <c r="O488" s="1122">
        <v>6.15</v>
      </c>
      <c r="P488" s="1123">
        <f t="shared" si="95"/>
        <v>159.98400000000001</v>
      </c>
      <c r="Q488" s="1124">
        <f t="shared" si="96"/>
        <v>983.90160000000014</v>
      </c>
      <c r="R488" s="563"/>
      <c r="S488" s="563"/>
      <c r="T488" s="564"/>
      <c r="U488" s="565"/>
      <c r="V488" s="565"/>
      <c r="W488" s="565"/>
      <c r="X488" s="566"/>
      <c r="Y488" s="565"/>
      <c r="Z488" s="565"/>
      <c r="AA488" s="914"/>
      <c r="AB488" s="568"/>
      <c r="AC488" s="569"/>
      <c r="AD488" s="568"/>
      <c r="AE488" s="715"/>
      <c r="AF488" s="619"/>
      <c r="AG488" s="565"/>
      <c r="AH488" s="673"/>
      <c r="AI488" s="1125" t="s">
        <v>1900</v>
      </c>
      <c r="AJ488" s="553"/>
      <c r="AK488" s="900"/>
      <c r="AL488" s="901"/>
      <c r="AM488" s="902"/>
      <c r="AN488" s="903"/>
      <c r="AO488" s="904"/>
      <c r="AP488" s="905"/>
      <c r="AQ488" s="902"/>
      <c r="AR488" s="903"/>
      <c r="AS488" s="904"/>
      <c r="AT488" s="905"/>
      <c r="AU488" s="902"/>
      <c r="AV488" s="903"/>
      <c r="AW488" s="904"/>
      <c r="AX488" s="906"/>
      <c r="AY488" s="904"/>
      <c r="AZ488" s="907"/>
    </row>
    <row r="489" spans="1:52" s="610" customFormat="1" ht="42" customHeight="1">
      <c r="A489" s="1097"/>
      <c r="B489" s="1112"/>
      <c r="C489" s="580" t="str">
        <f>C487</f>
        <v>WP-6</v>
      </c>
      <c r="D489" s="580"/>
      <c r="E489" s="581"/>
      <c r="F489" s="581"/>
      <c r="G489" s="581"/>
      <c r="H489" s="581"/>
      <c r="I489" s="581"/>
      <c r="J489" s="580"/>
      <c r="K489" s="5363"/>
      <c r="L489" s="915" t="s">
        <v>915</v>
      </c>
      <c r="M489" s="916"/>
      <c r="N489" s="916"/>
      <c r="O489" s="917"/>
      <c r="P489" s="1126">
        <f>SUM(P487:P488)*J487</f>
        <v>1887.9839999999999</v>
      </c>
      <c r="Q489" s="1119">
        <f>SUM(Q487:Q488)*J487</f>
        <v>11611.101600000002</v>
      </c>
      <c r="R489" s="587"/>
      <c r="S489" s="587"/>
      <c r="T489" s="588"/>
      <c r="U489" s="589"/>
      <c r="V489" s="589"/>
      <c r="W489" s="589"/>
      <c r="X489" s="590"/>
      <c r="Y489" s="589"/>
      <c r="Z489" s="589"/>
      <c r="AA489" s="918"/>
      <c r="AB489" s="591"/>
      <c r="AC489" s="592"/>
      <c r="AD489" s="591"/>
      <c r="AE489" s="1127"/>
      <c r="AF489" s="607"/>
      <c r="AG489" s="589"/>
      <c r="AH489" s="673"/>
      <c r="AI489" s="595"/>
      <c r="AJ489" s="553" t="str">
        <f>I487</f>
        <v>CS</v>
      </c>
      <c r="AK489" s="900"/>
      <c r="AL489" s="901"/>
      <c r="AM489" s="902"/>
      <c r="AN489" s="903"/>
      <c r="AO489" s="904"/>
      <c r="AP489" s="905"/>
      <c r="AQ489" s="902"/>
      <c r="AR489" s="903"/>
      <c r="AS489" s="904"/>
      <c r="AT489" s="905"/>
      <c r="AU489" s="902"/>
      <c r="AV489" s="903"/>
      <c r="AW489" s="904"/>
      <c r="AX489" s="906"/>
      <c r="AY489" s="904"/>
      <c r="AZ489" s="907"/>
    </row>
    <row r="490" spans="1:52" s="610" customFormat="1" ht="42" customHeight="1">
      <c r="A490" s="1097"/>
      <c r="B490" s="1112"/>
      <c r="C490" s="536" t="s">
        <v>1802</v>
      </c>
      <c r="D490" s="536" t="s">
        <v>1901</v>
      </c>
      <c r="E490" s="537" t="s">
        <v>1902</v>
      </c>
      <c r="F490" s="538" t="s">
        <v>1903</v>
      </c>
      <c r="G490" s="539"/>
      <c r="H490" s="537" t="s">
        <v>1904</v>
      </c>
      <c r="I490" s="537" t="s">
        <v>1459</v>
      </c>
      <c r="J490" s="536">
        <v>1</v>
      </c>
      <c r="K490" s="5361" t="s">
        <v>1098</v>
      </c>
      <c r="L490" s="707" t="s">
        <v>791</v>
      </c>
      <c r="M490" s="706">
        <v>40</v>
      </c>
      <c r="N490" s="706">
        <v>53</v>
      </c>
      <c r="O490" s="706">
        <v>6.5</v>
      </c>
      <c r="P490" s="708">
        <f t="shared" ref="P490:P491" si="97">M490*N490</f>
        <v>2120</v>
      </c>
      <c r="Q490" s="709">
        <f t="shared" ref="Q490:Q491" si="98">O490*P490</f>
        <v>13780</v>
      </c>
      <c r="R490" s="544"/>
      <c r="S490" s="544"/>
      <c r="T490" s="545" t="s">
        <v>1897</v>
      </c>
      <c r="U490" s="546"/>
      <c r="V490" s="546"/>
      <c r="W490" s="546"/>
      <c r="X490" s="547" t="s">
        <v>833</v>
      </c>
      <c r="Y490" s="546" t="s">
        <v>794</v>
      </c>
      <c r="Z490" s="546" t="s">
        <v>1786</v>
      </c>
      <c r="AA490" s="911"/>
      <c r="AB490" s="549"/>
      <c r="AC490" s="550"/>
      <c r="AD490" s="549"/>
      <c r="AE490" s="710"/>
      <c r="AF490" s="898">
        <v>16</v>
      </c>
      <c r="AG490" s="546" t="s">
        <v>1905</v>
      </c>
      <c r="AH490" s="899" t="s">
        <v>1897</v>
      </c>
      <c r="AI490" s="552" t="s">
        <v>1603</v>
      </c>
      <c r="AJ490" s="553"/>
      <c r="AK490" s="900"/>
      <c r="AL490" s="901"/>
      <c r="AM490" s="902"/>
      <c r="AN490" s="903"/>
      <c r="AO490" s="904">
        <v>43656</v>
      </c>
      <c r="AP490" s="905"/>
      <c r="AQ490" s="902">
        <v>43661</v>
      </c>
      <c r="AR490" s="903"/>
      <c r="AS490" s="904">
        <v>43665</v>
      </c>
      <c r="AT490" s="905"/>
      <c r="AU490" s="902"/>
      <c r="AV490" s="903"/>
      <c r="AW490" s="904">
        <v>43690</v>
      </c>
      <c r="AX490" s="906"/>
      <c r="AY490" s="904">
        <v>43707</v>
      </c>
      <c r="AZ490" s="907"/>
    </row>
    <row r="491" spans="1:52" s="610" customFormat="1" ht="42" customHeight="1">
      <c r="A491" s="1097"/>
      <c r="B491" s="1112"/>
      <c r="C491" s="556"/>
      <c r="D491" s="556"/>
      <c r="E491" s="557"/>
      <c r="F491" s="558"/>
      <c r="G491" s="558"/>
      <c r="H491" s="557"/>
      <c r="I491" s="557"/>
      <c r="J491" s="556"/>
      <c r="K491" s="5362"/>
      <c r="L491" s="705"/>
      <c r="M491" s="705"/>
      <c r="N491" s="705"/>
      <c r="O491" s="705"/>
      <c r="P491" s="561">
        <f t="shared" si="97"/>
        <v>0</v>
      </c>
      <c r="Q491" s="562">
        <f t="shared" si="98"/>
        <v>0</v>
      </c>
      <c r="R491" s="563"/>
      <c r="S491" s="563"/>
      <c r="T491" s="564"/>
      <c r="U491" s="565"/>
      <c r="V491" s="565"/>
      <c r="W491" s="565"/>
      <c r="X491" s="566"/>
      <c r="Y491" s="565"/>
      <c r="Z491" s="565"/>
      <c r="AA491" s="914"/>
      <c r="AB491" s="568"/>
      <c r="AC491" s="569"/>
      <c r="AD491" s="568"/>
      <c r="AE491" s="570"/>
      <c r="AF491" s="619"/>
      <c r="AG491" s="565"/>
      <c r="AH491" s="673"/>
      <c r="AI491" s="571"/>
      <c r="AJ491" s="553"/>
      <c r="AK491" s="900"/>
      <c r="AL491" s="901"/>
      <c r="AM491" s="902"/>
      <c r="AN491" s="903"/>
      <c r="AO491" s="904"/>
      <c r="AP491" s="905"/>
      <c r="AQ491" s="902"/>
      <c r="AR491" s="903"/>
      <c r="AS491" s="904"/>
      <c r="AT491" s="905"/>
      <c r="AU491" s="902"/>
      <c r="AV491" s="903"/>
      <c r="AW491" s="904"/>
      <c r="AX491" s="906"/>
      <c r="AY491" s="904"/>
      <c r="AZ491" s="907"/>
    </row>
    <row r="492" spans="1:52" s="610" customFormat="1" ht="42" customHeight="1">
      <c r="A492" s="1097"/>
      <c r="B492" s="1112"/>
      <c r="C492" s="580" t="str">
        <f>C490</f>
        <v>WP-6</v>
      </c>
      <c r="D492" s="580"/>
      <c r="E492" s="581"/>
      <c r="F492" s="581"/>
      <c r="G492" s="581"/>
      <c r="H492" s="581"/>
      <c r="I492" s="581"/>
      <c r="J492" s="580"/>
      <c r="K492" s="5363"/>
      <c r="L492" s="915" t="s">
        <v>915</v>
      </c>
      <c r="M492" s="916"/>
      <c r="N492" s="916"/>
      <c r="O492" s="917"/>
      <c r="P492" s="605">
        <f>SUM(P490:P491)*J490</f>
        <v>2120</v>
      </c>
      <c r="Q492" s="586">
        <f>SUM(Q490:Q491)*J490</f>
        <v>13780</v>
      </c>
      <c r="R492" s="587"/>
      <c r="S492" s="587"/>
      <c r="T492" s="588"/>
      <c r="U492" s="589"/>
      <c r="V492" s="589"/>
      <c r="W492" s="589"/>
      <c r="X492" s="590"/>
      <c r="Y492" s="589"/>
      <c r="Z492" s="589"/>
      <c r="AA492" s="918"/>
      <c r="AB492" s="591"/>
      <c r="AC492" s="592"/>
      <c r="AD492" s="591"/>
      <c r="AE492" s="593"/>
      <c r="AF492" s="607"/>
      <c r="AG492" s="589"/>
      <c r="AH492" s="699"/>
      <c r="AI492" s="595"/>
      <c r="AJ492" s="553" t="str">
        <f>I490</f>
        <v>CS</v>
      </c>
      <c r="AK492" s="900"/>
      <c r="AL492" s="901"/>
      <c r="AM492" s="902"/>
      <c r="AN492" s="903"/>
      <c r="AO492" s="904"/>
      <c r="AP492" s="905"/>
      <c r="AQ492" s="902"/>
      <c r="AR492" s="903"/>
      <c r="AS492" s="904"/>
      <c r="AT492" s="905"/>
      <c r="AU492" s="902"/>
      <c r="AV492" s="903"/>
      <c r="AW492" s="904"/>
      <c r="AX492" s="906"/>
      <c r="AY492" s="904"/>
      <c r="AZ492" s="907"/>
    </row>
    <row r="493" spans="1:52" s="610" customFormat="1" ht="42" customHeight="1">
      <c r="A493" s="1097"/>
      <c r="B493" s="1112"/>
      <c r="C493" s="536" t="s">
        <v>1802</v>
      </c>
      <c r="D493" s="536" t="s">
        <v>1906</v>
      </c>
      <c r="E493" s="537"/>
      <c r="F493" s="538" t="s">
        <v>1907</v>
      </c>
      <c r="G493" s="539"/>
      <c r="H493" s="537" t="s">
        <v>1908</v>
      </c>
      <c r="I493" s="537" t="s">
        <v>74</v>
      </c>
      <c r="J493" s="536">
        <v>1</v>
      </c>
      <c r="K493" s="5361" t="s">
        <v>1737</v>
      </c>
      <c r="L493" s="537" t="s">
        <v>1628</v>
      </c>
      <c r="M493" s="1128">
        <v>5</v>
      </c>
      <c r="N493" s="1128">
        <v>45</v>
      </c>
      <c r="O493" s="1128">
        <v>4</v>
      </c>
      <c r="P493" s="708">
        <f>M493*N493</f>
        <v>225</v>
      </c>
      <c r="Q493" s="709">
        <f>O493*P493</f>
        <v>900</v>
      </c>
      <c r="R493" s="544"/>
      <c r="S493" s="544"/>
      <c r="T493" s="545" t="s">
        <v>86</v>
      </c>
      <c r="U493" s="546"/>
      <c r="V493" s="546"/>
      <c r="W493" s="546"/>
      <c r="X493" s="547" t="s">
        <v>1909</v>
      </c>
      <c r="Y493" s="547" t="s">
        <v>794</v>
      </c>
      <c r="Z493" s="546" t="s">
        <v>794</v>
      </c>
      <c r="AA493" s="549"/>
      <c r="AB493" s="550"/>
      <c r="AC493" s="549"/>
      <c r="AD493" s="550"/>
      <c r="AE493" s="823"/>
      <c r="AF493" s="898">
        <v>16</v>
      </c>
      <c r="AG493" s="546" t="s">
        <v>961</v>
      </c>
      <c r="AH493" s="899" t="s">
        <v>833</v>
      </c>
      <c r="AI493" s="552" t="s">
        <v>1910</v>
      </c>
      <c r="AJ493" s="553"/>
      <c r="AK493" s="900"/>
      <c r="AL493" s="901"/>
      <c r="AM493" s="902"/>
      <c r="AN493" s="903"/>
      <c r="AO493" s="912"/>
      <c r="AP493" s="901"/>
      <c r="AQ493" s="902"/>
      <c r="AR493" s="903"/>
      <c r="AS493" s="912"/>
      <c r="AT493" s="901"/>
      <c r="AU493" s="902"/>
      <c r="AV493" s="903"/>
      <c r="AW493" s="912">
        <v>813</v>
      </c>
      <c r="AX493" s="903"/>
      <c r="AY493" s="912">
        <v>43707</v>
      </c>
      <c r="AZ493" s="913"/>
    </row>
    <row r="494" spans="1:52" s="610" customFormat="1" ht="42" customHeight="1">
      <c r="A494" s="1097"/>
      <c r="B494" s="1112"/>
      <c r="C494" s="556"/>
      <c r="D494" s="556"/>
      <c r="E494" s="557"/>
      <c r="F494" s="558"/>
      <c r="G494" s="558"/>
      <c r="H494" s="557"/>
      <c r="I494" s="557"/>
      <c r="J494" s="556"/>
      <c r="K494" s="5362"/>
      <c r="L494" s="581"/>
      <c r="M494" s="825"/>
      <c r="N494" s="825"/>
      <c r="O494" s="825"/>
      <c r="P494" s="763">
        <f t="shared" ref="P494" si="99">M494*N494</f>
        <v>0</v>
      </c>
      <c r="Q494" s="764">
        <f t="shared" ref="Q494" si="100">O494*P494</f>
        <v>0</v>
      </c>
      <c r="R494" s="563"/>
      <c r="S494" s="563"/>
      <c r="T494" s="564"/>
      <c r="U494" s="565"/>
      <c r="V494" s="565"/>
      <c r="W494" s="565"/>
      <c r="X494" s="566"/>
      <c r="Y494" s="566"/>
      <c r="Z494" s="565"/>
      <c r="AA494" s="568"/>
      <c r="AB494" s="569"/>
      <c r="AC494" s="568"/>
      <c r="AD494" s="569"/>
      <c r="AE494" s="1009"/>
      <c r="AF494" s="619"/>
      <c r="AG494" s="565"/>
      <c r="AH494" s="566"/>
      <c r="AI494" s="1129" t="s">
        <v>1911</v>
      </c>
      <c r="AJ494" s="553"/>
      <c r="AK494" s="900"/>
      <c r="AL494" s="901"/>
      <c r="AM494" s="902"/>
      <c r="AN494" s="903"/>
      <c r="AO494" s="912"/>
      <c r="AP494" s="901"/>
      <c r="AQ494" s="902"/>
      <c r="AR494" s="903"/>
      <c r="AS494" s="912"/>
      <c r="AT494" s="901"/>
      <c r="AU494" s="902"/>
      <c r="AV494" s="903"/>
      <c r="AW494" s="912"/>
      <c r="AX494" s="903"/>
      <c r="AY494" s="912"/>
      <c r="AZ494" s="913"/>
    </row>
    <row r="495" spans="1:52" s="610" customFormat="1" ht="42" customHeight="1">
      <c r="A495" s="1097"/>
      <c r="B495" s="1112"/>
      <c r="C495" s="580" t="str">
        <f>C493</f>
        <v>WP-6</v>
      </c>
      <c r="D495" s="580"/>
      <c r="E495" s="581"/>
      <c r="F495" s="581"/>
      <c r="G495" s="581"/>
      <c r="H495" s="581"/>
      <c r="I495" s="581"/>
      <c r="J495" s="580"/>
      <c r="K495" s="5363"/>
      <c r="L495" s="582" t="s">
        <v>855</v>
      </c>
      <c r="M495" s="583"/>
      <c r="N495" s="583"/>
      <c r="O495" s="584"/>
      <c r="P495" s="666">
        <f>SUM(P493:P494)*J493</f>
        <v>225</v>
      </c>
      <c r="Q495" s="586">
        <f>SUM(Q493:Q494)*J493</f>
        <v>900</v>
      </c>
      <c r="R495" s="587"/>
      <c r="S495" s="587"/>
      <c r="T495" s="588"/>
      <c r="U495" s="589"/>
      <c r="V495" s="589"/>
      <c r="W495" s="589"/>
      <c r="X495" s="590"/>
      <c r="Y495" s="590"/>
      <c r="Z495" s="589"/>
      <c r="AA495" s="591"/>
      <c r="AB495" s="592"/>
      <c r="AC495" s="591"/>
      <c r="AD495" s="592"/>
      <c r="AE495" s="1036"/>
      <c r="AF495" s="607"/>
      <c r="AG495" s="589"/>
      <c r="AH495" s="594"/>
      <c r="AI495" s="595"/>
      <c r="AJ495" s="553" t="str">
        <f>I493</f>
        <v>OS</v>
      </c>
      <c r="AK495" s="900"/>
      <c r="AL495" s="901"/>
      <c r="AM495" s="902"/>
      <c r="AN495" s="903"/>
      <c r="AO495" s="912"/>
      <c r="AP495" s="901"/>
      <c r="AQ495" s="902"/>
      <c r="AR495" s="903"/>
      <c r="AS495" s="912"/>
      <c r="AT495" s="901"/>
      <c r="AU495" s="902"/>
      <c r="AV495" s="903"/>
      <c r="AW495" s="912"/>
      <c r="AX495" s="903"/>
      <c r="AY495" s="912"/>
      <c r="AZ495" s="913"/>
    </row>
    <row r="496" spans="1:52" s="610" customFormat="1" ht="27">
      <c r="A496" s="1097"/>
      <c r="B496" s="1112"/>
      <c r="C496" s="727"/>
      <c r="D496" s="727" t="s">
        <v>1912</v>
      </c>
      <c r="E496" s="624"/>
      <c r="F496" s="725"/>
      <c r="G496" s="726"/>
      <c r="H496" s="624" t="s">
        <v>1913</v>
      </c>
      <c r="I496" s="624" t="s">
        <v>1914</v>
      </c>
      <c r="J496" s="727"/>
      <c r="K496" s="624" t="s">
        <v>1026</v>
      </c>
      <c r="L496" s="829" t="s">
        <v>1915</v>
      </c>
      <c r="M496" s="829">
        <v>2.5</v>
      </c>
      <c r="N496" s="829">
        <v>2.5</v>
      </c>
      <c r="O496" s="829">
        <v>5</v>
      </c>
      <c r="P496" s="729">
        <f t="shared" ref="P496:P497" si="101">M496*N496</f>
        <v>6.25</v>
      </c>
      <c r="Q496" s="730">
        <f t="shared" ref="Q496:Q497" si="102">O496*P496</f>
        <v>31.25</v>
      </c>
      <c r="R496" s="731"/>
      <c r="S496" s="731"/>
      <c r="T496" s="732" t="s">
        <v>1428</v>
      </c>
      <c r="U496" s="733"/>
      <c r="V496" s="733"/>
      <c r="W496" s="733"/>
      <c r="X496" s="734" t="s">
        <v>1366</v>
      </c>
      <c r="Y496" s="733" t="s">
        <v>794</v>
      </c>
      <c r="Z496" s="733" t="s">
        <v>794</v>
      </c>
      <c r="AA496" s="930"/>
      <c r="AB496" s="736"/>
      <c r="AC496" s="735"/>
      <c r="AD496" s="736"/>
      <c r="AE496" s="760"/>
      <c r="AF496" s="830">
        <v>16</v>
      </c>
      <c r="AG496" s="733" t="s">
        <v>961</v>
      </c>
      <c r="AH496" s="734" t="s">
        <v>794</v>
      </c>
      <c r="AI496" s="737" t="s">
        <v>1327</v>
      </c>
      <c r="AJ496" s="553"/>
      <c r="AK496" s="900"/>
      <c r="AL496" s="901"/>
      <c r="AM496" s="902"/>
      <c r="AN496" s="903"/>
      <c r="AO496" s="912"/>
      <c r="AP496" s="901"/>
      <c r="AQ496" s="902"/>
      <c r="AR496" s="903"/>
      <c r="AS496" s="912"/>
      <c r="AT496" s="901"/>
      <c r="AU496" s="902"/>
      <c r="AV496" s="903"/>
      <c r="AW496" s="912">
        <v>813</v>
      </c>
      <c r="AX496" s="903"/>
      <c r="AY496" s="912">
        <v>43707</v>
      </c>
      <c r="AZ496" s="913"/>
    </row>
    <row r="497" spans="1:52" s="610" customFormat="1" ht="27">
      <c r="A497" s="1097"/>
      <c r="B497" s="1112"/>
      <c r="C497" s="620"/>
      <c r="D497" s="620"/>
      <c r="E497" s="621"/>
      <c r="F497" s="623"/>
      <c r="G497" s="623"/>
      <c r="H497" s="621"/>
      <c r="I497" s="621"/>
      <c r="J497" s="620"/>
      <c r="K497" s="621"/>
      <c r="L497" s="831" t="s">
        <v>1328</v>
      </c>
      <c r="M497" s="831">
        <v>2.5</v>
      </c>
      <c r="N497" s="831">
        <v>2.5</v>
      </c>
      <c r="O497" s="831">
        <v>2.5</v>
      </c>
      <c r="P497" s="833">
        <f t="shared" si="101"/>
        <v>6.25</v>
      </c>
      <c r="Q497" s="722">
        <f t="shared" si="102"/>
        <v>15.625</v>
      </c>
      <c r="R497" s="630"/>
      <c r="S497" s="630"/>
      <c r="T497" s="742"/>
      <c r="U497" s="633"/>
      <c r="V497" s="633"/>
      <c r="W497" s="633"/>
      <c r="X497" s="632"/>
      <c r="Y497" s="633"/>
      <c r="Z497" s="633"/>
      <c r="AA497" s="931"/>
      <c r="AB497" s="634"/>
      <c r="AC497" s="635"/>
      <c r="AD497" s="634"/>
      <c r="AE497" s="761"/>
      <c r="AF497" s="637"/>
      <c r="AG497" s="633"/>
      <c r="AH497" s="632"/>
      <c r="AI497" s="646" t="s">
        <v>1916</v>
      </c>
      <c r="AJ497" s="553"/>
      <c r="AK497" s="900"/>
      <c r="AL497" s="901"/>
      <c r="AM497" s="902"/>
      <c r="AN497" s="903"/>
      <c r="AO497" s="912"/>
      <c r="AP497" s="901"/>
      <c r="AQ497" s="902"/>
      <c r="AR497" s="903"/>
      <c r="AS497" s="912"/>
      <c r="AT497" s="901"/>
      <c r="AU497" s="902"/>
      <c r="AV497" s="903"/>
      <c r="AW497" s="912"/>
      <c r="AX497" s="903"/>
      <c r="AY497" s="912"/>
      <c r="AZ497" s="913"/>
    </row>
    <row r="498" spans="1:52" s="610" customFormat="1" ht="27">
      <c r="A498" s="1097"/>
      <c r="B498" s="1112"/>
      <c r="C498" s="647"/>
      <c r="D498" s="647"/>
      <c r="E498" s="648"/>
      <c r="F498" s="648"/>
      <c r="G498" s="648"/>
      <c r="H498" s="648"/>
      <c r="I498" s="648"/>
      <c r="J498" s="647"/>
      <c r="K498" s="648"/>
      <c r="L498" s="932" t="s">
        <v>915</v>
      </c>
      <c r="M498" s="933"/>
      <c r="N498" s="933"/>
      <c r="O498" s="934"/>
      <c r="P498" s="649">
        <f>SUM(P496:P497)*J496</f>
        <v>0</v>
      </c>
      <c r="Q498" s="650">
        <f>SUM(Q496:Q497)*J496</f>
        <v>0</v>
      </c>
      <c r="R498" s="651"/>
      <c r="S498" s="651"/>
      <c r="T498" s="652"/>
      <c r="U498" s="654"/>
      <c r="V498" s="654"/>
      <c r="W498" s="654"/>
      <c r="X498" s="655"/>
      <c r="Y498" s="654"/>
      <c r="Z498" s="654"/>
      <c r="AA498" s="935"/>
      <c r="AB498" s="656"/>
      <c r="AC498" s="657"/>
      <c r="AD498" s="656"/>
      <c r="AE498" s="658"/>
      <c r="AF498" s="653"/>
      <c r="AG498" s="654"/>
      <c r="AH498" s="660"/>
      <c r="AI498" s="745" t="s">
        <v>1320</v>
      </c>
      <c r="AJ498" s="553"/>
      <c r="AK498" s="900"/>
      <c r="AL498" s="901"/>
      <c r="AM498" s="902"/>
      <c r="AN498" s="903"/>
      <c r="AO498" s="912"/>
      <c r="AP498" s="901"/>
      <c r="AQ498" s="902"/>
      <c r="AR498" s="903"/>
      <c r="AS498" s="912"/>
      <c r="AT498" s="901"/>
      <c r="AU498" s="902"/>
      <c r="AV498" s="903"/>
      <c r="AW498" s="912"/>
      <c r="AX498" s="903"/>
      <c r="AY498" s="912"/>
      <c r="AZ498" s="913"/>
    </row>
    <row r="499" spans="1:52" s="610" customFormat="1" ht="42" customHeight="1">
      <c r="A499" s="1097"/>
      <c r="B499" s="1112"/>
      <c r="C499" s="536" t="s">
        <v>1802</v>
      </c>
      <c r="D499" s="536" t="s">
        <v>1917</v>
      </c>
      <c r="E499" s="537"/>
      <c r="F499" s="538" t="s">
        <v>1918</v>
      </c>
      <c r="G499" s="539"/>
      <c r="H499" s="537" t="s">
        <v>1116</v>
      </c>
      <c r="I499" s="537" t="s">
        <v>883</v>
      </c>
      <c r="J499" s="536">
        <v>1</v>
      </c>
      <c r="K499" s="5361" t="s">
        <v>1026</v>
      </c>
      <c r="L499" s="540" t="s">
        <v>1919</v>
      </c>
      <c r="M499" s="609">
        <v>4</v>
      </c>
      <c r="N499" s="609">
        <v>6</v>
      </c>
      <c r="O499" s="609">
        <v>6</v>
      </c>
      <c r="P499" s="542">
        <f>M499*N499</f>
        <v>24</v>
      </c>
      <c r="Q499" s="543">
        <f>O499*P499</f>
        <v>144</v>
      </c>
      <c r="R499" s="544"/>
      <c r="S499" s="544"/>
      <c r="T499" s="545" t="s">
        <v>86</v>
      </c>
      <c r="U499" s="546"/>
      <c r="V499" s="546"/>
      <c r="W499" s="546"/>
      <c r="X499" s="547" t="s">
        <v>1879</v>
      </c>
      <c r="Y499" s="547" t="s">
        <v>199</v>
      </c>
      <c r="Z499" s="546" t="s">
        <v>1366</v>
      </c>
      <c r="AA499" s="549"/>
      <c r="AB499" s="550"/>
      <c r="AC499" s="549"/>
      <c r="AD499" s="550"/>
      <c r="AE499" s="823"/>
      <c r="AF499" s="898">
        <v>16</v>
      </c>
      <c r="AG499" s="546" t="s">
        <v>961</v>
      </c>
      <c r="AH499" s="547" t="s">
        <v>794</v>
      </c>
      <c r="AI499" s="552" t="s">
        <v>1920</v>
      </c>
      <c r="AJ499" s="553"/>
      <c r="AK499" s="900"/>
      <c r="AL499" s="901"/>
      <c r="AM499" s="902"/>
      <c r="AN499" s="903"/>
      <c r="AO499" s="912"/>
      <c r="AP499" s="901"/>
      <c r="AQ499" s="902"/>
      <c r="AR499" s="903"/>
      <c r="AS499" s="912"/>
      <c r="AT499" s="901"/>
      <c r="AU499" s="902"/>
      <c r="AV499" s="903"/>
      <c r="AW499" s="912">
        <v>43690</v>
      </c>
      <c r="AX499" s="903"/>
      <c r="AY499" s="912">
        <v>43707</v>
      </c>
      <c r="AZ499" s="913"/>
    </row>
    <row r="500" spans="1:52" s="610" customFormat="1" ht="42" customHeight="1">
      <c r="A500" s="1097"/>
      <c r="B500" s="1112"/>
      <c r="C500" s="556"/>
      <c r="D500" s="556"/>
      <c r="E500" s="557"/>
      <c r="F500" s="558"/>
      <c r="G500" s="558"/>
      <c r="H500" s="557"/>
      <c r="I500" s="557"/>
      <c r="J500" s="556"/>
      <c r="K500" s="5362"/>
      <c r="L500" s="611"/>
      <c r="M500" s="612"/>
      <c r="N500" s="612"/>
      <c r="O500" s="612"/>
      <c r="P500" s="614">
        <f>M500*N500</f>
        <v>0</v>
      </c>
      <c r="Q500" s="663">
        <f>O500*P500</f>
        <v>0</v>
      </c>
      <c r="R500" s="563"/>
      <c r="S500" s="563"/>
      <c r="T500" s="564"/>
      <c r="U500" s="565"/>
      <c r="V500" s="565"/>
      <c r="W500" s="565"/>
      <c r="X500" s="566"/>
      <c r="Y500" s="566"/>
      <c r="Z500" s="565"/>
      <c r="AA500" s="568"/>
      <c r="AB500" s="569"/>
      <c r="AC500" s="568"/>
      <c r="AD500" s="569"/>
      <c r="AE500" s="1009"/>
      <c r="AF500" s="619"/>
      <c r="AG500" s="565"/>
      <c r="AH500" s="566"/>
      <c r="AI500" s="571" t="s">
        <v>1647</v>
      </c>
      <c r="AJ500" s="553"/>
      <c r="AK500" s="900"/>
      <c r="AL500" s="901"/>
      <c r="AM500" s="902"/>
      <c r="AN500" s="903"/>
      <c r="AO500" s="912"/>
      <c r="AP500" s="901"/>
      <c r="AQ500" s="902"/>
      <c r="AR500" s="903"/>
      <c r="AS500" s="912"/>
      <c r="AT500" s="901"/>
      <c r="AU500" s="902"/>
      <c r="AV500" s="903"/>
      <c r="AW500" s="912"/>
      <c r="AX500" s="903"/>
      <c r="AY500" s="912"/>
      <c r="AZ500" s="913"/>
    </row>
    <row r="501" spans="1:52" s="610" customFormat="1" ht="42" customHeight="1">
      <c r="A501" s="1097"/>
      <c r="B501" s="1112"/>
      <c r="C501" s="580" t="str">
        <f>C499</f>
        <v>WP-6</v>
      </c>
      <c r="D501" s="580"/>
      <c r="E501" s="581"/>
      <c r="F501" s="558"/>
      <c r="G501" s="581"/>
      <c r="H501" s="581"/>
      <c r="I501" s="581"/>
      <c r="J501" s="580"/>
      <c r="K501" s="5363"/>
      <c r="L501" s="582" t="s">
        <v>855</v>
      </c>
      <c r="M501" s="583"/>
      <c r="N501" s="583"/>
      <c r="O501" s="584"/>
      <c r="P501" s="666">
        <f>SUM(P499)*J499</f>
        <v>24</v>
      </c>
      <c r="Q501" s="586">
        <f>SUM(Q499)*J499</f>
        <v>144</v>
      </c>
      <c r="R501" s="587"/>
      <c r="S501" s="587"/>
      <c r="T501" s="588"/>
      <c r="U501" s="589"/>
      <c r="V501" s="589"/>
      <c r="W501" s="589"/>
      <c r="X501" s="590"/>
      <c r="Y501" s="590"/>
      <c r="Z501" s="589"/>
      <c r="AA501" s="591"/>
      <c r="AB501" s="592"/>
      <c r="AC501" s="591"/>
      <c r="AD501" s="592"/>
      <c r="AE501" s="1036"/>
      <c r="AF501" s="607"/>
      <c r="AG501" s="589"/>
      <c r="AH501" s="594"/>
      <c r="AI501" s="595"/>
      <c r="AJ501" s="553" t="str">
        <f>I499</f>
        <v>OS</v>
      </c>
      <c r="AK501" s="900"/>
      <c r="AL501" s="901"/>
      <c r="AM501" s="902"/>
      <c r="AN501" s="903"/>
      <c r="AO501" s="912"/>
      <c r="AP501" s="901"/>
      <c r="AQ501" s="902"/>
      <c r="AR501" s="903"/>
      <c r="AS501" s="912"/>
      <c r="AT501" s="901"/>
      <c r="AU501" s="902"/>
      <c r="AV501" s="903"/>
      <c r="AW501" s="912"/>
      <c r="AX501" s="903"/>
      <c r="AY501" s="912"/>
      <c r="AZ501" s="913"/>
    </row>
    <row r="502" spans="1:52" s="679" customFormat="1" ht="17.25">
      <c r="A502" s="1097"/>
      <c r="B502" s="1112"/>
      <c r="C502" s="727" t="s">
        <v>1802</v>
      </c>
      <c r="D502" s="727" t="s">
        <v>1921</v>
      </c>
      <c r="E502" s="624"/>
      <c r="F502" s="725" t="s">
        <v>1922</v>
      </c>
      <c r="G502" s="726"/>
      <c r="H502" s="624" t="s">
        <v>1923</v>
      </c>
      <c r="I502" s="624" t="s">
        <v>1014</v>
      </c>
      <c r="J502" s="727"/>
      <c r="K502" s="5433" t="s">
        <v>864</v>
      </c>
      <c r="L502" s="718" t="s">
        <v>791</v>
      </c>
      <c r="M502" s="818">
        <v>8.4</v>
      </c>
      <c r="N502" s="818">
        <v>19.100000000000001</v>
      </c>
      <c r="O502" s="818">
        <v>4.7</v>
      </c>
      <c r="P502" s="628">
        <f>M502*N502</f>
        <v>160.44000000000003</v>
      </c>
      <c r="Q502" s="746">
        <f>P502*O502</f>
        <v>754.0680000000001</v>
      </c>
      <c r="R502" s="731"/>
      <c r="S502" s="731"/>
      <c r="T502" s="732" t="s">
        <v>833</v>
      </c>
      <c r="U502" s="733"/>
      <c r="V502" s="733"/>
      <c r="W502" s="733"/>
      <c r="X502" s="734" t="s">
        <v>1366</v>
      </c>
      <c r="Y502" s="734" t="s">
        <v>199</v>
      </c>
      <c r="Z502" s="733" t="s">
        <v>794</v>
      </c>
      <c r="AA502" s="736"/>
      <c r="AB502" s="735"/>
      <c r="AC502" s="736"/>
      <c r="AD502" s="735"/>
      <c r="AE502" s="981"/>
      <c r="AF502" s="830">
        <v>18</v>
      </c>
      <c r="AG502" s="733" t="s">
        <v>1798</v>
      </c>
      <c r="AH502" s="734" t="s">
        <v>794</v>
      </c>
      <c r="AI502" s="737" t="s">
        <v>1924</v>
      </c>
      <c r="AJ502" s="678"/>
      <c r="AK502" s="1101"/>
      <c r="AL502" s="1102"/>
      <c r="AM502" s="1103"/>
      <c r="AN502" s="1104"/>
      <c r="AO502" s="1105">
        <v>43670</v>
      </c>
      <c r="AP502" s="1130"/>
      <c r="AQ502" s="1103">
        <v>43675</v>
      </c>
      <c r="AR502" s="1104"/>
      <c r="AS502" s="1105">
        <v>43679</v>
      </c>
      <c r="AT502" s="1102"/>
      <c r="AU502" s="1103"/>
      <c r="AV502" s="1104"/>
      <c r="AW502" s="1105">
        <v>43690</v>
      </c>
      <c r="AX502" s="1104"/>
      <c r="AY502" s="1105">
        <v>43707</v>
      </c>
      <c r="AZ502" s="1106"/>
    </row>
    <row r="503" spans="1:52" s="679" customFormat="1" ht="27">
      <c r="A503" s="1097"/>
      <c r="B503" s="1112"/>
      <c r="C503" s="620"/>
      <c r="D503" s="620"/>
      <c r="E503" s="621"/>
      <c r="F503" s="623"/>
      <c r="G503" s="623"/>
      <c r="H503" s="621"/>
      <c r="I503" s="621"/>
      <c r="J503" s="620"/>
      <c r="K503" s="5410"/>
      <c r="L503" s="749"/>
      <c r="M503" s="819"/>
      <c r="N503" s="819"/>
      <c r="O503" s="819"/>
      <c r="P503" s="740">
        <f>M503*N503</f>
        <v>0</v>
      </c>
      <c r="Q503" s="741">
        <f>P503*O503</f>
        <v>0</v>
      </c>
      <c r="R503" s="630"/>
      <c r="S503" s="630"/>
      <c r="T503" s="742"/>
      <c r="U503" s="633"/>
      <c r="V503" s="633"/>
      <c r="W503" s="633"/>
      <c r="X503" s="632"/>
      <c r="Y503" s="632"/>
      <c r="Z503" s="633"/>
      <c r="AA503" s="634"/>
      <c r="AB503" s="635"/>
      <c r="AC503" s="634"/>
      <c r="AD503" s="635"/>
      <c r="AE503" s="1131"/>
      <c r="AF503" s="637"/>
      <c r="AG503" s="633"/>
      <c r="AH503" s="632"/>
      <c r="AI503" s="638" t="s">
        <v>1320</v>
      </c>
      <c r="AJ503" s="678"/>
      <c r="AK503" s="1101"/>
      <c r="AL503" s="1102"/>
      <c r="AM503" s="1103"/>
      <c r="AN503" s="1104"/>
      <c r="AO503" s="1105"/>
      <c r="AP503" s="1132"/>
      <c r="AQ503" s="1103"/>
      <c r="AR503" s="1104"/>
      <c r="AS503" s="1105"/>
      <c r="AT503" s="1102"/>
      <c r="AU503" s="1103"/>
      <c r="AV503" s="1104"/>
      <c r="AW503" s="1105"/>
      <c r="AX503" s="1104"/>
      <c r="AY503" s="1105"/>
      <c r="AZ503" s="1106"/>
    </row>
    <row r="504" spans="1:52" s="679" customFormat="1" ht="17.25">
      <c r="A504" s="1097"/>
      <c r="B504" s="1112"/>
      <c r="C504" s="647"/>
      <c r="D504" s="647"/>
      <c r="E504" s="648"/>
      <c r="F504" s="623"/>
      <c r="G504" s="648"/>
      <c r="H504" s="648"/>
      <c r="I504" s="648"/>
      <c r="J504" s="647"/>
      <c r="K504" s="5411"/>
      <c r="L504" s="820" t="s">
        <v>855</v>
      </c>
      <c r="M504" s="821"/>
      <c r="N504" s="821"/>
      <c r="O504" s="822"/>
      <c r="P504" s="983">
        <f>SUM(P502:P503)*J502</f>
        <v>0</v>
      </c>
      <c r="Q504" s="650">
        <f>SUM(Q502:Q503)*J502</f>
        <v>0</v>
      </c>
      <c r="R504" s="651"/>
      <c r="S504" s="651"/>
      <c r="T504" s="652"/>
      <c r="U504" s="654"/>
      <c r="V504" s="654"/>
      <c r="W504" s="654"/>
      <c r="X504" s="655"/>
      <c r="Y504" s="655"/>
      <c r="Z504" s="654"/>
      <c r="AA504" s="656"/>
      <c r="AB504" s="657"/>
      <c r="AC504" s="656"/>
      <c r="AD504" s="657"/>
      <c r="AE504" s="1133"/>
      <c r="AF504" s="653"/>
      <c r="AG504" s="654"/>
      <c r="AH504" s="660"/>
      <c r="AI504" s="661" t="s">
        <v>1925</v>
      </c>
      <c r="AJ504" s="701"/>
      <c r="AK504" s="1101"/>
      <c r="AL504" s="1102"/>
      <c r="AM504" s="1103"/>
      <c r="AN504" s="1104"/>
      <c r="AO504" s="1105"/>
      <c r="AP504" s="1134"/>
      <c r="AQ504" s="1103"/>
      <c r="AR504" s="1104"/>
      <c r="AS504" s="1105"/>
      <c r="AT504" s="1102"/>
      <c r="AU504" s="1103"/>
      <c r="AV504" s="1104"/>
      <c r="AW504" s="1105"/>
      <c r="AX504" s="1104"/>
      <c r="AY504" s="1105"/>
      <c r="AZ504" s="1106"/>
    </row>
    <row r="505" spans="1:52" s="610" customFormat="1" ht="42" customHeight="1">
      <c r="A505" s="1097"/>
      <c r="B505" s="5546" t="s">
        <v>1926</v>
      </c>
      <c r="C505" s="536" t="s">
        <v>1927</v>
      </c>
      <c r="D505" s="536" t="s">
        <v>1928</v>
      </c>
      <c r="E505" s="537"/>
      <c r="F505" s="538" t="s">
        <v>1929</v>
      </c>
      <c r="G505" s="539"/>
      <c r="H505" s="537" t="s">
        <v>1930</v>
      </c>
      <c r="I505" s="537" t="s">
        <v>896</v>
      </c>
      <c r="J505" s="536">
        <v>3</v>
      </c>
      <c r="K505" s="5361" t="s">
        <v>1026</v>
      </c>
      <c r="L505" s="707" t="s">
        <v>1818</v>
      </c>
      <c r="M505" s="707">
        <v>10</v>
      </c>
      <c r="N505" s="707">
        <v>18</v>
      </c>
      <c r="O505" s="707">
        <v>3</v>
      </c>
      <c r="P505" s="708">
        <f t="shared" ref="P505:P506" si="103">M505*N505</f>
        <v>180</v>
      </c>
      <c r="Q505" s="709">
        <f t="shared" ref="Q505:Q506" si="104">O505*P505</f>
        <v>540</v>
      </c>
      <c r="R505" s="544"/>
      <c r="S505" s="544"/>
      <c r="T505" s="545" t="s">
        <v>833</v>
      </c>
      <c r="U505" s="546"/>
      <c r="V505" s="546"/>
      <c r="W505" s="546"/>
      <c r="X505" s="547" t="s">
        <v>794</v>
      </c>
      <c r="Y505" s="546" t="s">
        <v>794</v>
      </c>
      <c r="Z505" s="546" t="s">
        <v>794</v>
      </c>
      <c r="AA505" s="911"/>
      <c r="AB505" s="549"/>
      <c r="AC505" s="550"/>
      <c r="AD505" s="549"/>
      <c r="AE505" s="710"/>
      <c r="AF505" s="898">
        <v>18</v>
      </c>
      <c r="AG505" s="546" t="s">
        <v>1931</v>
      </c>
      <c r="AH505" s="547" t="s">
        <v>833</v>
      </c>
      <c r="AI505" s="552" t="s">
        <v>1932</v>
      </c>
      <c r="AJ505" s="553"/>
      <c r="AK505" s="900"/>
      <c r="AL505" s="901"/>
      <c r="AM505" s="902"/>
      <c r="AN505" s="903"/>
      <c r="AO505" s="904"/>
      <c r="AP505" s="905"/>
      <c r="AQ505" s="902"/>
      <c r="AR505" s="903"/>
      <c r="AS505" s="904"/>
      <c r="AT505" s="905"/>
      <c r="AU505" s="902"/>
      <c r="AV505" s="903"/>
      <c r="AW505" s="904">
        <v>43690</v>
      </c>
      <c r="AX505" s="906"/>
      <c r="AY505" s="904">
        <v>43707</v>
      </c>
      <c r="AZ505" s="907"/>
    </row>
    <row r="506" spans="1:52" s="610" customFormat="1" ht="42" customHeight="1">
      <c r="A506" s="1097"/>
      <c r="B506" s="5547"/>
      <c r="C506" s="556"/>
      <c r="D506" s="556"/>
      <c r="E506" s="557"/>
      <c r="F506" s="558"/>
      <c r="G506" s="558"/>
      <c r="H506" s="557"/>
      <c r="I506" s="557"/>
      <c r="J506" s="556"/>
      <c r="K506" s="5362"/>
      <c r="L506" s="705"/>
      <c r="M506" s="705"/>
      <c r="N506" s="705"/>
      <c r="O506" s="705"/>
      <c r="P506" s="561">
        <f t="shared" si="103"/>
        <v>0</v>
      </c>
      <c r="Q506" s="562">
        <f t="shared" si="104"/>
        <v>0</v>
      </c>
      <c r="R506" s="563"/>
      <c r="S506" s="563"/>
      <c r="T506" s="564"/>
      <c r="U506" s="565"/>
      <c r="V506" s="565"/>
      <c r="W506" s="565"/>
      <c r="X506" s="566"/>
      <c r="Y506" s="565"/>
      <c r="Z506" s="565"/>
      <c r="AA506" s="914"/>
      <c r="AB506" s="568"/>
      <c r="AC506" s="569"/>
      <c r="AD506" s="568"/>
      <c r="AE506" s="570"/>
      <c r="AF506" s="619"/>
      <c r="AG506" s="565"/>
      <c r="AH506" s="566"/>
      <c r="AI506" s="571" t="s">
        <v>1933</v>
      </c>
      <c r="AJ506" s="553"/>
      <c r="AK506" s="900"/>
      <c r="AL506" s="901"/>
      <c r="AM506" s="902"/>
      <c r="AN506" s="903"/>
      <c r="AO506" s="904"/>
      <c r="AP506" s="905"/>
      <c r="AQ506" s="902"/>
      <c r="AR506" s="903"/>
      <c r="AS506" s="904"/>
      <c r="AT506" s="905"/>
      <c r="AU506" s="902"/>
      <c r="AV506" s="903"/>
      <c r="AW506" s="904"/>
      <c r="AX506" s="906"/>
      <c r="AY506" s="904"/>
      <c r="AZ506" s="907"/>
    </row>
    <row r="507" spans="1:52" s="610" customFormat="1" ht="42" customHeight="1">
      <c r="A507" s="1097"/>
      <c r="B507" s="1135"/>
      <c r="C507" s="556"/>
      <c r="D507" s="556"/>
      <c r="E507" s="557"/>
      <c r="F507" s="558"/>
      <c r="G507" s="558"/>
      <c r="H507" s="557"/>
      <c r="I507" s="557"/>
      <c r="J507" s="556"/>
      <c r="K507" s="5362"/>
      <c r="L507" s="705"/>
      <c r="M507" s="705"/>
      <c r="N507" s="705"/>
      <c r="O507" s="705"/>
      <c r="P507" s="561"/>
      <c r="Q507" s="562"/>
      <c r="R507" s="563"/>
      <c r="S507" s="563"/>
      <c r="T507" s="564"/>
      <c r="U507" s="565"/>
      <c r="V507" s="565"/>
      <c r="W507" s="565"/>
      <c r="X507" s="566"/>
      <c r="Y507" s="565"/>
      <c r="Z507" s="565"/>
      <c r="AA507" s="914"/>
      <c r="AB507" s="568"/>
      <c r="AC507" s="569"/>
      <c r="AD507" s="568"/>
      <c r="AE507" s="570"/>
      <c r="AF507" s="619"/>
      <c r="AG507" s="565"/>
      <c r="AH507" s="566"/>
      <c r="AI507" s="571" t="s">
        <v>1934</v>
      </c>
      <c r="AJ507" s="553"/>
      <c r="AK507" s="900"/>
      <c r="AL507" s="901"/>
      <c r="AM507" s="902"/>
      <c r="AN507" s="903"/>
      <c r="AO507" s="904"/>
      <c r="AP507" s="905"/>
      <c r="AQ507" s="902"/>
      <c r="AR507" s="903"/>
      <c r="AS507" s="904"/>
      <c r="AT507" s="905"/>
      <c r="AU507" s="902"/>
      <c r="AV507" s="903"/>
      <c r="AW507" s="904"/>
      <c r="AX507" s="906"/>
      <c r="AY507" s="904"/>
      <c r="AZ507" s="907"/>
    </row>
    <row r="508" spans="1:52" s="610" customFormat="1" ht="42" customHeight="1">
      <c r="A508" s="1097"/>
      <c r="B508" s="1135"/>
      <c r="C508" s="580" t="str">
        <f>C505</f>
        <v>WP-7</v>
      </c>
      <c r="D508" s="580"/>
      <c r="E508" s="581"/>
      <c r="F508" s="581"/>
      <c r="G508" s="581"/>
      <c r="H508" s="581"/>
      <c r="I508" s="581"/>
      <c r="J508" s="580"/>
      <c r="K508" s="5363"/>
      <c r="L508" s="915" t="s">
        <v>915</v>
      </c>
      <c r="M508" s="916"/>
      <c r="N508" s="916"/>
      <c r="O508" s="917"/>
      <c r="P508" s="605">
        <f>SUM(P505:P506)*J505</f>
        <v>540</v>
      </c>
      <c r="Q508" s="586">
        <f>SUM(Q505:Q506)*J505</f>
        <v>1620</v>
      </c>
      <c r="R508" s="587"/>
      <c r="S508" s="587"/>
      <c r="T508" s="588"/>
      <c r="U508" s="589"/>
      <c r="V508" s="589"/>
      <c r="W508" s="589"/>
      <c r="X508" s="590"/>
      <c r="Y508" s="589"/>
      <c r="Z508" s="589"/>
      <c r="AA508" s="918"/>
      <c r="AB508" s="591"/>
      <c r="AC508" s="592"/>
      <c r="AD508" s="591"/>
      <c r="AE508" s="593"/>
      <c r="AF508" s="607"/>
      <c r="AG508" s="589"/>
      <c r="AH508" s="594"/>
      <c r="AI508" s="595" t="s">
        <v>1935</v>
      </c>
      <c r="AJ508" s="553" t="str">
        <f>I505</f>
        <v>CS</v>
      </c>
      <c r="AK508" s="900"/>
      <c r="AL508" s="901"/>
      <c r="AM508" s="902"/>
      <c r="AN508" s="903"/>
      <c r="AO508" s="904"/>
      <c r="AP508" s="905"/>
      <c r="AQ508" s="902"/>
      <c r="AR508" s="903"/>
      <c r="AS508" s="904"/>
      <c r="AT508" s="905"/>
      <c r="AU508" s="902"/>
      <c r="AV508" s="903"/>
      <c r="AW508" s="904"/>
      <c r="AX508" s="906"/>
      <c r="AY508" s="904"/>
      <c r="AZ508" s="907"/>
    </row>
    <row r="509" spans="1:52" s="610" customFormat="1" ht="17.25">
      <c r="A509" s="1097"/>
      <c r="B509" s="1135"/>
      <c r="C509" s="620"/>
      <c r="D509" s="620" t="s">
        <v>1936</v>
      </c>
      <c r="E509" s="621"/>
      <c r="F509" s="621"/>
      <c r="G509" s="621"/>
      <c r="H509" s="624" t="s">
        <v>1937</v>
      </c>
      <c r="I509" s="621" t="s">
        <v>1938</v>
      </c>
      <c r="J509" s="620"/>
      <c r="K509" s="624" t="s">
        <v>1057</v>
      </c>
      <c r="L509" s="1136"/>
      <c r="M509" s="1136"/>
      <c r="N509" s="1136"/>
      <c r="O509" s="1136"/>
      <c r="P509" s="628">
        <f t="shared" ref="P509:P510" si="105">M509*N509</f>
        <v>0</v>
      </c>
      <c r="Q509" s="746">
        <f t="shared" ref="Q509:Q510" si="106">O509*P509</f>
        <v>0</v>
      </c>
      <c r="R509" s="630"/>
      <c r="S509" s="630"/>
      <c r="T509" s="732" t="s">
        <v>833</v>
      </c>
      <c r="U509" s="733"/>
      <c r="V509" s="733"/>
      <c r="W509" s="733"/>
      <c r="X509" s="734" t="s">
        <v>794</v>
      </c>
      <c r="Y509" s="733" t="s">
        <v>794</v>
      </c>
      <c r="Z509" s="733" t="s">
        <v>794</v>
      </c>
      <c r="AA509" s="931"/>
      <c r="AB509" s="634"/>
      <c r="AC509" s="635"/>
      <c r="AD509" s="634"/>
      <c r="AE509" s="761"/>
      <c r="AF509" s="830">
        <v>18</v>
      </c>
      <c r="AG509" s="733" t="s">
        <v>1411</v>
      </c>
      <c r="AH509" s="755"/>
      <c r="AI509" s="737" t="s">
        <v>859</v>
      </c>
      <c r="AJ509" s="553"/>
      <c r="AK509" s="900"/>
      <c r="AL509" s="901"/>
      <c r="AM509" s="902"/>
      <c r="AN509" s="903"/>
      <c r="AO509" s="912"/>
      <c r="AP509" s="901"/>
      <c r="AQ509" s="902"/>
      <c r="AR509" s="903"/>
      <c r="AS509" s="912"/>
      <c r="AT509" s="901"/>
      <c r="AU509" s="902"/>
      <c r="AV509" s="903"/>
      <c r="AW509" s="912">
        <v>43690</v>
      </c>
      <c r="AX509" s="903"/>
      <c r="AY509" s="912">
        <v>43707</v>
      </c>
      <c r="AZ509" s="913"/>
    </row>
    <row r="510" spans="1:52" s="610" customFormat="1" ht="17.25">
      <c r="A510" s="1097"/>
      <c r="B510" s="1135"/>
      <c r="C510" s="620"/>
      <c r="D510" s="620"/>
      <c r="E510" s="621"/>
      <c r="F510" s="621"/>
      <c r="G510" s="621"/>
      <c r="H510" s="621"/>
      <c r="I510" s="621"/>
      <c r="J510" s="620"/>
      <c r="K510" s="621"/>
      <c r="L510" s="1137"/>
      <c r="M510" s="1137"/>
      <c r="N510" s="1137"/>
      <c r="O510" s="1137"/>
      <c r="P510" s="643">
        <f t="shared" si="105"/>
        <v>0</v>
      </c>
      <c r="Q510" s="1138">
        <f t="shared" si="106"/>
        <v>0</v>
      </c>
      <c r="R510" s="630"/>
      <c r="S510" s="630"/>
      <c r="T510" s="742"/>
      <c r="U510" s="633"/>
      <c r="V510" s="633"/>
      <c r="W510" s="633"/>
      <c r="X510" s="632"/>
      <c r="Y510" s="633"/>
      <c r="Z510" s="633"/>
      <c r="AA510" s="931"/>
      <c r="AB510" s="634"/>
      <c r="AC510" s="635"/>
      <c r="AD510" s="634"/>
      <c r="AE510" s="761"/>
      <c r="AF510" s="637"/>
      <c r="AG510" s="633"/>
      <c r="AH510" s="755"/>
      <c r="AI510" s="638" t="s">
        <v>1939</v>
      </c>
      <c r="AJ510" s="553"/>
      <c r="AK510" s="900"/>
      <c r="AL510" s="901"/>
      <c r="AM510" s="902"/>
      <c r="AN510" s="903"/>
      <c r="AO510" s="912"/>
      <c r="AP510" s="901"/>
      <c r="AQ510" s="902"/>
      <c r="AR510" s="903"/>
      <c r="AS510" s="912"/>
      <c r="AT510" s="901"/>
      <c r="AU510" s="902"/>
      <c r="AV510" s="903"/>
      <c r="AW510" s="912"/>
      <c r="AX510" s="903"/>
      <c r="AY510" s="912"/>
      <c r="AZ510" s="913"/>
    </row>
    <row r="511" spans="1:52" s="610" customFormat="1" ht="17.25">
      <c r="A511" s="1097"/>
      <c r="B511" s="1135"/>
      <c r="C511" s="620"/>
      <c r="D511" s="620"/>
      <c r="E511" s="621"/>
      <c r="F511" s="621"/>
      <c r="G511" s="621"/>
      <c r="H511" s="648"/>
      <c r="I511" s="621"/>
      <c r="J511" s="620"/>
      <c r="K511" s="648"/>
      <c r="L511" s="932" t="s">
        <v>915</v>
      </c>
      <c r="M511" s="933"/>
      <c r="N511" s="933"/>
      <c r="O511" s="934"/>
      <c r="P511" s="649">
        <f>SUM(P509:P510)*J509</f>
        <v>0</v>
      </c>
      <c r="Q511" s="650">
        <f>SUM(Q509:Q510)*J509</f>
        <v>0</v>
      </c>
      <c r="R511" s="630"/>
      <c r="S511" s="630"/>
      <c r="T511" s="742"/>
      <c r="U511" s="633"/>
      <c r="V511" s="633"/>
      <c r="W511" s="633"/>
      <c r="X511" s="632"/>
      <c r="Y511" s="633"/>
      <c r="Z511" s="633"/>
      <c r="AA511" s="931"/>
      <c r="AB511" s="634"/>
      <c r="AC511" s="635"/>
      <c r="AD511" s="634"/>
      <c r="AE511" s="761"/>
      <c r="AF511" s="653"/>
      <c r="AG511" s="654"/>
      <c r="AH511" s="755"/>
      <c r="AI511" s="745" t="s">
        <v>1940</v>
      </c>
      <c r="AJ511" s="553"/>
      <c r="AK511" s="900"/>
      <c r="AL511" s="901"/>
      <c r="AM511" s="902"/>
      <c r="AN511" s="903"/>
      <c r="AO511" s="912"/>
      <c r="AP511" s="901"/>
      <c r="AQ511" s="902"/>
      <c r="AR511" s="903"/>
      <c r="AS511" s="912"/>
      <c r="AT511" s="901"/>
      <c r="AU511" s="902"/>
      <c r="AV511" s="903"/>
      <c r="AW511" s="912"/>
      <c r="AX511" s="903"/>
      <c r="AY511" s="912"/>
      <c r="AZ511" s="913"/>
    </row>
    <row r="512" spans="1:52" s="610" customFormat="1" ht="42" customHeight="1">
      <c r="A512" s="1097"/>
      <c r="B512" s="1135"/>
      <c r="C512" s="536" t="s">
        <v>1927</v>
      </c>
      <c r="D512" s="536" t="s">
        <v>1941</v>
      </c>
      <c r="E512" s="537"/>
      <c r="F512" s="538" t="s">
        <v>1942</v>
      </c>
      <c r="G512" s="539"/>
      <c r="H512" s="537" t="s">
        <v>1943</v>
      </c>
      <c r="I512" s="537" t="s">
        <v>903</v>
      </c>
      <c r="J512" s="536">
        <v>1</v>
      </c>
      <c r="K512" s="5361" t="s">
        <v>1661</v>
      </c>
      <c r="L512" s="1139" t="s">
        <v>791</v>
      </c>
      <c r="M512" s="1139">
        <v>36.1</v>
      </c>
      <c r="N512" s="1139">
        <v>12</v>
      </c>
      <c r="O512" s="707">
        <v>5.9</v>
      </c>
      <c r="P512" s="841">
        <f t="shared" ref="P512:P521" si="107">M512*N512</f>
        <v>433.20000000000005</v>
      </c>
      <c r="Q512" s="842">
        <f t="shared" ref="Q512:Q521" si="108">O512*P512</f>
        <v>2555.8800000000006</v>
      </c>
      <c r="R512" s="544"/>
      <c r="S512" s="544"/>
      <c r="T512" s="545" t="s">
        <v>1786</v>
      </c>
      <c r="U512" s="546"/>
      <c r="V512" s="546"/>
      <c r="W512" s="546"/>
      <c r="X512" s="547" t="s">
        <v>794</v>
      </c>
      <c r="Y512" s="547" t="s">
        <v>794</v>
      </c>
      <c r="Z512" s="546" t="s">
        <v>794</v>
      </c>
      <c r="AA512" s="911"/>
      <c r="AB512" s="549"/>
      <c r="AC512" s="550"/>
      <c r="AD512" s="549"/>
      <c r="AE512" s="551" t="s">
        <v>1204</v>
      </c>
      <c r="AF512" s="898">
        <v>18</v>
      </c>
      <c r="AG512" s="548" t="s">
        <v>796</v>
      </c>
      <c r="AH512" s="898" t="s">
        <v>1944</v>
      </c>
      <c r="AI512" s="571" t="s">
        <v>1945</v>
      </c>
      <c r="AJ512" s="553"/>
      <c r="AK512" s="900"/>
      <c r="AL512" s="901"/>
      <c r="AM512" s="902"/>
      <c r="AN512" s="903"/>
      <c r="AO512" s="912"/>
      <c r="AP512" s="901"/>
      <c r="AQ512" s="902"/>
      <c r="AR512" s="903"/>
      <c r="AS512" s="912"/>
      <c r="AT512" s="901"/>
      <c r="AU512" s="902"/>
      <c r="AV512" s="903"/>
      <c r="AW512" s="912">
        <v>43690</v>
      </c>
      <c r="AX512" s="903"/>
      <c r="AY512" s="912">
        <v>43707</v>
      </c>
      <c r="AZ512" s="913"/>
    </row>
    <row r="513" spans="1:52" s="610" customFormat="1" ht="42" customHeight="1">
      <c r="A513" s="1097"/>
      <c r="B513" s="1135"/>
      <c r="C513" s="556"/>
      <c r="D513" s="556"/>
      <c r="E513" s="557"/>
      <c r="F513" s="558"/>
      <c r="G513" s="558"/>
      <c r="H513" s="557"/>
      <c r="I513" s="557"/>
      <c r="J513" s="556"/>
      <c r="K513" s="5362"/>
      <c r="L513" s="712" t="s">
        <v>1205</v>
      </c>
      <c r="M513" s="712">
        <v>6.15</v>
      </c>
      <c r="N513" s="712">
        <v>12</v>
      </c>
      <c r="O513" s="712">
        <v>5.9</v>
      </c>
      <c r="P513" s="713">
        <f t="shared" si="107"/>
        <v>73.800000000000011</v>
      </c>
      <c r="Q513" s="714">
        <f t="shared" si="108"/>
        <v>435.42000000000007</v>
      </c>
      <c r="R513" s="563"/>
      <c r="S513" s="563"/>
      <c r="T513" s="564"/>
      <c r="U513" s="565"/>
      <c r="V513" s="565"/>
      <c r="W513" s="565"/>
      <c r="X513" s="566"/>
      <c r="Y513" s="566"/>
      <c r="Z513" s="565"/>
      <c r="AA513" s="914"/>
      <c r="AB513" s="568"/>
      <c r="AC513" s="569"/>
      <c r="AD513" s="568"/>
      <c r="AE513" s="570"/>
      <c r="AF513" s="619"/>
      <c r="AG513" s="567"/>
      <c r="AH513" s="567"/>
      <c r="AI513" s="571" t="s">
        <v>1709</v>
      </c>
      <c r="AJ513" s="553"/>
      <c r="AK513" s="900"/>
      <c r="AL513" s="901"/>
      <c r="AM513" s="902"/>
      <c r="AN513" s="903"/>
      <c r="AO513" s="912"/>
      <c r="AP513" s="901"/>
      <c r="AQ513" s="902"/>
      <c r="AR513" s="903"/>
      <c r="AS513" s="912"/>
      <c r="AT513" s="901"/>
      <c r="AU513" s="902"/>
      <c r="AV513" s="903"/>
      <c r="AW513" s="912"/>
      <c r="AX513" s="903"/>
      <c r="AY513" s="912"/>
      <c r="AZ513" s="913"/>
    </row>
    <row r="514" spans="1:52" s="610" customFormat="1" ht="42" customHeight="1">
      <c r="A514" s="1097"/>
      <c r="B514" s="1135"/>
      <c r="C514" s="556"/>
      <c r="D514" s="556"/>
      <c r="E514" s="557"/>
      <c r="F514" s="558"/>
      <c r="G514" s="558"/>
      <c r="H514" s="557"/>
      <c r="I514" s="557"/>
      <c r="J514" s="556"/>
      <c r="K514" s="5362"/>
      <c r="L514" s="712" t="s">
        <v>1187</v>
      </c>
      <c r="M514" s="712">
        <v>17.100000000000001</v>
      </c>
      <c r="N514" s="712">
        <v>6.3</v>
      </c>
      <c r="O514" s="712">
        <v>7</v>
      </c>
      <c r="P514" s="713">
        <f t="shared" si="107"/>
        <v>107.73</v>
      </c>
      <c r="Q514" s="714">
        <f t="shared" si="108"/>
        <v>754.11</v>
      </c>
      <c r="R514" s="563"/>
      <c r="S514" s="563"/>
      <c r="T514" s="564"/>
      <c r="U514" s="565"/>
      <c r="V514" s="565"/>
      <c r="W514" s="565"/>
      <c r="X514" s="566"/>
      <c r="Y514" s="565"/>
      <c r="Z514" s="565"/>
      <c r="AA514" s="914"/>
      <c r="AB514" s="568"/>
      <c r="AC514" s="569"/>
      <c r="AD514" s="568"/>
      <c r="AE514" s="570"/>
      <c r="AF514" s="619"/>
      <c r="AG514" s="619" t="s">
        <v>820</v>
      </c>
      <c r="AH514" s="567"/>
      <c r="AI514" s="571" t="s">
        <v>1946</v>
      </c>
      <c r="AJ514" s="553"/>
      <c r="AK514" s="900"/>
      <c r="AL514" s="901"/>
      <c r="AM514" s="902"/>
      <c r="AN514" s="903"/>
      <c r="AO514" s="912"/>
      <c r="AP514" s="901"/>
      <c r="AQ514" s="902"/>
      <c r="AR514" s="903"/>
      <c r="AS514" s="912"/>
      <c r="AT514" s="901"/>
      <c r="AU514" s="902"/>
      <c r="AV514" s="903"/>
      <c r="AW514" s="912"/>
      <c r="AX514" s="903"/>
      <c r="AY514" s="912"/>
      <c r="AZ514" s="913"/>
    </row>
    <row r="515" spans="1:52" s="610" customFormat="1" ht="42" customHeight="1">
      <c r="A515" s="1097"/>
      <c r="B515" s="1135"/>
      <c r="C515" s="556"/>
      <c r="D515" s="556"/>
      <c r="E515" s="557"/>
      <c r="F515" s="558"/>
      <c r="G515" s="558"/>
      <c r="H515" s="557"/>
      <c r="I515" s="557"/>
      <c r="J515" s="556"/>
      <c r="K515" s="5362"/>
      <c r="L515" s="712" t="s">
        <v>1947</v>
      </c>
      <c r="M515" s="712">
        <v>18.3</v>
      </c>
      <c r="N515" s="712">
        <v>11</v>
      </c>
      <c r="O515" s="712">
        <v>7</v>
      </c>
      <c r="P515" s="713">
        <f t="shared" si="107"/>
        <v>201.3</v>
      </c>
      <c r="Q515" s="714">
        <f t="shared" si="108"/>
        <v>1409.1000000000001</v>
      </c>
      <c r="R515" s="563"/>
      <c r="S515" s="563"/>
      <c r="T515" s="564"/>
      <c r="U515" s="565"/>
      <c r="V515" s="565"/>
      <c r="W515" s="565"/>
      <c r="X515" s="566"/>
      <c r="Y515" s="565"/>
      <c r="Z515" s="565"/>
      <c r="AA515" s="914"/>
      <c r="AB515" s="568"/>
      <c r="AC515" s="569"/>
      <c r="AD515" s="568"/>
      <c r="AE515" s="570"/>
      <c r="AF515" s="619"/>
      <c r="AG515" s="619"/>
      <c r="AH515" s="567"/>
      <c r="AI515" s="571" t="s">
        <v>1210</v>
      </c>
      <c r="AJ515" s="553"/>
      <c r="AK515" s="900"/>
      <c r="AL515" s="901"/>
      <c r="AM515" s="902"/>
      <c r="AN515" s="903"/>
      <c r="AO515" s="912"/>
      <c r="AP515" s="901"/>
      <c r="AQ515" s="902"/>
      <c r="AR515" s="903"/>
      <c r="AS515" s="912"/>
      <c r="AT515" s="901"/>
      <c r="AU515" s="902"/>
      <c r="AV515" s="903"/>
      <c r="AW515" s="912"/>
      <c r="AX515" s="903"/>
      <c r="AY515" s="912"/>
      <c r="AZ515" s="913"/>
    </row>
    <row r="516" spans="1:52" s="610" customFormat="1" ht="42" customHeight="1">
      <c r="A516" s="1097"/>
      <c r="B516" s="1135"/>
      <c r="C516" s="556"/>
      <c r="D516" s="556"/>
      <c r="E516" s="557"/>
      <c r="F516" s="558"/>
      <c r="G516" s="558"/>
      <c r="H516" s="557"/>
      <c r="I516" s="557"/>
      <c r="J516" s="556"/>
      <c r="K516" s="5362"/>
      <c r="L516" s="557" t="s">
        <v>1388</v>
      </c>
      <c r="M516" s="572">
        <f>6.5+0.4</f>
        <v>6.9</v>
      </c>
      <c r="N516" s="572">
        <f>4.6+0.4</f>
        <v>5</v>
      </c>
      <c r="O516" s="572">
        <v>5.9</v>
      </c>
      <c r="P516" s="573">
        <f t="shared" ref="P516:P517" si="109">SUM(M516*N516)</f>
        <v>34.5</v>
      </c>
      <c r="Q516" s="574">
        <f t="shared" si="108"/>
        <v>203.55</v>
      </c>
      <c r="R516" s="563"/>
      <c r="S516" s="563"/>
      <c r="T516" s="564"/>
      <c r="U516" s="565"/>
      <c r="V516" s="565"/>
      <c r="W516" s="565"/>
      <c r="X516" s="566"/>
      <c r="Y516" s="565"/>
      <c r="Z516" s="565"/>
      <c r="AA516" s="914"/>
      <c r="AB516" s="568"/>
      <c r="AC516" s="569"/>
      <c r="AD516" s="568"/>
      <c r="AE516" s="570"/>
      <c r="AF516" s="619"/>
      <c r="AG516" s="619"/>
      <c r="AH516" s="567"/>
      <c r="AI516" s="571"/>
      <c r="AJ516" s="553"/>
      <c r="AK516" s="900"/>
      <c r="AL516" s="901"/>
      <c r="AM516" s="902"/>
      <c r="AN516" s="903"/>
      <c r="AO516" s="912"/>
      <c r="AP516" s="901"/>
      <c r="AQ516" s="902"/>
      <c r="AR516" s="903"/>
      <c r="AS516" s="912"/>
      <c r="AT516" s="901"/>
      <c r="AU516" s="902"/>
      <c r="AV516" s="903"/>
      <c r="AW516" s="912"/>
      <c r="AX516" s="903"/>
      <c r="AY516" s="912"/>
      <c r="AZ516" s="913"/>
    </row>
    <row r="517" spans="1:52" s="610" customFormat="1" ht="42" customHeight="1">
      <c r="A517" s="1097"/>
      <c r="B517" s="1135"/>
      <c r="C517" s="556"/>
      <c r="D517" s="556"/>
      <c r="E517" s="557"/>
      <c r="F517" s="558"/>
      <c r="G517" s="558"/>
      <c r="H517" s="557"/>
      <c r="I517" s="557"/>
      <c r="J517" s="556"/>
      <c r="K517" s="5362"/>
      <c r="L517" s="559" t="s">
        <v>1374</v>
      </c>
      <c r="M517" s="560">
        <v>-12.6</v>
      </c>
      <c r="N517" s="560">
        <v>4.45</v>
      </c>
      <c r="O517" s="560">
        <v>5.9</v>
      </c>
      <c r="P517" s="573">
        <f t="shared" si="109"/>
        <v>-56.07</v>
      </c>
      <c r="Q517" s="574">
        <f t="shared" si="108"/>
        <v>-330.81300000000005</v>
      </c>
      <c r="R517" s="563"/>
      <c r="S517" s="563"/>
      <c r="T517" s="564"/>
      <c r="U517" s="565"/>
      <c r="V517" s="565"/>
      <c r="W517" s="565"/>
      <c r="X517" s="566"/>
      <c r="Y517" s="565"/>
      <c r="Z517" s="565"/>
      <c r="AA517" s="914"/>
      <c r="AB517" s="568"/>
      <c r="AC517" s="569"/>
      <c r="AD517" s="568"/>
      <c r="AE517" s="570"/>
      <c r="AF517" s="619"/>
      <c r="AG517" s="619"/>
      <c r="AH517" s="567"/>
      <c r="AI517" s="571"/>
      <c r="AJ517" s="553"/>
      <c r="AK517" s="900"/>
      <c r="AL517" s="901"/>
      <c r="AM517" s="902"/>
      <c r="AN517" s="903"/>
      <c r="AO517" s="912"/>
      <c r="AP517" s="901"/>
      <c r="AQ517" s="902"/>
      <c r="AR517" s="903"/>
      <c r="AS517" s="912"/>
      <c r="AT517" s="901"/>
      <c r="AU517" s="902"/>
      <c r="AV517" s="903"/>
      <c r="AW517" s="912"/>
      <c r="AX517" s="903"/>
      <c r="AY517" s="912"/>
      <c r="AZ517" s="913"/>
    </row>
    <row r="518" spans="1:52" s="610" customFormat="1" ht="42" customHeight="1">
      <c r="A518" s="1097"/>
      <c r="B518" s="1135"/>
      <c r="C518" s="556"/>
      <c r="D518" s="556"/>
      <c r="E518" s="557"/>
      <c r="F518" s="558"/>
      <c r="G518" s="558"/>
      <c r="H518" s="557"/>
      <c r="I518" s="557"/>
      <c r="J518" s="556"/>
      <c r="K518" s="5362"/>
      <c r="L518" s="712" t="s">
        <v>1310</v>
      </c>
      <c r="M518" s="712">
        <v>6</v>
      </c>
      <c r="N518" s="712">
        <v>6.3</v>
      </c>
      <c r="O518" s="712"/>
      <c r="P518" s="713">
        <f t="shared" si="107"/>
        <v>37.799999999999997</v>
      </c>
      <c r="Q518" s="714">
        <f t="shared" si="108"/>
        <v>0</v>
      </c>
      <c r="R518" s="563"/>
      <c r="S518" s="563"/>
      <c r="T518" s="564"/>
      <c r="U518" s="565"/>
      <c r="V518" s="565"/>
      <c r="W518" s="565"/>
      <c r="X518" s="566"/>
      <c r="Y518" s="565"/>
      <c r="Z518" s="565"/>
      <c r="AA518" s="914"/>
      <c r="AB518" s="568"/>
      <c r="AC518" s="569"/>
      <c r="AD518" s="568"/>
      <c r="AE518" s="570"/>
      <c r="AF518" s="619"/>
      <c r="AG518" s="619"/>
      <c r="AH518" s="567"/>
      <c r="AI518" s="571"/>
      <c r="AJ518" s="553"/>
      <c r="AK518" s="900"/>
      <c r="AL518" s="901"/>
      <c r="AM518" s="902"/>
      <c r="AN518" s="903"/>
      <c r="AO518" s="912"/>
      <c r="AP518" s="901"/>
      <c r="AQ518" s="902"/>
      <c r="AR518" s="903"/>
      <c r="AS518" s="912"/>
      <c r="AT518" s="901"/>
      <c r="AU518" s="902"/>
      <c r="AV518" s="903"/>
      <c r="AW518" s="912"/>
      <c r="AX518" s="903"/>
      <c r="AY518" s="912"/>
      <c r="AZ518" s="913"/>
    </row>
    <row r="519" spans="1:52" s="610" customFormat="1" ht="42" customHeight="1">
      <c r="A519" s="1097"/>
      <c r="B519" s="1135"/>
      <c r="C519" s="556"/>
      <c r="D519" s="556"/>
      <c r="E519" s="557"/>
      <c r="F519" s="558"/>
      <c r="G519" s="558"/>
      <c r="H519" s="557"/>
      <c r="I519" s="557"/>
      <c r="J519" s="556"/>
      <c r="K519" s="5362"/>
      <c r="L519" s="712" t="s">
        <v>1948</v>
      </c>
      <c r="M519" s="712">
        <v>6</v>
      </c>
      <c r="N519" s="712">
        <v>12</v>
      </c>
      <c r="O519" s="712">
        <v>5.9</v>
      </c>
      <c r="P519" s="713">
        <f t="shared" si="107"/>
        <v>72</v>
      </c>
      <c r="Q519" s="714">
        <f t="shared" si="108"/>
        <v>424.8</v>
      </c>
      <c r="R519" s="563"/>
      <c r="S519" s="563"/>
      <c r="T519" s="564"/>
      <c r="U519" s="565"/>
      <c r="V519" s="565"/>
      <c r="W519" s="565"/>
      <c r="X519" s="566"/>
      <c r="Y519" s="565"/>
      <c r="Z519" s="565"/>
      <c r="AA519" s="914"/>
      <c r="AB519" s="568"/>
      <c r="AC519" s="569"/>
      <c r="AD519" s="568"/>
      <c r="AE519" s="570"/>
      <c r="AF519" s="619"/>
      <c r="AG519" s="619"/>
      <c r="AH519" s="567"/>
      <c r="AI519" s="571"/>
      <c r="AJ519" s="553"/>
      <c r="AK519" s="900"/>
      <c r="AL519" s="901"/>
      <c r="AM519" s="902"/>
      <c r="AN519" s="903"/>
      <c r="AO519" s="912"/>
      <c r="AP519" s="901"/>
      <c r="AQ519" s="902"/>
      <c r="AR519" s="903"/>
      <c r="AS519" s="912"/>
      <c r="AT519" s="901"/>
      <c r="AU519" s="902"/>
      <c r="AV519" s="903"/>
      <c r="AW519" s="912"/>
      <c r="AX519" s="903"/>
      <c r="AY519" s="912"/>
      <c r="AZ519" s="913"/>
    </row>
    <row r="520" spans="1:52" s="610" customFormat="1" ht="42" customHeight="1">
      <c r="A520" s="1097"/>
      <c r="B520" s="1135"/>
      <c r="C520" s="556"/>
      <c r="D520" s="556"/>
      <c r="E520" s="557"/>
      <c r="F520" s="558"/>
      <c r="G520" s="558"/>
      <c r="H520" s="557"/>
      <c r="I520" s="557"/>
      <c r="J520" s="556"/>
      <c r="K520" s="5362"/>
      <c r="L520" s="712" t="s">
        <v>1214</v>
      </c>
      <c r="M520" s="712">
        <v>2</v>
      </c>
      <c r="N520" s="712">
        <v>2</v>
      </c>
      <c r="O520" s="712"/>
      <c r="P520" s="713">
        <f t="shared" si="107"/>
        <v>4</v>
      </c>
      <c r="Q520" s="714">
        <f t="shared" si="108"/>
        <v>0</v>
      </c>
      <c r="R520" s="563"/>
      <c r="S520" s="563"/>
      <c r="T520" s="564"/>
      <c r="U520" s="565"/>
      <c r="V520" s="565"/>
      <c r="W520" s="565"/>
      <c r="X520" s="566"/>
      <c r="Y520" s="565"/>
      <c r="Z520" s="565"/>
      <c r="AA520" s="914"/>
      <c r="AB520" s="568"/>
      <c r="AC520" s="569"/>
      <c r="AD520" s="568"/>
      <c r="AE520" s="570"/>
      <c r="AF520" s="619"/>
      <c r="AG520" s="619"/>
      <c r="AH520" s="567"/>
      <c r="AI520" s="571"/>
      <c r="AJ520" s="553"/>
      <c r="AK520" s="900"/>
      <c r="AL520" s="901"/>
      <c r="AM520" s="902"/>
      <c r="AN520" s="903"/>
      <c r="AO520" s="912"/>
      <c r="AP520" s="901"/>
      <c r="AQ520" s="902"/>
      <c r="AR520" s="903"/>
      <c r="AS520" s="912"/>
      <c r="AT520" s="901"/>
      <c r="AU520" s="902"/>
      <c r="AV520" s="903"/>
      <c r="AW520" s="912"/>
      <c r="AX520" s="903"/>
      <c r="AY520" s="912"/>
      <c r="AZ520" s="913"/>
    </row>
    <row r="521" spans="1:52" s="610" customFormat="1" ht="42" customHeight="1">
      <c r="A521" s="1097"/>
      <c r="B521" s="1135"/>
      <c r="C521" s="556"/>
      <c r="D521" s="556"/>
      <c r="E521" s="557"/>
      <c r="F521" s="558"/>
      <c r="G521" s="558"/>
      <c r="H521" s="557"/>
      <c r="I521" s="557"/>
      <c r="J521" s="556"/>
      <c r="K521" s="5362"/>
      <c r="L521" s="559" t="s">
        <v>1311</v>
      </c>
      <c r="M521" s="616">
        <v>10</v>
      </c>
      <c r="N521" s="616">
        <v>13</v>
      </c>
      <c r="O521" s="560">
        <v>7</v>
      </c>
      <c r="P521" s="561">
        <f t="shared" si="107"/>
        <v>130</v>
      </c>
      <c r="Q521" s="617">
        <f t="shared" si="108"/>
        <v>910</v>
      </c>
      <c r="R521" s="563"/>
      <c r="S521" s="563"/>
      <c r="T521" s="564"/>
      <c r="U521" s="565"/>
      <c r="V521" s="565"/>
      <c r="W521" s="565"/>
      <c r="X521" s="566"/>
      <c r="Y521" s="565"/>
      <c r="Z521" s="565"/>
      <c r="AA521" s="914"/>
      <c r="AB521" s="568"/>
      <c r="AC521" s="569"/>
      <c r="AD521" s="568"/>
      <c r="AE521" s="570"/>
      <c r="AF521" s="619"/>
      <c r="AG521" s="619"/>
      <c r="AH521" s="567"/>
      <c r="AI521" s="571"/>
      <c r="AJ521" s="553"/>
      <c r="AK521" s="900"/>
      <c r="AL521" s="901"/>
      <c r="AM521" s="902"/>
      <c r="AN521" s="903"/>
      <c r="AO521" s="912"/>
      <c r="AP521" s="901"/>
      <c r="AQ521" s="902"/>
      <c r="AR521" s="903"/>
      <c r="AS521" s="912"/>
      <c r="AT521" s="901"/>
      <c r="AU521" s="902"/>
      <c r="AV521" s="903"/>
      <c r="AW521" s="912"/>
      <c r="AX521" s="903"/>
      <c r="AY521" s="912"/>
      <c r="AZ521" s="913"/>
    </row>
    <row r="522" spans="1:52" s="610" customFormat="1" ht="42" customHeight="1">
      <c r="A522" s="1097"/>
      <c r="B522" s="1135"/>
      <c r="C522" s="580" t="str">
        <f>C512</f>
        <v>WP-7</v>
      </c>
      <c r="D522" s="580"/>
      <c r="E522" s="581"/>
      <c r="F522" s="581"/>
      <c r="G522" s="581"/>
      <c r="H522" s="581"/>
      <c r="I522" s="581"/>
      <c r="J522" s="580"/>
      <c r="K522" s="5363"/>
      <c r="L522" s="1140" t="s">
        <v>915</v>
      </c>
      <c r="M522" s="1141"/>
      <c r="N522" s="1141"/>
      <c r="O522" s="1142"/>
      <c r="P522" s="827">
        <f>SUM(P512:P521)*J512</f>
        <v>1038.2599999999998</v>
      </c>
      <c r="Q522" s="828">
        <f>SUM(Q512:Q521)*J512</f>
        <v>6362.0470000000014</v>
      </c>
      <c r="R522" s="587"/>
      <c r="S522" s="587"/>
      <c r="T522" s="588"/>
      <c r="U522" s="589"/>
      <c r="V522" s="589"/>
      <c r="W522" s="589"/>
      <c r="X522" s="590"/>
      <c r="Y522" s="589"/>
      <c r="Z522" s="589"/>
      <c r="AA522" s="918"/>
      <c r="AB522" s="591"/>
      <c r="AC522" s="592"/>
      <c r="AD522" s="591"/>
      <c r="AE522" s="593"/>
      <c r="AF522" s="607"/>
      <c r="AG522" s="607"/>
      <c r="AH522" s="594"/>
      <c r="AI522" s="595"/>
      <c r="AJ522" s="553" t="str">
        <f>I512</f>
        <v>B</v>
      </c>
      <c r="AK522" s="900"/>
      <c r="AL522" s="901"/>
      <c r="AM522" s="902"/>
      <c r="AN522" s="903"/>
      <c r="AO522" s="912"/>
      <c r="AP522" s="901"/>
      <c r="AQ522" s="902"/>
      <c r="AR522" s="903"/>
      <c r="AS522" s="912"/>
      <c r="AT522" s="901"/>
      <c r="AU522" s="902"/>
      <c r="AV522" s="903"/>
      <c r="AW522" s="912"/>
      <c r="AX522" s="903"/>
      <c r="AY522" s="912"/>
      <c r="AZ522" s="913"/>
    </row>
    <row r="523" spans="1:52" s="610" customFormat="1" ht="17.25">
      <c r="A523" s="1097"/>
      <c r="B523" s="1135"/>
      <c r="C523" s="620"/>
      <c r="D523" s="620" t="s">
        <v>1949</v>
      </c>
      <c r="E523" s="621"/>
      <c r="F523" s="621"/>
      <c r="G523" s="621"/>
      <c r="H523" s="624" t="s">
        <v>1950</v>
      </c>
      <c r="I523" s="621" t="s">
        <v>883</v>
      </c>
      <c r="J523" s="620"/>
      <c r="K523" s="624" t="s">
        <v>1737</v>
      </c>
      <c r="L523" s="1136"/>
      <c r="M523" s="1136"/>
      <c r="N523" s="1136"/>
      <c r="O523" s="1136"/>
      <c r="P523" s="628">
        <f t="shared" ref="P523:P524" si="110">M523*N523</f>
        <v>0</v>
      </c>
      <c r="Q523" s="746">
        <f t="shared" ref="Q523:Q524" si="111">O523*P523</f>
        <v>0</v>
      </c>
      <c r="R523" s="630"/>
      <c r="S523" s="630"/>
      <c r="T523" s="732" t="s">
        <v>833</v>
      </c>
      <c r="U523" s="733"/>
      <c r="V523" s="733"/>
      <c r="W523" s="733"/>
      <c r="X523" s="734" t="s">
        <v>1788</v>
      </c>
      <c r="Y523" s="733" t="s">
        <v>1788</v>
      </c>
      <c r="Z523" s="733" t="s">
        <v>1788</v>
      </c>
      <c r="AA523" s="931"/>
      <c r="AB523" s="634"/>
      <c r="AC523" s="635"/>
      <c r="AD523" s="634"/>
      <c r="AE523" s="761"/>
      <c r="AF523" s="830">
        <v>18</v>
      </c>
      <c r="AG523" s="733" t="s">
        <v>961</v>
      </c>
      <c r="AH523" s="755"/>
      <c r="AI523" s="737" t="s">
        <v>1111</v>
      </c>
      <c r="AJ523" s="553"/>
      <c r="AK523" s="900"/>
      <c r="AL523" s="901"/>
      <c r="AM523" s="902"/>
      <c r="AN523" s="903"/>
      <c r="AO523" s="912"/>
      <c r="AP523" s="901"/>
      <c r="AQ523" s="902"/>
      <c r="AR523" s="903"/>
      <c r="AS523" s="912"/>
      <c r="AT523" s="901"/>
      <c r="AU523" s="902"/>
      <c r="AV523" s="903"/>
      <c r="AW523" s="912">
        <v>43690</v>
      </c>
      <c r="AX523" s="903"/>
      <c r="AY523" s="912">
        <v>43707</v>
      </c>
      <c r="AZ523" s="913"/>
    </row>
    <row r="524" spans="1:52" s="610" customFormat="1" ht="17.25">
      <c r="A524" s="1097"/>
      <c r="B524" s="1135"/>
      <c r="C524" s="620"/>
      <c r="D524" s="620"/>
      <c r="E524" s="621"/>
      <c r="F524" s="621"/>
      <c r="G524" s="621"/>
      <c r="H524" s="621"/>
      <c r="I524" s="621"/>
      <c r="J524" s="620"/>
      <c r="K524" s="621"/>
      <c r="L524" s="1137"/>
      <c r="M524" s="1137"/>
      <c r="N524" s="1137"/>
      <c r="O524" s="1137"/>
      <c r="P524" s="643">
        <f t="shared" si="110"/>
        <v>0</v>
      </c>
      <c r="Q524" s="1138">
        <f t="shared" si="111"/>
        <v>0</v>
      </c>
      <c r="R524" s="630"/>
      <c r="S524" s="630"/>
      <c r="T524" s="742"/>
      <c r="U524" s="633"/>
      <c r="V524" s="633"/>
      <c r="W524" s="633"/>
      <c r="X524" s="632"/>
      <c r="Y524" s="633"/>
      <c r="Z524" s="633"/>
      <c r="AA524" s="931"/>
      <c r="AB524" s="634"/>
      <c r="AC524" s="635"/>
      <c r="AD524" s="634"/>
      <c r="AE524" s="761"/>
      <c r="AF524" s="637"/>
      <c r="AG524" s="633"/>
      <c r="AH524" s="755"/>
      <c r="AI524" s="638" t="s">
        <v>1951</v>
      </c>
      <c r="AJ524" s="553"/>
      <c r="AK524" s="900"/>
      <c r="AL524" s="901"/>
      <c r="AM524" s="902"/>
      <c r="AN524" s="903"/>
      <c r="AO524" s="912"/>
      <c r="AP524" s="901"/>
      <c r="AQ524" s="902"/>
      <c r="AR524" s="903"/>
      <c r="AS524" s="912"/>
      <c r="AT524" s="901"/>
      <c r="AU524" s="902"/>
      <c r="AV524" s="903"/>
      <c r="AW524" s="912"/>
      <c r="AX524" s="903"/>
      <c r="AY524" s="912"/>
      <c r="AZ524" s="913"/>
    </row>
    <row r="525" spans="1:52" s="610" customFormat="1" ht="17.25">
      <c r="A525" s="1097"/>
      <c r="B525" s="1135"/>
      <c r="C525" s="620"/>
      <c r="D525" s="620"/>
      <c r="E525" s="621"/>
      <c r="F525" s="621"/>
      <c r="G525" s="621"/>
      <c r="H525" s="648"/>
      <c r="I525" s="621"/>
      <c r="J525" s="620"/>
      <c r="K525" s="648"/>
      <c r="L525" s="932" t="s">
        <v>915</v>
      </c>
      <c r="M525" s="933"/>
      <c r="N525" s="933"/>
      <c r="O525" s="934"/>
      <c r="P525" s="649">
        <f>SUM(P523:P524)*J523</f>
        <v>0</v>
      </c>
      <c r="Q525" s="650">
        <f>SUM(Q523:Q524)*J523</f>
        <v>0</v>
      </c>
      <c r="R525" s="630"/>
      <c r="S525" s="630"/>
      <c r="T525" s="742"/>
      <c r="U525" s="633"/>
      <c r="V525" s="633"/>
      <c r="W525" s="633"/>
      <c r="X525" s="632"/>
      <c r="Y525" s="633"/>
      <c r="Z525" s="633"/>
      <c r="AA525" s="931"/>
      <c r="AB525" s="634"/>
      <c r="AC525" s="635"/>
      <c r="AD525" s="634"/>
      <c r="AE525" s="761"/>
      <c r="AF525" s="653"/>
      <c r="AG525" s="654"/>
      <c r="AH525" s="755"/>
      <c r="AI525" s="745" t="s">
        <v>1940</v>
      </c>
      <c r="AJ525" s="553"/>
      <c r="AK525" s="900"/>
      <c r="AL525" s="901"/>
      <c r="AM525" s="902"/>
      <c r="AN525" s="903"/>
      <c r="AO525" s="912"/>
      <c r="AP525" s="901"/>
      <c r="AQ525" s="902"/>
      <c r="AR525" s="903"/>
      <c r="AS525" s="912"/>
      <c r="AT525" s="901"/>
      <c r="AU525" s="902"/>
      <c r="AV525" s="903"/>
      <c r="AW525" s="912"/>
      <c r="AX525" s="903"/>
      <c r="AY525" s="912"/>
      <c r="AZ525" s="913"/>
    </row>
    <row r="526" spans="1:52" s="610" customFormat="1" ht="42" customHeight="1">
      <c r="A526" s="1097"/>
      <c r="B526" s="1135"/>
      <c r="C526" s="536" t="s">
        <v>1927</v>
      </c>
      <c r="D526" s="536" t="s">
        <v>1952</v>
      </c>
      <c r="E526" s="537"/>
      <c r="F526" s="538" t="s">
        <v>1953</v>
      </c>
      <c r="G526" s="539"/>
      <c r="H526" s="537" t="s">
        <v>1116</v>
      </c>
      <c r="I526" s="537" t="s">
        <v>883</v>
      </c>
      <c r="J526" s="536">
        <v>1</v>
      </c>
      <c r="K526" s="5361" t="s">
        <v>1026</v>
      </c>
      <c r="L526" s="540" t="s">
        <v>791</v>
      </c>
      <c r="M526" s="609">
        <v>4</v>
      </c>
      <c r="N526" s="609">
        <v>6</v>
      </c>
      <c r="O526" s="609">
        <v>6</v>
      </c>
      <c r="P526" s="542">
        <f>M526*N526</f>
        <v>24</v>
      </c>
      <c r="Q526" s="543">
        <f>O526*P526</f>
        <v>144</v>
      </c>
      <c r="R526" s="544"/>
      <c r="S526" s="544"/>
      <c r="T526" s="545" t="s">
        <v>1786</v>
      </c>
      <c r="U526" s="546"/>
      <c r="V526" s="546"/>
      <c r="W526" s="546"/>
      <c r="X526" s="547" t="s">
        <v>1788</v>
      </c>
      <c r="Y526" s="547" t="s">
        <v>794</v>
      </c>
      <c r="Z526" s="546" t="s">
        <v>794</v>
      </c>
      <c r="AA526" s="549"/>
      <c r="AB526" s="550"/>
      <c r="AC526" s="549"/>
      <c r="AD526" s="550"/>
      <c r="AE526" s="823"/>
      <c r="AF526" s="898">
        <v>18</v>
      </c>
      <c r="AG526" s="546" t="s">
        <v>961</v>
      </c>
      <c r="AH526" s="547" t="s">
        <v>794</v>
      </c>
      <c r="AI526" s="552" t="s">
        <v>1121</v>
      </c>
      <c r="AJ526" s="553"/>
      <c r="AK526" s="900"/>
      <c r="AL526" s="901"/>
      <c r="AM526" s="902"/>
      <c r="AN526" s="903"/>
      <c r="AO526" s="912"/>
      <c r="AP526" s="901"/>
      <c r="AQ526" s="902"/>
      <c r="AR526" s="903"/>
      <c r="AS526" s="912"/>
      <c r="AT526" s="901"/>
      <c r="AU526" s="902"/>
      <c r="AV526" s="903"/>
      <c r="AW526" s="912">
        <v>43690</v>
      </c>
      <c r="AX526" s="903"/>
      <c r="AY526" s="912">
        <v>43707</v>
      </c>
      <c r="AZ526" s="913"/>
    </row>
    <row r="527" spans="1:52" s="610" customFormat="1" ht="42" customHeight="1">
      <c r="A527" s="1097"/>
      <c r="B527" s="1135"/>
      <c r="C527" s="556"/>
      <c r="D527" s="556"/>
      <c r="E527" s="557"/>
      <c r="F527" s="558"/>
      <c r="G527" s="558"/>
      <c r="H527" s="557"/>
      <c r="I527" s="557"/>
      <c r="J527" s="556"/>
      <c r="K527" s="5362"/>
      <c r="L527" s="611"/>
      <c r="M527" s="612"/>
      <c r="N527" s="612"/>
      <c r="O527" s="612"/>
      <c r="P527" s="614">
        <f>M527*N527</f>
        <v>0</v>
      </c>
      <c r="Q527" s="663">
        <f>O527*P527</f>
        <v>0</v>
      </c>
      <c r="R527" s="563"/>
      <c r="S527" s="563"/>
      <c r="T527" s="564"/>
      <c r="U527" s="565"/>
      <c r="V527" s="565"/>
      <c r="W527" s="565"/>
      <c r="X527" s="566"/>
      <c r="Y527" s="566"/>
      <c r="Z527" s="565"/>
      <c r="AA527" s="568"/>
      <c r="AB527" s="569"/>
      <c r="AC527" s="568"/>
      <c r="AD527" s="569"/>
      <c r="AE527" s="1009"/>
      <c r="AF527" s="619"/>
      <c r="AG527" s="565"/>
      <c r="AH527" s="566"/>
      <c r="AI527" s="571" t="s">
        <v>1647</v>
      </c>
      <c r="AJ527" s="553"/>
      <c r="AK527" s="900"/>
      <c r="AL527" s="901"/>
      <c r="AM527" s="902"/>
      <c r="AN527" s="903"/>
      <c r="AO527" s="912"/>
      <c r="AP527" s="901"/>
      <c r="AQ527" s="902"/>
      <c r="AR527" s="903"/>
      <c r="AS527" s="912"/>
      <c r="AT527" s="901"/>
      <c r="AU527" s="902"/>
      <c r="AV527" s="903"/>
      <c r="AW527" s="912"/>
      <c r="AX527" s="903"/>
      <c r="AY527" s="912"/>
      <c r="AZ527" s="913"/>
    </row>
    <row r="528" spans="1:52" s="610" customFormat="1" ht="42" customHeight="1">
      <c r="A528" s="1097"/>
      <c r="B528" s="1135"/>
      <c r="C528" s="580" t="str">
        <f>C526</f>
        <v>WP-7</v>
      </c>
      <c r="D528" s="580"/>
      <c r="E528" s="581"/>
      <c r="F528" s="558"/>
      <c r="G528" s="581"/>
      <c r="H528" s="581"/>
      <c r="I528" s="581"/>
      <c r="J528" s="580"/>
      <c r="K528" s="5363"/>
      <c r="L528" s="582" t="s">
        <v>869</v>
      </c>
      <c r="M528" s="583"/>
      <c r="N528" s="583"/>
      <c r="O528" s="584"/>
      <c r="P528" s="666">
        <f>SUM(P526)*J526</f>
        <v>24</v>
      </c>
      <c r="Q528" s="586">
        <f>SUM(Q526)*J526</f>
        <v>144</v>
      </c>
      <c r="R528" s="587"/>
      <c r="S528" s="587"/>
      <c r="T528" s="588"/>
      <c r="U528" s="589"/>
      <c r="V528" s="589"/>
      <c r="W528" s="589"/>
      <c r="X528" s="590"/>
      <c r="Y528" s="590"/>
      <c r="Z528" s="589"/>
      <c r="AA528" s="591"/>
      <c r="AB528" s="592"/>
      <c r="AC528" s="591"/>
      <c r="AD528" s="592"/>
      <c r="AE528" s="1036"/>
      <c r="AF528" s="607"/>
      <c r="AG528" s="589"/>
      <c r="AH528" s="594"/>
      <c r="AI528" s="595"/>
      <c r="AJ528" s="553" t="str">
        <f>I526</f>
        <v>OS</v>
      </c>
      <c r="AK528" s="900"/>
      <c r="AL528" s="901"/>
      <c r="AM528" s="902"/>
      <c r="AN528" s="903"/>
      <c r="AO528" s="912"/>
      <c r="AP528" s="901"/>
      <c r="AQ528" s="902"/>
      <c r="AR528" s="903"/>
      <c r="AS528" s="912"/>
      <c r="AT528" s="901"/>
      <c r="AU528" s="902"/>
      <c r="AV528" s="903"/>
      <c r="AW528" s="912"/>
      <c r="AX528" s="903"/>
      <c r="AY528" s="912"/>
      <c r="AZ528" s="913"/>
    </row>
    <row r="529" spans="1:52" s="679" customFormat="1" ht="17.25">
      <c r="A529" s="1097"/>
      <c r="B529" s="1135"/>
      <c r="C529" s="727" t="s">
        <v>1927</v>
      </c>
      <c r="D529" s="727" t="s">
        <v>1954</v>
      </c>
      <c r="E529" s="624" t="s">
        <v>1955</v>
      </c>
      <c r="F529" s="725" t="s">
        <v>1956</v>
      </c>
      <c r="G529" s="726"/>
      <c r="H529" s="624" t="s">
        <v>1957</v>
      </c>
      <c r="I529" s="624" t="s">
        <v>1744</v>
      </c>
      <c r="J529" s="727"/>
      <c r="K529" s="5433" t="s">
        <v>1098</v>
      </c>
      <c r="L529" s="624" t="s">
        <v>1958</v>
      </c>
      <c r="M529" s="728">
        <v>4.5</v>
      </c>
      <c r="N529" s="728">
        <v>8</v>
      </c>
      <c r="O529" s="728">
        <v>4</v>
      </c>
      <c r="P529" s="729">
        <f>M529*N529</f>
        <v>36</v>
      </c>
      <c r="Q529" s="730">
        <f>O529*P529</f>
        <v>144</v>
      </c>
      <c r="R529" s="731"/>
      <c r="S529" s="731"/>
      <c r="T529" s="732" t="s">
        <v>86</v>
      </c>
      <c r="U529" s="733"/>
      <c r="V529" s="733"/>
      <c r="W529" s="733"/>
      <c r="X529" s="734" t="s">
        <v>1601</v>
      </c>
      <c r="Y529" s="734" t="s">
        <v>1548</v>
      </c>
      <c r="Z529" s="733" t="s">
        <v>1959</v>
      </c>
      <c r="AA529" s="634"/>
      <c r="AB529" s="735"/>
      <c r="AC529" s="736"/>
      <c r="AD529" s="735"/>
      <c r="AE529" s="981"/>
      <c r="AF529" s="830">
        <v>18</v>
      </c>
      <c r="AG529" s="733" t="s">
        <v>1411</v>
      </c>
      <c r="AH529" s="734" t="s">
        <v>1531</v>
      </c>
      <c r="AI529" s="737" t="s">
        <v>1960</v>
      </c>
      <c r="AJ529" s="678"/>
      <c r="AK529" s="1101"/>
      <c r="AL529" s="1102"/>
      <c r="AM529" s="1103"/>
      <c r="AN529" s="1104"/>
      <c r="AO529" s="1105">
        <v>43670</v>
      </c>
      <c r="AP529" s="1102"/>
      <c r="AQ529" s="1103">
        <v>43675</v>
      </c>
      <c r="AR529" s="1104"/>
      <c r="AS529" s="1105">
        <v>43679</v>
      </c>
      <c r="AT529" s="1102"/>
      <c r="AU529" s="1103"/>
      <c r="AV529" s="1104"/>
      <c r="AW529" s="1105">
        <v>43690</v>
      </c>
      <c r="AX529" s="1104"/>
      <c r="AY529" s="1105">
        <v>43707</v>
      </c>
      <c r="AZ529" s="1106"/>
    </row>
    <row r="530" spans="1:52" s="679" customFormat="1" ht="27">
      <c r="A530" s="1097"/>
      <c r="B530" s="1135"/>
      <c r="C530" s="620"/>
      <c r="D530" s="620"/>
      <c r="E530" s="621"/>
      <c r="F530" s="623"/>
      <c r="G530" s="623"/>
      <c r="H530" s="621"/>
      <c r="I530" s="621"/>
      <c r="J530" s="620"/>
      <c r="K530" s="5410"/>
      <c r="L530" s="738"/>
      <c r="M530" s="739"/>
      <c r="N530" s="739"/>
      <c r="O530" s="739"/>
      <c r="P530" s="740">
        <f>M530*N530</f>
        <v>0</v>
      </c>
      <c r="Q530" s="741">
        <f>O530*P530</f>
        <v>0</v>
      </c>
      <c r="R530" s="630"/>
      <c r="S530" s="630"/>
      <c r="T530" s="742"/>
      <c r="U530" s="633"/>
      <c r="V530" s="633"/>
      <c r="W530" s="633"/>
      <c r="X530" s="632"/>
      <c r="Y530" s="632"/>
      <c r="Z530" s="633"/>
      <c r="AA530" s="743"/>
      <c r="AB530" s="635"/>
      <c r="AC530" s="634"/>
      <c r="AD530" s="635"/>
      <c r="AE530" s="1131"/>
      <c r="AF530" s="637"/>
      <c r="AG530" s="633"/>
      <c r="AH530" s="632"/>
      <c r="AI530" s="638" t="s">
        <v>1961</v>
      </c>
      <c r="AJ530" s="678"/>
      <c r="AK530" s="1101"/>
      <c r="AL530" s="1102"/>
      <c r="AM530" s="1103"/>
      <c r="AN530" s="1104"/>
      <c r="AO530" s="1105"/>
      <c r="AP530" s="1102"/>
      <c r="AQ530" s="1103"/>
      <c r="AR530" s="1104"/>
      <c r="AS530" s="1105"/>
      <c r="AT530" s="1102"/>
      <c r="AU530" s="1103"/>
      <c r="AV530" s="1104"/>
      <c r="AW530" s="1105"/>
      <c r="AX530" s="1104"/>
      <c r="AY530" s="1105"/>
      <c r="AZ530" s="1106"/>
    </row>
    <row r="531" spans="1:52" s="679" customFormat="1" ht="27">
      <c r="A531" s="1097"/>
      <c r="B531" s="1135"/>
      <c r="C531" s="647" t="str">
        <f>C529</f>
        <v>WP-7</v>
      </c>
      <c r="D531" s="647"/>
      <c r="E531" s="648"/>
      <c r="F531" s="648"/>
      <c r="G531" s="648"/>
      <c r="H531" s="648"/>
      <c r="I531" s="648"/>
      <c r="J531" s="647"/>
      <c r="K531" s="5411"/>
      <c r="L531" s="820" t="s">
        <v>1292</v>
      </c>
      <c r="M531" s="821"/>
      <c r="N531" s="821"/>
      <c r="O531" s="822"/>
      <c r="P531" s="744">
        <f>SUM(P529:P530)*J529</f>
        <v>0</v>
      </c>
      <c r="Q531" s="650">
        <f>SUM(Q529:Q530)*J529</f>
        <v>0</v>
      </c>
      <c r="R531" s="651"/>
      <c r="S531" s="651"/>
      <c r="T531" s="652"/>
      <c r="U531" s="654"/>
      <c r="V531" s="654"/>
      <c r="W531" s="654"/>
      <c r="X531" s="655"/>
      <c r="Y531" s="655"/>
      <c r="Z531" s="654"/>
      <c r="AA531" s="656"/>
      <c r="AB531" s="657"/>
      <c r="AC531" s="656"/>
      <c r="AD531" s="657"/>
      <c r="AE531" s="1133"/>
      <c r="AF531" s="653"/>
      <c r="AG531" s="654"/>
      <c r="AH531" s="660"/>
      <c r="AI531" s="745" t="s">
        <v>1962</v>
      </c>
      <c r="AJ531" s="678"/>
      <c r="AK531" s="1101"/>
      <c r="AL531" s="1102"/>
      <c r="AM531" s="1103"/>
      <c r="AN531" s="1104"/>
      <c r="AO531" s="1105"/>
      <c r="AP531" s="1102"/>
      <c r="AQ531" s="1103"/>
      <c r="AR531" s="1104"/>
      <c r="AS531" s="1105"/>
      <c r="AT531" s="1102"/>
      <c r="AU531" s="1103"/>
      <c r="AV531" s="1104"/>
      <c r="AW531" s="1105"/>
      <c r="AX531" s="1104"/>
      <c r="AY531" s="1105"/>
      <c r="AZ531" s="1106"/>
    </row>
    <row r="532" spans="1:52" s="679" customFormat="1" ht="17.25">
      <c r="A532" s="1097"/>
      <c r="B532" s="1135"/>
      <c r="C532" s="727" t="s">
        <v>1927</v>
      </c>
      <c r="D532" s="727" t="s">
        <v>1963</v>
      </c>
      <c r="E532" s="624" t="s">
        <v>1964</v>
      </c>
      <c r="F532" s="725" t="s">
        <v>1965</v>
      </c>
      <c r="G532" s="726"/>
      <c r="H532" s="624" t="s">
        <v>1966</v>
      </c>
      <c r="I532" s="624" t="s">
        <v>1967</v>
      </c>
      <c r="J532" s="727"/>
      <c r="K532" s="5433" t="s">
        <v>1026</v>
      </c>
      <c r="L532" s="624" t="s">
        <v>1730</v>
      </c>
      <c r="M532" s="728">
        <v>4.5</v>
      </c>
      <c r="N532" s="728">
        <v>8</v>
      </c>
      <c r="O532" s="728">
        <v>4</v>
      </c>
      <c r="P532" s="729">
        <f>M532*N532</f>
        <v>36</v>
      </c>
      <c r="Q532" s="730">
        <f>O532*P532</f>
        <v>144</v>
      </c>
      <c r="R532" s="731"/>
      <c r="S532" s="731"/>
      <c r="T532" s="732" t="s">
        <v>1512</v>
      </c>
      <c r="U532" s="733"/>
      <c r="V532" s="733"/>
      <c r="W532" s="733"/>
      <c r="X532" s="734" t="s">
        <v>199</v>
      </c>
      <c r="Y532" s="734" t="s">
        <v>794</v>
      </c>
      <c r="Z532" s="733" t="s">
        <v>1968</v>
      </c>
      <c r="AA532" s="634"/>
      <c r="AB532" s="735"/>
      <c r="AC532" s="736"/>
      <c r="AD532" s="735"/>
      <c r="AE532" s="981"/>
      <c r="AF532" s="830">
        <v>18</v>
      </c>
      <c r="AG532" s="733" t="s">
        <v>961</v>
      </c>
      <c r="AH532" s="734" t="s">
        <v>199</v>
      </c>
      <c r="AI532" s="737"/>
      <c r="AJ532" s="678"/>
      <c r="AK532" s="1101"/>
      <c r="AL532" s="1102"/>
      <c r="AM532" s="1103"/>
      <c r="AN532" s="1104"/>
      <c r="AO532" s="1105">
        <v>43670</v>
      </c>
      <c r="AP532" s="1102"/>
      <c r="AQ532" s="1103">
        <v>43675</v>
      </c>
      <c r="AR532" s="1104"/>
      <c r="AS532" s="1105">
        <v>43679</v>
      </c>
      <c r="AT532" s="1102"/>
      <c r="AU532" s="1103"/>
      <c r="AV532" s="1104"/>
      <c r="AW532" s="1105">
        <v>43690</v>
      </c>
      <c r="AX532" s="1104"/>
      <c r="AY532" s="1105">
        <v>43707</v>
      </c>
      <c r="AZ532" s="1106"/>
    </row>
    <row r="533" spans="1:52" s="679" customFormat="1" ht="17.25">
      <c r="A533" s="1097"/>
      <c r="B533" s="1135"/>
      <c r="C533" s="620"/>
      <c r="D533" s="620"/>
      <c r="E533" s="621"/>
      <c r="F533" s="623"/>
      <c r="G533" s="623"/>
      <c r="H533" s="621"/>
      <c r="I533" s="621"/>
      <c r="J533" s="620"/>
      <c r="K533" s="5410"/>
      <c r="L533" s="738"/>
      <c r="M533" s="739"/>
      <c r="N533" s="739"/>
      <c r="O533" s="739"/>
      <c r="P533" s="740">
        <f>M533*N533</f>
        <v>0</v>
      </c>
      <c r="Q533" s="741">
        <f>O533*P533</f>
        <v>0</v>
      </c>
      <c r="R533" s="630"/>
      <c r="S533" s="630"/>
      <c r="T533" s="742"/>
      <c r="U533" s="633"/>
      <c r="V533" s="633"/>
      <c r="W533" s="633"/>
      <c r="X533" s="632"/>
      <c r="Y533" s="632"/>
      <c r="Z533" s="633"/>
      <c r="AA533" s="743"/>
      <c r="AB533" s="635"/>
      <c r="AC533" s="634"/>
      <c r="AD533" s="635"/>
      <c r="AE533" s="1131"/>
      <c r="AF533" s="637"/>
      <c r="AG533" s="633"/>
      <c r="AH533" s="632"/>
      <c r="AI533" s="638"/>
      <c r="AJ533" s="678"/>
      <c r="AK533" s="1101"/>
      <c r="AL533" s="1102"/>
      <c r="AM533" s="1103"/>
      <c r="AN533" s="1104"/>
      <c r="AO533" s="1105"/>
      <c r="AP533" s="1102"/>
      <c r="AQ533" s="1103"/>
      <c r="AR533" s="1104"/>
      <c r="AS533" s="1105"/>
      <c r="AT533" s="1102"/>
      <c r="AU533" s="1103"/>
      <c r="AV533" s="1104"/>
      <c r="AW533" s="1105"/>
      <c r="AX533" s="1104"/>
      <c r="AY533" s="1105"/>
      <c r="AZ533" s="1106"/>
    </row>
    <row r="534" spans="1:52" s="679" customFormat="1" ht="27">
      <c r="A534" s="1097"/>
      <c r="B534" s="1135"/>
      <c r="C534" s="647" t="str">
        <f>C532</f>
        <v>WP-7</v>
      </c>
      <c r="D534" s="647"/>
      <c r="E534" s="648"/>
      <c r="F534" s="648"/>
      <c r="G534" s="648"/>
      <c r="H534" s="648"/>
      <c r="I534" s="648"/>
      <c r="J534" s="647"/>
      <c r="K534" s="5411"/>
      <c r="L534" s="820" t="s">
        <v>869</v>
      </c>
      <c r="M534" s="821"/>
      <c r="N534" s="821"/>
      <c r="O534" s="822"/>
      <c r="P534" s="744">
        <f>SUM(P532:P533)*J532</f>
        <v>0</v>
      </c>
      <c r="Q534" s="650">
        <f>SUM(Q532:Q533)*J532</f>
        <v>0</v>
      </c>
      <c r="R534" s="651"/>
      <c r="S534" s="651"/>
      <c r="T534" s="652"/>
      <c r="U534" s="654"/>
      <c r="V534" s="654"/>
      <c r="W534" s="654"/>
      <c r="X534" s="655"/>
      <c r="Y534" s="655"/>
      <c r="Z534" s="654"/>
      <c r="AA534" s="656"/>
      <c r="AB534" s="657"/>
      <c r="AC534" s="656"/>
      <c r="AD534" s="657"/>
      <c r="AE534" s="1133"/>
      <c r="AF534" s="653"/>
      <c r="AG534" s="654"/>
      <c r="AH534" s="660"/>
      <c r="AI534" s="745" t="s">
        <v>1969</v>
      </c>
      <c r="AJ534" s="678"/>
      <c r="AK534" s="1101"/>
      <c r="AL534" s="1102"/>
      <c r="AM534" s="1103"/>
      <c r="AN534" s="1104"/>
      <c r="AO534" s="1105"/>
      <c r="AP534" s="1102"/>
      <c r="AQ534" s="1103"/>
      <c r="AR534" s="1104"/>
      <c r="AS534" s="1105"/>
      <c r="AT534" s="1102"/>
      <c r="AU534" s="1103"/>
      <c r="AV534" s="1104"/>
      <c r="AW534" s="1105"/>
      <c r="AX534" s="1104"/>
      <c r="AY534" s="1105"/>
      <c r="AZ534" s="1106"/>
    </row>
    <row r="535" spans="1:52" s="679" customFormat="1" ht="17.25">
      <c r="A535" s="1097"/>
      <c r="B535" s="1135"/>
      <c r="C535" s="727"/>
      <c r="D535" s="727" t="s">
        <v>1970</v>
      </c>
      <c r="E535" s="624" t="s">
        <v>1760</v>
      </c>
      <c r="F535" s="725"/>
      <c r="G535" s="726"/>
      <c r="H535" s="624" t="s">
        <v>1971</v>
      </c>
      <c r="I535" s="624"/>
      <c r="J535" s="727"/>
      <c r="K535" s="624"/>
      <c r="L535" s="624" t="s">
        <v>1972</v>
      </c>
      <c r="M535" s="728"/>
      <c r="N535" s="728"/>
      <c r="O535" s="728"/>
      <c r="P535" s="729">
        <f>M535*N535</f>
        <v>0</v>
      </c>
      <c r="Q535" s="730">
        <f>O535*P535</f>
        <v>0</v>
      </c>
      <c r="R535" s="957"/>
      <c r="S535" s="957"/>
      <c r="T535" s="1143" t="s">
        <v>833</v>
      </c>
      <c r="U535" s="1144"/>
      <c r="V535" s="1144"/>
      <c r="W535" s="1144"/>
      <c r="X535" s="1145" t="s">
        <v>1973</v>
      </c>
      <c r="Y535" s="1145" t="s">
        <v>794</v>
      </c>
      <c r="Z535" s="1144" t="s">
        <v>1531</v>
      </c>
      <c r="AA535" s="961"/>
      <c r="AB535" s="1146"/>
      <c r="AC535" s="1147"/>
      <c r="AD535" s="1146"/>
      <c r="AE535" s="981"/>
      <c r="AF535" s="830">
        <v>18</v>
      </c>
      <c r="AG535" s="733" t="s">
        <v>1974</v>
      </c>
      <c r="AH535" s="734" t="s">
        <v>833</v>
      </c>
      <c r="AI535" s="737" t="s">
        <v>1975</v>
      </c>
      <c r="AJ535" s="678"/>
      <c r="AK535" s="1101"/>
      <c r="AL535" s="1102"/>
      <c r="AM535" s="1103"/>
      <c r="AN535" s="1104"/>
      <c r="AO535" s="1105">
        <v>43670</v>
      </c>
      <c r="AP535" s="1102"/>
      <c r="AQ535" s="1103">
        <v>43675</v>
      </c>
      <c r="AR535" s="1104"/>
      <c r="AS535" s="1105">
        <v>43679</v>
      </c>
      <c r="AT535" s="1102"/>
      <c r="AU535" s="1103"/>
      <c r="AV535" s="1104"/>
      <c r="AW535" s="1105">
        <v>43690</v>
      </c>
      <c r="AX535" s="1104"/>
      <c r="AY535" s="1105">
        <v>43707</v>
      </c>
      <c r="AZ535" s="1106"/>
    </row>
    <row r="536" spans="1:52" s="679" customFormat="1" ht="17.25">
      <c r="A536" s="1097"/>
      <c r="B536" s="1135"/>
      <c r="C536" s="620"/>
      <c r="D536" s="620"/>
      <c r="E536" s="621"/>
      <c r="F536" s="623"/>
      <c r="G536" s="623"/>
      <c r="H536" s="621"/>
      <c r="I536" s="621"/>
      <c r="J536" s="620"/>
      <c r="K536" s="621"/>
      <c r="L536" s="738" t="s">
        <v>1976</v>
      </c>
      <c r="M536" s="739"/>
      <c r="N536" s="739"/>
      <c r="O536" s="739"/>
      <c r="P536" s="740">
        <f>M536*N536</f>
        <v>0</v>
      </c>
      <c r="Q536" s="741">
        <f>O536*P536</f>
        <v>0</v>
      </c>
      <c r="R536" s="966"/>
      <c r="S536" s="966"/>
      <c r="T536" s="958"/>
      <c r="U536" s="959"/>
      <c r="V536" s="959"/>
      <c r="W536" s="959"/>
      <c r="X536" s="960"/>
      <c r="Y536" s="960"/>
      <c r="Z536" s="959"/>
      <c r="AA536" s="1148"/>
      <c r="AB536" s="962"/>
      <c r="AC536" s="961"/>
      <c r="AD536" s="962"/>
      <c r="AE536" s="1131"/>
      <c r="AF536" s="637"/>
      <c r="AG536" s="633"/>
      <c r="AH536" s="632"/>
      <c r="AI536" s="646" t="s">
        <v>1977</v>
      </c>
      <c r="AJ536" s="678"/>
      <c r="AK536" s="1101"/>
      <c r="AL536" s="1102"/>
      <c r="AM536" s="1103"/>
      <c r="AN536" s="1104"/>
      <c r="AO536" s="1105"/>
      <c r="AP536" s="1102"/>
      <c r="AQ536" s="1103"/>
      <c r="AR536" s="1104"/>
      <c r="AS536" s="1105"/>
      <c r="AT536" s="1102"/>
      <c r="AU536" s="1103"/>
      <c r="AV536" s="1104"/>
      <c r="AW536" s="1105"/>
      <c r="AX536" s="1104"/>
      <c r="AY536" s="1105"/>
      <c r="AZ536" s="1106"/>
    </row>
    <row r="537" spans="1:52" s="679" customFormat="1" ht="17.25">
      <c r="A537" s="1097"/>
      <c r="B537" s="1135"/>
      <c r="C537" s="647"/>
      <c r="D537" s="647"/>
      <c r="E537" s="648"/>
      <c r="F537" s="648"/>
      <c r="G537" s="648"/>
      <c r="H537" s="648"/>
      <c r="I537" s="648"/>
      <c r="J537" s="647"/>
      <c r="K537" s="648"/>
      <c r="L537" s="820" t="s">
        <v>1978</v>
      </c>
      <c r="M537" s="821"/>
      <c r="N537" s="821"/>
      <c r="O537" s="822"/>
      <c r="P537" s="744">
        <f>SUM(P535:P536)*J535</f>
        <v>0</v>
      </c>
      <c r="Q537" s="650">
        <f>SUM(Q535:Q536)*J535</f>
        <v>0</v>
      </c>
      <c r="R537" s="1149"/>
      <c r="S537" s="1149"/>
      <c r="T537" s="1150"/>
      <c r="U537" s="1151"/>
      <c r="V537" s="1151"/>
      <c r="W537" s="1151"/>
      <c r="X537" s="1152"/>
      <c r="Y537" s="1152"/>
      <c r="Z537" s="1151"/>
      <c r="AA537" s="1153"/>
      <c r="AB537" s="1154"/>
      <c r="AC537" s="1153"/>
      <c r="AD537" s="1154"/>
      <c r="AE537" s="1133"/>
      <c r="AF537" s="653"/>
      <c r="AG537" s="654"/>
      <c r="AH537" s="660"/>
      <c r="AI537" s="745"/>
      <c r="AJ537" s="678"/>
      <c r="AK537" s="1101"/>
      <c r="AL537" s="1102"/>
      <c r="AM537" s="1103"/>
      <c r="AN537" s="1104"/>
      <c r="AO537" s="1105"/>
      <c r="AP537" s="1102"/>
      <c r="AQ537" s="1103"/>
      <c r="AR537" s="1104"/>
      <c r="AS537" s="1105"/>
      <c r="AT537" s="1102"/>
      <c r="AU537" s="1103"/>
      <c r="AV537" s="1104"/>
      <c r="AW537" s="1105"/>
      <c r="AX537" s="1104"/>
      <c r="AY537" s="1105"/>
      <c r="AZ537" s="1106"/>
    </row>
    <row r="538" spans="1:52" s="679" customFormat="1" ht="17.25">
      <c r="A538" s="1097"/>
      <c r="B538" s="1135"/>
      <c r="C538" s="727"/>
      <c r="D538" s="727" t="s">
        <v>1979</v>
      </c>
      <c r="E538" s="624" t="s">
        <v>1980</v>
      </c>
      <c r="F538" s="725"/>
      <c r="G538" s="726"/>
      <c r="H538" s="624" t="s">
        <v>1981</v>
      </c>
      <c r="I538" s="624"/>
      <c r="J538" s="727"/>
      <c r="K538" s="624"/>
      <c r="L538" s="624" t="s">
        <v>1015</v>
      </c>
      <c r="M538" s="728"/>
      <c r="N538" s="728"/>
      <c r="O538" s="728"/>
      <c r="P538" s="729">
        <f>M538*N538</f>
        <v>0</v>
      </c>
      <c r="Q538" s="730">
        <f>O538*P538</f>
        <v>0</v>
      </c>
      <c r="R538" s="957"/>
      <c r="S538" s="957"/>
      <c r="T538" s="1143" t="s">
        <v>1982</v>
      </c>
      <c r="U538" s="1144"/>
      <c r="V538" s="1144"/>
      <c r="W538" s="1144"/>
      <c r="X538" s="1145" t="s">
        <v>199</v>
      </c>
      <c r="Y538" s="1145" t="s">
        <v>199</v>
      </c>
      <c r="Z538" s="1144" t="s">
        <v>794</v>
      </c>
      <c r="AA538" s="961"/>
      <c r="AB538" s="1146"/>
      <c r="AC538" s="1147"/>
      <c r="AD538" s="1146"/>
      <c r="AE538" s="981"/>
      <c r="AF538" s="830">
        <v>18</v>
      </c>
      <c r="AG538" s="733" t="s">
        <v>1974</v>
      </c>
      <c r="AH538" s="734" t="s">
        <v>86</v>
      </c>
      <c r="AI538" s="737" t="s">
        <v>988</v>
      </c>
      <c r="AJ538" s="678"/>
      <c r="AK538" s="1101"/>
      <c r="AL538" s="1102"/>
      <c r="AM538" s="1103"/>
      <c r="AN538" s="1104"/>
      <c r="AO538" s="1105">
        <v>43670</v>
      </c>
      <c r="AP538" s="1102"/>
      <c r="AQ538" s="1103">
        <v>43675</v>
      </c>
      <c r="AR538" s="1104"/>
      <c r="AS538" s="1105">
        <v>43679</v>
      </c>
      <c r="AT538" s="1102"/>
      <c r="AU538" s="1103"/>
      <c r="AV538" s="1104"/>
      <c r="AW538" s="1105">
        <v>43690</v>
      </c>
      <c r="AX538" s="1104"/>
      <c r="AY538" s="1105">
        <v>43707</v>
      </c>
      <c r="AZ538" s="1106"/>
    </row>
    <row r="539" spans="1:52" s="679" customFormat="1" ht="17.25">
      <c r="A539" s="1097"/>
      <c r="B539" s="1135"/>
      <c r="C539" s="620"/>
      <c r="D539" s="620"/>
      <c r="E539" s="621"/>
      <c r="F539" s="623"/>
      <c r="G539" s="623"/>
      <c r="H539" s="621"/>
      <c r="I539" s="621"/>
      <c r="J539" s="620"/>
      <c r="K539" s="621"/>
      <c r="L539" s="738" t="s">
        <v>1983</v>
      </c>
      <c r="M539" s="739"/>
      <c r="N539" s="739"/>
      <c r="O539" s="739"/>
      <c r="P539" s="740">
        <f>M539*N539</f>
        <v>0</v>
      </c>
      <c r="Q539" s="741">
        <f>O539*P539</f>
        <v>0</v>
      </c>
      <c r="R539" s="966"/>
      <c r="S539" s="966"/>
      <c r="T539" s="958"/>
      <c r="U539" s="959"/>
      <c r="V539" s="959"/>
      <c r="W539" s="959"/>
      <c r="X539" s="960"/>
      <c r="Y539" s="960"/>
      <c r="Z539" s="959"/>
      <c r="AA539" s="1148"/>
      <c r="AB539" s="962"/>
      <c r="AC539" s="961"/>
      <c r="AD539" s="962"/>
      <c r="AE539" s="1131"/>
      <c r="AF539" s="637"/>
      <c r="AG539" s="633"/>
      <c r="AH539" s="632"/>
      <c r="AI539" s="646" t="s">
        <v>1984</v>
      </c>
      <c r="AJ539" s="678"/>
      <c r="AK539" s="1101"/>
      <c r="AL539" s="1102"/>
      <c r="AM539" s="1103"/>
      <c r="AN539" s="1104"/>
      <c r="AO539" s="1105"/>
      <c r="AP539" s="1102"/>
      <c r="AQ539" s="1103"/>
      <c r="AR539" s="1104"/>
      <c r="AS539" s="1105"/>
      <c r="AT539" s="1102"/>
      <c r="AU539" s="1103"/>
      <c r="AV539" s="1104"/>
      <c r="AW539" s="1105"/>
      <c r="AX539" s="1104"/>
      <c r="AY539" s="1105"/>
      <c r="AZ539" s="1106"/>
    </row>
    <row r="540" spans="1:52" s="679" customFormat="1" ht="17.25">
      <c r="A540" s="1097"/>
      <c r="B540" s="1135"/>
      <c r="C540" s="647"/>
      <c r="D540" s="647"/>
      <c r="E540" s="648"/>
      <c r="F540" s="648"/>
      <c r="G540" s="648"/>
      <c r="H540" s="648"/>
      <c r="I540" s="648"/>
      <c r="J540" s="647"/>
      <c r="K540" s="648"/>
      <c r="L540" s="820" t="s">
        <v>855</v>
      </c>
      <c r="M540" s="821"/>
      <c r="N540" s="821"/>
      <c r="O540" s="822"/>
      <c r="P540" s="744">
        <f>SUM(P538:P539)*J538</f>
        <v>0</v>
      </c>
      <c r="Q540" s="650">
        <f>SUM(Q538:Q539)*J538</f>
        <v>0</v>
      </c>
      <c r="R540" s="1149"/>
      <c r="S540" s="1149"/>
      <c r="T540" s="1150"/>
      <c r="U540" s="1151"/>
      <c r="V540" s="1151"/>
      <c r="W540" s="1151"/>
      <c r="X540" s="1152"/>
      <c r="Y540" s="1152"/>
      <c r="Z540" s="1151"/>
      <c r="AA540" s="1153"/>
      <c r="AB540" s="1154"/>
      <c r="AC540" s="1153"/>
      <c r="AD540" s="1154"/>
      <c r="AE540" s="1133"/>
      <c r="AF540" s="653"/>
      <c r="AG540" s="654"/>
      <c r="AH540" s="660"/>
      <c r="AI540" s="745"/>
      <c r="AJ540" s="678"/>
      <c r="AK540" s="1101"/>
      <c r="AL540" s="1102"/>
      <c r="AM540" s="1103"/>
      <c r="AN540" s="1104"/>
      <c r="AO540" s="1105"/>
      <c r="AP540" s="1102"/>
      <c r="AQ540" s="1103"/>
      <c r="AR540" s="1104"/>
      <c r="AS540" s="1105"/>
      <c r="AT540" s="1102"/>
      <c r="AU540" s="1103"/>
      <c r="AV540" s="1104"/>
      <c r="AW540" s="1105"/>
      <c r="AX540" s="1104"/>
      <c r="AY540" s="1105"/>
      <c r="AZ540" s="1106"/>
    </row>
    <row r="541" spans="1:52" s="679" customFormat="1" ht="17.25">
      <c r="A541" s="1097"/>
      <c r="B541" s="1135"/>
      <c r="C541" s="620"/>
      <c r="D541" s="620" t="s">
        <v>1985</v>
      </c>
      <c r="E541" s="621"/>
      <c r="F541" s="622"/>
      <c r="G541" s="623"/>
      <c r="H541" s="621" t="s">
        <v>1986</v>
      </c>
      <c r="I541" s="621" t="s">
        <v>817</v>
      </c>
      <c r="J541" s="620"/>
      <c r="K541" s="621" t="s">
        <v>1661</v>
      </c>
      <c r="L541" s="625" t="s">
        <v>819</v>
      </c>
      <c r="M541" s="627">
        <v>6</v>
      </c>
      <c r="N541" s="627">
        <v>7</v>
      </c>
      <c r="O541" s="627">
        <v>4</v>
      </c>
      <c r="P541" s="628">
        <f>M541*N541</f>
        <v>42</v>
      </c>
      <c r="Q541" s="629">
        <f>P541*O541</f>
        <v>168</v>
      </c>
      <c r="R541" s="630"/>
      <c r="S541" s="630"/>
      <c r="T541" s="631" t="s">
        <v>833</v>
      </c>
      <c r="U541" s="632"/>
      <c r="V541" s="632"/>
      <c r="W541" s="632"/>
      <c r="X541" s="632" t="s">
        <v>1982</v>
      </c>
      <c r="Y541" s="632" t="s">
        <v>933</v>
      </c>
      <c r="Z541" s="633" t="s">
        <v>1987</v>
      </c>
      <c r="AA541" s="634"/>
      <c r="AB541" s="635"/>
      <c r="AC541" s="635"/>
      <c r="AD541" s="635"/>
      <c r="AE541" s="636"/>
      <c r="AF541" s="637">
        <v>18</v>
      </c>
      <c r="AG541" s="733" t="s">
        <v>961</v>
      </c>
      <c r="AH541" s="632" t="s">
        <v>1531</v>
      </c>
      <c r="AI541" s="638" t="s">
        <v>1988</v>
      </c>
      <c r="AJ541" s="678"/>
      <c r="AK541" s="1101"/>
      <c r="AL541" s="1102"/>
      <c r="AM541" s="1103"/>
      <c r="AN541" s="1104"/>
      <c r="AO541" s="1105">
        <v>43670</v>
      </c>
      <c r="AP541" s="1130"/>
      <c r="AQ541" s="1103">
        <v>43675</v>
      </c>
      <c r="AR541" s="1104"/>
      <c r="AS541" s="1105">
        <v>43679</v>
      </c>
      <c r="AT541" s="1102"/>
      <c r="AU541" s="1103"/>
      <c r="AV541" s="1104"/>
      <c r="AW541" s="1105">
        <v>43690</v>
      </c>
      <c r="AX541" s="1104"/>
      <c r="AY541" s="1105">
        <v>43707</v>
      </c>
      <c r="AZ541" s="1106"/>
    </row>
    <row r="542" spans="1:52" s="679" customFormat="1" ht="54">
      <c r="A542" s="1097"/>
      <c r="B542" s="1135"/>
      <c r="C542" s="620"/>
      <c r="D542" s="620"/>
      <c r="E542" s="621"/>
      <c r="F542" s="623"/>
      <c r="G542" s="623"/>
      <c r="H542" s="621"/>
      <c r="I542" s="621"/>
      <c r="J542" s="620"/>
      <c r="K542" s="621"/>
      <c r="L542" s="621"/>
      <c r="M542" s="641"/>
      <c r="N542" s="641"/>
      <c r="O542" s="642"/>
      <c r="P542" s="643">
        <f>M542*N542</f>
        <v>0</v>
      </c>
      <c r="Q542" s="644">
        <f>P542*O542</f>
        <v>0</v>
      </c>
      <c r="R542" s="630"/>
      <c r="S542" s="630"/>
      <c r="T542" s="631"/>
      <c r="U542" s="632"/>
      <c r="V542" s="632"/>
      <c r="W542" s="632"/>
      <c r="X542" s="632"/>
      <c r="Y542" s="632"/>
      <c r="Z542" s="633"/>
      <c r="AA542" s="634"/>
      <c r="AB542" s="635"/>
      <c r="AC542" s="635"/>
      <c r="AD542" s="645"/>
      <c r="AE542" s="636"/>
      <c r="AF542" s="637"/>
      <c r="AG542" s="633"/>
      <c r="AH542" s="632"/>
      <c r="AI542" s="638" t="s">
        <v>1989</v>
      </c>
      <c r="AJ542" s="678"/>
      <c r="AK542" s="1101"/>
      <c r="AL542" s="1102"/>
      <c r="AM542" s="1103"/>
      <c r="AN542" s="1104"/>
      <c r="AO542" s="1105"/>
      <c r="AP542" s="1132"/>
      <c r="AQ542" s="1103"/>
      <c r="AR542" s="1104"/>
      <c r="AS542" s="1105"/>
      <c r="AT542" s="1102"/>
      <c r="AU542" s="1103"/>
      <c r="AV542" s="1104"/>
      <c r="AW542" s="1105"/>
      <c r="AX542" s="1104"/>
      <c r="AY542" s="1105"/>
      <c r="AZ542" s="1106"/>
    </row>
    <row r="543" spans="1:52" s="679" customFormat="1" ht="17.25">
      <c r="A543" s="1097"/>
      <c r="B543" s="1135"/>
      <c r="C543" s="647"/>
      <c r="D543" s="647"/>
      <c r="E543" s="648"/>
      <c r="F543" s="648"/>
      <c r="G543" s="648"/>
      <c r="H543" s="648"/>
      <c r="I543" s="648"/>
      <c r="J543" s="647"/>
      <c r="K543" s="648"/>
      <c r="L543" s="820" t="s">
        <v>855</v>
      </c>
      <c r="M543" s="821"/>
      <c r="N543" s="821"/>
      <c r="O543" s="822"/>
      <c r="P543" s="649">
        <f>SUM(P541:P542)*J541</f>
        <v>0</v>
      </c>
      <c r="Q543" s="650">
        <f>SUM(Q541:Q542)*J541</f>
        <v>0</v>
      </c>
      <c r="R543" s="651"/>
      <c r="S543" s="651"/>
      <c r="T543" s="652"/>
      <c r="U543" s="653"/>
      <c r="V543" s="654"/>
      <c r="W543" s="654"/>
      <c r="X543" s="655"/>
      <c r="Y543" s="655"/>
      <c r="Z543" s="654"/>
      <c r="AA543" s="656"/>
      <c r="AB543" s="657"/>
      <c r="AC543" s="656"/>
      <c r="AD543" s="657"/>
      <c r="AE543" s="658"/>
      <c r="AF543" s="653"/>
      <c r="AG543" s="654"/>
      <c r="AH543" s="660"/>
      <c r="AI543" s="745" t="s">
        <v>1990</v>
      </c>
      <c r="AJ543" s="701"/>
      <c r="AK543" s="1101"/>
      <c r="AL543" s="1102"/>
      <c r="AM543" s="1103"/>
      <c r="AN543" s="1104"/>
      <c r="AO543" s="1105"/>
      <c r="AP543" s="1134"/>
      <c r="AQ543" s="1103"/>
      <c r="AR543" s="1104"/>
      <c r="AS543" s="1105"/>
      <c r="AT543" s="1102"/>
      <c r="AU543" s="1103"/>
      <c r="AV543" s="1104"/>
      <c r="AW543" s="1105"/>
      <c r="AX543" s="1104"/>
      <c r="AY543" s="1105"/>
      <c r="AZ543" s="1106"/>
    </row>
    <row r="544" spans="1:52" s="679" customFormat="1" ht="42" customHeight="1">
      <c r="A544" s="1097"/>
      <c r="B544" s="1135"/>
      <c r="C544" s="556" t="s">
        <v>1927</v>
      </c>
      <c r="D544" s="556" t="s">
        <v>1991</v>
      </c>
      <c r="E544" s="557"/>
      <c r="F544" s="538" t="s">
        <v>1992</v>
      </c>
      <c r="G544" s="558"/>
      <c r="H544" s="557" t="s">
        <v>1993</v>
      </c>
      <c r="I544" s="557" t="s">
        <v>1994</v>
      </c>
      <c r="J544" s="556">
        <v>1</v>
      </c>
      <c r="K544" s="5361" t="s">
        <v>864</v>
      </c>
      <c r="L544" s="540" t="s">
        <v>819</v>
      </c>
      <c r="M544" s="541">
        <v>33.6</v>
      </c>
      <c r="N544" s="541">
        <v>11.59</v>
      </c>
      <c r="O544" s="541">
        <v>5.9</v>
      </c>
      <c r="P544" s="542">
        <f>M544*N544</f>
        <v>389.42400000000004</v>
      </c>
      <c r="Q544" s="598">
        <f>P544*O544</f>
        <v>2297.6016000000004</v>
      </c>
      <c r="R544" s="563"/>
      <c r="S544" s="563"/>
      <c r="T544" s="599" t="s">
        <v>1512</v>
      </c>
      <c r="U544" s="566"/>
      <c r="V544" s="566"/>
      <c r="W544" s="566"/>
      <c r="X544" s="566" t="s">
        <v>1531</v>
      </c>
      <c r="Y544" s="566" t="s">
        <v>794</v>
      </c>
      <c r="Z544" s="565" t="s">
        <v>794</v>
      </c>
      <c r="AA544" s="568"/>
      <c r="AB544" s="569"/>
      <c r="AC544" s="569"/>
      <c r="AD544" s="569"/>
      <c r="AE544" s="551" t="s">
        <v>1220</v>
      </c>
      <c r="AF544" s="619">
        <v>18</v>
      </c>
      <c r="AG544" s="546" t="s">
        <v>961</v>
      </c>
      <c r="AH544" s="566" t="s">
        <v>833</v>
      </c>
      <c r="AI544" s="571" t="s">
        <v>1995</v>
      </c>
      <c r="AJ544" s="678"/>
      <c r="AK544" s="1101"/>
      <c r="AL544" s="1102"/>
      <c r="AM544" s="1103"/>
      <c r="AN544" s="1104"/>
      <c r="AO544" s="1105">
        <v>43670</v>
      </c>
      <c r="AP544" s="1130"/>
      <c r="AQ544" s="1103">
        <v>43675</v>
      </c>
      <c r="AR544" s="1104"/>
      <c r="AS544" s="1105">
        <v>43679</v>
      </c>
      <c r="AT544" s="1102"/>
      <c r="AU544" s="1103"/>
      <c r="AV544" s="1104"/>
      <c r="AW544" s="1105">
        <v>43690</v>
      </c>
      <c r="AX544" s="1104"/>
      <c r="AY544" s="1105">
        <v>43707</v>
      </c>
      <c r="AZ544" s="1106"/>
    </row>
    <row r="545" spans="1:52" s="679" customFormat="1" ht="42" customHeight="1">
      <c r="A545" s="1097"/>
      <c r="B545" s="1135"/>
      <c r="C545" s="556"/>
      <c r="D545" s="556"/>
      <c r="E545" s="557"/>
      <c r="F545" s="558"/>
      <c r="G545" s="558"/>
      <c r="H545" s="557"/>
      <c r="I545" s="557"/>
      <c r="J545" s="556"/>
      <c r="K545" s="5362"/>
      <c r="L545" s="557" t="s">
        <v>909</v>
      </c>
      <c r="M545" s="572">
        <f>6.5+0.4</f>
        <v>6.9</v>
      </c>
      <c r="N545" s="572">
        <f>4.6+0.4</f>
        <v>5</v>
      </c>
      <c r="O545" s="572">
        <v>5.9</v>
      </c>
      <c r="P545" s="573">
        <f t="shared" ref="P545:P546" si="112">SUM(M545*N545)</f>
        <v>34.5</v>
      </c>
      <c r="Q545" s="574">
        <f t="shared" ref="Q545:Q547" si="113">O545*P545</f>
        <v>203.55</v>
      </c>
      <c r="R545" s="563"/>
      <c r="S545" s="563"/>
      <c r="T545" s="599"/>
      <c r="U545" s="566"/>
      <c r="V545" s="566"/>
      <c r="W545" s="566"/>
      <c r="X545" s="566"/>
      <c r="Y545" s="566"/>
      <c r="Z545" s="565"/>
      <c r="AA545" s="568"/>
      <c r="AB545" s="569"/>
      <c r="AC545" s="569"/>
      <c r="AD545" s="569"/>
      <c r="AE545" s="600"/>
      <c r="AF545" s="619"/>
      <c r="AG545" s="565"/>
      <c r="AH545" s="566"/>
      <c r="AI545" s="571" t="s">
        <v>1933</v>
      </c>
      <c r="AJ545" s="678"/>
      <c r="AK545" s="1101"/>
      <c r="AL545" s="1102"/>
      <c r="AM545" s="1103"/>
      <c r="AN545" s="1104"/>
      <c r="AO545" s="1105"/>
      <c r="AP545" s="1132"/>
      <c r="AQ545" s="1103"/>
      <c r="AR545" s="1104"/>
      <c r="AS545" s="1105"/>
      <c r="AT545" s="1102"/>
      <c r="AU545" s="1103"/>
      <c r="AV545" s="1104"/>
      <c r="AW545" s="1105"/>
      <c r="AX545" s="1104"/>
      <c r="AY545" s="1105"/>
      <c r="AZ545" s="1106"/>
    </row>
    <row r="546" spans="1:52" s="679" customFormat="1" ht="42" customHeight="1">
      <c r="A546" s="1097"/>
      <c r="B546" s="1135"/>
      <c r="C546" s="556"/>
      <c r="D546" s="556"/>
      <c r="E546" s="557"/>
      <c r="F546" s="558"/>
      <c r="G546" s="558"/>
      <c r="H546" s="557"/>
      <c r="I546" s="557"/>
      <c r="J546" s="556"/>
      <c r="K546" s="5362"/>
      <c r="L546" s="559" t="s">
        <v>1374</v>
      </c>
      <c r="M546" s="560">
        <v>-12.6</v>
      </c>
      <c r="N546" s="560">
        <v>3.85</v>
      </c>
      <c r="O546" s="560">
        <v>5.9</v>
      </c>
      <c r="P546" s="573">
        <f t="shared" si="112"/>
        <v>-48.51</v>
      </c>
      <c r="Q546" s="574">
        <f t="shared" si="113"/>
        <v>-286.209</v>
      </c>
      <c r="R546" s="563"/>
      <c r="S546" s="563"/>
      <c r="T546" s="599"/>
      <c r="U546" s="566"/>
      <c r="V546" s="566"/>
      <c r="W546" s="566"/>
      <c r="X546" s="566"/>
      <c r="Y546" s="566"/>
      <c r="Z546" s="565"/>
      <c r="AA546" s="568"/>
      <c r="AB546" s="569"/>
      <c r="AC546" s="569"/>
      <c r="AD546" s="569"/>
      <c r="AE546" s="600"/>
      <c r="AF546" s="619"/>
      <c r="AG546" s="565"/>
      <c r="AH546" s="566"/>
      <c r="AI546" s="571" t="s">
        <v>1996</v>
      </c>
      <c r="AJ546" s="678"/>
      <c r="AK546" s="1101"/>
      <c r="AL546" s="1102"/>
      <c r="AM546" s="1103"/>
      <c r="AN546" s="1104"/>
      <c r="AO546" s="1105"/>
      <c r="AP546" s="1132"/>
      <c r="AQ546" s="1103"/>
      <c r="AR546" s="1104"/>
      <c r="AS546" s="1105"/>
      <c r="AT546" s="1102"/>
      <c r="AU546" s="1103"/>
      <c r="AV546" s="1104"/>
      <c r="AW546" s="1105"/>
      <c r="AX546" s="1104"/>
      <c r="AY546" s="1105"/>
      <c r="AZ546" s="1106"/>
    </row>
    <row r="547" spans="1:52" s="679" customFormat="1" ht="42" customHeight="1">
      <c r="A547" s="1097"/>
      <c r="B547" s="1135"/>
      <c r="C547" s="556"/>
      <c r="D547" s="556"/>
      <c r="E547" s="557"/>
      <c r="F547" s="558"/>
      <c r="G547" s="558"/>
      <c r="H547" s="557"/>
      <c r="I547" s="557"/>
      <c r="J547" s="556"/>
      <c r="K547" s="5362"/>
      <c r="L547" s="559" t="s">
        <v>1311</v>
      </c>
      <c r="M547" s="616">
        <v>10</v>
      </c>
      <c r="N547" s="616">
        <v>13.6</v>
      </c>
      <c r="O547" s="560">
        <v>7</v>
      </c>
      <c r="P547" s="561">
        <f t="shared" ref="P547" si="114">M547*N547</f>
        <v>136</v>
      </c>
      <c r="Q547" s="617">
        <f t="shared" si="113"/>
        <v>952</v>
      </c>
      <c r="R547" s="563"/>
      <c r="S547" s="563"/>
      <c r="T547" s="599"/>
      <c r="U547" s="566"/>
      <c r="V547" s="566"/>
      <c r="W547" s="566"/>
      <c r="X547" s="566"/>
      <c r="Y547" s="566"/>
      <c r="Z547" s="565"/>
      <c r="AA547" s="568"/>
      <c r="AB547" s="569"/>
      <c r="AC547" s="569"/>
      <c r="AD547" s="604"/>
      <c r="AE547" s="600"/>
      <c r="AF547" s="619"/>
      <c r="AG547" s="565"/>
      <c r="AH547" s="566"/>
      <c r="AI547" s="571" t="s">
        <v>926</v>
      </c>
      <c r="AJ547" s="678"/>
      <c r="AK547" s="1101"/>
      <c r="AL547" s="1102"/>
      <c r="AM547" s="1103"/>
      <c r="AN547" s="1104"/>
      <c r="AO547" s="1105"/>
      <c r="AP547" s="1132"/>
      <c r="AQ547" s="1103"/>
      <c r="AR547" s="1104"/>
      <c r="AS547" s="1105"/>
      <c r="AT547" s="1102"/>
      <c r="AU547" s="1103"/>
      <c r="AV547" s="1104"/>
      <c r="AW547" s="1105"/>
      <c r="AX547" s="1104"/>
      <c r="AY547" s="1105"/>
      <c r="AZ547" s="1106"/>
    </row>
    <row r="548" spans="1:52" s="679" customFormat="1" ht="42" customHeight="1">
      <c r="A548" s="1097"/>
      <c r="B548" s="1135"/>
      <c r="C548" s="556"/>
      <c r="D548" s="556"/>
      <c r="E548" s="557"/>
      <c r="F548" s="558"/>
      <c r="G548" s="558"/>
      <c r="H548" s="557"/>
      <c r="I548" s="557"/>
      <c r="J548" s="556"/>
      <c r="K548" s="5362"/>
      <c r="L548" s="559" t="s">
        <v>1205</v>
      </c>
      <c r="M548" s="616">
        <v>18.75</v>
      </c>
      <c r="N548" s="560">
        <v>4.5</v>
      </c>
      <c r="O548" s="560">
        <v>5</v>
      </c>
      <c r="P548" s="561">
        <f>M548*N548</f>
        <v>84.375</v>
      </c>
      <c r="Q548" s="617">
        <f>P548*O548</f>
        <v>421.875</v>
      </c>
      <c r="R548" s="563"/>
      <c r="S548" s="563"/>
      <c r="T548" s="599"/>
      <c r="U548" s="566"/>
      <c r="V548" s="566"/>
      <c r="W548" s="566"/>
      <c r="X548" s="566"/>
      <c r="Y548" s="566"/>
      <c r="Z548" s="565"/>
      <c r="AA548" s="568"/>
      <c r="AB548" s="569"/>
      <c r="AC548" s="569"/>
      <c r="AD548" s="604"/>
      <c r="AE548" s="600"/>
      <c r="AF548" s="619"/>
      <c r="AG548" s="565"/>
      <c r="AH548" s="566"/>
      <c r="AI548" s="571" t="s">
        <v>1997</v>
      </c>
      <c r="AJ548" s="678"/>
      <c r="AK548" s="1101"/>
      <c r="AL548" s="1102"/>
      <c r="AM548" s="1103"/>
      <c r="AN548" s="1104"/>
      <c r="AO548" s="1105"/>
      <c r="AP548" s="1132"/>
      <c r="AQ548" s="1103"/>
      <c r="AR548" s="1104"/>
      <c r="AS548" s="1105"/>
      <c r="AT548" s="1102"/>
      <c r="AU548" s="1103"/>
      <c r="AV548" s="1104"/>
      <c r="AW548" s="1105"/>
      <c r="AX548" s="1104"/>
      <c r="AY548" s="1105"/>
      <c r="AZ548" s="1106"/>
    </row>
    <row r="549" spans="1:52" s="679" customFormat="1" ht="42" customHeight="1">
      <c r="A549" s="1097"/>
      <c r="B549" s="1135"/>
      <c r="C549" s="556"/>
      <c r="D549" s="556"/>
      <c r="E549" s="557"/>
      <c r="F549" s="558"/>
      <c r="G549" s="558"/>
      <c r="H549" s="557"/>
      <c r="I549" s="557"/>
      <c r="J549" s="556"/>
      <c r="K549" s="5362"/>
      <c r="L549" s="893" t="s">
        <v>1347</v>
      </c>
      <c r="M549" s="1022">
        <v>5.4</v>
      </c>
      <c r="N549" s="894">
        <v>13.6</v>
      </c>
      <c r="O549" s="894">
        <v>5.9</v>
      </c>
      <c r="P549" s="897">
        <f t="shared" ref="P549:P550" si="115">M549*N549</f>
        <v>73.44</v>
      </c>
      <c r="Q549" s="1023">
        <f t="shared" ref="Q549:Q550" si="116">O549*P549</f>
        <v>433.29599999999999</v>
      </c>
      <c r="R549" s="563"/>
      <c r="S549" s="563"/>
      <c r="T549" s="599"/>
      <c r="U549" s="566"/>
      <c r="V549" s="566"/>
      <c r="W549" s="566"/>
      <c r="X549" s="566"/>
      <c r="Y549" s="566"/>
      <c r="Z549" s="565"/>
      <c r="AA549" s="568"/>
      <c r="AB549" s="569"/>
      <c r="AC549" s="569"/>
      <c r="AD549" s="604"/>
      <c r="AE549" s="600"/>
      <c r="AF549" s="619"/>
      <c r="AG549" s="565"/>
      <c r="AH549" s="566"/>
      <c r="AI549" s="571" t="s">
        <v>1210</v>
      </c>
      <c r="AJ549" s="678"/>
      <c r="AK549" s="1101"/>
      <c r="AL549" s="1102"/>
      <c r="AM549" s="1103"/>
      <c r="AN549" s="1104"/>
      <c r="AO549" s="1105"/>
      <c r="AP549" s="1132"/>
      <c r="AQ549" s="1103"/>
      <c r="AR549" s="1104"/>
      <c r="AS549" s="1105"/>
      <c r="AT549" s="1102"/>
      <c r="AU549" s="1103"/>
      <c r="AV549" s="1104"/>
      <c r="AW549" s="1105"/>
      <c r="AX549" s="1104"/>
      <c r="AY549" s="1105"/>
      <c r="AZ549" s="1106"/>
    </row>
    <row r="550" spans="1:52" s="679" customFormat="1" ht="42" customHeight="1">
      <c r="A550" s="1097"/>
      <c r="B550" s="1135"/>
      <c r="C550" s="556"/>
      <c r="D550" s="556"/>
      <c r="E550" s="557"/>
      <c r="F550" s="558"/>
      <c r="G550" s="558"/>
      <c r="H550" s="557"/>
      <c r="I550" s="557"/>
      <c r="J550" s="556"/>
      <c r="K550" s="5362"/>
      <c r="L550" s="611" t="s">
        <v>1998</v>
      </c>
      <c r="M550" s="612">
        <v>9.15</v>
      </c>
      <c r="N550" s="612">
        <v>20</v>
      </c>
      <c r="O550" s="613">
        <v>4.7</v>
      </c>
      <c r="P550" s="614">
        <f t="shared" si="115"/>
        <v>183</v>
      </c>
      <c r="Q550" s="615">
        <f t="shared" si="116"/>
        <v>860.1</v>
      </c>
      <c r="R550" s="563"/>
      <c r="S550" s="563"/>
      <c r="T550" s="599"/>
      <c r="U550" s="566"/>
      <c r="V550" s="566"/>
      <c r="W550" s="566"/>
      <c r="X550" s="566"/>
      <c r="Y550" s="566"/>
      <c r="Z550" s="565"/>
      <c r="AA550" s="568"/>
      <c r="AB550" s="569"/>
      <c r="AC550" s="569"/>
      <c r="AD550" s="604"/>
      <c r="AE550" s="600"/>
      <c r="AF550" s="619"/>
      <c r="AG550" s="565"/>
      <c r="AH550" s="565"/>
      <c r="AI550" s="610"/>
      <c r="AJ550" s="678"/>
      <c r="AK550" s="1101"/>
      <c r="AL550" s="1102"/>
      <c r="AM550" s="1103"/>
      <c r="AN550" s="1104"/>
      <c r="AO550" s="1105"/>
      <c r="AP550" s="1132"/>
      <c r="AQ550" s="1103"/>
      <c r="AR550" s="1104"/>
      <c r="AS550" s="1105"/>
      <c r="AT550" s="1102"/>
      <c r="AU550" s="1103"/>
      <c r="AV550" s="1104"/>
      <c r="AW550" s="1105"/>
      <c r="AX550" s="1104"/>
      <c r="AY550" s="1105"/>
      <c r="AZ550" s="1106"/>
    </row>
    <row r="551" spans="1:52" s="679" customFormat="1" ht="42" customHeight="1">
      <c r="A551" s="1097"/>
      <c r="B551" s="1135"/>
      <c r="C551" s="580" t="str">
        <f>C544</f>
        <v>WP-7</v>
      </c>
      <c r="D551" s="580"/>
      <c r="E551" s="581"/>
      <c r="F551" s="581"/>
      <c r="G551" s="581"/>
      <c r="H551" s="581"/>
      <c r="I551" s="581"/>
      <c r="J551" s="580"/>
      <c r="K551" s="5363"/>
      <c r="L551" s="582" t="s">
        <v>855</v>
      </c>
      <c r="M551" s="583"/>
      <c r="N551" s="583"/>
      <c r="O551" s="584"/>
      <c r="P551" s="717">
        <f>SUM(P544:P550)*J544</f>
        <v>852.22900000000004</v>
      </c>
      <c r="Q551" s="606">
        <f>SUM(Q544:Q550)*J544</f>
        <v>4882.213600000001</v>
      </c>
      <c r="R551" s="587"/>
      <c r="S551" s="587"/>
      <c r="T551" s="588"/>
      <c r="U551" s="607"/>
      <c r="V551" s="589"/>
      <c r="W551" s="589"/>
      <c r="X551" s="590"/>
      <c r="Y551" s="590"/>
      <c r="Z551" s="589"/>
      <c r="AA551" s="591"/>
      <c r="AB551" s="592"/>
      <c r="AC551" s="591"/>
      <c r="AD551" s="592"/>
      <c r="AE551" s="593"/>
      <c r="AF551" s="607"/>
      <c r="AG551" s="589"/>
      <c r="AH551" s="594"/>
      <c r="AI551" s="595"/>
      <c r="AJ551" s="701" t="str">
        <f>I544</f>
        <v>B</v>
      </c>
      <c r="AK551" s="1101"/>
      <c r="AL551" s="1102"/>
      <c r="AM551" s="1103"/>
      <c r="AN551" s="1104"/>
      <c r="AO551" s="1105"/>
      <c r="AP551" s="1134"/>
      <c r="AQ551" s="1103"/>
      <c r="AR551" s="1104"/>
      <c r="AS551" s="1105"/>
      <c r="AT551" s="1102"/>
      <c r="AU551" s="1103"/>
      <c r="AV551" s="1104"/>
      <c r="AW551" s="1105"/>
      <c r="AX551" s="1104"/>
      <c r="AY551" s="1105"/>
      <c r="AZ551" s="1106"/>
    </row>
    <row r="552" spans="1:52" s="679" customFormat="1" ht="17.25">
      <c r="A552" s="1097"/>
      <c r="B552" s="1135"/>
      <c r="C552" s="620"/>
      <c r="D552" s="620" t="s">
        <v>1999</v>
      </c>
      <c r="E552" s="621"/>
      <c r="F552" s="622"/>
      <c r="G552" s="623"/>
      <c r="H552" s="621" t="s">
        <v>2000</v>
      </c>
      <c r="I552" s="621" t="s">
        <v>1994</v>
      </c>
      <c r="J552" s="620"/>
      <c r="K552" s="621" t="s">
        <v>1661</v>
      </c>
      <c r="L552" s="625" t="s">
        <v>819</v>
      </c>
      <c r="M552" s="627">
        <v>8.4</v>
      </c>
      <c r="N552" s="627">
        <v>19.100000000000001</v>
      </c>
      <c r="O552" s="627">
        <v>4.7</v>
      </c>
      <c r="P552" s="628">
        <f>M552*N552</f>
        <v>160.44000000000003</v>
      </c>
      <c r="Q552" s="629">
        <f>P552*O552</f>
        <v>754.0680000000001</v>
      </c>
      <c r="R552" s="630"/>
      <c r="S552" s="630"/>
      <c r="T552" s="631" t="s">
        <v>833</v>
      </c>
      <c r="U552" s="632"/>
      <c r="V552" s="632"/>
      <c r="W552" s="632"/>
      <c r="X552" s="632" t="s">
        <v>794</v>
      </c>
      <c r="Y552" s="632" t="s">
        <v>794</v>
      </c>
      <c r="Z552" s="633" t="s">
        <v>794</v>
      </c>
      <c r="AA552" s="634"/>
      <c r="AB552" s="635"/>
      <c r="AC552" s="635"/>
      <c r="AD552" s="635"/>
      <c r="AE552" s="636"/>
      <c r="AF552" s="637">
        <v>18</v>
      </c>
      <c r="AG552" s="733" t="s">
        <v>961</v>
      </c>
      <c r="AH552" s="632" t="s">
        <v>794</v>
      </c>
      <c r="AI552" s="638" t="s">
        <v>1924</v>
      </c>
      <c r="AJ552" s="678"/>
      <c r="AK552" s="1101"/>
      <c r="AL552" s="1102"/>
      <c r="AM552" s="1103"/>
      <c r="AN552" s="1104"/>
      <c r="AO552" s="1105">
        <v>43670</v>
      </c>
      <c r="AP552" s="1130"/>
      <c r="AQ552" s="1103">
        <v>43675</v>
      </c>
      <c r="AR552" s="1104"/>
      <c r="AS552" s="1105">
        <v>43679</v>
      </c>
      <c r="AT552" s="1102"/>
      <c r="AU552" s="1103"/>
      <c r="AV552" s="1104"/>
      <c r="AW552" s="1105">
        <v>43690</v>
      </c>
      <c r="AX552" s="1104"/>
      <c r="AY552" s="1105">
        <v>43707</v>
      </c>
      <c r="AZ552" s="1106"/>
    </row>
    <row r="553" spans="1:52" s="679" customFormat="1" ht="27">
      <c r="A553" s="1097"/>
      <c r="B553" s="1135"/>
      <c r="C553" s="620"/>
      <c r="D553" s="620"/>
      <c r="E553" s="621"/>
      <c r="F553" s="623"/>
      <c r="G553" s="623"/>
      <c r="H553" s="621"/>
      <c r="I553" s="621"/>
      <c r="J553" s="620"/>
      <c r="K553" s="621"/>
      <c r="L553" s="621"/>
      <c r="M553" s="641"/>
      <c r="N553" s="641"/>
      <c r="O553" s="642"/>
      <c r="P553" s="643">
        <f>M553*N553</f>
        <v>0</v>
      </c>
      <c r="Q553" s="644">
        <f>P553*O553</f>
        <v>0</v>
      </c>
      <c r="R553" s="630"/>
      <c r="S553" s="630"/>
      <c r="T553" s="631"/>
      <c r="U553" s="632"/>
      <c r="V553" s="632"/>
      <c r="W553" s="632"/>
      <c r="X553" s="632"/>
      <c r="Y553" s="632"/>
      <c r="Z553" s="633"/>
      <c r="AA553" s="634"/>
      <c r="AB553" s="635"/>
      <c r="AC553" s="635"/>
      <c r="AD553" s="645"/>
      <c r="AE553" s="636"/>
      <c r="AF553" s="637"/>
      <c r="AG553" s="633"/>
      <c r="AH553" s="632"/>
      <c r="AI553" s="646" t="s">
        <v>2001</v>
      </c>
      <c r="AJ553" s="678"/>
      <c r="AK553" s="1101"/>
      <c r="AL553" s="1102"/>
      <c r="AM553" s="1103"/>
      <c r="AN553" s="1104"/>
      <c r="AO553" s="1105"/>
      <c r="AP553" s="1132"/>
      <c r="AQ553" s="1103"/>
      <c r="AR553" s="1104"/>
      <c r="AS553" s="1105"/>
      <c r="AT553" s="1102"/>
      <c r="AU553" s="1103"/>
      <c r="AV553" s="1104"/>
      <c r="AW553" s="1105"/>
      <c r="AX553" s="1104"/>
      <c r="AY553" s="1105"/>
      <c r="AZ553" s="1106"/>
    </row>
    <row r="554" spans="1:52" s="679" customFormat="1" ht="17.25">
      <c r="A554" s="1097"/>
      <c r="B554" s="1135"/>
      <c r="C554" s="647"/>
      <c r="D554" s="647"/>
      <c r="E554" s="648"/>
      <c r="F554" s="648"/>
      <c r="G554" s="648"/>
      <c r="H554" s="648"/>
      <c r="I554" s="648"/>
      <c r="J554" s="647"/>
      <c r="K554" s="648"/>
      <c r="L554" s="820" t="s">
        <v>855</v>
      </c>
      <c r="M554" s="821"/>
      <c r="N554" s="821"/>
      <c r="O554" s="822"/>
      <c r="P554" s="649">
        <f>SUM(P552:P553)*J552</f>
        <v>0</v>
      </c>
      <c r="Q554" s="650">
        <f>SUM(Q552:Q553)*J552</f>
        <v>0</v>
      </c>
      <c r="R554" s="651"/>
      <c r="S554" s="651"/>
      <c r="T554" s="652"/>
      <c r="U554" s="653"/>
      <c r="V554" s="654"/>
      <c r="W554" s="654"/>
      <c r="X554" s="655"/>
      <c r="Y554" s="655"/>
      <c r="Z554" s="654"/>
      <c r="AA554" s="656"/>
      <c r="AB554" s="657"/>
      <c r="AC554" s="656"/>
      <c r="AD554" s="657"/>
      <c r="AE554" s="658"/>
      <c r="AF554" s="653"/>
      <c r="AG554" s="654"/>
      <c r="AH554" s="660"/>
      <c r="AI554" s="745"/>
      <c r="AJ554" s="701"/>
      <c r="AK554" s="1101"/>
      <c r="AL554" s="1102"/>
      <c r="AM554" s="1103"/>
      <c r="AN554" s="1104"/>
      <c r="AO554" s="1105"/>
      <c r="AP554" s="1134"/>
      <c r="AQ554" s="1103"/>
      <c r="AR554" s="1104"/>
      <c r="AS554" s="1105"/>
      <c r="AT554" s="1102"/>
      <c r="AU554" s="1103"/>
      <c r="AV554" s="1104"/>
      <c r="AW554" s="1105"/>
      <c r="AX554" s="1104"/>
      <c r="AY554" s="1105"/>
      <c r="AZ554" s="1106"/>
    </row>
    <row r="555" spans="1:52" s="748" customFormat="1" ht="42" customHeight="1">
      <c r="A555" s="1097"/>
      <c r="B555" s="1135"/>
      <c r="C555" s="1001" t="s">
        <v>1927</v>
      </c>
      <c r="D555" s="1001" t="s">
        <v>2002</v>
      </c>
      <c r="E555" s="680" t="s">
        <v>2003</v>
      </c>
      <c r="F555" s="1092" t="s">
        <v>2004</v>
      </c>
      <c r="G555" s="1003" t="s">
        <v>2005</v>
      </c>
      <c r="H555" s="680" t="s">
        <v>2006</v>
      </c>
      <c r="I555" s="680" t="s">
        <v>1994</v>
      </c>
      <c r="J555" s="1001">
        <v>1</v>
      </c>
      <c r="K555" s="5497" t="s">
        <v>1744</v>
      </c>
      <c r="L555" s="667" t="s">
        <v>1015</v>
      </c>
      <c r="M555" s="668">
        <v>20</v>
      </c>
      <c r="N555" s="668">
        <v>30</v>
      </c>
      <c r="O555" s="668">
        <v>11</v>
      </c>
      <c r="P555" s="669">
        <f>M555*N555</f>
        <v>600</v>
      </c>
      <c r="Q555" s="670">
        <f>O555*P555</f>
        <v>6600</v>
      </c>
      <c r="R555" s="671"/>
      <c r="S555" s="671"/>
      <c r="T555" s="672" t="s">
        <v>833</v>
      </c>
      <c r="U555" s="673"/>
      <c r="V555" s="673"/>
      <c r="W555" s="673"/>
      <c r="X555" s="673" t="s">
        <v>199</v>
      </c>
      <c r="Y555" s="673" t="s">
        <v>794</v>
      </c>
      <c r="Z555" s="674" t="s">
        <v>794</v>
      </c>
      <c r="AA555" s="675"/>
      <c r="AB555" s="676"/>
      <c r="AC555" s="676"/>
      <c r="AD555" s="676"/>
      <c r="AE555" s="5520" t="s">
        <v>2007</v>
      </c>
      <c r="AF555" s="890">
        <v>18</v>
      </c>
      <c r="AG555" s="996" t="s">
        <v>852</v>
      </c>
      <c r="AH555" s="673" t="s">
        <v>794</v>
      </c>
      <c r="AI555" s="664" t="s">
        <v>2008</v>
      </c>
      <c r="AJ555" s="747"/>
      <c r="AK555" s="5440">
        <v>43654</v>
      </c>
      <c r="AL555" s="5441"/>
      <c r="AM555" s="5442"/>
      <c r="AN555" s="5447"/>
      <c r="AO555" s="5448">
        <v>43654</v>
      </c>
      <c r="AP555" s="5441"/>
      <c r="AQ555" s="5442"/>
      <c r="AR555" s="5447"/>
      <c r="AS555" s="5448">
        <v>43658</v>
      </c>
      <c r="AT555" s="5441"/>
      <c r="AU555" s="5442"/>
      <c r="AV555" s="5447"/>
      <c r="AW555" s="5448">
        <v>43690</v>
      </c>
      <c r="AX555" s="5447"/>
      <c r="AY555" s="5448">
        <v>43707</v>
      </c>
      <c r="AZ555" s="5443"/>
    </row>
    <row r="556" spans="1:52" s="748" customFormat="1" ht="42" customHeight="1">
      <c r="A556" s="1097"/>
      <c r="B556" s="1135"/>
      <c r="C556" s="1001"/>
      <c r="D556" s="1001"/>
      <c r="E556" s="680"/>
      <c r="F556" s="1003"/>
      <c r="G556" s="1003"/>
      <c r="H556" s="680"/>
      <c r="I556" s="680"/>
      <c r="J556" s="1001"/>
      <c r="K556" s="5422"/>
      <c r="L556" s="680"/>
      <c r="M556" s="681"/>
      <c r="N556" s="681"/>
      <c r="O556" s="682"/>
      <c r="P556" s="683">
        <f>M556*N556</f>
        <v>0</v>
      </c>
      <c r="Q556" s="684">
        <f>O556*P556</f>
        <v>0</v>
      </c>
      <c r="R556" s="671"/>
      <c r="S556" s="671"/>
      <c r="T556" s="672"/>
      <c r="U556" s="673"/>
      <c r="V556" s="673"/>
      <c r="W556" s="673"/>
      <c r="X556" s="673"/>
      <c r="Y556" s="673"/>
      <c r="Z556" s="674"/>
      <c r="AA556" s="675"/>
      <c r="AB556" s="676"/>
      <c r="AC556" s="676"/>
      <c r="AD556" s="685"/>
      <c r="AE556" s="5521"/>
      <c r="AF556" s="890"/>
      <c r="AG556" s="674"/>
      <c r="AH556" s="673"/>
      <c r="AI556" s="571" t="s">
        <v>2009</v>
      </c>
      <c r="AJ556" s="747"/>
      <c r="AK556" s="5440"/>
      <c r="AL556" s="5441"/>
      <c r="AM556" s="5442"/>
      <c r="AN556" s="5447"/>
      <c r="AO556" s="5448"/>
      <c r="AP556" s="5441"/>
      <c r="AQ556" s="5442"/>
      <c r="AR556" s="5447"/>
      <c r="AS556" s="5448"/>
      <c r="AT556" s="5441"/>
      <c r="AU556" s="5442"/>
      <c r="AV556" s="5447"/>
      <c r="AW556" s="5448"/>
      <c r="AX556" s="5447"/>
      <c r="AY556" s="5448"/>
      <c r="AZ556" s="5443"/>
    </row>
    <row r="557" spans="1:52" s="748" customFormat="1" ht="42" customHeight="1">
      <c r="A557" s="1097"/>
      <c r="B557" s="1135"/>
      <c r="C557" s="1005" t="str">
        <f>C555</f>
        <v>WP-7</v>
      </c>
      <c r="D557" s="1005"/>
      <c r="E557" s="974"/>
      <c r="F557" s="974"/>
      <c r="G557" s="974"/>
      <c r="H557" s="974"/>
      <c r="I557" s="974"/>
      <c r="J557" s="1005"/>
      <c r="K557" s="5423"/>
      <c r="L557" s="582" t="s">
        <v>855</v>
      </c>
      <c r="M557" s="687"/>
      <c r="N557" s="687"/>
      <c r="O557" s="688"/>
      <c r="P557" s="689">
        <f>SUM(P555:P556)*J555</f>
        <v>600</v>
      </c>
      <c r="Q557" s="828">
        <f>SUM(Q555:Q556)*J555</f>
        <v>6600</v>
      </c>
      <c r="R557" s="691"/>
      <c r="S557" s="691"/>
      <c r="T557" s="692"/>
      <c r="U557" s="693"/>
      <c r="V557" s="694"/>
      <c r="W557" s="694"/>
      <c r="X557" s="695"/>
      <c r="Y557" s="695"/>
      <c r="Z557" s="694"/>
      <c r="AA557" s="696"/>
      <c r="AB557" s="697"/>
      <c r="AC557" s="696"/>
      <c r="AD557" s="697"/>
      <c r="AE557" s="5522"/>
      <c r="AF557" s="693"/>
      <c r="AG557" s="694"/>
      <c r="AH557" s="699"/>
      <c r="AI557" s="700"/>
      <c r="AJ557" s="747" t="str">
        <f>I555</f>
        <v>B</v>
      </c>
      <c r="AK557" s="5440"/>
      <c r="AL557" s="5441"/>
      <c r="AM557" s="5442"/>
      <c r="AN557" s="5447"/>
      <c r="AO557" s="5448"/>
      <c r="AP557" s="5441"/>
      <c r="AQ557" s="5442"/>
      <c r="AR557" s="5447"/>
      <c r="AS557" s="5448"/>
      <c r="AT557" s="5441"/>
      <c r="AU557" s="5442"/>
      <c r="AV557" s="5447"/>
      <c r="AW557" s="5448"/>
      <c r="AX557" s="5447"/>
      <c r="AY557" s="5448"/>
      <c r="AZ557" s="5443"/>
    </row>
    <row r="558" spans="1:52" s="748" customFormat="1" ht="49.5">
      <c r="A558" s="1097"/>
      <c r="B558" s="1135"/>
      <c r="C558" s="620" t="s">
        <v>1927</v>
      </c>
      <c r="D558" s="620" t="s">
        <v>1985</v>
      </c>
      <c r="E558" s="624"/>
      <c r="F558" s="725" t="s">
        <v>2010</v>
      </c>
      <c r="G558" s="726" t="s">
        <v>2011</v>
      </c>
      <c r="H558" s="624" t="s">
        <v>2012</v>
      </c>
      <c r="I558" s="624" t="s">
        <v>969</v>
      </c>
      <c r="J558" s="727"/>
      <c r="K558" s="5433" t="s">
        <v>2013</v>
      </c>
      <c r="L558" s="718" t="s">
        <v>2014</v>
      </c>
      <c r="M558" s="818">
        <v>10</v>
      </c>
      <c r="N558" s="818">
        <v>43</v>
      </c>
      <c r="O558" s="818">
        <v>5</v>
      </c>
      <c r="P558" s="628">
        <f>M558*N558</f>
        <v>430</v>
      </c>
      <c r="Q558" s="746">
        <f>O558*P558</f>
        <v>2150</v>
      </c>
      <c r="R558" s="731"/>
      <c r="S558" s="731"/>
      <c r="T558" s="732" t="s">
        <v>86</v>
      </c>
      <c r="U558" s="733"/>
      <c r="V558" s="733"/>
      <c r="W558" s="733"/>
      <c r="X558" s="734" t="s">
        <v>794</v>
      </c>
      <c r="Y558" s="734" t="s">
        <v>794</v>
      </c>
      <c r="Z558" s="733" t="s">
        <v>948</v>
      </c>
      <c r="AA558" s="736"/>
      <c r="AB558" s="735"/>
      <c r="AC558" s="736"/>
      <c r="AD558" s="735"/>
      <c r="AE558" s="5483" t="s">
        <v>2015</v>
      </c>
      <c r="AF558" s="5430">
        <v>18</v>
      </c>
      <c r="AG558" s="5437" t="s">
        <v>2016</v>
      </c>
      <c r="AH558" s="734" t="s">
        <v>852</v>
      </c>
      <c r="AI558" s="737" t="s">
        <v>1027</v>
      </c>
      <c r="AJ558" s="747"/>
      <c r="AK558" s="5440"/>
      <c r="AL558" s="5441"/>
      <c r="AM558" s="5442"/>
      <c r="AN558" s="5447"/>
      <c r="AO558" s="5448">
        <v>43663</v>
      </c>
      <c r="AP558" s="5441"/>
      <c r="AQ558" s="5442">
        <v>43668</v>
      </c>
      <c r="AR558" s="5447"/>
      <c r="AS558" s="5448">
        <v>43672</v>
      </c>
      <c r="AT558" s="5441"/>
      <c r="AU558" s="5442"/>
      <c r="AV558" s="5447"/>
      <c r="AW558" s="5448">
        <v>43690</v>
      </c>
      <c r="AX558" s="5447"/>
      <c r="AY558" s="5448">
        <v>43707</v>
      </c>
      <c r="AZ558" s="5443"/>
    </row>
    <row r="559" spans="1:52" s="748" customFormat="1" ht="17.25">
      <c r="A559" s="1097"/>
      <c r="B559" s="1135"/>
      <c r="C559" s="620"/>
      <c r="D559" s="620"/>
      <c r="E559" s="621"/>
      <c r="F559" s="623"/>
      <c r="G559" s="623"/>
      <c r="H559" s="621"/>
      <c r="I559" s="621"/>
      <c r="J559" s="620"/>
      <c r="K559" s="5410"/>
      <c r="L559" s="621" t="s">
        <v>2017</v>
      </c>
      <c r="M559" s="944">
        <v>10</v>
      </c>
      <c r="N559" s="944">
        <v>39</v>
      </c>
      <c r="O559" s="944">
        <v>6</v>
      </c>
      <c r="P559" s="833">
        <f>M559*N559</f>
        <v>390</v>
      </c>
      <c r="Q559" s="722">
        <f>O559*P559</f>
        <v>2340</v>
      </c>
      <c r="R559" s="630"/>
      <c r="S559" s="630"/>
      <c r="T559" s="742"/>
      <c r="U559" s="633"/>
      <c r="V559" s="633"/>
      <c r="W559" s="633"/>
      <c r="X559" s="632"/>
      <c r="Y559" s="632"/>
      <c r="Z559" s="633"/>
      <c r="AA559" s="634"/>
      <c r="AB559" s="635"/>
      <c r="AC559" s="634"/>
      <c r="AD559" s="635"/>
      <c r="AE559" s="5548"/>
      <c r="AF559" s="5431"/>
      <c r="AG559" s="5438"/>
      <c r="AH559" s="632"/>
      <c r="AI559" s="638" t="s">
        <v>854</v>
      </c>
      <c r="AJ559" s="747"/>
      <c r="AK559" s="5440"/>
      <c r="AL559" s="5441"/>
      <c r="AM559" s="5442"/>
      <c r="AN559" s="5447"/>
      <c r="AO559" s="5448"/>
      <c r="AP559" s="5441"/>
      <c r="AQ559" s="5442"/>
      <c r="AR559" s="5447"/>
      <c r="AS559" s="5448"/>
      <c r="AT559" s="5441"/>
      <c r="AU559" s="5442"/>
      <c r="AV559" s="5447"/>
      <c r="AW559" s="5448"/>
      <c r="AX559" s="5447"/>
      <c r="AY559" s="5448"/>
      <c r="AZ559" s="5443"/>
    </row>
    <row r="560" spans="1:52" s="748" customFormat="1" ht="27">
      <c r="A560" s="1097"/>
      <c r="B560" s="1135"/>
      <c r="C560" s="620"/>
      <c r="D560" s="620"/>
      <c r="E560" s="621"/>
      <c r="F560" s="623"/>
      <c r="G560" s="623"/>
      <c r="H560" s="621"/>
      <c r="I560" s="621"/>
      <c r="J560" s="620"/>
      <c r="K560" s="5410"/>
      <c r="L560" s="749"/>
      <c r="M560" s="819"/>
      <c r="N560" s="819"/>
      <c r="O560" s="819"/>
      <c r="P560" s="740">
        <f>M560*N560</f>
        <v>0</v>
      </c>
      <c r="Q560" s="741">
        <f>O560*P560</f>
        <v>0</v>
      </c>
      <c r="R560" s="630"/>
      <c r="S560" s="630"/>
      <c r="T560" s="742"/>
      <c r="U560" s="633"/>
      <c r="V560" s="633"/>
      <c r="W560" s="633"/>
      <c r="X560" s="632"/>
      <c r="Y560" s="632"/>
      <c r="Z560" s="633"/>
      <c r="AA560" s="634"/>
      <c r="AB560" s="635"/>
      <c r="AC560" s="634"/>
      <c r="AD560" s="635"/>
      <c r="AE560" s="5548"/>
      <c r="AF560" s="5431"/>
      <c r="AG560" s="5438"/>
      <c r="AH560" s="632"/>
      <c r="AI560" s="638" t="s">
        <v>2018</v>
      </c>
      <c r="AJ560" s="747"/>
      <c r="AK560" s="5440"/>
      <c r="AL560" s="5441"/>
      <c r="AM560" s="5442"/>
      <c r="AN560" s="5447"/>
      <c r="AO560" s="5448"/>
      <c r="AP560" s="5441"/>
      <c r="AQ560" s="5442"/>
      <c r="AR560" s="5447"/>
      <c r="AS560" s="5448"/>
      <c r="AT560" s="5441"/>
      <c r="AU560" s="5442"/>
      <c r="AV560" s="5447"/>
      <c r="AW560" s="5448"/>
      <c r="AX560" s="5447"/>
      <c r="AY560" s="5448"/>
      <c r="AZ560" s="5443"/>
    </row>
    <row r="561" spans="1:52" s="748" customFormat="1" ht="27">
      <c r="A561" s="1097"/>
      <c r="B561" s="1135"/>
      <c r="C561" s="647" t="str">
        <f>C558</f>
        <v>WP-7</v>
      </c>
      <c r="D561" s="647"/>
      <c r="E561" s="648"/>
      <c r="F561" s="1155"/>
      <c r="G561" s="648"/>
      <c r="H561" s="648"/>
      <c r="I561" s="648"/>
      <c r="J561" s="647"/>
      <c r="K561" s="5411"/>
      <c r="L561" s="820" t="s">
        <v>855</v>
      </c>
      <c r="M561" s="1020"/>
      <c r="N561" s="1020"/>
      <c r="O561" s="1021"/>
      <c r="P561" s="744">
        <f>SUM(P558:P560)*J558</f>
        <v>0</v>
      </c>
      <c r="Q561" s="650">
        <f>SUM(Q558:Q560)*J558</f>
        <v>0</v>
      </c>
      <c r="R561" s="651"/>
      <c r="S561" s="651"/>
      <c r="T561" s="652"/>
      <c r="U561" s="654"/>
      <c r="V561" s="654"/>
      <c r="W561" s="654"/>
      <c r="X561" s="655"/>
      <c r="Y561" s="655"/>
      <c r="Z561" s="654"/>
      <c r="AA561" s="656"/>
      <c r="AB561" s="657"/>
      <c r="AC561" s="656"/>
      <c r="AD561" s="657"/>
      <c r="AE561" s="5549"/>
      <c r="AF561" s="5432"/>
      <c r="AG561" s="5439"/>
      <c r="AH561" s="660"/>
      <c r="AI561" s="745" t="s">
        <v>2019</v>
      </c>
      <c r="AJ561" s="747"/>
      <c r="AK561" s="5440"/>
      <c r="AL561" s="5441"/>
      <c r="AM561" s="5442"/>
      <c r="AN561" s="5447"/>
      <c r="AO561" s="5448"/>
      <c r="AP561" s="5441"/>
      <c r="AQ561" s="5442"/>
      <c r="AR561" s="5447"/>
      <c r="AS561" s="5448"/>
      <c r="AT561" s="5441"/>
      <c r="AU561" s="5442"/>
      <c r="AV561" s="5447"/>
      <c r="AW561" s="5448"/>
      <c r="AX561" s="5447"/>
      <c r="AY561" s="5448"/>
      <c r="AZ561" s="5443"/>
    </row>
    <row r="562" spans="1:52" s="679" customFormat="1" ht="42" customHeight="1">
      <c r="A562" s="1097"/>
      <c r="B562" s="1135"/>
      <c r="C562" s="1001" t="s">
        <v>1927</v>
      </c>
      <c r="D562" s="536" t="s">
        <v>2020</v>
      </c>
      <c r="E562" s="537"/>
      <c r="F562" s="538" t="s">
        <v>1922</v>
      </c>
      <c r="G562" s="539"/>
      <c r="H562" s="537" t="s">
        <v>1923</v>
      </c>
      <c r="I562" s="537" t="s">
        <v>1014</v>
      </c>
      <c r="J562" s="536">
        <v>1</v>
      </c>
      <c r="K562" s="5361" t="s">
        <v>864</v>
      </c>
      <c r="L562" s="540" t="s">
        <v>791</v>
      </c>
      <c r="M562" s="609">
        <v>8</v>
      </c>
      <c r="N562" s="609">
        <v>10</v>
      </c>
      <c r="O562" s="609">
        <v>4.7</v>
      </c>
      <c r="P562" s="542">
        <f>M562*N562</f>
        <v>80</v>
      </c>
      <c r="Q562" s="543">
        <f>P562*O562</f>
        <v>376</v>
      </c>
      <c r="R562" s="544"/>
      <c r="S562" s="544"/>
      <c r="T562" s="545" t="s">
        <v>980</v>
      </c>
      <c r="U562" s="546"/>
      <c r="V562" s="546"/>
      <c r="W562" s="546"/>
      <c r="X562" s="547" t="s">
        <v>1601</v>
      </c>
      <c r="Y562" s="547" t="s">
        <v>199</v>
      </c>
      <c r="Z562" s="546" t="s">
        <v>1601</v>
      </c>
      <c r="AA562" s="549"/>
      <c r="AB562" s="550"/>
      <c r="AC562" s="549"/>
      <c r="AD562" s="550"/>
      <c r="AE562" s="823"/>
      <c r="AF562" s="898">
        <v>18</v>
      </c>
      <c r="AG562" s="546" t="s">
        <v>1411</v>
      </c>
      <c r="AH562" s="547" t="s">
        <v>2021</v>
      </c>
      <c r="AI562" s="552" t="s">
        <v>1924</v>
      </c>
      <c r="AJ562" s="678"/>
      <c r="AK562" s="1101"/>
      <c r="AL562" s="1102"/>
      <c r="AM562" s="1103"/>
      <c r="AN562" s="1104"/>
      <c r="AO562" s="1105">
        <v>43670</v>
      </c>
      <c r="AP562" s="1130"/>
      <c r="AQ562" s="1103">
        <v>43675</v>
      </c>
      <c r="AR562" s="1104"/>
      <c r="AS562" s="1105">
        <v>43679</v>
      </c>
      <c r="AT562" s="1102"/>
      <c r="AU562" s="1103"/>
      <c r="AV562" s="1104"/>
      <c r="AW562" s="1105">
        <v>43690</v>
      </c>
      <c r="AX562" s="1104"/>
      <c r="AY562" s="1105">
        <v>43707</v>
      </c>
      <c r="AZ562" s="1106"/>
    </row>
    <row r="563" spans="1:52" s="679" customFormat="1" ht="42" customHeight="1">
      <c r="A563" s="1097"/>
      <c r="B563" s="1135"/>
      <c r="C563" s="1001"/>
      <c r="D563" s="556"/>
      <c r="E563" s="557"/>
      <c r="F563" s="558"/>
      <c r="G563" s="558"/>
      <c r="H563" s="557"/>
      <c r="I563" s="557"/>
      <c r="J563" s="556"/>
      <c r="K563" s="5362"/>
      <c r="L563" s="557" t="s">
        <v>921</v>
      </c>
      <c r="M563" s="601">
        <f>6.5+0.4</f>
        <v>6.9</v>
      </c>
      <c r="N563" s="601">
        <f>2.8+0.4</f>
        <v>3.1999999999999997</v>
      </c>
      <c r="O563" s="601">
        <v>4.7</v>
      </c>
      <c r="P563" s="573">
        <f>M563*N563</f>
        <v>22.08</v>
      </c>
      <c r="Q563" s="574">
        <f>P563*O563</f>
        <v>103.776</v>
      </c>
      <c r="R563" s="563"/>
      <c r="S563" s="563"/>
      <c r="T563" s="564"/>
      <c r="U563" s="565"/>
      <c r="V563" s="565"/>
      <c r="W563" s="565"/>
      <c r="X563" s="566"/>
      <c r="Y563" s="566"/>
      <c r="Z563" s="565"/>
      <c r="AA563" s="568"/>
      <c r="AB563" s="569"/>
      <c r="AC563" s="568"/>
      <c r="AD563" s="569"/>
      <c r="AE563" s="1009"/>
      <c r="AF563" s="619"/>
      <c r="AG563" s="565"/>
      <c r="AH563" s="566"/>
      <c r="AI563" s="579" t="s">
        <v>2022</v>
      </c>
      <c r="AJ563" s="678"/>
      <c r="AK563" s="1101"/>
      <c r="AL563" s="1102"/>
      <c r="AM563" s="1103"/>
      <c r="AN563" s="1104"/>
      <c r="AO563" s="1105"/>
      <c r="AP563" s="1132"/>
      <c r="AQ563" s="1103"/>
      <c r="AR563" s="1104"/>
      <c r="AS563" s="1105"/>
      <c r="AT563" s="1102"/>
      <c r="AU563" s="1103"/>
      <c r="AV563" s="1104"/>
      <c r="AW563" s="1105"/>
      <c r="AX563" s="1104"/>
      <c r="AY563" s="1105"/>
      <c r="AZ563" s="1106"/>
    </row>
    <row r="564" spans="1:52" s="679" customFormat="1" ht="42" customHeight="1">
      <c r="A564" s="1097"/>
      <c r="B564" s="1135"/>
      <c r="C564" s="556"/>
      <c r="D564" s="556"/>
      <c r="E564" s="557"/>
      <c r="F564" s="558"/>
      <c r="G564" s="558"/>
      <c r="H564" s="557"/>
      <c r="I564" s="557"/>
      <c r="J564" s="556"/>
      <c r="K564" s="5362"/>
      <c r="L564" s="559"/>
      <c r="M564" s="616"/>
      <c r="N564" s="616"/>
      <c r="O564" s="616"/>
      <c r="P564" s="561">
        <f>M564*N564</f>
        <v>0</v>
      </c>
      <c r="Q564" s="562">
        <f>P564*O564</f>
        <v>0</v>
      </c>
      <c r="R564" s="563"/>
      <c r="S564" s="563"/>
      <c r="T564" s="564"/>
      <c r="U564" s="565"/>
      <c r="V564" s="565"/>
      <c r="W564" s="565"/>
      <c r="X564" s="566"/>
      <c r="Y564" s="566"/>
      <c r="Z564" s="565"/>
      <c r="AA564" s="568"/>
      <c r="AB564" s="569"/>
      <c r="AC564" s="568"/>
      <c r="AD564" s="569"/>
      <c r="AE564" s="1009"/>
      <c r="AF564" s="619"/>
      <c r="AG564" s="565"/>
      <c r="AH564" s="566"/>
      <c r="AI564" s="571" t="s">
        <v>2023</v>
      </c>
      <c r="AJ564" s="678"/>
      <c r="AK564" s="1101"/>
      <c r="AL564" s="1102"/>
      <c r="AM564" s="1103"/>
      <c r="AN564" s="1104"/>
      <c r="AO564" s="1105"/>
      <c r="AP564" s="1132"/>
      <c r="AQ564" s="1103"/>
      <c r="AR564" s="1104"/>
      <c r="AS564" s="1105"/>
      <c r="AT564" s="1102"/>
      <c r="AU564" s="1103"/>
      <c r="AV564" s="1104"/>
      <c r="AW564" s="1105"/>
      <c r="AX564" s="1104"/>
      <c r="AY564" s="1105"/>
      <c r="AZ564" s="1106"/>
    </row>
    <row r="565" spans="1:52" s="679" customFormat="1" ht="42" customHeight="1">
      <c r="A565" s="1097"/>
      <c r="B565" s="1135"/>
      <c r="C565" s="556"/>
      <c r="D565" s="556"/>
      <c r="E565" s="557"/>
      <c r="F565" s="558"/>
      <c r="G565" s="558"/>
      <c r="H565" s="557"/>
      <c r="I565" s="557"/>
      <c r="J565" s="556"/>
      <c r="K565" s="5362"/>
      <c r="L565" s="893"/>
      <c r="M565" s="616"/>
      <c r="N565" s="616"/>
      <c r="O565" s="616"/>
      <c r="P565" s="897"/>
      <c r="Q565" s="562"/>
      <c r="R565" s="563"/>
      <c r="S565" s="563"/>
      <c r="T565" s="564"/>
      <c r="U565" s="565"/>
      <c r="V565" s="565"/>
      <c r="W565" s="565"/>
      <c r="X565" s="566"/>
      <c r="Y565" s="566"/>
      <c r="Z565" s="565"/>
      <c r="AA565" s="568"/>
      <c r="AB565" s="569"/>
      <c r="AC565" s="568"/>
      <c r="AD565" s="569"/>
      <c r="AE565" s="1009"/>
      <c r="AF565" s="619"/>
      <c r="AG565" s="565"/>
      <c r="AH565" s="566"/>
      <c r="AI565" s="571" t="s">
        <v>2024</v>
      </c>
      <c r="AJ565" s="678"/>
      <c r="AK565" s="1101"/>
      <c r="AL565" s="1102"/>
      <c r="AM565" s="1103"/>
      <c r="AN565" s="1104"/>
      <c r="AO565" s="1105"/>
      <c r="AP565" s="1132"/>
      <c r="AQ565" s="1103"/>
      <c r="AR565" s="1104"/>
      <c r="AS565" s="1105"/>
      <c r="AT565" s="1102"/>
      <c r="AU565" s="1103"/>
      <c r="AV565" s="1104"/>
      <c r="AW565" s="1105"/>
      <c r="AX565" s="1104"/>
      <c r="AY565" s="1105"/>
      <c r="AZ565" s="1106"/>
    </row>
    <row r="566" spans="1:52" s="679" customFormat="1" ht="42" customHeight="1">
      <c r="A566" s="1097"/>
      <c r="B566" s="1135"/>
      <c r="C566" s="580" t="str">
        <f>C562</f>
        <v>WP-7</v>
      </c>
      <c r="D566" s="580"/>
      <c r="E566" s="581"/>
      <c r="F566" s="558"/>
      <c r="G566" s="581"/>
      <c r="H566" s="581"/>
      <c r="I566" s="581"/>
      <c r="J566" s="580"/>
      <c r="K566" s="5363"/>
      <c r="L566" s="582" t="s">
        <v>869</v>
      </c>
      <c r="M566" s="583"/>
      <c r="N566" s="583"/>
      <c r="O566" s="584"/>
      <c r="P566" s="717">
        <f>SUM(P562:P564)*J562</f>
        <v>102.08</v>
      </c>
      <c r="Q566" s="586">
        <f>SUM(Q562:Q564)*J562</f>
        <v>479.77600000000001</v>
      </c>
      <c r="R566" s="587"/>
      <c r="S566" s="587"/>
      <c r="T566" s="588"/>
      <c r="U566" s="589"/>
      <c r="V566" s="589"/>
      <c r="W566" s="589"/>
      <c r="X566" s="590"/>
      <c r="Y566" s="590"/>
      <c r="Z566" s="589"/>
      <c r="AA566" s="591"/>
      <c r="AB566" s="592"/>
      <c r="AC566" s="591"/>
      <c r="AD566" s="592"/>
      <c r="AE566" s="1036"/>
      <c r="AF566" s="607"/>
      <c r="AG566" s="589"/>
      <c r="AH566" s="594"/>
      <c r="AI566" s="595" t="s">
        <v>2025</v>
      </c>
      <c r="AJ566" s="701" t="str">
        <f>I562</f>
        <v>B</v>
      </c>
      <c r="AK566" s="1101"/>
      <c r="AL566" s="1102"/>
      <c r="AM566" s="1103"/>
      <c r="AN566" s="1104"/>
      <c r="AO566" s="1105"/>
      <c r="AP566" s="1134"/>
      <c r="AQ566" s="1103"/>
      <c r="AR566" s="1104"/>
      <c r="AS566" s="1105"/>
      <c r="AT566" s="1102"/>
      <c r="AU566" s="1103"/>
      <c r="AV566" s="1104"/>
      <c r="AW566" s="1105"/>
      <c r="AX566" s="1104"/>
      <c r="AY566" s="1105"/>
      <c r="AZ566" s="1106"/>
    </row>
    <row r="567" spans="1:52" s="679" customFormat="1" ht="27">
      <c r="A567" s="1097"/>
      <c r="B567" s="1135"/>
      <c r="C567" s="620"/>
      <c r="D567" s="620" t="s">
        <v>2026</v>
      </c>
      <c r="E567" s="621"/>
      <c r="F567" s="622"/>
      <c r="G567" s="623"/>
      <c r="H567" s="621" t="s">
        <v>2027</v>
      </c>
      <c r="I567" s="621" t="s">
        <v>2028</v>
      </c>
      <c r="J567" s="620"/>
      <c r="K567" s="621" t="s">
        <v>1661</v>
      </c>
      <c r="L567" s="625" t="s">
        <v>2029</v>
      </c>
      <c r="M567" s="627"/>
      <c r="N567" s="627"/>
      <c r="O567" s="627"/>
      <c r="P567" s="628">
        <f>M567*N567</f>
        <v>0</v>
      </c>
      <c r="Q567" s="629">
        <f>P567*O567</f>
        <v>0</v>
      </c>
      <c r="R567" s="630"/>
      <c r="S567" s="630"/>
      <c r="T567" s="631" t="s">
        <v>86</v>
      </c>
      <c r="U567" s="632"/>
      <c r="V567" s="632"/>
      <c r="W567" s="632"/>
      <c r="X567" s="632" t="s">
        <v>948</v>
      </c>
      <c r="Y567" s="632" t="s">
        <v>199</v>
      </c>
      <c r="Z567" s="633" t="s">
        <v>948</v>
      </c>
      <c r="AA567" s="634"/>
      <c r="AB567" s="635"/>
      <c r="AC567" s="635"/>
      <c r="AD567" s="635"/>
      <c r="AE567" s="5483"/>
      <c r="AF567" s="637">
        <v>18</v>
      </c>
      <c r="AG567" s="733" t="s">
        <v>1931</v>
      </c>
      <c r="AH567" s="632" t="s">
        <v>1601</v>
      </c>
      <c r="AI567" s="638" t="s">
        <v>2030</v>
      </c>
      <c r="AJ567" s="678"/>
      <c r="AK567" s="1101"/>
      <c r="AL567" s="1102"/>
      <c r="AM567" s="1103"/>
      <c r="AN567" s="1104"/>
      <c r="AO567" s="1105">
        <v>43670</v>
      </c>
      <c r="AP567" s="1130"/>
      <c r="AQ567" s="1103">
        <v>43675</v>
      </c>
      <c r="AR567" s="1104"/>
      <c r="AS567" s="1105">
        <v>43679</v>
      </c>
      <c r="AT567" s="1102"/>
      <c r="AU567" s="1103"/>
      <c r="AV567" s="1104"/>
      <c r="AW567" s="1105">
        <v>43690</v>
      </c>
      <c r="AX567" s="1104"/>
      <c r="AY567" s="1105">
        <v>43707</v>
      </c>
      <c r="AZ567" s="1106"/>
    </row>
    <row r="568" spans="1:52" s="679" customFormat="1" ht="17.25">
      <c r="A568" s="1097"/>
      <c r="B568" s="1135"/>
      <c r="C568" s="620"/>
      <c r="D568" s="620"/>
      <c r="E568" s="621"/>
      <c r="F568" s="623"/>
      <c r="G568" s="623"/>
      <c r="H568" s="621"/>
      <c r="I568" s="621"/>
      <c r="J568" s="620"/>
      <c r="K568" s="621"/>
      <c r="L568" s="621"/>
      <c r="M568" s="641"/>
      <c r="N568" s="641"/>
      <c r="O568" s="642"/>
      <c r="P568" s="643">
        <f>M568*N568</f>
        <v>0</v>
      </c>
      <c r="Q568" s="644">
        <f>P568*O568</f>
        <v>0</v>
      </c>
      <c r="R568" s="630"/>
      <c r="S568" s="630"/>
      <c r="T568" s="631"/>
      <c r="U568" s="632"/>
      <c r="V568" s="632"/>
      <c r="W568" s="632"/>
      <c r="X568" s="632"/>
      <c r="Y568" s="632"/>
      <c r="Z568" s="633"/>
      <c r="AA568" s="634"/>
      <c r="AB568" s="635"/>
      <c r="AC568" s="635"/>
      <c r="AD568" s="645"/>
      <c r="AE568" s="5548"/>
      <c r="AF568" s="637"/>
      <c r="AG568" s="633"/>
      <c r="AH568" s="632"/>
      <c r="AI568" s="638"/>
      <c r="AJ568" s="678"/>
      <c r="AK568" s="1101"/>
      <c r="AL568" s="1102"/>
      <c r="AM568" s="1103"/>
      <c r="AN568" s="1104"/>
      <c r="AO568" s="1105"/>
      <c r="AP568" s="1132"/>
      <c r="AQ568" s="1103"/>
      <c r="AR568" s="1104"/>
      <c r="AS568" s="1105"/>
      <c r="AT568" s="1102"/>
      <c r="AU568" s="1103"/>
      <c r="AV568" s="1104"/>
      <c r="AW568" s="1105"/>
      <c r="AX568" s="1104"/>
      <c r="AY568" s="1105"/>
      <c r="AZ568" s="1106"/>
    </row>
    <row r="569" spans="1:52" s="679" customFormat="1" ht="27">
      <c r="A569" s="1097"/>
      <c r="B569" s="1135"/>
      <c r="C569" s="647"/>
      <c r="D569" s="647"/>
      <c r="E569" s="648"/>
      <c r="F569" s="648"/>
      <c r="G569" s="648"/>
      <c r="H569" s="648"/>
      <c r="I569" s="648"/>
      <c r="J569" s="647"/>
      <c r="K569" s="648"/>
      <c r="L569" s="5405" t="s">
        <v>2031</v>
      </c>
      <c r="M569" s="5406"/>
      <c r="N569" s="5406"/>
      <c r="O569" s="5407"/>
      <c r="P569" s="649">
        <f>SUM(P567:P568)*J567</f>
        <v>0</v>
      </c>
      <c r="Q569" s="650">
        <f>SUM(Q567:Q568)*J567</f>
        <v>0</v>
      </c>
      <c r="R569" s="651"/>
      <c r="S569" s="651"/>
      <c r="T569" s="652"/>
      <c r="U569" s="653"/>
      <c r="V569" s="654"/>
      <c r="W569" s="654"/>
      <c r="X569" s="655"/>
      <c r="Y569" s="655"/>
      <c r="Z569" s="654"/>
      <c r="AA569" s="656"/>
      <c r="AB569" s="657"/>
      <c r="AC569" s="656"/>
      <c r="AD569" s="657"/>
      <c r="AE569" s="5549"/>
      <c r="AF569" s="653"/>
      <c r="AG569" s="654"/>
      <c r="AH569" s="660"/>
      <c r="AI569" s="745" t="s">
        <v>2032</v>
      </c>
      <c r="AJ569" s="701"/>
      <c r="AK569" s="1101"/>
      <c r="AL569" s="1102"/>
      <c r="AM569" s="1103"/>
      <c r="AN569" s="1104"/>
      <c r="AO569" s="1105"/>
      <c r="AP569" s="1134"/>
      <c r="AQ569" s="1103"/>
      <c r="AR569" s="1104"/>
      <c r="AS569" s="1105"/>
      <c r="AT569" s="1102"/>
      <c r="AU569" s="1103"/>
      <c r="AV569" s="1104"/>
      <c r="AW569" s="1105"/>
      <c r="AX569" s="1104"/>
      <c r="AY569" s="1105"/>
      <c r="AZ569" s="1106"/>
    </row>
    <row r="570" spans="1:52" s="679" customFormat="1" ht="27">
      <c r="A570" s="1097"/>
      <c r="B570" s="1135"/>
      <c r="C570" s="620"/>
      <c r="D570" s="620" t="s">
        <v>2033</v>
      </c>
      <c r="E570" s="621"/>
      <c r="F570" s="622"/>
      <c r="G570" s="623"/>
      <c r="H570" s="621" t="s">
        <v>2034</v>
      </c>
      <c r="I570" s="621" t="s">
        <v>2028</v>
      </c>
      <c r="J570" s="620"/>
      <c r="K570" s="621" t="s">
        <v>2035</v>
      </c>
      <c r="L570" s="625" t="s">
        <v>1090</v>
      </c>
      <c r="M570" s="627"/>
      <c r="N570" s="627"/>
      <c r="O570" s="627"/>
      <c r="P570" s="628">
        <f>M570*N570</f>
        <v>0</v>
      </c>
      <c r="Q570" s="629">
        <f>P570*O570</f>
        <v>0</v>
      </c>
      <c r="R570" s="630"/>
      <c r="S570" s="630"/>
      <c r="T570" s="631" t="s">
        <v>2036</v>
      </c>
      <c r="U570" s="632"/>
      <c r="V570" s="632"/>
      <c r="W570" s="632"/>
      <c r="X570" s="632" t="s">
        <v>199</v>
      </c>
      <c r="Y570" s="632" t="s">
        <v>199</v>
      </c>
      <c r="Z570" s="633" t="s">
        <v>948</v>
      </c>
      <c r="AA570" s="634"/>
      <c r="AB570" s="635"/>
      <c r="AC570" s="635"/>
      <c r="AD570" s="635"/>
      <c r="AE570" s="5483"/>
      <c r="AF570" s="637">
        <v>18</v>
      </c>
      <c r="AG570" s="733" t="s">
        <v>1411</v>
      </c>
      <c r="AH570" s="632" t="s">
        <v>199</v>
      </c>
      <c r="AI570" s="638" t="s">
        <v>2037</v>
      </c>
      <c r="AJ570" s="678"/>
      <c r="AK570" s="1101"/>
      <c r="AL570" s="1102"/>
      <c r="AM570" s="1103"/>
      <c r="AN570" s="1104"/>
      <c r="AO570" s="1105">
        <v>43670</v>
      </c>
      <c r="AP570" s="1130"/>
      <c r="AQ570" s="1103">
        <v>43675</v>
      </c>
      <c r="AR570" s="1104"/>
      <c r="AS570" s="1105">
        <v>43679</v>
      </c>
      <c r="AT570" s="1102"/>
      <c r="AU570" s="1103"/>
      <c r="AV570" s="1104"/>
      <c r="AW570" s="1105">
        <v>43690</v>
      </c>
      <c r="AX570" s="1104"/>
      <c r="AY570" s="1105">
        <v>43707</v>
      </c>
      <c r="AZ570" s="1106"/>
    </row>
    <row r="571" spans="1:52" s="679" customFormat="1" ht="17.25">
      <c r="A571" s="1097"/>
      <c r="B571" s="1135"/>
      <c r="C571" s="620"/>
      <c r="D571" s="620"/>
      <c r="E571" s="621"/>
      <c r="F571" s="623"/>
      <c r="G571" s="623"/>
      <c r="H571" s="621"/>
      <c r="I571" s="621"/>
      <c r="J571" s="620"/>
      <c r="K571" s="621"/>
      <c r="L571" s="621"/>
      <c r="M571" s="641"/>
      <c r="N571" s="641"/>
      <c r="O571" s="642"/>
      <c r="P571" s="643">
        <f>M571*N571</f>
        <v>0</v>
      </c>
      <c r="Q571" s="644">
        <f>P571*O571</f>
        <v>0</v>
      </c>
      <c r="R571" s="630"/>
      <c r="S571" s="630"/>
      <c r="T571" s="631"/>
      <c r="U571" s="632"/>
      <c r="V571" s="632"/>
      <c r="W571" s="632"/>
      <c r="X571" s="632"/>
      <c r="Y571" s="632"/>
      <c r="Z571" s="633"/>
      <c r="AA571" s="634"/>
      <c r="AB571" s="635"/>
      <c r="AC571" s="635"/>
      <c r="AD571" s="645"/>
      <c r="AE571" s="5548"/>
      <c r="AF571" s="637"/>
      <c r="AG571" s="633"/>
      <c r="AH571" s="632"/>
      <c r="AI571" s="638"/>
      <c r="AJ571" s="678"/>
      <c r="AK571" s="1101"/>
      <c r="AL571" s="1102"/>
      <c r="AM571" s="1103"/>
      <c r="AN571" s="1104"/>
      <c r="AO571" s="1105"/>
      <c r="AP571" s="1132"/>
      <c r="AQ571" s="1103"/>
      <c r="AR571" s="1104"/>
      <c r="AS571" s="1105"/>
      <c r="AT571" s="1102"/>
      <c r="AU571" s="1103"/>
      <c r="AV571" s="1104"/>
      <c r="AW571" s="1105"/>
      <c r="AX571" s="1104"/>
      <c r="AY571" s="1105"/>
      <c r="AZ571" s="1106"/>
    </row>
    <row r="572" spans="1:52" s="679" customFormat="1" ht="27">
      <c r="A572" s="1097"/>
      <c r="B572" s="1135"/>
      <c r="C572" s="647"/>
      <c r="D572" s="647"/>
      <c r="E572" s="648"/>
      <c r="F572" s="648"/>
      <c r="G572" s="648"/>
      <c r="H572" s="648"/>
      <c r="I572" s="648"/>
      <c r="J572" s="647"/>
      <c r="K572" s="648"/>
      <c r="L572" s="5405" t="s">
        <v>2038</v>
      </c>
      <c r="M572" s="5406"/>
      <c r="N572" s="5406"/>
      <c r="O572" s="5407"/>
      <c r="P572" s="649">
        <f>SUM(P570:P571)*J570</f>
        <v>0</v>
      </c>
      <c r="Q572" s="650">
        <f>SUM(Q570:Q571)*J570</f>
        <v>0</v>
      </c>
      <c r="R572" s="651"/>
      <c r="S572" s="651"/>
      <c r="T572" s="652"/>
      <c r="U572" s="653"/>
      <c r="V572" s="654"/>
      <c r="W572" s="654"/>
      <c r="X572" s="655"/>
      <c r="Y572" s="655"/>
      <c r="Z572" s="654"/>
      <c r="AA572" s="656"/>
      <c r="AB572" s="657"/>
      <c r="AC572" s="656"/>
      <c r="AD572" s="657"/>
      <c r="AE572" s="5549"/>
      <c r="AF572" s="653"/>
      <c r="AG572" s="654"/>
      <c r="AH572" s="660"/>
      <c r="AI572" s="745" t="s">
        <v>2039</v>
      </c>
      <c r="AJ572" s="701"/>
      <c r="AK572" s="1101"/>
      <c r="AL572" s="1102"/>
      <c r="AM572" s="1103"/>
      <c r="AN572" s="1104"/>
      <c r="AO572" s="1105"/>
      <c r="AP572" s="1134"/>
      <c r="AQ572" s="1103"/>
      <c r="AR572" s="1104"/>
      <c r="AS572" s="1105"/>
      <c r="AT572" s="1102"/>
      <c r="AU572" s="1103"/>
      <c r="AV572" s="1104"/>
      <c r="AW572" s="1105"/>
      <c r="AX572" s="1104"/>
      <c r="AY572" s="1105"/>
      <c r="AZ572" s="1106"/>
    </row>
    <row r="573" spans="1:52" ht="23.25" customHeight="1">
      <c r="A573" s="1156"/>
      <c r="B573" s="1157"/>
      <c r="C573" s="1157"/>
      <c r="D573" s="1158" t="s">
        <v>2040</v>
      </c>
      <c r="E573" s="1159"/>
      <c r="F573" s="1159"/>
      <c r="G573" s="1159"/>
      <c r="H573" s="1159"/>
      <c r="I573" s="1159"/>
      <c r="J573" s="1160"/>
      <c r="K573" s="1157"/>
      <c r="L573" s="1161"/>
      <c r="M573" s="1162"/>
      <c r="N573" s="1162"/>
      <c r="O573" s="1163"/>
      <c r="P573" s="1160"/>
      <c r="Q573" s="1160"/>
      <c r="R573" s="1164"/>
      <c r="S573" s="1164"/>
      <c r="T573" s="1164"/>
      <c r="U573" s="1165"/>
      <c r="V573" s="1165"/>
      <c r="W573" s="1165"/>
      <c r="X573" s="1165"/>
      <c r="Y573" s="1165"/>
      <c r="Z573" s="1165"/>
      <c r="AA573" s="1166"/>
      <c r="AB573" s="1166"/>
      <c r="AC573" s="1166"/>
      <c r="AD573" s="1166"/>
      <c r="AE573" s="1167"/>
      <c r="AF573" s="1168"/>
      <c r="AG573" s="1166"/>
      <c r="AH573" s="1166"/>
      <c r="AI573" s="1169"/>
      <c r="AJ573" s="610"/>
      <c r="AK573" s="610"/>
      <c r="AL573" s="610"/>
      <c r="AM573" s="610"/>
      <c r="AN573" s="610"/>
      <c r="AO573" s="610"/>
      <c r="AP573" s="610"/>
      <c r="AQ573" s="610"/>
      <c r="AR573" s="610"/>
      <c r="AS573" s="1170"/>
      <c r="AT573" s="1170"/>
      <c r="AU573" s="1170"/>
      <c r="AV573" s="1170"/>
      <c r="AW573" s="1170"/>
      <c r="AX573" s="1170"/>
      <c r="AY573" s="1170"/>
      <c r="AZ573" s="1170"/>
    </row>
    <row r="574" spans="1:52" ht="39.950000000000003" customHeight="1">
      <c r="A574" s="1171"/>
      <c r="B574" s="1172"/>
      <c r="C574" s="1173" t="str">
        <f>D573</f>
        <v>WP-1a</v>
      </c>
      <c r="D574" s="5550" t="s">
        <v>2041</v>
      </c>
      <c r="E574" s="5551"/>
      <c r="F574" s="5551"/>
      <c r="G574" s="5551"/>
      <c r="H574" s="5551"/>
      <c r="I574" s="5552"/>
      <c r="J574" s="1174">
        <f>SUMIFS($J$8:$J$572,$I$8:$I$572,"B",$C$8:$C$572,C574)+SUMIFS($J$8:$J$572,$I$8:$I$572,"CS",$C$8:$C$572,C574)</f>
        <v>1</v>
      </c>
      <c r="K574" s="1175"/>
      <c r="L574" s="1176"/>
      <c r="M574" s="1177"/>
      <c r="N574" s="1177"/>
      <c r="O574" s="1178"/>
      <c r="P574" s="1174">
        <f>SUMIFS($P$8:$P$572,$AJ$8:$AJ$572,"B",$L$8:$L$572,"Sum",$C$8:$C$572,C574)+SUMIFS($P$8:$P$572,$AJ$8:$AJ$572,"CS",$L$8:$L$572,"Sum",$C$8:$C$572,C574)</f>
        <v>10.5648</v>
      </c>
      <c r="Q574" s="1174"/>
      <c r="R574" s="1179"/>
      <c r="S574" s="1179"/>
      <c r="T574" s="1179"/>
      <c r="U574" s="1180"/>
      <c r="V574" s="1180"/>
      <c r="W574" s="1180"/>
      <c r="X574" s="1180"/>
      <c r="Y574" s="1180"/>
      <c r="Z574" s="1180"/>
      <c r="AA574" s="1181"/>
      <c r="AB574" s="1181"/>
      <c r="AC574" s="1181"/>
      <c r="AD574" s="1181"/>
      <c r="AE574" s="1182"/>
      <c r="AF574" s="1183"/>
      <c r="AG574" s="1184"/>
      <c r="AH574" s="1185"/>
      <c r="AI574" s="1186"/>
      <c r="AJ574" s="610"/>
      <c r="AK574" s="610"/>
      <c r="AL574" s="610"/>
      <c r="AM574" s="610"/>
      <c r="AN574" s="610"/>
      <c r="AO574" s="610"/>
      <c r="AP574" s="610"/>
      <c r="AQ574" s="610"/>
      <c r="AR574" s="610"/>
      <c r="AS574" s="1170"/>
      <c r="AT574" s="1170"/>
      <c r="AU574" s="1170"/>
      <c r="AV574" s="1170"/>
      <c r="AW574" s="1170"/>
      <c r="AX574" s="1170"/>
      <c r="AY574" s="1170"/>
      <c r="AZ574" s="1170"/>
    </row>
    <row r="575" spans="1:52" ht="39.950000000000003" customHeight="1">
      <c r="A575" s="1171"/>
      <c r="B575" s="1172"/>
      <c r="C575" s="1173" t="str">
        <f>D573</f>
        <v>WP-1a</v>
      </c>
      <c r="D575" s="5550" t="s">
        <v>2042</v>
      </c>
      <c r="E575" s="5551"/>
      <c r="F575" s="5551"/>
      <c r="G575" s="5551"/>
      <c r="H575" s="5551"/>
      <c r="I575" s="5552"/>
      <c r="J575" s="1174">
        <f>SUMIFS($J$8:$J$572,$I$8:$I$572,"OS",$C$8:$C$572,C575)+SUMIFS($J$8:$J$572,$I$8:$I$572,"PS",$C$8:$C$572,C575)+SUMIFS($J$8:$J$572,$I$8:$I$572,"FN",$C$8:$C$572,C575)</f>
        <v>1</v>
      </c>
      <c r="K575" s="1175"/>
      <c r="L575" s="1176"/>
      <c r="M575" s="1177"/>
      <c r="N575" s="1177"/>
      <c r="O575" s="1178"/>
      <c r="P575" s="1174">
        <f>SUMIFS($P$8:$P$572,$AJ$8:$AJ$572,"OS",$L$8:$L$572,"Sum",$C$8:$C$572,C574)+SUMIFS($P$8:$P$572,$AJ$8:$AJ$572,"PS",$L$8:$L$572,"Sum",$C$8:$C$572,C574)+SUMIFS($P$8:$P$572,$AJ$8:$AJ$572,"FN",$L$8:$L$572,"Sum",$C$8:$C$572,C574)</f>
        <v>202.97999999999996</v>
      </c>
      <c r="Q575" s="1174"/>
      <c r="R575" s="1179"/>
      <c r="S575" s="1179"/>
      <c r="T575" s="1179"/>
      <c r="U575" s="1180"/>
      <c r="V575" s="1180"/>
      <c r="W575" s="1180"/>
      <c r="X575" s="1180"/>
      <c r="Y575" s="1180"/>
      <c r="Z575" s="1180"/>
      <c r="AA575" s="1181"/>
      <c r="AB575" s="1181"/>
      <c r="AC575" s="1181"/>
      <c r="AD575" s="1181"/>
      <c r="AE575" s="1182"/>
      <c r="AF575" s="1183"/>
      <c r="AG575" s="1184"/>
      <c r="AH575" s="1185"/>
      <c r="AI575" s="1186"/>
      <c r="AJ575" s="610"/>
      <c r="AK575" s="610"/>
      <c r="AL575" s="610"/>
      <c r="AM575" s="610"/>
      <c r="AN575" s="610"/>
      <c r="AO575" s="610"/>
      <c r="AP575" s="610"/>
      <c r="AQ575" s="610"/>
      <c r="AR575" s="610"/>
      <c r="AS575" s="1170"/>
      <c r="AT575" s="1170"/>
      <c r="AU575" s="1170"/>
      <c r="AV575" s="1170"/>
      <c r="AW575" s="1170"/>
      <c r="AX575" s="1170"/>
      <c r="AY575" s="1170"/>
      <c r="AZ575" s="1170"/>
    </row>
    <row r="576" spans="1:52" ht="23.25" customHeight="1">
      <c r="A576" s="1156"/>
      <c r="B576" s="1157"/>
      <c r="C576" s="1157"/>
      <c r="D576" s="1158" t="s">
        <v>2043</v>
      </c>
      <c r="E576" s="1159"/>
      <c r="F576" s="1159"/>
      <c r="G576" s="1159"/>
      <c r="H576" s="1159"/>
      <c r="I576" s="1159"/>
      <c r="J576" s="1160"/>
      <c r="K576" s="1157"/>
      <c r="L576" s="1161"/>
      <c r="M576" s="1162"/>
      <c r="N576" s="1162"/>
      <c r="O576" s="1163"/>
      <c r="P576" s="1160"/>
      <c r="Q576" s="1160"/>
      <c r="R576" s="1164"/>
      <c r="S576" s="1164"/>
      <c r="T576" s="1164"/>
      <c r="U576" s="1165"/>
      <c r="V576" s="1165"/>
      <c r="W576" s="1165"/>
      <c r="X576" s="1165"/>
      <c r="Y576" s="1165"/>
      <c r="Z576" s="1165"/>
      <c r="AA576" s="1166"/>
      <c r="AB576" s="1166"/>
      <c r="AC576" s="1166"/>
      <c r="AD576" s="1166"/>
      <c r="AE576" s="1167"/>
      <c r="AF576" s="1168"/>
      <c r="AG576" s="1166"/>
      <c r="AH576" s="1166"/>
      <c r="AI576" s="1169"/>
      <c r="AJ576" s="610"/>
      <c r="AK576" s="610"/>
      <c r="AL576" s="610"/>
      <c r="AM576" s="610"/>
      <c r="AN576" s="610"/>
      <c r="AO576" s="610"/>
      <c r="AP576" s="610"/>
      <c r="AQ576" s="610"/>
      <c r="AR576" s="610"/>
      <c r="AS576" s="1170"/>
      <c r="AT576" s="1170"/>
      <c r="AU576" s="1170"/>
      <c r="AV576" s="1170"/>
      <c r="AW576" s="1170"/>
      <c r="AX576" s="1170"/>
      <c r="AY576" s="1170"/>
      <c r="AZ576" s="1170"/>
    </row>
    <row r="577" spans="1:52" ht="39.950000000000003" customHeight="1">
      <c r="A577" s="1171"/>
      <c r="B577" s="1172"/>
      <c r="C577" s="1173" t="str">
        <f>D576</f>
        <v>WP-1b</v>
      </c>
      <c r="D577" s="5550" t="s">
        <v>2044</v>
      </c>
      <c r="E577" s="5551"/>
      <c r="F577" s="5551"/>
      <c r="G577" s="5551"/>
      <c r="H577" s="5551"/>
      <c r="I577" s="5552"/>
      <c r="J577" s="1174">
        <f>SUMIFS($J$8:$J$572,$I$8:$I$572,"B",$C$8:$C$572,C577)+SUMIFS($J$8:$J$572,$I$8:$I$572,"CS",$C$8:$C$572,C577)</f>
        <v>1</v>
      </c>
      <c r="K577" s="1175"/>
      <c r="L577" s="1176"/>
      <c r="M577" s="1177"/>
      <c r="N577" s="1177"/>
      <c r="O577" s="1178"/>
      <c r="P577" s="1174">
        <f>SUMIFS($P$8:$P$572,$AJ$8:$AJ$572,"B",$L$8:$L$572,"Sum",$C$8:$C$572,C577)+SUMIFS($P$8:$P$572,$AJ$8:$AJ$572,"CS",$L$8:$L$572,"Sum",$C$8:$C$572,C577)</f>
        <v>1698.4670000000001</v>
      </c>
      <c r="Q577" s="1174"/>
      <c r="R577" s="1179"/>
      <c r="S577" s="1179"/>
      <c r="T577" s="1179"/>
      <c r="U577" s="1180"/>
      <c r="V577" s="1180"/>
      <c r="W577" s="1180"/>
      <c r="X577" s="1180"/>
      <c r="Y577" s="1180"/>
      <c r="Z577" s="1180"/>
      <c r="AA577" s="1181"/>
      <c r="AB577" s="1181"/>
      <c r="AC577" s="1181"/>
      <c r="AD577" s="1181"/>
      <c r="AE577" s="1182"/>
      <c r="AF577" s="1183"/>
      <c r="AG577" s="1184"/>
      <c r="AH577" s="1185"/>
      <c r="AI577" s="1186"/>
      <c r="AJ577" s="610"/>
      <c r="AK577" s="610"/>
      <c r="AL577" s="610"/>
      <c r="AM577" s="610"/>
      <c r="AN577" s="610"/>
      <c r="AO577" s="610"/>
      <c r="AP577" s="610"/>
      <c r="AQ577" s="610"/>
      <c r="AR577" s="610"/>
      <c r="AS577" s="1170"/>
      <c r="AT577" s="1170"/>
      <c r="AU577" s="1170"/>
      <c r="AV577" s="1170"/>
      <c r="AW577" s="1170"/>
      <c r="AX577" s="1170"/>
      <c r="AY577" s="1170"/>
      <c r="AZ577" s="1170"/>
    </row>
    <row r="578" spans="1:52" ht="39.950000000000003" customHeight="1">
      <c r="A578" s="1171"/>
      <c r="B578" s="1172"/>
      <c r="C578" s="1173" t="str">
        <f>D576</f>
        <v>WP-1b</v>
      </c>
      <c r="D578" s="5550" t="s">
        <v>2045</v>
      </c>
      <c r="E578" s="5551"/>
      <c r="F578" s="5551"/>
      <c r="G578" s="5551"/>
      <c r="H578" s="5551"/>
      <c r="I578" s="5552"/>
      <c r="J578" s="1174">
        <f>SUMIFS($J$8:$J$572,$I$8:$I$572,"OS",$C$8:$C$572,C578)+SUMIFS($J$8:$J$572,$I$8:$I$572,"PS",$C$8:$C$572,C578)+SUMIFS($J$8:$J$572,$I$8:$I$572,"FN",$C$8:$C$572,C578)</f>
        <v>8</v>
      </c>
      <c r="K578" s="1175"/>
      <c r="L578" s="1176"/>
      <c r="M578" s="1177"/>
      <c r="N578" s="1177"/>
      <c r="O578" s="1178"/>
      <c r="P578" s="1187">
        <f>SUMIFS($P$8:$P$572,$AJ$8:$AJ$572,"OS",$L$8:$L$572,"Sum",$C$8:$C$572,C577)+SUMIFS($P$8:$P$572,$AJ$8:$AJ$572,"PS",$L$8:$L$572,"Sum",$C$8:$C$572,C577)+SUMIFS($P$8:$P$572,$AJ$8:$AJ$572,"FN",$L$8:$L$572,"Sum",$C$8:$C$572,C577)</f>
        <v>4889.82</v>
      </c>
      <c r="Q578" s="1174"/>
      <c r="R578" s="1179"/>
      <c r="S578" s="1179"/>
      <c r="T578" s="1179"/>
      <c r="U578" s="1180"/>
      <c r="V578" s="1180"/>
      <c r="W578" s="1180"/>
      <c r="X578" s="1180"/>
      <c r="Y578" s="1180"/>
      <c r="Z578" s="1180"/>
      <c r="AA578" s="1181"/>
      <c r="AB578" s="1181"/>
      <c r="AC578" s="1181"/>
      <c r="AD578" s="1181"/>
      <c r="AE578" s="1182"/>
      <c r="AF578" s="1183"/>
      <c r="AG578" s="1184"/>
      <c r="AH578" s="1185"/>
      <c r="AI578" s="1186"/>
      <c r="AJ578" s="610"/>
      <c r="AK578" s="610"/>
      <c r="AL578" s="610"/>
      <c r="AM578" s="610"/>
      <c r="AN578" s="610"/>
      <c r="AO578" s="610"/>
      <c r="AP578" s="610"/>
      <c r="AQ578" s="610"/>
      <c r="AR578" s="610"/>
      <c r="AS578" s="1170"/>
      <c r="AT578" s="1170"/>
      <c r="AU578" s="1170"/>
      <c r="AV578" s="1170"/>
      <c r="AW578" s="1170"/>
      <c r="AX578" s="1170"/>
      <c r="AY578" s="1170"/>
      <c r="AZ578" s="1170"/>
    </row>
    <row r="579" spans="1:52" ht="23.25" customHeight="1">
      <c r="A579" s="1156"/>
      <c r="B579" s="1157"/>
      <c r="C579" s="1157"/>
      <c r="D579" s="1158" t="s">
        <v>2046</v>
      </c>
      <c r="E579" s="1159"/>
      <c r="F579" s="1159"/>
      <c r="G579" s="1159"/>
      <c r="H579" s="1159"/>
      <c r="I579" s="1159"/>
      <c r="J579" s="1160"/>
      <c r="K579" s="1157"/>
      <c r="L579" s="1161"/>
      <c r="M579" s="1162"/>
      <c r="N579" s="1162"/>
      <c r="O579" s="1163"/>
      <c r="P579" s="1160"/>
      <c r="Q579" s="1160"/>
      <c r="R579" s="1164"/>
      <c r="S579" s="1164"/>
      <c r="T579" s="1164"/>
      <c r="U579" s="1165"/>
      <c r="V579" s="1165"/>
      <c r="W579" s="1165"/>
      <c r="X579" s="1165"/>
      <c r="Y579" s="1165"/>
      <c r="Z579" s="1165"/>
      <c r="AA579" s="1166"/>
      <c r="AB579" s="1166"/>
      <c r="AC579" s="1166"/>
      <c r="AD579" s="1166"/>
      <c r="AE579" s="1167"/>
      <c r="AF579" s="1168"/>
      <c r="AG579" s="1166"/>
      <c r="AH579" s="1166"/>
      <c r="AI579" s="1169"/>
      <c r="AJ579" s="610"/>
      <c r="AK579" s="610"/>
      <c r="AL579" s="610"/>
      <c r="AM579" s="610"/>
      <c r="AN579" s="610"/>
      <c r="AO579" s="610"/>
      <c r="AP579" s="610"/>
      <c r="AQ579" s="610"/>
      <c r="AR579" s="610"/>
      <c r="AS579" s="1170"/>
      <c r="AT579" s="1170"/>
      <c r="AU579" s="1170"/>
      <c r="AV579" s="1170"/>
      <c r="AW579" s="1170"/>
      <c r="AX579" s="1170"/>
      <c r="AY579" s="1170"/>
      <c r="AZ579" s="1170"/>
    </row>
    <row r="580" spans="1:52" ht="39.950000000000003" customHeight="1">
      <c r="A580" s="1171"/>
      <c r="B580" s="1172"/>
      <c r="C580" s="1173" t="str">
        <f>D579</f>
        <v>WP-4</v>
      </c>
      <c r="D580" s="5550" t="s">
        <v>2044</v>
      </c>
      <c r="E580" s="5551"/>
      <c r="F580" s="5551"/>
      <c r="G580" s="5551"/>
      <c r="H580" s="5551"/>
      <c r="I580" s="5552"/>
      <c r="J580" s="1174">
        <f>SUMIFS($J$8:$J$572,$I$8:$I$572,"B",$C$8:$C$572,C580)+SUMIFS($J$8:$J$572,$I$8:$I$572,"CS",$C$8:$C$572,C580)</f>
        <v>14</v>
      </c>
      <c r="K580" s="1175"/>
      <c r="L580" s="1176"/>
      <c r="M580" s="1177"/>
      <c r="N580" s="1177"/>
      <c r="O580" s="1178"/>
      <c r="P580" s="1174">
        <f>SUMIFS($P$8:$P$572,$AJ$8:$AJ$572,"B",$L$8:$L$572,"Sum",$C$8:$C$572,C580)+SUMIFS($P$8:$P$572,$AJ$8:$AJ$572,"CS",$L$8:$L$572,"Sum",$C$8:$C$572,C580)</f>
        <v>12629.415000000001</v>
      </c>
      <c r="Q580" s="1174"/>
      <c r="R580" s="1179"/>
      <c r="S580" s="1179"/>
      <c r="T580" s="1179"/>
      <c r="U580" s="1180"/>
      <c r="V580" s="1180"/>
      <c r="W580" s="1180"/>
      <c r="X580" s="1180"/>
      <c r="Y580" s="1180"/>
      <c r="Z580" s="1180"/>
      <c r="AA580" s="1181"/>
      <c r="AB580" s="1181"/>
      <c r="AC580" s="1181"/>
      <c r="AD580" s="1181"/>
      <c r="AE580" s="1182"/>
      <c r="AF580" s="1183"/>
      <c r="AG580" s="1184"/>
      <c r="AH580" s="1185"/>
      <c r="AI580" s="1186"/>
      <c r="AJ580" s="610"/>
      <c r="AK580" s="610"/>
      <c r="AL580" s="610"/>
      <c r="AM580" s="610"/>
      <c r="AN580" s="610"/>
      <c r="AO580" s="610"/>
      <c r="AP580" s="610"/>
      <c r="AQ580" s="610"/>
      <c r="AR580" s="610"/>
      <c r="AS580" s="1170"/>
      <c r="AT580" s="1170"/>
      <c r="AU580" s="1170"/>
      <c r="AV580" s="1170"/>
      <c r="AW580" s="1170"/>
      <c r="AX580" s="1170"/>
      <c r="AY580" s="1170"/>
      <c r="AZ580" s="1170"/>
    </row>
    <row r="581" spans="1:52" ht="39.950000000000003" customHeight="1">
      <c r="A581" s="1171"/>
      <c r="B581" s="1172"/>
      <c r="C581" s="1173" t="str">
        <f>D579</f>
        <v>WP-4</v>
      </c>
      <c r="D581" s="5550" t="s">
        <v>2047</v>
      </c>
      <c r="E581" s="5551"/>
      <c r="F581" s="5551"/>
      <c r="G581" s="5551"/>
      <c r="H581" s="5551"/>
      <c r="I581" s="5552"/>
      <c r="J581" s="1187">
        <f>SUMIFS($J$8:$J$572,$I$8:$I$572,"OS",$C$8:$C$572,C581)+SUMIFS($J$8:$J$572,$I$8:$I$572,"PS",$C$8:$C$572,C581)+SUMIFS($J$8:$J$572,$I$8:$I$572,"FN",$C$8:$C$572,C581)</f>
        <v>20</v>
      </c>
      <c r="K581" s="1175"/>
      <c r="L581" s="1176"/>
      <c r="M581" s="1177"/>
      <c r="N581" s="1177"/>
      <c r="O581" s="1178"/>
      <c r="P581" s="1187">
        <f>SUMIFS($P$8:$P$572,$AJ$8:$AJ$572,"OS",$L$8:$L$572,"Sum",$C$8:$C$572,C580)+SUMIFS($P$8:$P$572,$AJ$8:$AJ$572,"PS",$L$8:$L$572,"Sum",$C$8:$C$572,C580)+SUMIFS($P$8:$P$572,$AJ$8:$AJ$572,"FN",$L$8:$L$572,"Sum",$C$8:$C$572,C580)</f>
        <v>5101.78</v>
      </c>
      <c r="Q581" s="1174"/>
      <c r="R581" s="1179"/>
      <c r="S581" s="1179"/>
      <c r="T581" s="1179"/>
      <c r="U581" s="1180"/>
      <c r="V581" s="1180"/>
      <c r="W581" s="1180"/>
      <c r="X581" s="1180"/>
      <c r="Y581" s="1180"/>
      <c r="Z581" s="1180"/>
      <c r="AA581" s="1181"/>
      <c r="AB581" s="1181"/>
      <c r="AC581" s="1181"/>
      <c r="AD581" s="1181"/>
      <c r="AE581" s="1182"/>
      <c r="AF581" s="1183"/>
      <c r="AG581" s="1184"/>
      <c r="AH581" s="1185"/>
      <c r="AI581" s="1186"/>
      <c r="AJ581" s="610"/>
      <c r="AK581" s="610"/>
      <c r="AL581" s="610"/>
      <c r="AM581" s="610"/>
      <c r="AN581" s="610"/>
      <c r="AO581" s="610"/>
      <c r="AP581" s="610"/>
      <c r="AQ581" s="610"/>
      <c r="AR581" s="610"/>
      <c r="AS581" s="1170"/>
      <c r="AT581" s="1170"/>
      <c r="AU581" s="1170"/>
      <c r="AV581" s="1170"/>
      <c r="AW581" s="1170"/>
      <c r="AX581" s="1170"/>
      <c r="AY581" s="1170"/>
      <c r="AZ581" s="1170"/>
    </row>
    <row r="582" spans="1:52" ht="23.25" customHeight="1">
      <c r="A582" s="1156"/>
      <c r="B582" s="1157"/>
      <c r="C582" s="1157"/>
      <c r="D582" s="1158" t="s">
        <v>2048</v>
      </c>
      <c r="E582" s="1159"/>
      <c r="F582" s="1159"/>
      <c r="G582" s="1159"/>
      <c r="H582" s="1159"/>
      <c r="I582" s="1159"/>
      <c r="J582" s="1160"/>
      <c r="K582" s="1157"/>
      <c r="L582" s="1161"/>
      <c r="M582" s="1162"/>
      <c r="N582" s="1162"/>
      <c r="O582" s="1163"/>
      <c r="P582" s="1160"/>
      <c r="Q582" s="1160"/>
      <c r="R582" s="1164"/>
      <c r="S582" s="1164"/>
      <c r="T582" s="1164"/>
      <c r="U582" s="1165"/>
      <c r="V582" s="1165"/>
      <c r="W582" s="1165"/>
      <c r="X582" s="1165"/>
      <c r="Y582" s="1165"/>
      <c r="Z582" s="1165"/>
      <c r="AA582" s="1166"/>
      <c r="AB582" s="1166"/>
      <c r="AC582" s="1166"/>
      <c r="AD582" s="1166"/>
      <c r="AE582" s="1167"/>
      <c r="AF582" s="1168"/>
      <c r="AG582" s="1166"/>
      <c r="AH582" s="1166"/>
      <c r="AI582" s="1169"/>
      <c r="AJ582" s="610"/>
      <c r="AK582" s="610"/>
      <c r="AL582" s="610"/>
      <c r="AM582" s="610"/>
      <c r="AN582" s="610"/>
      <c r="AO582" s="610"/>
      <c r="AP582" s="610"/>
      <c r="AQ582" s="610"/>
      <c r="AR582" s="610"/>
      <c r="AS582" s="1170"/>
      <c r="AT582" s="1170"/>
      <c r="AU582" s="1170"/>
      <c r="AV582" s="1170"/>
      <c r="AW582" s="1170"/>
      <c r="AX582" s="1170"/>
      <c r="AY582" s="1170"/>
      <c r="AZ582" s="1170"/>
    </row>
    <row r="583" spans="1:52" ht="39.950000000000003" customHeight="1">
      <c r="A583" s="1171"/>
      <c r="B583" s="1172"/>
      <c r="C583" s="1173" t="str">
        <f>D582</f>
        <v>WP-2PE</v>
      </c>
      <c r="D583" s="5550" t="s">
        <v>2049</v>
      </c>
      <c r="E583" s="5551"/>
      <c r="F583" s="5551"/>
      <c r="G583" s="5551"/>
      <c r="H583" s="5551"/>
      <c r="I583" s="5552"/>
      <c r="J583" s="1174">
        <f>SUMIFS($J$8:$J$572,$I$8:$I$572,"B",$C$8:$C$572,C583)+SUMIFS($J$8:$J$572,$I$8:$I$572,"CS",$C$8:$C$572,C583)</f>
        <v>4</v>
      </c>
      <c r="K583" s="1175"/>
      <c r="L583" s="1176"/>
      <c r="M583" s="1177"/>
      <c r="N583" s="1177"/>
      <c r="O583" s="1178"/>
      <c r="P583" s="1174">
        <f>SUMIFS($P$8:$P$572,$AJ$8:$AJ$572,"B",$L$8:$L$572,"Sum",$C$8:$C$572,C583)+SUMIFS($P$8:$P$572,$AJ$8:$AJ$572,"CS",$L$8:$L$572,"Sum",$C$8:$C$572,C583)</f>
        <v>8206.68</v>
      </c>
      <c r="Q583" s="1174"/>
      <c r="R583" s="1179"/>
      <c r="S583" s="1179"/>
      <c r="T583" s="1179"/>
      <c r="U583" s="1180"/>
      <c r="V583" s="1180"/>
      <c r="W583" s="1180"/>
      <c r="X583" s="1180"/>
      <c r="Y583" s="1180"/>
      <c r="Z583" s="1180"/>
      <c r="AA583" s="1181"/>
      <c r="AB583" s="1181"/>
      <c r="AC583" s="1181"/>
      <c r="AD583" s="1181"/>
      <c r="AE583" s="1182"/>
      <c r="AF583" s="1183"/>
      <c r="AG583" s="1184"/>
      <c r="AH583" s="1185"/>
      <c r="AI583" s="1186"/>
      <c r="AJ583" s="610"/>
      <c r="AK583" s="610"/>
      <c r="AL583" s="610"/>
      <c r="AM583" s="610"/>
      <c r="AN583" s="610"/>
      <c r="AO583" s="610"/>
      <c r="AP583" s="610"/>
      <c r="AQ583" s="610"/>
      <c r="AR583" s="610"/>
      <c r="AS583" s="1170"/>
      <c r="AT583" s="1170"/>
      <c r="AU583" s="1170"/>
      <c r="AV583" s="1170"/>
      <c r="AW583" s="1170"/>
      <c r="AX583" s="1170"/>
      <c r="AY583" s="1170"/>
      <c r="AZ583" s="1170"/>
    </row>
    <row r="584" spans="1:52" ht="39.950000000000003" customHeight="1">
      <c r="A584" s="1171"/>
      <c r="B584" s="1172"/>
      <c r="C584" s="1173" t="str">
        <f>D582</f>
        <v>WP-2PE</v>
      </c>
      <c r="D584" s="5550" t="s">
        <v>2045</v>
      </c>
      <c r="E584" s="5551"/>
      <c r="F584" s="5551"/>
      <c r="G584" s="5551"/>
      <c r="H584" s="5551"/>
      <c r="I584" s="5552"/>
      <c r="J584" s="1174">
        <f>SUMIFS($J$8:$J$572,$I$8:$I$572,"OS",$C$8:$C$572,C584)+SUMIFS($J$8:$J$572,$I$8:$I$572,"PS",$C$8:$C$572,C584)+SUMIFS($J$8:$J$572,$I$8:$I$572,"FN",$C$8:$C$572,C584)</f>
        <v>4</v>
      </c>
      <c r="K584" s="1175"/>
      <c r="L584" s="1176"/>
      <c r="M584" s="1177"/>
      <c r="N584" s="1177"/>
      <c r="O584" s="1178"/>
      <c r="P584" s="1174">
        <f>SUMIFS($P$8:$P$572,$AJ$8:$AJ$572,"OS",$L$8:$L$572,"Sum",$C$8:$C$572,C583)+SUMIFS($P$8:$P$572,$AJ$8:$AJ$572,"PS",$L$8:$L$572,"Sum",$C$8:$C$572,C583)+SUMIFS($P$8:$P$572,$AJ$8:$AJ$572,"FN",$L$8:$L$572,"Sum",$C$8:$C$572,C583)</f>
        <v>649.16</v>
      </c>
      <c r="Q584" s="1174"/>
      <c r="R584" s="1179"/>
      <c r="S584" s="1179"/>
      <c r="T584" s="1179"/>
      <c r="U584" s="1180"/>
      <c r="V584" s="1180"/>
      <c r="W584" s="1180"/>
      <c r="X584" s="1180"/>
      <c r="Y584" s="1180"/>
      <c r="Z584" s="1180"/>
      <c r="AA584" s="1181"/>
      <c r="AB584" s="1181"/>
      <c r="AC584" s="1181"/>
      <c r="AD584" s="1181"/>
      <c r="AE584" s="1182"/>
      <c r="AF584" s="1183"/>
      <c r="AG584" s="1184"/>
      <c r="AH584" s="1185"/>
      <c r="AI584" s="1186"/>
      <c r="AJ584" s="610"/>
      <c r="AK584" s="610"/>
      <c r="AL584" s="610"/>
      <c r="AM584" s="610"/>
      <c r="AN584" s="610"/>
      <c r="AO584" s="610"/>
      <c r="AP584" s="610"/>
      <c r="AQ584" s="610"/>
      <c r="AR584" s="610"/>
      <c r="AS584" s="1170"/>
      <c r="AT584" s="1170"/>
      <c r="AU584" s="1170"/>
      <c r="AV584" s="1170"/>
      <c r="AW584" s="1170"/>
      <c r="AX584" s="1170"/>
      <c r="AY584" s="1170"/>
      <c r="AZ584" s="1170"/>
    </row>
    <row r="585" spans="1:52" ht="23.25" customHeight="1">
      <c r="A585" s="1156"/>
      <c r="B585" s="1157"/>
      <c r="C585" s="1157"/>
      <c r="D585" s="1158" t="s">
        <v>2050</v>
      </c>
      <c r="E585" s="1159"/>
      <c r="F585" s="1159"/>
      <c r="G585" s="1159"/>
      <c r="H585" s="1159"/>
      <c r="I585" s="1159"/>
      <c r="J585" s="1160"/>
      <c r="K585" s="1157"/>
      <c r="L585" s="1161"/>
      <c r="M585" s="1162"/>
      <c r="N585" s="1162"/>
      <c r="O585" s="1163"/>
      <c r="P585" s="1160"/>
      <c r="Q585" s="1160"/>
      <c r="R585" s="1164"/>
      <c r="S585" s="1164"/>
      <c r="T585" s="1164"/>
      <c r="U585" s="1165"/>
      <c r="V585" s="1165"/>
      <c r="W585" s="1165"/>
      <c r="X585" s="1165"/>
      <c r="Y585" s="1165"/>
      <c r="Z585" s="1165"/>
      <c r="AA585" s="1166"/>
      <c r="AB585" s="1166"/>
      <c r="AC585" s="1166"/>
      <c r="AD585" s="1166"/>
      <c r="AE585" s="1167"/>
      <c r="AF585" s="1168"/>
      <c r="AG585" s="1166"/>
      <c r="AH585" s="1166"/>
      <c r="AI585" s="1169"/>
      <c r="AJ585" s="610"/>
      <c r="AK585" s="610"/>
      <c r="AL585" s="610"/>
      <c r="AM585" s="610"/>
      <c r="AN585" s="610"/>
      <c r="AO585" s="610"/>
      <c r="AP585" s="610"/>
      <c r="AQ585" s="610"/>
      <c r="AR585" s="610"/>
      <c r="AS585" s="1170"/>
      <c r="AT585" s="1170"/>
      <c r="AU585" s="1170"/>
      <c r="AV585" s="1170"/>
      <c r="AW585" s="1170"/>
      <c r="AX585" s="1170"/>
      <c r="AY585" s="1170"/>
      <c r="AZ585" s="1170"/>
    </row>
    <row r="586" spans="1:52" ht="39.950000000000003" customHeight="1">
      <c r="A586" s="1171"/>
      <c r="B586" s="1172"/>
      <c r="C586" s="1173" t="str">
        <f>D585</f>
        <v>WP-2PP</v>
      </c>
      <c r="D586" s="5550" t="s">
        <v>2051</v>
      </c>
      <c r="E586" s="5551"/>
      <c r="F586" s="5551"/>
      <c r="G586" s="5551"/>
      <c r="H586" s="5551"/>
      <c r="I586" s="5552"/>
      <c r="J586" s="1174">
        <f>SUMIFS($J$8:$J$572,$I$8:$I$572,"B",$C$8:$C$572,C586)+SUMIFS($J$8:$J$572,$I$8:$I$572,"CS",$C$8:$C$572,C586)</f>
        <v>2</v>
      </c>
      <c r="K586" s="1175"/>
      <c r="L586" s="1176"/>
      <c r="M586" s="1177"/>
      <c r="N586" s="1177"/>
      <c r="O586" s="1178"/>
      <c r="P586" s="1174">
        <f>SUMIFS($P$8:$P$572,$AJ$8:$AJ$572,"B",$L$8:$L$572,"Sum",$C$8:$C$572,C586)+SUMIFS($P$8:$P$572,$AJ$8:$AJ$572,"CS",$L$8:$L$572,"Sum",$C$8:$C$572,C586)</f>
        <v>4666.7</v>
      </c>
      <c r="Q586" s="1174"/>
      <c r="R586" s="1179"/>
      <c r="S586" s="1179"/>
      <c r="T586" s="1179"/>
      <c r="U586" s="1180"/>
      <c r="V586" s="1180"/>
      <c r="W586" s="1180"/>
      <c r="X586" s="1180"/>
      <c r="Y586" s="1180"/>
      <c r="Z586" s="1180"/>
      <c r="AA586" s="1181"/>
      <c r="AB586" s="1181"/>
      <c r="AC586" s="1181"/>
      <c r="AD586" s="1181"/>
      <c r="AE586" s="1182"/>
      <c r="AF586" s="1183"/>
      <c r="AG586" s="1184"/>
      <c r="AH586" s="1185"/>
      <c r="AI586" s="1186"/>
      <c r="AJ586" s="610"/>
      <c r="AK586" s="610"/>
      <c r="AL586" s="610"/>
      <c r="AM586" s="610"/>
      <c r="AN586" s="610"/>
      <c r="AO586" s="610"/>
      <c r="AP586" s="610"/>
      <c r="AQ586" s="610"/>
      <c r="AR586" s="610"/>
      <c r="AS586" s="1170"/>
      <c r="AT586" s="1170"/>
      <c r="AU586" s="1170"/>
      <c r="AV586" s="1170"/>
      <c r="AW586" s="1170"/>
      <c r="AX586" s="1170"/>
      <c r="AY586" s="1170"/>
      <c r="AZ586" s="1170"/>
    </row>
    <row r="587" spans="1:52" ht="39.950000000000003" customHeight="1">
      <c r="A587" s="1171"/>
      <c r="B587" s="1172"/>
      <c r="C587" s="1173" t="str">
        <f>D585</f>
        <v>WP-2PP</v>
      </c>
      <c r="D587" s="5550" t="s">
        <v>2045</v>
      </c>
      <c r="E587" s="5551"/>
      <c r="F587" s="5551"/>
      <c r="G587" s="5551"/>
      <c r="H587" s="5551"/>
      <c r="I587" s="5552"/>
      <c r="J587" s="1174">
        <f>SUMIFS($J$8:$J$572,$I$8:$I$572,"OS",$C$8:$C$572,C587)+SUMIFS($J$8:$J$572,$I$8:$I$572,"PS",$C$8:$C$572,C587)+SUMIFS($J$8:$J$572,$I$8:$I$572,"FN",$C$8:$C$572,C587)</f>
        <v>5</v>
      </c>
      <c r="K587" s="1175"/>
      <c r="L587" s="1176"/>
      <c r="M587" s="1177"/>
      <c r="N587" s="1177"/>
      <c r="O587" s="1178"/>
      <c r="P587" s="1174">
        <f>SUMIFS($P$8:$P$572,$AJ$8:$AJ$572,"OS",$L$8:$L$572,"Sum",$C$8:$C$572,C586)+SUMIFS($P$8:$P$572,$AJ$8:$AJ$572,"PS",$L$8:$L$572,"Sum",$C$8:$C$572,C586)+SUMIFS($P$8:$P$572,$AJ$8:$AJ$572,"FN",$L$8:$L$572,"Sum",$C$8:$C$572,C586)</f>
        <v>754.875</v>
      </c>
      <c r="Q587" s="1174"/>
      <c r="R587" s="1179"/>
      <c r="S587" s="1179"/>
      <c r="T587" s="1179"/>
      <c r="U587" s="1180"/>
      <c r="V587" s="1180"/>
      <c r="W587" s="1180"/>
      <c r="X587" s="1180"/>
      <c r="Y587" s="1180"/>
      <c r="Z587" s="1180"/>
      <c r="AA587" s="1181"/>
      <c r="AB587" s="1181"/>
      <c r="AC587" s="1181"/>
      <c r="AD587" s="1181"/>
      <c r="AE587" s="1182"/>
      <c r="AF587" s="1183"/>
      <c r="AG587" s="1184"/>
      <c r="AH587" s="1185"/>
      <c r="AI587" s="1186"/>
      <c r="AJ587" s="610"/>
      <c r="AK587" s="610"/>
      <c r="AL587" s="610"/>
      <c r="AM587" s="610"/>
      <c r="AN587" s="610"/>
      <c r="AO587" s="610"/>
      <c r="AP587" s="610"/>
      <c r="AQ587" s="610"/>
      <c r="AR587" s="610"/>
      <c r="AS587" s="1170"/>
      <c r="AT587" s="1170"/>
      <c r="AU587" s="1170"/>
      <c r="AV587" s="1170"/>
      <c r="AW587" s="1170"/>
      <c r="AX587" s="1170"/>
      <c r="AY587" s="1170"/>
      <c r="AZ587" s="1170"/>
    </row>
    <row r="588" spans="1:52" ht="23.25" customHeight="1">
      <c r="A588" s="1156"/>
      <c r="B588" s="1157"/>
      <c r="C588" s="1157"/>
      <c r="D588" s="1158" t="s">
        <v>2052</v>
      </c>
      <c r="E588" s="1159"/>
      <c r="F588" s="1159"/>
      <c r="G588" s="1159"/>
      <c r="H588" s="1159"/>
      <c r="I588" s="1159"/>
      <c r="J588" s="1160"/>
      <c r="K588" s="1157"/>
      <c r="L588" s="1161"/>
      <c r="M588" s="1162"/>
      <c r="N588" s="1162"/>
      <c r="O588" s="1163"/>
      <c r="P588" s="1160"/>
      <c r="Q588" s="1160"/>
      <c r="R588" s="1164"/>
      <c r="S588" s="1164"/>
      <c r="T588" s="1164"/>
      <c r="U588" s="1165"/>
      <c r="V588" s="1165"/>
      <c r="W588" s="1165"/>
      <c r="X588" s="1165"/>
      <c r="Y588" s="1165"/>
      <c r="Z588" s="1165"/>
      <c r="AA588" s="1166"/>
      <c r="AB588" s="1166"/>
      <c r="AC588" s="1166"/>
      <c r="AD588" s="1166"/>
      <c r="AE588" s="1167"/>
      <c r="AF588" s="1168"/>
      <c r="AG588" s="1166"/>
      <c r="AH588" s="1166"/>
      <c r="AI588" s="1169"/>
      <c r="AJ588" s="610"/>
      <c r="AK588" s="610"/>
      <c r="AL588" s="610"/>
      <c r="AM588" s="610"/>
      <c r="AN588" s="610"/>
      <c r="AO588" s="610"/>
      <c r="AP588" s="610"/>
      <c r="AQ588" s="610"/>
      <c r="AR588" s="610"/>
      <c r="AS588" s="1170"/>
      <c r="AT588" s="1170"/>
      <c r="AU588" s="1170"/>
      <c r="AV588" s="1170"/>
      <c r="AW588" s="1170"/>
      <c r="AX588" s="1170"/>
      <c r="AY588" s="1170"/>
      <c r="AZ588" s="1170"/>
    </row>
    <row r="589" spans="1:52" ht="39.950000000000003" customHeight="1">
      <c r="A589" s="1171"/>
      <c r="B589" s="1172"/>
      <c r="C589" s="1173" t="str">
        <f>D588</f>
        <v>WP-2창고</v>
      </c>
      <c r="D589" s="5550" t="s">
        <v>2044</v>
      </c>
      <c r="E589" s="5551"/>
      <c r="F589" s="5551"/>
      <c r="G589" s="5551"/>
      <c r="H589" s="5551"/>
      <c r="I589" s="5552"/>
      <c r="J589" s="1174">
        <f>SUMIFS($J$8:$J$572,$I$8:$I$572,"B",$C$8:$C$572,C589)+SUMIFS($J$8:$J$572,$I$8:$I$572,"CS",$C$8:$C$572,C589)</f>
        <v>1</v>
      </c>
      <c r="K589" s="1175"/>
      <c r="L589" s="1176"/>
      <c r="M589" s="1177"/>
      <c r="N589" s="1177"/>
      <c r="O589" s="1178"/>
      <c r="P589" s="1187">
        <f>SUMIFS($P$8:$P$572,$AJ$8:$AJ$572,"B",$L$8:$L$572,"Sum",$C$8:$C$572,C589)+SUMIFS($P$8:$P$572,$AJ$8:$AJ$572,"CS",$L$8:$L$572,"Sum",$C$8:$C$572,C589)</f>
        <v>28550</v>
      </c>
      <c r="Q589" s="1174"/>
      <c r="R589" s="1179"/>
      <c r="S589" s="1179"/>
      <c r="T589" s="1179"/>
      <c r="U589" s="1180"/>
      <c r="V589" s="1180"/>
      <c r="W589" s="1180"/>
      <c r="X589" s="1180"/>
      <c r="Y589" s="1180"/>
      <c r="Z589" s="1180"/>
      <c r="AA589" s="1181"/>
      <c r="AB589" s="1181"/>
      <c r="AC589" s="1181"/>
      <c r="AD589" s="1181"/>
      <c r="AE589" s="1182"/>
      <c r="AF589" s="1183"/>
      <c r="AG589" s="1184"/>
      <c r="AH589" s="1185"/>
      <c r="AI589" s="1186"/>
      <c r="AJ589" s="610"/>
      <c r="AK589" s="610"/>
      <c r="AL589" s="610"/>
      <c r="AM589" s="610"/>
      <c r="AN589" s="610"/>
      <c r="AO589" s="610"/>
      <c r="AP589" s="610"/>
      <c r="AQ589" s="610"/>
      <c r="AR589" s="610"/>
      <c r="AS589" s="1170"/>
      <c r="AT589" s="1170"/>
      <c r="AU589" s="1170"/>
      <c r="AV589" s="1170"/>
      <c r="AW589" s="1170"/>
      <c r="AX589" s="1170"/>
      <c r="AY589" s="1170"/>
      <c r="AZ589" s="1170"/>
    </row>
    <row r="590" spans="1:52" ht="39.950000000000003" customHeight="1">
      <c r="A590" s="1171"/>
      <c r="B590" s="1172"/>
      <c r="C590" s="1173" t="str">
        <f>D588</f>
        <v>WP-2창고</v>
      </c>
      <c r="D590" s="5550" t="s">
        <v>2042</v>
      </c>
      <c r="E590" s="5551"/>
      <c r="F590" s="5551"/>
      <c r="G590" s="5551"/>
      <c r="H590" s="5551"/>
      <c r="I590" s="5552"/>
      <c r="J590" s="1174">
        <f>SUMIFS($J$8:$J$572,$I$8:$I$572,"OS",$C$8:$C$572,C590)+SUMIFS($J$8:$J$572,$I$8:$I$572,"PS",$C$8:$C$572,C590)+SUMIFS($J$8:$J$572,$I$8:$I$572,"FN",$C$8:$C$572,C590)</f>
        <v>0</v>
      </c>
      <c r="K590" s="1175"/>
      <c r="L590" s="1176"/>
      <c r="M590" s="1177"/>
      <c r="N590" s="1177"/>
      <c r="O590" s="1178"/>
      <c r="P590" s="1174">
        <f>SUMIFS($P$8:$P$572,$AJ$8:$AJ$572,"OS",$L$8:$L$572,"Sum",$C$8:$C$572,C589)+SUMIFS($P$8:$P$572,$AJ$8:$AJ$572,"PS",$L$8:$L$572,"Sum",$C$8:$C$572,C589)+SUMIFS($P$8:$P$572,$AJ$8:$AJ$572,"FN",$L$8:$L$572,"Sum",$C$8:$C$572,C589)</f>
        <v>0</v>
      </c>
      <c r="Q590" s="1174"/>
      <c r="R590" s="1179"/>
      <c r="S590" s="1179"/>
      <c r="T590" s="1179"/>
      <c r="U590" s="1180"/>
      <c r="V590" s="1180"/>
      <c r="W590" s="1180"/>
      <c r="X590" s="1180"/>
      <c r="Y590" s="1180"/>
      <c r="Z590" s="1180"/>
      <c r="AA590" s="1181"/>
      <c r="AB590" s="1181"/>
      <c r="AC590" s="1181"/>
      <c r="AD590" s="1181"/>
      <c r="AE590" s="1182"/>
      <c r="AF590" s="1183"/>
      <c r="AG590" s="1184"/>
      <c r="AH590" s="1185"/>
      <c r="AI590" s="1186"/>
      <c r="AJ590" s="610"/>
      <c r="AK590" s="610"/>
      <c r="AL590" s="610"/>
      <c r="AM590" s="610"/>
      <c r="AN590" s="610"/>
      <c r="AO590" s="610"/>
      <c r="AP590" s="610"/>
      <c r="AQ590" s="610"/>
      <c r="AR590" s="610"/>
      <c r="AS590" s="1170"/>
      <c r="AT590" s="1170"/>
      <c r="AU590" s="1170"/>
      <c r="AV590" s="1170"/>
      <c r="AW590" s="1170"/>
      <c r="AX590" s="1170"/>
      <c r="AY590" s="1170"/>
      <c r="AZ590" s="1170"/>
    </row>
    <row r="591" spans="1:52" ht="23.25" customHeight="1">
      <c r="A591" s="1156"/>
      <c r="B591" s="1157"/>
      <c r="C591" s="1157"/>
      <c r="D591" s="1158" t="s">
        <v>2053</v>
      </c>
      <c r="E591" s="1159"/>
      <c r="F591" s="1159"/>
      <c r="G591" s="1159"/>
      <c r="H591" s="1159"/>
      <c r="I591" s="1159"/>
      <c r="J591" s="1160"/>
      <c r="K591" s="1157"/>
      <c r="L591" s="1161"/>
      <c r="M591" s="1162"/>
      <c r="N591" s="1162"/>
      <c r="O591" s="1163"/>
      <c r="P591" s="1160"/>
      <c r="Q591" s="1160"/>
      <c r="R591" s="1164"/>
      <c r="S591" s="1164"/>
      <c r="T591" s="1164"/>
      <c r="U591" s="1165"/>
      <c r="V591" s="1165"/>
      <c r="W591" s="1165"/>
      <c r="X591" s="1165"/>
      <c r="Y591" s="1165"/>
      <c r="Z591" s="1165"/>
      <c r="AA591" s="1166"/>
      <c r="AB591" s="1166"/>
      <c r="AC591" s="1166"/>
      <c r="AD591" s="1166"/>
      <c r="AE591" s="1167"/>
      <c r="AF591" s="1168"/>
      <c r="AG591" s="1166"/>
      <c r="AH591" s="1166"/>
      <c r="AI591" s="1169"/>
      <c r="AJ591" s="610"/>
      <c r="AK591" s="610"/>
      <c r="AL591" s="610"/>
      <c r="AM591" s="610"/>
      <c r="AN591" s="610"/>
      <c r="AO591" s="610"/>
      <c r="AP591" s="610"/>
      <c r="AQ591" s="610"/>
      <c r="AR591" s="610"/>
      <c r="AS591" s="1170"/>
      <c r="AT591" s="1170"/>
      <c r="AU591" s="1170"/>
      <c r="AV591" s="1170"/>
      <c r="AW591" s="1170"/>
      <c r="AX591" s="1170"/>
      <c r="AY591" s="1170"/>
      <c r="AZ591" s="1170"/>
    </row>
    <row r="592" spans="1:52" ht="39.950000000000003" customHeight="1">
      <c r="A592" s="1171"/>
      <c r="B592" s="1172"/>
      <c r="C592" s="1173" t="str">
        <f>D591</f>
        <v>WP-3BD</v>
      </c>
      <c r="D592" s="5550" t="s">
        <v>2044</v>
      </c>
      <c r="E592" s="5551"/>
      <c r="F592" s="5551"/>
      <c r="G592" s="5551"/>
      <c r="H592" s="5551"/>
      <c r="I592" s="5552"/>
      <c r="J592" s="1174">
        <f>SUMIFS($J$8:$J$572,$I$8:$I$572,"B",$C$8:$C$572,C592)+SUMIFS($J$8:$J$572,$I$8:$I$572,"CS",$C$8:$C$572,C592)</f>
        <v>2</v>
      </c>
      <c r="K592" s="1175"/>
      <c r="L592" s="1176"/>
      <c r="M592" s="1177"/>
      <c r="N592" s="1177"/>
      <c r="O592" s="1178"/>
      <c r="P592" s="1174">
        <f>SUMIFS($P$8:$P$572,$AJ$8:$AJ$572,"B",$L$8:$L$572,"Sum",$C$8:$C$572,C592)+SUMIFS($P$8:$P$572,$AJ$8:$AJ$572,"CS",$L$8:$L$572,"Sum",$C$8:$C$572,C592)</f>
        <v>1793.3700000000001</v>
      </c>
      <c r="Q592" s="1174"/>
      <c r="R592" s="1179"/>
      <c r="S592" s="1179"/>
      <c r="T592" s="1179"/>
      <c r="U592" s="1180"/>
      <c r="V592" s="1180"/>
      <c r="W592" s="1180"/>
      <c r="X592" s="1180"/>
      <c r="Y592" s="1180"/>
      <c r="Z592" s="1180"/>
      <c r="AA592" s="1181"/>
      <c r="AB592" s="1181"/>
      <c r="AC592" s="1181"/>
      <c r="AD592" s="1181"/>
      <c r="AE592" s="1182"/>
      <c r="AF592" s="1183"/>
      <c r="AG592" s="1184"/>
      <c r="AH592" s="1185"/>
      <c r="AI592" s="1186"/>
      <c r="AJ592" s="610"/>
      <c r="AK592" s="610"/>
      <c r="AL592" s="610"/>
      <c r="AM592" s="610"/>
      <c r="AN592" s="610"/>
      <c r="AO592" s="610"/>
      <c r="AP592" s="610"/>
      <c r="AQ592" s="610"/>
      <c r="AR592" s="610"/>
      <c r="AS592" s="1170"/>
      <c r="AT592" s="1170"/>
      <c r="AU592" s="1170"/>
      <c r="AV592" s="1170"/>
      <c r="AW592" s="1170"/>
      <c r="AX592" s="1170"/>
      <c r="AY592" s="1170"/>
      <c r="AZ592" s="1170"/>
    </row>
    <row r="593" spans="1:52" ht="39.950000000000003" customHeight="1">
      <c r="A593" s="1171"/>
      <c r="B593" s="1172"/>
      <c r="C593" s="1173" t="str">
        <f>D591</f>
        <v>WP-3BD</v>
      </c>
      <c r="D593" s="5550" t="s">
        <v>2045</v>
      </c>
      <c r="E593" s="5551"/>
      <c r="F593" s="5551"/>
      <c r="G593" s="5551"/>
      <c r="H593" s="5551"/>
      <c r="I593" s="5552"/>
      <c r="J593" s="1174">
        <f>SUMIFS($J$8:$J$572,$I$8:$I$572,"OS",$C$8:$C$572,C593)+SUMIFS($J$8:$J$572,$I$8:$I$572,"PS",$C$8:$C$572,C593)+SUMIFS($J$8:$J$572,$I$8:$I$572,"FN",$C$8:$C$572,C593)</f>
        <v>4</v>
      </c>
      <c r="K593" s="1175"/>
      <c r="L593" s="1176"/>
      <c r="M593" s="1177"/>
      <c r="N593" s="1177"/>
      <c r="O593" s="1178"/>
      <c r="P593" s="1174">
        <f>SUMIFS($P$8:$P$572,$AJ$8:$AJ$572,"OS",$L$8:$L$572,"Sum",$C$8:$C$572,C592)+SUMIFS($P$8:$P$572,$AJ$8:$AJ$572,"PS",$L$8:$L$572,"Sum",$C$8:$C$572,C592)+SUMIFS($P$8:$P$572,$AJ$8:$AJ$572,"FN",$L$8:$L$572,"Sum",$C$8:$C$572,C592)</f>
        <v>688.5</v>
      </c>
      <c r="Q593" s="1174"/>
      <c r="R593" s="1179"/>
      <c r="S593" s="1179"/>
      <c r="T593" s="1179"/>
      <c r="U593" s="1180"/>
      <c r="V593" s="1180"/>
      <c r="W593" s="1180"/>
      <c r="X593" s="1180"/>
      <c r="Y593" s="1180"/>
      <c r="Z593" s="1180"/>
      <c r="AA593" s="1181"/>
      <c r="AB593" s="1181"/>
      <c r="AC593" s="1181"/>
      <c r="AD593" s="1181"/>
      <c r="AE593" s="1182"/>
      <c r="AF593" s="1183"/>
      <c r="AG593" s="1184"/>
      <c r="AH593" s="1185"/>
      <c r="AI593" s="1186"/>
      <c r="AJ593" s="610"/>
      <c r="AK593" s="610"/>
      <c r="AL593" s="610"/>
      <c r="AM593" s="610"/>
      <c r="AN593" s="610"/>
      <c r="AO593" s="610"/>
      <c r="AP593" s="610"/>
      <c r="AQ593" s="610"/>
      <c r="AR593" s="610"/>
      <c r="AS593" s="1170"/>
      <c r="AT593" s="1170"/>
      <c r="AU593" s="1170"/>
      <c r="AV593" s="1170"/>
      <c r="AW593" s="1170"/>
      <c r="AX593" s="1170"/>
      <c r="AY593" s="1170"/>
      <c r="AZ593" s="1170"/>
    </row>
    <row r="594" spans="1:52" ht="23.25" customHeight="1">
      <c r="A594" s="1156"/>
      <c r="B594" s="1157"/>
      <c r="C594" s="1157"/>
      <c r="D594" s="1158" t="s">
        <v>2054</v>
      </c>
      <c r="E594" s="1159"/>
      <c r="F594" s="1159"/>
      <c r="G594" s="1159"/>
      <c r="H594" s="1159"/>
      <c r="I594" s="1159"/>
      <c r="J594" s="1160"/>
      <c r="K594" s="1157"/>
      <c r="L594" s="1161"/>
      <c r="M594" s="1162"/>
      <c r="N594" s="1162"/>
      <c r="O594" s="1163"/>
      <c r="P594" s="1160"/>
      <c r="Q594" s="1160"/>
      <c r="R594" s="1164"/>
      <c r="S594" s="1164"/>
      <c r="T594" s="1164"/>
      <c r="U594" s="1165"/>
      <c r="V594" s="1165"/>
      <c r="W594" s="1165"/>
      <c r="X594" s="1165"/>
      <c r="Y594" s="1165"/>
      <c r="Z594" s="1165"/>
      <c r="AA594" s="1166"/>
      <c r="AB594" s="1166"/>
      <c r="AC594" s="1166"/>
      <c r="AD594" s="1166"/>
      <c r="AE594" s="1167"/>
      <c r="AF594" s="1168"/>
      <c r="AG594" s="1166"/>
      <c r="AH594" s="1166"/>
      <c r="AI594" s="1169"/>
      <c r="AJ594" s="610"/>
      <c r="AK594" s="610"/>
      <c r="AL594" s="610"/>
      <c r="AM594" s="610"/>
      <c r="AN594" s="610"/>
      <c r="AO594" s="610"/>
      <c r="AP594" s="610"/>
      <c r="AQ594" s="610"/>
      <c r="AR594" s="610"/>
      <c r="AS594" s="1170"/>
      <c r="AT594" s="1170"/>
      <c r="AU594" s="1170"/>
      <c r="AV594" s="1170"/>
      <c r="AW594" s="1170"/>
      <c r="AX594" s="1170"/>
      <c r="AY594" s="1170"/>
      <c r="AZ594" s="1170"/>
    </row>
    <row r="595" spans="1:52" ht="39.950000000000003" customHeight="1">
      <c r="A595" s="1171"/>
      <c r="B595" s="1172"/>
      <c r="C595" s="1173" t="str">
        <f>D594</f>
        <v>WP-3BTX</v>
      </c>
      <c r="D595" s="5550" t="s">
        <v>2044</v>
      </c>
      <c r="E595" s="5551"/>
      <c r="F595" s="5551"/>
      <c r="G595" s="5551"/>
      <c r="H595" s="5551"/>
      <c r="I595" s="5552"/>
      <c r="J595" s="1174">
        <f>SUMIFS($J$8:$J$572,$I$8:$I$572,"B",$C$8:$C$572,C595)+SUMIFS($J$8:$J$572,$I$8:$I$572,"CS",$C$8:$C$572,C595)</f>
        <v>0</v>
      </c>
      <c r="K595" s="1175"/>
      <c r="L595" s="1176"/>
      <c r="M595" s="1177"/>
      <c r="N595" s="1177"/>
      <c r="O595" s="1178"/>
      <c r="P595" s="1174">
        <f>SUMIFS($P$8:$P$572,$AJ$8:$AJ$572,"B",$L$8:$L$572,"Sum",$C$8:$C$572,C595)+SUMIFS($P$8:$P$572,$AJ$8:$AJ$572,"CS",$L$8:$L$572,"Sum",$C$8:$C$572,C595)</f>
        <v>0</v>
      </c>
      <c r="Q595" s="1174"/>
      <c r="R595" s="1179"/>
      <c r="S595" s="1179"/>
      <c r="T595" s="1179"/>
      <c r="U595" s="1180"/>
      <c r="V595" s="1180"/>
      <c r="W595" s="1180"/>
      <c r="X595" s="1180"/>
      <c r="Y595" s="1180"/>
      <c r="Z595" s="1180"/>
      <c r="AA595" s="1181"/>
      <c r="AB595" s="1181"/>
      <c r="AC595" s="1181"/>
      <c r="AD595" s="1181"/>
      <c r="AE595" s="1182"/>
      <c r="AF595" s="1183"/>
      <c r="AG595" s="1184"/>
      <c r="AH595" s="1185"/>
      <c r="AI595" s="1186"/>
      <c r="AJ595" s="610"/>
      <c r="AK595" s="610"/>
      <c r="AL595" s="610"/>
      <c r="AM595" s="610"/>
      <c r="AN595" s="610"/>
      <c r="AO595" s="610"/>
      <c r="AP595" s="610"/>
      <c r="AQ595" s="610"/>
      <c r="AR595" s="610"/>
      <c r="AS595" s="1170"/>
      <c r="AT595" s="1170"/>
      <c r="AU595" s="1170"/>
      <c r="AV595" s="1170"/>
      <c r="AW595" s="1170"/>
      <c r="AX595" s="1170"/>
      <c r="AY595" s="1170"/>
      <c r="AZ595" s="1170"/>
    </row>
    <row r="596" spans="1:52" ht="39.950000000000003" customHeight="1">
      <c r="A596" s="1171"/>
      <c r="B596" s="1172"/>
      <c r="C596" s="1173" t="str">
        <f>D594</f>
        <v>WP-3BTX</v>
      </c>
      <c r="D596" s="5550" t="s">
        <v>2045</v>
      </c>
      <c r="E596" s="5551"/>
      <c r="F596" s="5551"/>
      <c r="G596" s="5551"/>
      <c r="H596" s="5551"/>
      <c r="I596" s="5552"/>
      <c r="J596" s="1174">
        <f>SUMIFS($J$8:$J$572,$I$8:$I$572,"OS",$C$8:$C$572,C596)+SUMIFS($J$8:$J$572,$I$8:$I$572,"PS",$C$8:$C$572,C596)+SUMIFS($J$8:$J$572,$I$8:$I$572,"FN",$C$8:$C$572,C596)</f>
        <v>4</v>
      </c>
      <c r="K596" s="1175"/>
      <c r="L596" s="1176"/>
      <c r="M596" s="1177"/>
      <c r="N596" s="1177"/>
      <c r="O596" s="1178"/>
      <c r="P596" s="1174">
        <f>SUMIFS($P$8:$P$572,$AJ$8:$AJ$572,"OS",$L$8:$L$572,"Sum",$C$8:$C$572,C595)+SUMIFS($P$8:$P$572,$AJ$8:$AJ$572,"PS",$L$8:$L$572,"Sum",$C$8:$C$572,C595)+SUMIFS($P$8:$P$572,$AJ$8:$AJ$572,"FN",$L$8:$L$572,"Sum",$C$8:$C$572,C595)</f>
        <v>689.81999999999994</v>
      </c>
      <c r="Q596" s="1174"/>
      <c r="R596" s="1179"/>
      <c r="S596" s="1179"/>
      <c r="T596" s="1179"/>
      <c r="U596" s="1180"/>
      <c r="V596" s="1180"/>
      <c r="W596" s="1180"/>
      <c r="X596" s="1180"/>
      <c r="Y596" s="1180"/>
      <c r="Z596" s="1180"/>
      <c r="AA596" s="1181"/>
      <c r="AB596" s="1181"/>
      <c r="AC596" s="1181"/>
      <c r="AD596" s="1181"/>
      <c r="AE596" s="1182"/>
      <c r="AF596" s="1183"/>
      <c r="AG596" s="1184"/>
      <c r="AH596" s="1185"/>
      <c r="AI596" s="1186"/>
      <c r="AJ596" s="610"/>
      <c r="AK596" s="610"/>
      <c r="AL596" s="610"/>
      <c r="AM596" s="610"/>
      <c r="AN596" s="610"/>
      <c r="AO596" s="610"/>
      <c r="AP596" s="610"/>
      <c r="AQ596" s="610"/>
      <c r="AR596" s="610"/>
      <c r="AS596" s="1170"/>
      <c r="AT596" s="1170"/>
      <c r="AU596" s="1170"/>
      <c r="AV596" s="1170"/>
      <c r="AW596" s="1170"/>
      <c r="AX596" s="1170"/>
      <c r="AY596" s="1170"/>
      <c r="AZ596" s="1170"/>
    </row>
    <row r="597" spans="1:52" ht="23.25" customHeight="1">
      <c r="A597" s="1156"/>
      <c r="B597" s="1157"/>
      <c r="C597" s="1157"/>
      <c r="D597" s="1158" t="s">
        <v>2055</v>
      </c>
      <c r="E597" s="1159"/>
      <c r="F597" s="1159"/>
      <c r="G597" s="1159"/>
      <c r="H597" s="1159"/>
      <c r="I597" s="1159"/>
      <c r="J597" s="1160"/>
      <c r="K597" s="1157"/>
      <c r="L597" s="1161"/>
      <c r="M597" s="1162"/>
      <c r="N597" s="1162"/>
      <c r="O597" s="1163"/>
      <c r="P597" s="1160"/>
      <c r="Q597" s="1160"/>
      <c r="R597" s="1164"/>
      <c r="S597" s="1164"/>
      <c r="T597" s="1164"/>
      <c r="U597" s="1165"/>
      <c r="V597" s="1165"/>
      <c r="W597" s="1165"/>
      <c r="X597" s="1165"/>
      <c r="Y597" s="1165"/>
      <c r="Z597" s="1165"/>
      <c r="AA597" s="1166"/>
      <c r="AB597" s="1166"/>
      <c r="AC597" s="1166"/>
      <c r="AD597" s="1166"/>
      <c r="AE597" s="1167"/>
      <c r="AF597" s="1168"/>
      <c r="AG597" s="1166"/>
      <c r="AH597" s="1166"/>
      <c r="AI597" s="1169"/>
      <c r="AJ597" s="610"/>
      <c r="AK597" s="610"/>
      <c r="AL597" s="610"/>
      <c r="AM597" s="610"/>
      <c r="AN597" s="610"/>
      <c r="AO597" s="610"/>
      <c r="AP597" s="610"/>
      <c r="AQ597" s="610"/>
      <c r="AR597" s="610"/>
      <c r="AS597" s="1170"/>
      <c r="AT597" s="1170"/>
      <c r="AU597" s="1170"/>
      <c r="AV597" s="1170"/>
      <c r="AW597" s="1170"/>
      <c r="AX597" s="1170"/>
      <c r="AY597" s="1170"/>
      <c r="AZ597" s="1170"/>
    </row>
    <row r="598" spans="1:52" ht="39.950000000000003" customHeight="1">
      <c r="A598" s="1171"/>
      <c r="B598" s="1172"/>
      <c r="C598" s="1173" t="str">
        <f>D597</f>
        <v>WP-3TBA</v>
      </c>
      <c r="D598" s="5550" t="s">
        <v>2044</v>
      </c>
      <c r="E598" s="5551"/>
      <c r="F598" s="5551"/>
      <c r="G598" s="5551"/>
      <c r="H598" s="5551"/>
      <c r="I598" s="5552"/>
      <c r="J598" s="1174">
        <f>SUMIFS($J$8:$J$572,$I$8:$I$572,"B",$C$8:$C$572,C598)+SUMIFS($J$8:$J$572,$I$8:$I$572,"CS",$C$8:$C$572,C598)</f>
        <v>0</v>
      </c>
      <c r="K598" s="1175"/>
      <c r="L598" s="1176"/>
      <c r="M598" s="1177"/>
      <c r="N598" s="1177"/>
      <c r="O598" s="1178"/>
      <c r="P598" s="1174">
        <f>SUMIFS($P$8:$P$572,$AJ$8:$AJ$572,"B",$L$8:$L$572,"Sum",$C$8:$C$572,C598)+SUMIFS($P$8:$P$572,$AJ$8:$AJ$572,"CS",$L$8:$L$572,"Sum",$C$8:$C$572,C598)</f>
        <v>0</v>
      </c>
      <c r="Q598" s="1174"/>
      <c r="R598" s="1179"/>
      <c r="S598" s="1179"/>
      <c r="T598" s="1179"/>
      <c r="U598" s="1180"/>
      <c r="V598" s="1180"/>
      <c r="W598" s="1180"/>
      <c r="X598" s="1180"/>
      <c r="Y598" s="1180"/>
      <c r="Z598" s="1180"/>
      <c r="AA598" s="1181"/>
      <c r="AB598" s="1181"/>
      <c r="AC598" s="1181"/>
      <c r="AD598" s="1181"/>
      <c r="AE598" s="1182"/>
      <c r="AF598" s="1183"/>
      <c r="AG598" s="1184"/>
      <c r="AH598" s="1185"/>
      <c r="AI598" s="1186"/>
      <c r="AJ598" s="610"/>
      <c r="AK598" s="610"/>
      <c r="AL598" s="610"/>
      <c r="AM598" s="610"/>
      <c r="AN598" s="610"/>
      <c r="AO598" s="610"/>
      <c r="AP598" s="610"/>
      <c r="AQ598" s="610"/>
      <c r="AR598" s="610"/>
      <c r="AS598" s="1170"/>
      <c r="AT598" s="1170"/>
      <c r="AU598" s="1170"/>
      <c r="AV598" s="1170"/>
      <c r="AW598" s="1170"/>
      <c r="AX598" s="1170"/>
      <c r="AY598" s="1170"/>
      <c r="AZ598" s="1170"/>
    </row>
    <row r="599" spans="1:52" ht="39.950000000000003" customHeight="1">
      <c r="A599" s="1171"/>
      <c r="B599" s="1172"/>
      <c r="C599" s="1173" t="str">
        <f>D597</f>
        <v>WP-3TBA</v>
      </c>
      <c r="D599" s="5550" t="s">
        <v>2056</v>
      </c>
      <c r="E599" s="5551"/>
      <c r="F599" s="5551"/>
      <c r="G599" s="5551"/>
      <c r="H599" s="5551"/>
      <c r="I599" s="5552"/>
      <c r="J599" s="1174">
        <f>SUMIFS($J$8:$J$572,$I$8:$I$572,"OS",$C$8:$C$572,C599)+SUMIFS($J$8:$J$572,$I$8:$I$572,"PS",$C$8:$C$572,C599)+SUMIFS($J$8:$J$572,$I$8:$I$572,"FN",$C$8:$C$572,C599)</f>
        <v>1</v>
      </c>
      <c r="K599" s="1175"/>
      <c r="L599" s="1176"/>
      <c r="M599" s="1177"/>
      <c r="N599" s="1177"/>
      <c r="O599" s="1178"/>
      <c r="P599" s="1174">
        <f>SUMIFS($P$8:$P$572,$AJ$8:$AJ$572,"OS",$L$8:$L$572,"Sum",$C$8:$C$572,C598)+SUMIFS($P$8:$P$572,$AJ$8:$AJ$572,"PS",$L$8:$L$572,"Sum",$C$8:$C$572,C598)+SUMIFS($P$8:$P$572,$AJ$8:$AJ$572,"FN",$L$8:$L$572,"Sum",$C$8:$C$572,C598)</f>
        <v>24</v>
      </c>
      <c r="Q599" s="1174"/>
      <c r="R599" s="1179"/>
      <c r="S599" s="1179"/>
      <c r="T599" s="1179"/>
      <c r="U599" s="1180"/>
      <c r="V599" s="1180"/>
      <c r="W599" s="1180"/>
      <c r="X599" s="1180"/>
      <c r="Y599" s="1180"/>
      <c r="Z599" s="1180"/>
      <c r="AA599" s="1181"/>
      <c r="AB599" s="1181"/>
      <c r="AC599" s="1181"/>
      <c r="AD599" s="1181"/>
      <c r="AE599" s="1182"/>
      <c r="AF599" s="1183"/>
      <c r="AG599" s="1184"/>
      <c r="AH599" s="1185"/>
      <c r="AI599" s="1186"/>
      <c r="AJ599" s="610"/>
      <c r="AK599" s="610"/>
      <c r="AL599" s="610"/>
      <c r="AM599" s="610"/>
      <c r="AN599" s="610"/>
      <c r="AO599" s="610"/>
      <c r="AP599" s="610"/>
      <c r="AQ599" s="610"/>
      <c r="AR599" s="610"/>
      <c r="AS599" s="1170"/>
      <c r="AT599" s="1170"/>
      <c r="AU599" s="1170"/>
      <c r="AV599" s="1170"/>
      <c r="AW599" s="1170"/>
      <c r="AX599" s="1170"/>
      <c r="AY599" s="1170"/>
      <c r="AZ599" s="1170"/>
    </row>
    <row r="600" spans="1:52" ht="23.25" customHeight="1">
      <c r="A600" s="1156"/>
      <c r="B600" s="1157"/>
      <c r="C600" s="1157"/>
      <c r="D600" s="1158" t="s">
        <v>2057</v>
      </c>
      <c r="E600" s="1159"/>
      <c r="F600" s="1159"/>
      <c r="G600" s="1159"/>
      <c r="H600" s="1159"/>
      <c r="I600" s="1159"/>
      <c r="J600" s="1160"/>
      <c r="K600" s="1157"/>
      <c r="L600" s="1161"/>
      <c r="M600" s="1162"/>
      <c r="N600" s="1162"/>
      <c r="O600" s="1163"/>
      <c r="P600" s="1160"/>
      <c r="Q600" s="1160"/>
      <c r="R600" s="1164"/>
      <c r="S600" s="1164"/>
      <c r="T600" s="1164"/>
      <c r="U600" s="1165"/>
      <c r="V600" s="1165"/>
      <c r="W600" s="1165"/>
      <c r="X600" s="1165"/>
      <c r="Y600" s="1165"/>
      <c r="Z600" s="1165"/>
      <c r="AA600" s="1166"/>
      <c r="AB600" s="1166"/>
      <c r="AC600" s="1166"/>
      <c r="AD600" s="1166"/>
      <c r="AE600" s="1167"/>
      <c r="AF600" s="1168"/>
      <c r="AG600" s="1166"/>
      <c r="AH600" s="1166"/>
      <c r="AI600" s="1169"/>
      <c r="AJ600" s="610"/>
      <c r="AK600" s="610"/>
      <c r="AL600" s="610"/>
      <c r="AM600" s="610"/>
      <c r="AN600" s="610"/>
      <c r="AO600" s="610"/>
      <c r="AP600" s="610"/>
      <c r="AQ600" s="610"/>
      <c r="AR600" s="610"/>
      <c r="AS600" s="1170"/>
      <c r="AT600" s="1170"/>
      <c r="AU600" s="1170"/>
      <c r="AV600" s="1170"/>
      <c r="AW600" s="1170"/>
      <c r="AX600" s="1170"/>
      <c r="AY600" s="1170"/>
      <c r="AZ600" s="1170"/>
    </row>
    <row r="601" spans="1:52" ht="39.950000000000003" customHeight="1">
      <c r="A601" s="1171"/>
      <c r="B601" s="1172"/>
      <c r="C601" s="1173" t="str">
        <f>D600</f>
        <v>WP-5</v>
      </c>
      <c r="D601" s="5550" t="s">
        <v>2044</v>
      </c>
      <c r="E601" s="5551"/>
      <c r="F601" s="5551"/>
      <c r="G601" s="5551"/>
      <c r="H601" s="5551"/>
      <c r="I601" s="5552"/>
      <c r="J601" s="1174">
        <f>SUMIFS($J$8:$J$572,$I$8:$I$572,"B",$C$8:$C$572,C601)+SUMIFS($J$8:$J$572,$I$8:$I$572,"CS",$C$8:$C$572,C601)</f>
        <v>1</v>
      </c>
      <c r="K601" s="1175"/>
      <c r="L601" s="1176"/>
      <c r="M601" s="1177"/>
      <c r="N601" s="1177"/>
      <c r="O601" s="1178"/>
      <c r="P601" s="1174">
        <f>SUMIFS($P$8:$P$572,$AJ$8:$AJ$572,"B",$L$8:$L$572,"Sum",$C$8:$C$572,C601)+SUMIFS($P$8:$P$572,$AJ$8:$AJ$572,"CS",$L$8:$L$572,"Sum",$C$8:$C$572,C601)</f>
        <v>1372.06</v>
      </c>
      <c r="Q601" s="1174"/>
      <c r="R601" s="1179"/>
      <c r="S601" s="1179"/>
      <c r="T601" s="1179"/>
      <c r="U601" s="1180"/>
      <c r="V601" s="1180"/>
      <c r="W601" s="1180"/>
      <c r="X601" s="1180"/>
      <c r="Y601" s="1180"/>
      <c r="Z601" s="1180"/>
      <c r="AA601" s="1181"/>
      <c r="AB601" s="1181"/>
      <c r="AC601" s="1181"/>
      <c r="AD601" s="1181"/>
      <c r="AE601" s="1182"/>
      <c r="AF601" s="1183"/>
      <c r="AG601" s="1184"/>
      <c r="AH601" s="1185"/>
      <c r="AI601" s="1186"/>
      <c r="AJ601" s="610"/>
      <c r="AK601" s="610"/>
      <c r="AL601" s="610"/>
      <c r="AM601" s="610"/>
      <c r="AN601" s="610"/>
      <c r="AO601" s="610"/>
      <c r="AP601" s="610"/>
      <c r="AQ601" s="610"/>
      <c r="AR601" s="610"/>
      <c r="AS601" s="1170"/>
      <c r="AT601" s="1170"/>
      <c r="AU601" s="1170"/>
      <c r="AV601" s="1170"/>
      <c r="AW601" s="1170"/>
      <c r="AX601" s="1170"/>
      <c r="AY601" s="1170"/>
      <c r="AZ601" s="1170"/>
    </row>
    <row r="602" spans="1:52" ht="39.950000000000003" customHeight="1">
      <c r="A602" s="1171"/>
      <c r="B602" s="1172"/>
      <c r="C602" s="1173" t="str">
        <f>D600</f>
        <v>WP-5</v>
      </c>
      <c r="D602" s="5550" t="s">
        <v>2056</v>
      </c>
      <c r="E602" s="5551"/>
      <c r="F602" s="5551"/>
      <c r="G602" s="5551"/>
      <c r="H602" s="5551"/>
      <c r="I602" s="5552"/>
      <c r="J602" s="1174">
        <f>SUMIFS($J$8:$J$572,$I$8:$I$572,"OS",$C$8:$C$572,C602)+SUMIFS($J$8:$J$572,$I$8:$I$572,"PS",$C$8:$C$572,C602)+SUMIFS($J$8:$J$572,$I$8:$I$572,"FN",$C$8:$C$572,C602)</f>
        <v>14</v>
      </c>
      <c r="K602" s="1175"/>
      <c r="L602" s="1176"/>
      <c r="M602" s="1177"/>
      <c r="N602" s="1177"/>
      <c r="O602" s="1178"/>
      <c r="P602" s="1174">
        <f>SUMIFS($P$8:$P$572,$AJ$8:$AJ$572,"OS",$L$8:$L$572,"Sum",$C$8:$C$572,C601)+SUMIFS($P$8:$P$572,$AJ$8:$AJ$572,"PS",$L$8:$L$572,"Sum",$C$8:$C$572,C601)+SUMIFS($P$8:$P$572,$AJ$8:$AJ$572,"FN",$L$8:$L$572,"Sum",$C$8:$C$572,C601)</f>
        <v>5317.3749999999991</v>
      </c>
      <c r="Q602" s="1174"/>
      <c r="R602" s="1179"/>
      <c r="S602" s="1179"/>
      <c r="T602" s="1179"/>
      <c r="U602" s="1180"/>
      <c r="V602" s="1180"/>
      <c r="W602" s="1180"/>
      <c r="X602" s="1180"/>
      <c r="Y602" s="1180"/>
      <c r="Z602" s="1180"/>
      <c r="AA602" s="1181"/>
      <c r="AB602" s="1181"/>
      <c r="AC602" s="1181"/>
      <c r="AD602" s="1181"/>
      <c r="AE602" s="1182"/>
      <c r="AF602" s="1183"/>
      <c r="AG602" s="1184"/>
      <c r="AH602" s="1185"/>
      <c r="AI602" s="1186"/>
      <c r="AJ602" s="610"/>
      <c r="AK602" s="610"/>
      <c r="AL602" s="610"/>
      <c r="AM602" s="610"/>
      <c r="AN602" s="610"/>
      <c r="AO602" s="610"/>
      <c r="AP602" s="610"/>
      <c r="AQ602" s="610"/>
      <c r="AR602" s="610"/>
      <c r="AS602" s="1170"/>
      <c r="AT602" s="1170"/>
      <c r="AU602" s="1170"/>
      <c r="AV602" s="1170"/>
      <c r="AW602" s="1170"/>
      <c r="AX602" s="1170"/>
      <c r="AY602" s="1170"/>
      <c r="AZ602" s="1170"/>
    </row>
    <row r="603" spans="1:52" ht="23.25" customHeight="1">
      <c r="A603" s="1156"/>
      <c r="B603" s="1157"/>
      <c r="C603" s="1157"/>
      <c r="D603" s="1158" t="s">
        <v>2058</v>
      </c>
      <c r="E603" s="1159"/>
      <c r="F603" s="1159"/>
      <c r="G603" s="1159"/>
      <c r="H603" s="1159"/>
      <c r="I603" s="1159"/>
      <c r="J603" s="1160"/>
      <c r="K603" s="1157"/>
      <c r="L603" s="1161"/>
      <c r="M603" s="1162"/>
      <c r="N603" s="1162"/>
      <c r="O603" s="1163"/>
      <c r="P603" s="1160"/>
      <c r="Q603" s="1160"/>
      <c r="R603" s="1164"/>
      <c r="S603" s="1164"/>
      <c r="T603" s="1164"/>
      <c r="U603" s="1165"/>
      <c r="V603" s="1165"/>
      <c r="W603" s="1165"/>
      <c r="X603" s="1165"/>
      <c r="Y603" s="1165"/>
      <c r="Z603" s="1165"/>
      <c r="AA603" s="1166"/>
      <c r="AB603" s="1166"/>
      <c r="AC603" s="1166"/>
      <c r="AD603" s="1166"/>
      <c r="AE603" s="1167"/>
      <c r="AF603" s="1168"/>
      <c r="AG603" s="1166"/>
      <c r="AH603" s="1166"/>
      <c r="AI603" s="1169"/>
      <c r="AJ603" s="610"/>
      <c r="AK603" s="610"/>
      <c r="AL603" s="610"/>
      <c r="AM603" s="610"/>
      <c r="AN603" s="610"/>
      <c r="AO603" s="610"/>
      <c r="AP603" s="610"/>
      <c r="AQ603" s="610"/>
      <c r="AR603" s="610"/>
      <c r="AS603" s="1170"/>
      <c r="AT603" s="1170"/>
      <c r="AU603" s="1170"/>
      <c r="AV603" s="1170"/>
      <c r="AW603" s="1170"/>
      <c r="AX603" s="1170"/>
      <c r="AY603" s="1170"/>
      <c r="AZ603" s="1170"/>
    </row>
    <row r="604" spans="1:52" ht="39.950000000000003" customHeight="1">
      <c r="A604" s="1171"/>
      <c r="B604" s="1172"/>
      <c r="C604" s="1173" t="str">
        <f>D603</f>
        <v>WP-6</v>
      </c>
      <c r="D604" s="5550" t="s">
        <v>2044</v>
      </c>
      <c r="E604" s="5551"/>
      <c r="F604" s="5551"/>
      <c r="G604" s="5551"/>
      <c r="H604" s="5551"/>
      <c r="I604" s="5552"/>
      <c r="J604" s="1174">
        <f>SUMIFS($J$8:$J$572,$I$8:$I$572,"B",$C$8:$C$572,C604)+SUMIFS($J$8:$J$572,$I$8:$I$572,"CS",$C$8:$C$572,C604)</f>
        <v>9</v>
      </c>
      <c r="K604" s="1175"/>
      <c r="L604" s="1176"/>
      <c r="M604" s="1177"/>
      <c r="N604" s="1177"/>
      <c r="O604" s="1178"/>
      <c r="P604" s="1187">
        <f>SUMIFS($P$8:$P$572,$AJ$8:$AJ$572,"B",$L$8:$L$572,"Sum",$C$8:$C$572,C604)+SUMIFS($P$8:$P$572,$AJ$8:$AJ$572,"CS",$L$8:$L$572,"Sum",$C$8:$C$572,C604)</f>
        <v>29057.803999999996</v>
      </c>
      <c r="Q604" s="1174"/>
      <c r="R604" s="1179"/>
      <c r="S604" s="1179"/>
      <c r="T604" s="1179"/>
      <c r="U604" s="1180"/>
      <c r="V604" s="1180"/>
      <c r="W604" s="1180"/>
      <c r="X604" s="1180"/>
      <c r="Y604" s="1180"/>
      <c r="Z604" s="1180"/>
      <c r="AA604" s="1181"/>
      <c r="AB604" s="1181"/>
      <c r="AC604" s="1181"/>
      <c r="AD604" s="1181"/>
      <c r="AE604" s="1182"/>
      <c r="AF604" s="1183"/>
      <c r="AG604" s="1184"/>
      <c r="AH604" s="1185"/>
      <c r="AI604" s="1186"/>
      <c r="AJ604" s="610"/>
      <c r="AK604" s="610"/>
      <c r="AL604" s="610"/>
      <c r="AM604" s="610"/>
      <c r="AN604" s="610"/>
      <c r="AO604" s="610"/>
      <c r="AP604" s="610"/>
      <c r="AQ604" s="610"/>
      <c r="AR604" s="610"/>
      <c r="AS604" s="1170"/>
      <c r="AT604" s="1170"/>
      <c r="AU604" s="1170"/>
      <c r="AV604" s="1170"/>
      <c r="AW604" s="1170"/>
      <c r="AX604" s="1170"/>
      <c r="AY604" s="1170"/>
      <c r="AZ604" s="1170"/>
    </row>
    <row r="605" spans="1:52" ht="39.950000000000003" customHeight="1">
      <c r="A605" s="1171"/>
      <c r="B605" s="1172"/>
      <c r="C605" s="1173" t="str">
        <f>D603</f>
        <v>WP-6</v>
      </c>
      <c r="D605" s="5550" t="s">
        <v>2045</v>
      </c>
      <c r="E605" s="5551"/>
      <c r="F605" s="5551"/>
      <c r="G605" s="5551"/>
      <c r="H605" s="5551"/>
      <c r="I605" s="5552"/>
      <c r="J605" s="1174">
        <f>SUMIFS($J$8:$J$572,$I$8:$I$572,"OS",$C$8:$C$572,C605)+SUMIFS($J$8:$J$572,$I$8:$I$572,"PS",$C$8:$C$572,C605)+SUMIFS($J$8:$J$572,$I$8:$I$572,"FN",$C$8:$C$572,C605)</f>
        <v>2</v>
      </c>
      <c r="K605" s="1175"/>
      <c r="L605" s="1176"/>
      <c r="M605" s="1177"/>
      <c r="N605" s="1177"/>
      <c r="O605" s="1178"/>
      <c r="P605" s="1174">
        <f>SUMIFS($P$8:$P$572,$AJ$8:$AJ$572,"OS",$L$8:$L$572,"Sum",$C$8:$C$572,C604)+SUMIFS($P$8:$P$572,$AJ$8:$AJ$572,"PS",$L$8:$L$572,"Sum",$C$8:$C$572,C604)+SUMIFS($P$8:$P$572,$AJ$8:$AJ$572,"FN",$L$8:$L$572,"Sum",$C$8:$C$572,C604)</f>
        <v>249</v>
      </c>
      <c r="Q605" s="1174"/>
      <c r="R605" s="1179"/>
      <c r="S605" s="1179"/>
      <c r="T605" s="1179"/>
      <c r="U605" s="1180"/>
      <c r="V605" s="1180"/>
      <c r="W605" s="1180"/>
      <c r="X605" s="1180"/>
      <c r="Y605" s="1180"/>
      <c r="Z605" s="1180"/>
      <c r="AA605" s="1181"/>
      <c r="AB605" s="1181"/>
      <c r="AC605" s="1181"/>
      <c r="AD605" s="1181"/>
      <c r="AE605" s="1182"/>
      <c r="AF605" s="1183"/>
      <c r="AG605" s="1184"/>
      <c r="AH605" s="1185"/>
      <c r="AI605" s="1186"/>
      <c r="AJ605" s="610"/>
      <c r="AK605" s="610"/>
      <c r="AL605" s="610"/>
      <c r="AM605" s="610"/>
      <c r="AN605" s="610"/>
      <c r="AO605" s="610"/>
      <c r="AP605" s="610"/>
      <c r="AQ605" s="610"/>
      <c r="AR605" s="610"/>
      <c r="AS605" s="1170"/>
      <c r="AT605" s="1170"/>
      <c r="AU605" s="1170"/>
      <c r="AV605" s="1170"/>
      <c r="AW605" s="1170"/>
      <c r="AX605" s="1170"/>
      <c r="AY605" s="1170"/>
      <c r="AZ605" s="1170"/>
    </row>
    <row r="606" spans="1:52" ht="23.25" customHeight="1">
      <c r="A606" s="1156"/>
      <c r="B606" s="1157"/>
      <c r="C606" s="1157"/>
      <c r="D606" s="1158" t="s">
        <v>2059</v>
      </c>
      <c r="E606" s="1159"/>
      <c r="F606" s="1159"/>
      <c r="G606" s="1159"/>
      <c r="H606" s="1159"/>
      <c r="I606" s="1159"/>
      <c r="J606" s="1160"/>
      <c r="K606" s="1157"/>
      <c r="L606" s="1161"/>
      <c r="M606" s="1162"/>
      <c r="N606" s="1162"/>
      <c r="O606" s="1163"/>
      <c r="P606" s="1160"/>
      <c r="Q606" s="1160"/>
      <c r="R606" s="1164"/>
      <c r="S606" s="1164"/>
      <c r="T606" s="1164"/>
      <c r="U606" s="1165"/>
      <c r="V606" s="1165"/>
      <c r="W606" s="1165"/>
      <c r="X606" s="1165"/>
      <c r="Y606" s="1165"/>
      <c r="Z606" s="1165"/>
      <c r="AA606" s="1166"/>
      <c r="AB606" s="1166"/>
      <c r="AC606" s="1166"/>
      <c r="AD606" s="1166"/>
      <c r="AE606" s="1167"/>
      <c r="AF606" s="1168"/>
      <c r="AG606" s="1166"/>
      <c r="AH606" s="1166"/>
      <c r="AI606" s="1169"/>
      <c r="AJ606" s="610"/>
      <c r="AK606" s="610"/>
      <c r="AL606" s="610"/>
      <c r="AM606" s="610"/>
      <c r="AN606" s="610"/>
      <c r="AO606" s="610"/>
      <c r="AP606" s="610"/>
      <c r="AQ606" s="610"/>
      <c r="AR606" s="610"/>
      <c r="AS606" s="1170"/>
      <c r="AT606" s="1170"/>
      <c r="AU606" s="1170"/>
      <c r="AV606" s="1170"/>
      <c r="AW606" s="1170"/>
      <c r="AX606" s="1170"/>
      <c r="AY606" s="1170"/>
      <c r="AZ606" s="1170"/>
    </row>
    <row r="607" spans="1:52" ht="39.950000000000003" customHeight="1">
      <c r="A607" s="1171"/>
      <c r="B607" s="1172"/>
      <c r="C607" s="1173" t="str">
        <f>D606</f>
        <v>WP-7</v>
      </c>
      <c r="D607" s="5550" t="s">
        <v>2049</v>
      </c>
      <c r="E607" s="5551"/>
      <c r="F607" s="5551"/>
      <c r="G607" s="5551"/>
      <c r="H607" s="5551"/>
      <c r="I607" s="5552"/>
      <c r="J607" s="1174">
        <f>SUMIFS($J$8:$J$572,$I$8:$I$572,"B",$C$8:$C$572,C607)+SUMIFS($J$8:$J$572,$I$8:$I$572,"CS",$C$8:$C$572,C607)</f>
        <v>7</v>
      </c>
      <c r="K607" s="1175"/>
      <c r="L607" s="1176"/>
      <c r="M607" s="1177"/>
      <c r="N607" s="1177"/>
      <c r="O607" s="1178"/>
      <c r="P607" s="1174">
        <f>SUMIFS($P$8:$P$572,$AJ$8:$AJ$572,"B",$L$8:$L$572,"Sum",$C$8:$C$572,C607)+SUMIFS($P$8:$P$572,$AJ$8:$AJ$572,"CS",$L$8:$L$572,"Sum",$C$8:$C$572,C607)</f>
        <v>3132.5689999999995</v>
      </c>
      <c r="Q607" s="1174"/>
      <c r="R607" s="1179"/>
      <c r="S607" s="1179"/>
      <c r="T607" s="1179"/>
      <c r="U607" s="1180"/>
      <c r="V607" s="1180"/>
      <c r="W607" s="1180"/>
      <c r="X607" s="1180"/>
      <c r="Y607" s="1180"/>
      <c r="Z607" s="1180"/>
      <c r="AA607" s="1181"/>
      <c r="AB607" s="1181"/>
      <c r="AC607" s="1181"/>
      <c r="AD607" s="1181"/>
      <c r="AE607" s="1182"/>
      <c r="AF607" s="1183"/>
      <c r="AG607" s="1184"/>
      <c r="AH607" s="1185"/>
      <c r="AI607" s="1186"/>
      <c r="AJ607" s="610"/>
      <c r="AK607" s="610"/>
      <c r="AL607" s="610"/>
      <c r="AM607" s="610"/>
      <c r="AN607" s="610"/>
      <c r="AO607" s="610"/>
      <c r="AP607" s="610"/>
      <c r="AQ607" s="610"/>
      <c r="AR607" s="610"/>
      <c r="AS607" s="1170"/>
      <c r="AT607" s="1170"/>
      <c r="AU607" s="1170"/>
      <c r="AV607" s="1170"/>
      <c r="AW607" s="1170"/>
      <c r="AX607" s="1170"/>
      <c r="AY607" s="1170"/>
      <c r="AZ607" s="1170"/>
    </row>
    <row r="608" spans="1:52" ht="39.950000000000003" customHeight="1">
      <c r="A608" s="1171"/>
      <c r="B608" s="1172"/>
      <c r="C608" s="1173" t="str">
        <f>D606</f>
        <v>WP-7</v>
      </c>
      <c r="D608" s="5550" t="s">
        <v>2060</v>
      </c>
      <c r="E608" s="5551"/>
      <c r="F608" s="5551"/>
      <c r="G608" s="5551"/>
      <c r="H608" s="5551"/>
      <c r="I608" s="5552"/>
      <c r="J608" s="1174">
        <f>SUMIFS($J$8:$J$572,$I$8:$I$572,"OS",$C$8:$C$572,C608)+SUMIFS($J$8:$J$572,$I$8:$I$572,"PS",$C$8:$C$572,C608)+SUMIFS($J$8:$J$572,$I$8:$I$572,"FN",$C$8:$C$572,C608)</f>
        <v>1</v>
      </c>
      <c r="K608" s="1175"/>
      <c r="L608" s="1176"/>
      <c r="M608" s="1177"/>
      <c r="N608" s="1177"/>
      <c r="O608" s="1178"/>
      <c r="P608" s="1174">
        <f>SUMIFS($P$8:$P$572,$AJ$8:$AJ$572,"OS",$L$8:$L$572,"Sum",$C$8:$C$572,C607)+SUMIFS($P$8:$P$572,$AJ$8:$AJ$572,"PS",$L$8:$L$572,"Sum",$C$8:$C$572,C607)+SUMIFS($P$8:$P$572,$AJ$8:$AJ$572,"FN",$L$8:$L$572,"Sum",$C$8:$C$572,C607)</f>
        <v>24</v>
      </c>
      <c r="Q608" s="1174"/>
      <c r="R608" s="1179"/>
      <c r="S608" s="1179"/>
      <c r="T608" s="1179"/>
      <c r="U608" s="1180"/>
      <c r="V608" s="1180"/>
      <c r="W608" s="1180"/>
      <c r="X608" s="1180"/>
      <c r="Y608" s="1180"/>
      <c r="Z608" s="1180"/>
      <c r="AA608" s="1181"/>
      <c r="AB608" s="1181"/>
      <c r="AC608" s="1181"/>
      <c r="AD608" s="1181"/>
      <c r="AE608" s="1182"/>
      <c r="AF608" s="1183"/>
      <c r="AG608" s="1184"/>
      <c r="AH608" s="1185"/>
      <c r="AI608" s="1186"/>
      <c r="AJ608" s="610"/>
      <c r="AK608" s="610"/>
      <c r="AL608" s="610"/>
      <c r="AM608" s="610"/>
      <c r="AN608" s="610"/>
      <c r="AO608" s="610"/>
      <c r="AP608" s="610"/>
      <c r="AQ608" s="610"/>
      <c r="AR608" s="610"/>
      <c r="AS608" s="1170"/>
      <c r="AT608" s="1170"/>
      <c r="AU608" s="1170"/>
      <c r="AV608" s="1170"/>
      <c r="AW608" s="1170"/>
      <c r="AX608" s="1170"/>
      <c r="AY608" s="1170"/>
      <c r="AZ608" s="1170"/>
    </row>
    <row r="609" spans="1:52" ht="23.25" customHeight="1">
      <c r="A609" s="1188"/>
      <c r="B609" s="1189"/>
      <c r="C609" s="1189"/>
      <c r="D609" s="1190" t="s">
        <v>2061</v>
      </c>
      <c r="E609" s="1191"/>
      <c r="F609" s="1191"/>
      <c r="G609" s="1191"/>
      <c r="H609" s="1191"/>
      <c r="I609" s="1191"/>
      <c r="J609" s="1192"/>
      <c r="K609" s="1189"/>
      <c r="L609" s="1193"/>
      <c r="M609" s="1194"/>
      <c r="N609" s="1194"/>
      <c r="O609" s="1195"/>
      <c r="P609" s="1192"/>
      <c r="Q609" s="1192"/>
      <c r="R609" s="1196"/>
      <c r="S609" s="1196"/>
      <c r="T609" s="1196"/>
      <c r="U609" s="1197"/>
      <c r="V609" s="1197"/>
      <c r="W609" s="1197"/>
      <c r="X609" s="1197"/>
      <c r="Y609" s="1197"/>
      <c r="Z609" s="1197"/>
      <c r="AA609" s="1198"/>
      <c r="AB609" s="1198"/>
      <c r="AC609" s="1198"/>
      <c r="AD609" s="1198"/>
      <c r="AE609" s="1199"/>
      <c r="AF609" s="1200"/>
      <c r="AG609" s="1198"/>
      <c r="AH609" s="1198"/>
      <c r="AI609" s="1201"/>
      <c r="AJ609" s="610"/>
      <c r="AK609" s="610"/>
      <c r="AL609" s="610"/>
      <c r="AM609" s="610"/>
      <c r="AN609" s="610"/>
      <c r="AO609" s="610"/>
      <c r="AP609" s="610"/>
      <c r="AQ609" s="610"/>
      <c r="AR609" s="610"/>
      <c r="AS609" s="1170"/>
      <c r="AT609" s="1170"/>
      <c r="AU609" s="1170"/>
      <c r="AV609" s="1170"/>
      <c r="AW609" s="1170"/>
      <c r="AX609" s="1170"/>
      <c r="AY609" s="1170"/>
      <c r="AZ609" s="1170"/>
    </row>
    <row r="610" spans="1:52" ht="39.950000000000003" customHeight="1">
      <c r="A610" s="1202"/>
      <c r="B610" s="1203"/>
      <c r="C610" s="1204"/>
      <c r="D610" s="5558" t="s">
        <v>2062</v>
      </c>
      <c r="E610" s="5559"/>
      <c r="F610" s="5559"/>
      <c r="G610" s="5559"/>
      <c r="H610" s="5559"/>
      <c r="I610" s="5560"/>
      <c r="J610" s="1205">
        <f>SUMIF($I$8:$I$572,"B",$J$8:$J$572)</f>
        <v>28</v>
      </c>
      <c r="K610" s="1206" t="s">
        <v>920</v>
      </c>
      <c r="L610" s="1207"/>
      <c r="M610" s="1208"/>
      <c r="N610" s="1208"/>
      <c r="O610" s="1209"/>
      <c r="P610" s="1210">
        <f>SUMIFS($P$8:$P$572,$AJ$8:$AJ$572,K610,$L$8:$L$572,"Sum")</f>
        <v>49462.681000000011</v>
      </c>
      <c r="Q610" s="1210">
        <f>SUMIFS($Q$8:$Q$572,$AJ$8:$AJ$572,K610,$L$8:$L$572,"Sum")</f>
        <v>297461.83760000009</v>
      </c>
      <c r="R610" s="1211"/>
      <c r="S610" s="1211"/>
      <c r="T610" s="1212"/>
      <c r="U610" s="1213"/>
      <c r="V610" s="1213"/>
      <c r="W610" s="1213"/>
      <c r="X610" s="1213"/>
      <c r="Y610" s="1213"/>
      <c r="Z610" s="1213"/>
      <c r="AA610" s="1214"/>
      <c r="AB610" s="1214"/>
      <c r="AC610" s="1214"/>
      <c r="AD610" s="1214"/>
      <c r="AE610" s="1215"/>
      <c r="AF610" s="1216"/>
      <c r="AG610" s="1217"/>
      <c r="AH610" s="1218"/>
      <c r="AI610" s="1219"/>
      <c r="AJ610" s="610"/>
      <c r="AK610" s="610"/>
      <c r="AL610" s="610"/>
      <c r="AM610" s="610"/>
      <c r="AN610" s="610"/>
      <c r="AO610" s="610"/>
      <c r="AP610" s="610"/>
      <c r="AQ610" s="610"/>
      <c r="AR610" s="610"/>
      <c r="AS610" s="1170"/>
      <c r="AT610" s="1170"/>
      <c r="AU610" s="1170"/>
      <c r="AV610" s="1170"/>
      <c r="AW610" s="1170"/>
      <c r="AX610" s="1170"/>
      <c r="AY610" s="1170"/>
      <c r="AZ610" s="1170"/>
    </row>
    <row r="611" spans="1:52" ht="39.950000000000003" customHeight="1">
      <c r="A611" s="1220"/>
      <c r="B611" s="1221"/>
      <c r="C611" s="1222"/>
      <c r="D611" s="5561" t="s">
        <v>2063</v>
      </c>
      <c r="E611" s="5562"/>
      <c r="F611" s="5562"/>
      <c r="G611" s="5562"/>
      <c r="H611" s="5562"/>
      <c r="I611" s="5554"/>
      <c r="J611" s="1223">
        <f>SUMIF($I$8:$I$572,"CS",$J$8:$J$572)</f>
        <v>14</v>
      </c>
      <c r="K611" s="1224" t="s">
        <v>2064</v>
      </c>
      <c r="L611" s="1225"/>
      <c r="M611" s="1226"/>
      <c r="N611" s="1226"/>
      <c r="O611" s="1227"/>
      <c r="P611" s="1228">
        <f>SUMIFS($P$8:$P$572,$AJ$8:$AJ$572,K611,$L$8:$L$572,"Sum")</f>
        <v>41654.948799999998</v>
      </c>
      <c r="Q611" s="1228">
        <f>SUMIFS($Q$8:$Q$572,$AJ$8:$AJ$572,K611,$L$8:$L$572,"Sum")</f>
        <v>814615.62480000011</v>
      </c>
      <c r="R611" s="1229"/>
      <c r="S611" s="1229"/>
      <c r="T611" s="1229"/>
      <c r="U611" s="1230"/>
      <c r="V611" s="1230"/>
      <c r="W611" s="1230"/>
      <c r="X611" s="1230"/>
      <c r="Y611" s="1230"/>
      <c r="Z611" s="1230"/>
      <c r="AA611" s="1231"/>
      <c r="AB611" s="1231"/>
      <c r="AC611" s="1231"/>
      <c r="AD611" s="1231"/>
      <c r="AE611" s="1232"/>
      <c r="AF611" s="1233"/>
      <c r="AG611" s="1234"/>
      <c r="AH611" s="1235"/>
      <c r="AI611" s="1236"/>
      <c r="AJ611" s="610"/>
      <c r="AK611" s="610"/>
      <c r="AL611" s="610"/>
      <c r="AM611" s="610"/>
      <c r="AN611" s="610"/>
      <c r="AO611" s="610"/>
      <c r="AP611" s="610"/>
      <c r="AQ611" s="610"/>
      <c r="AR611" s="610"/>
      <c r="AS611" s="1170"/>
      <c r="AT611" s="1170"/>
      <c r="AU611" s="1170"/>
      <c r="AV611" s="1170"/>
      <c r="AW611" s="1170"/>
      <c r="AX611" s="1170"/>
      <c r="AY611" s="1170"/>
      <c r="AZ611" s="1170"/>
    </row>
    <row r="612" spans="1:52" ht="39.950000000000003" customHeight="1">
      <c r="A612" s="1220"/>
      <c r="B612" s="1221"/>
      <c r="C612" s="1222"/>
      <c r="D612" s="5561" t="s">
        <v>2065</v>
      </c>
      <c r="E612" s="5562"/>
      <c r="F612" s="5562"/>
      <c r="G612" s="5562"/>
      <c r="H612" s="5562"/>
      <c r="I612" s="5554"/>
      <c r="J612" s="1228">
        <f>SUMIF($I$8:$I$572,"PS",$J$8:$J$572)</f>
        <v>27</v>
      </c>
      <c r="K612" s="1224" t="s">
        <v>2066</v>
      </c>
      <c r="L612" s="1225"/>
      <c r="M612" s="1226"/>
      <c r="N612" s="1226"/>
      <c r="O612" s="1227"/>
      <c r="P612" s="1228">
        <f>SUMIFS($P$8:$P$572,$AJ$8:$AJ$572,K612,$L$8:$L$572,"Sum")</f>
        <v>16056.399999999998</v>
      </c>
      <c r="Q612" s="1228">
        <f>SUMIFS($Q$8:$Q$572,$AJ$8:$AJ$572,K612,$L$8:$L$572,"Sum")</f>
        <v>133250.5</v>
      </c>
      <c r="R612" s="1229"/>
      <c r="S612" s="1229"/>
      <c r="T612" s="1229"/>
      <c r="U612" s="1230"/>
      <c r="V612" s="1230"/>
      <c r="W612" s="1230"/>
      <c r="X612" s="1230"/>
      <c r="Y612" s="1230"/>
      <c r="Z612" s="1230"/>
      <c r="AA612" s="1231"/>
      <c r="AB612" s="1231"/>
      <c r="AC612" s="1231"/>
      <c r="AD612" s="1231"/>
      <c r="AE612" s="1232"/>
      <c r="AF612" s="1233"/>
      <c r="AG612" s="1234"/>
      <c r="AH612" s="1235"/>
      <c r="AI612" s="1236"/>
      <c r="AJ612" s="610"/>
      <c r="AK612" s="610"/>
      <c r="AL612" s="610"/>
      <c r="AM612" s="610"/>
      <c r="AN612" s="610"/>
      <c r="AO612" s="610"/>
      <c r="AP612" s="610"/>
      <c r="AQ612" s="610"/>
      <c r="AR612" s="610"/>
      <c r="AS612" s="1170"/>
      <c r="AT612" s="1170"/>
      <c r="AU612" s="1170"/>
      <c r="AV612" s="1170"/>
      <c r="AW612" s="1170"/>
      <c r="AX612" s="1170"/>
      <c r="AY612" s="1170"/>
      <c r="AZ612" s="1170"/>
    </row>
    <row r="613" spans="1:52" s="1239" customFormat="1" ht="39.950000000000003" customHeight="1">
      <c r="A613" s="1220"/>
      <c r="B613" s="1221"/>
      <c r="C613" s="1222"/>
      <c r="D613" s="5561" t="s">
        <v>2067</v>
      </c>
      <c r="E613" s="5562"/>
      <c r="F613" s="5562"/>
      <c r="G613" s="5562"/>
      <c r="H613" s="5562"/>
      <c r="I613" s="5554"/>
      <c r="J613" s="1223">
        <f>SUMIF($I$8:$I$572,"OS",$J$8:$J$572)</f>
        <v>23</v>
      </c>
      <c r="K613" s="1224" t="s">
        <v>2068</v>
      </c>
      <c r="L613" s="1225"/>
      <c r="M613" s="1226"/>
      <c r="N613" s="1226"/>
      <c r="O613" s="1227"/>
      <c r="P613" s="1223">
        <f>SUMIFS($P$8:$P$572,$AJ$8:$AJ$572,K613,$L$8:$L$572,"Sum")</f>
        <v>742.57</v>
      </c>
      <c r="Q613" s="1223">
        <f>SUMIFS($Q$8:$Q$572,$AJ$8:$AJ$572,K613,$L$8:$L$572,"Sum")</f>
        <v>4190.6009999999997</v>
      </c>
      <c r="R613" s="1229"/>
      <c r="S613" s="1229"/>
      <c r="T613" s="1229"/>
      <c r="U613" s="1230"/>
      <c r="V613" s="1230"/>
      <c r="W613" s="1230"/>
      <c r="X613" s="1230"/>
      <c r="Y613" s="1230"/>
      <c r="Z613" s="1230"/>
      <c r="AA613" s="1231"/>
      <c r="AB613" s="1231"/>
      <c r="AC613" s="1231"/>
      <c r="AD613" s="1231"/>
      <c r="AE613" s="1232"/>
      <c r="AF613" s="1233"/>
      <c r="AG613" s="1234"/>
      <c r="AH613" s="1235"/>
      <c r="AI613" s="1236"/>
      <c r="AJ613" s="1237"/>
      <c r="AK613" s="1237"/>
      <c r="AL613" s="1237"/>
      <c r="AM613" s="1237"/>
      <c r="AN613" s="1237"/>
      <c r="AO613" s="1237"/>
      <c r="AP613" s="1237"/>
      <c r="AQ613" s="1237"/>
      <c r="AR613" s="1237"/>
      <c r="AS613" s="1238"/>
      <c r="AT613" s="1238"/>
      <c r="AU613" s="1238"/>
      <c r="AV613" s="1238"/>
      <c r="AW613" s="1238"/>
      <c r="AX613" s="1238"/>
      <c r="AY613" s="1238"/>
      <c r="AZ613" s="1238"/>
    </row>
    <row r="614" spans="1:52" s="1247" customFormat="1" ht="39.950000000000003" customHeight="1" thickBot="1">
      <c r="A614" s="1240"/>
      <c r="B614" s="1221"/>
      <c r="C614" s="1222"/>
      <c r="D614" s="5553" t="s">
        <v>2069</v>
      </c>
      <c r="E614" s="5554"/>
      <c r="F614" s="5553"/>
      <c r="G614" s="5553"/>
      <c r="H614" s="5553"/>
      <c r="I614" s="5553"/>
      <c r="J614" s="1223">
        <f>SUMIF($I$8:$I$572,"FN",$J$8:$J$572)</f>
        <v>14</v>
      </c>
      <c r="K614" s="1224" t="s">
        <v>2070</v>
      </c>
      <c r="L614" s="1225"/>
      <c r="M614" s="1226"/>
      <c r="N614" s="1226"/>
      <c r="O614" s="1227"/>
      <c r="P614" s="1223">
        <f>SUMIFS($P$8:$P$572,$AJ$8:$AJ$572,K614,$L$8:$L$572,"Sum")</f>
        <v>1792.34</v>
      </c>
      <c r="Q614" s="1223">
        <f>SUMIFS($Q$8:$Q$572,$AJ$8:$AJ$572,K614,$L$8:$L$572,"Sum")</f>
        <v>8276.9979999999978</v>
      </c>
      <c r="R614" s="1241"/>
      <c r="S614" s="1241"/>
      <c r="T614" s="1241"/>
      <c r="U614" s="1242"/>
      <c r="V614" s="1242"/>
      <c r="W614" s="1242"/>
      <c r="X614" s="1242"/>
      <c r="Y614" s="1242"/>
      <c r="Z614" s="1242"/>
      <c r="AA614" s="1234"/>
      <c r="AB614" s="1234"/>
      <c r="AC614" s="1234"/>
      <c r="AD614" s="1234"/>
      <c r="AE614" s="1232"/>
      <c r="AF614" s="1233"/>
      <c r="AG614" s="1243"/>
      <c r="AH614" s="1244"/>
      <c r="AI614" s="1236"/>
      <c r="AJ614" s="1245"/>
      <c r="AK614" s="1245"/>
      <c r="AL614" s="1245"/>
      <c r="AM614" s="1245"/>
      <c r="AN614" s="1245"/>
      <c r="AO614" s="1245"/>
      <c r="AP614" s="1245"/>
      <c r="AQ614" s="1245"/>
      <c r="AR614" s="1245"/>
      <c r="AS614" s="1246"/>
      <c r="AT614" s="1246"/>
      <c r="AU614" s="1246"/>
      <c r="AV614" s="1246"/>
      <c r="AW614" s="1246"/>
      <c r="AX614" s="1246"/>
      <c r="AY614" s="1246"/>
      <c r="AZ614" s="1246"/>
    </row>
    <row r="615" spans="1:52" ht="39.950000000000003" customHeight="1" thickBot="1">
      <c r="A615" s="1248"/>
      <c r="B615" s="1249"/>
      <c r="C615" s="1250"/>
      <c r="D615" s="5555" t="s">
        <v>2071</v>
      </c>
      <c r="E615" s="5556"/>
      <c r="F615" s="5556"/>
      <c r="G615" s="5556"/>
      <c r="H615" s="5556"/>
      <c r="I615" s="5557"/>
      <c r="J615" s="1251">
        <f>SUM(J610:J614)</f>
        <v>106</v>
      </c>
      <c r="K615" s="1252"/>
      <c r="L615" s="1253"/>
      <c r="M615" s="1254"/>
      <c r="N615" s="1254"/>
      <c r="O615" s="1254"/>
      <c r="P615" s="1251">
        <f>SUMIF($L$8:$L$572,"SUM",$P$8:$P$572)</f>
        <v>109708.93980000002</v>
      </c>
      <c r="Q615" s="1251">
        <f>SUMIF($L$8:$L$572,"SUM",$Q$8:$Q$572)</f>
        <v>1260387.5614</v>
      </c>
      <c r="R615" s="1255"/>
      <c r="S615" s="1255"/>
      <c r="T615" s="1256"/>
      <c r="U615" s="1257"/>
      <c r="V615" s="1257"/>
      <c r="W615" s="1257"/>
      <c r="X615" s="1258"/>
      <c r="Y615" s="1258"/>
      <c r="Z615" s="1258"/>
      <c r="AA615" s="1259"/>
      <c r="AB615" s="1259"/>
      <c r="AC615" s="1259"/>
      <c r="AD615" s="1259"/>
      <c r="AE615" s="1260"/>
      <c r="AF615" s="1258"/>
      <c r="AG615" s="1259"/>
      <c r="AH615" s="1259"/>
      <c r="AI615" s="1261"/>
      <c r="AJ615" s="610"/>
      <c r="AK615" s="610"/>
      <c r="AL615" s="610"/>
      <c r="AM615" s="610"/>
      <c r="AN615" s="610"/>
      <c r="AO615" s="610"/>
      <c r="AP615" s="610"/>
      <c r="AQ615" s="610"/>
      <c r="AR615" s="610"/>
      <c r="AS615" s="1170"/>
      <c r="AT615" s="1170"/>
      <c r="AU615" s="1170"/>
      <c r="AV615" s="1170"/>
      <c r="AW615" s="1170"/>
      <c r="AX615" s="1170"/>
      <c r="AY615" s="1170"/>
      <c r="AZ615" s="1170"/>
    </row>
    <row r="616" spans="1:52" ht="24.75" customHeight="1">
      <c r="B616" s="1262" t="s">
        <v>2072</v>
      </c>
      <c r="C616" s="1263"/>
      <c r="D616" s="1263"/>
      <c r="E616" s="1263"/>
      <c r="F616" s="1264"/>
      <c r="G616" s="1264"/>
      <c r="H616" s="1263"/>
      <c r="I616" s="483"/>
      <c r="J616" s="482"/>
      <c r="K616" s="482"/>
      <c r="L616" s="484"/>
      <c r="M616" s="484"/>
      <c r="N616" s="484"/>
      <c r="O616" s="484"/>
      <c r="P616" s="485"/>
      <c r="Q616" s="486"/>
      <c r="R616" s="486"/>
      <c r="S616" s="486"/>
      <c r="T616" s="486"/>
      <c r="U616" s="482"/>
      <c r="V616" s="482"/>
      <c r="W616" s="482"/>
      <c r="X616" s="482"/>
      <c r="Y616" s="482"/>
      <c r="Z616" s="482"/>
      <c r="AA616" s="482"/>
      <c r="AB616" s="482"/>
      <c r="AC616" s="482"/>
      <c r="AD616" s="482"/>
      <c r="AE616" s="487"/>
      <c r="AH616" s="489"/>
      <c r="AI616" s="490"/>
      <c r="AS616" s="1265"/>
      <c r="AT616" s="1265"/>
      <c r="AU616" s="1265"/>
      <c r="AV616" s="1265"/>
      <c r="AW616" s="1265"/>
      <c r="AX616" s="1265"/>
      <c r="AY616" s="1265"/>
      <c r="AZ616" s="1265"/>
    </row>
    <row r="617" spans="1:52" ht="24" customHeight="1">
      <c r="B617" s="1266" t="s">
        <v>2073</v>
      </c>
      <c r="C617" s="1263"/>
      <c r="D617" s="1263"/>
      <c r="E617" s="1263"/>
      <c r="F617" s="1267"/>
      <c r="G617" s="1267"/>
      <c r="H617" s="1263"/>
      <c r="I617" s="483"/>
      <c r="J617" s="482"/>
      <c r="K617" s="482"/>
      <c r="L617" s="484"/>
      <c r="M617" s="484"/>
      <c r="N617" s="484"/>
      <c r="O617" s="484"/>
      <c r="P617" s="485"/>
      <c r="Q617" s="486"/>
      <c r="R617" s="486"/>
      <c r="S617" s="486"/>
      <c r="T617" s="486"/>
      <c r="U617" s="482"/>
      <c r="V617" s="482"/>
      <c r="W617" s="482"/>
      <c r="X617" s="482"/>
      <c r="Y617" s="482"/>
      <c r="Z617" s="482"/>
      <c r="AA617" s="482"/>
      <c r="AB617" s="482"/>
      <c r="AC617" s="482"/>
      <c r="AD617" s="482"/>
      <c r="AE617" s="487"/>
      <c r="AH617" s="489"/>
      <c r="AI617" s="490"/>
      <c r="AS617" s="1265"/>
      <c r="AT617" s="1265"/>
      <c r="AU617" s="1265"/>
      <c r="AV617" s="1265"/>
      <c r="AW617" s="1265"/>
      <c r="AX617" s="1265"/>
      <c r="AY617" s="1265"/>
      <c r="AZ617" s="1265"/>
    </row>
    <row r="618" spans="1:52">
      <c r="B618" s="482"/>
      <c r="C618" s="482"/>
      <c r="D618" s="482"/>
      <c r="E618" s="482"/>
      <c r="F618" s="495"/>
      <c r="G618" s="495"/>
      <c r="H618" s="482"/>
      <c r="I618" s="483"/>
      <c r="J618" s="482"/>
      <c r="K618" s="482"/>
      <c r="L618" s="484"/>
      <c r="M618" s="484"/>
      <c r="N618" s="484"/>
      <c r="O618" s="484"/>
      <c r="P618" s="485"/>
      <c r="Q618" s="486"/>
      <c r="R618" s="486"/>
      <c r="S618" s="486"/>
      <c r="T618" s="486"/>
      <c r="U618" s="482"/>
      <c r="V618" s="482"/>
      <c r="W618" s="482"/>
      <c r="X618" s="482"/>
      <c r="Y618" s="482"/>
      <c r="Z618" s="482"/>
      <c r="AA618" s="482"/>
      <c r="AB618" s="482"/>
      <c r="AC618" s="482"/>
      <c r="AD618" s="482"/>
      <c r="AE618" s="487"/>
      <c r="AH618" s="489"/>
      <c r="AI618" s="490"/>
      <c r="AS618" s="1265"/>
      <c r="AT618" s="1265"/>
      <c r="AU618" s="1265"/>
      <c r="AV618" s="1265"/>
      <c r="AW618" s="1265"/>
      <c r="AX618" s="1265"/>
      <c r="AY618" s="1265"/>
      <c r="AZ618" s="1265"/>
    </row>
    <row r="619" spans="1:52">
      <c r="B619" s="495"/>
      <c r="C619" s="495"/>
      <c r="D619" s="495"/>
      <c r="E619" s="495"/>
      <c r="F619" s="495"/>
      <c r="G619" s="495"/>
      <c r="H619" s="495"/>
      <c r="I619" s="1268"/>
      <c r="J619" s="495"/>
      <c r="K619" s="495"/>
      <c r="L619" s="1269"/>
      <c r="M619" s="1269"/>
      <c r="N619" s="1269"/>
      <c r="O619" s="1269"/>
      <c r="P619" s="1270"/>
      <c r="Q619" s="1271"/>
      <c r="R619" s="1271"/>
      <c r="S619" s="1271"/>
      <c r="T619" s="1271"/>
      <c r="U619" s="495"/>
      <c r="V619" s="495"/>
      <c r="W619" s="495"/>
      <c r="X619" s="495"/>
      <c r="Y619" s="495"/>
      <c r="Z619" s="495"/>
      <c r="AA619" s="495"/>
      <c r="AB619" s="495"/>
      <c r="AC619" s="495"/>
      <c r="AD619" s="495"/>
      <c r="AE619" s="1272"/>
      <c r="AF619" s="1273"/>
      <c r="AG619" s="1274"/>
      <c r="AH619" s="1275"/>
      <c r="AI619" s="1276"/>
    </row>
    <row r="620" spans="1:52">
      <c r="I620" s="1277"/>
      <c r="P620" s="610"/>
      <c r="Q620" s="491"/>
      <c r="R620" s="491"/>
      <c r="S620" s="491"/>
      <c r="T620" s="491"/>
      <c r="AF620" s="490"/>
      <c r="AG620" s="482"/>
      <c r="AH620" s="491"/>
      <c r="AI620" s="491"/>
    </row>
    <row r="621" spans="1:52">
      <c r="I621" s="1277"/>
      <c r="P621" s="610"/>
      <c r="Q621" s="491"/>
      <c r="R621" s="491"/>
      <c r="S621" s="491"/>
      <c r="T621" s="491"/>
      <c r="AF621" s="490"/>
      <c r="AG621" s="482"/>
      <c r="AH621" s="491"/>
      <c r="AI621" s="491"/>
    </row>
    <row r="622" spans="1:52">
      <c r="I622" s="1277"/>
      <c r="P622" s="610"/>
      <c r="Q622" s="491"/>
      <c r="R622" s="491"/>
      <c r="S622" s="491"/>
      <c r="T622" s="491"/>
      <c r="AF622" s="490"/>
      <c r="AG622" s="482"/>
      <c r="AH622" s="491"/>
      <c r="AI622" s="491"/>
    </row>
    <row r="623" spans="1:52">
      <c r="I623" s="1277"/>
      <c r="P623" s="610"/>
      <c r="Q623" s="491"/>
      <c r="R623" s="491"/>
      <c r="S623" s="491"/>
      <c r="T623" s="491"/>
      <c r="AF623" s="490"/>
      <c r="AG623" s="482"/>
      <c r="AH623" s="491"/>
      <c r="AI623" s="491"/>
    </row>
    <row r="624" spans="1:52">
      <c r="I624" s="1277"/>
      <c r="P624" s="610"/>
      <c r="Q624" s="491"/>
      <c r="R624" s="491"/>
      <c r="S624" s="491"/>
      <c r="T624" s="491"/>
      <c r="AF624" s="490"/>
      <c r="AG624" s="482"/>
      <c r="AH624" s="491"/>
      <c r="AI624" s="491"/>
    </row>
    <row r="625" spans="9:35">
      <c r="I625" s="1277"/>
      <c r="P625" s="610"/>
      <c r="Q625" s="491"/>
      <c r="R625" s="491"/>
      <c r="S625" s="491"/>
      <c r="T625" s="491"/>
      <c r="AF625" s="490"/>
      <c r="AG625" s="482"/>
      <c r="AH625" s="491"/>
      <c r="AI625" s="491"/>
    </row>
    <row r="626" spans="9:35">
      <c r="I626" s="1277"/>
      <c r="P626" s="610"/>
      <c r="Q626" s="491"/>
      <c r="R626" s="491"/>
      <c r="S626" s="491"/>
      <c r="T626" s="491"/>
      <c r="AF626" s="490"/>
      <c r="AG626" s="482"/>
      <c r="AH626" s="491"/>
      <c r="AI626" s="491"/>
    </row>
    <row r="627" spans="9:35">
      <c r="I627" s="1277"/>
      <c r="P627" s="610"/>
      <c r="Q627" s="491"/>
      <c r="R627" s="491"/>
      <c r="S627" s="491"/>
      <c r="T627" s="491"/>
      <c r="AF627" s="490"/>
      <c r="AG627" s="482"/>
      <c r="AH627" s="491"/>
      <c r="AI627" s="491"/>
    </row>
    <row r="628" spans="9:35">
      <c r="I628" s="1277"/>
      <c r="P628" s="610"/>
      <c r="Q628" s="491"/>
      <c r="R628" s="491"/>
      <c r="S628" s="491"/>
      <c r="T628" s="491"/>
      <c r="AF628" s="490"/>
      <c r="AG628" s="482"/>
      <c r="AH628" s="491"/>
      <c r="AI628" s="491"/>
    </row>
    <row r="629" spans="9:35">
      <c r="I629" s="1277"/>
      <c r="P629" s="610"/>
      <c r="Q629" s="491"/>
      <c r="R629" s="491"/>
      <c r="S629" s="491"/>
      <c r="T629" s="491"/>
      <c r="AF629" s="490"/>
      <c r="AG629" s="482"/>
      <c r="AH629" s="491"/>
      <c r="AI629" s="491"/>
    </row>
    <row r="630" spans="9:35">
      <c r="I630" s="1277"/>
      <c r="P630" s="610"/>
      <c r="Q630" s="491"/>
      <c r="R630" s="491"/>
      <c r="S630" s="491"/>
      <c r="T630" s="491"/>
      <c r="AF630" s="490"/>
      <c r="AG630" s="482"/>
      <c r="AH630" s="491"/>
      <c r="AI630" s="491"/>
    </row>
    <row r="631" spans="9:35">
      <c r="I631" s="1277"/>
      <c r="P631" s="610"/>
      <c r="Q631" s="491"/>
      <c r="R631" s="491"/>
      <c r="S631" s="491"/>
      <c r="T631" s="491"/>
      <c r="AF631" s="490"/>
      <c r="AG631" s="482"/>
      <c r="AH631" s="491"/>
      <c r="AI631" s="491"/>
    </row>
    <row r="632" spans="9:35">
      <c r="I632" s="1277"/>
      <c r="P632" s="610"/>
      <c r="Q632" s="491"/>
      <c r="R632" s="491"/>
      <c r="S632" s="491"/>
      <c r="T632" s="491"/>
      <c r="AF632" s="490"/>
      <c r="AG632" s="482"/>
      <c r="AH632" s="491"/>
      <c r="AI632" s="491"/>
    </row>
    <row r="633" spans="9:35">
      <c r="I633" s="1277"/>
      <c r="P633" s="610"/>
      <c r="Q633" s="491"/>
      <c r="R633" s="491"/>
      <c r="S633" s="491"/>
      <c r="T633" s="491"/>
      <c r="AF633" s="490"/>
      <c r="AG633" s="482"/>
      <c r="AH633" s="491"/>
      <c r="AI633" s="491"/>
    </row>
    <row r="634" spans="9:35">
      <c r="I634" s="1277"/>
      <c r="P634" s="610"/>
      <c r="Q634" s="491"/>
      <c r="R634" s="491"/>
      <c r="S634" s="491"/>
      <c r="T634" s="491"/>
      <c r="AF634" s="490"/>
      <c r="AG634" s="482"/>
      <c r="AH634" s="491"/>
      <c r="AI634" s="491"/>
    </row>
    <row r="635" spans="9:35">
      <c r="I635" s="1277"/>
      <c r="P635" s="610"/>
      <c r="Q635" s="491"/>
      <c r="R635" s="491"/>
      <c r="S635" s="491"/>
      <c r="T635" s="491"/>
      <c r="AF635" s="490"/>
      <c r="AG635" s="482"/>
      <c r="AH635" s="491"/>
      <c r="AI635" s="491"/>
    </row>
    <row r="636" spans="9:35">
      <c r="I636" s="1277"/>
      <c r="P636" s="610"/>
      <c r="Q636" s="491"/>
      <c r="R636" s="491"/>
      <c r="S636" s="491"/>
      <c r="T636" s="491"/>
      <c r="AF636" s="490"/>
      <c r="AG636" s="482"/>
      <c r="AH636" s="491"/>
      <c r="AI636" s="491"/>
    </row>
    <row r="637" spans="9:35">
      <c r="I637" s="1277"/>
      <c r="P637" s="610"/>
      <c r="Q637" s="491"/>
      <c r="R637" s="491"/>
      <c r="S637" s="491"/>
      <c r="T637" s="491"/>
      <c r="AF637" s="490"/>
      <c r="AG637" s="482"/>
      <c r="AH637" s="491"/>
      <c r="AI637" s="491"/>
    </row>
    <row r="638" spans="9:35">
      <c r="I638" s="1277"/>
      <c r="P638" s="610"/>
      <c r="Q638" s="491"/>
      <c r="R638" s="491"/>
      <c r="S638" s="491"/>
      <c r="T638" s="491"/>
      <c r="AF638" s="490"/>
      <c r="AG638" s="482"/>
      <c r="AH638" s="491"/>
      <c r="AI638" s="491"/>
    </row>
    <row r="639" spans="9:35">
      <c r="I639" s="1277"/>
      <c r="P639" s="610"/>
      <c r="Q639" s="491"/>
      <c r="R639" s="491"/>
      <c r="S639" s="491"/>
      <c r="T639" s="491"/>
      <c r="AF639" s="490"/>
      <c r="AG639" s="482"/>
      <c r="AH639" s="491"/>
      <c r="AI639" s="491"/>
    </row>
    <row r="640" spans="9:35">
      <c r="I640" s="1277"/>
      <c r="P640" s="610"/>
      <c r="Q640" s="491"/>
      <c r="R640" s="491"/>
      <c r="S640" s="491"/>
      <c r="T640" s="491"/>
      <c r="AF640" s="490"/>
      <c r="AG640" s="482"/>
      <c r="AH640" s="491"/>
      <c r="AI640" s="491"/>
    </row>
    <row r="641" spans="9:35">
      <c r="I641" s="1277"/>
      <c r="P641" s="610"/>
      <c r="Q641" s="491"/>
      <c r="R641" s="491"/>
      <c r="S641" s="491"/>
      <c r="T641" s="491"/>
      <c r="AF641" s="490"/>
      <c r="AG641" s="482"/>
      <c r="AH641" s="491"/>
      <c r="AI641" s="491"/>
    </row>
    <row r="642" spans="9:35">
      <c r="I642" s="1277"/>
      <c r="P642" s="610"/>
      <c r="Q642" s="491"/>
      <c r="R642" s="491"/>
      <c r="S642" s="491"/>
      <c r="T642" s="491"/>
      <c r="AF642" s="490"/>
      <c r="AG642" s="482"/>
      <c r="AH642" s="491"/>
      <c r="AI642" s="491"/>
    </row>
    <row r="643" spans="9:35">
      <c r="I643" s="1277"/>
      <c r="P643" s="610"/>
      <c r="Q643" s="491"/>
      <c r="R643" s="491"/>
      <c r="S643" s="491"/>
      <c r="T643" s="491"/>
      <c r="AF643" s="490"/>
      <c r="AG643" s="482"/>
      <c r="AH643" s="491"/>
      <c r="AI643" s="491"/>
    </row>
    <row r="644" spans="9:35">
      <c r="I644" s="1277"/>
      <c r="P644" s="610"/>
      <c r="Q644" s="491"/>
      <c r="R644" s="491"/>
      <c r="S644" s="491"/>
      <c r="T644" s="491"/>
      <c r="AF644" s="490"/>
      <c r="AG644" s="482"/>
      <c r="AH644" s="491"/>
      <c r="AI644" s="491"/>
    </row>
    <row r="645" spans="9:35">
      <c r="I645" s="1277"/>
      <c r="P645" s="610"/>
      <c r="Q645" s="491"/>
      <c r="R645" s="491"/>
      <c r="S645" s="491"/>
      <c r="T645" s="491"/>
      <c r="AF645" s="490"/>
      <c r="AG645" s="482"/>
      <c r="AH645" s="491"/>
      <c r="AI645" s="491"/>
    </row>
    <row r="646" spans="9:35">
      <c r="I646" s="1277"/>
      <c r="P646" s="610"/>
      <c r="Q646" s="491"/>
      <c r="R646" s="491"/>
      <c r="S646" s="491"/>
      <c r="T646" s="491"/>
      <c r="AF646" s="490"/>
      <c r="AG646" s="482"/>
      <c r="AH646" s="491"/>
      <c r="AI646" s="491"/>
    </row>
    <row r="647" spans="9:35">
      <c r="I647" s="1277"/>
      <c r="P647" s="610"/>
      <c r="Q647" s="491"/>
      <c r="R647" s="491"/>
      <c r="S647" s="491"/>
      <c r="T647" s="491"/>
      <c r="AF647" s="490"/>
      <c r="AG647" s="482"/>
      <c r="AH647" s="491"/>
      <c r="AI647" s="491"/>
    </row>
    <row r="648" spans="9:35">
      <c r="I648" s="1277"/>
      <c r="P648" s="610"/>
      <c r="Q648" s="491"/>
      <c r="R648" s="491"/>
      <c r="S648" s="491"/>
      <c r="T648" s="491"/>
      <c r="AF648" s="490"/>
      <c r="AG648" s="482"/>
      <c r="AH648" s="491"/>
      <c r="AI648" s="491"/>
    </row>
    <row r="649" spans="9:35">
      <c r="I649" s="1277"/>
      <c r="P649" s="610"/>
      <c r="Q649" s="491"/>
      <c r="R649" s="491"/>
      <c r="S649" s="491"/>
      <c r="T649" s="491"/>
      <c r="AF649" s="490"/>
      <c r="AG649" s="482"/>
      <c r="AH649" s="491"/>
      <c r="AI649" s="491"/>
    </row>
    <row r="650" spans="9:35">
      <c r="I650" s="1277"/>
      <c r="P650" s="610"/>
      <c r="Q650" s="491"/>
      <c r="R650" s="491"/>
      <c r="S650" s="491"/>
      <c r="T650" s="491"/>
      <c r="AF650" s="490"/>
      <c r="AG650" s="482"/>
      <c r="AH650" s="491"/>
      <c r="AI650" s="491"/>
    </row>
    <row r="651" spans="9:35">
      <c r="I651" s="1277"/>
      <c r="P651" s="610"/>
      <c r="Q651" s="491"/>
      <c r="R651" s="491"/>
      <c r="S651" s="491"/>
      <c r="T651" s="491"/>
      <c r="AF651" s="490"/>
      <c r="AG651" s="482"/>
      <c r="AH651" s="491"/>
      <c r="AI651" s="491"/>
    </row>
    <row r="652" spans="9:35">
      <c r="I652" s="1277"/>
      <c r="P652" s="610"/>
      <c r="Q652" s="491"/>
      <c r="R652" s="491"/>
      <c r="S652" s="491"/>
      <c r="T652" s="491"/>
      <c r="AF652" s="490"/>
      <c r="AG652" s="482"/>
      <c r="AH652" s="491"/>
      <c r="AI652" s="491"/>
    </row>
    <row r="653" spans="9:35">
      <c r="I653" s="1277"/>
      <c r="P653" s="610"/>
      <c r="Q653" s="491"/>
      <c r="R653" s="491"/>
      <c r="S653" s="491"/>
      <c r="T653" s="491"/>
      <c r="AF653" s="490"/>
      <c r="AG653" s="482"/>
      <c r="AH653" s="491"/>
      <c r="AI653" s="491"/>
    </row>
    <row r="654" spans="9:35">
      <c r="I654" s="1277"/>
      <c r="P654" s="610"/>
      <c r="Q654" s="491"/>
      <c r="R654" s="491"/>
      <c r="S654" s="491"/>
      <c r="T654" s="491"/>
      <c r="AF654" s="490"/>
      <c r="AG654" s="482"/>
      <c r="AH654" s="491"/>
      <c r="AI654" s="491"/>
    </row>
    <row r="655" spans="9:35">
      <c r="I655" s="1277"/>
      <c r="P655" s="610"/>
      <c r="Q655" s="491"/>
      <c r="R655" s="491"/>
      <c r="S655" s="491"/>
      <c r="T655" s="491"/>
      <c r="AF655" s="490"/>
      <c r="AG655" s="482"/>
      <c r="AH655" s="491"/>
      <c r="AI655" s="491"/>
    </row>
    <row r="656" spans="9:35">
      <c r="I656" s="1277"/>
      <c r="P656" s="610"/>
      <c r="Q656" s="491"/>
      <c r="R656" s="491"/>
      <c r="S656" s="491"/>
      <c r="T656" s="491"/>
      <c r="AF656" s="490"/>
      <c r="AG656" s="482"/>
      <c r="AH656" s="491"/>
      <c r="AI656" s="491"/>
    </row>
    <row r="657" spans="9:35">
      <c r="I657" s="1277"/>
      <c r="P657" s="610"/>
      <c r="Q657" s="491"/>
      <c r="R657" s="491"/>
      <c r="S657" s="491"/>
      <c r="T657" s="491"/>
      <c r="AF657" s="490"/>
      <c r="AG657" s="482"/>
      <c r="AH657" s="491"/>
      <c r="AI657" s="491"/>
    </row>
    <row r="658" spans="9:35">
      <c r="I658" s="1277"/>
      <c r="P658" s="610"/>
      <c r="Q658" s="491"/>
      <c r="R658" s="491"/>
      <c r="S658" s="491"/>
      <c r="T658" s="491"/>
      <c r="AF658" s="490"/>
      <c r="AG658" s="482"/>
      <c r="AH658" s="491"/>
      <c r="AI658" s="491"/>
    </row>
    <row r="659" spans="9:35">
      <c r="I659" s="1277"/>
      <c r="P659" s="610"/>
      <c r="Q659" s="491"/>
      <c r="R659" s="491"/>
      <c r="S659" s="491"/>
      <c r="T659" s="491"/>
      <c r="AF659" s="490"/>
      <c r="AG659" s="482"/>
      <c r="AH659" s="491"/>
      <c r="AI659" s="491"/>
    </row>
    <row r="660" spans="9:35">
      <c r="I660" s="1277"/>
      <c r="P660" s="610"/>
      <c r="Q660" s="491"/>
      <c r="R660" s="491"/>
      <c r="S660" s="491"/>
      <c r="T660" s="491"/>
      <c r="AF660" s="490"/>
      <c r="AG660" s="482"/>
      <c r="AH660" s="491"/>
      <c r="AI660" s="491"/>
    </row>
    <row r="661" spans="9:35">
      <c r="I661" s="1277"/>
      <c r="P661" s="610"/>
      <c r="Q661" s="491"/>
      <c r="R661" s="491"/>
      <c r="S661" s="491"/>
      <c r="T661" s="491"/>
      <c r="AF661" s="490"/>
      <c r="AG661" s="482"/>
      <c r="AH661" s="491"/>
      <c r="AI661" s="491"/>
    </row>
    <row r="662" spans="9:35">
      <c r="I662" s="1277"/>
      <c r="P662" s="610"/>
      <c r="Q662" s="491"/>
      <c r="R662" s="491"/>
      <c r="S662" s="491"/>
      <c r="T662" s="491"/>
      <c r="AF662" s="490"/>
      <c r="AG662" s="482"/>
      <c r="AH662" s="491"/>
      <c r="AI662" s="491"/>
    </row>
    <row r="663" spans="9:35">
      <c r="I663" s="1277"/>
      <c r="P663" s="610"/>
      <c r="Q663" s="491"/>
      <c r="R663" s="491"/>
      <c r="S663" s="491"/>
      <c r="T663" s="491"/>
      <c r="AF663" s="490"/>
      <c r="AG663" s="482"/>
      <c r="AH663" s="491"/>
      <c r="AI663" s="491"/>
    </row>
    <row r="664" spans="9:35">
      <c r="I664" s="1277"/>
      <c r="P664" s="610"/>
      <c r="Q664" s="491"/>
      <c r="R664" s="491"/>
      <c r="S664" s="491"/>
      <c r="T664" s="491"/>
      <c r="AF664" s="490"/>
      <c r="AG664" s="482"/>
      <c r="AH664" s="491"/>
      <c r="AI664" s="491"/>
    </row>
    <row r="665" spans="9:35">
      <c r="I665" s="1277"/>
      <c r="P665" s="610"/>
      <c r="Q665" s="491"/>
      <c r="R665" s="491"/>
      <c r="S665" s="491"/>
      <c r="T665" s="491"/>
      <c r="AF665" s="490"/>
      <c r="AG665" s="482"/>
      <c r="AH665" s="491"/>
      <c r="AI665" s="491"/>
    </row>
    <row r="666" spans="9:35">
      <c r="I666" s="1277"/>
      <c r="P666" s="610"/>
      <c r="Q666" s="491"/>
      <c r="R666" s="491"/>
      <c r="S666" s="491"/>
      <c r="T666" s="491"/>
      <c r="AF666" s="490"/>
      <c r="AG666" s="482"/>
      <c r="AH666" s="491"/>
      <c r="AI666" s="491"/>
    </row>
    <row r="667" spans="9:35">
      <c r="I667" s="1277"/>
      <c r="P667" s="610"/>
      <c r="Q667" s="491"/>
      <c r="R667" s="491"/>
      <c r="S667" s="491"/>
      <c r="T667" s="491"/>
      <c r="AF667" s="490"/>
      <c r="AG667" s="482"/>
      <c r="AH667" s="491"/>
      <c r="AI667" s="491"/>
    </row>
    <row r="668" spans="9:35">
      <c r="I668" s="1277"/>
      <c r="P668" s="610"/>
      <c r="Q668" s="491"/>
      <c r="R668" s="491"/>
      <c r="S668" s="491"/>
      <c r="T668" s="491"/>
      <c r="AF668" s="490"/>
      <c r="AG668" s="482"/>
      <c r="AH668" s="491"/>
      <c r="AI668" s="491"/>
    </row>
    <row r="669" spans="9:35">
      <c r="I669" s="1277"/>
      <c r="P669" s="610"/>
      <c r="Q669" s="491"/>
      <c r="R669" s="491"/>
      <c r="S669" s="491"/>
      <c r="T669" s="491"/>
      <c r="AF669" s="490"/>
      <c r="AG669" s="482"/>
      <c r="AH669" s="491"/>
      <c r="AI669" s="491"/>
    </row>
    <row r="670" spans="9:35">
      <c r="I670" s="1277"/>
      <c r="P670" s="610"/>
      <c r="Q670" s="491"/>
      <c r="R670" s="491"/>
      <c r="S670" s="491"/>
      <c r="T670" s="491"/>
      <c r="AF670" s="490"/>
      <c r="AG670" s="482"/>
      <c r="AH670" s="491"/>
      <c r="AI670" s="491"/>
    </row>
    <row r="671" spans="9:35">
      <c r="I671" s="1277"/>
      <c r="P671" s="610"/>
      <c r="Q671" s="491"/>
      <c r="R671" s="491"/>
      <c r="S671" s="491"/>
      <c r="T671" s="491"/>
      <c r="AF671" s="490"/>
      <c r="AG671" s="482"/>
      <c r="AH671" s="491"/>
      <c r="AI671" s="491"/>
    </row>
    <row r="672" spans="9:35">
      <c r="I672" s="1277"/>
      <c r="P672" s="610"/>
      <c r="Q672" s="491"/>
      <c r="R672" s="491"/>
      <c r="S672" s="491"/>
      <c r="T672" s="491"/>
      <c r="AF672" s="490"/>
      <c r="AG672" s="482"/>
      <c r="AH672" s="491"/>
      <c r="AI672" s="491"/>
    </row>
    <row r="673" spans="9:35">
      <c r="I673" s="1277"/>
      <c r="P673" s="610"/>
      <c r="Q673" s="491"/>
      <c r="R673" s="491"/>
      <c r="S673" s="491"/>
      <c r="T673" s="491"/>
      <c r="AF673" s="490"/>
      <c r="AG673" s="482"/>
      <c r="AH673" s="491"/>
      <c r="AI673" s="491"/>
    </row>
    <row r="674" spans="9:35">
      <c r="I674" s="1277"/>
      <c r="P674" s="610"/>
      <c r="Q674" s="491"/>
      <c r="R674" s="491"/>
      <c r="S674" s="491"/>
      <c r="T674" s="491"/>
      <c r="AF674" s="490"/>
      <c r="AG674" s="482"/>
      <c r="AH674" s="491"/>
      <c r="AI674" s="491"/>
    </row>
    <row r="675" spans="9:35">
      <c r="I675" s="1277"/>
      <c r="P675" s="610"/>
      <c r="Q675" s="491"/>
      <c r="R675" s="491"/>
      <c r="S675" s="491"/>
      <c r="T675" s="491"/>
      <c r="AF675" s="490"/>
      <c r="AG675" s="482"/>
      <c r="AH675" s="491"/>
      <c r="AI675" s="491"/>
    </row>
    <row r="676" spans="9:35">
      <c r="I676" s="1277"/>
      <c r="P676" s="610"/>
      <c r="Q676" s="491"/>
      <c r="R676" s="491"/>
      <c r="S676" s="491"/>
      <c r="T676" s="491"/>
      <c r="AF676" s="490"/>
      <c r="AG676" s="482"/>
      <c r="AH676" s="491"/>
      <c r="AI676" s="491"/>
    </row>
    <row r="677" spans="9:35">
      <c r="I677" s="1277"/>
      <c r="P677" s="610"/>
      <c r="Q677" s="491"/>
      <c r="R677" s="491"/>
      <c r="S677" s="491"/>
      <c r="T677" s="491"/>
      <c r="AF677" s="490"/>
      <c r="AG677" s="482"/>
      <c r="AH677" s="491"/>
      <c r="AI677" s="491"/>
    </row>
    <row r="678" spans="9:35">
      <c r="I678" s="1277"/>
      <c r="P678" s="610"/>
      <c r="Q678" s="491"/>
      <c r="R678" s="491"/>
      <c r="S678" s="491"/>
      <c r="T678" s="491"/>
      <c r="AF678" s="490"/>
      <c r="AG678" s="482"/>
      <c r="AH678" s="491"/>
      <c r="AI678" s="491"/>
    </row>
    <row r="679" spans="9:35">
      <c r="I679" s="1277"/>
      <c r="P679" s="610"/>
      <c r="Q679" s="491"/>
      <c r="R679" s="491"/>
      <c r="S679" s="491"/>
      <c r="T679" s="491"/>
      <c r="AF679" s="490"/>
      <c r="AG679" s="482"/>
      <c r="AH679" s="491"/>
      <c r="AI679" s="491"/>
    </row>
    <row r="680" spans="9:35">
      <c r="I680" s="1277"/>
      <c r="P680" s="610"/>
      <c r="Q680" s="491"/>
      <c r="R680" s="491"/>
      <c r="S680" s="491"/>
      <c r="T680" s="491"/>
      <c r="AF680" s="490"/>
      <c r="AG680" s="482"/>
      <c r="AH680" s="491"/>
      <c r="AI680" s="491"/>
    </row>
    <row r="681" spans="9:35">
      <c r="I681" s="1277"/>
      <c r="P681" s="610"/>
      <c r="Q681" s="491"/>
      <c r="R681" s="491"/>
      <c r="S681" s="491"/>
      <c r="T681" s="491"/>
      <c r="AF681" s="490"/>
      <c r="AG681" s="482"/>
      <c r="AH681" s="491"/>
      <c r="AI681" s="491"/>
    </row>
    <row r="682" spans="9:35">
      <c r="I682" s="1277"/>
      <c r="P682" s="610"/>
      <c r="Q682" s="491"/>
      <c r="R682" s="491"/>
      <c r="S682" s="491"/>
      <c r="T682" s="491"/>
      <c r="AF682" s="490"/>
      <c r="AG682" s="482"/>
      <c r="AH682" s="491"/>
      <c r="AI682" s="491"/>
    </row>
    <row r="683" spans="9:35">
      <c r="I683" s="1277"/>
      <c r="P683" s="610"/>
      <c r="Q683" s="491"/>
      <c r="R683" s="491"/>
      <c r="S683" s="491"/>
      <c r="T683" s="491"/>
      <c r="AF683" s="490"/>
      <c r="AG683" s="482"/>
      <c r="AH683" s="491"/>
      <c r="AI683" s="491"/>
    </row>
    <row r="684" spans="9:35">
      <c r="I684" s="1277"/>
      <c r="P684" s="610"/>
      <c r="Q684" s="491"/>
      <c r="R684" s="491"/>
      <c r="S684" s="491"/>
      <c r="T684" s="491"/>
      <c r="AF684" s="490"/>
      <c r="AG684" s="482"/>
      <c r="AH684" s="491"/>
      <c r="AI684" s="491"/>
    </row>
    <row r="685" spans="9:35">
      <c r="I685" s="1277"/>
      <c r="P685" s="610"/>
      <c r="Q685" s="491"/>
      <c r="R685" s="491"/>
      <c r="S685" s="491"/>
      <c r="T685" s="491"/>
      <c r="AF685" s="490"/>
      <c r="AG685" s="482"/>
      <c r="AH685" s="491"/>
      <c r="AI685" s="491"/>
    </row>
    <row r="686" spans="9:35">
      <c r="I686" s="1277"/>
      <c r="P686" s="610"/>
      <c r="Q686" s="491"/>
      <c r="R686" s="491"/>
      <c r="S686" s="491"/>
      <c r="T686" s="491"/>
      <c r="AF686" s="490"/>
      <c r="AG686" s="482"/>
      <c r="AH686" s="491"/>
      <c r="AI686" s="491"/>
    </row>
    <row r="687" spans="9:35">
      <c r="I687" s="1277"/>
      <c r="P687" s="610"/>
      <c r="Q687" s="491"/>
      <c r="R687" s="491"/>
      <c r="S687" s="491"/>
      <c r="T687" s="491"/>
      <c r="AF687" s="490"/>
      <c r="AG687" s="482"/>
      <c r="AH687" s="491"/>
      <c r="AI687" s="491"/>
    </row>
    <row r="688" spans="9:35">
      <c r="I688" s="1277"/>
      <c r="P688" s="610"/>
      <c r="Q688" s="491"/>
      <c r="R688" s="491"/>
      <c r="S688" s="491"/>
      <c r="T688" s="491"/>
      <c r="AF688" s="490"/>
      <c r="AG688" s="482"/>
      <c r="AH688" s="491"/>
      <c r="AI688" s="491"/>
    </row>
    <row r="689" spans="9:35">
      <c r="I689" s="1277"/>
      <c r="P689" s="610"/>
      <c r="Q689" s="491"/>
      <c r="R689" s="491"/>
      <c r="S689" s="491"/>
      <c r="T689" s="491"/>
      <c r="AF689" s="490"/>
      <c r="AG689" s="482"/>
      <c r="AH689" s="491"/>
      <c r="AI689" s="491"/>
    </row>
    <row r="690" spans="9:35">
      <c r="I690" s="1277"/>
      <c r="P690" s="610"/>
      <c r="Q690" s="491"/>
      <c r="R690" s="491"/>
      <c r="S690" s="491"/>
      <c r="T690" s="491"/>
      <c r="AF690" s="490"/>
      <c r="AG690" s="482"/>
      <c r="AH690" s="491"/>
      <c r="AI690" s="491"/>
    </row>
    <row r="691" spans="9:35">
      <c r="I691" s="1277"/>
      <c r="P691" s="610"/>
      <c r="Q691" s="491"/>
      <c r="R691" s="491"/>
      <c r="S691" s="491"/>
      <c r="T691" s="491"/>
      <c r="AF691" s="490"/>
      <c r="AG691" s="482"/>
      <c r="AH691" s="491"/>
      <c r="AI691" s="491"/>
    </row>
    <row r="692" spans="9:35">
      <c r="I692" s="1277"/>
      <c r="P692" s="610"/>
      <c r="Q692" s="491"/>
      <c r="R692" s="491"/>
      <c r="S692" s="491"/>
      <c r="T692" s="491"/>
      <c r="AF692" s="490"/>
      <c r="AG692" s="482"/>
      <c r="AH692" s="491"/>
      <c r="AI692" s="491"/>
    </row>
    <row r="693" spans="9:35">
      <c r="I693" s="1277"/>
      <c r="P693" s="610"/>
      <c r="Q693" s="491"/>
      <c r="R693" s="491"/>
      <c r="S693" s="491"/>
      <c r="T693" s="491"/>
      <c r="AF693" s="490"/>
      <c r="AG693" s="482"/>
      <c r="AH693" s="491"/>
      <c r="AI693" s="491"/>
    </row>
    <row r="694" spans="9:35">
      <c r="I694" s="1277"/>
      <c r="P694" s="610"/>
      <c r="Q694" s="491"/>
      <c r="R694" s="491"/>
      <c r="S694" s="491"/>
      <c r="T694" s="491"/>
      <c r="AF694" s="490"/>
      <c r="AG694" s="482"/>
      <c r="AH694" s="491"/>
      <c r="AI694" s="491"/>
    </row>
    <row r="695" spans="9:35">
      <c r="I695" s="1277"/>
      <c r="P695" s="610"/>
      <c r="Q695" s="491"/>
      <c r="R695" s="491"/>
      <c r="S695" s="491"/>
      <c r="T695" s="491"/>
      <c r="AF695" s="490"/>
      <c r="AG695" s="482"/>
      <c r="AH695" s="491"/>
      <c r="AI695" s="491"/>
    </row>
    <row r="696" spans="9:35">
      <c r="I696" s="1277"/>
      <c r="P696" s="610"/>
      <c r="Q696" s="491"/>
      <c r="R696" s="491"/>
      <c r="S696" s="491"/>
      <c r="T696" s="491"/>
      <c r="AF696" s="490"/>
      <c r="AG696" s="482"/>
      <c r="AH696" s="491"/>
      <c r="AI696" s="491"/>
    </row>
    <row r="697" spans="9:35">
      <c r="I697" s="1277"/>
      <c r="P697" s="610"/>
      <c r="Q697" s="491"/>
      <c r="R697" s="491"/>
      <c r="S697" s="491"/>
      <c r="T697" s="491"/>
      <c r="AF697" s="490"/>
      <c r="AG697" s="482"/>
      <c r="AH697" s="491"/>
      <c r="AI697" s="491"/>
    </row>
    <row r="698" spans="9:35">
      <c r="I698" s="1277"/>
      <c r="P698" s="610"/>
      <c r="Q698" s="491"/>
      <c r="R698" s="491"/>
      <c r="S698" s="491"/>
      <c r="T698" s="491"/>
      <c r="AF698" s="490"/>
      <c r="AG698" s="482"/>
      <c r="AH698" s="491"/>
      <c r="AI698" s="491"/>
    </row>
    <row r="699" spans="9:35">
      <c r="I699" s="1277"/>
      <c r="P699" s="610"/>
      <c r="Q699" s="491"/>
      <c r="R699" s="491"/>
      <c r="S699" s="491"/>
      <c r="T699" s="491"/>
      <c r="AF699" s="490"/>
      <c r="AG699" s="482"/>
      <c r="AH699" s="491"/>
      <c r="AI699" s="491"/>
    </row>
    <row r="700" spans="9:35">
      <c r="I700" s="1277"/>
      <c r="P700" s="610"/>
      <c r="Q700" s="491"/>
      <c r="R700" s="491"/>
      <c r="S700" s="491"/>
      <c r="T700" s="491"/>
      <c r="AF700" s="490"/>
      <c r="AG700" s="482"/>
      <c r="AH700" s="491"/>
      <c r="AI700" s="491"/>
    </row>
    <row r="701" spans="9:35">
      <c r="I701" s="1277"/>
      <c r="P701" s="610"/>
      <c r="Q701" s="491"/>
      <c r="R701" s="491"/>
      <c r="S701" s="491"/>
      <c r="T701" s="491"/>
      <c r="AF701" s="490"/>
      <c r="AG701" s="482"/>
      <c r="AH701" s="491"/>
      <c r="AI701" s="491"/>
    </row>
    <row r="702" spans="9:35">
      <c r="I702" s="1277"/>
      <c r="P702" s="610"/>
      <c r="Q702" s="491"/>
      <c r="R702" s="491"/>
      <c r="S702" s="491"/>
      <c r="T702" s="491"/>
      <c r="AF702" s="490"/>
      <c r="AG702" s="482"/>
      <c r="AH702" s="491"/>
      <c r="AI702" s="491"/>
    </row>
    <row r="703" spans="9:35">
      <c r="I703" s="1277"/>
      <c r="P703" s="610"/>
      <c r="Q703" s="491"/>
      <c r="R703" s="491"/>
      <c r="S703" s="491"/>
      <c r="T703" s="491"/>
      <c r="AF703" s="490"/>
      <c r="AG703" s="482"/>
      <c r="AH703" s="491"/>
      <c r="AI703" s="491"/>
    </row>
    <row r="704" spans="9:35">
      <c r="I704" s="1277"/>
      <c r="P704" s="610"/>
      <c r="Q704" s="491"/>
      <c r="R704" s="491"/>
      <c r="S704" s="491"/>
      <c r="T704" s="491"/>
      <c r="AF704" s="490"/>
      <c r="AG704" s="482"/>
      <c r="AH704" s="491"/>
      <c r="AI704" s="491"/>
    </row>
    <row r="705" spans="9:35">
      <c r="I705" s="1277"/>
      <c r="P705" s="610"/>
      <c r="Q705" s="491"/>
      <c r="R705" s="491"/>
      <c r="S705" s="491"/>
      <c r="T705" s="491"/>
      <c r="AF705" s="490"/>
      <c r="AG705" s="482"/>
      <c r="AH705" s="491"/>
      <c r="AI705" s="491"/>
    </row>
    <row r="706" spans="9:35">
      <c r="I706" s="1277"/>
      <c r="P706" s="610"/>
      <c r="Q706" s="491"/>
      <c r="R706" s="491"/>
      <c r="S706" s="491"/>
      <c r="T706" s="491"/>
      <c r="AF706" s="490"/>
      <c r="AG706" s="482"/>
      <c r="AH706" s="491"/>
      <c r="AI706" s="491"/>
    </row>
    <row r="707" spans="9:35">
      <c r="I707" s="1277"/>
      <c r="P707" s="610"/>
      <c r="Q707" s="491"/>
      <c r="R707" s="491"/>
      <c r="S707" s="491"/>
      <c r="T707" s="491"/>
      <c r="AF707" s="490"/>
      <c r="AG707" s="482"/>
      <c r="AH707" s="491"/>
      <c r="AI707" s="491"/>
    </row>
    <row r="708" spans="9:35">
      <c r="I708" s="1277"/>
      <c r="P708" s="610"/>
      <c r="Q708" s="491"/>
      <c r="R708" s="491"/>
      <c r="S708" s="491"/>
      <c r="T708" s="491"/>
      <c r="AF708" s="490"/>
      <c r="AG708" s="482"/>
      <c r="AH708" s="491"/>
      <c r="AI708" s="491"/>
    </row>
    <row r="709" spans="9:35">
      <c r="I709" s="1277"/>
      <c r="P709" s="610"/>
      <c r="Q709" s="491"/>
      <c r="R709" s="491"/>
      <c r="S709" s="491"/>
      <c r="T709" s="491"/>
      <c r="AF709" s="490"/>
      <c r="AG709" s="482"/>
      <c r="AH709" s="491"/>
      <c r="AI709" s="491"/>
    </row>
    <row r="710" spans="9:35">
      <c r="I710" s="1277"/>
      <c r="P710" s="610"/>
      <c r="Q710" s="491"/>
      <c r="R710" s="491"/>
      <c r="S710" s="491"/>
      <c r="T710" s="491"/>
      <c r="AF710" s="490"/>
      <c r="AG710" s="482"/>
      <c r="AH710" s="491"/>
      <c r="AI710" s="491"/>
    </row>
    <row r="711" spans="9:35">
      <c r="I711" s="1277"/>
      <c r="P711" s="610"/>
      <c r="Q711" s="491"/>
      <c r="R711" s="491"/>
      <c r="S711" s="491"/>
      <c r="T711" s="491"/>
      <c r="AF711" s="490"/>
      <c r="AG711" s="482"/>
      <c r="AH711" s="491"/>
      <c r="AI711" s="491"/>
    </row>
    <row r="712" spans="9:35">
      <c r="I712" s="1277"/>
      <c r="P712" s="610"/>
      <c r="Q712" s="491"/>
      <c r="R712" s="491"/>
      <c r="S712" s="491"/>
      <c r="T712" s="491"/>
      <c r="AF712" s="490"/>
      <c r="AG712" s="482"/>
      <c r="AH712" s="491"/>
      <c r="AI712" s="491"/>
    </row>
    <row r="713" spans="9:35">
      <c r="I713" s="1277"/>
      <c r="P713" s="610"/>
      <c r="Q713" s="491"/>
      <c r="R713" s="491"/>
      <c r="S713" s="491"/>
      <c r="T713" s="491"/>
      <c r="AF713" s="490"/>
      <c r="AG713" s="482"/>
      <c r="AH713" s="491"/>
      <c r="AI713" s="491"/>
    </row>
    <row r="714" spans="9:35">
      <c r="I714" s="1277"/>
      <c r="P714" s="610"/>
      <c r="Q714" s="491"/>
      <c r="R714" s="491"/>
      <c r="S714" s="491"/>
      <c r="T714" s="491"/>
      <c r="AF714" s="490"/>
      <c r="AG714" s="482"/>
      <c r="AH714" s="491"/>
      <c r="AI714" s="491"/>
    </row>
    <row r="715" spans="9:35">
      <c r="I715" s="1277"/>
      <c r="P715" s="610"/>
      <c r="Q715" s="491"/>
      <c r="R715" s="491"/>
      <c r="S715" s="491"/>
      <c r="T715" s="491"/>
      <c r="AF715" s="490"/>
      <c r="AG715" s="482"/>
      <c r="AH715" s="491"/>
      <c r="AI715" s="491"/>
    </row>
    <row r="716" spans="9:35">
      <c r="I716" s="1277"/>
      <c r="P716" s="610"/>
      <c r="Q716" s="491"/>
      <c r="R716" s="491"/>
      <c r="S716" s="491"/>
      <c r="T716" s="491"/>
      <c r="AF716" s="490"/>
      <c r="AG716" s="482"/>
      <c r="AH716" s="491"/>
      <c r="AI716" s="491"/>
    </row>
    <row r="717" spans="9:35">
      <c r="I717" s="1277"/>
      <c r="P717" s="610"/>
      <c r="Q717" s="491"/>
      <c r="R717" s="491"/>
      <c r="S717" s="491"/>
      <c r="T717" s="491"/>
      <c r="AF717" s="490"/>
      <c r="AG717" s="482"/>
      <c r="AH717" s="491"/>
      <c r="AI717" s="491"/>
    </row>
    <row r="718" spans="9:35">
      <c r="I718" s="1277"/>
      <c r="P718" s="610"/>
      <c r="Q718" s="491"/>
      <c r="R718" s="491"/>
      <c r="S718" s="491"/>
      <c r="T718" s="491"/>
      <c r="AF718" s="490"/>
      <c r="AG718" s="482"/>
      <c r="AH718" s="491"/>
      <c r="AI718" s="491"/>
    </row>
    <row r="719" spans="9:35">
      <c r="I719" s="1277"/>
      <c r="P719" s="610"/>
      <c r="Q719" s="491"/>
      <c r="R719" s="491"/>
      <c r="S719" s="491"/>
      <c r="T719" s="491"/>
      <c r="AF719" s="490"/>
      <c r="AG719" s="482"/>
      <c r="AH719" s="491"/>
      <c r="AI719" s="491"/>
    </row>
    <row r="720" spans="9:35">
      <c r="I720" s="1277"/>
      <c r="P720" s="610"/>
      <c r="Q720" s="491"/>
      <c r="R720" s="491"/>
      <c r="S720" s="491"/>
      <c r="T720" s="491"/>
      <c r="AF720" s="490"/>
      <c r="AG720" s="482"/>
      <c r="AH720" s="491"/>
      <c r="AI720" s="491"/>
    </row>
    <row r="721" spans="9:35">
      <c r="I721" s="1277"/>
      <c r="P721" s="610"/>
      <c r="Q721" s="491"/>
      <c r="R721" s="491"/>
      <c r="S721" s="491"/>
      <c r="T721" s="491"/>
      <c r="AF721" s="490"/>
      <c r="AG721" s="482"/>
      <c r="AH721" s="491"/>
      <c r="AI721" s="491"/>
    </row>
    <row r="722" spans="9:35">
      <c r="I722" s="1277"/>
      <c r="P722" s="610"/>
      <c r="Q722" s="491"/>
      <c r="R722" s="491"/>
      <c r="S722" s="491"/>
      <c r="T722" s="491"/>
      <c r="AF722" s="490"/>
      <c r="AG722" s="482"/>
      <c r="AH722" s="491"/>
      <c r="AI722" s="491"/>
    </row>
    <row r="723" spans="9:35">
      <c r="I723" s="1277"/>
      <c r="P723" s="610"/>
      <c r="Q723" s="491"/>
      <c r="R723" s="491"/>
      <c r="S723" s="491"/>
      <c r="T723" s="491"/>
      <c r="AF723" s="490"/>
      <c r="AG723" s="482"/>
      <c r="AH723" s="491"/>
      <c r="AI723" s="491"/>
    </row>
    <row r="724" spans="9:35">
      <c r="I724" s="1277"/>
      <c r="P724" s="610"/>
      <c r="Q724" s="491"/>
      <c r="R724" s="491"/>
      <c r="S724" s="491"/>
      <c r="T724" s="491"/>
      <c r="AF724" s="490"/>
      <c r="AG724" s="482"/>
      <c r="AH724" s="491"/>
      <c r="AI724" s="491"/>
    </row>
    <row r="725" spans="9:35">
      <c r="I725" s="1277"/>
      <c r="P725" s="610"/>
      <c r="Q725" s="491"/>
      <c r="R725" s="491"/>
      <c r="S725" s="491"/>
      <c r="T725" s="491"/>
      <c r="AF725" s="490"/>
      <c r="AG725" s="482"/>
      <c r="AH725" s="491"/>
      <c r="AI725" s="491"/>
    </row>
    <row r="726" spans="9:35">
      <c r="I726" s="1277"/>
      <c r="P726" s="610"/>
      <c r="Q726" s="491"/>
      <c r="R726" s="491"/>
      <c r="S726" s="491"/>
      <c r="T726" s="491"/>
      <c r="AF726" s="490"/>
      <c r="AG726" s="482"/>
      <c r="AH726" s="491"/>
      <c r="AI726" s="491"/>
    </row>
  </sheetData>
  <autoFilter ref="A6:BW680">
    <filterColumn colId="11" showButton="0"/>
    <filterColumn colId="12" showButton="0"/>
    <filterColumn colId="13" showButton="0"/>
    <filterColumn colId="14" showButton="0"/>
    <filterColumn colId="17" showButton="0"/>
    <filterColumn colId="26" showButton="0"/>
    <filterColumn colId="27" showButton="0"/>
    <filterColumn colId="28" showButton="0"/>
    <filterColumn colId="36" showButton="0"/>
    <filterColumn colId="38" showButton="0"/>
    <filterColumn colId="40" showButton="0"/>
    <filterColumn colId="42" showButton="0"/>
    <filterColumn colId="44" showButton="0"/>
    <filterColumn colId="46" showButton="0"/>
    <filterColumn colId="48" showButton="0"/>
    <filterColumn colId="50" showButton="0"/>
  </autoFilter>
  <mergeCells count="2133">
    <mergeCell ref="D614:I614"/>
    <mergeCell ref="D615:I615"/>
    <mergeCell ref="D607:I607"/>
    <mergeCell ref="D608:I608"/>
    <mergeCell ref="D610:I610"/>
    <mergeCell ref="D611:I611"/>
    <mergeCell ref="D612:I612"/>
    <mergeCell ref="D613:I613"/>
    <mergeCell ref="D598:I598"/>
    <mergeCell ref="D599:I599"/>
    <mergeCell ref="D601:I601"/>
    <mergeCell ref="D602:I602"/>
    <mergeCell ref="D604:I604"/>
    <mergeCell ref="D605:I605"/>
    <mergeCell ref="D589:I589"/>
    <mergeCell ref="D590:I590"/>
    <mergeCell ref="D592:I592"/>
    <mergeCell ref="D593:I593"/>
    <mergeCell ref="D595:I595"/>
    <mergeCell ref="D596:I596"/>
    <mergeCell ref="D580:I580"/>
    <mergeCell ref="D581:I581"/>
    <mergeCell ref="D583:I583"/>
    <mergeCell ref="D584:I584"/>
    <mergeCell ref="D586:I586"/>
    <mergeCell ref="D587:I587"/>
    <mergeCell ref="AE570:AE572"/>
    <mergeCell ref="L572:O572"/>
    <mergeCell ref="D574:I574"/>
    <mergeCell ref="D575:I575"/>
    <mergeCell ref="D577:I577"/>
    <mergeCell ref="D578:I578"/>
    <mergeCell ref="AX558:AX561"/>
    <mergeCell ref="AY558:AY561"/>
    <mergeCell ref="AZ558:AZ561"/>
    <mergeCell ref="K562:K566"/>
    <mergeCell ref="AE567:AE569"/>
    <mergeCell ref="L569:O569"/>
    <mergeCell ref="AR558:AR561"/>
    <mergeCell ref="AS558:AS561"/>
    <mergeCell ref="AT558:AT561"/>
    <mergeCell ref="AU558:AU561"/>
    <mergeCell ref="AV558:AV561"/>
    <mergeCell ref="AW558:AW561"/>
    <mergeCell ref="AL558:AL561"/>
    <mergeCell ref="AM558:AM561"/>
    <mergeCell ref="AN558:AN561"/>
    <mergeCell ref="AO558:AO561"/>
    <mergeCell ref="AP558:AP561"/>
    <mergeCell ref="AQ558:AQ561"/>
    <mergeCell ref="AV555:AV557"/>
    <mergeCell ref="AW555:AW557"/>
    <mergeCell ref="AX555:AX557"/>
    <mergeCell ref="AY555:AY557"/>
    <mergeCell ref="AZ555:AZ557"/>
    <mergeCell ref="K558:K561"/>
    <mergeCell ref="AE558:AE561"/>
    <mergeCell ref="AF558:AF561"/>
    <mergeCell ref="AG558:AG561"/>
    <mergeCell ref="AK558:AK561"/>
    <mergeCell ref="AP555:AP557"/>
    <mergeCell ref="AQ555:AQ557"/>
    <mergeCell ref="AR555:AR557"/>
    <mergeCell ref="AS555:AS557"/>
    <mergeCell ref="AT555:AT557"/>
    <mergeCell ref="AU555:AU557"/>
    <mergeCell ref="AE555:AE557"/>
    <mergeCell ref="AK555:AK557"/>
    <mergeCell ref="AL555:AL557"/>
    <mergeCell ref="AM555:AM557"/>
    <mergeCell ref="AN555:AN557"/>
    <mergeCell ref="AO555:AO557"/>
    <mergeCell ref="K512:K522"/>
    <mergeCell ref="K526:K528"/>
    <mergeCell ref="K529:K531"/>
    <mergeCell ref="K532:K534"/>
    <mergeCell ref="K544:K551"/>
    <mergeCell ref="K555:K557"/>
    <mergeCell ref="K487:K489"/>
    <mergeCell ref="K490:K492"/>
    <mergeCell ref="K493:K495"/>
    <mergeCell ref="K499:K501"/>
    <mergeCell ref="K502:K504"/>
    <mergeCell ref="B505:B506"/>
    <mergeCell ref="K505:K508"/>
    <mergeCell ref="K463:K466"/>
    <mergeCell ref="K467:K469"/>
    <mergeCell ref="K470:K474"/>
    <mergeCell ref="K475:K476"/>
    <mergeCell ref="K482:K486"/>
    <mergeCell ref="AE482:AE486"/>
    <mergeCell ref="AX445:AX447"/>
    <mergeCell ref="AY445:AY447"/>
    <mergeCell ref="AZ445:AZ447"/>
    <mergeCell ref="K448:K450"/>
    <mergeCell ref="K451:K453"/>
    <mergeCell ref="K457:K462"/>
    <mergeCell ref="AI457:AI458"/>
    <mergeCell ref="AR445:AR447"/>
    <mergeCell ref="AS445:AS447"/>
    <mergeCell ref="AT445:AT447"/>
    <mergeCell ref="AU445:AU447"/>
    <mergeCell ref="AV445:AV447"/>
    <mergeCell ref="AW445:AW447"/>
    <mergeCell ref="AL445:AL447"/>
    <mergeCell ref="AM445:AM447"/>
    <mergeCell ref="AN445:AN447"/>
    <mergeCell ref="AO445:AO447"/>
    <mergeCell ref="AP445:AP447"/>
    <mergeCell ref="AQ445:AQ447"/>
    <mergeCell ref="AV442:AV444"/>
    <mergeCell ref="AW442:AW444"/>
    <mergeCell ref="AX442:AX444"/>
    <mergeCell ref="AY442:AY444"/>
    <mergeCell ref="AZ442:AZ444"/>
    <mergeCell ref="K445:K447"/>
    <mergeCell ref="AE445:AE447"/>
    <mergeCell ref="AF445:AF447"/>
    <mergeCell ref="AG445:AG447"/>
    <mergeCell ref="AK445:AK447"/>
    <mergeCell ref="AP442:AP444"/>
    <mergeCell ref="AQ442:AQ444"/>
    <mergeCell ref="AR442:AR444"/>
    <mergeCell ref="AS442:AS444"/>
    <mergeCell ref="AT442:AT444"/>
    <mergeCell ref="AU442:AU444"/>
    <mergeCell ref="AZ439:AZ441"/>
    <mergeCell ref="K442:K444"/>
    <mergeCell ref="AE442:AE444"/>
    <mergeCell ref="AF442:AF444"/>
    <mergeCell ref="AG442:AG444"/>
    <mergeCell ref="AK442:AK444"/>
    <mergeCell ref="AL442:AL444"/>
    <mergeCell ref="AM442:AM444"/>
    <mergeCell ref="AN442:AN444"/>
    <mergeCell ref="AO442:AO444"/>
    <mergeCell ref="AT439:AT441"/>
    <mergeCell ref="AU439:AU441"/>
    <mergeCell ref="AV439:AV441"/>
    <mergeCell ref="AW439:AW441"/>
    <mergeCell ref="AX439:AX441"/>
    <mergeCell ref="AY439:AY441"/>
    <mergeCell ref="AN439:AN441"/>
    <mergeCell ref="AO439:AO441"/>
    <mergeCell ref="AP439:AP441"/>
    <mergeCell ref="AQ439:AQ441"/>
    <mergeCell ref="AR439:AR441"/>
    <mergeCell ref="AS439:AS441"/>
    <mergeCell ref="AX436:AX438"/>
    <mergeCell ref="AY436:AY438"/>
    <mergeCell ref="AZ436:AZ438"/>
    <mergeCell ref="K439:K441"/>
    <mergeCell ref="AE439:AE441"/>
    <mergeCell ref="AF439:AF441"/>
    <mergeCell ref="AG439:AG441"/>
    <mergeCell ref="AK439:AK441"/>
    <mergeCell ref="AL439:AL441"/>
    <mergeCell ref="AM439:AM441"/>
    <mergeCell ref="AR436:AR438"/>
    <mergeCell ref="AS436:AS438"/>
    <mergeCell ref="AT436:AT438"/>
    <mergeCell ref="AU436:AU438"/>
    <mergeCell ref="AV436:AV438"/>
    <mergeCell ref="AW436:AW438"/>
    <mergeCell ref="AL436:AL438"/>
    <mergeCell ref="AM436:AM438"/>
    <mergeCell ref="AN436:AN438"/>
    <mergeCell ref="AO436:AO438"/>
    <mergeCell ref="AP436:AP438"/>
    <mergeCell ref="AQ436:AQ438"/>
    <mergeCell ref="K436:K438"/>
    <mergeCell ref="AE436:AE438"/>
    <mergeCell ref="AF436:AF438"/>
    <mergeCell ref="AG436:AG438"/>
    <mergeCell ref="AK436:AK438"/>
    <mergeCell ref="AP433:AP435"/>
    <mergeCell ref="AQ433:AQ435"/>
    <mergeCell ref="AR433:AR435"/>
    <mergeCell ref="AS433:AS435"/>
    <mergeCell ref="AT433:AT435"/>
    <mergeCell ref="AU433:AU435"/>
    <mergeCell ref="AG433:AG435"/>
    <mergeCell ref="AK433:AK435"/>
    <mergeCell ref="AL433:AL435"/>
    <mergeCell ref="AM433:AM435"/>
    <mergeCell ref="AN433:AN435"/>
    <mergeCell ref="AO433:AO435"/>
    <mergeCell ref="K424:K426"/>
    <mergeCell ref="K427:K429"/>
    <mergeCell ref="K430:K432"/>
    <mergeCell ref="K433:K435"/>
    <mergeCell ref="AE433:AE435"/>
    <mergeCell ref="AF433:AF435"/>
    <mergeCell ref="K414:K417"/>
    <mergeCell ref="AE414:AE417"/>
    <mergeCell ref="K418:K420"/>
    <mergeCell ref="AE418:AE420"/>
    <mergeCell ref="K421:K423"/>
    <mergeCell ref="AE421:AE423"/>
    <mergeCell ref="AV400:AV402"/>
    <mergeCell ref="AW400:AW402"/>
    <mergeCell ref="AX400:AX402"/>
    <mergeCell ref="AY400:AY402"/>
    <mergeCell ref="AZ400:AZ402"/>
    <mergeCell ref="K403:K413"/>
    <mergeCell ref="AP400:AP402"/>
    <mergeCell ref="AQ400:AQ402"/>
    <mergeCell ref="AR400:AR402"/>
    <mergeCell ref="AS400:AS402"/>
    <mergeCell ref="AT400:AT402"/>
    <mergeCell ref="AU400:AU402"/>
    <mergeCell ref="AV433:AV435"/>
    <mergeCell ref="AW433:AW435"/>
    <mergeCell ref="AX433:AX435"/>
    <mergeCell ref="AY433:AY435"/>
    <mergeCell ref="AZ433:AZ435"/>
    <mergeCell ref="AY397:AY399"/>
    <mergeCell ref="AZ397:AZ399"/>
    <mergeCell ref="K400:K402"/>
    <mergeCell ref="AF400:AF402"/>
    <mergeCell ref="AG400:AG402"/>
    <mergeCell ref="AK400:AK402"/>
    <mergeCell ref="AL400:AL402"/>
    <mergeCell ref="AM400:AM402"/>
    <mergeCell ref="AN400:AN402"/>
    <mergeCell ref="AO400:AO402"/>
    <mergeCell ref="AS397:AS399"/>
    <mergeCell ref="AT397:AT399"/>
    <mergeCell ref="AU397:AU399"/>
    <mergeCell ref="AV397:AV399"/>
    <mergeCell ref="AW397:AW399"/>
    <mergeCell ref="AX397:AX399"/>
    <mergeCell ref="AM397:AM399"/>
    <mergeCell ref="AN397:AN399"/>
    <mergeCell ref="AO397:AO399"/>
    <mergeCell ref="AP397:AP399"/>
    <mergeCell ref="AQ397:AQ399"/>
    <mergeCell ref="AR397:AR399"/>
    <mergeCell ref="AV394:AV396"/>
    <mergeCell ref="AW394:AW396"/>
    <mergeCell ref="AX394:AX396"/>
    <mergeCell ref="AY394:AY396"/>
    <mergeCell ref="AZ394:AZ396"/>
    <mergeCell ref="K397:K399"/>
    <mergeCell ref="AF397:AF399"/>
    <mergeCell ref="AG397:AG399"/>
    <mergeCell ref="AK397:AK399"/>
    <mergeCell ref="AL397:AL399"/>
    <mergeCell ref="AP394:AP396"/>
    <mergeCell ref="AQ394:AQ396"/>
    <mergeCell ref="AR394:AR396"/>
    <mergeCell ref="AS394:AS396"/>
    <mergeCell ref="AT394:AT396"/>
    <mergeCell ref="AU394:AU396"/>
    <mergeCell ref="AY391:AY393"/>
    <mergeCell ref="AZ391:AZ393"/>
    <mergeCell ref="K394:K396"/>
    <mergeCell ref="AF394:AF396"/>
    <mergeCell ref="AG394:AG396"/>
    <mergeCell ref="AK394:AK396"/>
    <mergeCell ref="AL394:AL396"/>
    <mergeCell ref="AM394:AM396"/>
    <mergeCell ref="AN394:AN396"/>
    <mergeCell ref="AO394:AO396"/>
    <mergeCell ref="AS391:AS393"/>
    <mergeCell ref="AT391:AT393"/>
    <mergeCell ref="AU391:AU393"/>
    <mergeCell ref="AV391:AV393"/>
    <mergeCell ref="AW391:AW393"/>
    <mergeCell ref="AX391:AX393"/>
    <mergeCell ref="AM391:AM393"/>
    <mergeCell ref="AN391:AN393"/>
    <mergeCell ref="AO391:AO393"/>
    <mergeCell ref="AP391:AP393"/>
    <mergeCell ref="AQ391:AQ393"/>
    <mergeCell ref="AR391:AR393"/>
    <mergeCell ref="K391:K393"/>
    <mergeCell ref="AE391:AE393"/>
    <mergeCell ref="AF391:AF393"/>
    <mergeCell ref="AG391:AG393"/>
    <mergeCell ref="AK391:AK393"/>
    <mergeCell ref="AL391:AL393"/>
    <mergeCell ref="AU388:AU390"/>
    <mergeCell ref="AV388:AV390"/>
    <mergeCell ref="AW388:AW390"/>
    <mergeCell ref="AX388:AX390"/>
    <mergeCell ref="AY388:AY390"/>
    <mergeCell ref="AZ388:AZ390"/>
    <mergeCell ref="AO388:AO390"/>
    <mergeCell ref="AP388:AP390"/>
    <mergeCell ref="AQ388:AQ390"/>
    <mergeCell ref="AR388:AR390"/>
    <mergeCell ref="AS388:AS390"/>
    <mergeCell ref="AT388:AT390"/>
    <mergeCell ref="AX385:AX387"/>
    <mergeCell ref="AY385:AY387"/>
    <mergeCell ref="AZ385:AZ387"/>
    <mergeCell ref="K388:K390"/>
    <mergeCell ref="AF388:AF390"/>
    <mergeCell ref="AG388:AG390"/>
    <mergeCell ref="AK388:AK390"/>
    <mergeCell ref="AL388:AL390"/>
    <mergeCell ref="AM388:AM390"/>
    <mergeCell ref="AN388:AN390"/>
    <mergeCell ref="AR385:AR387"/>
    <mergeCell ref="AS385:AS387"/>
    <mergeCell ref="AT385:AT387"/>
    <mergeCell ref="AU385:AU387"/>
    <mergeCell ref="AV385:AV387"/>
    <mergeCell ref="AW385:AW387"/>
    <mergeCell ref="AL385:AL387"/>
    <mergeCell ref="AM385:AM387"/>
    <mergeCell ref="AN385:AN387"/>
    <mergeCell ref="AO385:AO387"/>
    <mergeCell ref="AP385:AP387"/>
    <mergeCell ref="AQ385:AQ387"/>
    <mergeCell ref="AV382:AV384"/>
    <mergeCell ref="AW382:AW384"/>
    <mergeCell ref="AX382:AX384"/>
    <mergeCell ref="AY382:AY384"/>
    <mergeCell ref="AZ382:AZ384"/>
    <mergeCell ref="K385:K387"/>
    <mergeCell ref="AE385:AE387"/>
    <mergeCell ref="AF385:AF387"/>
    <mergeCell ref="AG385:AG387"/>
    <mergeCell ref="AK385:AK387"/>
    <mergeCell ref="AP382:AP384"/>
    <mergeCell ref="AQ382:AQ384"/>
    <mergeCell ref="AR382:AR384"/>
    <mergeCell ref="AS382:AS384"/>
    <mergeCell ref="AT382:AT384"/>
    <mergeCell ref="AU382:AU384"/>
    <mergeCell ref="AZ379:AZ381"/>
    <mergeCell ref="K382:K384"/>
    <mergeCell ref="AE382:AE384"/>
    <mergeCell ref="AF382:AF384"/>
    <mergeCell ref="AG382:AG384"/>
    <mergeCell ref="AK382:AK384"/>
    <mergeCell ref="AL382:AL384"/>
    <mergeCell ref="AM382:AM384"/>
    <mergeCell ref="AN382:AN384"/>
    <mergeCell ref="AO382:AO384"/>
    <mergeCell ref="AT379:AT381"/>
    <mergeCell ref="AU379:AU381"/>
    <mergeCell ref="AV379:AV381"/>
    <mergeCell ref="AW379:AW381"/>
    <mergeCell ref="AX379:AX381"/>
    <mergeCell ref="AY379:AY381"/>
    <mergeCell ref="AN379:AN381"/>
    <mergeCell ref="AO379:AO381"/>
    <mergeCell ref="AP379:AP381"/>
    <mergeCell ref="AQ379:AQ381"/>
    <mergeCell ref="AR379:AR381"/>
    <mergeCell ref="AS379:AS381"/>
    <mergeCell ref="AX376:AX378"/>
    <mergeCell ref="AY376:AY378"/>
    <mergeCell ref="AZ376:AZ378"/>
    <mergeCell ref="K379:K381"/>
    <mergeCell ref="AE379:AE381"/>
    <mergeCell ref="AF379:AF381"/>
    <mergeCell ref="AG379:AG381"/>
    <mergeCell ref="AK379:AK381"/>
    <mergeCell ref="AL379:AL381"/>
    <mergeCell ref="AM379:AM381"/>
    <mergeCell ref="AR376:AR378"/>
    <mergeCell ref="AS376:AS378"/>
    <mergeCell ref="AT376:AT378"/>
    <mergeCell ref="AU376:AU378"/>
    <mergeCell ref="AV376:AV378"/>
    <mergeCell ref="AW376:AW378"/>
    <mergeCell ref="AL376:AL378"/>
    <mergeCell ref="AM376:AM378"/>
    <mergeCell ref="AN376:AN378"/>
    <mergeCell ref="AO376:AO378"/>
    <mergeCell ref="AP376:AP378"/>
    <mergeCell ref="AQ376:AQ378"/>
    <mergeCell ref="K376:K378"/>
    <mergeCell ref="AE376:AE378"/>
    <mergeCell ref="AF376:AF378"/>
    <mergeCell ref="AG376:AG378"/>
    <mergeCell ref="AK376:AK378"/>
    <mergeCell ref="AV373:AV375"/>
    <mergeCell ref="AW373:AW375"/>
    <mergeCell ref="AX373:AX375"/>
    <mergeCell ref="AY373:AY375"/>
    <mergeCell ref="AZ373:AZ375"/>
    <mergeCell ref="AE374:AE375"/>
    <mergeCell ref="AP373:AP375"/>
    <mergeCell ref="AQ373:AQ375"/>
    <mergeCell ref="AR373:AR375"/>
    <mergeCell ref="AS373:AS375"/>
    <mergeCell ref="AT373:AT375"/>
    <mergeCell ref="AU373:AU375"/>
    <mergeCell ref="AY370:AY372"/>
    <mergeCell ref="AZ370:AZ372"/>
    <mergeCell ref="K373:K375"/>
    <mergeCell ref="AF373:AF375"/>
    <mergeCell ref="AG373:AG375"/>
    <mergeCell ref="AK373:AK375"/>
    <mergeCell ref="AL373:AL375"/>
    <mergeCell ref="AM373:AM375"/>
    <mergeCell ref="AN373:AN375"/>
    <mergeCell ref="AO373:AO375"/>
    <mergeCell ref="AS370:AS372"/>
    <mergeCell ref="AT370:AT372"/>
    <mergeCell ref="AU370:AU372"/>
    <mergeCell ref="AV370:AV372"/>
    <mergeCell ref="AW370:AW372"/>
    <mergeCell ref="AX370:AX372"/>
    <mergeCell ref="AM370:AM372"/>
    <mergeCell ref="AN370:AN372"/>
    <mergeCell ref="AO370:AO372"/>
    <mergeCell ref="AP370:AP372"/>
    <mergeCell ref="AQ370:AQ372"/>
    <mergeCell ref="AR370:AR372"/>
    <mergeCell ref="K370:K372"/>
    <mergeCell ref="AE370:AE372"/>
    <mergeCell ref="AF370:AF372"/>
    <mergeCell ref="AG370:AG372"/>
    <mergeCell ref="AK370:AK372"/>
    <mergeCell ref="AL370:AL372"/>
    <mergeCell ref="L375:O375"/>
    <mergeCell ref="AU359:AU369"/>
    <mergeCell ref="AV359:AV369"/>
    <mergeCell ref="AW359:AW369"/>
    <mergeCell ref="AX359:AX369"/>
    <mergeCell ref="AY359:AY369"/>
    <mergeCell ref="AZ359:AZ369"/>
    <mergeCell ref="AO359:AO369"/>
    <mergeCell ref="AP359:AP369"/>
    <mergeCell ref="AQ359:AQ369"/>
    <mergeCell ref="AR359:AR369"/>
    <mergeCell ref="AS359:AS369"/>
    <mergeCell ref="AT359:AT369"/>
    <mergeCell ref="AY349:AY351"/>
    <mergeCell ref="AZ349:AZ351"/>
    <mergeCell ref="K352:K354"/>
    <mergeCell ref="K359:K369"/>
    <mergeCell ref="AF359:AF369"/>
    <mergeCell ref="AG359:AG369"/>
    <mergeCell ref="AK359:AK369"/>
    <mergeCell ref="AL359:AL369"/>
    <mergeCell ref="AM359:AM369"/>
    <mergeCell ref="AN359:AN369"/>
    <mergeCell ref="AS349:AS351"/>
    <mergeCell ref="AT349:AT351"/>
    <mergeCell ref="AU349:AU351"/>
    <mergeCell ref="AV349:AV351"/>
    <mergeCell ref="AW349:AW351"/>
    <mergeCell ref="AX349:AX351"/>
    <mergeCell ref="AM349:AM351"/>
    <mergeCell ref="AN349:AN351"/>
    <mergeCell ref="AO349:AO351"/>
    <mergeCell ref="AP349:AP351"/>
    <mergeCell ref="AQ349:AQ351"/>
    <mergeCell ref="AR349:AR351"/>
    <mergeCell ref="AX346:AX348"/>
    <mergeCell ref="AY346:AY348"/>
    <mergeCell ref="AZ346:AZ348"/>
    <mergeCell ref="L348:O348"/>
    <mergeCell ref="K349:K351"/>
    <mergeCell ref="AE349:AE351"/>
    <mergeCell ref="AF349:AF351"/>
    <mergeCell ref="AG349:AG351"/>
    <mergeCell ref="AK349:AK351"/>
    <mergeCell ref="AL349:AL351"/>
    <mergeCell ref="AR346:AR348"/>
    <mergeCell ref="AS346:AS348"/>
    <mergeCell ref="AT346:AT348"/>
    <mergeCell ref="AU346:AU348"/>
    <mergeCell ref="AV346:AV348"/>
    <mergeCell ref="AW346:AW348"/>
    <mergeCell ref="AL346:AL348"/>
    <mergeCell ref="AM346:AM348"/>
    <mergeCell ref="AN346:AN348"/>
    <mergeCell ref="AO346:AO348"/>
    <mergeCell ref="AP346:AP348"/>
    <mergeCell ref="AQ346:AQ348"/>
    <mergeCell ref="K346:K348"/>
    <mergeCell ref="AE346:AE348"/>
    <mergeCell ref="AF346:AF348"/>
    <mergeCell ref="AG346:AG348"/>
    <mergeCell ref="AK346:AK348"/>
    <mergeCell ref="AU343:AU345"/>
    <mergeCell ref="AV343:AV345"/>
    <mergeCell ref="AW343:AW345"/>
    <mergeCell ref="AX343:AX345"/>
    <mergeCell ref="AY343:AY345"/>
    <mergeCell ref="AZ343:AZ345"/>
    <mergeCell ref="AO343:AO345"/>
    <mergeCell ref="AP343:AP345"/>
    <mergeCell ref="AQ343:AQ345"/>
    <mergeCell ref="AR343:AR345"/>
    <mergeCell ref="AS343:AS345"/>
    <mergeCell ref="AT343:AT345"/>
    <mergeCell ref="AY340:AY342"/>
    <mergeCell ref="AZ340:AZ342"/>
    <mergeCell ref="K343:K345"/>
    <mergeCell ref="AE343:AE345"/>
    <mergeCell ref="AF343:AF345"/>
    <mergeCell ref="AG343:AG345"/>
    <mergeCell ref="AK343:AK345"/>
    <mergeCell ref="AL343:AL345"/>
    <mergeCell ref="AM343:AM345"/>
    <mergeCell ref="AN343:AN345"/>
    <mergeCell ref="AS340:AS342"/>
    <mergeCell ref="AT340:AT342"/>
    <mergeCell ref="AU340:AU342"/>
    <mergeCell ref="AV340:AV342"/>
    <mergeCell ref="AW340:AW342"/>
    <mergeCell ref="AX340:AX342"/>
    <mergeCell ref="AM340:AM342"/>
    <mergeCell ref="AN340:AN342"/>
    <mergeCell ref="AO340:AO342"/>
    <mergeCell ref="AP340:AP342"/>
    <mergeCell ref="AQ340:AQ342"/>
    <mergeCell ref="AR340:AR342"/>
    <mergeCell ref="K340:K342"/>
    <mergeCell ref="AE340:AE342"/>
    <mergeCell ref="AF340:AF342"/>
    <mergeCell ref="AG340:AG342"/>
    <mergeCell ref="AK340:AK342"/>
    <mergeCell ref="AL340:AL342"/>
    <mergeCell ref="L345:O345"/>
    <mergeCell ref="AU337:AU339"/>
    <mergeCell ref="AV337:AV339"/>
    <mergeCell ref="AW337:AW339"/>
    <mergeCell ref="AX337:AX339"/>
    <mergeCell ref="AY337:AY339"/>
    <mergeCell ref="AZ337:AZ339"/>
    <mergeCell ref="AO337:AO339"/>
    <mergeCell ref="AP337:AP339"/>
    <mergeCell ref="AQ337:AQ339"/>
    <mergeCell ref="AR337:AR339"/>
    <mergeCell ref="AS337:AS339"/>
    <mergeCell ref="AT337:AT339"/>
    <mergeCell ref="AY333:AY336"/>
    <mergeCell ref="AZ333:AZ336"/>
    <mergeCell ref="K337:K339"/>
    <mergeCell ref="AE337:AE339"/>
    <mergeCell ref="AF337:AF339"/>
    <mergeCell ref="AG337:AG339"/>
    <mergeCell ref="AK337:AK339"/>
    <mergeCell ref="AL337:AL339"/>
    <mergeCell ref="AM337:AM339"/>
    <mergeCell ref="AN337:AN339"/>
    <mergeCell ref="AS333:AS336"/>
    <mergeCell ref="AT333:AT336"/>
    <mergeCell ref="AU333:AU336"/>
    <mergeCell ref="AV333:AV336"/>
    <mergeCell ref="AW333:AW336"/>
    <mergeCell ref="AX333:AX336"/>
    <mergeCell ref="AM333:AM336"/>
    <mergeCell ref="AN333:AN336"/>
    <mergeCell ref="AO333:AO336"/>
    <mergeCell ref="AP333:AP336"/>
    <mergeCell ref="AQ333:AQ336"/>
    <mergeCell ref="AR333:AR336"/>
    <mergeCell ref="AV328:AV332"/>
    <mergeCell ref="AW328:AW332"/>
    <mergeCell ref="AX328:AX332"/>
    <mergeCell ref="AY328:AY332"/>
    <mergeCell ref="AZ328:AZ332"/>
    <mergeCell ref="K333:K336"/>
    <mergeCell ref="AF333:AF336"/>
    <mergeCell ref="AG333:AG336"/>
    <mergeCell ref="AK333:AK336"/>
    <mergeCell ref="AL333:AL336"/>
    <mergeCell ref="AP328:AP332"/>
    <mergeCell ref="AQ328:AQ332"/>
    <mergeCell ref="AR328:AR332"/>
    <mergeCell ref="AS328:AS332"/>
    <mergeCell ref="AT328:AT332"/>
    <mergeCell ref="AU328:AU332"/>
    <mergeCell ref="AY325:AY327"/>
    <mergeCell ref="AZ325:AZ327"/>
    <mergeCell ref="K328:K332"/>
    <mergeCell ref="AF328:AF332"/>
    <mergeCell ref="AG328:AG332"/>
    <mergeCell ref="AK328:AK332"/>
    <mergeCell ref="AL328:AL332"/>
    <mergeCell ref="AM328:AM332"/>
    <mergeCell ref="AN328:AN332"/>
    <mergeCell ref="AO328:AO332"/>
    <mergeCell ref="AS325:AS327"/>
    <mergeCell ref="AT325:AT327"/>
    <mergeCell ref="AU325:AU327"/>
    <mergeCell ref="AV325:AV327"/>
    <mergeCell ref="AW325:AW327"/>
    <mergeCell ref="AX325:AX327"/>
    <mergeCell ref="AM325:AM327"/>
    <mergeCell ref="AN325:AN327"/>
    <mergeCell ref="AO325:AO327"/>
    <mergeCell ref="AP325:AP327"/>
    <mergeCell ref="AQ325:AQ327"/>
    <mergeCell ref="AR325:AR327"/>
    <mergeCell ref="AV322:AV324"/>
    <mergeCell ref="AW322:AW324"/>
    <mergeCell ref="AX322:AX324"/>
    <mergeCell ref="AY322:AY324"/>
    <mergeCell ref="AZ322:AZ324"/>
    <mergeCell ref="K325:K327"/>
    <mergeCell ref="AF325:AF327"/>
    <mergeCell ref="AG325:AG327"/>
    <mergeCell ref="AK325:AK327"/>
    <mergeCell ref="AL325:AL327"/>
    <mergeCell ref="AP322:AP324"/>
    <mergeCell ref="AQ322:AQ324"/>
    <mergeCell ref="AR322:AR324"/>
    <mergeCell ref="AS322:AS324"/>
    <mergeCell ref="AT322:AT324"/>
    <mergeCell ref="AU322:AU324"/>
    <mergeCell ref="AY319:AY321"/>
    <mergeCell ref="AZ319:AZ321"/>
    <mergeCell ref="K322:K324"/>
    <mergeCell ref="AF322:AF324"/>
    <mergeCell ref="AG322:AG324"/>
    <mergeCell ref="AK322:AK324"/>
    <mergeCell ref="AL322:AL324"/>
    <mergeCell ref="AM322:AM324"/>
    <mergeCell ref="AN322:AN324"/>
    <mergeCell ref="AO322:AO324"/>
    <mergeCell ref="AS319:AS321"/>
    <mergeCell ref="AT319:AT321"/>
    <mergeCell ref="AU319:AU321"/>
    <mergeCell ref="AV319:AV321"/>
    <mergeCell ref="AW319:AW321"/>
    <mergeCell ref="AX319:AX321"/>
    <mergeCell ref="AM319:AM321"/>
    <mergeCell ref="AN319:AN321"/>
    <mergeCell ref="AO319:AO321"/>
    <mergeCell ref="AP319:AP321"/>
    <mergeCell ref="AQ319:AQ321"/>
    <mergeCell ref="AR319:AR321"/>
    <mergeCell ref="AY316:AY318"/>
    <mergeCell ref="AZ316:AZ318"/>
    <mergeCell ref="AE317:AE318"/>
    <mergeCell ref="AF317:AF318"/>
    <mergeCell ref="L318:O318"/>
    <mergeCell ref="K319:K321"/>
    <mergeCell ref="AF319:AF321"/>
    <mergeCell ref="AG319:AG321"/>
    <mergeCell ref="AK319:AK321"/>
    <mergeCell ref="AL319:AL321"/>
    <mergeCell ref="AS316:AS318"/>
    <mergeCell ref="AT316:AT318"/>
    <mergeCell ref="AU316:AU318"/>
    <mergeCell ref="AV316:AV318"/>
    <mergeCell ref="AW316:AW318"/>
    <mergeCell ref="AX316:AX318"/>
    <mergeCell ref="AM316:AM318"/>
    <mergeCell ref="AN316:AN318"/>
    <mergeCell ref="AO316:AO318"/>
    <mergeCell ref="AP316:AP318"/>
    <mergeCell ref="AQ316:AQ318"/>
    <mergeCell ref="AR316:AR318"/>
    <mergeCell ref="H316:H318"/>
    <mergeCell ref="K316:K318"/>
    <mergeCell ref="AG316:AG318"/>
    <mergeCell ref="AK316:AK318"/>
    <mergeCell ref="AL316:AL318"/>
    <mergeCell ref="AU313:AU315"/>
    <mergeCell ref="AV313:AV315"/>
    <mergeCell ref="AW313:AW315"/>
    <mergeCell ref="AX313:AX315"/>
    <mergeCell ref="AY313:AY315"/>
    <mergeCell ref="AZ313:AZ315"/>
    <mergeCell ref="AO313:AO315"/>
    <mergeCell ref="AP313:AP315"/>
    <mergeCell ref="AQ313:AQ315"/>
    <mergeCell ref="AR313:AR315"/>
    <mergeCell ref="AS313:AS315"/>
    <mergeCell ref="AT313:AT315"/>
    <mergeCell ref="K313:K315"/>
    <mergeCell ref="AF313:AF315"/>
    <mergeCell ref="AG313:AG315"/>
    <mergeCell ref="AK313:AK315"/>
    <mergeCell ref="AL313:AL315"/>
    <mergeCell ref="AM313:AM315"/>
    <mergeCell ref="AN313:AN315"/>
    <mergeCell ref="AS310:AS312"/>
    <mergeCell ref="AT310:AT312"/>
    <mergeCell ref="AU310:AU312"/>
    <mergeCell ref="AV310:AV312"/>
    <mergeCell ref="AW310:AW312"/>
    <mergeCell ref="AX310:AX312"/>
    <mergeCell ref="AM310:AM312"/>
    <mergeCell ref="AN310:AN312"/>
    <mergeCell ref="AO310:AO312"/>
    <mergeCell ref="AP310:AP312"/>
    <mergeCell ref="AQ310:AQ312"/>
    <mergeCell ref="AR310:AR312"/>
    <mergeCell ref="AE314:AE315"/>
    <mergeCell ref="AY307:AY309"/>
    <mergeCell ref="AZ307:AZ309"/>
    <mergeCell ref="AE308:AE309"/>
    <mergeCell ref="AF308:AF309"/>
    <mergeCell ref="L309:O309"/>
    <mergeCell ref="K310:K312"/>
    <mergeCell ref="AF310:AF312"/>
    <mergeCell ref="AG310:AG312"/>
    <mergeCell ref="AK310:AK312"/>
    <mergeCell ref="AL310:AL312"/>
    <mergeCell ref="AS307:AS309"/>
    <mergeCell ref="AT307:AT309"/>
    <mergeCell ref="AU307:AU309"/>
    <mergeCell ref="AV307:AV309"/>
    <mergeCell ref="AW307:AW309"/>
    <mergeCell ref="AX307:AX309"/>
    <mergeCell ref="AM307:AM309"/>
    <mergeCell ref="AN307:AN309"/>
    <mergeCell ref="AO307:AO309"/>
    <mergeCell ref="AP307:AP309"/>
    <mergeCell ref="AQ307:AQ309"/>
    <mergeCell ref="AR307:AR309"/>
    <mergeCell ref="AY310:AY312"/>
    <mergeCell ref="AZ310:AZ312"/>
    <mergeCell ref="AE311:AE312"/>
    <mergeCell ref="H307:H309"/>
    <mergeCell ref="K307:K309"/>
    <mergeCell ref="AG307:AG309"/>
    <mergeCell ref="AK307:AK309"/>
    <mergeCell ref="AL307:AL309"/>
    <mergeCell ref="AS304:AS306"/>
    <mergeCell ref="AT304:AT306"/>
    <mergeCell ref="AU304:AU306"/>
    <mergeCell ref="AV304:AV306"/>
    <mergeCell ref="AW304:AW306"/>
    <mergeCell ref="AX304:AX306"/>
    <mergeCell ref="AM304:AM306"/>
    <mergeCell ref="AN304:AN306"/>
    <mergeCell ref="AO304:AO306"/>
    <mergeCell ref="AP304:AP306"/>
    <mergeCell ref="AQ304:AQ306"/>
    <mergeCell ref="AR304:AR306"/>
    <mergeCell ref="H304:H306"/>
    <mergeCell ref="K304:K306"/>
    <mergeCell ref="AG304:AG306"/>
    <mergeCell ref="AK304:AK306"/>
    <mergeCell ref="AL304:AL306"/>
    <mergeCell ref="AU301:AU303"/>
    <mergeCell ref="AV301:AV303"/>
    <mergeCell ref="AW301:AW303"/>
    <mergeCell ref="AX301:AX303"/>
    <mergeCell ref="AY301:AY303"/>
    <mergeCell ref="AZ301:AZ303"/>
    <mergeCell ref="AO301:AO303"/>
    <mergeCell ref="AP301:AP303"/>
    <mergeCell ref="AQ301:AQ303"/>
    <mergeCell ref="AR301:AR303"/>
    <mergeCell ref="AS301:AS303"/>
    <mergeCell ref="AT301:AT303"/>
    <mergeCell ref="AY304:AY306"/>
    <mergeCell ref="AZ304:AZ306"/>
    <mergeCell ref="AE305:AE306"/>
    <mergeCell ref="AF305:AF306"/>
    <mergeCell ref="L306:O306"/>
    <mergeCell ref="K301:K303"/>
    <mergeCell ref="AF301:AF303"/>
    <mergeCell ref="AG301:AG303"/>
    <mergeCell ref="AK301:AK303"/>
    <mergeCell ref="AL301:AL303"/>
    <mergeCell ref="AM301:AM303"/>
    <mergeCell ref="AN301:AN303"/>
    <mergeCell ref="AS298:AS300"/>
    <mergeCell ref="AT298:AT300"/>
    <mergeCell ref="AU298:AU300"/>
    <mergeCell ref="AV298:AV300"/>
    <mergeCell ref="AW298:AW300"/>
    <mergeCell ref="AX298:AX300"/>
    <mergeCell ref="AM298:AM300"/>
    <mergeCell ref="AN298:AN300"/>
    <mergeCell ref="AO298:AO300"/>
    <mergeCell ref="AP298:AP300"/>
    <mergeCell ref="AQ298:AQ300"/>
    <mergeCell ref="AR298:AR300"/>
    <mergeCell ref="AE302:AE303"/>
    <mergeCell ref="K298:K300"/>
    <mergeCell ref="AF298:AF300"/>
    <mergeCell ref="AG298:AG300"/>
    <mergeCell ref="AK298:AK300"/>
    <mergeCell ref="AL298:AL300"/>
    <mergeCell ref="AU295:AU297"/>
    <mergeCell ref="AV295:AV297"/>
    <mergeCell ref="AW295:AW297"/>
    <mergeCell ref="AX295:AX297"/>
    <mergeCell ref="AY295:AY297"/>
    <mergeCell ref="AZ295:AZ297"/>
    <mergeCell ref="AO295:AO297"/>
    <mergeCell ref="AP295:AP297"/>
    <mergeCell ref="AQ295:AQ297"/>
    <mergeCell ref="AR295:AR297"/>
    <mergeCell ref="AS295:AS297"/>
    <mergeCell ref="AT295:AT297"/>
    <mergeCell ref="AY298:AY300"/>
    <mergeCell ref="AZ298:AZ300"/>
    <mergeCell ref="AE299:AE300"/>
    <mergeCell ref="K295:K297"/>
    <mergeCell ref="AF295:AF297"/>
    <mergeCell ref="AG295:AG297"/>
    <mergeCell ref="AK295:AK297"/>
    <mergeCell ref="AL295:AL297"/>
    <mergeCell ref="AM295:AM297"/>
    <mergeCell ref="AN295:AN297"/>
    <mergeCell ref="AR292:AR294"/>
    <mergeCell ref="AS292:AS294"/>
    <mergeCell ref="AT292:AT294"/>
    <mergeCell ref="AU292:AU294"/>
    <mergeCell ref="AV292:AV294"/>
    <mergeCell ref="AW292:AW294"/>
    <mergeCell ref="AL292:AL294"/>
    <mergeCell ref="AM292:AM294"/>
    <mergeCell ref="AN292:AN294"/>
    <mergeCell ref="AO292:AO294"/>
    <mergeCell ref="AP292:AP294"/>
    <mergeCell ref="AQ292:AQ294"/>
    <mergeCell ref="AE296:AE297"/>
    <mergeCell ref="K292:K294"/>
    <mergeCell ref="AE292:AE294"/>
    <mergeCell ref="AF292:AF294"/>
    <mergeCell ref="AG292:AG294"/>
    <mergeCell ref="AK292:AK294"/>
    <mergeCell ref="AU286:AU291"/>
    <mergeCell ref="AV286:AV291"/>
    <mergeCell ref="AW286:AW291"/>
    <mergeCell ref="AX286:AX291"/>
    <mergeCell ref="AY286:AY291"/>
    <mergeCell ref="AZ286:AZ291"/>
    <mergeCell ref="AO286:AO291"/>
    <mergeCell ref="AP286:AP291"/>
    <mergeCell ref="AQ286:AQ291"/>
    <mergeCell ref="AR286:AR291"/>
    <mergeCell ref="AS286:AS291"/>
    <mergeCell ref="AT286:AT291"/>
    <mergeCell ref="AX292:AX294"/>
    <mergeCell ref="AY292:AY294"/>
    <mergeCell ref="AZ292:AZ294"/>
    <mergeCell ref="AY280:AY285"/>
    <mergeCell ref="AZ280:AZ285"/>
    <mergeCell ref="K286:K291"/>
    <mergeCell ref="AE286:AE291"/>
    <mergeCell ref="AF286:AF291"/>
    <mergeCell ref="AG286:AG291"/>
    <mergeCell ref="AK286:AK291"/>
    <mergeCell ref="AL286:AL291"/>
    <mergeCell ref="AM286:AM291"/>
    <mergeCell ref="AN286:AN291"/>
    <mergeCell ref="AS280:AS285"/>
    <mergeCell ref="AT280:AT285"/>
    <mergeCell ref="AU280:AU285"/>
    <mergeCell ref="AV280:AV285"/>
    <mergeCell ref="AW280:AW285"/>
    <mergeCell ref="AX280:AX285"/>
    <mergeCell ref="AM280:AM285"/>
    <mergeCell ref="AN280:AN285"/>
    <mergeCell ref="AO280:AO285"/>
    <mergeCell ref="AP280:AP285"/>
    <mergeCell ref="AQ280:AQ285"/>
    <mergeCell ref="AR280:AR285"/>
    <mergeCell ref="K280:K284"/>
    <mergeCell ref="AE280:AE285"/>
    <mergeCell ref="AF280:AF285"/>
    <mergeCell ref="AG280:AG285"/>
    <mergeCell ref="AK280:AK285"/>
    <mergeCell ref="AL280:AL285"/>
    <mergeCell ref="L291:O291"/>
    <mergeCell ref="AU274:AU279"/>
    <mergeCell ref="AV274:AV279"/>
    <mergeCell ref="AW274:AW279"/>
    <mergeCell ref="AX274:AX279"/>
    <mergeCell ref="AY274:AY279"/>
    <mergeCell ref="AZ274:AZ279"/>
    <mergeCell ref="AO274:AO279"/>
    <mergeCell ref="AP274:AP279"/>
    <mergeCell ref="AQ274:AQ279"/>
    <mergeCell ref="AR274:AR279"/>
    <mergeCell ref="AS274:AS279"/>
    <mergeCell ref="AT274:AT279"/>
    <mergeCell ref="AZ272:AZ273"/>
    <mergeCell ref="L273:O273"/>
    <mergeCell ref="K274:K278"/>
    <mergeCell ref="AE274:AE279"/>
    <mergeCell ref="AF274:AF279"/>
    <mergeCell ref="AG274:AG279"/>
    <mergeCell ref="AK274:AK279"/>
    <mergeCell ref="AL274:AL279"/>
    <mergeCell ref="AM274:AM279"/>
    <mergeCell ref="AN274:AN279"/>
    <mergeCell ref="AT272:AT273"/>
    <mergeCell ref="AU272:AU273"/>
    <mergeCell ref="AV272:AV273"/>
    <mergeCell ref="AW272:AW273"/>
    <mergeCell ref="AX272:AX273"/>
    <mergeCell ref="AY272:AY273"/>
    <mergeCell ref="AN272:AN273"/>
    <mergeCell ref="AO272:AO273"/>
    <mergeCell ref="AP272:AP273"/>
    <mergeCell ref="AQ272:AQ273"/>
    <mergeCell ref="AR272:AR273"/>
    <mergeCell ref="AS272:AS273"/>
    <mergeCell ref="AW261:AW271"/>
    <mergeCell ref="AX261:AX271"/>
    <mergeCell ref="AY261:AY271"/>
    <mergeCell ref="AZ261:AZ271"/>
    <mergeCell ref="K272:K273"/>
    <mergeCell ref="AE272:AE273"/>
    <mergeCell ref="AF272:AF273"/>
    <mergeCell ref="AK272:AK273"/>
    <mergeCell ref="AL272:AL273"/>
    <mergeCell ref="AM272:AM273"/>
    <mergeCell ref="AQ261:AQ271"/>
    <mergeCell ref="AR261:AR271"/>
    <mergeCell ref="AS261:AS271"/>
    <mergeCell ref="AT261:AT271"/>
    <mergeCell ref="AU261:AU271"/>
    <mergeCell ref="AV261:AV271"/>
    <mergeCell ref="AZ250:AZ260"/>
    <mergeCell ref="K261:K271"/>
    <mergeCell ref="AF261:AF271"/>
    <mergeCell ref="AG261:AG271"/>
    <mergeCell ref="AK261:AK271"/>
    <mergeCell ref="AL261:AL271"/>
    <mergeCell ref="AM261:AM271"/>
    <mergeCell ref="AN261:AN271"/>
    <mergeCell ref="AO261:AO271"/>
    <mergeCell ref="AP261:AP271"/>
    <mergeCell ref="AT250:AT260"/>
    <mergeCell ref="AU250:AU260"/>
    <mergeCell ref="AV250:AV260"/>
    <mergeCell ref="AW250:AW260"/>
    <mergeCell ref="AX250:AX260"/>
    <mergeCell ref="AY250:AY260"/>
    <mergeCell ref="AN250:AN260"/>
    <mergeCell ref="AO250:AO260"/>
    <mergeCell ref="AP250:AP260"/>
    <mergeCell ref="AQ250:AQ260"/>
    <mergeCell ref="AR250:AR260"/>
    <mergeCell ref="AS250:AS260"/>
    <mergeCell ref="K250:K260"/>
    <mergeCell ref="AF250:AF260"/>
    <mergeCell ref="AG250:AG260"/>
    <mergeCell ref="AK250:AK260"/>
    <mergeCell ref="AL250:AL260"/>
    <mergeCell ref="AM250:AM260"/>
    <mergeCell ref="AZ233:AZ235"/>
    <mergeCell ref="L235:O235"/>
    <mergeCell ref="K236:K246"/>
    <mergeCell ref="AE236:AE246"/>
    <mergeCell ref="AF236:AF246"/>
    <mergeCell ref="L246:O246"/>
    <mergeCell ref="AT233:AT235"/>
    <mergeCell ref="AU233:AU235"/>
    <mergeCell ref="AV233:AV235"/>
    <mergeCell ref="AW233:AW235"/>
    <mergeCell ref="AX233:AX235"/>
    <mergeCell ref="AY233:AY235"/>
    <mergeCell ref="AN233:AN235"/>
    <mergeCell ref="AO233:AO235"/>
    <mergeCell ref="AP233:AP235"/>
    <mergeCell ref="AQ233:AQ235"/>
    <mergeCell ref="AR233:AR235"/>
    <mergeCell ref="AS233:AS235"/>
    <mergeCell ref="K233:K235"/>
    <mergeCell ref="AE233:AE235"/>
    <mergeCell ref="AF233:AF235"/>
    <mergeCell ref="AK233:AK235"/>
    <mergeCell ref="AL233:AL235"/>
    <mergeCell ref="AM233:AM235"/>
    <mergeCell ref="AW218:AW226"/>
    <mergeCell ref="AX218:AX226"/>
    <mergeCell ref="AY218:AY226"/>
    <mergeCell ref="AZ218:AZ226"/>
    <mergeCell ref="K227:K229"/>
    <mergeCell ref="K230:K232"/>
    <mergeCell ref="AQ218:AQ226"/>
    <mergeCell ref="AR218:AR226"/>
    <mergeCell ref="AS218:AS226"/>
    <mergeCell ref="AT218:AT226"/>
    <mergeCell ref="AU218:AU226"/>
    <mergeCell ref="AV218:AV226"/>
    <mergeCell ref="AZ215:AZ217"/>
    <mergeCell ref="L217:O217"/>
    <mergeCell ref="K218:K226"/>
    <mergeCell ref="AG218:AG226"/>
    <mergeCell ref="AK218:AK226"/>
    <mergeCell ref="AL218:AL226"/>
    <mergeCell ref="AM218:AM226"/>
    <mergeCell ref="AN218:AN226"/>
    <mergeCell ref="AO218:AO226"/>
    <mergeCell ref="AP218:AP226"/>
    <mergeCell ref="AT215:AT217"/>
    <mergeCell ref="AU215:AU217"/>
    <mergeCell ref="AV215:AV217"/>
    <mergeCell ref="AW215:AW217"/>
    <mergeCell ref="AX215:AX217"/>
    <mergeCell ref="AY215:AY217"/>
    <mergeCell ref="AN215:AN217"/>
    <mergeCell ref="AO215:AO217"/>
    <mergeCell ref="AP215:AP217"/>
    <mergeCell ref="AQ215:AQ217"/>
    <mergeCell ref="AR215:AR217"/>
    <mergeCell ref="AS215:AS217"/>
    <mergeCell ref="K215:K217"/>
    <mergeCell ref="AE215:AE217"/>
    <mergeCell ref="AG215:AG217"/>
    <mergeCell ref="AK215:AK217"/>
    <mergeCell ref="AL215:AL217"/>
    <mergeCell ref="AM215:AM217"/>
    <mergeCell ref="AU212:AU214"/>
    <mergeCell ref="AV212:AV214"/>
    <mergeCell ref="AW212:AW214"/>
    <mergeCell ref="AX212:AX214"/>
    <mergeCell ref="AY212:AY214"/>
    <mergeCell ref="AZ212:AZ214"/>
    <mergeCell ref="AO212:AO214"/>
    <mergeCell ref="AP212:AP214"/>
    <mergeCell ref="AQ212:AQ214"/>
    <mergeCell ref="AR212:AR214"/>
    <mergeCell ref="AS212:AS214"/>
    <mergeCell ref="AT212:AT214"/>
    <mergeCell ref="AW209:AW211"/>
    <mergeCell ref="AX209:AX211"/>
    <mergeCell ref="AY209:AY211"/>
    <mergeCell ref="AZ209:AZ211"/>
    <mergeCell ref="K212:K214"/>
    <mergeCell ref="AG212:AG214"/>
    <mergeCell ref="AK212:AK214"/>
    <mergeCell ref="AL212:AL214"/>
    <mergeCell ref="AM212:AM214"/>
    <mergeCell ref="AN212:AN214"/>
    <mergeCell ref="AQ209:AQ211"/>
    <mergeCell ref="AR209:AR211"/>
    <mergeCell ref="AS209:AS211"/>
    <mergeCell ref="AT209:AT211"/>
    <mergeCell ref="AU209:AU211"/>
    <mergeCell ref="AV209:AV211"/>
    <mergeCell ref="AZ205:AZ208"/>
    <mergeCell ref="K209:K211"/>
    <mergeCell ref="AE209:AE211"/>
    <mergeCell ref="AF209:AF211"/>
    <mergeCell ref="AK209:AK211"/>
    <mergeCell ref="AL209:AL211"/>
    <mergeCell ref="AM209:AM211"/>
    <mergeCell ref="AN209:AN211"/>
    <mergeCell ref="AO209:AO211"/>
    <mergeCell ref="AP209:AP211"/>
    <mergeCell ref="AT205:AT208"/>
    <mergeCell ref="AU205:AU208"/>
    <mergeCell ref="AV205:AV208"/>
    <mergeCell ref="AW205:AW208"/>
    <mergeCell ref="AX205:AX208"/>
    <mergeCell ref="AY205:AY208"/>
    <mergeCell ref="AN205:AN208"/>
    <mergeCell ref="AO205:AO208"/>
    <mergeCell ref="AP205:AP208"/>
    <mergeCell ref="AQ205:AQ208"/>
    <mergeCell ref="AR205:AR208"/>
    <mergeCell ref="AS205:AS208"/>
    <mergeCell ref="AX202:AX204"/>
    <mergeCell ref="AY202:AY204"/>
    <mergeCell ref="AZ202:AZ204"/>
    <mergeCell ref="K205:K208"/>
    <mergeCell ref="AE205:AE208"/>
    <mergeCell ref="AF205:AF208"/>
    <mergeCell ref="AG205:AG208"/>
    <mergeCell ref="AK205:AK208"/>
    <mergeCell ref="AL205:AL208"/>
    <mergeCell ref="AM205:AM208"/>
    <mergeCell ref="AR202:AR204"/>
    <mergeCell ref="AS202:AS204"/>
    <mergeCell ref="AT202:AT204"/>
    <mergeCell ref="AU202:AU204"/>
    <mergeCell ref="AV202:AV204"/>
    <mergeCell ref="AW202:AW204"/>
    <mergeCell ref="AL202:AL204"/>
    <mergeCell ref="AM202:AM204"/>
    <mergeCell ref="AN202:AN204"/>
    <mergeCell ref="AO202:AO204"/>
    <mergeCell ref="AP202:AP204"/>
    <mergeCell ref="AQ202:AQ204"/>
    <mergeCell ref="AV199:AV201"/>
    <mergeCell ref="AW199:AW201"/>
    <mergeCell ref="AX199:AX201"/>
    <mergeCell ref="AY199:AY201"/>
    <mergeCell ref="AZ199:AZ201"/>
    <mergeCell ref="K202:K204"/>
    <mergeCell ref="AE202:AE204"/>
    <mergeCell ref="AF202:AF204"/>
    <mergeCell ref="AG202:AG204"/>
    <mergeCell ref="AK202:AK204"/>
    <mergeCell ref="AP199:AP201"/>
    <mergeCell ref="AQ199:AQ201"/>
    <mergeCell ref="AR199:AR201"/>
    <mergeCell ref="AS199:AS201"/>
    <mergeCell ref="AT199:AT201"/>
    <mergeCell ref="AU199:AU201"/>
    <mergeCell ref="AZ196:AZ198"/>
    <mergeCell ref="K199:K201"/>
    <mergeCell ref="AE199:AE201"/>
    <mergeCell ref="AF199:AF201"/>
    <mergeCell ref="AG199:AG201"/>
    <mergeCell ref="AK199:AK201"/>
    <mergeCell ref="AL199:AL201"/>
    <mergeCell ref="AM199:AM201"/>
    <mergeCell ref="AN199:AN201"/>
    <mergeCell ref="AO199:AO201"/>
    <mergeCell ref="AT196:AT198"/>
    <mergeCell ref="AU196:AU198"/>
    <mergeCell ref="AV196:AV198"/>
    <mergeCell ref="AW196:AW198"/>
    <mergeCell ref="AX196:AX198"/>
    <mergeCell ref="AY196:AY198"/>
    <mergeCell ref="AN196:AN198"/>
    <mergeCell ref="AO196:AO198"/>
    <mergeCell ref="AP196:AP198"/>
    <mergeCell ref="AQ196:AQ198"/>
    <mergeCell ref="AR196:AR198"/>
    <mergeCell ref="AS196:AS198"/>
    <mergeCell ref="AX193:AX195"/>
    <mergeCell ref="AY193:AY195"/>
    <mergeCell ref="AZ193:AZ195"/>
    <mergeCell ref="K196:K198"/>
    <mergeCell ref="AE196:AE198"/>
    <mergeCell ref="AF196:AF198"/>
    <mergeCell ref="AG196:AG198"/>
    <mergeCell ref="AK196:AK198"/>
    <mergeCell ref="AL196:AL198"/>
    <mergeCell ref="AM196:AM198"/>
    <mergeCell ref="AR193:AR195"/>
    <mergeCell ref="AS193:AS195"/>
    <mergeCell ref="AT193:AT195"/>
    <mergeCell ref="AU193:AU195"/>
    <mergeCell ref="AV193:AV195"/>
    <mergeCell ref="AW193:AW195"/>
    <mergeCell ref="AL193:AL195"/>
    <mergeCell ref="AM193:AM195"/>
    <mergeCell ref="AN193:AN195"/>
    <mergeCell ref="AO193:AO195"/>
    <mergeCell ref="AP193:AP195"/>
    <mergeCell ref="AQ193:AQ195"/>
    <mergeCell ref="AW190:AW192"/>
    <mergeCell ref="AX190:AX192"/>
    <mergeCell ref="AY190:AY192"/>
    <mergeCell ref="AZ190:AZ192"/>
    <mergeCell ref="L192:O192"/>
    <mergeCell ref="K193:K195"/>
    <mergeCell ref="AE193:AE195"/>
    <mergeCell ref="AF193:AF195"/>
    <mergeCell ref="AG193:AG195"/>
    <mergeCell ref="AK193:AK195"/>
    <mergeCell ref="AQ190:AQ192"/>
    <mergeCell ref="AR190:AR192"/>
    <mergeCell ref="AS190:AS192"/>
    <mergeCell ref="AT190:AT192"/>
    <mergeCell ref="AU190:AU192"/>
    <mergeCell ref="AV190:AV192"/>
    <mergeCell ref="AZ179:AZ189"/>
    <mergeCell ref="K190:K192"/>
    <mergeCell ref="AE190:AE192"/>
    <mergeCell ref="AF190:AF192"/>
    <mergeCell ref="AK190:AK192"/>
    <mergeCell ref="AL190:AL192"/>
    <mergeCell ref="AM190:AM192"/>
    <mergeCell ref="AN190:AN192"/>
    <mergeCell ref="AO190:AO192"/>
    <mergeCell ref="AP190:AP192"/>
    <mergeCell ref="AT179:AT189"/>
    <mergeCell ref="AU179:AU189"/>
    <mergeCell ref="AV179:AV189"/>
    <mergeCell ref="AW179:AW189"/>
    <mergeCell ref="AX179:AX189"/>
    <mergeCell ref="AY179:AY189"/>
    <mergeCell ref="AN179:AN189"/>
    <mergeCell ref="AO179:AO189"/>
    <mergeCell ref="AP179:AP189"/>
    <mergeCell ref="AQ179:AQ189"/>
    <mergeCell ref="AR179:AR189"/>
    <mergeCell ref="AS179:AS189"/>
    <mergeCell ref="AW168:AW178"/>
    <mergeCell ref="AX168:AX178"/>
    <mergeCell ref="AY168:AY178"/>
    <mergeCell ref="AZ168:AZ178"/>
    <mergeCell ref="K179:K189"/>
    <mergeCell ref="AF179:AF189"/>
    <mergeCell ref="AG179:AG189"/>
    <mergeCell ref="AK179:AK189"/>
    <mergeCell ref="AL179:AL189"/>
    <mergeCell ref="AM179:AM189"/>
    <mergeCell ref="AQ168:AQ178"/>
    <mergeCell ref="AR168:AR178"/>
    <mergeCell ref="AS168:AS178"/>
    <mergeCell ref="AT168:AT178"/>
    <mergeCell ref="AU168:AU178"/>
    <mergeCell ref="AV168:AV178"/>
    <mergeCell ref="AY157:AY167"/>
    <mergeCell ref="AZ157:AZ167"/>
    <mergeCell ref="K168:K178"/>
    <mergeCell ref="AG168:AG178"/>
    <mergeCell ref="AK168:AK178"/>
    <mergeCell ref="AL168:AL178"/>
    <mergeCell ref="AM168:AM178"/>
    <mergeCell ref="AN168:AN178"/>
    <mergeCell ref="AO168:AO178"/>
    <mergeCell ref="AP168:AP178"/>
    <mergeCell ref="AS157:AS167"/>
    <mergeCell ref="AT157:AT167"/>
    <mergeCell ref="AU157:AU167"/>
    <mergeCell ref="AV157:AV167"/>
    <mergeCell ref="AW157:AW167"/>
    <mergeCell ref="AX157:AX167"/>
    <mergeCell ref="AM157:AM167"/>
    <mergeCell ref="AN157:AN167"/>
    <mergeCell ref="AO157:AO167"/>
    <mergeCell ref="AP157:AP167"/>
    <mergeCell ref="AQ157:AQ167"/>
    <mergeCell ref="AR157:AR167"/>
    <mergeCell ref="AV154:AV156"/>
    <mergeCell ref="AW154:AW156"/>
    <mergeCell ref="AX154:AX156"/>
    <mergeCell ref="AY154:AY156"/>
    <mergeCell ref="AZ154:AZ156"/>
    <mergeCell ref="K157:K167"/>
    <mergeCell ref="AF157:AF167"/>
    <mergeCell ref="AG157:AG167"/>
    <mergeCell ref="AK157:AK167"/>
    <mergeCell ref="AL157:AL167"/>
    <mergeCell ref="AP154:AP156"/>
    <mergeCell ref="AQ154:AQ156"/>
    <mergeCell ref="AR154:AR156"/>
    <mergeCell ref="AS154:AS156"/>
    <mergeCell ref="AT154:AT156"/>
    <mergeCell ref="AU154:AU156"/>
    <mergeCell ref="AZ151:AZ153"/>
    <mergeCell ref="K154:K156"/>
    <mergeCell ref="AE154:AE156"/>
    <mergeCell ref="AF154:AF156"/>
    <mergeCell ref="AG154:AG156"/>
    <mergeCell ref="AK154:AK156"/>
    <mergeCell ref="AL154:AL156"/>
    <mergeCell ref="AM154:AM156"/>
    <mergeCell ref="AN154:AN156"/>
    <mergeCell ref="AO154:AO156"/>
    <mergeCell ref="AT151:AT153"/>
    <mergeCell ref="AU151:AU153"/>
    <mergeCell ref="AV151:AV153"/>
    <mergeCell ref="AW151:AW153"/>
    <mergeCell ref="AX151:AX153"/>
    <mergeCell ref="AY151:AY153"/>
    <mergeCell ref="AN151:AN153"/>
    <mergeCell ref="AO151:AO153"/>
    <mergeCell ref="AP151:AP153"/>
    <mergeCell ref="AQ151:AQ153"/>
    <mergeCell ref="AR151:AR153"/>
    <mergeCell ref="AS151:AS153"/>
    <mergeCell ref="AY148:AY150"/>
    <mergeCell ref="AZ148:AZ150"/>
    <mergeCell ref="AE149:AE150"/>
    <mergeCell ref="K151:K153"/>
    <mergeCell ref="AE151:AE153"/>
    <mergeCell ref="AF151:AF153"/>
    <mergeCell ref="AG151:AG153"/>
    <mergeCell ref="AK151:AK153"/>
    <mergeCell ref="AL151:AL153"/>
    <mergeCell ref="AM151:AM153"/>
    <mergeCell ref="AS148:AS150"/>
    <mergeCell ref="AT148:AT150"/>
    <mergeCell ref="AU148:AU150"/>
    <mergeCell ref="AV148:AV150"/>
    <mergeCell ref="AW148:AW150"/>
    <mergeCell ref="AX148:AX150"/>
    <mergeCell ref="AM148:AM150"/>
    <mergeCell ref="AN148:AN150"/>
    <mergeCell ref="AO148:AO150"/>
    <mergeCell ref="AP148:AP150"/>
    <mergeCell ref="AQ148:AQ150"/>
    <mergeCell ref="AR148:AR150"/>
    <mergeCell ref="K148:K150"/>
    <mergeCell ref="AF148:AF150"/>
    <mergeCell ref="AG148:AG150"/>
    <mergeCell ref="AK148:AK150"/>
    <mergeCell ref="AL148:AL150"/>
    <mergeCell ref="AU145:AU147"/>
    <mergeCell ref="AV145:AV147"/>
    <mergeCell ref="AW145:AW147"/>
    <mergeCell ref="AX145:AX147"/>
    <mergeCell ref="AY145:AY147"/>
    <mergeCell ref="AZ145:AZ147"/>
    <mergeCell ref="AO145:AO147"/>
    <mergeCell ref="AP145:AP147"/>
    <mergeCell ref="AQ145:AQ147"/>
    <mergeCell ref="AR145:AR147"/>
    <mergeCell ref="AS145:AS147"/>
    <mergeCell ref="AT145:AT147"/>
    <mergeCell ref="K145:K147"/>
    <mergeCell ref="AE145:AE147"/>
    <mergeCell ref="AF145:AF147"/>
    <mergeCell ref="AK145:AK147"/>
    <mergeCell ref="AL145:AL147"/>
    <mergeCell ref="AM145:AM147"/>
    <mergeCell ref="AN145:AN147"/>
    <mergeCell ref="AS142:AS144"/>
    <mergeCell ref="AT142:AT144"/>
    <mergeCell ref="AU142:AU144"/>
    <mergeCell ref="AV142:AV144"/>
    <mergeCell ref="AW142:AW144"/>
    <mergeCell ref="AX142:AX144"/>
    <mergeCell ref="AM142:AM144"/>
    <mergeCell ref="AN142:AN144"/>
    <mergeCell ref="AO142:AO144"/>
    <mergeCell ref="AP142:AP144"/>
    <mergeCell ref="AQ142:AQ144"/>
    <mergeCell ref="AR142:AR144"/>
    <mergeCell ref="L147:O147"/>
    <mergeCell ref="K142:K144"/>
    <mergeCell ref="AE142:AE144"/>
    <mergeCell ref="AF142:AF144"/>
    <mergeCell ref="AK142:AK144"/>
    <mergeCell ref="AL142:AL144"/>
    <mergeCell ref="AU139:AU141"/>
    <mergeCell ref="AV139:AV141"/>
    <mergeCell ref="AW139:AW141"/>
    <mergeCell ref="AX139:AX141"/>
    <mergeCell ref="AY139:AY141"/>
    <mergeCell ref="AZ139:AZ141"/>
    <mergeCell ref="AO139:AO141"/>
    <mergeCell ref="AP139:AP141"/>
    <mergeCell ref="AQ139:AQ141"/>
    <mergeCell ref="AR139:AR141"/>
    <mergeCell ref="AS139:AS141"/>
    <mergeCell ref="AT139:AT141"/>
    <mergeCell ref="AY142:AY144"/>
    <mergeCell ref="AZ142:AZ144"/>
    <mergeCell ref="L144:O144"/>
    <mergeCell ref="K139:K141"/>
    <mergeCell ref="AE139:AE141"/>
    <mergeCell ref="AF139:AF141"/>
    <mergeCell ref="AK139:AK141"/>
    <mergeCell ref="AL139:AL141"/>
    <mergeCell ref="AM139:AM141"/>
    <mergeCell ref="AN139:AN141"/>
    <mergeCell ref="AT136:AT138"/>
    <mergeCell ref="AU136:AU138"/>
    <mergeCell ref="AV136:AV138"/>
    <mergeCell ref="AW136:AW138"/>
    <mergeCell ref="AX136:AX138"/>
    <mergeCell ref="AY136:AY138"/>
    <mergeCell ref="AN136:AN138"/>
    <mergeCell ref="AO136:AO138"/>
    <mergeCell ref="AP136:AP138"/>
    <mergeCell ref="AQ136:AQ138"/>
    <mergeCell ref="AR136:AR138"/>
    <mergeCell ref="AS136:AS138"/>
    <mergeCell ref="L141:O141"/>
    <mergeCell ref="AY133:AY135"/>
    <mergeCell ref="AZ133:AZ135"/>
    <mergeCell ref="AI134:AI135"/>
    <mergeCell ref="L135:O135"/>
    <mergeCell ref="K136:K138"/>
    <mergeCell ref="AE136:AE138"/>
    <mergeCell ref="AF136:AF138"/>
    <mergeCell ref="AK136:AK138"/>
    <mergeCell ref="AL136:AL138"/>
    <mergeCell ref="AM136:AM138"/>
    <mergeCell ref="AS133:AS135"/>
    <mergeCell ref="AT133:AT135"/>
    <mergeCell ref="AU133:AU135"/>
    <mergeCell ref="AV133:AV135"/>
    <mergeCell ref="AW133:AW135"/>
    <mergeCell ref="AX133:AX135"/>
    <mergeCell ref="AM133:AM135"/>
    <mergeCell ref="AN133:AN135"/>
    <mergeCell ref="AO133:AO135"/>
    <mergeCell ref="AP133:AP135"/>
    <mergeCell ref="AQ133:AQ135"/>
    <mergeCell ref="AR133:AR135"/>
    <mergeCell ref="K133:K135"/>
    <mergeCell ref="AE133:AE135"/>
    <mergeCell ref="AF133:AF135"/>
    <mergeCell ref="AG133:AG135"/>
    <mergeCell ref="AK133:AK135"/>
    <mergeCell ref="AL133:AL135"/>
    <mergeCell ref="AZ136:AZ138"/>
    <mergeCell ref="AI137:AI138"/>
    <mergeCell ref="L138:O138"/>
    <mergeCell ref="AU130:AU132"/>
    <mergeCell ref="AV130:AV132"/>
    <mergeCell ref="AW130:AW132"/>
    <mergeCell ref="AX130:AX132"/>
    <mergeCell ref="AY130:AY132"/>
    <mergeCell ref="AZ130:AZ132"/>
    <mergeCell ref="AO130:AO132"/>
    <mergeCell ref="AP130:AP132"/>
    <mergeCell ref="AQ130:AQ132"/>
    <mergeCell ref="AR130:AR132"/>
    <mergeCell ref="AS130:AS132"/>
    <mergeCell ref="AT130:AT132"/>
    <mergeCell ref="AZ127:AZ129"/>
    <mergeCell ref="G128:G129"/>
    <mergeCell ref="K130:K132"/>
    <mergeCell ref="AE130:AE132"/>
    <mergeCell ref="AF130:AF132"/>
    <mergeCell ref="AG130:AG132"/>
    <mergeCell ref="AK130:AK132"/>
    <mergeCell ref="AL130:AL132"/>
    <mergeCell ref="AM130:AM132"/>
    <mergeCell ref="AN130:AN132"/>
    <mergeCell ref="AT127:AT129"/>
    <mergeCell ref="AU127:AU129"/>
    <mergeCell ref="AV127:AV129"/>
    <mergeCell ref="AW127:AW129"/>
    <mergeCell ref="AX127:AX129"/>
    <mergeCell ref="AY127:AY129"/>
    <mergeCell ref="AN127:AN129"/>
    <mergeCell ref="AO127:AO129"/>
    <mergeCell ref="AP127:AP129"/>
    <mergeCell ref="AQ127:AQ129"/>
    <mergeCell ref="AR127:AR129"/>
    <mergeCell ref="AS127:AS129"/>
    <mergeCell ref="AY124:AY126"/>
    <mergeCell ref="AZ124:AZ126"/>
    <mergeCell ref="L126:O126"/>
    <mergeCell ref="K127:K129"/>
    <mergeCell ref="AE127:AE129"/>
    <mergeCell ref="AF127:AF129"/>
    <mergeCell ref="AG127:AG129"/>
    <mergeCell ref="AK127:AK129"/>
    <mergeCell ref="AL127:AL129"/>
    <mergeCell ref="AM127:AM129"/>
    <mergeCell ref="AS124:AS126"/>
    <mergeCell ref="AT124:AT126"/>
    <mergeCell ref="AU124:AU126"/>
    <mergeCell ref="AV124:AV126"/>
    <mergeCell ref="AW124:AW126"/>
    <mergeCell ref="AX124:AX126"/>
    <mergeCell ref="AM124:AM126"/>
    <mergeCell ref="AN124:AN126"/>
    <mergeCell ref="AO124:AO126"/>
    <mergeCell ref="AP124:AP126"/>
    <mergeCell ref="AQ124:AQ126"/>
    <mergeCell ref="AR124:AR126"/>
    <mergeCell ref="K124:K126"/>
    <mergeCell ref="AE124:AE126"/>
    <mergeCell ref="AF124:AF126"/>
    <mergeCell ref="AK124:AK126"/>
    <mergeCell ref="AL124:AL126"/>
    <mergeCell ref="AU121:AU123"/>
    <mergeCell ref="AV121:AV123"/>
    <mergeCell ref="AW121:AW123"/>
    <mergeCell ref="AX121:AX123"/>
    <mergeCell ref="AY121:AY123"/>
    <mergeCell ref="AZ121:AZ123"/>
    <mergeCell ref="AO121:AO123"/>
    <mergeCell ref="AP121:AP123"/>
    <mergeCell ref="AQ121:AQ123"/>
    <mergeCell ref="AR121:AR123"/>
    <mergeCell ref="AS121:AS123"/>
    <mergeCell ref="AT121:AT123"/>
    <mergeCell ref="AX118:AX120"/>
    <mergeCell ref="AY118:AY120"/>
    <mergeCell ref="AZ118:AZ120"/>
    <mergeCell ref="K121:K123"/>
    <mergeCell ref="AE121:AE123"/>
    <mergeCell ref="AF121:AF123"/>
    <mergeCell ref="AK121:AK123"/>
    <mergeCell ref="AL121:AL123"/>
    <mergeCell ref="AM121:AM123"/>
    <mergeCell ref="AN121:AN123"/>
    <mergeCell ref="AR118:AR120"/>
    <mergeCell ref="AS118:AS120"/>
    <mergeCell ref="AT118:AT120"/>
    <mergeCell ref="AU118:AU120"/>
    <mergeCell ref="AV118:AV120"/>
    <mergeCell ref="AW118:AW120"/>
    <mergeCell ref="AL118:AL120"/>
    <mergeCell ref="AM118:AM120"/>
    <mergeCell ref="AN118:AN120"/>
    <mergeCell ref="AO118:AO120"/>
    <mergeCell ref="AP118:AP120"/>
    <mergeCell ref="AQ118:AQ120"/>
    <mergeCell ref="L123:O123"/>
    <mergeCell ref="AW115:AW117"/>
    <mergeCell ref="AX115:AX117"/>
    <mergeCell ref="AY115:AY117"/>
    <mergeCell ref="AZ115:AZ117"/>
    <mergeCell ref="L117:O117"/>
    <mergeCell ref="K118:K120"/>
    <mergeCell ref="AE118:AE120"/>
    <mergeCell ref="AF118:AF120"/>
    <mergeCell ref="AG118:AG120"/>
    <mergeCell ref="AK118:AK120"/>
    <mergeCell ref="AQ115:AQ117"/>
    <mergeCell ref="AR115:AR117"/>
    <mergeCell ref="AS115:AS117"/>
    <mergeCell ref="AT115:AT117"/>
    <mergeCell ref="AU115:AU117"/>
    <mergeCell ref="AV115:AV117"/>
    <mergeCell ref="AZ112:AZ114"/>
    <mergeCell ref="K115:K117"/>
    <mergeCell ref="AE115:AE117"/>
    <mergeCell ref="AF115:AF117"/>
    <mergeCell ref="AK115:AK117"/>
    <mergeCell ref="AL115:AL117"/>
    <mergeCell ref="AM115:AM117"/>
    <mergeCell ref="AN115:AN117"/>
    <mergeCell ref="AO115:AO117"/>
    <mergeCell ref="AP115:AP117"/>
    <mergeCell ref="AT112:AT114"/>
    <mergeCell ref="AU112:AU114"/>
    <mergeCell ref="AV112:AV114"/>
    <mergeCell ref="AW112:AW114"/>
    <mergeCell ref="AX112:AX114"/>
    <mergeCell ref="AY112:AY114"/>
    <mergeCell ref="AN112:AN114"/>
    <mergeCell ref="AO112:AO114"/>
    <mergeCell ref="AP112:AP114"/>
    <mergeCell ref="AQ112:AQ114"/>
    <mergeCell ref="AR112:AR114"/>
    <mergeCell ref="AS112:AS114"/>
    <mergeCell ref="K112:K114"/>
    <mergeCell ref="AE112:AE114"/>
    <mergeCell ref="AG112:AG114"/>
    <mergeCell ref="AK112:AK114"/>
    <mergeCell ref="AL112:AL114"/>
    <mergeCell ref="AM112:AM114"/>
    <mergeCell ref="AV110:AV111"/>
    <mergeCell ref="AW110:AW111"/>
    <mergeCell ref="AX110:AX111"/>
    <mergeCell ref="AY110:AY111"/>
    <mergeCell ref="AZ110:AZ111"/>
    <mergeCell ref="L111:O111"/>
    <mergeCell ref="AP110:AP111"/>
    <mergeCell ref="AQ110:AQ111"/>
    <mergeCell ref="AR110:AR111"/>
    <mergeCell ref="AS110:AS111"/>
    <mergeCell ref="AT110:AT111"/>
    <mergeCell ref="AU110:AU111"/>
    <mergeCell ref="AY107:AY109"/>
    <mergeCell ref="AZ107:AZ109"/>
    <mergeCell ref="K110:K111"/>
    <mergeCell ref="AE110:AE111"/>
    <mergeCell ref="AF110:AF111"/>
    <mergeCell ref="AK110:AK111"/>
    <mergeCell ref="AL110:AL111"/>
    <mergeCell ref="AM110:AM111"/>
    <mergeCell ref="AN110:AN111"/>
    <mergeCell ref="AO110:AO111"/>
    <mergeCell ref="AS107:AS109"/>
    <mergeCell ref="AT107:AT109"/>
    <mergeCell ref="AU107:AU109"/>
    <mergeCell ref="AV107:AV109"/>
    <mergeCell ref="AW107:AW109"/>
    <mergeCell ref="AX107:AX109"/>
    <mergeCell ref="AM107:AM109"/>
    <mergeCell ref="AN107:AN109"/>
    <mergeCell ref="AO107:AO109"/>
    <mergeCell ref="AP107:AP109"/>
    <mergeCell ref="AQ107:AQ109"/>
    <mergeCell ref="AR107:AR109"/>
    <mergeCell ref="K107:K109"/>
    <mergeCell ref="AE107:AE109"/>
    <mergeCell ref="AF107:AF109"/>
    <mergeCell ref="AG107:AG109"/>
    <mergeCell ref="AK107:AK109"/>
    <mergeCell ref="AL107:AL109"/>
    <mergeCell ref="AU104:AU106"/>
    <mergeCell ref="AV104:AV106"/>
    <mergeCell ref="AW104:AW106"/>
    <mergeCell ref="AX104:AX106"/>
    <mergeCell ref="AY104:AY106"/>
    <mergeCell ref="AZ104:AZ106"/>
    <mergeCell ref="AO104:AO106"/>
    <mergeCell ref="AP104:AP106"/>
    <mergeCell ref="AQ104:AQ106"/>
    <mergeCell ref="AR104:AR106"/>
    <mergeCell ref="AS104:AS106"/>
    <mergeCell ref="AT104:AT106"/>
    <mergeCell ref="K104:K106"/>
    <mergeCell ref="AF104:AF106"/>
    <mergeCell ref="AK104:AK106"/>
    <mergeCell ref="AL104:AL106"/>
    <mergeCell ref="AM104:AM106"/>
    <mergeCell ref="AN104:AN106"/>
    <mergeCell ref="L106:O106"/>
    <mergeCell ref="AV102:AV103"/>
    <mergeCell ref="AW102:AW103"/>
    <mergeCell ref="AX102:AX103"/>
    <mergeCell ref="AY102:AY103"/>
    <mergeCell ref="AZ102:AZ103"/>
    <mergeCell ref="L103:O103"/>
    <mergeCell ref="AP102:AP103"/>
    <mergeCell ref="AQ102:AQ103"/>
    <mergeCell ref="AR102:AR103"/>
    <mergeCell ref="AS102:AS103"/>
    <mergeCell ref="AT102:AT103"/>
    <mergeCell ref="AU102:AU103"/>
    <mergeCell ref="AZ99:AZ101"/>
    <mergeCell ref="L101:O101"/>
    <mergeCell ref="K102:K103"/>
    <mergeCell ref="AE102:AE103"/>
    <mergeCell ref="AF102:AF103"/>
    <mergeCell ref="AK102:AK103"/>
    <mergeCell ref="AL102:AL103"/>
    <mergeCell ref="AM102:AM103"/>
    <mergeCell ref="AN102:AN103"/>
    <mergeCell ref="AO102:AO103"/>
    <mergeCell ref="AT99:AT101"/>
    <mergeCell ref="AU99:AU101"/>
    <mergeCell ref="AV99:AV101"/>
    <mergeCell ref="AW99:AW101"/>
    <mergeCell ref="AX99:AX101"/>
    <mergeCell ref="AY99:AY101"/>
    <mergeCell ref="AN99:AN101"/>
    <mergeCell ref="AO99:AO101"/>
    <mergeCell ref="AP99:AP101"/>
    <mergeCell ref="AQ99:AQ101"/>
    <mergeCell ref="AR99:AR101"/>
    <mergeCell ref="AS99:AS101"/>
    <mergeCell ref="K99:K101"/>
    <mergeCell ref="AE99:AE101"/>
    <mergeCell ref="AF99:AF101"/>
    <mergeCell ref="AK99:AK101"/>
    <mergeCell ref="AL99:AL101"/>
    <mergeCell ref="AM99:AM101"/>
    <mergeCell ref="AV96:AV98"/>
    <mergeCell ref="AW96:AW98"/>
    <mergeCell ref="AX96:AX98"/>
    <mergeCell ref="AY96:AY98"/>
    <mergeCell ref="AZ96:AZ98"/>
    <mergeCell ref="L98:O98"/>
    <mergeCell ref="AP96:AP98"/>
    <mergeCell ref="AQ96:AQ98"/>
    <mergeCell ref="AR96:AR98"/>
    <mergeCell ref="AS96:AS98"/>
    <mergeCell ref="AT96:AT98"/>
    <mergeCell ref="AU96:AU98"/>
    <mergeCell ref="AZ93:AZ95"/>
    <mergeCell ref="L95:O95"/>
    <mergeCell ref="K96:K98"/>
    <mergeCell ref="AE96:AE98"/>
    <mergeCell ref="AF96:AF98"/>
    <mergeCell ref="AK96:AK98"/>
    <mergeCell ref="AL96:AL98"/>
    <mergeCell ref="AM96:AM98"/>
    <mergeCell ref="AN96:AN98"/>
    <mergeCell ref="AO96:AO98"/>
    <mergeCell ref="AT93:AT95"/>
    <mergeCell ref="AU93:AU95"/>
    <mergeCell ref="AV93:AV95"/>
    <mergeCell ref="AW93:AW95"/>
    <mergeCell ref="AX93:AX95"/>
    <mergeCell ref="AY93:AY95"/>
    <mergeCell ref="AN93:AN95"/>
    <mergeCell ref="AO93:AO95"/>
    <mergeCell ref="AP93:AP95"/>
    <mergeCell ref="AQ93:AQ95"/>
    <mergeCell ref="AR93:AR95"/>
    <mergeCell ref="AS93:AS95"/>
    <mergeCell ref="K93:K95"/>
    <mergeCell ref="AE93:AE95"/>
    <mergeCell ref="AF93:AF95"/>
    <mergeCell ref="AG93:AG95"/>
    <mergeCell ref="AK93:AK95"/>
    <mergeCell ref="AL93:AL95"/>
    <mergeCell ref="AM93:AM95"/>
    <mergeCell ref="AR90:AR92"/>
    <mergeCell ref="AS90:AS92"/>
    <mergeCell ref="AT90:AT92"/>
    <mergeCell ref="AU90:AU92"/>
    <mergeCell ref="AV90:AV92"/>
    <mergeCell ref="AW90:AW92"/>
    <mergeCell ref="AL90:AL92"/>
    <mergeCell ref="AM90:AM92"/>
    <mergeCell ref="AN90:AN92"/>
    <mergeCell ref="AO90:AO92"/>
    <mergeCell ref="AP90:AP92"/>
    <mergeCell ref="AQ90:AQ92"/>
    <mergeCell ref="K90:K92"/>
    <mergeCell ref="AE90:AE92"/>
    <mergeCell ref="AF90:AF92"/>
    <mergeCell ref="AG90:AG92"/>
    <mergeCell ref="AK90:AK92"/>
    <mergeCell ref="AU87:AU89"/>
    <mergeCell ref="AV87:AV89"/>
    <mergeCell ref="AW87:AW89"/>
    <mergeCell ref="AX87:AX89"/>
    <mergeCell ref="AY87:AY89"/>
    <mergeCell ref="AZ87:AZ89"/>
    <mergeCell ref="AO87:AO89"/>
    <mergeCell ref="AP87:AP89"/>
    <mergeCell ref="AQ87:AQ89"/>
    <mergeCell ref="AR87:AR89"/>
    <mergeCell ref="AS87:AS89"/>
    <mergeCell ref="AT87:AT89"/>
    <mergeCell ref="AX90:AX92"/>
    <mergeCell ref="AY90:AY92"/>
    <mergeCell ref="AZ90:AZ92"/>
    <mergeCell ref="K87:K89"/>
    <mergeCell ref="AE87:AE89"/>
    <mergeCell ref="AF87:AF89"/>
    <mergeCell ref="AG87:AG89"/>
    <mergeCell ref="AK87:AK89"/>
    <mergeCell ref="AL87:AL89"/>
    <mergeCell ref="AM87:AM89"/>
    <mergeCell ref="AN87:AN89"/>
    <mergeCell ref="AT84:AT86"/>
    <mergeCell ref="AU84:AU86"/>
    <mergeCell ref="AV84:AV86"/>
    <mergeCell ref="AW84:AW86"/>
    <mergeCell ref="AX84:AX86"/>
    <mergeCell ref="AY84:AY86"/>
    <mergeCell ref="AN84:AN86"/>
    <mergeCell ref="AO84:AO86"/>
    <mergeCell ref="AP84:AP86"/>
    <mergeCell ref="AQ84:AQ86"/>
    <mergeCell ref="AR84:AR86"/>
    <mergeCell ref="AS84:AS86"/>
    <mergeCell ref="L89:O89"/>
    <mergeCell ref="AY81:AY83"/>
    <mergeCell ref="AZ81:AZ83"/>
    <mergeCell ref="L83:O83"/>
    <mergeCell ref="K84:K86"/>
    <mergeCell ref="AE84:AE86"/>
    <mergeCell ref="AF84:AF86"/>
    <mergeCell ref="AG84:AG86"/>
    <mergeCell ref="AK84:AK86"/>
    <mergeCell ref="AL84:AL86"/>
    <mergeCell ref="AM84:AM86"/>
    <mergeCell ref="AS81:AS83"/>
    <mergeCell ref="AT81:AT83"/>
    <mergeCell ref="AU81:AU83"/>
    <mergeCell ref="AV81:AV83"/>
    <mergeCell ref="AW81:AW83"/>
    <mergeCell ref="AX81:AX83"/>
    <mergeCell ref="AM81:AM83"/>
    <mergeCell ref="AN81:AN83"/>
    <mergeCell ref="AO81:AO83"/>
    <mergeCell ref="AP81:AP83"/>
    <mergeCell ref="AQ81:AQ83"/>
    <mergeCell ref="AR81:AR83"/>
    <mergeCell ref="AZ84:AZ86"/>
    <mergeCell ref="L86:O86"/>
    <mergeCell ref="K81:K83"/>
    <mergeCell ref="AE81:AE83"/>
    <mergeCell ref="AF81:AF83"/>
    <mergeCell ref="AG81:AG83"/>
    <mergeCell ref="AK81:AK83"/>
    <mergeCell ref="AL81:AL83"/>
    <mergeCell ref="AR78:AR80"/>
    <mergeCell ref="AS78:AS80"/>
    <mergeCell ref="AT78:AT80"/>
    <mergeCell ref="AU78:AU80"/>
    <mergeCell ref="AV78:AV80"/>
    <mergeCell ref="AW78:AW80"/>
    <mergeCell ref="AL78:AL80"/>
    <mergeCell ref="AM78:AM80"/>
    <mergeCell ref="AN78:AN80"/>
    <mergeCell ref="AO78:AO80"/>
    <mergeCell ref="AP78:AP80"/>
    <mergeCell ref="AQ78:AQ80"/>
    <mergeCell ref="K78:K80"/>
    <mergeCell ref="AE78:AE80"/>
    <mergeCell ref="AF78:AF80"/>
    <mergeCell ref="AG78:AG80"/>
    <mergeCell ref="AK78:AK80"/>
    <mergeCell ref="AU75:AU77"/>
    <mergeCell ref="AV75:AV77"/>
    <mergeCell ref="AW75:AW77"/>
    <mergeCell ref="AX75:AX77"/>
    <mergeCell ref="AY75:AY77"/>
    <mergeCell ref="AZ75:AZ77"/>
    <mergeCell ref="AO75:AO77"/>
    <mergeCell ref="AP75:AP77"/>
    <mergeCell ref="AQ75:AQ77"/>
    <mergeCell ref="AR75:AR77"/>
    <mergeCell ref="AS75:AS77"/>
    <mergeCell ref="AT75:AT77"/>
    <mergeCell ref="AX78:AX80"/>
    <mergeCell ref="AY78:AY80"/>
    <mergeCell ref="AZ78:AZ80"/>
    <mergeCell ref="L80:O80"/>
    <mergeCell ref="AZ68:AZ74"/>
    <mergeCell ref="L74:O74"/>
    <mergeCell ref="K75:K77"/>
    <mergeCell ref="AE75:AE77"/>
    <mergeCell ref="AF75:AF77"/>
    <mergeCell ref="AG75:AG77"/>
    <mergeCell ref="AK75:AK77"/>
    <mergeCell ref="AL75:AL77"/>
    <mergeCell ref="AM75:AM77"/>
    <mergeCell ref="AN75:AN77"/>
    <mergeCell ref="AT68:AT74"/>
    <mergeCell ref="AU68:AU74"/>
    <mergeCell ref="AV68:AV74"/>
    <mergeCell ref="AW68:AW74"/>
    <mergeCell ref="AX68:AX74"/>
    <mergeCell ref="AY68:AY74"/>
    <mergeCell ref="AN68:AN74"/>
    <mergeCell ref="AO68:AO74"/>
    <mergeCell ref="AP68:AP74"/>
    <mergeCell ref="AQ68:AQ74"/>
    <mergeCell ref="AR68:AR74"/>
    <mergeCell ref="AS68:AS74"/>
    <mergeCell ref="L77:O77"/>
    <mergeCell ref="AW65:AW67"/>
    <mergeCell ref="AX65:AX67"/>
    <mergeCell ref="AY65:AY67"/>
    <mergeCell ref="AZ65:AZ67"/>
    <mergeCell ref="AG66:AG67"/>
    <mergeCell ref="K68:K74"/>
    <mergeCell ref="AF68:AF74"/>
    <mergeCell ref="AK68:AK74"/>
    <mergeCell ref="AL68:AL74"/>
    <mergeCell ref="AM68:AM74"/>
    <mergeCell ref="AQ65:AQ67"/>
    <mergeCell ref="AR65:AR67"/>
    <mergeCell ref="AS65:AS67"/>
    <mergeCell ref="AT65:AT67"/>
    <mergeCell ref="AU65:AU67"/>
    <mergeCell ref="AV65:AV67"/>
    <mergeCell ref="AY59:AY64"/>
    <mergeCell ref="AZ59:AZ64"/>
    <mergeCell ref="K65:K67"/>
    <mergeCell ref="AF65:AF67"/>
    <mergeCell ref="AK65:AK67"/>
    <mergeCell ref="AL65:AL67"/>
    <mergeCell ref="AM65:AM67"/>
    <mergeCell ref="AN65:AN67"/>
    <mergeCell ref="AO65:AO67"/>
    <mergeCell ref="AP65:AP67"/>
    <mergeCell ref="AS59:AS64"/>
    <mergeCell ref="AT59:AT64"/>
    <mergeCell ref="AU59:AU64"/>
    <mergeCell ref="AV59:AV64"/>
    <mergeCell ref="AW59:AW64"/>
    <mergeCell ref="AX59:AX64"/>
    <mergeCell ref="AM59:AM64"/>
    <mergeCell ref="AN59:AN64"/>
    <mergeCell ref="AO59:AO64"/>
    <mergeCell ref="AP59:AP64"/>
    <mergeCell ref="AQ59:AQ64"/>
    <mergeCell ref="AR59:AR64"/>
    <mergeCell ref="AV53:AV58"/>
    <mergeCell ref="AW53:AW58"/>
    <mergeCell ref="AX53:AX58"/>
    <mergeCell ref="AY53:AY58"/>
    <mergeCell ref="AZ53:AZ58"/>
    <mergeCell ref="K59:K64"/>
    <mergeCell ref="AF59:AF64"/>
    <mergeCell ref="AG59:AG64"/>
    <mergeCell ref="AK59:AK64"/>
    <mergeCell ref="AL59:AL64"/>
    <mergeCell ref="AP53:AP58"/>
    <mergeCell ref="AQ53:AQ58"/>
    <mergeCell ref="AR53:AR58"/>
    <mergeCell ref="AS53:AS58"/>
    <mergeCell ref="AT53:AT58"/>
    <mergeCell ref="AU53:AU58"/>
    <mergeCell ref="AZ50:AZ52"/>
    <mergeCell ref="K53:K58"/>
    <mergeCell ref="AE53:AE58"/>
    <mergeCell ref="AF53:AF58"/>
    <mergeCell ref="AG53:AG58"/>
    <mergeCell ref="AK53:AK58"/>
    <mergeCell ref="AL53:AL58"/>
    <mergeCell ref="AM53:AM58"/>
    <mergeCell ref="AN53:AN58"/>
    <mergeCell ref="AO53:AO58"/>
    <mergeCell ref="AT50:AT52"/>
    <mergeCell ref="AU50:AU52"/>
    <mergeCell ref="AV50:AV52"/>
    <mergeCell ref="AW50:AW52"/>
    <mergeCell ref="AX50:AX52"/>
    <mergeCell ref="AY50:AY52"/>
    <mergeCell ref="AN50:AN52"/>
    <mergeCell ref="AO50:AO52"/>
    <mergeCell ref="AP50:AP52"/>
    <mergeCell ref="AQ50:AQ52"/>
    <mergeCell ref="AR50:AR52"/>
    <mergeCell ref="AS50:AS52"/>
    <mergeCell ref="AW47:AW49"/>
    <mergeCell ref="AX47:AX49"/>
    <mergeCell ref="AY47:AY49"/>
    <mergeCell ref="AZ47:AZ49"/>
    <mergeCell ref="K50:K52"/>
    <mergeCell ref="AF50:AF52"/>
    <mergeCell ref="AG50:AG52"/>
    <mergeCell ref="AK50:AK52"/>
    <mergeCell ref="AL50:AL52"/>
    <mergeCell ref="AM50:AM52"/>
    <mergeCell ref="AQ47:AQ49"/>
    <mergeCell ref="AR47:AR49"/>
    <mergeCell ref="AS47:AS49"/>
    <mergeCell ref="AT47:AT49"/>
    <mergeCell ref="AU47:AU49"/>
    <mergeCell ref="AV47:AV49"/>
    <mergeCell ref="AZ44:AZ46"/>
    <mergeCell ref="K47:K49"/>
    <mergeCell ref="AF47:AF49"/>
    <mergeCell ref="AG47:AG49"/>
    <mergeCell ref="AK47:AK49"/>
    <mergeCell ref="AL47:AL49"/>
    <mergeCell ref="AM47:AM49"/>
    <mergeCell ref="AN47:AN49"/>
    <mergeCell ref="AO47:AO49"/>
    <mergeCell ref="AP47:AP49"/>
    <mergeCell ref="AT44:AT46"/>
    <mergeCell ref="AU44:AU46"/>
    <mergeCell ref="AV44:AV46"/>
    <mergeCell ref="AW44:AW46"/>
    <mergeCell ref="AX44:AX46"/>
    <mergeCell ref="AY44:AY46"/>
    <mergeCell ref="AN44:AN46"/>
    <mergeCell ref="AO44:AO46"/>
    <mergeCell ref="AP44:AP46"/>
    <mergeCell ref="AQ44:AQ46"/>
    <mergeCell ref="AR44:AR46"/>
    <mergeCell ref="AS44:AS46"/>
    <mergeCell ref="AY41:AY43"/>
    <mergeCell ref="AZ41:AZ43"/>
    <mergeCell ref="L43:O43"/>
    <mergeCell ref="K44:K46"/>
    <mergeCell ref="AE44:AE46"/>
    <mergeCell ref="AF44:AF46"/>
    <mergeCell ref="AG44:AG46"/>
    <mergeCell ref="AK44:AK46"/>
    <mergeCell ref="AL44:AL46"/>
    <mergeCell ref="AM44:AM46"/>
    <mergeCell ref="AS41:AS43"/>
    <mergeCell ref="AT41:AT43"/>
    <mergeCell ref="AU41:AU43"/>
    <mergeCell ref="AV41:AV43"/>
    <mergeCell ref="AW41:AW43"/>
    <mergeCell ref="AX41:AX43"/>
    <mergeCell ref="AZ38:AZ40"/>
    <mergeCell ref="K41:K43"/>
    <mergeCell ref="AK41:AK43"/>
    <mergeCell ref="AL41:AL43"/>
    <mergeCell ref="AM41:AM43"/>
    <mergeCell ref="AN41:AN43"/>
    <mergeCell ref="AO41:AO43"/>
    <mergeCell ref="AP41:AP43"/>
    <mergeCell ref="AQ41:AQ43"/>
    <mergeCell ref="AR41:AR43"/>
    <mergeCell ref="AT38:AT40"/>
    <mergeCell ref="AU38:AU40"/>
    <mergeCell ref="AV38:AV40"/>
    <mergeCell ref="AW38:AW40"/>
    <mergeCell ref="AX38:AX40"/>
    <mergeCell ref="AY38:AY40"/>
    <mergeCell ref="AN38:AN40"/>
    <mergeCell ref="AO38:AO40"/>
    <mergeCell ref="AP38:AP40"/>
    <mergeCell ref="AQ38:AQ40"/>
    <mergeCell ref="AR38:AR40"/>
    <mergeCell ref="AS38:AS40"/>
    <mergeCell ref="K38:K40"/>
    <mergeCell ref="AF38:AF40"/>
    <mergeCell ref="AG38:AG40"/>
    <mergeCell ref="AK38:AK40"/>
    <mergeCell ref="AL38:AL40"/>
    <mergeCell ref="AM38:AM40"/>
    <mergeCell ref="AV35:AV37"/>
    <mergeCell ref="AW35:AW37"/>
    <mergeCell ref="AX35:AX37"/>
    <mergeCell ref="AY35:AY37"/>
    <mergeCell ref="AZ35:AZ37"/>
    <mergeCell ref="L37:O37"/>
    <mergeCell ref="AP35:AP37"/>
    <mergeCell ref="AQ35:AQ37"/>
    <mergeCell ref="AR35:AR37"/>
    <mergeCell ref="AS35:AS37"/>
    <mergeCell ref="AT35:AT37"/>
    <mergeCell ref="AU35:AU37"/>
    <mergeCell ref="K35:K37"/>
    <mergeCell ref="AK35:AK37"/>
    <mergeCell ref="AL35:AL37"/>
    <mergeCell ref="AM35:AM37"/>
    <mergeCell ref="AN35:AN37"/>
    <mergeCell ref="AO35:AO37"/>
    <mergeCell ref="AV32:AV34"/>
    <mergeCell ref="AW32:AW34"/>
    <mergeCell ref="AX32:AX34"/>
    <mergeCell ref="AY32:AY34"/>
    <mergeCell ref="AZ32:AZ34"/>
    <mergeCell ref="L34:O34"/>
    <mergeCell ref="AP32:AP34"/>
    <mergeCell ref="AQ32:AQ34"/>
    <mergeCell ref="AR32:AR34"/>
    <mergeCell ref="AS32:AS34"/>
    <mergeCell ref="AT32:AT34"/>
    <mergeCell ref="AU32:AU34"/>
    <mergeCell ref="AW29:AW31"/>
    <mergeCell ref="AX29:AX31"/>
    <mergeCell ref="AY29:AY31"/>
    <mergeCell ref="AZ29:AZ31"/>
    <mergeCell ref="K32:K34"/>
    <mergeCell ref="AK32:AK34"/>
    <mergeCell ref="AL32:AL34"/>
    <mergeCell ref="AM32:AM34"/>
    <mergeCell ref="AN32:AN34"/>
    <mergeCell ref="AO32:AO34"/>
    <mergeCell ref="AQ29:AQ31"/>
    <mergeCell ref="AR29:AR31"/>
    <mergeCell ref="AS29:AS31"/>
    <mergeCell ref="AT29:AT31"/>
    <mergeCell ref="AU29:AU31"/>
    <mergeCell ref="AV29:AV31"/>
    <mergeCell ref="K29:K31"/>
    <mergeCell ref="AE29:AE31"/>
    <mergeCell ref="AG29:AG31"/>
    <mergeCell ref="AK29:AK31"/>
    <mergeCell ref="AL29:AL31"/>
    <mergeCell ref="AM29:AM31"/>
    <mergeCell ref="AN29:AN31"/>
    <mergeCell ref="AO29:AO31"/>
    <mergeCell ref="AP29:AP31"/>
    <mergeCell ref="AT25:AT28"/>
    <mergeCell ref="AU25:AU28"/>
    <mergeCell ref="AV25:AV28"/>
    <mergeCell ref="AW25:AW28"/>
    <mergeCell ref="AX25:AX28"/>
    <mergeCell ref="AY25:AY28"/>
    <mergeCell ref="AN25:AN28"/>
    <mergeCell ref="AO25:AO28"/>
    <mergeCell ref="AP25:AP28"/>
    <mergeCell ref="AQ25:AQ28"/>
    <mergeCell ref="AR25:AR28"/>
    <mergeCell ref="AS25:AS28"/>
    <mergeCell ref="AX22:AX24"/>
    <mergeCell ref="AY22:AY24"/>
    <mergeCell ref="AZ22:AZ24"/>
    <mergeCell ref="K25:K28"/>
    <mergeCell ref="AE25:AE28"/>
    <mergeCell ref="AF25:AF28"/>
    <mergeCell ref="AG25:AG28"/>
    <mergeCell ref="AK25:AK28"/>
    <mergeCell ref="AL25:AL28"/>
    <mergeCell ref="AM25:AM28"/>
    <mergeCell ref="AR22:AR24"/>
    <mergeCell ref="AS22:AS24"/>
    <mergeCell ref="AT22:AT24"/>
    <mergeCell ref="AU22:AU24"/>
    <mergeCell ref="AV22:AV24"/>
    <mergeCell ref="AW22:AW24"/>
    <mergeCell ref="AL22:AL24"/>
    <mergeCell ref="AM22:AM24"/>
    <mergeCell ref="AN22:AN24"/>
    <mergeCell ref="AO22:AO24"/>
    <mergeCell ref="AP22:AP24"/>
    <mergeCell ref="AQ22:AQ24"/>
    <mergeCell ref="AZ25:AZ28"/>
    <mergeCell ref="AV19:AV21"/>
    <mergeCell ref="AW19:AW21"/>
    <mergeCell ref="AX19:AX21"/>
    <mergeCell ref="AY19:AY21"/>
    <mergeCell ref="AZ19:AZ21"/>
    <mergeCell ref="K22:K24"/>
    <mergeCell ref="AE22:AE24"/>
    <mergeCell ref="AF22:AF24"/>
    <mergeCell ref="AG22:AG24"/>
    <mergeCell ref="AK22:AK24"/>
    <mergeCell ref="AP19:AP21"/>
    <mergeCell ref="AQ19:AQ21"/>
    <mergeCell ref="AR19:AR21"/>
    <mergeCell ref="AS19:AS21"/>
    <mergeCell ref="AT19:AT21"/>
    <mergeCell ref="AU19:AU21"/>
    <mergeCell ref="AY8:AY18"/>
    <mergeCell ref="AZ8:AZ18"/>
    <mergeCell ref="K19:K21"/>
    <mergeCell ref="AF19:AF21"/>
    <mergeCell ref="AG19:AG21"/>
    <mergeCell ref="AK19:AK21"/>
    <mergeCell ref="AL19:AL21"/>
    <mergeCell ref="AM19:AM21"/>
    <mergeCell ref="AN19:AN21"/>
    <mergeCell ref="AO19:AO21"/>
    <mergeCell ref="AS8:AS18"/>
    <mergeCell ref="AT8:AT18"/>
    <mergeCell ref="AU8:AU18"/>
    <mergeCell ref="AV8:AV18"/>
    <mergeCell ref="AW8:AW18"/>
    <mergeCell ref="AX8:AX18"/>
    <mergeCell ref="AM8:AM18"/>
    <mergeCell ref="AN8:AN18"/>
    <mergeCell ref="AO8:AO18"/>
    <mergeCell ref="AP8:AP18"/>
    <mergeCell ref="AQ8:AQ18"/>
    <mergeCell ref="AR8:AR18"/>
    <mergeCell ref="AQ6:AR6"/>
    <mergeCell ref="AS6:AT6"/>
    <mergeCell ref="AU6:AV6"/>
    <mergeCell ref="AW6:AX6"/>
    <mergeCell ref="AY6:AZ6"/>
    <mergeCell ref="K8:K18"/>
    <mergeCell ref="AF8:AF18"/>
    <mergeCell ref="AG8:AG18"/>
    <mergeCell ref="AK8:AK18"/>
    <mergeCell ref="AL8:AL18"/>
    <mergeCell ref="AG6:AG7"/>
    <mergeCell ref="AH6:AH7"/>
    <mergeCell ref="AI6:AI7"/>
    <mergeCell ref="AK6:AL6"/>
    <mergeCell ref="AM6:AN6"/>
    <mergeCell ref="AO6:AP6"/>
    <mergeCell ref="X6:X7"/>
    <mergeCell ref="Y6:Y7"/>
    <mergeCell ref="Z6:Z7"/>
    <mergeCell ref="AA6:AD6"/>
    <mergeCell ref="AE6:AE7"/>
    <mergeCell ref="AF6:AF7"/>
    <mergeCell ref="Q6:Q7"/>
    <mergeCell ref="R6:S6"/>
    <mergeCell ref="T6:T7"/>
    <mergeCell ref="U6:U7"/>
    <mergeCell ref="V6:V7"/>
    <mergeCell ref="W6:W7"/>
    <mergeCell ref="G6:G7"/>
    <mergeCell ref="H6:H7"/>
    <mergeCell ref="I6:I7"/>
    <mergeCell ref="J6:J7"/>
    <mergeCell ref="K6:K7"/>
    <mergeCell ref="L6:P6"/>
    <mergeCell ref="L5:P5"/>
    <mergeCell ref="AK5:AN5"/>
    <mergeCell ref="AO5:AR5"/>
    <mergeCell ref="AS5:AV5"/>
    <mergeCell ref="AW5:AZ5"/>
    <mergeCell ref="A6:A7"/>
    <mergeCell ref="B6:B7"/>
    <mergeCell ref="C6:C7"/>
    <mergeCell ref="D6:D7"/>
    <mergeCell ref="E6:E7"/>
  </mergeCells>
  <phoneticPr fontId="6" type="noConversion"/>
  <pageMargins left="0.23622047244094491" right="0.23622047244094491" top="0.31496062992125984" bottom="0.31496062992125984" header="0.31496062992125984" footer="0.31496062992125984"/>
  <pageSetup paperSize="8" scale="36" fitToHeight="0" orientation="portrait" verticalDpi="1200" r:id="rId1"/>
  <rowBreaks count="7" manualBreakCount="7">
    <brk id="89" max="34" man="1"/>
    <brk id="178" max="34" man="1"/>
    <brk id="249" max="34" man="1"/>
    <brk id="327" max="34" man="1"/>
    <brk id="402" max="34" man="1"/>
    <brk id="469" max="34" man="1"/>
    <brk id="554" max="3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pageSetUpPr fitToPage="1"/>
  </sheetPr>
  <dimension ref="A1:CV128"/>
  <sheetViews>
    <sheetView view="pageBreakPreview" topLeftCell="A10" zoomScaleNormal="85" zoomScaleSheetLayoutView="100" zoomScalePageLayoutView="55" workbookViewId="0">
      <pane ySplit="10" topLeftCell="A20" activePane="bottomLeft" state="frozen"/>
      <selection activeCell="K22" sqref="K22"/>
      <selection pane="bottomLeft" activeCell="E21" sqref="E21:Q23"/>
    </sheetView>
  </sheetViews>
  <sheetFormatPr defaultColWidth="2.625" defaultRowHeight="16.5"/>
  <cols>
    <col min="1" max="2" width="2.625" style="145"/>
    <col min="3" max="3" width="3" style="145" bestFit="1" customWidth="1"/>
    <col min="4" max="4" width="2.625" style="145" customWidth="1"/>
    <col min="5" max="17" width="2.625" style="145"/>
    <col min="18" max="18" width="16.125" style="276" customWidth="1"/>
    <col min="19" max="26" width="2.625" style="145"/>
    <col min="27" max="28" width="2.5" style="145" customWidth="1"/>
    <col min="29" max="31" width="2.625" style="145"/>
    <col min="32" max="32" width="2.625" style="145" customWidth="1"/>
    <col min="33" max="36" width="2.625" style="145"/>
    <col min="37" max="37" width="2.625" style="145" customWidth="1"/>
    <col min="38" max="40" width="2.625" style="145"/>
    <col min="41" max="47" width="2.625" style="277"/>
    <col min="48" max="49" width="4.625" style="145" customWidth="1"/>
    <col min="50" max="56" width="3.625" style="145" customWidth="1"/>
    <col min="57" max="57" width="2.625" style="145" customWidth="1"/>
    <col min="58" max="58" width="2.625" style="145"/>
    <col min="59" max="59" width="2.625" style="145" customWidth="1"/>
    <col min="60" max="62" width="2.625" style="145"/>
    <col min="63" max="64" width="3.125" style="145" customWidth="1"/>
    <col min="65" max="72" width="4.625" style="145" customWidth="1"/>
    <col min="73" max="80" width="2.625" style="145"/>
    <col min="81" max="81" width="2.625" style="145" customWidth="1"/>
    <col min="82" max="16384" width="2.625" style="145"/>
  </cols>
  <sheetData>
    <row r="1" spans="1:83" ht="16.5" customHeight="1" thickBot="1">
      <c r="A1" s="142"/>
      <c r="B1" s="142"/>
      <c r="C1" s="142"/>
      <c r="D1" s="142"/>
      <c r="E1" s="142"/>
      <c r="F1" s="142"/>
      <c r="G1" s="142"/>
      <c r="H1" s="142"/>
      <c r="I1" s="142"/>
      <c r="J1" s="142"/>
      <c r="K1" s="142"/>
      <c r="L1" s="142"/>
      <c r="M1" s="142"/>
      <c r="N1" s="142"/>
      <c r="O1" s="142"/>
      <c r="P1" s="142"/>
      <c r="Q1" s="142"/>
      <c r="R1" s="143"/>
      <c r="S1" s="142"/>
      <c r="T1" s="142"/>
      <c r="U1" s="142"/>
      <c r="V1" s="142"/>
      <c r="W1" s="142"/>
      <c r="X1" s="142"/>
      <c r="Y1" s="142"/>
      <c r="Z1" s="142"/>
      <c r="AA1" s="142"/>
      <c r="AB1" s="142"/>
      <c r="AC1" s="142"/>
      <c r="AD1" s="142"/>
      <c r="AE1" s="142"/>
      <c r="AF1" s="142"/>
      <c r="AG1" s="142"/>
      <c r="AH1" s="142"/>
      <c r="AI1" s="142"/>
      <c r="AJ1" s="142"/>
      <c r="AK1" s="142"/>
      <c r="AL1" s="142"/>
      <c r="AM1" s="142"/>
      <c r="AN1" s="142"/>
      <c r="AO1" s="144"/>
      <c r="AP1" s="144"/>
      <c r="AQ1" s="144"/>
      <c r="AR1" s="144"/>
      <c r="AS1" s="144"/>
      <c r="AT1" s="144"/>
      <c r="AU1" s="144"/>
      <c r="AV1" s="142"/>
      <c r="AW1" s="142"/>
      <c r="AX1" s="142"/>
      <c r="AY1" s="142"/>
      <c r="AZ1" s="142"/>
      <c r="BA1" s="142"/>
      <c r="BB1" s="142"/>
      <c r="BC1" s="142"/>
      <c r="BD1" s="142"/>
      <c r="BE1" s="142"/>
      <c r="BF1" s="142"/>
      <c r="BG1" s="142"/>
      <c r="BH1" s="142"/>
      <c r="BI1" s="142"/>
      <c r="BJ1" s="142"/>
      <c r="BK1" s="142"/>
      <c r="BL1" s="142"/>
      <c r="BM1" s="142"/>
      <c r="BN1" s="142"/>
      <c r="BO1" s="142"/>
      <c r="BP1" s="142"/>
      <c r="BQ1" s="142"/>
      <c r="BR1" s="142"/>
      <c r="BS1" s="142"/>
      <c r="BT1" s="142"/>
      <c r="BU1" s="142"/>
      <c r="BV1" s="142"/>
      <c r="BW1" s="142"/>
      <c r="BX1" s="142"/>
      <c r="BY1" s="142"/>
      <c r="BZ1" s="142"/>
      <c r="CA1" s="142"/>
      <c r="CB1" s="142"/>
      <c r="CC1" s="142"/>
      <c r="CD1" s="142"/>
      <c r="CE1" s="142"/>
    </row>
    <row r="2" spans="1:83" ht="16.5" customHeight="1">
      <c r="A2" s="142"/>
      <c r="B2" s="146"/>
      <c r="C2" s="147"/>
      <c r="D2" s="147"/>
      <c r="E2" s="147"/>
      <c r="F2" s="147"/>
      <c r="G2" s="147"/>
      <c r="H2" s="147"/>
      <c r="I2" s="147"/>
      <c r="J2" s="147"/>
      <c r="K2" s="147"/>
      <c r="L2" s="147"/>
      <c r="M2" s="147"/>
      <c r="N2" s="147"/>
      <c r="O2" s="147"/>
      <c r="P2" s="147"/>
      <c r="Q2" s="147"/>
      <c r="R2" s="148"/>
      <c r="S2" s="147"/>
      <c r="T2" s="147"/>
      <c r="U2" s="147"/>
      <c r="V2" s="147"/>
      <c r="W2" s="147"/>
      <c r="X2" s="147"/>
      <c r="Y2" s="147"/>
      <c r="Z2" s="147"/>
      <c r="AA2" s="147"/>
      <c r="AB2" s="147"/>
      <c r="AC2" s="147"/>
      <c r="AD2" s="147"/>
      <c r="AE2" s="147"/>
      <c r="AF2" s="147"/>
      <c r="AG2" s="147"/>
      <c r="AH2" s="147"/>
      <c r="AI2" s="147"/>
      <c r="AJ2" s="147"/>
      <c r="AK2" s="147"/>
      <c r="AL2" s="147"/>
      <c r="AM2" s="147"/>
      <c r="AN2" s="147"/>
      <c r="AO2" s="149"/>
      <c r="AP2" s="149"/>
      <c r="AQ2" s="149"/>
      <c r="AR2" s="149"/>
      <c r="AS2" s="149"/>
      <c r="AT2" s="149"/>
      <c r="AU2" s="149"/>
      <c r="AV2" s="147"/>
      <c r="AW2" s="147"/>
      <c r="AX2" s="147"/>
      <c r="AY2" s="147"/>
      <c r="AZ2" s="147"/>
      <c r="BA2" s="147"/>
      <c r="BB2" s="147"/>
      <c r="BC2" s="147"/>
      <c r="BD2" s="147"/>
      <c r="BE2" s="147"/>
      <c r="BF2" s="147"/>
      <c r="BG2" s="147"/>
      <c r="BH2" s="147"/>
      <c r="BI2" s="147"/>
      <c r="BJ2" s="147"/>
      <c r="BK2" s="147"/>
      <c r="BL2" s="147"/>
      <c r="BM2" s="147"/>
      <c r="BN2" s="147"/>
      <c r="BO2" s="147"/>
      <c r="BP2" s="147"/>
      <c r="BQ2" s="147"/>
      <c r="BR2" s="147"/>
      <c r="BS2" s="147"/>
      <c r="BT2" s="147"/>
      <c r="BU2" s="147"/>
      <c r="BV2" s="147"/>
      <c r="BW2" s="147"/>
      <c r="BX2" s="147"/>
      <c r="BY2" s="147"/>
      <c r="BZ2" s="147"/>
      <c r="CA2" s="147"/>
      <c r="CB2" s="147"/>
      <c r="CC2" s="147"/>
      <c r="CD2" s="150"/>
      <c r="CE2" s="142"/>
    </row>
    <row r="3" spans="1:83" ht="16.5" customHeight="1">
      <c r="A3" s="142"/>
      <c r="B3" s="151"/>
      <c r="C3" s="152" t="s">
        <v>275</v>
      </c>
      <c r="D3" s="153"/>
      <c r="E3" s="153"/>
      <c r="F3" s="153"/>
      <c r="G3" s="153"/>
      <c r="H3" s="153"/>
      <c r="I3" s="153"/>
      <c r="J3" s="153"/>
      <c r="K3" s="153"/>
      <c r="L3" s="153"/>
      <c r="M3" s="153"/>
      <c r="N3" s="153"/>
      <c r="O3" s="153"/>
      <c r="P3" s="153"/>
      <c r="Q3" s="153"/>
      <c r="R3" s="154"/>
      <c r="S3" s="153"/>
      <c r="T3" s="153"/>
      <c r="U3" s="153"/>
      <c r="V3" s="153"/>
      <c r="W3" s="153"/>
      <c r="X3" s="153"/>
      <c r="Y3" s="153"/>
      <c r="Z3" s="153"/>
      <c r="AA3" s="153"/>
      <c r="AB3" s="153"/>
      <c r="AC3" s="153"/>
      <c r="AD3" s="153"/>
      <c r="AE3" s="153"/>
      <c r="AF3" s="153"/>
      <c r="AG3" s="153"/>
      <c r="AH3" s="153"/>
      <c r="AI3" s="153"/>
      <c r="AJ3" s="153"/>
      <c r="AK3" s="153"/>
      <c r="AL3" s="153"/>
      <c r="AM3" s="153"/>
      <c r="AN3" s="153"/>
      <c r="AO3" s="155"/>
      <c r="AP3" s="155"/>
      <c r="AQ3" s="155"/>
      <c r="AR3" s="155"/>
      <c r="AS3" s="155"/>
      <c r="AT3" s="155"/>
      <c r="AU3" s="155"/>
      <c r="AV3" s="153"/>
      <c r="AW3" s="153"/>
      <c r="AX3" s="153"/>
      <c r="AY3" s="153"/>
      <c r="AZ3" s="153"/>
      <c r="BA3" s="153"/>
      <c r="BB3" s="153"/>
      <c r="BC3" s="153"/>
      <c r="BD3" s="153"/>
      <c r="BE3" s="153"/>
      <c r="BF3" s="153"/>
      <c r="BG3" s="153"/>
      <c r="BH3" s="153"/>
      <c r="BI3" s="153"/>
      <c r="BJ3" s="153"/>
      <c r="BK3" s="153"/>
      <c r="BL3" s="153"/>
      <c r="BM3" s="153"/>
      <c r="BN3" s="153"/>
      <c r="BO3" s="153"/>
      <c r="BP3" s="153"/>
      <c r="BQ3" s="153"/>
      <c r="BR3" s="153"/>
      <c r="BS3" s="153"/>
      <c r="BT3" s="153"/>
      <c r="BU3" s="153"/>
      <c r="BV3" s="153"/>
      <c r="BW3" s="153"/>
      <c r="BX3" s="153"/>
      <c r="BY3" s="153"/>
      <c r="BZ3" s="153"/>
      <c r="CA3" s="153"/>
      <c r="CB3" s="153"/>
      <c r="CC3" s="156" t="s">
        <v>276</v>
      </c>
      <c r="CD3" s="157"/>
      <c r="CE3" s="142"/>
    </row>
    <row r="4" spans="1:83" ht="16.5" customHeight="1">
      <c r="A4" s="142"/>
      <c r="B4" s="151"/>
      <c r="C4" s="158" t="s">
        <v>277</v>
      </c>
      <c r="D4" s="158"/>
      <c r="E4" s="158"/>
      <c r="F4" s="158"/>
      <c r="G4" s="158"/>
      <c r="H4" s="158"/>
      <c r="I4" s="158"/>
      <c r="J4" s="158"/>
      <c r="K4" s="158"/>
      <c r="L4" s="158"/>
      <c r="M4" s="158"/>
      <c r="N4" s="158"/>
      <c r="O4" s="158"/>
      <c r="P4" s="158"/>
      <c r="Q4" s="158"/>
      <c r="R4" s="159"/>
      <c r="S4" s="158"/>
      <c r="T4" s="158"/>
      <c r="U4" s="158"/>
      <c r="V4" s="158"/>
      <c r="W4" s="158"/>
      <c r="X4" s="158"/>
      <c r="Y4" s="158"/>
      <c r="Z4" s="158"/>
      <c r="AA4" s="153"/>
      <c r="AB4" s="153"/>
      <c r="AC4" s="153"/>
      <c r="AD4" s="153"/>
      <c r="AE4" s="153"/>
      <c r="AF4" s="153"/>
      <c r="AG4" s="153"/>
      <c r="AH4" s="153"/>
      <c r="AI4" s="153"/>
      <c r="AJ4" s="153"/>
      <c r="AK4" s="153"/>
      <c r="AL4" s="153"/>
      <c r="AM4" s="153"/>
      <c r="AN4" s="153"/>
      <c r="AO4" s="155"/>
      <c r="AP4" s="155"/>
      <c r="AQ4" s="155"/>
      <c r="AR4" s="155"/>
      <c r="AS4" s="155"/>
      <c r="AT4" s="155"/>
      <c r="AU4" s="155"/>
      <c r="AV4" s="153"/>
      <c r="AW4" s="153"/>
      <c r="AX4" s="153"/>
      <c r="AY4" s="153"/>
      <c r="AZ4" s="153"/>
      <c r="BA4" s="153"/>
      <c r="BB4" s="153"/>
      <c r="BC4" s="153"/>
      <c r="BD4" s="153"/>
      <c r="BE4" s="153"/>
      <c r="BF4" s="153"/>
      <c r="BG4" s="153"/>
      <c r="BH4" s="153"/>
      <c r="BI4" s="153"/>
      <c r="BJ4" s="153"/>
      <c r="BK4" s="153"/>
      <c r="BL4" s="153"/>
      <c r="BM4" s="153"/>
      <c r="BN4" s="153"/>
      <c r="BO4" s="153"/>
      <c r="BP4" s="153"/>
      <c r="BQ4" s="153"/>
      <c r="BR4" s="153"/>
      <c r="BS4" s="153"/>
      <c r="BT4" s="153"/>
      <c r="BU4" s="153"/>
      <c r="BV4" s="153"/>
      <c r="BW4" s="153"/>
      <c r="BX4" s="153"/>
      <c r="BY4" s="5563"/>
      <c r="BZ4" s="5563"/>
      <c r="CA4" s="5563"/>
      <c r="CB4" s="5563"/>
      <c r="CC4" s="5563"/>
      <c r="CD4" s="157"/>
      <c r="CE4" s="142"/>
    </row>
    <row r="5" spans="1:83" ht="16.5" customHeight="1">
      <c r="A5" s="142"/>
      <c r="B5" s="151"/>
      <c r="C5" s="158"/>
      <c r="D5" s="158"/>
      <c r="E5" s="158"/>
      <c r="F5" s="158"/>
      <c r="G5" s="158"/>
      <c r="H5" s="158"/>
      <c r="I5" s="158"/>
      <c r="J5" s="158"/>
      <c r="K5" s="158"/>
      <c r="L5" s="158"/>
      <c r="M5" s="158"/>
      <c r="N5" s="158"/>
      <c r="O5" s="158"/>
      <c r="P5" s="158"/>
      <c r="Q5" s="158"/>
      <c r="R5" s="159"/>
      <c r="S5" s="158"/>
      <c r="T5" s="158"/>
      <c r="U5" s="158"/>
      <c r="V5" s="158"/>
      <c r="W5" s="158"/>
      <c r="X5" s="158"/>
      <c r="Y5" s="158"/>
      <c r="Z5" s="158"/>
      <c r="AA5" s="153"/>
      <c r="AB5" s="153"/>
      <c r="AC5" s="153"/>
      <c r="AD5" s="153"/>
      <c r="AE5" s="153"/>
      <c r="AF5" s="153"/>
      <c r="AG5" s="153"/>
      <c r="AH5" s="153"/>
      <c r="AI5" s="153"/>
      <c r="AJ5" s="153"/>
      <c r="AK5" s="153"/>
      <c r="AL5" s="153"/>
      <c r="AM5" s="153"/>
      <c r="AN5" s="153"/>
      <c r="AO5" s="155"/>
      <c r="AP5" s="155"/>
      <c r="AQ5" s="155"/>
      <c r="AR5" s="155"/>
      <c r="AS5" s="155"/>
      <c r="AT5" s="155"/>
      <c r="AU5" s="155"/>
      <c r="AV5" s="153"/>
      <c r="AW5" s="153"/>
      <c r="AX5" s="153"/>
      <c r="AY5" s="153"/>
      <c r="AZ5" s="153"/>
      <c r="BA5" s="153"/>
      <c r="BB5" s="153"/>
      <c r="BC5" s="153"/>
      <c r="BD5" s="153"/>
      <c r="BE5" s="153"/>
      <c r="BF5" s="153"/>
      <c r="BG5" s="153"/>
      <c r="BH5" s="153"/>
      <c r="BI5" s="153"/>
      <c r="BJ5" s="153"/>
      <c r="BK5" s="153"/>
      <c r="BL5" s="153"/>
      <c r="BM5" s="153"/>
      <c r="BN5" s="153"/>
      <c r="BO5" s="153"/>
      <c r="BP5" s="153"/>
      <c r="BQ5" s="153"/>
      <c r="BR5" s="153"/>
      <c r="BS5" s="153"/>
      <c r="BT5" s="153"/>
      <c r="BU5" s="153"/>
      <c r="BV5" s="153"/>
      <c r="BW5" s="153"/>
      <c r="BX5" s="153"/>
      <c r="BY5" s="5563"/>
      <c r="BZ5" s="5563"/>
      <c r="CA5" s="5563"/>
      <c r="CB5" s="5563"/>
      <c r="CC5" s="5563"/>
      <c r="CD5" s="157"/>
      <c r="CE5" s="142"/>
    </row>
    <row r="6" spans="1:83" ht="16.5" customHeight="1">
      <c r="A6" s="142"/>
      <c r="B6" s="151"/>
      <c r="C6" s="160" t="s">
        <v>278</v>
      </c>
      <c r="D6" s="153"/>
      <c r="E6" s="153"/>
      <c r="F6" s="153"/>
      <c r="G6" s="153"/>
      <c r="H6" s="153"/>
      <c r="I6" s="153"/>
      <c r="J6" s="153"/>
      <c r="K6" s="153"/>
      <c r="L6" s="153"/>
      <c r="M6" s="153"/>
      <c r="N6" s="153"/>
      <c r="O6" s="153"/>
      <c r="P6" s="153"/>
      <c r="Q6" s="153"/>
      <c r="R6" s="154"/>
      <c r="S6" s="153"/>
      <c r="T6" s="153"/>
      <c r="U6" s="153"/>
      <c r="V6" s="153"/>
      <c r="W6" s="153"/>
      <c r="X6" s="153"/>
      <c r="Y6" s="153"/>
      <c r="Z6" s="153"/>
      <c r="AA6" s="153"/>
      <c r="AB6" s="153"/>
      <c r="AC6" s="153"/>
      <c r="AD6" s="153"/>
      <c r="AE6" s="153"/>
      <c r="AF6" s="153"/>
      <c r="AG6" s="153"/>
      <c r="AH6" s="153"/>
      <c r="AI6" s="153"/>
      <c r="AJ6" s="153"/>
      <c r="AK6" s="153"/>
      <c r="AL6" s="153"/>
      <c r="AM6" s="153"/>
      <c r="AN6" s="153"/>
      <c r="AO6" s="155"/>
      <c r="AP6" s="155"/>
      <c r="AQ6" s="155"/>
      <c r="AR6" s="155"/>
      <c r="AS6" s="155"/>
      <c r="AT6" s="155"/>
      <c r="AU6" s="155"/>
      <c r="AV6" s="153"/>
      <c r="AW6" s="153"/>
      <c r="AX6" s="153"/>
      <c r="AY6" s="153"/>
      <c r="AZ6" s="153"/>
      <c r="BA6" s="153"/>
      <c r="BB6" s="153"/>
      <c r="BC6" s="153"/>
      <c r="BD6" s="153"/>
      <c r="BE6" s="153"/>
      <c r="BF6" s="153"/>
      <c r="BG6" s="153"/>
      <c r="BH6" s="153"/>
      <c r="BI6" s="153"/>
      <c r="BJ6" s="153"/>
      <c r="BK6" s="153"/>
      <c r="BL6" s="153"/>
      <c r="BM6" s="153"/>
      <c r="BN6" s="153"/>
      <c r="BO6" s="153"/>
      <c r="BP6" s="153"/>
      <c r="BQ6" s="153"/>
      <c r="BR6" s="153"/>
      <c r="BS6" s="153"/>
      <c r="BT6" s="153"/>
      <c r="BU6" s="153"/>
      <c r="BV6" s="153"/>
      <c r="BW6" s="153"/>
      <c r="BX6" s="153"/>
      <c r="BY6" s="153"/>
      <c r="BZ6" s="153"/>
      <c r="CA6" s="153"/>
      <c r="CB6" s="153"/>
      <c r="CC6" s="161" t="s">
        <v>279</v>
      </c>
      <c r="CD6" s="157"/>
      <c r="CE6" s="142"/>
    </row>
    <row r="7" spans="1:83" ht="16.5" customHeight="1">
      <c r="A7" s="142"/>
      <c r="B7" s="151"/>
      <c r="C7" s="160"/>
      <c r="D7" s="153"/>
      <c r="E7" s="153"/>
      <c r="F7" s="153"/>
      <c r="G7" s="153"/>
      <c r="H7" s="153"/>
      <c r="I7" s="153"/>
      <c r="J7" s="153"/>
      <c r="K7" s="153"/>
      <c r="L7" s="153"/>
      <c r="M7" s="153"/>
      <c r="N7" s="153"/>
      <c r="O7" s="153"/>
      <c r="P7" s="153"/>
      <c r="Q7" s="153"/>
      <c r="R7" s="154"/>
      <c r="S7" s="153"/>
      <c r="T7" s="153"/>
      <c r="U7" s="153"/>
      <c r="V7" s="153"/>
      <c r="W7" s="153"/>
      <c r="X7" s="153"/>
      <c r="Y7" s="153"/>
      <c r="Z7" s="153"/>
      <c r="AA7" s="153"/>
      <c r="AB7" s="153"/>
      <c r="AC7" s="153"/>
      <c r="AD7" s="153"/>
      <c r="AE7" s="153"/>
      <c r="AF7" s="153"/>
      <c r="AG7" s="153"/>
      <c r="AH7" s="153"/>
      <c r="AI7" s="153"/>
      <c r="AJ7" s="153"/>
      <c r="AK7" s="153"/>
      <c r="AL7" s="153"/>
      <c r="AM7" s="153"/>
      <c r="AN7" s="153"/>
      <c r="AO7" s="155"/>
      <c r="AP7" s="155"/>
      <c r="AQ7" s="155"/>
      <c r="AR7" s="155"/>
      <c r="AS7" s="155"/>
      <c r="AT7" s="155"/>
      <c r="AU7" s="155"/>
      <c r="AV7" s="153"/>
      <c r="AW7" s="153"/>
      <c r="AX7" s="153"/>
      <c r="AY7" s="153"/>
      <c r="AZ7" s="153"/>
      <c r="BA7" s="153"/>
      <c r="BB7" s="153"/>
      <c r="BC7" s="153"/>
      <c r="BD7" s="153"/>
      <c r="BE7" s="153"/>
      <c r="BF7" s="153"/>
      <c r="BG7" s="153"/>
      <c r="BH7" s="153"/>
      <c r="BI7" s="153"/>
      <c r="BJ7" s="153"/>
      <c r="BK7" s="153"/>
      <c r="BL7" s="153"/>
      <c r="BM7" s="153"/>
      <c r="BN7" s="153"/>
      <c r="BO7" s="153"/>
      <c r="BP7" s="153"/>
      <c r="BQ7" s="153"/>
      <c r="BR7" s="153"/>
      <c r="BS7" s="153"/>
      <c r="BT7" s="153"/>
      <c r="BU7" s="153"/>
      <c r="BV7" s="153"/>
      <c r="BW7" s="153"/>
      <c r="BX7" s="153"/>
      <c r="BY7" s="153"/>
      <c r="BZ7" s="153"/>
      <c r="CA7" s="153"/>
      <c r="CB7" s="153"/>
      <c r="CC7" s="162"/>
      <c r="CD7" s="157"/>
      <c r="CE7" s="142"/>
    </row>
    <row r="8" spans="1:83" ht="12" customHeight="1">
      <c r="A8" s="142"/>
      <c r="B8" s="151"/>
      <c r="C8" s="163" t="s">
        <v>280</v>
      </c>
      <c r="D8" s="163"/>
      <c r="E8" s="163"/>
      <c r="F8" s="163"/>
      <c r="G8" s="163"/>
      <c r="H8" s="163"/>
      <c r="I8" s="163"/>
      <c r="J8" s="163"/>
      <c r="K8" s="163"/>
      <c r="L8" s="163"/>
      <c r="M8" s="163"/>
      <c r="N8" s="164"/>
      <c r="O8" s="164"/>
      <c r="P8" s="164"/>
      <c r="Q8" s="164"/>
      <c r="R8" s="165"/>
      <c r="S8" s="163"/>
      <c r="T8" s="163"/>
      <c r="U8" s="163"/>
      <c r="V8" s="164"/>
      <c r="W8" s="164"/>
      <c r="X8" s="166"/>
      <c r="Y8" s="164"/>
      <c r="Z8" s="164"/>
      <c r="AA8" s="164"/>
      <c r="AB8" s="164"/>
      <c r="AC8" s="164"/>
      <c r="AD8" s="164"/>
      <c r="AE8" s="164"/>
      <c r="AF8" s="164"/>
      <c r="AG8" s="164"/>
      <c r="AH8" s="164"/>
      <c r="AI8" s="164"/>
      <c r="AJ8" s="164"/>
      <c r="AK8" s="164"/>
      <c r="AL8" s="164"/>
      <c r="AM8" s="164"/>
      <c r="AN8" s="164"/>
      <c r="AO8" s="167"/>
      <c r="AP8" s="167"/>
      <c r="AQ8" s="167"/>
      <c r="AR8" s="167"/>
      <c r="AS8" s="167"/>
      <c r="AT8" s="167"/>
      <c r="AU8" s="167"/>
      <c r="AV8" s="164"/>
      <c r="AW8" s="164"/>
      <c r="AX8" s="164"/>
      <c r="AY8" s="164"/>
      <c r="AZ8" s="164"/>
      <c r="BA8" s="164"/>
      <c r="BB8" s="164"/>
      <c r="BC8" s="164"/>
      <c r="BD8" s="164"/>
      <c r="BE8" s="164"/>
      <c r="BF8" s="164"/>
      <c r="BG8" s="164"/>
      <c r="BH8" s="164"/>
      <c r="BI8" s="164"/>
      <c r="BJ8" s="164"/>
      <c r="BK8" s="164"/>
      <c r="BL8" s="164"/>
      <c r="BM8" s="164"/>
      <c r="BN8" s="164"/>
      <c r="BO8" s="164"/>
      <c r="BP8" s="164"/>
      <c r="BQ8" s="164"/>
      <c r="BR8" s="164"/>
      <c r="BS8" s="164"/>
      <c r="BT8" s="164"/>
      <c r="BU8" s="164"/>
      <c r="BV8" s="164"/>
      <c r="BW8" s="164"/>
      <c r="BX8" s="164"/>
      <c r="BY8" s="164"/>
      <c r="BZ8" s="164"/>
      <c r="CA8" s="164"/>
      <c r="CB8" s="164"/>
      <c r="CC8" s="164"/>
      <c r="CD8" s="157"/>
      <c r="CE8" s="142"/>
    </row>
    <row r="9" spans="1:83" ht="12" customHeight="1">
      <c r="A9" s="142"/>
      <c r="B9" s="151"/>
      <c r="C9" s="163"/>
      <c r="D9" s="163"/>
      <c r="E9" s="163"/>
      <c r="F9" s="163"/>
      <c r="G9" s="163"/>
      <c r="H9" s="163"/>
      <c r="I9" s="163"/>
      <c r="J9" s="163"/>
      <c r="K9" s="163"/>
      <c r="L9" s="163"/>
      <c r="M9" s="163"/>
      <c r="N9" s="164"/>
      <c r="O9" s="164"/>
      <c r="P9" s="164"/>
      <c r="Q9" s="164"/>
      <c r="R9" s="165"/>
      <c r="S9" s="163"/>
      <c r="T9" s="163"/>
      <c r="U9" s="163"/>
      <c r="V9" s="164"/>
      <c r="W9" s="164"/>
      <c r="X9" s="166"/>
      <c r="Y9" s="164"/>
      <c r="Z9" s="164"/>
      <c r="AA9" s="164"/>
      <c r="AB9" s="164"/>
      <c r="AC9" s="164"/>
      <c r="AD9" s="164"/>
      <c r="AE9" s="164"/>
      <c r="AF9" s="164"/>
      <c r="AG9" s="164"/>
      <c r="AH9" s="164"/>
      <c r="AI9" s="164"/>
      <c r="AJ9" s="164"/>
      <c r="AK9" s="164"/>
      <c r="AL9" s="164"/>
      <c r="AM9" s="164"/>
      <c r="AN9" s="164"/>
      <c r="AO9" s="167"/>
      <c r="AP9" s="167"/>
      <c r="AQ9" s="167"/>
      <c r="AR9" s="167"/>
      <c r="AS9" s="167"/>
      <c r="AT9" s="167"/>
      <c r="AU9" s="167"/>
      <c r="AV9" s="164"/>
      <c r="AW9" s="164"/>
      <c r="AX9" s="164"/>
      <c r="AY9" s="164"/>
      <c r="AZ9" s="164"/>
      <c r="BA9" s="164"/>
      <c r="BB9" s="164"/>
      <c r="BC9" s="164"/>
      <c r="BD9" s="164"/>
      <c r="BE9" s="164"/>
      <c r="BF9" s="164"/>
      <c r="BG9" s="164"/>
      <c r="BH9" s="164"/>
      <c r="BI9" s="164"/>
      <c r="BJ9" s="164"/>
      <c r="BK9" s="164"/>
      <c r="BL9" s="164"/>
      <c r="BM9" s="164"/>
      <c r="BN9" s="164"/>
      <c r="BO9" s="164"/>
      <c r="BP9" s="164"/>
      <c r="BQ9" s="164"/>
      <c r="BR9" s="164"/>
      <c r="BS9" s="164"/>
      <c r="BT9" s="164"/>
      <c r="BU9" s="164"/>
      <c r="BV9" s="164"/>
      <c r="BW9" s="164"/>
      <c r="BX9" s="164"/>
      <c r="BY9" s="164"/>
      <c r="BZ9" s="164"/>
      <c r="CA9" s="164"/>
      <c r="CB9" s="164"/>
      <c r="CC9" s="164"/>
      <c r="CD9" s="157"/>
      <c r="CE9" s="142"/>
    </row>
    <row r="10" spans="1:83" ht="12" customHeight="1">
      <c r="A10" s="142"/>
      <c r="B10" s="151"/>
      <c r="C10" s="163"/>
      <c r="D10" s="163"/>
      <c r="E10" s="163"/>
      <c r="F10" s="163"/>
      <c r="G10" s="163"/>
      <c r="H10" s="163"/>
      <c r="I10" s="163"/>
      <c r="J10" s="163"/>
      <c r="K10" s="163"/>
      <c r="L10" s="163"/>
      <c r="M10" s="163"/>
      <c r="N10" s="164"/>
      <c r="O10" s="164"/>
      <c r="P10" s="164"/>
      <c r="Q10" s="164"/>
      <c r="R10" s="165"/>
      <c r="S10" s="163"/>
      <c r="T10" s="163"/>
      <c r="U10" s="163"/>
      <c r="V10" s="164"/>
      <c r="W10" s="164"/>
      <c r="X10" s="166"/>
      <c r="Y10" s="164"/>
      <c r="Z10" s="164"/>
      <c r="AA10" s="164"/>
      <c r="AB10" s="164"/>
      <c r="AC10" s="164"/>
      <c r="AD10" s="164"/>
      <c r="AE10" s="164"/>
      <c r="AF10" s="164"/>
      <c r="AG10" s="164"/>
      <c r="AH10" s="164"/>
      <c r="AI10" s="164"/>
      <c r="AJ10" s="164"/>
      <c r="AK10" s="164"/>
      <c r="AL10" s="164"/>
      <c r="AM10" s="164"/>
      <c r="AN10" s="164"/>
      <c r="AO10" s="167"/>
      <c r="AP10" s="167"/>
      <c r="AQ10" s="167"/>
      <c r="AR10" s="167"/>
      <c r="AS10" s="167"/>
      <c r="AT10" s="167"/>
      <c r="AU10" s="167"/>
      <c r="AV10" s="164"/>
      <c r="AW10" s="164"/>
      <c r="AX10" s="164"/>
      <c r="AY10" s="164"/>
      <c r="AZ10" s="164"/>
      <c r="BA10" s="164"/>
      <c r="BB10" s="164"/>
      <c r="BC10" s="164"/>
      <c r="BD10" s="164"/>
      <c r="BE10" s="164"/>
      <c r="BF10" s="164"/>
      <c r="BG10" s="164"/>
      <c r="BH10" s="164"/>
      <c r="BI10" s="164"/>
      <c r="BJ10" s="164"/>
      <c r="BK10" s="164"/>
      <c r="BL10" s="164"/>
      <c r="BM10" s="164"/>
      <c r="BN10" s="164"/>
      <c r="BO10" s="164"/>
      <c r="BP10" s="164"/>
      <c r="BQ10" s="164"/>
      <c r="BR10" s="164"/>
      <c r="BS10" s="164"/>
      <c r="BT10" s="164"/>
      <c r="BU10" s="164"/>
      <c r="BV10" s="164"/>
      <c r="BW10" s="164"/>
      <c r="BX10" s="164"/>
      <c r="BY10" s="164"/>
      <c r="BZ10" s="164"/>
      <c r="CA10" s="164"/>
      <c r="CB10" s="164"/>
      <c r="CC10" s="164"/>
      <c r="CD10" s="157"/>
      <c r="CE10" s="142"/>
    </row>
    <row r="11" spans="1:83" ht="12" customHeight="1">
      <c r="A11" s="142"/>
      <c r="B11" s="151"/>
      <c r="C11" s="5564" t="s">
        <v>281</v>
      </c>
      <c r="D11" s="5564"/>
      <c r="E11" s="5564"/>
      <c r="F11" s="5564"/>
      <c r="G11" s="5564"/>
      <c r="H11" s="5564"/>
      <c r="I11" s="5564"/>
      <c r="J11" s="5564"/>
      <c r="K11" s="5564"/>
      <c r="L11" s="5564"/>
      <c r="M11" s="5564"/>
      <c r="N11" s="5564"/>
      <c r="O11" s="5564"/>
      <c r="P11" s="5564"/>
      <c r="Q11" s="5564"/>
      <c r="R11" s="5564"/>
      <c r="S11" s="5564"/>
      <c r="T11" s="5564"/>
      <c r="U11" s="5564"/>
      <c r="V11" s="5564"/>
      <c r="W11" s="5564"/>
      <c r="X11" s="5564"/>
      <c r="Y11" s="5564"/>
      <c r="Z11" s="5564"/>
      <c r="AA11" s="5564"/>
      <c r="AB11" s="5564"/>
      <c r="AC11" s="5564"/>
      <c r="AD11" s="5564"/>
      <c r="AE11" s="5564"/>
      <c r="AF11" s="5564"/>
      <c r="AG11" s="5564"/>
      <c r="AH11" s="168"/>
      <c r="AI11" s="168"/>
      <c r="AJ11" s="168"/>
      <c r="AK11" s="168"/>
      <c r="AL11" s="168"/>
      <c r="AM11" s="168"/>
      <c r="AN11" s="168"/>
      <c r="AO11" s="168"/>
      <c r="AP11" s="168"/>
      <c r="AQ11" s="168"/>
      <c r="AR11" s="168"/>
      <c r="AS11" s="168"/>
      <c r="AT11" s="168"/>
      <c r="AU11" s="168"/>
      <c r="AV11" s="168"/>
      <c r="AW11" s="168"/>
      <c r="AX11" s="168"/>
      <c r="AY11" s="168"/>
      <c r="AZ11" s="168"/>
      <c r="BA11" s="168"/>
      <c r="BB11" s="168"/>
      <c r="BC11" s="168"/>
      <c r="BD11" s="168"/>
      <c r="BE11" s="168"/>
      <c r="BF11" s="168"/>
      <c r="BG11" s="168"/>
      <c r="BH11" s="168"/>
      <c r="BI11" s="168"/>
      <c r="BJ11" s="168"/>
      <c r="BK11" s="168"/>
      <c r="BL11" s="168"/>
      <c r="BM11" s="168"/>
      <c r="BN11" s="168"/>
      <c r="BO11" s="168"/>
      <c r="BP11" s="168"/>
      <c r="BQ11" s="168"/>
      <c r="BR11" s="168"/>
      <c r="BS11" s="168"/>
      <c r="BT11" s="168"/>
      <c r="BU11" s="168"/>
      <c r="BV11" s="168"/>
      <c r="BW11" s="168"/>
      <c r="BX11" s="168"/>
      <c r="BY11" s="168"/>
      <c r="BZ11" s="168"/>
      <c r="CA11" s="168"/>
      <c r="CB11" s="168"/>
      <c r="CC11" s="164"/>
      <c r="CD11" s="157"/>
      <c r="CE11" s="142"/>
    </row>
    <row r="12" spans="1:83" ht="12" customHeight="1">
      <c r="A12" s="142"/>
      <c r="B12" s="151"/>
      <c r="C12" s="5564"/>
      <c r="D12" s="5564"/>
      <c r="E12" s="5564"/>
      <c r="F12" s="5564"/>
      <c r="G12" s="5564"/>
      <c r="H12" s="5564"/>
      <c r="I12" s="5564"/>
      <c r="J12" s="5564"/>
      <c r="K12" s="5564"/>
      <c r="L12" s="5564"/>
      <c r="M12" s="5564"/>
      <c r="N12" s="5564"/>
      <c r="O12" s="5564"/>
      <c r="P12" s="5564"/>
      <c r="Q12" s="5564"/>
      <c r="R12" s="5564"/>
      <c r="S12" s="5564"/>
      <c r="T12" s="5564"/>
      <c r="U12" s="5564"/>
      <c r="V12" s="5564"/>
      <c r="W12" s="5564"/>
      <c r="X12" s="5564"/>
      <c r="Y12" s="5564"/>
      <c r="Z12" s="5564"/>
      <c r="AA12" s="5564"/>
      <c r="AB12" s="5564"/>
      <c r="AC12" s="5564"/>
      <c r="AD12" s="5564"/>
      <c r="AE12" s="5564"/>
      <c r="AF12" s="5564"/>
      <c r="AG12" s="5564"/>
      <c r="AH12" s="168"/>
      <c r="AI12" s="168"/>
      <c r="AJ12" s="168"/>
      <c r="AK12" s="168"/>
      <c r="AL12" s="168"/>
      <c r="AM12" s="168"/>
      <c r="AN12" s="168"/>
      <c r="AO12" s="168"/>
      <c r="AP12" s="168"/>
      <c r="AQ12" s="168"/>
      <c r="AR12" s="168"/>
      <c r="AS12" s="168"/>
      <c r="AT12" s="168"/>
      <c r="AU12" s="168"/>
      <c r="AV12" s="168"/>
      <c r="AW12" s="168"/>
      <c r="AX12" s="168"/>
      <c r="AY12" s="168"/>
      <c r="AZ12" s="168"/>
      <c r="BA12" s="168"/>
      <c r="BB12" s="168"/>
      <c r="BC12" s="168"/>
      <c r="BD12" s="168"/>
      <c r="BE12" s="168"/>
      <c r="BF12" s="168"/>
      <c r="BG12" s="168"/>
      <c r="BH12" s="168"/>
      <c r="BI12" s="168"/>
      <c r="BJ12" s="168"/>
      <c r="BK12" s="168"/>
      <c r="BL12" s="168"/>
      <c r="BM12" s="168"/>
      <c r="BN12" s="168"/>
      <c r="BO12" s="168"/>
      <c r="BP12" s="168"/>
      <c r="BQ12" s="168"/>
      <c r="BR12" s="168"/>
      <c r="BS12" s="168"/>
      <c r="BT12" s="168"/>
      <c r="BU12" s="168"/>
      <c r="BV12" s="168"/>
      <c r="BW12" s="168"/>
      <c r="BX12" s="168"/>
      <c r="BY12" s="168"/>
      <c r="BZ12" s="168"/>
      <c r="CA12" s="168"/>
      <c r="CB12" s="168"/>
      <c r="CC12" s="164"/>
      <c r="CD12" s="157"/>
      <c r="CE12" s="142"/>
    </row>
    <row r="13" spans="1:83" ht="12" customHeight="1">
      <c r="A13" s="142"/>
      <c r="B13" s="151"/>
      <c r="C13" s="5565" t="s">
        <v>282</v>
      </c>
      <c r="D13" s="5565"/>
      <c r="E13" s="5565"/>
      <c r="F13" s="5565"/>
      <c r="G13" s="5565"/>
      <c r="H13" s="5565"/>
      <c r="I13" s="5565"/>
      <c r="J13" s="5565"/>
      <c r="K13" s="5565"/>
      <c r="L13" s="5565"/>
      <c r="M13" s="5565"/>
      <c r="N13" s="5565"/>
      <c r="O13" s="5565"/>
      <c r="P13" s="5565"/>
      <c r="Q13" s="5565"/>
      <c r="R13" s="5565"/>
      <c r="S13" s="5565"/>
      <c r="T13" s="5565"/>
      <c r="U13" s="5565"/>
      <c r="V13" s="5565"/>
      <c r="W13" s="5565"/>
      <c r="X13" s="5565"/>
      <c r="Y13" s="5565"/>
      <c r="Z13" s="5565"/>
      <c r="AA13" s="5565"/>
      <c r="AB13" s="5565"/>
      <c r="AC13" s="5565"/>
      <c r="AD13" s="5565"/>
      <c r="AE13" s="5565"/>
      <c r="AF13" s="5565"/>
      <c r="AG13" s="164"/>
      <c r="AH13" s="164"/>
      <c r="AI13" s="164"/>
      <c r="AJ13" s="164"/>
      <c r="AK13" s="164"/>
      <c r="AL13" s="164"/>
      <c r="AM13" s="164"/>
      <c r="AN13" s="164"/>
      <c r="AO13" s="167"/>
      <c r="AP13" s="167"/>
      <c r="AQ13" s="167"/>
      <c r="AR13" s="167"/>
      <c r="AS13" s="167"/>
      <c r="AT13" s="167"/>
      <c r="AU13" s="167"/>
      <c r="AV13" s="164"/>
      <c r="AW13" s="164"/>
      <c r="AX13" s="164"/>
      <c r="AY13" s="164"/>
      <c r="AZ13" s="164"/>
      <c r="BA13" s="164"/>
      <c r="BB13" s="164"/>
      <c r="BC13" s="164"/>
      <c r="BD13" s="164"/>
      <c r="BE13" s="164"/>
      <c r="BF13" s="164"/>
      <c r="BG13" s="164"/>
      <c r="BH13" s="164"/>
      <c r="BI13" s="164"/>
      <c r="BJ13" s="164"/>
      <c r="BK13" s="164"/>
      <c r="BL13" s="164"/>
      <c r="BM13" s="164"/>
      <c r="BN13" s="164"/>
      <c r="BO13" s="164"/>
      <c r="BP13" s="164"/>
      <c r="BQ13" s="164"/>
      <c r="BR13" s="164"/>
      <c r="BS13" s="164"/>
      <c r="BT13" s="164"/>
      <c r="BU13" s="164"/>
      <c r="BV13" s="164"/>
      <c r="BW13" s="164"/>
      <c r="BX13" s="164"/>
      <c r="BY13" s="164"/>
      <c r="BZ13" s="164"/>
      <c r="CA13" s="164"/>
      <c r="CB13" s="164"/>
      <c r="CC13" s="164"/>
      <c r="CD13" s="157"/>
      <c r="CE13" s="142"/>
    </row>
    <row r="14" spans="1:83" ht="12" customHeight="1">
      <c r="A14" s="142"/>
      <c r="B14" s="151"/>
      <c r="C14" s="5565"/>
      <c r="D14" s="5565"/>
      <c r="E14" s="5565"/>
      <c r="F14" s="5565"/>
      <c r="G14" s="5565"/>
      <c r="H14" s="5565"/>
      <c r="I14" s="5565"/>
      <c r="J14" s="5565"/>
      <c r="K14" s="5565"/>
      <c r="L14" s="5565"/>
      <c r="M14" s="5565"/>
      <c r="N14" s="5565"/>
      <c r="O14" s="5565"/>
      <c r="P14" s="5565"/>
      <c r="Q14" s="5565"/>
      <c r="R14" s="5565"/>
      <c r="S14" s="5565"/>
      <c r="T14" s="5565"/>
      <c r="U14" s="5565"/>
      <c r="V14" s="5565"/>
      <c r="W14" s="5565"/>
      <c r="X14" s="5565"/>
      <c r="Y14" s="5565"/>
      <c r="Z14" s="5565"/>
      <c r="AA14" s="5565"/>
      <c r="AB14" s="5565"/>
      <c r="AC14" s="5565"/>
      <c r="AD14" s="5565"/>
      <c r="AE14" s="5565"/>
      <c r="AF14" s="5565"/>
      <c r="AG14" s="164"/>
      <c r="AH14" s="164"/>
      <c r="AI14" s="164"/>
      <c r="AJ14" s="164"/>
      <c r="AK14" s="164"/>
      <c r="AL14" s="164"/>
      <c r="AM14" s="164"/>
      <c r="AN14" s="164"/>
      <c r="AO14" s="167"/>
      <c r="AP14" s="167"/>
      <c r="AQ14" s="167"/>
      <c r="AR14" s="167"/>
      <c r="AS14" s="167"/>
      <c r="AT14" s="167"/>
      <c r="AU14" s="167"/>
      <c r="AV14" s="164"/>
      <c r="AW14" s="164"/>
      <c r="AX14" s="164"/>
      <c r="AY14" s="164"/>
      <c r="AZ14" s="164"/>
      <c r="BA14" s="164"/>
      <c r="BB14" s="164"/>
      <c r="BC14" s="164"/>
      <c r="BD14" s="164"/>
      <c r="BE14" s="164"/>
      <c r="BF14" s="164"/>
      <c r="BG14" s="164"/>
      <c r="BH14" s="164"/>
      <c r="BI14" s="164"/>
      <c r="BJ14" s="164"/>
      <c r="BK14" s="164"/>
      <c r="BL14" s="164"/>
      <c r="BM14" s="164"/>
      <c r="BN14" s="164"/>
      <c r="BO14" s="164"/>
      <c r="BP14" s="164"/>
      <c r="BQ14" s="164"/>
      <c r="BR14" s="164"/>
      <c r="BS14" s="164"/>
      <c r="BT14" s="164"/>
      <c r="BU14" s="164"/>
      <c r="BV14" s="164"/>
      <c r="BW14" s="164"/>
      <c r="BX14" s="164"/>
      <c r="BY14" s="164"/>
      <c r="BZ14" s="164"/>
      <c r="CA14" s="164"/>
      <c r="CB14" s="164"/>
      <c r="CC14" s="164"/>
      <c r="CD14" s="157"/>
      <c r="CE14" s="142"/>
    </row>
    <row r="15" spans="1:83" ht="12" customHeight="1">
      <c r="A15" s="142"/>
      <c r="B15" s="151"/>
      <c r="C15" s="153"/>
      <c r="D15" s="169"/>
      <c r="E15" s="153"/>
      <c r="F15" s="153"/>
      <c r="G15" s="153"/>
      <c r="H15" s="153"/>
      <c r="I15" s="153"/>
      <c r="J15" s="153"/>
      <c r="K15" s="153"/>
      <c r="L15" s="153"/>
      <c r="M15" s="153"/>
      <c r="N15" s="153"/>
      <c r="O15" s="153"/>
      <c r="P15" s="153"/>
      <c r="Q15" s="153"/>
      <c r="R15" s="154"/>
      <c r="S15" s="153"/>
      <c r="T15" s="153"/>
      <c r="U15" s="153"/>
      <c r="V15" s="153"/>
      <c r="W15" s="153"/>
      <c r="X15" s="153"/>
      <c r="Y15" s="153"/>
      <c r="Z15" s="153"/>
      <c r="AA15" s="153"/>
      <c r="AB15" s="153"/>
      <c r="AC15" s="153"/>
      <c r="AD15" s="153"/>
      <c r="AE15" s="153"/>
      <c r="AF15" s="153"/>
      <c r="AG15" s="153"/>
      <c r="AH15" s="153"/>
      <c r="AI15" s="153"/>
      <c r="AJ15" s="153"/>
      <c r="AK15" s="153"/>
      <c r="AL15" s="153"/>
      <c r="AM15" s="153"/>
      <c r="AN15" s="153"/>
      <c r="AO15" s="155"/>
      <c r="AP15" s="155"/>
      <c r="AQ15" s="155"/>
      <c r="AR15" s="155"/>
      <c r="AS15" s="155"/>
      <c r="AT15" s="155"/>
      <c r="AU15" s="155"/>
      <c r="AV15" s="153"/>
      <c r="AW15" s="153"/>
      <c r="AX15" s="170" t="s">
        <v>283</v>
      </c>
      <c r="AY15" s="170"/>
      <c r="AZ15" s="153"/>
      <c r="BA15" s="153"/>
      <c r="BB15" s="153"/>
      <c r="BC15" s="153"/>
      <c r="BD15" s="153"/>
      <c r="BE15" s="153"/>
      <c r="BF15" s="153"/>
      <c r="BG15" s="153"/>
      <c r="BH15" s="153"/>
      <c r="BI15" s="153"/>
      <c r="BJ15" s="153"/>
      <c r="BK15" s="153"/>
      <c r="BL15" s="153"/>
      <c r="BM15" s="153"/>
      <c r="BN15" s="153"/>
      <c r="BO15" s="153"/>
      <c r="BP15" s="153"/>
      <c r="BQ15" s="170" t="s">
        <v>284</v>
      </c>
      <c r="BR15" s="153"/>
      <c r="BS15" s="170"/>
      <c r="BT15" s="170" t="s">
        <v>285</v>
      </c>
      <c r="BU15" s="153"/>
      <c r="BV15" s="153"/>
      <c r="BW15" s="153"/>
      <c r="BX15" s="153"/>
      <c r="BY15" s="153"/>
      <c r="BZ15" s="153"/>
      <c r="CA15" s="153"/>
      <c r="CB15" s="153"/>
      <c r="CC15" s="153"/>
      <c r="CD15" s="157"/>
      <c r="CE15" s="142"/>
    </row>
    <row r="16" spans="1:83" ht="12" customHeight="1">
      <c r="A16" s="142"/>
      <c r="B16" s="151"/>
      <c r="C16" s="5566" t="s">
        <v>286</v>
      </c>
      <c r="D16" s="5567"/>
      <c r="E16" s="5566" t="s">
        <v>287</v>
      </c>
      <c r="F16" s="5572"/>
      <c r="G16" s="5572"/>
      <c r="H16" s="5572"/>
      <c r="I16" s="5572"/>
      <c r="J16" s="5572"/>
      <c r="K16" s="5572"/>
      <c r="L16" s="5572"/>
      <c r="M16" s="5572"/>
      <c r="N16" s="5572"/>
      <c r="O16" s="5572"/>
      <c r="P16" s="5572"/>
      <c r="Q16" s="5567"/>
      <c r="R16" s="5575" t="s">
        <v>288</v>
      </c>
      <c r="S16" s="5566" t="s">
        <v>289</v>
      </c>
      <c r="T16" s="5572"/>
      <c r="U16" s="5567"/>
      <c r="V16" s="5578" t="s">
        <v>290</v>
      </c>
      <c r="W16" s="5579"/>
      <c r="X16" s="5580"/>
      <c r="Y16" s="5566" t="s">
        <v>291</v>
      </c>
      <c r="Z16" s="5567"/>
      <c r="AA16" s="5566" t="s">
        <v>292</v>
      </c>
      <c r="AB16" s="5572"/>
      <c r="AC16" s="5567"/>
      <c r="AD16" s="5630" t="s">
        <v>293</v>
      </c>
      <c r="AE16" s="5631"/>
      <c r="AF16" s="5631"/>
      <c r="AG16" s="5631"/>
      <c r="AH16" s="5631"/>
      <c r="AI16" s="5631"/>
      <c r="AJ16" s="5631"/>
      <c r="AK16" s="5631"/>
      <c r="AL16" s="5631"/>
      <c r="AM16" s="5631"/>
      <c r="AN16" s="5632"/>
      <c r="AO16" s="5633" t="s">
        <v>294</v>
      </c>
      <c r="AP16" s="5634"/>
      <c r="AQ16" s="5635"/>
      <c r="AR16" s="5642" t="s">
        <v>295</v>
      </c>
      <c r="AS16" s="5643"/>
      <c r="AT16" s="5643"/>
      <c r="AU16" s="5644"/>
      <c r="AV16" s="5587" t="s">
        <v>296</v>
      </c>
      <c r="AW16" s="5610"/>
      <c r="AX16" s="5645" t="s">
        <v>297</v>
      </c>
      <c r="AY16" s="5646"/>
      <c r="AZ16" s="5646"/>
      <c r="BA16" s="5646"/>
      <c r="BB16" s="5646"/>
      <c r="BC16" s="5646"/>
      <c r="BD16" s="5646"/>
      <c r="BE16" s="5646"/>
      <c r="BF16" s="5646"/>
      <c r="BG16" s="5646"/>
      <c r="BH16" s="5646"/>
      <c r="BI16" s="5646"/>
      <c r="BJ16" s="5646"/>
      <c r="BK16" s="5646"/>
      <c r="BL16" s="5647"/>
      <c r="BM16" s="5587" t="s">
        <v>298</v>
      </c>
      <c r="BN16" s="5610"/>
      <c r="BO16" s="5587" t="s">
        <v>299</v>
      </c>
      <c r="BP16" s="5610"/>
      <c r="BQ16" s="5587" t="s">
        <v>300</v>
      </c>
      <c r="BR16" s="5610"/>
      <c r="BS16" s="5587" t="s">
        <v>301</v>
      </c>
      <c r="BT16" s="5610"/>
      <c r="BU16" s="5615" t="s">
        <v>302</v>
      </c>
      <c r="BV16" s="5616"/>
      <c r="BW16" s="5616"/>
      <c r="BX16" s="5616"/>
      <c r="BY16" s="5616"/>
      <c r="BZ16" s="5616"/>
      <c r="CA16" s="5616"/>
      <c r="CB16" s="5617"/>
      <c r="CC16" s="166"/>
      <c r="CD16" s="157"/>
      <c r="CE16" s="142"/>
    </row>
    <row r="17" spans="1:88" ht="12" customHeight="1">
      <c r="A17" s="142"/>
      <c r="B17" s="151"/>
      <c r="C17" s="5568"/>
      <c r="D17" s="5569"/>
      <c r="E17" s="5568"/>
      <c r="F17" s="5573"/>
      <c r="G17" s="5573"/>
      <c r="H17" s="5573"/>
      <c r="I17" s="5573"/>
      <c r="J17" s="5573"/>
      <c r="K17" s="5573"/>
      <c r="L17" s="5573"/>
      <c r="M17" s="5573"/>
      <c r="N17" s="5573"/>
      <c r="O17" s="5573"/>
      <c r="P17" s="5573"/>
      <c r="Q17" s="5569"/>
      <c r="R17" s="5576"/>
      <c r="S17" s="5568"/>
      <c r="T17" s="5573"/>
      <c r="U17" s="5569"/>
      <c r="V17" s="5581"/>
      <c r="W17" s="5582"/>
      <c r="X17" s="5583"/>
      <c r="Y17" s="5568"/>
      <c r="Z17" s="5569"/>
      <c r="AA17" s="5568"/>
      <c r="AB17" s="5573"/>
      <c r="AC17" s="5569"/>
      <c r="AD17" s="5578" t="s">
        <v>303</v>
      </c>
      <c r="AE17" s="5580"/>
      <c r="AF17" s="5578" t="s">
        <v>304</v>
      </c>
      <c r="AG17" s="5580"/>
      <c r="AH17" s="5578" t="s">
        <v>305</v>
      </c>
      <c r="AI17" s="5580"/>
      <c r="AJ17" s="5578" t="s">
        <v>306</v>
      </c>
      <c r="AK17" s="5580"/>
      <c r="AL17" s="5578" t="s">
        <v>307</v>
      </c>
      <c r="AM17" s="5579"/>
      <c r="AN17" s="5580"/>
      <c r="AO17" s="5636"/>
      <c r="AP17" s="5637"/>
      <c r="AQ17" s="5638"/>
      <c r="AR17" s="5624" t="s">
        <v>308</v>
      </c>
      <c r="AS17" s="5625"/>
      <c r="AT17" s="5624" t="s">
        <v>309</v>
      </c>
      <c r="AU17" s="5625"/>
      <c r="AV17" s="5611"/>
      <c r="AW17" s="5612"/>
      <c r="AX17" s="5587" t="s">
        <v>310</v>
      </c>
      <c r="AY17" s="5648"/>
      <c r="AZ17" s="5648"/>
      <c r="BA17" s="5648"/>
      <c r="BB17" s="5648"/>
      <c r="BC17" s="5648"/>
      <c r="BD17" s="5588"/>
      <c r="BE17" s="5587" t="s">
        <v>311</v>
      </c>
      <c r="BF17" s="5588"/>
      <c r="BG17" s="5587" t="s">
        <v>312</v>
      </c>
      <c r="BH17" s="5588"/>
      <c r="BI17" s="5587" t="s">
        <v>313</v>
      </c>
      <c r="BJ17" s="5588"/>
      <c r="BK17" s="5587" t="s">
        <v>314</v>
      </c>
      <c r="BL17" s="5588"/>
      <c r="BM17" s="5611"/>
      <c r="BN17" s="5612"/>
      <c r="BO17" s="5611"/>
      <c r="BP17" s="5612"/>
      <c r="BQ17" s="5611"/>
      <c r="BR17" s="5612"/>
      <c r="BS17" s="5611"/>
      <c r="BT17" s="5612"/>
      <c r="BU17" s="5618"/>
      <c r="BV17" s="5619"/>
      <c r="BW17" s="5619"/>
      <c r="BX17" s="5619"/>
      <c r="BY17" s="5619"/>
      <c r="BZ17" s="5619"/>
      <c r="CA17" s="5619"/>
      <c r="CB17" s="5620"/>
      <c r="CC17" s="166"/>
      <c r="CD17" s="157"/>
      <c r="CE17" s="142"/>
      <c r="CJ17" s="171"/>
    </row>
    <row r="18" spans="1:88" ht="12" customHeight="1">
      <c r="A18" s="142"/>
      <c r="B18" s="151"/>
      <c r="C18" s="5568"/>
      <c r="D18" s="5569"/>
      <c r="E18" s="5568"/>
      <c r="F18" s="5573"/>
      <c r="G18" s="5573"/>
      <c r="H18" s="5573"/>
      <c r="I18" s="5573"/>
      <c r="J18" s="5573"/>
      <c r="K18" s="5573"/>
      <c r="L18" s="5573"/>
      <c r="M18" s="5573"/>
      <c r="N18" s="5573"/>
      <c r="O18" s="5573"/>
      <c r="P18" s="5573"/>
      <c r="Q18" s="5569"/>
      <c r="R18" s="5576"/>
      <c r="S18" s="5568"/>
      <c r="T18" s="5573"/>
      <c r="U18" s="5569"/>
      <c r="V18" s="5581"/>
      <c r="W18" s="5582"/>
      <c r="X18" s="5583"/>
      <c r="Y18" s="5568"/>
      <c r="Z18" s="5569"/>
      <c r="AA18" s="5568"/>
      <c r="AB18" s="5573"/>
      <c r="AC18" s="5569"/>
      <c r="AD18" s="5581"/>
      <c r="AE18" s="5583"/>
      <c r="AF18" s="5581"/>
      <c r="AG18" s="5583"/>
      <c r="AH18" s="5581"/>
      <c r="AI18" s="5583"/>
      <c r="AJ18" s="5581"/>
      <c r="AK18" s="5583"/>
      <c r="AL18" s="5581"/>
      <c r="AM18" s="5582"/>
      <c r="AN18" s="5583"/>
      <c r="AO18" s="5636"/>
      <c r="AP18" s="5637"/>
      <c r="AQ18" s="5638"/>
      <c r="AR18" s="5626"/>
      <c r="AS18" s="5627"/>
      <c r="AT18" s="5626"/>
      <c r="AU18" s="5627"/>
      <c r="AV18" s="5611"/>
      <c r="AW18" s="5612"/>
      <c r="AX18" s="5589"/>
      <c r="AY18" s="5649"/>
      <c r="AZ18" s="5649"/>
      <c r="BA18" s="5649"/>
      <c r="BB18" s="5649"/>
      <c r="BC18" s="5649"/>
      <c r="BD18" s="5590"/>
      <c r="BE18" s="5589"/>
      <c r="BF18" s="5590"/>
      <c r="BG18" s="5589"/>
      <c r="BH18" s="5590"/>
      <c r="BI18" s="5589"/>
      <c r="BJ18" s="5590"/>
      <c r="BK18" s="5589"/>
      <c r="BL18" s="5590"/>
      <c r="BM18" s="5611"/>
      <c r="BN18" s="5612"/>
      <c r="BO18" s="5611"/>
      <c r="BP18" s="5612"/>
      <c r="BQ18" s="5611"/>
      <c r="BR18" s="5612"/>
      <c r="BS18" s="5611"/>
      <c r="BT18" s="5612"/>
      <c r="BU18" s="5618"/>
      <c r="BV18" s="5619"/>
      <c r="BW18" s="5619"/>
      <c r="BX18" s="5619"/>
      <c r="BY18" s="5619"/>
      <c r="BZ18" s="5619"/>
      <c r="CA18" s="5619"/>
      <c r="CB18" s="5620"/>
      <c r="CC18" s="172"/>
      <c r="CD18" s="157"/>
      <c r="CE18" s="142"/>
    </row>
    <row r="19" spans="1:88" ht="17.25" thickBot="1">
      <c r="A19" s="142"/>
      <c r="B19" s="151"/>
      <c r="C19" s="5570"/>
      <c r="D19" s="5571"/>
      <c r="E19" s="5570"/>
      <c r="F19" s="5574"/>
      <c r="G19" s="5574"/>
      <c r="H19" s="5574"/>
      <c r="I19" s="5574"/>
      <c r="J19" s="5574"/>
      <c r="K19" s="5574"/>
      <c r="L19" s="5574"/>
      <c r="M19" s="5574"/>
      <c r="N19" s="5574"/>
      <c r="O19" s="5574"/>
      <c r="P19" s="5574"/>
      <c r="Q19" s="5571"/>
      <c r="R19" s="5577"/>
      <c r="S19" s="5570"/>
      <c r="T19" s="5574"/>
      <c r="U19" s="5571"/>
      <c r="V19" s="5584"/>
      <c r="W19" s="5585"/>
      <c r="X19" s="5586"/>
      <c r="Y19" s="5570"/>
      <c r="Z19" s="5571"/>
      <c r="AA19" s="5570"/>
      <c r="AB19" s="5574"/>
      <c r="AC19" s="5571"/>
      <c r="AD19" s="5584"/>
      <c r="AE19" s="5586"/>
      <c r="AF19" s="5584"/>
      <c r="AG19" s="5586"/>
      <c r="AH19" s="5584"/>
      <c r="AI19" s="5586"/>
      <c r="AJ19" s="5584"/>
      <c r="AK19" s="5586"/>
      <c r="AL19" s="5584"/>
      <c r="AM19" s="5585"/>
      <c r="AN19" s="5586"/>
      <c r="AO19" s="5639"/>
      <c r="AP19" s="5640"/>
      <c r="AQ19" s="5641"/>
      <c r="AR19" s="5628"/>
      <c r="AS19" s="5629"/>
      <c r="AT19" s="5628"/>
      <c r="AU19" s="5629"/>
      <c r="AV19" s="5613"/>
      <c r="AW19" s="5614"/>
      <c r="AX19" s="5591"/>
      <c r="AY19" s="5650"/>
      <c r="AZ19" s="5650"/>
      <c r="BA19" s="5650"/>
      <c r="BB19" s="5650"/>
      <c r="BC19" s="5650"/>
      <c r="BD19" s="5592"/>
      <c r="BE19" s="5591"/>
      <c r="BF19" s="5592"/>
      <c r="BG19" s="5591"/>
      <c r="BH19" s="5592"/>
      <c r="BI19" s="5591"/>
      <c r="BJ19" s="5592"/>
      <c r="BK19" s="5591"/>
      <c r="BL19" s="5592"/>
      <c r="BM19" s="5613"/>
      <c r="BN19" s="5614"/>
      <c r="BO19" s="5613"/>
      <c r="BP19" s="5614"/>
      <c r="BQ19" s="5613"/>
      <c r="BR19" s="5614"/>
      <c r="BS19" s="5613"/>
      <c r="BT19" s="5614"/>
      <c r="BU19" s="5621"/>
      <c r="BV19" s="5622"/>
      <c r="BW19" s="5622"/>
      <c r="BX19" s="5622"/>
      <c r="BY19" s="5622"/>
      <c r="BZ19" s="5622"/>
      <c r="CA19" s="5622"/>
      <c r="CB19" s="5623"/>
      <c r="CC19" s="172"/>
      <c r="CD19" s="157"/>
      <c r="CE19" s="142"/>
    </row>
    <row r="20" spans="1:88" ht="17.25" thickTop="1">
      <c r="A20" s="142"/>
      <c r="B20" s="151"/>
      <c r="C20" s="5593" t="s">
        <v>315</v>
      </c>
      <c r="D20" s="5594"/>
      <c r="E20" s="5594"/>
      <c r="F20" s="5594"/>
      <c r="G20" s="5594"/>
      <c r="H20" s="5594"/>
      <c r="I20" s="5594"/>
      <c r="J20" s="5594"/>
      <c r="K20" s="5594"/>
      <c r="L20" s="5594"/>
      <c r="M20" s="5594"/>
      <c r="N20" s="5594"/>
      <c r="O20" s="5594"/>
      <c r="P20" s="5594"/>
      <c r="Q20" s="5594"/>
      <c r="R20" s="5594"/>
      <c r="S20" s="5594"/>
      <c r="T20" s="5594"/>
      <c r="U20" s="5594"/>
      <c r="V20" s="5594"/>
      <c r="W20" s="5594"/>
      <c r="X20" s="5594"/>
      <c r="Y20" s="5594"/>
      <c r="Z20" s="5594"/>
      <c r="AA20" s="5594"/>
      <c r="AB20" s="5594"/>
      <c r="AC20" s="5594"/>
      <c r="AD20" s="5594"/>
      <c r="AE20" s="5594"/>
      <c r="AF20" s="5594"/>
      <c r="AG20" s="5594"/>
      <c r="AH20" s="5594"/>
      <c r="AI20" s="5594"/>
      <c r="AJ20" s="5594"/>
      <c r="AK20" s="5594"/>
      <c r="AL20" s="5594"/>
      <c r="AM20" s="5594"/>
      <c r="AN20" s="5594"/>
      <c r="AO20" s="5594"/>
      <c r="AP20" s="5594"/>
      <c r="AQ20" s="5594"/>
      <c r="AR20" s="5594"/>
      <c r="AS20" s="5594"/>
      <c r="AT20" s="5594"/>
      <c r="AU20" s="5594"/>
      <c r="AV20" s="5594"/>
      <c r="AW20" s="5594"/>
      <c r="AX20" s="5594"/>
      <c r="AY20" s="5594"/>
      <c r="AZ20" s="5594"/>
      <c r="BA20" s="5594"/>
      <c r="BB20" s="5594"/>
      <c r="BC20" s="5594"/>
      <c r="BD20" s="5594"/>
      <c r="BE20" s="5594"/>
      <c r="BF20" s="5594"/>
      <c r="BG20" s="5594"/>
      <c r="BH20" s="5594"/>
      <c r="BI20" s="5594"/>
      <c r="BJ20" s="5594"/>
      <c r="BK20" s="5594"/>
      <c r="BL20" s="5594"/>
      <c r="BM20" s="5594"/>
      <c r="BN20" s="5594"/>
      <c r="BO20" s="5594"/>
      <c r="BP20" s="5594"/>
      <c r="BQ20" s="5594"/>
      <c r="BR20" s="5594"/>
      <c r="BS20" s="5594"/>
      <c r="BT20" s="5594"/>
      <c r="BU20" s="5594"/>
      <c r="BV20" s="5594"/>
      <c r="BW20" s="5594"/>
      <c r="BX20" s="5594"/>
      <c r="BY20" s="5594"/>
      <c r="BZ20" s="5594"/>
      <c r="CA20" s="5594"/>
      <c r="CB20" s="5595"/>
      <c r="CC20" s="172"/>
      <c r="CD20" s="157"/>
      <c r="CE20" s="142"/>
    </row>
    <row r="21" spans="1:88" ht="15" customHeight="1">
      <c r="A21" s="142"/>
      <c r="B21" s="151"/>
      <c r="C21" s="5596">
        <v>1</v>
      </c>
      <c r="D21" s="5597"/>
      <c r="E21" s="5600" t="s">
        <v>316</v>
      </c>
      <c r="F21" s="5601"/>
      <c r="G21" s="5601"/>
      <c r="H21" s="5601"/>
      <c r="I21" s="5601"/>
      <c r="J21" s="5601"/>
      <c r="K21" s="5601"/>
      <c r="L21" s="5601"/>
      <c r="M21" s="5601"/>
      <c r="N21" s="5601"/>
      <c r="O21" s="5601"/>
      <c r="P21" s="5601"/>
      <c r="Q21" s="5602"/>
      <c r="R21" s="173"/>
      <c r="S21" s="5596" t="s">
        <v>317</v>
      </c>
      <c r="T21" s="5606"/>
      <c r="U21" s="5597"/>
      <c r="V21" s="5596" t="s">
        <v>318</v>
      </c>
      <c r="W21" s="5606"/>
      <c r="X21" s="5597"/>
      <c r="Y21" s="5596">
        <v>1</v>
      </c>
      <c r="Z21" s="5597"/>
      <c r="AA21" s="5596" t="s">
        <v>36</v>
      </c>
      <c r="AB21" s="5606"/>
      <c r="AC21" s="5597"/>
      <c r="AD21" s="5608">
        <v>1</v>
      </c>
      <c r="AE21" s="5609"/>
      <c r="AF21" s="5683">
        <v>45</v>
      </c>
      <c r="AG21" s="5684"/>
      <c r="AH21" s="5683">
        <v>54</v>
      </c>
      <c r="AI21" s="5684"/>
      <c r="AJ21" s="5685">
        <v>5.2</v>
      </c>
      <c r="AK21" s="5686"/>
      <c r="AL21" s="5687">
        <f t="shared" ref="AL21:AL43" si="0">AF21*AH21</f>
        <v>2430</v>
      </c>
      <c r="AM21" s="5688"/>
      <c r="AN21" s="5689"/>
      <c r="AO21" s="5690">
        <f>SUM(AL21:AN23)</f>
        <v>4860</v>
      </c>
      <c r="AP21" s="5691"/>
      <c r="AQ21" s="5692"/>
      <c r="AR21" s="5693" t="s">
        <v>36</v>
      </c>
      <c r="AS21" s="5678"/>
      <c r="AT21" s="5677" t="s">
        <v>36</v>
      </c>
      <c r="AU21" s="5678"/>
      <c r="AV21" s="5596"/>
      <c r="AW21" s="5597"/>
      <c r="AX21" s="5679" t="s">
        <v>319</v>
      </c>
      <c r="AY21" s="5680"/>
      <c r="AZ21" s="5680"/>
      <c r="BA21" s="5680"/>
      <c r="BB21" s="5680"/>
      <c r="BC21" s="5680"/>
      <c r="BD21" s="5681"/>
      <c r="BE21" s="5667"/>
      <c r="BF21" s="5668"/>
      <c r="BG21" s="5667"/>
      <c r="BH21" s="5668"/>
      <c r="BI21" s="5667"/>
      <c r="BJ21" s="5668"/>
      <c r="BK21" s="5667"/>
      <c r="BL21" s="5668"/>
      <c r="BM21" s="5669">
        <v>43647</v>
      </c>
      <c r="BN21" s="5670"/>
      <c r="BO21" s="5671">
        <v>43823</v>
      </c>
      <c r="BP21" s="5672"/>
      <c r="BQ21" s="5671">
        <v>43850</v>
      </c>
      <c r="BR21" s="5672"/>
      <c r="BS21" s="5671">
        <v>43900</v>
      </c>
      <c r="BT21" s="5672"/>
      <c r="BU21" s="5673" t="s">
        <v>320</v>
      </c>
      <c r="BV21" s="5674"/>
      <c r="BW21" s="5674"/>
      <c r="BX21" s="5674"/>
      <c r="BY21" s="5674"/>
      <c r="BZ21" s="5674"/>
      <c r="CA21" s="5674"/>
      <c r="CB21" s="5675"/>
      <c r="CC21" s="172"/>
      <c r="CD21" s="157"/>
      <c r="CE21" s="142"/>
    </row>
    <row r="22" spans="1:88" ht="15" customHeight="1">
      <c r="A22" s="142"/>
      <c r="B22" s="151"/>
      <c r="C22" s="5596"/>
      <c r="D22" s="5597"/>
      <c r="E22" s="5600"/>
      <c r="F22" s="5601"/>
      <c r="G22" s="5601"/>
      <c r="H22" s="5601"/>
      <c r="I22" s="5601"/>
      <c r="J22" s="5601"/>
      <c r="K22" s="5601"/>
      <c r="L22" s="5601"/>
      <c r="M22" s="5601"/>
      <c r="N22" s="5601"/>
      <c r="O22" s="5601"/>
      <c r="P22" s="5601"/>
      <c r="Q22" s="5602"/>
      <c r="R22" s="174" t="s">
        <v>321</v>
      </c>
      <c r="S22" s="5596"/>
      <c r="T22" s="5606"/>
      <c r="U22" s="5597"/>
      <c r="V22" s="5596"/>
      <c r="W22" s="5606"/>
      <c r="X22" s="5597"/>
      <c r="Y22" s="5596"/>
      <c r="Z22" s="5597"/>
      <c r="AA22" s="5596"/>
      <c r="AB22" s="5606"/>
      <c r="AC22" s="5597"/>
      <c r="AD22" s="5651">
        <v>2</v>
      </c>
      <c r="AE22" s="5652"/>
      <c r="AF22" s="5653">
        <v>45</v>
      </c>
      <c r="AG22" s="5654"/>
      <c r="AH22" s="5653">
        <v>54</v>
      </c>
      <c r="AI22" s="5654"/>
      <c r="AJ22" s="5655">
        <v>5.8</v>
      </c>
      <c r="AK22" s="5656"/>
      <c r="AL22" s="5657">
        <f t="shared" si="0"/>
        <v>2430</v>
      </c>
      <c r="AM22" s="5658"/>
      <c r="AN22" s="5659"/>
      <c r="AO22" s="5690"/>
      <c r="AP22" s="5691"/>
      <c r="AQ22" s="5692"/>
      <c r="AR22" s="5693"/>
      <c r="AS22" s="5678"/>
      <c r="AT22" s="5677"/>
      <c r="AU22" s="5678"/>
      <c r="AV22" s="5596"/>
      <c r="AW22" s="5597"/>
      <c r="AX22" s="5682"/>
      <c r="AY22" s="5680"/>
      <c r="AZ22" s="5680"/>
      <c r="BA22" s="5680"/>
      <c r="BB22" s="5680"/>
      <c r="BC22" s="5680"/>
      <c r="BD22" s="5681"/>
      <c r="BE22" s="5667"/>
      <c r="BF22" s="5668"/>
      <c r="BG22" s="5667"/>
      <c r="BH22" s="5668"/>
      <c r="BI22" s="5667"/>
      <c r="BJ22" s="5668"/>
      <c r="BK22" s="5667"/>
      <c r="BL22" s="5668"/>
      <c r="BM22" s="5669"/>
      <c r="BN22" s="5670"/>
      <c r="BO22" s="5671"/>
      <c r="BP22" s="5672"/>
      <c r="BQ22" s="5671"/>
      <c r="BR22" s="5672"/>
      <c r="BS22" s="5671"/>
      <c r="BT22" s="5672"/>
      <c r="BU22" s="5676"/>
      <c r="BV22" s="5674"/>
      <c r="BW22" s="5674"/>
      <c r="BX22" s="5674"/>
      <c r="BY22" s="5674"/>
      <c r="BZ22" s="5674"/>
      <c r="CA22" s="5674"/>
      <c r="CB22" s="5675"/>
      <c r="CC22" s="172"/>
      <c r="CD22" s="157"/>
      <c r="CE22" s="142"/>
    </row>
    <row r="23" spans="1:88" ht="15" customHeight="1">
      <c r="A23" s="142"/>
      <c r="B23" s="151"/>
      <c r="C23" s="5598"/>
      <c r="D23" s="5599"/>
      <c r="E23" s="5603"/>
      <c r="F23" s="5604"/>
      <c r="G23" s="5604"/>
      <c r="H23" s="5604"/>
      <c r="I23" s="5604"/>
      <c r="J23" s="5604"/>
      <c r="K23" s="5604"/>
      <c r="L23" s="5604"/>
      <c r="M23" s="5604"/>
      <c r="N23" s="5604"/>
      <c r="O23" s="5604"/>
      <c r="P23" s="5604"/>
      <c r="Q23" s="5605"/>
      <c r="R23" s="175" t="s">
        <v>322</v>
      </c>
      <c r="S23" s="5596"/>
      <c r="T23" s="5606"/>
      <c r="U23" s="5597"/>
      <c r="V23" s="5598"/>
      <c r="W23" s="5607"/>
      <c r="X23" s="5599"/>
      <c r="Y23" s="5598"/>
      <c r="Z23" s="5599"/>
      <c r="AA23" s="5598"/>
      <c r="AB23" s="5607"/>
      <c r="AC23" s="5599"/>
      <c r="AD23" s="5660"/>
      <c r="AE23" s="5661"/>
      <c r="AF23" s="5662"/>
      <c r="AG23" s="5663"/>
      <c r="AH23" s="5662"/>
      <c r="AI23" s="5663"/>
      <c r="AJ23" s="5660"/>
      <c r="AK23" s="5661"/>
      <c r="AL23" s="5664"/>
      <c r="AM23" s="5665"/>
      <c r="AN23" s="5666"/>
      <c r="AO23" s="5690"/>
      <c r="AP23" s="5691"/>
      <c r="AQ23" s="5692"/>
      <c r="AR23" s="5693"/>
      <c r="AS23" s="5678"/>
      <c r="AT23" s="5677"/>
      <c r="AU23" s="5678"/>
      <c r="AV23" s="5596"/>
      <c r="AW23" s="5597"/>
      <c r="AX23" s="5682"/>
      <c r="AY23" s="5680"/>
      <c r="AZ23" s="5680"/>
      <c r="BA23" s="5680"/>
      <c r="BB23" s="5680"/>
      <c r="BC23" s="5680"/>
      <c r="BD23" s="5681"/>
      <c r="BE23" s="5667"/>
      <c r="BF23" s="5668"/>
      <c r="BG23" s="5667"/>
      <c r="BH23" s="5668"/>
      <c r="BI23" s="5667"/>
      <c r="BJ23" s="5668"/>
      <c r="BK23" s="5667"/>
      <c r="BL23" s="5668"/>
      <c r="BM23" s="5669"/>
      <c r="BN23" s="5670"/>
      <c r="BO23" s="5671"/>
      <c r="BP23" s="5672"/>
      <c r="BQ23" s="5671"/>
      <c r="BR23" s="5672"/>
      <c r="BS23" s="5671"/>
      <c r="BT23" s="5672"/>
      <c r="BU23" s="5676"/>
      <c r="BV23" s="5674"/>
      <c r="BW23" s="5674"/>
      <c r="BX23" s="5674"/>
      <c r="BY23" s="5674"/>
      <c r="BZ23" s="5674"/>
      <c r="CA23" s="5674"/>
      <c r="CB23" s="5675"/>
      <c r="CC23" s="172"/>
      <c r="CD23" s="157"/>
      <c r="CE23" s="142"/>
    </row>
    <row r="24" spans="1:88" ht="12" customHeight="1">
      <c r="A24" s="142"/>
      <c r="B24" s="151"/>
      <c r="C24" s="5720">
        <v>2</v>
      </c>
      <c r="D24" s="5721"/>
      <c r="E24" s="5770" t="s">
        <v>323</v>
      </c>
      <c r="F24" s="5771"/>
      <c r="G24" s="5771"/>
      <c r="H24" s="5771"/>
      <c r="I24" s="5771"/>
      <c r="J24" s="5771"/>
      <c r="K24" s="5771"/>
      <c r="L24" s="5771"/>
      <c r="M24" s="5771"/>
      <c r="N24" s="5771"/>
      <c r="O24" s="5771"/>
      <c r="P24" s="5771"/>
      <c r="Q24" s="5772"/>
      <c r="R24" s="176"/>
      <c r="S24" s="5596"/>
      <c r="T24" s="5606"/>
      <c r="U24" s="5597"/>
      <c r="V24" s="5720" t="s">
        <v>315</v>
      </c>
      <c r="W24" s="5764"/>
      <c r="X24" s="5721"/>
      <c r="Y24" s="5720">
        <v>1</v>
      </c>
      <c r="Z24" s="5721"/>
      <c r="AA24" s="5720" t="s">
        <v>36</v>
      </c>
      <c r="AB24" s="5764"/>
      <c r="AC24" s="5721"/>
      <c r="AD24" s="5746">
        <v>1</v>
      </c>
      <c r="AE24" s="5747"/>
      <c r="AF24" s="5728">
        <v>18</v>
      </c>
      <c r="AG24" s="5729"/>
      <c r="AH24" s="5728">
        <v>86</v>
      </c>
      <c r="AI24" s="5729"/>
      <c r="AJ24" s="5730">
        <v>2.8</v>
      </c>
      <c r="AK24" s="5731"/>
      <c r="AL24" s="5732">
        <f t="shared" si="0"/>
        <v>1548</v>
      </c>
      <c r="AM24" s="5733"/>
      <c r="AN24" s="5734"/>
      <c r="AO24" s="5735">
        <f>SUM(AL24:AN30)</f>
        <v>8714.58</v>
      </c>
      <c r="AP24" s="5736"/>
      <c r="AQ24" s="5737"/>
      <c r="AR24" s="5744" t="s">
        <v>36</v>
      </c>
      <c r="AS24" s="5717"/>
      <c r="AT24" s="5716" t="s">
        <v>36</v>
      </c>
      <c r="AU24" s="5717"/>
      <c r="AV24" s="5720"/>
      <c r="AW24" s="5721"/>
      <c r="AX24" s="5722" t="s">
        <v>324</v>
      </c>
      <c r="AY24" s="5723"/>
      <c r="AZ24" s="5723"/>
      <c r="BA24" s="5723"/>
      <c r="BB24" s="5723"/>
      <c r="BC24" s="5723"/>
      <c r="BD24" s="5724"/>
      <c r="BE24" s="5696"/>
      <c r="BF24" s="5697"/>
      <c r="BG24" s="5696"/>
      <c r="BH24" s="5697"/>
      <c r="BI24" s="5696"/>
      <c r="BJ24" s="5697"/>
      <c r="BK24" s="5696"/>
      <c r="BL24" s="5697"/>
      <c r="BM24" s="5700">
        <v>43647</v>
      </c>
      <c r="BN24" s="5701"/>
      <c r="BO24" s="5704">
        <v>43826</v>
      </c>
      <c r="BP24" s="5705"/>
      <c r="BQ24" s="5704">
        <v>43467</v>
      </c>
      <c r="BR24" s="5705"/>
      <c r="BS24" s="5700">
        <v>43862</v>
      </c>
      <c r="BT24" s="5701"/>
      <c r="BU24" s="5708" t="s">
        <v>320</v>
      </c>
      <c r="BV24" s="5709"/>
      <c r="BW24" s="5709"/>
      <c r="BX24" s="5709"/>
      <c r="BY24" s="5709"/>
      <c r="BZ24" s="5709"/>
      <c r="CA24" s="5709"/>
      <c r="CB24" s="5710"/>
      <c r="CC24" s="172"/>
      <c r="CD24" s="157"/>
      <c r="CE24" s="142"/>
    </row>
    <row r="25" spans="1:88" ht="12" customHeight="1">
      <c r="A25" s="142"/>
      <c r="B25" s="151"/>
      <c r="C25" s="5596"/>
      <c r="D25" s="5597"/>
      <c r="E25" s="5773"/>
      <c r="F25" s="5774"/>
      <c r="G25" s="5774"/>
      <c r="H25" s="5774"/>
      <c r="I25" s="5774"/>
      <c r="J25" s="5774"/>
      <c r="K25" s="5774"/>
      <c r="L25" s="5774"/>
      <c r="M25" s="5774"/>
      <c r="N25" s="5774"/>
      <c r="O25" s="5774"/>
      <c r="P25" s="5774"/>
      <c r="Q25" s="5775"/>
      <c r="R25" s="176"/>
      <c r="S25" s="5596"/>
      <c r="T25" s="5606"/>
      <c r="U25" s="5597"/>
      <c r="V25" s="5596"/>
      <c r="W25" s="5606"/>
      <c r="X25" s="5597"/>
      <c r="Y25" s="5596"/>
      <c r="Z25" s="5597"/>
      <c r="AA25" s="5596"/>
      <c r="AB25" s="5606"/>
      <c r="AC25" s="5597"/>
      <c r="AD25" s="5651">
        <v>2</v>
      </c>
      <c r="AE25" s="5652"/>
      <c r="AF25" s="5653">
        <v>18</v>
      </c>
      <c r="AG25" s="5654"/>
      <c r="AH25" s="5653">
        <v>86</v>
      </c>
      <c r="AI25" s="5654"/>
      <c r="AJ25" s="5651">
        <v>4.5</v>
      </c>
      <c r="AK25" s="5652"/>
      <c r="AL25" s="5657">
        <f t="shared" si="0"/>
        <v>1548</v>
      </c>
      <c r="AM25" s="5658"/>
      <c r="AN25" s="5659"/>
      <c r="AO25" s="5738"/>
      <c r="AP25" s="5739"/>
      <c r="AQ25" s="5740"/>
      <c r="AR25" s="5693"/>
      <c r="AS25" s="5678"/>
      <c r="AT25" s="5677"/>
      <c r="AU25" s="5678"/>
      <c r="AV25" s="5596"/>
      <c r="AW25" s="5597"/>
      <c r="AX25" s="5682"/>
      <c r="AY25" s="5680"/>
      <c r="AZ25" s="5680"/>
      <c r="BA25" s="5680"/>
      <c r="BB25" s="5680"/>
      <c r="BC25" s="5680"/>
      <c r="BD25" s="5681"/>
      <c r="BE25" s="5667"/>
      <c r="BF25" s="5668"/>
      <c r="BG25" s="5667"/>
      <c r="BH25" s="5668"/>
      <c r="BI25" s="5667"/>
      <c r="BJ25" s="5668"/>
      <c r="BK25" s="5667"/>
      <c r="BL25" s="5668"/>
      <c r="BM25" s="5669"/>
      <c r="BN25" s="5670"/>
      <c r="BO25" s="5671"/>
      <c r="BP25" s="5672"/>
      <c r="BQ25" s="5671"/>
      <c r="BR25" s="5672"/>
      <c r="BS25" s="5669"/>
      <c r="BT25" s="5670"/>
      <c r="BU25" s="5673"/>
      <c r="BV25" s="5711"/>
      <c r="BW25" s="5711"/>
      <c r="BX25" s="5711"/>
      <c r="BY25" s="5711"/>
      <c r="BZ25" s="5711"/>
      <c r="CA25" s="5711"/>
      <c r="CB25" s="5712"/>
      <c r="CC25" s="172"/>
      <c r="CD25" s="157"/>
      <c r="CE25" s="142"/>
    </row>
    <row r="26" spans="1:88" ht="12" customHeight="1">
      <c r="A26" s="142"/>
      <c r="B26" s="151"/>
      <c r="C26" s="5596"/>
      <c r="D26" s="5597"/>
      <c r="E26" s="5773"/>
      <c r="F26" s="5774"/>
      <c r="G26" s="5774"/>
      <c r="H26" s="5774"/>
      <c r="I26" s="5774"/>
      <c r="J26" s="5774"/>
      <c r="K26" s="5774"/>
      <c r="L26" s="5774"/>
      <c r="M26" s="5774"/>
      <c r="N26" s="5774"/>
      <c r="O26" s="5774"/>
      <c r="P26" s="5774"/>
      <c r="Q26" s="5775"/>
      <c r="R26" s="176" t="s">
        <v>325</v>
      </c>
      <c r="S26" s="5596"/>
      <c r="T26" s="5606"/>
      <c r="U26" s="5597"/>
      <c r="V26" s="5596"/>
      <c r="W26" s="5606"/>
      <c r="X26" s="5597"/>
      <c r="Y26" s="5596"/>
      <c r="Z26" s="5597"/>
      <c r="AA26" s="5596"/>
      <c r="AB26" s="5606"/>
      <c r="AC26" s="5597"/>
      <c r="AD26" s="5651">
        <v>3</v>
      </c>
      <c r="AE26" s="5652"/>
      <c r="AF26" s="5653">
        <v>18</v>
      </c>
      <c r="AG26" s="5654"/>
      <c r="AH26" s="5653">
        <v>86</v>
      </c>
      <c r="AI26" s="5654"/>
      <c r="AJ26" s="5651">
        <v>2.5</v>
      </c>
      <c r="AK26" s="5652"/>
      <c r="AL26" s="5657">
        <f t="shared" si="0"/>
        <v>1548</v>
      </c>
      <c r="AM26" s="5658"/>
      <c r="AN26" s="5659"/>
      <c r="AO26" s="5738"/>
      <c r="AP26" s="5739"/>
      <c r="AQ26" s="5740"/>
      <c r="AR26" s="5693"/>
      <c r="AS26" s="5678"/>
      <c r="AT26" s="5677"/>
      <c r="AU26" s="5678"/>
      <c r="AV26" s="5596"/>
      <c r="AW26" s="5597"/>
      <c r="AX26" s="5682"/>
      <c r="AY26" s="5680"/>
      <c r="AZ26" s="5680"/>
      <c r="BA26" s="5680"/>
      <c r="BB26" s="5680"/>
      <c r="BC26" s="5680"/>
      <c r="BD26" s="5681"/>
      <c r="BE26" s="5667"/>
      <c r="BF26" s="5668"/>
      <c r="BG26" s="5667"/>
      <c r="BH26" s="5668"/>
      <c r="BI26" s="5667"/>
      <c r="BJ26" s="5668"/>
      <c r="BK26" s="5667"/>
      <c r="BL26" s="5668"/>
      <c r="BM26" s="5669"/>
      <c r="BN26" s="5670"/>
      <c r="BO26" s="5671"/>
      <c r="BP26" s="5672"/>
      <c r="BQ26" s="5671"/>
      <c r="BR26" s="5672"/>
      <c r="BS26" s="5669"/>
      <c r="BT26" s="5670"/>
      <c r="BU26" s="5673"/>
      <c r="BV26" s="5711"/>
      <c r="BW26" s="5711"/>
      <c r="BX26" s="5711"/>
      <c r="BY26" s="5711"/>
      <c r="BZ26" s="5711"/>
      <c r="CA26" s="5711"/>
      <c r="CB26" s="5712"/>
      <c r="CC26" s="172"/>
      <c r="CD26" s="157"/>
      <c r="CE26" s="142"/>
    </row>
    <row r="27" spans="1:88" ht="12" customHeight="1">
      <c r="A27" s="142"/>
      <c r="B27" s="151"/>
      <c r="C27" s="5596"/>
      <c r="D27" s="5597"/>
      <c r="E27" s="5773"/>
      <c r="F27" s="5774"/>
      <c r="G27" s="5774"/>
      <c r="H27" s="5774"/>
      <c r="I27" s="5774"/>
      <c r="J27" s="5774"/>
      <c r="K27" s="5774"/>
      <c r="L27" s="5774"/>
      <c r="M27" s="5774"/>
      <c r="N27" s="5774"/>
      <c r="O27" s="5774"/>
      <c r="P27" s="5774"/>
      <c r="Q27" s="5775"/>
      <c r="R27" s="176" t="s">
        <v>326</v>
      </c>
      <c r="S27" s="5596"/>
      <c r="T27" s="5606"/>
      <c r="U27" s="5597"/>
      <c r="V27" s="5596"/>
      <c r="W27" s="5606"/>
      <c r="X27" s="5597"/>
      <c r="Y27" s="5596"/>
      <c r="Z27" s="5597"/>
      <c r="AA27" s="5596"/>
      <c r="AB27" s="5606"/>
      <c r="AC27" s="5597"/>
      <c r="AD27" s="5651">
        <v>4</v>
      </c>
      <c r="AE27" s="5652"/>
      <c r="AF27" s="5653">
        <v>18</v>
      </c>
      <c r="AG27" s="5654"/>
      <c r="AH27" s="5653">
        <v>86</v>
      </c>
      <c r="AI27" s="5654"/>
      <c r="AJ27" s="5694">
        <v>4.5</v>
      </c>
      <c r="AK27" s="5695"/>
      <c r="AL27" s="5657">
        <f t="shared" si="0"/>
        <v>1548</v>
      </c>
      <c r="AM27" s="5658"/>
      <c r="AN27" s="5659"/>
      <c r="AO27" s="5738"/>
      <c r="AP27" s="5739"/>
      <c r="AQ27" s="5740"/>
      <c r="AR27" s="5693"/>
      <c r="AS27" s="5678"/>
      <c r="AT27" s="5677"/>
      <c r="AU27" s="5678"/>
      <c r="AV27" s="5596"/>
      <c r="AW27" s="5597"/>
      <c r="AX27" s="5682"/>
      <c r="AY27" s="5680"/>
      <c r="AZ27" s="5680"/>
      <c r="BA27" s="5680"/>
      <c r="BB27" s="5680"/>
      <c r="BC27" s="5680"/>
      <c r="BD27" s="5681"/>
      <c r="BE27" s="5667"/>
      <c r="BF27" s="5668"/>
      <c r="BG27" s="5667"/>
      <c r="BH27" s="5668"/>
      <c r="BI27" s="5667"/>
      <c r="BJ27" s="5668"/>
      <c r="BK27" s="5667"/>
      <c r="BL27" s="5668"/>
      <c r="BM27" s="5669"/>
      <c r="BN27" s="5670"/>
      <c r="BO27" s="5671"/>
      <c r="BP27" s="5672"/>
      <c r="BQ27" s="5671"/>
      <c r="BR27" s="5672"/>
      <c r="BS27" s="5669"/>
      <c r="BT27" s="5670"/>
      <c r="BU27" s="5673"/>
      <c r="BV27" s="5711"/>
      <c r="BW27" s="5711"/>
      <c r="BX27" s="5711"/>
      <c r="BY27" s="5711"/>
      <c r="BZ27" s="5711"/>
      <c r="CA27" s="5711"/>
      <c r="CB27" s="5712"/>
      <c r="CC27" s="172"/>
      <c r="CD27" s="157"/>
      <c r="CE27" s="142"/>
    </row>
    <row r="28" spans="1:88" ht="12" customHeight="1">
      <c r="A28" s="142"/>
      <c r="B28" s="151"/>
      <c r="C28" s="5596"/>
      <c r="D28" s="5597"/>
      <c r="E28" s="5773"/>
      <c r="F28" s="5774"/>
      <c r="G28" s="5774"/>
      <c r="H28" s="5774"/>
      <c r="I28" s="5774"/>
      <c r="J28" s="5774"/>
      <c r="K28" s="5774"/>
      <c r="L28" s="5774"/>
      <c r="M28" s="5774"/>
      <c r="N28" s="5774"/>
      <c r="O28" s="5774"/>
      <c r="P28" s="5774"/>
      <c r="Q28" s="5775"/>
      <c r="R28" s="176" t="s">
        <v>327</v>
      </c>
      <c r="S28" s="5596"/>
      <c r="T28" s="5606"/>
      <c r="U28" s="5597"/>
      <c r="V28" s="5596"/>
      <c r="W28" s="5606"/>
      <c r="X28" s="5597"/>
      <c r="Y28" s="5596"/>
      <c r="Z28" s="5597"/>
      <c r="AA28" s="5596"/>
      <c r="AB28" s="5606"/>
      <c r="AC28" s="5597"/>
      <c r="AD28" s="5694">
        <v>5</v>
      </c>
      <c r="AE28" s="5695"/>
      <c r="AF28" s="5655">
        <v>18</v>
      </c>
      <c r="AG28" s="5656"/>
      <c r="AH28" s="5655">
        <v>32</v>
      </c>
      <c r="AI28" s="5656"/>
      <c r="AJ28" s="5765">
        <v>4.8</v>
      </c>
      <c r="AK28" s="5766"/>
      <c r="AL28" s="5767">
        <f t="shared" si="0"/>
        <v>576</v>
      </c>
      <c r="AM28" s="5768"/>
      <c r="AN28" s="5769"/>
      <c r="AO28" s="5738"/>
      <c r="AP28" s="5739"/>
      <c r="AQ28" s="5740"/>
      <c r="AR28" s="5693"/>
      <c r="AS28" s="5678"/>
      <c r="AT28" s="5677"/>
      <c r="AU28" s="5678"/>
      <c r="AV28" s="5596"/>
      <c r="AW28" s="5597"/>
      <c r="AX28" s="5682"/>
      <c r="AY28" s="5680"/>
      <c r="AZ28" s="5680"/>
      <c r="BA28" s="5680"/>
      <c r="BB28" s="5680"/>
      <c r="BC28" s="5680"/>
      <c r="BD28" s="5681"/>
      <c r="BE28" s="5667"/>
      <c r="BF28" s="5668"/>
      <c r="BG28" s="5667"/>
      <c r="BH28" s="5668"/>
      <c r="BI28" s="5667"/>
      <c r="BJ28" s="5668"/>
      <c r="BK28" s="5667"/>
      <c r="BL28" s="5668"/>
      <c r="BM28" s="5669"/>
      <c r="BN28" s="5670"/>
      <c r="BO28" s="5671"/>
      <c r="BP28" s="5672"/>
      <c r="BQ28" s="5671"/>
      <c r="BR28" s="5672"/>
      <c r="BS28" s="5669"/>
      <c r="BT28" s="5670"/>
      <c r="BU28" s="5673"/>
      <c r="BV28" s="5711"/>
      <c r="BW28" s="5711"/>
      <c r="BX28" s="5711"/>
      <c r="BY28" s="5711"/>
      <c r="BZ28" s="5711"/>
      <c r="CA28" s="5711"/>
      <c r="CB28" s="5712"/>
      <c r="CC28" s="172"/>
      <c r="CD28" s="157"/>
      <c r="CE28" s="142"/>
    </row>
    <row r="29" spans="1:88" ht="12" customHeight="1">
      <c r="A29" s="142"/>
      <c r="B29" s="151"/>
      <c r="C29" s="5596"/>
      <c r="D29" s="5597"/>
      <c r="E29" s="5773"/>
      <c r="F29" s="5774"/>
      <c r="G29" s="5774"/>
      <c r="H29" s="5774"/>
      <c r="I29" s="5774"/>
      <c r="J29" s="5774"/>
      <c r="K29" s="5774"/>
      <c r="L29" s="5774"/>
      <c r="M29" s="5774"/>
      <c r="N29" s="5774"/>
      <c r="O29" s="5774"/>
      <c r="P29" s="5774"/>
      <c r="Q29" s="5775"/>
      <c r="R29" s="176"/>
      <c r="S29" s="5596"/>
      <c r="T29" s="5606"/>
      <c r="U29" s="5597"/>
      <c r="V29" s="5596"/>
      <c r="W29" s="5606"/>
      <c r="X29" s="5597"/>
      <c r="Y29" s="5596"/>
      <c r="Z29" s="5597"/>
      <c r="AA29" s="5596"/>
      <c r="AB29" s="5606"/>
      <c r="AC29" s="5597"/>
      <c r="AD29" s="5651" t="s">
        <v>328</v>
      </c>
      <c r="AE29" s="5652"/>
      <c r="AF29" s="5655">
        <v>12</v>
      </c>
      <c r="AG29" s="5656"/>
      <c r="AH29" s="5655">
        <v>38</v>
      </c>
      <c r="AI29" s="5656"/>
      <c r="AJ29" s="5694"/>
      <c r="AK29" s="5695"/>
      <c r="AL29" s="5767">
        <f t="shared" si="0"/>
        <v>456</v>
      </c>
      <c r="AM29" s="5768"/>
      <c r="AN29" s="5769"/>
      <c r="AO29" s="5738"/>
      <c r="AP29" s="5739"/>
      <c r="AQ29" s="5740"/>
      <c r="AR29" s="5693"/>
      <c r="AS29" s="5678"/>
      <c r="AT29" s="5677"/>
      <c r="AU29" s="5678"/>
      <c r="AV29" s="5596"/>
      <c r="AW29" s="5597"/>
      <c r="AX29" s="5682"/>
      <c r="AY29" s="5680"/>
      <c r="AZ29" s="5680"/>
      <c r="BA29" s="5680"/>
      <c r="BB29" s="5680"/>
      <c r="BC29" s="5680"/>
      <c r="BD29" s="5681"/>
      <c r="BE29" s="5667"/>
      <c r="BF29" s="5668"/>
      <c r="BG29" s="5667"/>
      <c r="BH29" s="5668"/>
      <c r="BI29" s="5667"/>
      <c r="BJ29" s="5668"/>
      <c r="BK29" s="5667"/>
      <c r="BL29" s="5668"/>
      <c r="BM29" s="5669"/>
      <c r="BN29" s="5670"/>
      <c r="BO29" s="5671"/>
      <c r="BP29" s="5672"/>
      <c r="BQ29" s="5671"/>
      <c r="BR29" s="5672"/>
      <c r="BS29" s="5669"/>
      <c r="BT29" s="5670"/>
      <c r="BU29" s="5673"/>
      <c r="BV29" s="5711"/>
      <c r="BW29" s="5711"/>
      <c r="BX29" s="5711"/>
      <c r="BY29" s="5711"/>
      <c r="BZ29" s="5711"/>
      <c r="CA29" s="5711"/>
      <c r="CB29" s="5712"/>
      <c r="CC29" s="172"/>
      <c r="CD29" s="157"/>
      <c r="CE29" s="142"/>
    </row>
    <row r="30" spans="1:88" ht="12" customHeight="1">
      <c r="A30" s="142"/>
      <c r="B30" s="151"/>
      <c r="C30" s="5598"/>
      <c r="D30" s="5599"/>
      <c r="E30" s="5776"/>
      <c r="F30" s="5777"/>
      <c r="G30" s="5777"/>
      <c r="H30" s="5777"/>
      <c r="I30" s="5777"/>
      <c r="J30" s="5777"/>
      <c r="K30" s="5777"/>
      <c r="L30" s="5777"/>
      <c r="M30" s="5777"/>
      <c r="N30" s="5777"/>
      <c r="O30" s="5777"/>
      <c r="P30" s="5777"/>
      <c r="Q30" s="5778"/>
      <c r="R30" s="177"/>
      <c r="S30" s="5596"/>
      <c r="T30" s="5606"/>
      <c r="U30" s="5597"/>
      <c r="V30" s="5598"/>
      <c r="W30" s="5607"/>
      <c r="X30" s="5599"/>
      <c r="Y30" s="5598"/>
      <c r="Z30" s="5599"/>
      <c r="AA30" s="5598"/>
      <c r="AB30" s="5607"/>
      <c r="AC30" s="5599"/>
      <c r="AD30" s="5660" t="s">
        <v>329</v>
      </c>
      <c r="AE30" s="5661"/>
      <c r="AF30" s="5748">
        <v>16.899999999999999</v>
      </c>
      <c r="AG30" s="5749"/>
      <c r="AH30" s="5748">
        <v>88.2</v>
      </c>
      <c r="AI30" s="5749"/>
      <c r="AJ30" s="5750"/>
      <c r="AK30" s="5751"/>
      <c r="AL30" s="5752">
        <f t="shared" si="0"/>
        <v>1490.58</v>
      </c>
      <c r="AM30" s="5753"/>
      <c r="AN30" s="5754"/>
      <c r="AO30" s="5741"/>
      <c r="AP30" s="5742"/>
      <c r="AQ30" s="5743"/>
      <c r="AR30" s="5745"/>
      <c r="AS30" s="5719"/>
      <c r="AT30" s="5718"/>
      <c r="AU30" s="5719"/>
      <c r="AV30" s="5598"/>
      <c r="AW30" s="5599"/>
      <c r="AX30" s="5725"/>
      <c r="AY30" s="5726"/>
      <c r="AZ30" s="5726"/>
      <c r="BA30" s="5726"/>
      <c r="BB30" s="5726"/>
      <c r="BC30" s="5726"/>
      <c r="BD30" s="5727"/>
      <c r="BE30" s="5698"/>
      <c r="BF30" s="5699"/>
      <c r="BG30" s="5698"/>
      <c r="BH30" s="5699"/>
      <c r="BI30" s="5698"/>
      <c r="BJ30" s="5699"/>
      <c r="BK30" s="5698"/>
      <c r="BL30" s="5699"/>
      <c r="BM30" s="5702"/>
      <c r="BN30" s="5703"/>
      <c r="BO30" s="5706"/>
      <c r="BP30" s="5707"/>
      <c r="BQ30" s="5706"/>
      <c r="BR30" s="5707"/>
      <c r="BS30" s="5702"/>
      <c r="BT30" s="5703"/>
      <c r="BU30" s="5713"/>
      <c r="BV30" s="5714"/>
      <c r="BW30" s="5714"/>
      <c r="BX30" s="5714"/>
      <c r="BY30" s="5714"/>
      <c r="BZ30" s="5714"/>
      <c r="CA30" s="5714"/>
      <c r="CB30" s="5715"/>
      <c r="CC30" s="172"/>
      <c r="CD30" s="157"/>
      <c r="CE30" s="142"/>
    </row>
    <row r="31" spans="1:88" ht="12" customHeight="1">
      <c r="A31" s="142"/>
      <c r="B31" s="151"/>
      <c r="C31" s="5720">
        <v>3</v>
      </c>
      <c r="D31" s="5721"/>
      <c r="E31" s="5755" t="s">
        <v>330</v>
      </c>
      <c r="F31" s="5756"/>
      <c r="G31" s="5756"/>
      <c r="H31" s="5756"/>
      <c r="I31" s="5756"/>
      <c r="J31" s="5756"/>
      <c r="K31" s="5756"/>
      <c r="L31" s="5756"/>
      <c r="M31" s="5756"/>
      <c r="N31" s="5756"/>
      <c r="O31" s="5756"/>
      <c r="P31" s="5756"/>
      <c r="Q31" s="5757"/>
      <c r="R31" s="173"/>
      <c r="S31" s="5596"/>
      <c r="T31" s="5606"/>
      <c r="U31" s="5597"/>
      <c r="V31" s="5720" t="s">
        <v>318</v>
      </c>
      <c r="W31" s="5764"/>
      <c r="X31" s="5721"/>
      <c r="Y31" s="5720">
        <v>1</v>
      </c>
      <c r="Z31" s="5721"/>
      <c r="AA31" s="5720" t="s">
        <v>331</v>
      </c>
      <c r="AB31" s="5764"/>
      <c r="AC31" s="5721"/>
      <c r="AD31" s="5744">
        <v>1</v>
      </c>
      <c r="AE31" s="5717"/>
      <c r="AF31" s="5728">
        <v>27</v>
      </c>
      <c r="AG31" s="5729"/>
      <c r="AH31" s="5730">
        <v>52</v>
      </c>
      <c r="AI31" s="5731"/>
      <c r="AJ31" s="5730">
        <v>2.5</v>
      </c>
      <c r="AK31" s="5731"/>
      <c r="AL31" s="5796">
        <f t="shared" si="0"/>
        <v>1404</v>
      </c>
      <c r="AM31" s="5797"/>
      <c r="AN31" s="5798"/>
      <c r="AO31" s="5735">
        <f>SUM(AL31:AN36)</f>
        <v>6406.76</v>
      </c>
      <c r="AP31" s="5736"/>
      <c r="AQ31" s="5737"/>
      <c r="AR31" s="5744" t="s">
        <v>331</v>
      </c>
      <c r="AS31" s="5716"/>
      <c r="AT31" s="5744" t="s">
        <v>36</v>
      </c>
      <c r="AU31" s="5716"/>
      <c r="AV31" s="5781"/>
      <c r="AW31" s="5782"/>
      <c r="AX31" s="5787" t="s">
        <v>332</v>
      </c>
      <c r="AY31" s="5788"/>
      <c r="AZ31" s="5788"/>
      <c r="BA31" s="5788"/>
      <c r="BB31" s="5788"/>
      <c r="BC31" s="5788"/>
      <c r="BD31" s="5789"/>
      <c r="BE31" s="5696"/>
      <c r="BF31" s="5697"/>
      <c r="BG31" s="5696"/>
      <c r="BH31" s="5697"/>
      <c r="BI31" s="5696"/>
      <c r="BJ31" s="5697"/>
      <c r="BK31" s="5696"/>
      <c r="BL31" s="5697"/>
      <c r="BM31" s="5700">
        <v>43647</v>
      </c>
      <c r="BN31" s="5701"/>
      <c r="BO31" s="5704">
        <v>43823</v>
      </c>
      <c r="BP31" s="5705"/>
      <c r="BQ31" s="5704">
        <v>43850</v>
      </c>
      <c r="BR31" s="5705"/>
      <c r="BS31" s="5704">
        <v>43891</v>
      </c>
      <c r="BT31" s="5705"/>
      <c r="BU31" s="5708"/>
      <c r="BV31" s="5709"/>
      <c r="BW31" s="5709"/>
      <c r="BX31" s="5709"/>
      <c r="BY31" s="5709"/>
      <c r="BZ31" s="5709"/>
      <c r="CA31" s="5709"/>
      <c r="CB31" s="5710"/>
      <c r="CC31" s="172"/>
      <c r="CD31" s="157"/>
      <c r="CE31" s="142"/>
    </row>
    <row r="32" spans="1:88" ht="12" customHeight="1">
      <c r="A32" s="142"/>
      <c r="B32" s="151"/>
      <c r="C32" s="5596"/>
      <c r="D32" s="5597"/>
      <c r="E32" s="5758"/>
      <c r="F32" s="5759"/>
      <c r="G32" s="5759"/>
      <c r="H32" s="5759"/>
      <c r="I32" s="5759"/>
      <c r="J32" s="5759"/>
      <c r="K32" s="5759"/>
      <c r="L32" s="5759"/>
      <c r="M32" s="5759"/>
      <c r="N32" s="5759"/>
      <c r="O32" s="5759"/>
      <c r="P32" s="5759"/>
      <c r="Q32" s="5760"/>
      <c r="R32" s="176" t="s">
        <v>333</v>
      </c>
      <c r="S32" s="5596"/>
      <c r="T32" s="5606"/>
      <c r="U32" s="5597"/>
      <c r="V32" s="5596"/>
      <c r="W32" s="5606"/>
      <c r="X32" s="5597"/>
      <c r="Y32" s="5596"/>
      <c r="Z32" s="5597"/>
      <c r="AA32" s="5596"/>
      <c r="AB32" s="5606"/>
      <c r="AC32" s="5597"/>
      <c r="AD32" s="5779">
        <v>2</v>
      </c>
      <c r="AE32" s="5780"/>
      <c r="AF32" s="5653">
        <v>27</v>
      </c>
      <c r="AG32" s="5654"/>
      <c r="AH32" s="5655">
        <v>52</v>
      </c>
      <c r="AI32" s="5656"/>
      <c r="AJ32" s="5651">
        <v>4.5</v>
      </c>
      <c r="AK32" s="5652"/>
      <c r="AL32" s="5767">
        <f t="shared" si="0"/>
        <v>1404</v>
      </c>
      <c r="AM32" s="5768"/>
      <c r="AN32" s="5769"/>
      <c r="AO32" s="5738"/>
      <c r="AP32" s="5739"/>
      <c r="AQ32" s="5740"/>
      <c r="AR32" s="5693"/>
      <c r="AS32" s="5677"/>
      <c r="AT32" s="5693"/>
      <c r="AU32" s="5677"/>
      <c r="AV32" s="5783"/>
      <c r="AW32" s="5784"/>
      <c r="AX32" s="5790"/>
      <c r="AY32" s="5791"/>
      <c r="AZ32" s="5791"/>
      <c r="BA32" s="5791"/>
      <c r="BB32" s="5791"/>
      <c r="BC32" s="5791"/>
      <c r="BD32" s="5792"/>
      <c r="BE32" s="5667"/>
      <c r="BF32" s="5668"/>
      <c r="BG32" s="5667"/>
      <c r="BH32" s="5668"/>
      <c r="BI32" s="5667"/>
      <c r="BJ32" s="5668"/>
      <c r="BK32" s="5667"/>
      <c r="BL32" s="5668"/>
      <c r="BM32" s="5669"/>
      <c r="BN32" s="5670"/>
      <c r="BO32" s="5671"/>
      <c r="BP32" s="5672"/>
      <c r="BQ32" s="5671"/>
      <c r="BR32" s="5672"/>
      <c r="BS32" s="5671"/>
      <c r="BT32" s="5672"/>
      <c r="BU32" s="5673"/>
      <c r="BV32" s="5711"/>
      <c r="BW32" s="5711"/>
      <c r="BX32" s="5711"/>
      <c r="BY32" s="5711"/>
      <c r="BZ32" s="5711"/>
      <c r="CA32" s="5711"/>
      <c r="CB32" s="5712"/>
      <c r="CC32" s="172"/>
      <c r="CD32" s="157"/>
      <c r="CE32" s="142"/>
    </row>
    <row r="33" spans="1:83" ht="12" customHeight="1">
      <c r="A33" s="142"/>
      <c r="B33" s="151"/>
      <c r="C33" s="5596"/>
      <c r="D33" s="5597"/>
      <c r="E33" s="5758"/>
      <c r="F33" s="5759"/>
      <c r="G33" s="5759"/>
      <c r="H33" s="5759"/>
      <c r="I33" s="5759"/>
      <c r="J33" s="5759"/>
      <c r="K33" s="5759"/>
      <c r="L33" s="5759"/>
      <c r="M33" s="5759"/>
      <c r="N33" s="5759"/>
      <c r="O33" s="5759"/>
      <c r="P33" s="5759"/>
      <c r="Q33" s="5760"/>
      <c r="R33" s="176" t="s">
        <v>326</v>
      </c>
      <c r="S33" s="5596"/>
      <c r="T33" s="5606"/>
      <c r="U33" s="5597"/>
      <c r="V33" s="5596"/>
      <c r="W33" s="5606"/>
      <c r="X33" s="5597"/>
      <c r="Y33" s="5596"/>
      <c r="Z33" s="5597"/>
      <c r="AA33" s="5596"/>
      <c r="AB33" s="5606"/>
      <c r="AC33" s="5597"/>
      <c r="AD33" s="5779">
        <v>3</v>
      </c>
      <c r="AE33" s="5780"/>
      <c r="AF33" s="5653">
        <v>27</v>
      </c>
      <c r="AG33" s="5654"/>
      <c r="AH33" s="5655">
        <v>52</v>
      </c>
      <c r="AI33" s="5656"/>
      <c r="AJ33" s="5694">
        <v>2.8</v>
      </c>
      <c r="AK33" s="5695"/>
      <c r="AL33" s="5767">
        <f t="shared" si="0"/>
        <v>1404</v>
      </c>
      <c r="AM33" s="5768"/>
      <c r="AN33" s="5769"/>
      <c r="AO33" s="5738"/>
      <c r="AP33" s="5739"/>
      <c r="AQ33" s="5740"/>
      <c r="AR33" s="5693"/>
      <c r="AS33" s="5677"/>
      <c r="AT33" s="5693"/>
      <c r="AU33" s="5677"/>
      <c r="AV33" s="5783"/>
      <c r="AW33" s="5784"/>
      <c r="AX33" s="5790"/>
      <c r="AY33" s="5791"/>
      <c r="AZ33" s="5791"/>
      <c r="BA33" s="5791"/>
      <c r="BB33" s="5791"/>
      <c r="BC33" s="5791"/>
      <c r="BD33" s="5792"/>
      <c r="BE33" s="5667"/>
      <c r="BF33" s="5668"/>
      <c r="BG33" s="5667"/>
      <c r="BH33" s="5668"/>
      <c r="BI33" s="5667"/>
      <c r="BJ33" s="5668"/>
      <c r="BK33" s="5667"/>
      <c r="BL33" s="5668"/>
      <c r="BM33" s="5669"/>
      <c r="BN33" s="5670"/>
      <c r="BO33" s="5671"/>
      <c r="BP33" s="5672"/>
      <c r="BQ33" s="5671"/>
      <c r="BR33" s="5672"/>
      <c r="BS33" s="5671"/>
      <c r="BT33" s="5672"/>
      <c r="BU33" s="5673"/>
      <c r="BV33" s="5711"/>
      <c r="BW33" s="5711"/>
      <c r="BX33" s="5711"/>
      <c r="BY33" s="5711"/>
      <c r="BZ33" s="5711"/>
      <c r="CA33" s="5711"/>
      <c r="CB33" s="5712"/>
      <c r="CC33" s="172"/>
      <c r="CD33" s="157"/>
      <c r="CE33" s="142"/>
    </row>
    <row r="34" spans="1:83" ht="12" customHeight="1">
      <c r="A34" s="142"/>
      <c r="B34" s="151"/>
      <c r="C34" s="5596"/>
      <c r="D34" s="5597"/>
      <c r="E34" s="5758"/>
      <c r="F34" s="5759"/>
      <c r="G34" s="5759"/>
      <c r="H34" s="5759"/>
      <c r="I34" s="5759"/>
      <c r="J34" s="5759"/>
      <c r="K34" s="5759"/>
      <c r="L34" s="5759"/>
      <c r="M34" s="5759"/>
      <c r="N34" s="5759"/>
      <c r="O34" s="5759"/>
      <c r="P34" s="5759"/>
      <c r="Q34" s="5760"/>
      <c r="R34" s="176" t="s">
        <v>334</v>
      </c>
      <c r="S34" s="5596"/>
      <c r="T34" s="5606"/>
      <c r="U34" s="5597"/>
      <c r="V34" s="5596"/>
      <c r="W34" s="5606"/>
      <c r="X34" s="5597"/>
      <c r="Y34" s="5596"/>
      <c r="Z34" s="5597"/>
      <c r="AA34" s="5596"/>
      <c r="AB34" s="5606"/>
      <c r="AC34" s="5597"/>
      <c r="AD34" s="5779">
        <v>4</v>
      </c>
      <c r="AE34" s="5780"/>
      <c r="AF34" s="5653">
        <v>27</v>
      </c>
      <c r="AG34" s="5654"/>
      <c r="AH34" s="5655">
        <v>52</v>
      </c>
      <c r="AI34" s="5656"/>
      <c r="AJ34" s="5651">
        <v>4.5</v>
      </c>
      <c r="AK34" s="5652"/>
      <c r="AL34" s="5767">
        <f t="shared" si="0"/>
        <v>1404</v>
      </c>
      <c r="AM34" s="5768"/>
      <c r="AN34" s="5769"/>
      <c r="AO34" s="5738"/>
      <c r="AP34" s="5739"/>
      <c r="AQ34" s="5740"/>
      <c r="AR34" s="5693"/>
      <c r="AS34" s="5677"/>
      <c r="AT34" s="5693"/>
      <c r="AU34" s="5677"/>
      <c r="AV34" s="5783"/>
      <c r="AW34" s="5784"/>
      <c r="AX34" s="5790"/>
      <c r="AY34" s="5791"/>
      <c r="AZ34" s="5791"/>
      <c r="BA34" s="5791"/>
      <c r="BB34" s="5791"/>
      <c r="BC34" s="5791"/>
      <c r="BD34" s="5792"/>
      <c r="BE34" s="5667"/>
      <c r="BF34" s="5668"/>
      <c r="BG34" s="5667"/>
      <c r="BH34" s="5668"/>
      <c r="BI34" s="5667"/>
      <c r="BJ34" s="5668"/>
      <c r="BK34" s="5667"/>
      <c r="BL34" s="5668"/>
      <c r="BM34" s="5669"/>
      <c r="BN34" s="5670"/>
      <c r="BO34" s="5671"/>
      <c r="BP34" s="5672"/>
      <c r="BQ34" s="5671"/>
      <c r="BR34" s="5672"/>
      <c r="BS34" s="5671"/>
      <c r="BT34" s="5672"/>
      <c r="BU34" s="5673"/>
      <c r="BV34" s="5711"/>
      <c r="BW34" s="5711"/>
      <c r="BX34" s="5711"/>
      <c r="BY34" s="5711"/>
      <c r="BZ34" s="5711"/>
      <c r="CA34" s="5711"/>
      <c r="CB34" s="5712"/>
      <c r="CC34" s="172"/>
      <c r="CD34" s="157"/>
      <c r="CE34" s="142"/>
    </row>
    <row r="35" spans="1:83" ht="12" customHeight="1">
      <c r="A35" s="142"/>
      <c r="B35" s="151"/>
      <c r="C35" s="5596"/>
      <c r="D35" s="5597"/>
      <c r="E35" s="5758"/>
      <c r="F35" s="5759"/>
      <c r="G35" s="5759"/>
      <c r="H35" s="5759"/>
      <c r="I35" s="5759"/>
      <c r="J35" s="5759"/>
      <c r="K35" s="5759"/>
      <c r="L35" s="5759"/>
      <c r="M35" s="5759"/>
      <c r="N35" s="5759"/>
      <c r="O35" s="5759"/>
      <c r="P35" s="5759"/>
      <c r="Q35" s="5760"/>
      <c r="R35" s="173"/>
      <c r="S35" s="5596"/>
      <c r="T35" s="5606"/>
      <c r="U35" s="5597"/>
      <c r="V35" s="5596"/>
      <c r="W35" s="5606"/>
      <c r="X35" s="5597"/>
      <c r="Y35" s="5596"/>
      <c r="Z35" s="5597"/>
      <c r="AA35" s="5596"/>
      <c r="AB35" s="5606"/>
      <c r="AC35" s="5597"/>
      <c r="AD35" s="5651" t="s">
        <v>328</v>
      </c>
      <c r="AE35" s="5652"/>
      <c r="AF35" s="5655">
        <v>10.6</v>
      </c>
      <c r="AG35" s="5656"/>
      <c r="AH35" s="5655">
        <v>32.1</v>
      </c>
      <c r="AI35" s="5656"/>
      <c r="AJ35" s="5651"/>
      <c r="AK35" s="5652"/>
      <c r="AL35" s="5657">
        <f t="shared" si="0"/>
        <v>340.26</v>
      </c>
      <c r="AM35" s="5658"/>
      <c r="AN35" s="5659"/>
      <c r="AO35" s="5738"/>
      <c r="AP35" s="5739"/>
      <c r="AQ35" s="5740"/>
      <c r="AR35" s="5693"/>
      <c r="AS35" s="5677"/>
      <c r="AT35" s="5693"/>
      <c r="AU35" s="5677"/>
      <c r="AV35" s="5783"/>
      <c r="AW35" s="5784"/>
      <c r="AX35" s="5790"/>
      <c r="AY35" s="5791"/>
      <c r="AZ35" s="5791"/>
      <c r="BA35" s="5791"/>
      <c r="BB35" s="5791"/>
      <c r="BC35" s="5791"/>
      <c r="BD35" s="5792"/>
      <c r="BE35" s="5667"/>
      <c r="BF35" s="5668"/>
      <c r="BG35" s="5667"/>
      <c r="BH35" s="5668"/>
      <c r="BI35" s="5667"/>
      <c r="BJ35" s="5668"/>
      <c r="BK35" s="5667"/>
      <c r="BL35" s="5668"/>
      <c r="BM35" s="5669"/>
      <c r="BN35" s="5670"/>
      <c r="BO35" s="5671"/>
      <c r="BP35" s="5672"/>
      <c r="BQ35" s="5671"/>
      <c r="BR35" s="5672"/>
      <c r="BS35" s="5671"/>
      <c r="BT35" s="5672"/>
      <c r="BU35" s="5673"/>
      <c r="BV35" s="5711"/>
      <c r="BW35" s="5711"/>
      <c r="BX35" s="5711"/>
      <c r="BY35" s="5711"/>
      <c r="BZ35" s="5711"/>
      <c r="CA35" s="5711"/>
      <c r="CB35" s="5712"/>
      <c r="CC35" s="172"/>
      <c r="CD35" s="157"/>
      <c r="CE35" s="142"/>
    </row>
    <row r="36" spans="1:83" ht="12" customHeight="1">
      <c r="A36" s="142"/>
      <c r="B36" s="151"/>
      <c r="C36" s="5598"/>
      <c r="D36" s="5599"/>
      <c r="E36" s="5761"/>
      <c r="F36" s="5762"/>
      <c r="G36" s="5762"/>
      <c r="H36" s="5762"/>
      <c r="I36" s="5762"/>
      <c r="J36" s="5762"/>
      <c r="K36" s="5762"/>
      <c r="L36" s="5762"/>
      <c r="M36" s="5762"/>
      <c r="N36" s="5762"/>
      <c r="O36" s="5762"/>
      <c r="P36" s="5762"/>
      <c r="Q36" s="5763"/>
      <c r="R36" s="178"/>
      <c r="S36" s="5596"/>
      <c r="T36" s="5606"/>
      <c r="U36" s="5597"/>
      <c r="V36" s="5598"/>
      <c r="W36" s="5607"/>
      <c r="X36" s="5599"/>
      <c r="Y36" s="5598"/>
      <c r="Z36" s="5599"/>
      <c r="AA36" s="5598"/>
      <c r="AB36" s="5607"/>
      <c r="AC36" s="5599"/>
      <c r="AD36" s="5660" t="s">
        <v>328</v>
      </c>
      <c r="AE36" s="5661"/>
      <c r="AF36" s="5750">
        <v>10.6</v>
      </c>
      <c r="AG36" s="5751"/>
      <c r="AH36" s="5748">
        <v>42.5</v>
      </c>
      <c r="AI36" s="5749"/>
      <c r="AJ36" s="5660"/>
      <c r="AK36" s="5661"/>
      <c r="AL36" s="5664">
        <f t="shared" si="0"/>
        <v>450.5</v>
      </c>
      <c r="AM36" s="5665"/>
      <c r="AN36" s="5666"/>
      <c r="AO36" s="5741"/>
      <c r="AP36" s="5742"/>
      <c r="AQ36" s="5743"/>
      <c r="AR36" s="5745"/>
      <c r="AS36" s="5718"/>
      <c r="AT36" s="5745"/>
      <c r="AU36" s="5718"/>
      <c r="AV36" s="5785"/>
      <c r="AW36" s="5786"/>
      <c r="AX36" s="5793"/>
      <c r="AY36" s="5794"/>
      <c r="AZ36" s="5794"/>
      <c r="BA36" s="5794"/>
      <c r="BB36" s="5794"/>
      <c r="BC36" s="5794"/>
      <c r="BD36" s="5795"/>
      <c r="BE36" s="5698"/>
      <c r="BF36" s="5699"/>
      <c r="BG36" s="5698"/>
      <c r="BH36" s="5699"/>
      <c r="BI36" s="5698"/>
      <c r="BJ36" s="5699"/>
      <c r="BK36" s="5698"/>
      <c r="BL36" s="5699"/>
      <c r="BM36" s="5702"/>
      <c r="BN36" s="5703"/>
      <c r="BO36" s="5706"/>
      <c r="BP36" s="5707"/>
      <c r="BQ36" s="5706"/>
      <c r="BR36" s="5707"/>
      <c r="BS36" s="5706"/>
      <c r="BT36" s="5707"/>
      <c r="BU36" s="5713"/>
      <c r="BV36" s="5714"/>
      <c r="BW36" s="5714"/>
      <c r="BX36" s="5714"/>
      <c r="BY36" s="5714"/>
      <c r="BZ36" s="5714"/>
      <c r="CA36" s="5714"/>
      <c r="CB36" s="5715"/>
      <c r="CC36" s="172"/>
      <c r="CD36" s="157"/>
      <c r="CE36" s="142"/>
    </row>
    <row r="37" spans="1:83" ht="12" customHeight="1">
      <c r="A37" s="142"/>
      <c r="B37" s="151"/>
      <c r="C37" s="5720">
        <v>4</v>
      </c>
      <c r="D37" s="5721"/>
      <c r="E37" s="5755" t="s">
        <v>335</v>
      </c>
      <c r="F37" s="5756"/>
      <c r="G37" s="5756"/>
      <c r="H37" s="5756"/>
      <c r="I37" s="5756"/>
      <c r="J37" s="5756"/>
      <c r="K37" s="5756"/>
      <c r="L37" s="5756"/>
      <c r="M37" s="5756"/>
      <c r="N37" s="5756"/>
      <c r="O37" s="5756"/>
      <c r="P37" s="5756"/>
      <c r="Q37" s="5757"/>
      <c r="R37" s="173"/>
      <c r="S37" s="5596"/>
      <c r="T37" s="5606"/>
      <c r="U37" s="5597"/>
      <c r="V37" s="5720" t="s">
        <v>318</v>
      </c>
      <c r="W37" s="5764"/>
      <c r="X37" s="5721"/>
      <c r="Y37" s="5720">
        <v>1</v>
      </c>
      <c r="Z37" s="5721"/>
      <c r="AA37" s="5720" t="s">
        <v>336</v>
      </c>
      <c r="AB37" s="5764"/>
      <c r="AC37" s="5721"/>
      <c r="AD37" s="5746">
        <v>1</v>
      </c>
      <c r="AE37" s="5747"/>
      <c r="AF37" s="5728">
        <v>25</v>
      </c>
      <c r="AG37" s="5729"/>
      <c r="AH37" s="5730">
        <v>39.700000000000003</v>
      </c>
      <c r="AI37" s="5731"/>
      <c r="AJ37" s="5819">
        <v>7.16</v>
      </c>
      <c r="AK37" s="5820"/>
      <c r="AL37" s="5796">
        <f t="shared" si="0"/>
        <v>992.50000000000011</v>
      </c>
      <c r="AM37" s="5797"/>
      <c r="AN37" s="5798"/>
      <c r="AO37" s="5735">
        <f>SUM(AL37:AN42)</f>
        <v>4847.3999999999996</v>
      </c>
      <c r="AP37" s="5736"/>
      <c r="AQ37" s="5737"/>
      <c r="AR37" s="5744" t="s">
        <v>337</v>
      </c>
      <c r="AS37" s="5717"/>
      <c r="AT37" s="5744" t="s">
        <v>338</v>
      </c>
      <c r="AU37" s="5717"/>
      <c r="AV37" s="5810" t="s">
        <v>339</v>
      </c>
      <c r="AW37" s="5811"/>
      <c r="AX37" s="5781" t="s">
        <v>340</v>
      </c>
      <c r="AY37" s="5816"/>
      <c r="AZ37" s="5816"/>
      <c r="BA37" s="5816"/>
      <c r="BB37" s="5816"/>
      <c r="BC37" s="5816"/>
      <c r="BD37" s="5782"/>
      <c r="BE37" s="5806"/>
      <c r="BF37" s="5806"/>
      <c r="BG37" s="5806"/>
      <c r="BH37" s="5806"/>
      <c r="BI37" s="5806"/>
      <c r="BJ37" s="5806"/>
      <c r="BK37" s="5806"/>
      <c r="BL37" s="5806"/>
      <c r="BM37" s="5807">
        <v>43800</v>
      </c>
      <c r="BN37" s="5807"/>
      <c r="BO37" s="5807">
        <v>43951</v>
      </c>
      <c r="BP37" s="5807"/>
      <c r="BQ37" s="5807">
        <v>43952</v>
      </c>
      <c r="BR37" s="5807"/>
      <c r="BS37" s="5807">
        <v>44075</v>
      </c>
      <c r="BT37" s="5807"/>
      <c r="BU37" s="5708" t="s">
        <v>341</v>
      </c>
      <c r="BV37" s="5800"/>
      <c r="BW37" s="5800"/>
      <c r="BX37" s="5800"/>
      <c r="BY37" s="5800"/>
      <c r="BZ37" s="5800"/>
      <c r="CA37" s="5800"/>
      <c r="CB37" s="5801"/>
      <c r="CC37" s="172"/>
      <c r="CD37" s="157"/>
      <c r="CE37" s="142"/>
    </row>
    <row r="38" spans="1:83" ht="12" customHeight="1">
      <c r="A38" s="142"/>
      <c r="B38" s="151"/>
      <c r="C38" s="5596"/>
      <c r="D38" s="5597"/>
      <c r="E38" s="5758"/>
      <c r="F38" s="5759"/>
      <c r="G38" s="5759"/>
      <c r="H38" s="5759"/>
      <c r="I38" s="5759"/>
      <c r="J38" s="5759"/>
      <c r="K38" s="5759"/>
      <c r="L38" s="5759"/>
      <c r="M38" s="5759"/>
      <c r="N38" s="5759"/>
      <c r="O38" s="5759"/>
      <c r="P38" s="5759"/>
      <c r="Q38" s="5760"/>
      <c r="R38" s="173"/>
      <c r="S38" s="5596"/>
      <c r="T38" s="5606"/>
      <c r="U38" s="5597"/>
      <c r="V38" s="5596"/>
      <c r="W38" s="5606"/>
      <c r="X38" s="5597"/>
      <c r="Y38" s="5596"/>
      <c r="Z38" s="5597"/>
      <c r="AA38" s="5596"/>
      <c r="AB38" s="5606"/>
      <c r="AC38" s="5597"/>
      <c r="AD38" s="5651">
        <v>1</v>
      </c>
      <c r="AE38" s="5652"/>
      <c r="AF38" s="5655">
        <v>41</v>
      </c>
      <c r="AG38" s="5656"/>
      <c r="AH38" s="5655">
        <v>34.4</v>
      </c>
      <c r="AI38" s="5656"/>
      <c r="AJ38" s="5694">
        <v>7.6</v>
      </c>
      <c r="AK38" s="5695"/>
      <c r="AL38" s="5767">
        <f t="shared" si="0"/>
        <v>1410.3999999999999</v>
      </c>
      <c r="AM38" s="5768"/>
      <c r="AN38" s="5769"/>
      <c r="AO38" s="5738"/>
      <c r="AP38" s="5739"/>
      <c r="AQ38" s="5740"/>
      <c r="AR38" s="5693"/>
      <c r="AS38" s="5678"/>
      <c r="AT38" s="5693"/>
      <c r="AU38" s="5678"/>
      <c r="AV38" s="5812"/>
      <c r="AW38" s="5813"/>
      <c r="AX38" s="5783"/>
      <c r="AY38" s="5817"/>
      <c r="AZ38" s="5817"/>
      <c r="BA38" s="5817"/>
      <c r="BB38" s="5817"/>
      <c r="BC38" s="5817"/>
      <c r="BD38" s="5784"/>
      <c r="BE38" s="5806"/>
      <c r="BF38" s="5806"/>
      <c r="BG38" s="5806"/>
      <c r="BH38" s="5806"/>
      <c r="BI38" s="5806"/>
      <c r="BJ38" s="5806"/>
      <c r="BK38" s="5806"/>
      <c r="BL38" s="5806"/>
      <c r="BM38" s="5807"/>
      <c r="BN38" s="5807"/>
      <c r="BO38" s="5807"/>
      <c r="BP38" s="5807"/>
      <c r="BQ38" s="5807"/>
      <c r="BR38" s="5807"/>
      <c r="BS38" s="5807"/>
      <c r="BT38" s="5807"/>
      <c r="BU38" s="5802"/>
      <c r="BV38" s="5674"/>
      <c r="BW38" s="5674"/>
      <c r="BX38" s="5674"/>
      <c r="BY38" s="5674"/>
      <c r="BZ38" s="5674"/>
      <c r="CA38" s="5674"/>
      <c r="CB38" s="5675"/>
      <c r="CC38" s="172"/>
      <c r="CD38" s="157"/>
      <c r="CE38" s="142"/>
    </row>
    <row r="39" spans="1:83" ht="12" customHeight="1">
      <c r="A39" s="142"/>
      <c r="B39" s="151"/>
      <c r="C39" s="5596"/>
      <c r="D39" s="5597"/>
      <c r="E39" s="5758"/>
      <c r="F39" s="5759"/>
      <c r="G39" s="5759"/>
      <c r="H39" s="5759"/>
      <c r="I39" s="5759"/>
      <c r="J39" s="5759"/>
      <c r="K39" s="5759"/>
      <c r="L39" s="5759"/>
      <c r="M39" s="5759"/>
      <c r="N39" s="5759"/>
      <c r="O39" s="5759"/>
      <c r="P39" s="5759"/>
      <c r="Q39" s="5760"/>
      <c r="R39" s="174" t="s">
        <v>342</v>
      </c>
      <c r="S39" s="5596"/>
      <c r="T39" s="5606"/>
      <c r="U39" s="5597"/>
      <c r="V39" s="5596"/>
      <c r="W39" s="5606"/>
      <c r="X39" s="5597"/>
      <c r="Y39" s="5596"/>
      <c r="Z39" s="5597"/>
      <c r="AA39" s="5608"/>
      <c r="AB39" s="5799"/>
      <c r="AC39" s="5609"/>
      <c r="AD39" s="5651">
        <v>1</v>
      </c>
      <c r="AE39" s="5652"/>
      <c r="AF39" s="5655">
        <v>21</v>
      </c>
      <c r="AG39" s="5656"/>
      <c r="AH39" s="5655">
        <v>33.5</v>
      </c>
      <c r="AI39" s="5656"/>
      <c r="AJ39" s="5694">
        <v>7.6</v>
      </c>
      <c r="AK39" s="5695"/>
      <c r="AL39" s="5767">
        <f t="shared" si="0"/>
        <v>703.5</v>
      </c>
      <c r="AM39" s="5768"/>
      <c r="AN39" s="5769"/>
      <c r="AO39" s="5738"/>
      <c r="AP39" s="5739"/>
      <c r="AQ39" s="5740"/>
      <c r="AR39" s="5808"/>
      <c r="AS39" s="5809"/>
      <c r="AT39" s="5808"/>
      <c r="AU39" s="5809"/>
      <c r="AV39" s="5812"/>
      <c r="AW39" s="5813"/>
      <c r="AX39" s="5783"/>
      <c r="AY39" s="5817"/>
      <c r="AZ39" s="5817"/>
      <c r="BA39" s="5817"/>
      <c r="BB39" s="5817"/>
      <c r="BC39" s="5817"/>
      <c r="BD39" s="5784"/>
      <c r="BE39" s="5806"/>
      <c r="BF39" s="5806"/>
      <c r="BG39" s="5806"/>
      <c r="BH39" s="5806"/>
      <c r="BI39" s="5806"/>
      <c r="BJ39" s="5806"/>
      <c r="BK39" s="5806"/>
      <c r="BL39" s="5806"/>
      <c r="BM39" s="5807"/>
      <c r="BN39" s="5807"/>
      <c r="BO39" s="5807"/>
      <c r="BP39" s="5807"/>
      <c r="BQ39" s="5807"/>
      <c r="BR39" s="5807"/>
      <c r="BS39" s="5807"/>
      <c r="BT39" s="5807"/>
      <c r="BU39" s="5802"/>
      <c r="BV39" s="5674"/>
      <c r="BW39" s="5674"/>
      <c r="BX39" s="5674"/>
      <c r="BY39" s="5674"/>
      <c r="BZ39" s="5674"/>
      <c r="CA39" s="5674"/>
      <c r="CB39" s="5675"/>
      <c r="CC39" s="172"/>
      <c r="CD39" s="157"/>
      <c r="CE39" s="142"/>
    </row>
    <row r="40" spans="1:83" ht="12" customHeight="1">
      <c r="A40" s="142"/>
      <c r="B40" s="151"/>
      <c r="C40" s="5596"/>
      <c r="D40" s="5597"/>
      <c r="E40" s="5758"/>
      <c r="F40" s="5759"/>
      <c r="G40" s="5759"/>
      <c r="H40" s="5759"/>
      <c r="I40" s="5759"/>
      <c r="J40" s="5759"/>
      <c r="K40" s="5759"/>
      <c r="L40" s="5759"/>
      <c r="M40" s="5759"/>
      <c r="N40" s="5759"/>
      <c r="O40" s="5759"/>
      <c r="P40" s="5759"/>
      <c r="Q40" s="5760"/>
      <c r="R40" s="179" t="s">
        <v>343</v>
      </c>
      <c r="S40" s="5596"/>
      <c r="T40" s="5606"/>
      <c r="U40" s="5597"/>
      <c r="V40" s="5596"/>
      <c r="W40" s="5606"/>
      <c r="X40" s="5597"/>
      <c r="Y40" s="5596"/>
      <c r="Z40" s="5597"/>
      <c r="AA40" s="180"/>
      <c r="AB40" s="181"/>
      <c r="AC40" s="182"/>
      <c r="AD40" s="5651">
        <v>1</v>
      </c>
      <c r="AE40" s="5652"/>
      <c r="AF40" s="5653">
        <v>25</v>
      </c>
      <c r="AG40" s="5654"/>
      <c r="AH40" s="5655">
        <v>34.4</v>
      </c>
      <c r="AI40" s="5656"/>
      <c r="AJ40" s="5694">
        <v>4.5</v>
      </c>
      <c r="AK40" s="5695"/>
      <c r="AL40" s="5767">
        <f t="shared" si="0"/>
        <v>860</v>
      </c>
      <c r="AM40" s="5768"/>
      <c r="AN40" s="5769"/>
      <c r="AO40" s="5738"/>
      <c r="AP40" s="5739"/>
      <c r="AQ40" s="5740"/>
      <c r="AR40" s="5821" t="s">
        <v>331</v>
      </c>
      <c r="AS40" s="5822"/>
      <c r="AT40" s="5821" t="s">
        <v>331</v>
      </c>
      <c r="AU40" s="5822"/>
      <c r="AV40" s="5812"/>
      <c r="AW40" s="5813"/>
      <c r="AX40" s="5783"/>
      <c r="AY40" s="5817"/>
      <c r="AZ40" s="5817"/>
      <c r="BA40" s="5817"/>
      <c r="BB40" s="5817"/>
      <c r="BC40" s="5817"/>
      <c r="BD40" s="5784"/>
      <c r="BE40" s="5806"/>
      <c r="BF40" s="5806"/>
      <c r="BG40" s="5806"/>
      <c r="BH40" s="5806"/>
      <c r="BI40" s="5806"/>
      <c r="BJ40" s="5806"/>
      <c r="BK40" s="5806"/>
      <c r="BL40" s="5806"/>
      <c r="BM40" s="5807"/>
      <c r="BN40" s="5807"/>
      <c r="BO40" s="5807"/>
      <c r="BP40" s="5807"/>
      <c r="BQ40" s="5807"/>
      <c r="BR40" s="5807"/>
      <c r="BS40" s="5807"/>
      <c r="BT40" s="5807"/>
      <c r="BU40" s="5802"/>
      <c r="BV40" s="5674"/>
      <c r="BW40" s="5674"/>
      <c r="BX40" s="5674"/>
      <c r="BY40" s="5674"/>
      <c r="BZ40" s="5674"/>
      <c r="CA40" s="5674"/>
      <c r="CB40" s="5675"/>
      <c r="CC40" s="172"/>
      <c r="CD40" s="157"/>
      <c r="CE40" s="142"/>
    </row>
    <row r="41" spans="1:83" ht="12" customHeight="1">
      <c r="A41" s="142"/>
      <c r="B41" s="151"/>
      <c r="C41" s="5596"/>
      <c r="D41" s="5597"/>
      <c r="E41" s="5758"/>
      <c r="F41" s="5759"/>
      <c r="G41" s="5759"/>
      <c r="H41" s="5759"/>
      <c r="I41" s="5759"/>
      <c r="J41" s="5759"/>
      <c r="K41" s="5759"/>
      <c r="L41" s="5759"/>
      <c r="M41" s="5759"/>
      <c r="N41" s="5759"/>
      <c r="O41" s="5759"/>
      <c r="P41" s="5759"/>
      <c r="Q41" s="5760"/>
      <c r="R41" s="173"/>
      <c r="S41" s="5596"/>
      <c r="T41" s="5606"/>
      <c r="U41" s="5597"/>
      <c r="V41" s="5596"/>
      <c r="W41" s="5606"/>
      <c r="X41" s="5597"/>
      <c r="Y41" s="5596"/>
      <c r="Z41" s="5597"/>
      <c r="AA41" s="5596" t="s">
        <v>331</v>
      </c>
      <c r="AB41" s="5606"/>
      <c r="AC41" s="5597"/>
      <c r="AD41" s="5651">
        <v>2</v>
      </c>
      <c r="AE41" s="5652"/>
      <c r="AF41" s="5653">
        <v>25</v>
      </c>
      <c r="AG41" s="5654"/>
      <c r="AH41" s="5655">
        <v>34.4</v>
      </c>
      <c r="AI41" s="5656"/>
      <c r="AJ41" s="5694">
        <v>4.5</v>
      </c>
      <c r="AK41" s="5695"/>
      <c r="AL41" s="5767">
        <f t="shared" si="0"/>
        <v>860</v>
      </c>
      <c r="AM41" s="5768"/>
      <c r="AN41" s="5769"/>
      <c r="AO41" s="5738"/>
      <c r="AP41" s="5739"/>
      <c r="AQ41" s="5740"/>
      <c r="AR41" s="5693"/>
      <c r="AS41" s="5678"/>
      <c r="AT41" s="5693"/>
      <c r="AU41" s="5678"/>
      <c r="AV41" s="5812"/>
      <c r="AW41" s="5813"/>
      <c r="AX41" s="5783"/>
      <c r="AY41" s="5817"/>
      <c r="AZ41" s="5817"/>
      <c r="BA41" s="5817"/>
      <c r="BB41" s="5817"/>
      <c r="BC41" s="5817"/>
      <c r="BD41" s="5784"/>
      <c r="BE41" s="5806"/>
      <c r="BF41" s="5806"/>
      <c r="BG41" s="5806"/>
      <c r="BH41" s="5806"/>
      <c r="BI41" s="5806"/>
      <c r="BJ41" s="5806"/>
      <c r="BK41" s="5806"/>
      <c r="BL41" s="5806"/>
      <c r="BM41" s="5807"/>
      <c r="BN41" s="5807"/>
      <c r="BO41" s="5807"/>
      <c r="BP41" s="5807"/>
      <c r="BQ41" s="5807"/>
      <c r="BR41" s="5807"/>
      <c r="BS41" s="5807"/>
      <c r="BT41" s="5807"/>
      <c r="BU41" s="5673"/>
      <c r="BV41" s="5674"/>
      <c r="BW41" s="5674"/>
      <c r="BX41" s="5674"/>
      <c r="BY41" s="5674"/>
      <c r="BZ41" s="5674"/>
      <c r="CA41" s="5674"/>
      <c r="CB41" s="5675"/>
      <c r="CC41" s="172"/>
      <c r="CD41" s="157"/>
      <c r="CE41" s="142"/>
    </row>
    <row r="42" spans="1:83" ht="12" customHeight="1">
      <c r="A42" s="142"/>
      <c r="B42" s="151"/>
      <c r="C42" s="5598"/>
      <c r="D42" s="5599"/>
      <c r="E42" s="5761"/>
      <c r="F42" s="5762"/>
      <c r="G42" s="5762"/>
      <c r="H42" s="5762"/>
      <c r="I42" s="5762"/>
      <c r="J42" s="5762"/>
      <c r="K42" s="5762"/>
      <c r="L42" s="5762"/>
      <c r="M42" s="5762"/>
      <c r="N42" s="5762"/>
      <c r="O42" s="5762"/>
      <c r="P42" s="5762"/>
      <c r="Q42" s="5763"/>
      <c r="R42" s="178"/>
      <c r="S42" s="5596"/>
      <c r="T42" s="5606"/>
      <c r="U42" s="5597"/>
      <c r="V42" s="5598"/>
      <c r="W42" s="5607"/>
      <c r="X42" s="5599"/>
      <c r="Y42" s="5598"/>
      <c r="Z42" s="5599"/>
      <c r="AA42" s="5598"/>
      <c r="AB42" s="5607"/>
      <c r="AC42" s="5599"/>
      <c r="AD42" s="5750" t="s">
        <v>344</v>
      </c>
      <c r="AE42" s="5751"/>
      <c r="AF42" s="5748">
        <v>3</v>
      </c>
      <c r="AG42" s="5749"/>
      <c r="AH42" s="5748">
        <v>7</v>
      </c>
      <c r="AI42" s="5749"/>
      <c r="AJ42" s="5750">
        <v>3.3</v>
      </c>
      <c r="AK42" s="5751"/>
      <c r="AL42" s="5752">
        <f t="shared" si="0"/>
        <v>21</v>
      </c>
      <c r="AM42" s="5753"/>
      <c r="AN42" s="5754"/>
      <c r="AO42" s="5741"/>
      <c r="AP42" s="5742"/>
      <c r="AQ42" s="5743"/>
      <c r="AR42" s="5745"/>
      <c r="AS42" s="5719"/>
      <c r="AT42" s="5745"/>
      <c r="AU42" s="5719"/>
      <c r="AV42" s="5814"/>
      <c r="AW42" s="5815"/>
      <c r="AX42" s="5785"/>
      <c r="AY42" s="5818"/>
      <c r="AZ42" s="5818"/>
      <c r="BA42" s="5818"/>
      <c r="BB42" s="5818"/>
      <c r="BC42" s="5818"/>
      <c r="BD42" s="5786"/>
      <c r="BE42" s="5806"/>
      <c r="BF42" s="5806"/>
      <c r="BG42" s="5806"/>
      <c r="BH42" s="5806"/>
      <c r="BI42" s="5806"/>
      <c r="BJ42" s="5806"/>
      <c r="BK42" s="5806"/>
      <c r="BL42" s="5806"/>
      <c r="BM42" s="5807"/>
      <c r="BN42" s="5807"/>
      <c r="BO42" s="5807"/>
      <c r="BP42" s="5807"/>
      <c r="BQ42" s="5807"/>
      <c r="BR42" s="5807"/>
      <c r="BS42" s="5807"/>
      <c r="BT42" s="5807"/>
      <c r="BU42" s="5803"/>
      <c r="BV42" s="5804"/>
      <c r="BW42" s="5804"/>
      <c r="BX42" s="5804"/>
      <c r="BY42" s="5804"/>
      <c r="BZ42" s="5804"/>
      <c r="CA42" s="5804"/>
      <c r="CB42" s="5805"/>
      <c r="CC42" s="172"/>
      <c r="CD42" s="157"/>
      <c r="CE42" s="142"/>
    </row>
    <row r="43" spans="1:83" ht="12" customHeight="1">
      <c r="A43" s="142"/>
      <c r="B43" s="151"/>
      <c r="C43" s="5720">
        <v>5</v>
      </c>
      <c r="D43" s="5721"/>
      <c r="E43" s="5770" t="s">
        <v>196</v>
      </c>
      <c r="F43" s="5771"/>
      <c r="G43" s="5771"/>
      <c r="H43" s="5771"/>
      <c r="I43" s="5771"/>
      <c r="J43" s="5771"/>
      <c r="K43" s="5771"/>
      <c r="L43" s="5771"/>
      <c r="M43" s="5771"/>
      <c r="N43" s="5771"/>
      <c r="O43" s="5771"/>
      <c r="P43" s="5771"/>
      <c r="Q43" s="5772"/>
      <c r="R43" s="174" t="s">
        <v>345</v>
      </c>
      <c r="S43" s="5596"/>
      <c r="T43" s="5606"/>
      <c r="U43" s="5597"/>
      <c r="V43" s="5720" t="s">
        <v>318</v>
      </c>
      <c r="W43" s="5764"/>
      <c r="X43" s="5721"/>
      <c r="Y43" s="5720">
        <v>1</v>
      </c>
      <c r="Z43" s="5721"/>
      <c r="AA43" s="5720" t="s">
        <v>346</v>
      </c>
      <c r="AB43" s="5764"/>
      <c r="AC43" s="5721"/>
      <c r="AD43" s="5746">
        <v>1</v>
      </c>
      <c r="AE43" s="5747"/>
      <c r="AF43" s="5730">
        <v>35</v>
      </c>
      <c r="AG43" s="5731"/>
      <c r="AH43" s="5730">
        <v>48</v>
      </c>
      <c r="AI43" s="5731"/>
      <c r="AJ43" s="5827">
        <v>7.8</v>
      </c>
      <c r="AK43" s="5828"/>
      <c r="AL43" s="5796">
        <f t="shared" si="0"/>
        <v>1680</v>
      </c>
      <c r="AM43" s="5797"/>
      <c r="AN43" s="5798"/>
      <c r="AO43" s="5735">
        <f>SUM(AL43:AN44)</f>
        <v>1680</v>
      </c>
      <c r="AP43" s="5736"/>
      <c r="AQ43" s="5737"/>
      <c r="AR43" s="5744" t="s">
        <v>337</v>
      </c>
      <c r="AS43" s="5717"/>
      <c r="AT43" s="5744" t="s">
        <v>337</v>
      </c>
      <c r="AU43" s="5717"/>
      <c r="AV43" s="5826" t="s">
        <v>347</v>
      </c>
      <c r="AW43" s="5826"/>
      <c r="AX43" s="5781" t="s">
        <v>348</v>
      </c>
      <c r="AY43" s="5816"/>
      <c r="AZ43" s="5816"/>
      <c r="BA43" s="5816"/>
      <c r="BB43" s="5816"/>
      <c r="BC43" s="5816"/>
      <c r="BD43" s="5782"/>
      <c r="BE43" s="5806"/>
      <c r="BF43" s="5806"/>
      <c r="BG43" s="5806"/>
      <c r="BH43" s="5806"/>
      <c r="BI43" s="5806"/>
      <c r="BJ43" s="5806"/>
      <c r="BK43" s="5806"/>
      <c r="BL43" s="5806"/>
      <c r="BM43" s="5807">
        <v>43800</v>
      </c>
      <c r="BN43" s="5807"/>
      <c r="BO43" s="5807">
        <v>43951</v>
      </c>
      <c r="BP43" s="5807"/>
      <c r="BQ43" s="5807">
        <v>43952</v>
      </c>
      <c r="BR43" s="5807"/>
      <c r="BS43" s="5807">
        <v>44075</v>
      </c>
      <c r="BT43" s="5807"/>
      <c r="BU43" s="5708"/>
      <c r="BV43" s="5800"/>
      <c r="BW43" s="5800"/>
      <c r="BX43" s="5800"/>
      <c r="BY43" s="5800"/>
      <c r="BZ43" s="5800"/>
      <c r="CA43" s="5800"/>
      <c r="CB43" s="5801"/>
      <c r="CC43" s="172"/>
      <c r="CD43" s="157"/>
      <c r="CE43" s="142"/>
    </row>
    <row r="44" spans="1:83" ht="12" customHeight="1">
      <c r="A44" s="142"/>
      <c r="B44" s="151"/>
      <c r="C44" s="5598"/>
      <c r="D44" s="5599"/>
      <c r="E44" s="5776"/>
      <c r="F44" s="5777"/>
      <c r="G44" s="5777"/>
      <c r="H44" s="5777"/>
      <c r="I44" s="5777"/>
      <c r="J44" s="5777"/>
      <c r="K44" s="5777"/>
      <c r="L44" s="5777"/>
      <c r="M44" s="5777"/>
      <c r="N44" s="5777"/>
      <c r="O44" s="5777"/>
      <c r="P44" s="5777"/>
      <c r="Q44" s="5778"/>
      <c r="R44" s="175" t="s">
        <v>349</v>
      </c>
      <c r="S44" s="5596"/>
      <c r="T44" s="5606"/>
      <c r="U44" s="5597"/>
      <c r="V44" s="5598"/>
      <c r="W44" s="5607"/>
      <c r="X44" s="5599"/>
      <c r="Y44" s="5598"/>
      <c r="Z44" s="5599"/>
      <c r="AA44" s="5598"/>
      <c r="AB44" s="5607"/>
      <c r="AC44" s="5599"/>
      <c r="AD44" s="5660"/>
      <c r="AE44" s="5661"/>
      <c r="AF44" s="5660"/>
      <c r="AG44" s="5661"/>
      <c r="AH44" s="5662"/>
      <c r="AI44" s="5663"/>
      <c r="AJ44" s="5660"/>
      <c r="AK44" s="5661"/>
      <c r="AL44" s="5823"/>
      <c r="AM44" s="5824"/>
      <c r="AN44" s="5825"/>
      <c r="AO44" s="5741"/>
      <c r="AP44" s="5742"/>
      <c r="AQ44" s="5743"/>
      <c r="AR44" s="5745"/>
      <c r="AS44" s="5719"/>
      <c r="AT44" s="5745"/>
      <c r="AU44" s="5719"/>
      <c r="AV44" s="5826"/>
      <c r="AW44" s="5826"/>
      <c r="AX44" s="5785"/>
      <c r="AY44" s="5818"/>
      <c r="AZ44" s="5818"/>
      <c r="BA44" s="5818"/>
      <c r="BB44" s="5818"/>
      <c r="BC44" s="5818"/>
      <c r="BD44" s="5786"/>
      <c r="BE44" s="5806"/>
      <c r="BF44" s="5806"/>
      <c r="BG44" s="5806"/>
      <c r="BH44" s="5806"/>
      <c r="BI44" s="5806"/>
      <c r="BJ44" s="5806"/>
      <c r="BK44" s="5806"/>
      <c r="BL44" s="5806"/>
      <c r="BM44" s="5807"/>
      <c r="BN44" s="5807"/>
      <c r="BO44" s="5807"/>
      <c r="BP44" s="5807"/>
      <c r="BQ44" s="5807"/>
      <c r="BR44" s="5807"/>
      <c r="BS44" s="5807"/>
      <c r="BT44" s="5807"/>
      <c r="BU44" s="5803"/>
      <c r="BV44" s="5804"/>
      <c r="BW44" s="5804"/>
      <c r="BX44" s="5804"/>
      <c r="BY44" s="5804"/>
      <c r="BZ44" s="5804"/>
      <c r="CA44" s="5804"/>
      <c r="CB44" s="5805"/>
      <c r="CC44" s="172"/>
      <c r="CD44" s="157"/>
      <c r="CE44" s="142"/>
    </row>
    <row r="45" spans="1:83" ht="12" customHeight="1">
      <c r="A45" s="142"/>
      <c r="B45" s="151"/>
      <c r="C45" s="5720">
        <v>6</v>
      </c>
      <c r="D45" s="5721"/>
      <c r="E45" s="5755" t="s">
        <v>350</v>
      </c>
      <c r="F45" s="5756"/>
      <c r="G45" s="5756"/>
      <c r="H45" s="5756"/>
      <c r="I45" s="5756"/>
      <c r="J45" s="5756"/>
      <c r="K45" s="5756"/>
      <c r="L45" s="5756"/>
      <c r="M45" s="5756"/>
      <c r="N45" s="5756"/>
      <c r="O45" s="5756"/>
      <c r="P45" s="5756"/>
      <c r="Q45" s="5757"/>
      <c r="R45" s="174" t="s">
        <v>345</v>
      </c>
      <c r="S45" s="5596"/>
      <c r="T45" s="5606"/>
      <c r="U45" s="5597"/>
      <c r="V45" s="5720" t="s">
        <v>351</v>
      </c>
      <c r="W45" s="5764"/>
      <c r="X45" s="5721"/>
      <c r="Y45" s="5720">
        <v>1</v>
      </c>
      <c r="Z45" s="5721"/>
      <c r="AA45" s="5720" t="s">
        <v>331</v>
      </c>
      <c r="AB45" s="5764"/>
      <c r="AC45" s="5721"/>
      <c r="AD45" s="5746">
        <v>1</v>
      </c>
      <c r="AE45" s="5747"/>
      <c r="AF45" s="5728">
        <v>20</v>
      </c>
      <c r="AG45" s="5729"/>
      <c r="AH45" s="5728">
        <v>50</v>
      </c>
      <c r="AI45" s="5729"/>
      <c r="AJ45" s="5730">
        <v>5</v>
      </c>
      <c r="AK45" s="5731"/>
      <c r="AL45" s="5732">
        <f t="shared" ref="AL45:AL53" si="1">AF45*AH45</f>
        <v>1000</v>
      </c>
      <c r="AM45" s="5733"/>
      <c r="AN45" s="5734"/>
      <c r="AO45" s="5735">
        <f>SUM(AL45:AN47)</f>
        <v>2300</v>
      </c>
      <c r="AP45" s="5736"/>
      <c r="AQ45" s="5737"/>
      <c r="AR45" s="5744" t="s">
        <v>352</v>
      </c>
      <c r="AS45" s="5717"/>
      <c r="AT45" s="5744" t="s">
        <v>36</v>
      </c>
      <c r="AU45" s="5717"/>
      <c r="AV45" s="5781"/>
      <c r="AW45" s="5782"/>
      <c r="AX45" s="5781" t="s">
        <v>178</v>
      </c>
      <c r="AY45" s="5816"/>
      <c r="AZ45" s="5816"/>
      <c r="BA45" s="5816"/>
      <c r="BB45" s="5816"/>
      <c r="BC45" s="5816"/>
      <c r="BD45" s="5782"/>
      <c r="BE45" s="5696"/>
      <c r="BF45" s="5697"/>
      <c r="BG45" s="5696"/>
      <c r="BH45" s="5697"/>
      <c r="BI45" s="5696"/>
      <c r="BJ45" s="5697"/>
      <c r="BK45" s="5696"/>
      <c r="BL45" s="5697"/>
      <c r="BM45" s="5700">
        <v>43739</v>
      </c>
      <c r="BN45" s="5701"/>
      <c r="BO45" s="5700">
        <v>43889</v>
      </c>
      <c r="BP45" s="5701"/>
      <c r="BQ45" s="5700">
        <v>43891</v>
      </c>
      <c r="BR45" s="5701"/>
      <c r="BS45" s="5700">
        <v>44013</v>
      </c>
      <c r="BT45" s="5701"/>
      <c r="BU45" s="5708"/>
      <c r="BV45" s="5800"/>
      <c r="BW45" s="5800"/>
      <c r="BX45" s="5800"/>
      <c r="BY45" s="5800"/>
      <c r="BZ45" s="5800"/>
      <c r="CA45" s="5800"/>
      <c r="CB45" s="5801"/>
      <c r="CC45" s="172"/>
      <c r="CD45" s="157"/>
      <c r="CE45" s="142"/>
    </row>
    <row r="46" spans="1:83" ht="12" customHeight="1">
      <c r="A46" s="142"/>
      <c r="B46" s="151"/>
      <c r="C46" s="5596"/>
      <c r="D46" s="5597"/>
      <c r="E46" s="5758"/>
      <c r="F46" s="5759"/>
      <c r="G46" s="5759"/>
      <c r="H46" s="5759"/>
      <c r="I46" s="5759"/>
      <c r="J46" s="5759"/>
      <c r="K46" s="5759"/>
      <c r="L46" s="5759"/>
      <c r="M46" s="5759"/>
      <c r="N46" s="5759"/>
      <c r="O46" s="5759"/>
      <c r="P46" s="5759"/>
      <c r="Q46" s="5760"/>
      <c r="R46" s="179" t="s">
        <v>349</v>
      </c>
      <c r="S46" s="5596"/>
      <c r="T46" s="5606"/>
      <c r="U46" s="5597"/>
      <c r="V46" s="5596"/>
      <c r="W46" s="5606"/>
      <c r="X46" s="5597"/>
      <c r="Y46" s="5596"/>
      <c r="Z46" s="5597"/>
      <c r="AA46" s="5596"/>
      <c r="AB46" s="5606"/>
      <c r="AC46" s="5597"/>
      <c r="AD46" s="5651">
        <v>1</v>
      </c>
      <c r="AE46" s="5652"/>
      <c r="AF46" s="5655">
        <v>15</v>
      </c>
      <c r="AG46" s="5656"/>
      <c r="AH46" s="5655">
        <v>20</v>
      </c>
      <c r="AI46" s="5656"/>
      <c r="AJ46" s="5655">
        <v>5</v>
      </c>
      <c r="AK46" s="5656"/>
      <c r="AL46" s="5767">
        <f t="shared" si="1"/>
        <v>300</v>
      </c>
      <c r="AM46" s="5768"/>
      <c r="AN46" s="5769"/>
      <c r="AO46" s="5738"/>
      <c r="AP46" s="5739"/>
      <c r="AQ46" s="5740"/>
      <c r="AR46" s="5693"/>
      <c r="AS46" s="5678"/>
      <c r="AT46" s="5693"/>
      <c r="AU46" s="5678"/>
      <c r="AV46" s="5783"/>
      <c r="AW46" s="5784"/>
      <c r="AX46" s="5783"/>
      <c r="AY46" s="5817"/>
      <c r="AZ46" s="5817"/>
      <c r="BA46" s="5817"/>
      <c r="BB46" s="5817"/>
      <c r="BC46" s="5817"/>
      <c r="BD46" s="5784"/>
      <c r="BE46" s="5667"/>
      <c r="BF46" s="5668"/>
      <c r="BG46" s="5667"/>
      <c r="BH46" s="5668"/>
      <c r="BI46" s="5667"/>
      <c r="BJ46" s="5668"/>
      <c r="BK46" s="5667"/>
      <c r="BL46" s="5668"/>
      <c r="BM46" s="5669"/>
      <c r="BN46" s="5670"/>
      <c r="BO46" s="5669"/>
      <c r="BP46" s="5670"/>
      <c r="BQ46" s="5669"/>
      <c r="BR46" s="5670"/>
      <c r="BS46" s="5669"/>
      <c r="BT46" s="5670"/>
      <c r="BU46" s="5676"/>
      <c r="BV46" s="5674"/>
      <c r="BW46" s="5674"/>
      <c r="BX46" s="5674"/>
      <c r="BY46" s="5674"/>
      <c r="BZ46" s="5674"/>
      <c r="CA46" s="5674"/>
      <c r="CB46" s="5675"/>
      <c r="CC46" s="172"/>
      <c r="CD46" s="157"/>
      <c r="CE46" s="142"/>
    </row>
    <row r="47" spans="1:83" ht="12" customHeight="1">
      <c r="A47" s="142"/>
      <c r="B47" s="151"/>
      <c r="C47" s="5598"/>
      <c r="D47" s="5599"/>
      <c r="E47" s="5761"/>
      <c r="F47" s="5762"/>
      <c r="G47" s="5762"/>
      <c r="H47" s="5762"/>
      <c r="I47" s="5762"/>
      <c r="J47" s="5762"/>
      <c r="K47" s="5762"/>
      <c r="L47" s="5762"/>
      <c r="M47" s="5762"/>
      <c r="N47" s="5762"/>
      <c r="O47" s="5762"/>
      <c r="P47" s="5762"/>
      <c r="Q47" s="5763"/>
      <c r="R47" s="178"/>
      <c r="S47" s="5596"/>
      <c r="T47" s="5606"/>
      <c r="U47" s="5597"/>
      <c r="V47" s="5598"/>
      <c r="W47" s="5607"/>
      <c r="X47" s="5599"/>
      <c r="Y47" s="5598"/>
      <c r="Z47" s="5599"/>
      <c r="AA47" s="5598"/>
      <c r="AB47" s="5607"/>
      <c r="AC47" s="5599"/>
      <c r="AD47" s="5660">
        <v>2</v>
      </c>
      <c r="AE47" s="5661"/>
      <c r="AF47" s="5662">
        <v>20</v>
      </c>
      <c r="AG47" s="5663"/>
      <c r="AH47" s="5662">
        <v>50</v>
      </c>
      <c r="AI47" s="5663"/>
      <c r="AJ47" s="5662">
        <v>4</v>
      </c>
      <c r="AK47" s="5663"/>
      <c r="AL47" s="5664">
        <f t="shared" si="1"/>
        <v>1000</v>
      </c>
      <c r="AM47" s="5665"/>
      <c r="AN47" s="5666"/>
      <c r="AO47" s="5741"/>
      <c r="AP47" s="5742"/>
      <c r="AQ47" s="5743"/>
      <c r="AR47" s="5745"/>
      <c r="AS47" s="5719"/>
      <c r="AT47" s="5745"/>
      <c r="AU47" s="5719"/>
      <c r="AV47" s="5785"/>
      <c r="AW47" s="5786"/>
      <c r="AX47" s="5785"/>
      <c r="AY47" s="5818"/>
      <c r="AZ47" s="5818"/>
      <c r="BA47" s="5818"/>
      <c r="BB47" s="5818"/>
      <c r="BC47" s="5818"/>
      <c r="BD47" s="5786"/>
      <c r="BE47" s="5698"/>
      <c r="BF47" s="5699"/>
      <c r="BG47" s="5698"/>
      <c r="BH47" s="5699"/>
      <c r="BI47" s="5698"/>
      <c r="BJ47" s="5699"/>
      <c r="BK47" s="5698"/>
      <c r="BL47" s="5699"/>
      <c r="BM47" s="5702"/>
      <c r="BN47" s="5703"/>
      <c r="BO47" s="5702"/>
      <c r="BP47" s="5703"/>
      <c r="BQ47" s="5702"/>
      <c r="BR47" s="5703"/>
      <c r="BS47" s="5702"/>
      <c r="BT47" s="5703"/>
      <c r="BU47" s="5803"/>
      <c r="BV47" s="5804"/>
      <c r="BW47" s="5804"/>
      <c r="BX47" s="5804"/>
      <c r="BY47" s="5804"/>
      <c r="BZ47" s="5804"/>
      <c r="CA47" s="5804"/>
      <c r="CB47" s="5805"/>
      <c r="CC47" s="172"/>
      <c r="CD47" s="157"/>
      <c r="CE47" s="142"/>
    </row>
    <row r="48" spans="1:83" ht="12" customHeight="1">
      <c r="A48" s="142"/>
      <c r="B48" s="151"/>
      <c r="C48" s="5720">
        <v>7</v>
      </c>
      <c r="D48" s="5721"/>
      <c r="E48" s="5755" t="s">
        <v>353</v>
      </c>
      <c r="F48" s="5756"/>
      <c r="G48" s="5756"/>
      <c r="H48" s="5756"/>
      <c r="I48" s="5756"/>
      <c r="J48" s="5756"/>
      <c r="K48" s="5756"/>
      <c r="L48" s="5756"/>
      <c r="M48" s="5756"/>
      <c r="N48" s="5756"/>
      <c r="O48" s="5756"/>
      <c r="P48" s="5756"/>
      <c r="Q48" s="5757"/>
      <c r="R48" s="173"/>
      <c r="S48" s="5596"/>
      <c r="T48" s="5606"/>
      <c r="U48" s="5597"/>
      <c r="V48" s="5720" t="s">
        <v>315</v>
      </c>
      <c r="W48" s="5764"/>
      <c r="X48" s="5721"/>
      <c r="Y48" s="5720">
        <v>1</v>
      </c>
      <c r="Z48" s="5721"/>
      <c r="AA48" s="5720" t="s">
        <v>331</v>
      </c>
      <c r="AB48" s="5764"/>
      <c r="AC48" s="5721"/>
      <c r="AD48" s="5746">
        <v>1</v>
      </c>
      <c r="AE48" s="5747"/>
      <c r="AF48" s="5728">
        <v>30</v>
      </c>
      <c r="AG48" s="5729"/>
      <c r="AH48" s="5728">
        <v>45</v>
      </c>
      <c r="AI48" s="5729"/>
      <c r="AJ48" s="5819">
        <v>6</v>
      </c>
      <c r="AK48" s="5820"/>
      <c r="AL48" s="5732">
        <f t="shared" si="1"/>
        <v>1350</v>
      </c>
      <c r="AM48" s="5733"/>
      <c r="AN48" s="5734"/>
      <c r="AO48" s="5735">
        <f>SUM(AL48:AN51)</f>
        <v>3200</v>
      </c>
      <c r="AP48" s="5736"/>
      <c r="AQ48" s="5737"/>
      <c r="AR48" s="5744" t="s">
        <v>36</v>
      </c>
      <c r="AS48" s="5717"/>
      <c r="AT48" s="5744" t="s">
        <v>36</v>
      </c>
      <c r="AU48" s="5717"/>
      <c r="AV48" s="5826"/>
      <c r="AW48" s="5826"/>
      <c r="AX48" s="5829" t="s">
        <v>354</v>
      </c>
      <c r="AY48" s="5830"/>
      <c r="AZ48" s="5830"/>
      <c r="BA48" s="5830"/>
      <c r="BB48" s="5830"/>
      <c r="BC48" s="5830"/>
      <c r="BD48" s="5830"/>
      <c r="BE48" s="5806"/>
      <c r="BF48" s="5806"/>
      <c r="BG48" s="5806"/>
      <c r="BH48" s="5806"/>
      <c r="BI48" s="5806"/>
      <c r="BJ48" s="5806"/>
      <c r="BK48" s="5806"/>
      <c r="BL48" s="5806"/>
      <c r="BM48" s="5807">
        <v>43739</v>
      </c>
      <c r="BN48" s="5807"/>
      <c r="BO48" s="5807">
        <v>43889</v>
      </c>
      <c r="BP48" s="5807"/>
      <c r="BQ48" s="5807">
        <v>43891</v>
      </c>
      <c r="BR48" s="5807"/>
      <c r="BS48" s="5807">
        <v>44013</v>
      </c>
      <c r="BT48" s="5807"/>
      <c r="BU48" s="5708" t="s">
        <v>355</v>
      </c>
      <c r="BV48" s="5800"/>
      <c r="BW48" s="5800"/>
      <c r="BX48" s="5800"/>
      <c r="BY48" s="5800"/>
      <c r="BZ48" s="5800"/>
      <c r="CA48" s="5800"/>
      <c r="CB48" s="5801"/>
      <c r="CC48" s="172"/>
      <c r="CD48" s="157"/>
      <c r="CE48" s="142"/>
    </row>
    <row r="49" spans="1:83" ht="12" customHeight="1">
      <c r="A49" s="142"/>
      <c r="B49" s="151"/>
      <c r="C49" s="5596"/>
      <c r="D49" s="5597"/>
      <c r="E49" s="5758"/>
      <c r="F49" s="5759"/>
      <c r="G49" s="5759"/>
      <c r="H49" s="5759"/>
      <c r="I49" s="5759"/>
      <c r="J49" s="5759"/>
      <c r="K49" s="5759"/>
      <c r="L49" s="5759"/>
      <c r="M49" s="5759"/>
      <c r="N49" s="5759"/>
      <c r="O49" s="5759"/>
      <c r="P49" s="5759"/>
      <c r="Q49" s="5760"/>
      <c r="R49" s="174" t="s">
        <v>321</v>
      </c>
      <c r="S49" s="5596"/>
      <c r="T49" s="5606"/>
      <c r="U49" s="5597"/>
      <c r="V49" s="5596"/>
      <c r="W49" s="5606"/>
      <c r="X49" s="5597"/>
      <c r="Y49" s="5596"/>
      <c r="Z49" s="5597"/>
      <c r="AA49" s="5596"/>
      <c r="AB49" s="5606"/>
      <c r="AC49" s="5597"/>
      <c r="AD49" s="5832">
        <v>1</v>
      </c>
      <c r="AE49" s="5833"/>
      <c r="AF49" s="5834">
        <v>5</v>
      </c>
      <c r="AG49" s="5835"/>
      <c r="AH49" s="5834">
        <v>29.5</v>
      </c>
      <c r="AI49" s="5835"/>
      <c r="AJ49" s="5694">
        <v>3.7</v>
      </c>
      <c r="AK49" s="5695"/>
      <c r="AL49" s="5767">
        <f t="shared" si="1"/>
        <v>147.5</v>
      </c>
      <c r="AM49" s="5768"/>
      <c r="AN49" s="5769"/>
      <c r="AO49" s="5738"/>
      <c r="AP49" s="5739"/>
      <c r="AQ49" s="5740"/>
      <c r="AR49" s="5693"/>
      <c r="AS49" s="5678"/>
      <c r="AT49" s="5693"/>
      <c r="AU49" s="5678"/>
      <c r="AV49" s="5826"/>
      <c r="AW49" s="5826"/>
      <c r="AX49" s="5829"/>
      <c r="AY49" s="5830"/>
      <c r="AZ49" s="5830"/>
      <c r="BA49" s="5830"/>
      <c r="BB49" s="5830"/>
      <c r="BC49" s="5830"/>
      <c r="BD49" s="5830"/>
      <c r="BE49" s="5806"/>
      <c r="BF49" s="5806"/>
      <c r="BG49" s="5806"/>
      <c r="BH49" s="5806"/>
      <c r="BI49" s="5806"/>
      <c r="BJ49" s="5806"/>
      <c r="BK49" s="5806"/>
      <c r="BL49" s="5806"/>
      <c r="BM49" s="5807"/>
      <c r="BN49" s="5807"/>
      <c r="BO49" s="5807"/>
      <c r="BP49" s="5807"/>
      <c r="BQ49" s="5807"/>
      <c r="BR49" s="5807"/>
      <c r="BS49" s="5807"/>
      <c r="BT49" s="5807"/>
      <c r="BU49" s="5802"/>
      <c r="BV49" s="5674"/>
      <c r="BW49" s="5674"/>
      <c r="BX49" s="5674"/>
      <c r="BY49" s="5674"/>
      <c r="BZ49" s="5674"/>
      <c r="CA49" s="5674"/>
      <c r="CB49" s="5675"/>
      <c r="CC49" s="172"/>
      <c r="CD49" s="157"/>
      <c r="CE49" s="142"/>
    </row>
    <row r="50" spans="1:83" ht="12" customHeight="1">
      <c r="A50" s="142"/>
      <c r="B50" s="151"/>
      <c r="C50" s="5596"/>
      <c r="D50" s="5597"/>
      <c r="E50" s="5758"/>
      <c r="F50" s="5759"/>
      <c r="G50" s="5759"/>
      <c r="H50" s="5759"/>
      <c r="I50" s="5759"/>
      <c r="J50" s="5759"/>
      <c r="K50" s="5759"/>
      <c r="L50" s="5759"/>
      <c r="M50" s="5759"/>
      <c r="N50" s="5759"/>
      <c r="O50" s="5759"/>
      <c r="P50" s="5759"/>
      <c r="Q50" s="5760"/>
      <c r="R50" s="179" t="s">
        <v>356</v>
      </c>
      <c r="S50" s="5596"/>
      <c r="T50" s="5606"/>
      <c r="U50" s="5597"/>
      <c r="V50" s="5596"/>
      <c r="W50" s="5606"/>
      <c r="X50" s="5597"/>
      <c r="Y50" s="5596"/>
      <c r="Z50" s="5597"/>
      <c r="AA50" s="5596"/>
      <c r="AB50" s="5606"/>
      <c r="AC50" s="5597"/>
      <c r="AD50" s="5779">
        <v>2</v>
      </c>
      <c r="AE50" s="5780"/>
      <c r="AF50" s="5653">
        <v>30</v>
      </c>
      <c r="AG50" s="5654"/>
      <c r="AH50" s="5653">
        <v>45</v>
      </c>
      <c r="AI50" s="5654"/>
      <c r="AJ50" s="5655">
        <v>6</v>
      </c>
      <c r="AK50" s="5656"/>
      <c r="AL50" s="5664">
        <f t="shared" si="1"/>
        <v>1350</v>
      </c>
      <c r="AM50" s="5665"/>
      <c r="AN50" s="5666"/>
      <c r="AO50" s="5738"/>
      <c r="AP50" s="5739"/>
      <c r="AQ50" s="5740"/>
      <c r="AR50" s="5693"/>
      <c r="AS50" s="5678"/>
      <c r="AT50" s="5693"/>
      <c r="AU50" s="5678"/>
      <c r="AV50" s="5826"/>
      <c r="AW50" s="5826"/>
      <c r="AX50" s="5829"/>
      <c r="AY50" s="5830"/>
      <c r="AZ50" s="5830"/>
      <c r="BA50" s="5830"/>
      <c r="BB50" s="5830"/>
      <c r="BC50" s="5830"/>
      <c r="BD50" s="5830"/>
      <c r="BE50" s="5806"/>
      <c r="BF50" s="5806"/>
      <c r="BG50" s="5806"/>
      <c r="BH50" s="5806"/>
      <c r="BI50" s="5806"/>
      <c r="BJ50" s="5806"/>
      <c r="BK50" s="5806"/>
      <c r="BL50" s="5806"/>
      <c r="BM50" s="5807"/>
      <c r="BN50" s="5807"/>
      <c r="BO50" s="5807"/>
      <c r="BP50" s="5807"/>
      <c r="BQ50" s="5807"/>
      <c r="BR50" s="5807"/>
      <c r="BS50" s="5807"/>
      <c r="BT50" s="5807"/>
      <c r="BU50" s="5802"/>
      <c r="BV50" s="5674"/>
      <c r="BW50" s="5674"/>
      <c r="BX50" s="5674"/>
      <c r="BY50" s="5674"/>
      <c r="BZ50" s="5674"/>
      <c r="CA50" s="5674"/>
      <c r="CB50" s="5675"/>
      <c r="CC50" s="172"/>
      <c r="CD50" s="157"/>
      <c r="CE50" s="142"/>
    </row>
    <row r="51" spans="1:83" ht="12" customHeight="1">
      <c r="A51" s="142"/>
      <c r="B51" s="151"/>
      <c r="C51" s="5598"/>
      <c r="D51" s="5599"/>
      <c r="E51" s="5761"/>
      <c r="F51" s="5762"/>
      <c r="G51" s="5762"/>
      <c r="H51" s="5762"/>
      <c r="I51" s="5762"/>
      <c r="J51" s="5762"/>
      <c r="K51" s="5762"/>
      <c r="L51" s="5762"/>
      <c r="M51" s="5762"/>
      <c r="N51" s="5762"/>
      <c r="O51" s="5762"/>
      <c r="P51" s="5762"/>
      <c r="Q51" s="5763"/>
      <c r="R51" s="178"/>
      <c r="S51" s="5596"/>
      <c r="T51" s="5606"/>
      <c r="U51" s="5597"/>
      <c r="V51" s="5598"/>
      <c r="W51" s="5607"/>
      <c r="X51" s="5599"/>
      <c r="Y51" s="5598"/>
      <c r="Z51" s="5599"/>
      <c r="AA51" s="5598"/>
      <c r="AB51" s="5607"/>
      <c r="AC51" s="5599"/>
      <c r="AD51" s="5750">
        <v>3</v>
      </c>
      <c r="AE51" s="5751"/>
      <c r="AF51" s="5748">
        <v>23.5</v>
      </c>
      <c r="AG51" s="5749"/>
      <c r="AH51" s="5748">
        <v>15</v>
      </c>
      <c r="AI51" s="5749"/>
      <c r="AJ51" s="5750">
        <v>6</v>
      </c>
      <c r="AK51" s="5751"/>
      <c r="AL51" s="5752">
        <f t="shared" si="1"/>
        <v>352.5</v>
      </c>
      <c r="AM51" s="5753"/>
      <c r="AN51" s="5754"/>
      <c r="AO51" s="5741"/>
      <c r="AP51" s="5742"/>
      <c r="AQ51" s="5743"/>
      <c r="AR51" s="5745"/>
      <c r="AS51" s="5719"/>
      <c r="AT51" s="5745"/>
      <c r="AU51" s="5719"/>
      <c r="AV51" s="5826"/>
      <c r="AW51" s="5826"/>
      <c r="AX51" s="5830"/>
      <c r="AY51" s="5830"/>
      <c r="AZ51" s="5830"/>
      <c r="BA51" s="5830"/>
      <c r="BB51" s="5830"/>
      <c r="BC51" s="5830"/>
      <c r="BD51" s="5830"/>
      <c r="BE51" s="5806"/>
      <c r="BF51" s="5806"/>
      <c r="BG51" s="5806"/>
      <c r="BH51" s="5806"/>
      <c r="BI51" s="5806"/>
      <c r="BJ51" s="5806"/>
      <c r="BK51" s="5806"/>
      <c r="BL51" s="5806"/>
      <c r="BM51" s="5807"/>
      <c r="BN51" s="5807"/>
      <c r="BO51" s="5807"/>
      <c r="BP51" s="5807"/>
      <c r="BQ51" s="5807"/>
      <c r="BR51" s="5807"/>
      <c r="BS51" s="5807"/>
      <c r="BT51" s="5807"/>
      <c r="BU51" s="5803"/>
      <c r="BV51" s="5804"/>
      <c r="BW51" s="5804"/>
      <c r="BX51" s="5804"/>
      <c r="BY51" s="5804"/>
      <c r="BZ51" s="5804"/>
      <c r="CA51" s="5804"/>
      <c r="CB51" s="5805"/>
      <c r="CC51" s="172"/>
      <c r="CD51" s="157"/>
      <c r="CE51" s="142"/>
    </row>
    <row r="52" spans="1:83" ht="12" customHeight="1">
      <c r="A52" s="142"/>
      <c r="B52" s="151"/>
      <c r="C52" s="5720">
        <v>8</v>
      </c>
      <c r="D52" s="5721"/>
      <c r="E52" s="5755" t="s">
        <v>357</v>
      </c>
      <c r="F52" s="5756"/>
      <c r="G52" s="5756"/>
      <c r="H52" s="5756"/>
      <c r="I52" s="5756"/>
      <c r="J52" s="5756"/>
      <c r="K52" s="5756"/>
      <c r="L52" s="5756"/>
      <c r="M52" s="5756"/>
      <c r="N52" s="5756"/>
      <c r="O52" s="5756"/>
      <c r="P52" s="5756"/>
      <c r="Q52" s="5757"/>
      <c r="R52" s="174" t="s">
        <v>358</v>
      </c>
      <c r="S52" s="5596"/>
      <c r="T52" s="5606"/>
      <c r="U52" s="5597"/>
      <c r="V52" s="5720" t="s">
        <v>315</v>
      </c>
      <c r="W52" s="5764"/>
      <c r="X52" s="5721"/>
      <c r="Y52" s="5720">
        <v>1</v>
      </c>
      <c r="Z52" s="5721"/>
      <c r="AA52" s="5819" t="s">
        <v>359</v>
      </c>
      <c r="AB52" s="5831"/>
      <c r="AC52" s="5820"/>
      <c r="AD52" s="5819">
        <v>1</v>
      </c>
      <c r="AE52" s="5820"/>
      <c r="AF52" s="5730">
        <v>27.6</v>
      </c>
      <c r="AG52" s="5731"/>
      <c r="AH52" s="5730">
        <v>20.95</v>
      </c>
      <c r="AI52" s="5731"/>
      <c r="AJ52" s="5827">
        <v>5.5</v>
      </c>
      <c r="AK52" s="5828"/>
      <c r="AL52" s="5767">
        <f t="shared" si="1"/>
        <v>578.22</v>
      </c>
      <c r="AM52" s="5768"/>
      <c r="AN52" s="5769"/>
      <c r="AO52" s="5735">
        <f>SUM(AL52:AN53)</f>
        <v>1300.1400000000001</v>
      </c>
      <c r="AP52" s="5736"/>
      <c r="AQ52" s="5737"/>
      <c r="AR52" s="5841" t="s">
        <v>360</v>
      </c>
      <c r="AS52" s="5842"/>
      <c r="AT52" s="5744" t="s">
        <v>337</v>
      </c>
      <c r="AU52" s="5717"/>
      <c r="AV52" s="5826" t="s">
        <v>361</v>
      </c>
      <c r="AW52" s="5826"/>
      <c r="AX52" s="5781" t="s">
        <v>348</v>
      </c>
      <c r="AY52" s="5816"/>
      <c r="AZ52" s="5816"/>
      <c r="BA52" s="5816"/>
      <c r="BB52" s="5816"/>
      <c r="BC52" s="5816"/>
      <c r="BD52" s="5782"/>
      <c r="BE52" s="5806"/>
      <c r="BF52" s="5806"/>
      <c r="BG52" s="5806"/>
      <c r="BH52" s="5806"/>
      <c r="BI52" s="5806"/>
      <c r="BJ52" s="5806"/>
      <c r="BK52" s="5806"/>
      <c r="BL52" s="5806"/>
      <c r="BM52" s="5807">
        <v>43739</v>
      </c>
      <c r="BN52" s="5807"/>
      <c r="BO52" s="5807">
        <v>43889</v>
      </c>
      <c r="BP52" s="5807"/>
      <c r="BQ52" s="5807">
        <v>43891</v>
      </c>
      <c r="BR52" s="5807"/>
      <c r="BS52" s="5807">
        <v>44013</v>
      </c>
      <c r="BT52" s="5807"/>
      <c r="BU52" s="5708"/>
      <c r="BV52" s="5800"/>
      <c r="BW52" s="5800"/>
      <c r="BX52" s="5800"/>
      <c r="BY52" s="5800"/>
      <c r="BZ52" s="5800"/>
      <c r="CA52" s="5800"/>
      <c r="CB52" s="5801"/>
      <c r="CC52" s="172"/>
      <c r="CD52" s="157"/>
      <c r="CE52" s="142"/>
    </row>
    <row r="53" spans="1:83" ht="12" customHeight="1">
      <c r="A53" s="142"/>
      <c r="B53" s="151"/>
      <c r="C53" s="5598"/>
      <c r="D53" s="5599"/>
      <c r="E53" s="5761"/>
      <c r="F53" s="5762"/>
      <c r="G53" s="5762"/>
      <c r="H53" s="5762"/>
      <c r="I53" s="5762"/>
      <c r="J53" s="5762"/>
      <c r="K53" s="5762"/>
      <c r="L53" s="5762"/>
      <c r="M53" s="5762"/>
      <c r="N53" s="5762"/>
      <c r="O53" s="5762"/>
      <c r="P53" s="5762"/>
      <c r="Q53" s="5763"/>
      <c r="R53" s="175" t="s">
        <v>362</v>
      </c>
      <c r="S53" s="5596"/>
      <c r="T53" s="5606"/>
      <c r="U53" s="5597"/>
      <c r="V53" s="5598"/>
      <c r="W53" s="5607"/>
      <c r="X53" s="5599"/>
      <c r="Y53" s="5598"/>
      <c r="Z53" s="5599"/>
      <c r="AA53" s="5750" t="s">
        <v>363</v>
      </c>
      <c r="AB53" s="5840"/>
      <c r="AC53" s="5751"/>
      <c r="AD53" s="5694">
        <v>1</v>
      </c>
      <c r="AE53" s="5695"/>
      <c r="AF53" s="5655">
        <v>28.2</v>
      </c>
      <c r="AG53" s="5656"/>
      <c r="AH53" s="5655">
        <v>25.6</v>
      </c>
      <c r="AI53" s="5656"/>
      <c r="AJ53" s="5694">
        <v>5.5</v>
      </c>
      <c r="AK53" s="5695"/>
      <c r="AL53" s="5767">
        <f t="shared" si="1"/>
        <v>721.92000000000007</v>
      </c>
      <c r="AM53" s="5768"/>
      <c r="AN53" s="5769"/>
      <c r="AO53" s="5741"/>
      <c r="AP53" s="5742"/>
      <c r="AQ53" s="5743"/>
      <c r="AR53" s="5843"/>
      <c r="AS53" s="5844"/>
      <c r="AT53" s="5745"/>
      <c r="AU53" s="5719"/>
      <c r="AV53" s="5826"/>
      <c r="AW53" s="5826"/>
      <c r="AX53" s="5785"/>
      <c r="AY53" s="5818"/>
      <c r="AZ53" s="5818"/>
      <c r="BA53" s="5818"/>
      <c r="BB53" s="5818"/>
      <c r="BC53" s="5818"/>
      <c r="BD53" s="5786"/>
      <c r="BE53" s="5806"/>
      <c r="BF53" s="5806"/>
      <c r="BG53" s="5806"/>
      <c r="BH53" s="5806"/>
      <c r="BI53" s="5806"/>
      <c r="BJ53" s="5806"/>
      <c r="BK53" s="5806"/>
      <c r="BL53" s="5806"/>
      <c r="BM53" s="5807"/>
      <c r="BN53" s="5807"/>
      <c r="BO53" s="5807"/>
      <c r="BP53" s="5807"/>
      <c r="BQ53" s="5807"/>
      <c r="BR53" s="5807"/>
      <c r="BS53" s="5807"/>
      <c r="BT53" s="5807"/>
      <c r="BU53" s="5803"/>
      <c r="BV53" s="5804"/>
      <c r="BW53" s="5804"/>
      <c r="BX53" s="5804"/>
      <c r="BY53" s="5804"/>
      <c r="BZ53" s="5804"/>
      <c r="CA53" s="5804"/>
      <c r="CB53" s="5805"/>
      <c r="CC53" s="172"/>
      <c r="CD53" s="157"/>
      <c r="CE53" s="142"/>
    </row>
    <row r="54" spans="1:83" ht="12" customHeight="1">
      <c r="A54" s="142"/>
      <c r="B54" s="151"/>
      <c r="C54" s="5720">
        <v>9</v>
      </c>
      <c r="D54" s="5721"/>
      <c r="E54" s="5836" t="s">
        <v>364</v>
      </c>
      <c r="F54" s="5837"/>
      <c r="G54" s="5837"/>
      <c r="H54" s="5837"/>
      <c r="I54" s="5837"/>
      <c r="J54" s="5837"/>
      <c r="K54" s="5837"/>
      <c r="L54" s="5837"/>
      <c r="M54" s="5837"/>
      <c r="N54" s="5837"/>
      <c r="O54" s="5837"/>
      <c r="P54" s="5837"/>
      <c r="Q54" s="5838"/>
      <c r="R54" s="173"/>
      <c r="S54" s="5596"/>
      <c r="T54" s="5606"/>
      <c r="U54" s="5597"/>
      <c r="V54" s="5720" t="s">
        <v>351</v>
      </c>
      <c r="W54" s="5764"/>
      <c r="X54" s="5721"/>
      <c r="Y54" s="5720">
        <v>1</v>
      </c>
      <c r="Z54" s="5721"/>
      <c r="AA54" s="5720" t="s">
        <v>346</v>
      </c>
      <c r="AB54" s="5764"/>
      <c r="AC54" s="5721"/>
      <c r="AD54" s="5746">
        <v>1</v>
      </c>
      <c r="AE54" s="5747"/>
      <c r="AF54" s="5730">
        <v>30</v>
      </c>
      <c r="AG54" s="5731"/>
      <c r="AH54" s="5730">
        <v>40.5</v>
      </c>
      <c r="AI54" s="5731"/>
      <c r="AJ54" s="5819">
        <v>5</v>
      </c>
      <c r="AK54" s="5820"/>
      <c r="AL54" s="5796">
        <f>AF54*AH54</f>
        <v>1215</v>
      </c>
      <c r="AM54" s="5797"/>
      <c r="AN54" s="5798"/>
      <c r="AO54" s="5735">
        <f>SUM(AL54:AN56)</f>
        <v>1215</v>
      </c>
      <c r="AP54" s="5736"/>
      <c r="AQ54" s="5737"/>
      <c r="AR54" s="5744" t="s">
        <v>337</v>
      </c>
      <c r="AS54" s="5717"/>
      <c r="AT54" s="5744" t="s">
        <v>337</v>
      </c>
      <c r="AU54" s="5717"/>
      <c r="AV54" s="5781"/>
      <c r="AW54" s="5782"/>
      <c r="AX54" s="5781" t="s">
        <v>178</v>
      </c>
      <c r="AY54" s="5816"/>
      <c r="AZ54" s="5816"/>
      <c r="BA54" s="5816"/>
      <c r="BB54" s="5816"/>
      <c r="BC54" s="5816"/>
      <c r="BD54" s="5782"/>
      <c r="BE54" s="5696"/>
      <c r="BF54" s="5697"/>
      <c r="BG54" s="5696"/>
      <c r="BH54" s="5697"/>
      <c r="BI54" s="5696"/>
      <c r="BJ54" s="5697"/>
      <c r="BK54" s="5696"/>
      <c r="BL54" s="5697"/>
      <c r="BM54" s="5700"/>
      <c r="BN54" s="5701"/>
      <c r="BO54" s="5700"/>
      <c r="BP54" s="5701"/>
      <c r="BQ54" s="5700"/>
      <c r="BR54" s="5701"/>
      <c r="BS54" s="5700"/>
      <c r="BT54" s="5701"/>
      <c r="BU54" s="5708"/>
      <c r="BV54" s="5800"/>
      <c r="BW54" s="5800"/>
      <c r="BX54" s="5800"/>
      <c r="BY54" s="5800"/>
      <c r="BZ54" s="5800"/>
      <c r="CA54" s="5800"/>
      <c r="CB54" s="5801"/>
      <c r="CC54" s="183"/>
      <c r="CD54" s="157"/>
      <c r="CE54" s="142"/>
    </row>
    <row r="55" spans="1:83" ht="12" customHeight="1">
      <c r="A55" s="142"/>
      <c r="B55" s="151"/>
      <c r="C55" s="5596"/>
      <c r="D55" s="5597"/>
      <c r="E55" s="5839"/>
      <c r="F55" s="5601"/>
      <c r="G55" s="5601"/>
      <c r="H55" s="5601"/>
      <c r="I55" s="5601"/>
      <c r="J55" s="5601"/>
      <c r="K55" s="5601"/>
      <c r="L55" s="5601"/>
      <c r="M55" s="5601"/>
      <c r="N55" s="5601"/>
      <c r="O55" s="5601"/>
      <c r="P55" s="5601"/>
      <c r="Q55" s="5602"/>
      <c r="R55" s="174" t="s">
        <v>358</v>
      </c>
      <c r="S55" s="5596"/>
      <c r="T55" s="5606"/>
      <c r="U55" s="5597"/>
      <c r="V55" s="5596"/>
      <c r="W55" s="5606"/>
      <c r="X55" s="5597"/>
      <c r="Y55" s="5596"/>
      <c r="Z55" s="5597"/>
      <c r="AA55" s="5596"/>
      <c r="AB55" s="5606"/>
      <c r="AC55" s="5597"/>
      <c r="AD55" s="180"/>
      <c r="AE55" s="182"/>
      <c r="AF55" s="184"/>
      <c r="AG55" s="185"/>
      <c r="AH55" s="184"/>
      <c r="AI55" s="185"/>
      <c r="AJ55" s="186"/>
      <c r="AK55" s="187"/>
      <c r="AL55" s="188"/>
      <c r="AM55" s="189"/>
      <c r="AN55" s="190"/>
      <c r="AO55" s="5738"/>
      <c r="AP55" s="5739"/>
      <c r="AQ55" s="5740"/>
      <c r="AR55" s="5693"/>
      <c r="AS55" s="5678"/>
      <c r="AT55" s="5693"/>
      <c r="AU55" s="5678"/>
      <c r="AV55" s="5783"/>
      <c r="AW55" s="5784"/>
      <c r="AX55" s="5783"/>
      <c r="AY55" s="5817"/>
      <c r="AZ55" s="5817"/>
      <c r="BA55" s="5817"/>
      <c r="BB55" s="5817"/>
      <c r="BC55" s="5817"/>
      <c r="BD55" s="5784"/>
      <c r="BE55" s="5667"/>
      <c r="BF55" s="5668"/>
      <c r="BG55" s="5667"/>
      <c r="BH55" s="5668"/>
      <c r="BI55" s="5667"/>
      <c r="BJ55" s="5668"/>
      <c r="BK55" s="5667"/>
      <c r="BL55" s="5668"/>
      <c r="BM55" s="5669"/>
      <c r="BN55" s="5670"/>
      <c r="BO55" s="5669"/>
      <c r="BP55" s="5670"/>
      <c r="BQ55" s="5669"/>
      <c r="BR55" s="5670"/>
      <c r="BS55" s="5669"/>
      <c r="BT55" s="5670"/>
      <c r="BU55" s="5802"/>
      <c r="BV55" s="5674"/>
      <c r="BW55" s="5674"/>
      <c r="BX55" s="5674"/>
      <c r="BY55" s="5674"/>
      <c r="BZ55" s="5674"/>
      <c r="CA55" s="5674"/>
      <c r="CB55" s="5675"/>
      <c r="CC55" s="183"/>
      <c r="CD55" s="157"/>
      <c r="CE55" s="142"/>
    </row>
    <row r="56" spans="1:83" ht="12" customHeight="1">
      <c r="A56" s="142"/>
      <c r="B56" s="151"/>
      <c r="C56" s="5598"/>
      <c r="D56" s="5599"/>
      <c r="E56" s="5603"/>
      <c r="F56" s="5604"/>
      <c r="G56" s="5604"/>
      <c r="H56" s="5604"/>
      <c r="I56" s="5604"/>
      <c r="J56" s="5604"/>
      <c r="K56" s="5604"/>
      <c r="L56" s="5604"/>
      <c r="M56" s="5604"/>
      <c r="N56" s="5604"/>
      <c r="O56" s="5604"/>
      <c r="P56" s="5604"/>
      <c r="Q56" s="5605"/>
      <c r="R56" s="175" t="s">
        <v>365</v>
      </c>
      <c r="S56" s="5598"/>
      <c r="T56" s="5607"/>
      <c r="U56" s="5599"/>
      <c r="V56" s="5598"/>
      <c r="W56" s="5607"/>
      <c r="X56" s="5599"/>
      <c r="Y56" s="5598"/>
      <c r="Z56" s="5599"/>
      <c r="AA56" s="5598"/>
      <c r="AB56" s="5607"/>
      <c r="AC56" s="5599"/>
      <c r="AD56" s="5660"/>
      <c r="AE56" s="5661"/>
      <c r="AF56" s="5662"/>
      <c r="AG56" s="5663"/>
      <c r="AH56" s="5662"/>
      <c r="AI56" s="5663"/>
      <c r="AJ56" s="5660"/>
      <c r="AK56" s="5661"/>
      <c r="AL56" s="5664"/>
      <c r="AM56" s="5665"/>
      <c r="AN56" s="5666"/>
      <c r="AO56" s="5741"/>
      <c r="AP56" s="5742"/>
      <c r="AQ56" s="5743"/>
      <c r="AR56" s="5745"/>
      <c r="AS56" s="5719"/>
      <c r="AT56" s="5745"/>
      <c r="AU56" s="5719"/>
      <c r="AV56" s="5785"/>
      <c r="AW56" s="5786"/>
      <c r="AX56" s="5785"/>
      <c r="AY56" s="5818"/>
      <c r="AZ56" s="5818"/>
      <c r="BA56" s="5818"/>
      <c r="BB56" s="5818"/>
      <c r="BC56" s="5818"/>
      <c r="BD56" s="5786"/>
      <c r="BE56" s="5698"/>
      <c r="BF56" s="5699"/>
      <c r="BG56" s="5698"/>
      <c r="BH56" s="5699"/>
      <c r="BI56" s="5698"/>
      <c r="BJ56" s="5699"/>
      <c r="BK56" s="5698"/>
      <c r="BL56" s="5699"/>
      <c r="BM56" s="5702"/>
      <c r="BN56" s="5703"/>
      <c r="BO56" s="5702"/>
      <c r="BP56" s="5703"/>
      <c r="BQ56" s="5702"/>
      <c r="BR56" s="5703"/>
      <c r="BS56" s="5702"/>
      <c r="BT56" s="5703"/>
      <c r="BU56" s="5845"/>
      <c r="BV56" s="5804"/>
      <c r="BW56" s="5804"/>
      <c r="BX56" s="5804"/>
      <c r="BY56" s="5804"/>
      <c r="BZ56" s="5804"/>
      <c r="CA56" s="5804"/>
      <c r="CB56" s="5805"/>
      <c r="CC56" s="183"/>
      <c r="CD56" s="157"/>
      <c r="CE56" s="142"/>
    </row>
    <row r="57" spans="1:83" ht="12" customHeight="1">
      <c r="A57" s="142"/>
      <c r="B57" s="151"/>
      <c r="C57" s="5596">
        <v>10</v>
      </c>
      <c r="D57" s="5597"/>
      <c r="E57" s="5600" t="s">
        <v>366</v>
      </c>
      <c r="F57" s="5601"/>
      <c r="G57" s="5601"/>
      <c r="H57" s="5601"/>
      <c r="I57" s="5601"/>
      <c r="J57" s="5601"/>
      <c r="K57" s="5601"/>
      <c r="L57" s="5601"/>
      <c r="M57" s="5601"/>
      <c r="N57" s="5601"/>
      <c r="O57" s="5601"/>
      <c r="P57" s="5601"/>
      <c r="Q57" s="5602"/>
      <c r="R57" s="174" t="s">
        <v>342</v>
      </c>
      <c r="S57" s="5720" t="s">
        <v>367</v>
      </c>
      <c r="T57" s="5764"/>
      <c r="U57" s="5721"/>
      <c r="V57" s="5720" t="s">
        <v>318</v>
      </c>
      <c r="W57" s="5764"/>
      <c r="X57" s="5721"/>
      <c r="Y57" s="5720">
        <v>1</v>
      </c>
      <c r="Z57" s="5721"/>
      <c r="AA57" s="5596" t="s">
        <v>36</v>
      </c>
      <c r="AB57" s="5606"/>
      <c r="AC57" s="5597"/>
      <c r="AD57" s="5608">
        <v>1</v>
      </c>
      <c r="AE57" s="5609"/>
      <c r="AF57" s="5834">
        <v>5</v>
      </c>
      <c r="AG57" s="5835"/>
      <c r="AH57" s="5834">
        <v>10</v>
      </c>
      <c r="AI57" s="5835"/>
      <c r="AJ57" s="5685">
        <v>4.7</v>
      </c>
      <c r="AK57" s="5686"/>
      <c r="AL57" s="5867">
        <f>AF57*AH57</f>
        <v>50</v>
      </c>
      <c r="AM57" s="5868"/>
      <c r="AN57" s="5869"/>
      <c r="AO57" s="5738">
        <f>SUM(AL57:AN58)</f>
        <v>50</v>
      </c>
      <c r="AP57" s="5739"/>
      <c r="AQ57" s="5740"/>
      <c r="AR57" s="5693" t="s">
        <v>36</v>
      </c>
      <c r="AS57" s="5678"/>
      <c r="AT57" s="5693" t="s">
        <v>36</v>
      </c>
      <c r="AU57" s="5678"/>
      <c r="AV57" s="5783"/>
      <c r="AW57" s="5784"/>
      <c r="AX57" s="5783" t="s">
        <v>178</v>
      </c>
      <c r="AY57" s="5817"/>
      <c r="AZ57" s="5817"/>
      <c r="BA57" s="5817"/>
      <c r="BB57" s="5817"/>
      <c r="BC57" s="5817"/>
      <c r="BD57" s="5784"/>
      <c r="BE57" s="5667"/>
      <c r="BF57" s="5668"/>
      <c r="BG57" s="5667"/>
      <c r="BH57" s="5668"/>
      <c r="BI57" s="5667"/>
      <c r="BJ57" s="5668"/>
      <c r="BK57" s="5667"/>
      <c r="BL57" s="5668"/>
      <c r="BM57" s="5863"/>
      <c r="BN57" s="5864"/>
      <c r="BO57" s="5863"/>
      <c r="BP57" s="5864"/>
      <c r="BQ57" s="5863"/>
      <c r="BR57" s="5864"/>
      <c r="BS57" s="5863"/>
      <c r="BT57" s="5864"/>
      <c r="BU57" s="5857"/>
      <c r="BV57" s="5858"/>
      <c r="BW57" s="5858"/>
      <c r="BX57" s="5858"/>
      <c r="BY57" s="5858"/>
      <c r="BZ57" s="5858"/>
      <c r="CA57" s="5858"/>
      <c r="CB57" s="5859"/>
      <c r="CC57" s="183"/>
      <c r="CD57" s="157"/>
      <c r="CE57" s="142"/>
    </row>
    <row r="58" spans="1:83" ht="12" customHeight="1">
      <c r="A58" s="142"/>
      <c r="B58" s="151"/>
      <c r="C58" s="5598"/>
      <c r="D58" s="5599"/>
      <c r="E58" s="5603"/>
      <c r="F58" s="5604"/>
      <c r="G58" s="5604"/>
      <c r="H58" s="5604"/>
      <c r="I58" s="5604"/>
      <c r="J58" s="5604"/>
      <c r="K58" s="5604"/>
      <c r="L58" s="5604"/>
      <c r="M58" s="5604"/>
      <c r="N58" s="5604"/>
      <c r="O58" s="5604"/>
      <c r="P58" s="5604"/>
      <c r="Q58" s="5605"/>
      <c r="R58" s="175" t="s">
        <v>343</v>
      </c>
      <c r="S58" s="5598"/>
      <c r="T58" s="5607"/>
      <c r="U58" s="5599"/>
      <c r="V58" s="5598"/>
      <c r="W58" s="5607"/>
      <c r="X58" s="5599"/>
      <c r="Y58" s="5598"/>
      <c r="Z58" s="5599"/>
      <c r="AA58" s="5598"/>
      <c r="AB58" s="5607"/>
      <c r="AC58" s="5599"/>
      <c r="AD58" s="5660"/>
      <c r="AE58" s="5661"/>
      <c r="AF58" s="5662"/>
      <c r="AG58" s="5663"/>
      <c r="AH58" s="5662"/>
      <c r="AI58" s="5663"/>
      <c r="AJ58" s="5662"/>
      <c r="AK58" s="5663"/>
      <c r="AL58" s="5664"/>
      <c r="AM58" s="5665"/>
      <c r="AN58" s="5666"/>
      <c r="AO58" s="5741"/>
      <c r="AP58" s="5742"/>
      <c r="AQ58" s="5743"/>
      <c r="AR58" s="5745"/>
      <c r="AS58" s="5719"/>
      <c r="AT58" s="5745"/>
      <c r="AU58" s="5719"/>
      <c r="AV58" s="5785"/>
      <c r="AW58" s="5786"/>
      <c r="AX58" s="5785"/>
      <c r="AY58" s="5818"/>
      <c r="AZ58" s="5818"/>
      <c r="BA58" s="5818"/>
      <c r="BB58" s="5818"/>
      <c r="BC58" s="5818"/>
      <c r="BD58" s="5786"/>
      <c r="BE58" s="5698"/>
      <c r="BF58" s="5699"/>
      <c r="BG58" s="5698"/>
      <c r="BH58" s="5699"/>
      <c r="BI58" s="5698"/>
      <c r="BJ58" s="5699"/>
      <c r="BK58" s="5698"/>
      <c r="BL58" s="5699"/>
      <c r="BM58" s="5865"/>
      <c r="BN58" s="5866"/>
      <c r="BO58" s="5865"/>
      <c r="BP58" s="5866"/>
      <c r="BQ58" s="5865"/>
      <c r="BR58" s="5866"/>
      <c r="BS58" s="5865"/>
      <c r="BT58" s="5866"/>
      <c r="BU58" s="5860"/>
      <c r="BV58" s="5861"/>
      <c r="BW58" s="5861"/>
      <c r="BX58" s="5861"/>
      <c r="BY58" s="5861"/>
      <c r="BZ58" s="5861"/>
      <c r="CA58" s="5861"/>
      <c r="CB58" s="5862"/>
      <c r="CC58" s="183"/>
      <c r="CD58" s="157"/>
      <c r="CE58" s="142"/>
    </row>
    <row r="59" spans="1:83" ht="12" customHeight="1">
      <c r="A59" s="142"/>
      <c r="B59" s="151"/>
      <c r="C59" s="5720">
        <v>11</v>
      </c>
      <c r="D59" s="5721"/>
      <c r="E59" s="5836" t="s">
        <v>368</v>
      </c>
      <c r="F59" s="5846"/>
      <c r="G59" s="5846"/>
      <c r="H59" s="5846"/>
      <c r="I59" s="5846"/>
      <c r="J59" s="5846"/>
      <c r="K59" s="5846"/>
      <c r="L59" s="5846"/>
      <c r="M59" s="5846"/>
      <c r="N59" s="5846"/>
      <c r="O59" s="5846"/>
      <c r="P59" s="5846"/>
      <c r="Q59" s="5847"/>
      <c r="R59" s="174" t="s">
        <v>321</v>
      </c>
      <c r="S59" s="5720" t="s">
        <v>369</v>
      </c>
      <c r="T59" s="5764"/>
      <c r="U59" s="5721"/>
      <c r="V59" s="5720" t="s">
        <v>318</v>
      </c>
      <c r="W59" s="5764"/>
      <c r="X59" s="5721"/>
      <c r="Y59" s="5720">
        <v>1</v>
      </c>
      <c r="Z59" s="5721"/>
      <c r="AA59" s="5851" t="s">
        <v>36</v>
      </c>
      <c r="AB59" s="5852"/>
      <c r="AC59" s="5853"/>
      <c r="AD59" s="5746">
        <v>1</v>
      </c>
      <c r="AE59" s="5747"/>
      <c r="AF59" s="5730">
        <v>5</v>
      </c>
      <c r="AG59" s="5731"/>
      <c r="AH59" s="5730">
        <v>8</v>
      </c>
      <c r="AI59" s="5731"/>
      <c r="AJ59" s="5819">
        <v>4.7</v>
      </c>
      <c r="AK59" s="5820"/>
      <c r="AL59" s="5796">
        <f>AF59*AH59</f>
        <v>40</v>
      </c>
      <c r="AM59" s="5797"/>
      <c r="AN59" s="5798"/>
      <c r="AO59" s="5735">
        <f>SUM(AL59:AN60)</f>
        <v>40</v>
      </c>
      <c r="AP59" s="5736"/>
      <c r="AQ59" s="5737"/>
      <c r="AR59" s="5877" t="s">
        <v>36</v>
      </c>
      <c r="AS59" s="5878"/>
      <c r="AT59" s="5877" t="s">
        <v>36</v>
      </c>
      <c r="AU59" s="5878"/>
      <c r="AV59" s="5826"/>
      <c r="AW59" s="5826"/>
      <c r="AX59" s="5781" t="s">
        <v>178</v>
      </c>
      <c r="AY59" s="5816"/>
      <c r="AZ59" s="5816"/>
      <c r="BA59" s="5816"/>
      <c r="BB59" s="5816"/>
      <c r="BC59" s="5816"/>
      <c r="BD59" s="5782"/>
      <c r="BE59" s="5806"/>
      <c r="BF59" s="5806"/>
      <c r="BG59" s="5806"/>
      <c r="BH59" s="5806"/>
      <c r="BI59" s="5806"/>
      <c r="BJ59" s="5806"/>
      <c r="BK59" s="5806"/>
      <c r="BL59" s="5806"/>
      <c r="BM59" s="5876"/>
      <c r="BN59" s="5876"/>
      <c r="BO59" s="5876"/>
      <c r="BP59" s="5876"/>
      <c r="BQ59" s="5876"/>
      <c r="BR59" s="5876"/>
      <c r="BS59" s="5876"/>
      <c r="BT59" s="5876"/>
      <c r="BU59" s="5870"/>
      <c r="BV59" s="5871"/>
      <c r="BW59" s="5871"/>
      <c r="BX59" s="5871"/>
      <c r="BY59" s="5871"/>
      <c r="BZ59" s="5871"/>
      <c r="CA59" s="5871"/>
      <c r="CB59" s="5872"/>
      <c r="CC59" s="183"/>
      <c r="CD59" s="157"/>
      <c r="CE59" s="142"/>
    </row>
    <row r="60" spans="1:83" ht="12" customHeight="1">
      <c r="A60" s="142"/>
      <c r="B60" s="151"/>
      <c r="C60" s="5598"/>
      <c r="D60" s="5599"/>
      <c r="E60" s="5848"/>
      <c r="F60" s="5849"/>
      <c r="G60" s="5849"/>
      <c r="H60" s="5849"/>
      <c r="I60" s="5849"/>
      <c r="J60" s="5849"/>
      <c r="K60" s="5849"/>
      <c r="L60" s="5849"/>
      <c r="M60" s="5849"/>
      <c r="N60" s="5849"/>
      <c r="O60" s="5849"/>
      <c r="P60" s="5849"/>
      <c r="Q60" s="5850"/>
      <c r="R60" s="175" t="s">
        <v>322</v>
      </c>
      <c r="S60" s="5598"/>
      <c r="T60" s="5607"/>
      <c r="U60" s="5599"/>
      <c r="V60" s="5598"/>
      <c r="W60" s="5607"/>
      <c r="X60" s="5599"/>
      <c r="Y60" s="5598"/>
      <c r="Z60" s="5599"/>
      <c r="AA60" s="5854"/>
      <c r="AB60" s="5855"/>
      <c r="AC60" s="5856"/>
      <c r="AD60" s="5660"/>
      <c r="AE60" s="5661"/>
      <c r="AF60" s="5660"/>
      <c r="AG60" s="5661"/>
      <c r="AH60" s="5662"/>
      <c r="AI60" s="5663"/>
      <c r="AJ60" s="5660"/>
      <c r="AK60" s="5661"/>
      <c r="AL60" s="5664"/>
      <c r="AM60" s="5665"/>
      <c r="AN60" s="5666"/>
      <c r="AO60" s="5741"/>
      <c r="AP60" s="5742"/>
      <c r="AQ60" s="5743"/>
      <c r="AR60" s="5879"/>
      <c r="AS60" s="5880"/>
      <c r="AT60" s="5879"/>
      <c r="AU60" s="5880"/>
      <c r="AV60" s="5826"/>
      <c r="AW60" s="5826"/>
      <c r="AX60" s="5785"/>
      <c r="AY60" s="5818"/>
      <c r="AZ60" s="5818"/>
      <c r="BA60" s="5818"/>
      <c r="BB60" s="5818"/>
      <c r="BC60" s="5818"/>
      <c r="BD60" s="5786"/>
      <c r="BE60" s="5806"/>
      <c r="BF60" s="5806"/>
      <c r="BG60" s="5806"/>
      <c r="BH60" s="5806"/>
      <c r="BI60" s="5806"/>
      <c r="BJ60" s="5806"/>
      <c r="BK60" s="5806"/>
      <c r="BL60" s="5806"/>
      <c r="BM60" s="5876"/>
      <c r="BN60" s="5876"/>
      <c r="BO60" s="5876"/>
      <c r="BP60" s="5876"/>
      <c r="BQ60" s="5876"/>
      <c r="BR60" s="5876"/>
      <c r="BS60" s="5876"/>
      <c r="BT60" s="5876"/>
      <c r="BU60" s="5873"/>
      <c r="BV60" s="5874"/>
      <c r="BW60" s="5874"/>
      <c r="BX60" s="5874"/>
      <c r="BY60" s="5874"/>
      <c r="BZ60" s="5874"/>
      <c r="CA60" s="5874"/>
      <c r="CB60" s="5875"/>
      <c r="CC60" s="183"/>
      <c r="CD60" s="157"/>
      <c r="CE60" s="142"/>
    </row>
    <row r="61" spans="1:83" ht="12" customHeight="1">
      <c r="A61" s="142"/>
      <c r="B61" s="151"/>
      <c r="C61" s="5720">
        <v>12</v>
      </c>
      <c r="D61" s="5721"/>
      <c r="E61" s="5770" t="s">
        <v>370</v>
      </c>
      <c r="F61" s="5771"/>
      <c r="G61" s="5771"/>
      <c r="H61" s="5771"/>
      <c r="I61" s="5771"/>
      <c r="J61" s="5771"/>
      <c r="K61" s="5771"/>
      <c r="L61" s="5771"/>
      <c r="M61" s="5771"/>
      <c r="N61" s="5771"/>
      <c r="O61" s="5771"/>
      <c r="P61" s="5771"/>
      <c r="Q61" s="5772"/>
      <c r="R61" s="191"/>
      <c r="S61" s="5720" t="s">
        <v>371</v>
      </c>
      <c r="T61" s="5764"/>
      <c r="U61" s="5721"/>
      <c r="V61" s="5720" t="s">
        <v>318</v>
      </c>
      <c r="W61" s="5764"/>
      <c r="X61" s="5721"/>
      <c r="Y61" s="5720">
        <v>1</v>
      </c>
      <c r="Z61" s="5721"/>
      <c r="AA61" s="5720" t="s">
        <v>36</v>
      </c>
      <c r="AB61" s="5764"/>
      <c r="AC61" s="5721"/>
      <c r="AD61" s="5746">
        <v>1</v>
      </c>
      <c r="AE61" s="5747"/>
      <c r="AF61" s="5728">
        <v>18</v>
      </c>
      <c r="AG61" s="5729"/>
      <c r="AH61" s="5728">
        <v>40</v>
      </c>
      <c r="AI61" s="5729"/>
      <c r="AJ61" s="5730">
        <v>2.8</v>
      </c>
      <c r="AK61" s="5731"/>
      <c r="AL61" s="5732">
        <f t="shared" ref="AL61:AL65" si="2">AF61*AH61</f>
        <v>720</v>
      </c>
      <c r="AM61" s="5733"/>
      <c r="AN61" s="5734"/>
      <c r="AO61" s="5735">
        <f>SUM(AL61:AN65)</f>
        <v>3320</v>
      </c>
      <c r="AP61" s="5736"/>
      <c r="AQ61" s="5737"/>
      <c r="AR61" s="5744" t="s">
        <v>352</v>
      </c>
      <c r="AS61" s="5717"/>
      <c r="AT61" s="5744" t="s">
        <v>36</v>
      </c>
      <c r="AU61" s="5717"/>
      <c r="AV61" s="5781"/>
      <c r="AW61" s="5782"/>
      <c r="AX61" s="5787" t="s">
        <v>332</v>
      </c>
      <c r="AY61" s="5890"/>
      <c r="AZ61" s="5890"/>
      <c r="BA61" s="5890"/>
      <c r="BB61" s="5890"/>
      <c r="BC61" s="5890"/>
      <c r="BD61" s="5891"/>
      <c r="BE61" s="5696"/>
      <c r="BF61" s="5697"/>
      <c r="BG61" s="5696"/>
      <c r="BH61" s="5697"/>
      <c r="BI61" s="5696"/>
      <c r="BJ61" s="5697"/>
      <c r="BK61" s="5696"/>
      <c r="BL61" s="5697"/>
      <c r="BM61" s="5700">
        <v>43647</v>
      </c>
      <c r="BN61" s="5701"/>
      <c r="BO61" s="5704">
        <v>43823</v>
      </c>
      <c r="BP61" s="5705"/>
      <c r="BQ61" s="5704">
        <v>43871</v>
      </c>
      <c r="BR61" s="5705"/>
      <c r="BS61" s="5704">
        <v>43900</v>
      </c>
      <c r="BT61" s="5705"/>
      <c r="BU61" s="5881"/>
      <c r="BV61" s="5882"/>
      <c r="BW61" s="5882"/>
      <c r="BX61" s="5882"/>
      <c r="BY61" s="5882"/>
      <c r="BZ61" s="5882"/>
      <c r="CA61" s="5882"/>
      <c r="CB61" s="5883"/>
      <c r="CC61" s="183"/>
      <c r="CD61" s="157"/>
      <c r="CE61" s="142"/>
    </row>
    <row r="62" spans="1:83" ht="12" customHeight="1">
      <c r="A62" s="142"/>
      <c r="B62" s="151"/>
      <c r="C62" s="5596"/>
      <c r="D62" s="5597"/>
      <c r="E62" s="5773"/>
      <c r="F62" s="5774"/>
      <c r="G62" s="5774"/>
      <c r="H62" s="5774"/>
      <c r="I62" s="5774"/>
      <c r="J62" s="5774"/>
      <c r="K62" s="5774"/>
      <c r="L62" s="5774"/>
      <c r="M62" s="5774"/>
      <c r="N62" s="5774"/>
      <c r="O62" s="5774"/>
      <c r="P62" s="5774"/>
      <c r="Q62" s="5775"/>
      <c r="R62" s="176" t="s">
        <v>372</v>
      </c>
      <c r="S62" s="5596"/>
      <c r="T62" s="5606"/>
      <c r="U62" s="5597"/>
      <c r="V62" s="5596"/>
      <c r="W62" s="5606"/>
      <c r="X62" s="5597"/>
      <c r="Y62" s="5596"/>
      <c r="Z62" s="5597"/>
      <c r="AA62" s="5596"/>
      <c r="AB62" s="5606"/>
      <c r="AC62" s="5597"/>
      <c r="AD62" s="5651">
        <v>2</v>
      </c>
      <c r="AE62" s="5652"/>
      <c r="AF62" s="5653">
        <v>18</v>
      </c>
      <c r="AG62" s="5654"/>
      <c r="AH62" s="5653">
        <v>40</v>
      </c>
      <c r="AI62" s="5654"/>
      <c r="AJ62" s="5651">
        <v>4.5</v>
      </c>
      <c r="AK62" s="5652"/>
      <c r="AL62" s="5657">
        <f t="shared" si="2"/>
        <v>720</v>
      </c>
      <c r="AM62" s="5658"/>
      <c r="AN62" s="5659"/>
      <c r="AO62" s="5738"/>
      <c r="AP62" s="5739"/>
      <c r="AQ62" s="5740"/>
      <c r="AR62" s="5693"/>
      <c r="AS62" s="5678"/>
      <c r="AT62" s="5693"/>
      <c r="AU62" s="5678"/>
      <c r="AV62" s="5783"/>
      <c r="AW62" s="5784"/>
      <c r="AX62" s="5892"/>
      <c r="AY62" s="5893"/>
      <c r="AZ62" s="5893"/>
      <c r="BA62" s="5893"/>
      <c r="BB62" s="5893"/>
      <c r="BC62" s="5893"/>
      <c r="BD62" s="5894"/>
      <c r="BE62" s="5667"/>
      <c r="BF62" s="5668"/>
      <c r="BG62" s="5667"/>
      <c r="BH62" s="5668"/>
      <c r="BI62" s="5667"/>
      <c r="BJ62" s="5668"/>
      <c r="BK62" s="5667"/>
      <c r="BL62" s="5668"/>
      <c r="BM62" s="5669"/>
      <c r="BN62" s="5670"/>
      <c r="BO62" s="5671"/>
      <c r="BP62" s="5672"/>
      <c r="BQ62" s="5671"/>
      <c r="BR62" s="5672"/>
      <c r="BS62" s="5671"/>
      <c r="BT62" s="5672"/>
      <c r="BU62" s="5884"/>
      <c r="BV62" s="5885"/>
      <c r="BW62" s="5885"/>
      <c r="BX62" s="5885"/>
      <c r="BY62" s="5885"/>
      <c r="BZ62" s="5885"/>
      <c r="CA62" s="5885"/>
      <c r="CB62" s="5886"/>
      <c r="CC62" s="183"/>
      <c r="CD62" s="157"/>
      <c r="CE62" s="142"/>
    </row>
    <row r="63" spans="1:83" ht="12" customHeight="1">
      <c r="A63" s="142"/>
      <c r="B63" s="151"/>
      <c r="C63" s="5596"/>
      <c r="D63" s="5597"/>
      <c r="E63" s="5773"/>
      <c r="F63" s="5774"/>
      <c r="G63" s="5774"/>
      <c r="H63" s="5774"/>
      <c r="I63" s="5774"/>
      <c r="J63" s="5774"/>
      <c r="K63" s="5774"/>
      <c r="L63" s="5774"/>
      <c r="M63" s="5774"/>
      <c r="N63" s="5774"/>
      <c r="O63" s="5774"/>
      <c r="P63" s="5774"/>
      <c r="Q63" s="5775"/>
      <c r="R63" s="176" t="s">
        <v>373</v>
      </c>
      <c r="S63" s="5596"/>
      <c r="T63" s="5606"/>
      <c r="U63" s="5597"/>
      <c r="V63" s="5596"/>
      <c r="W63" s="5606"/>
      <c r="X63" s="5597"/>
      <c r="Y63" s="5596"/>
      <c r="Z63" s="5597"/>
      <c r="AA63" s="5596"/>
      <c r="AB63" s="5606"/>
      <c r="AC63" s="5597"/>
      <c r="AD63" s="5651">
        <v>3</v>
      </c>
      <c r="AE63" s="5652"/>
      <c r="AF63" s="5653">
        <v>18</v>
      </c>
      <c r="AG63" s="5654"/>
      <c r="AH63" s="5653">
        <v>40</v>
      </c>
      <c r="AI63" s="5654"/>
      <c r="AJ63" s="5651">
        <v>2.5</v>
      </c>
      <c r="AK63" s="5652"/>
      <c r="AL63" s="5657">
        <f t="shared" si="2"/>
        <v>720</v>
      </c>
      <c r="AM63" s="5658"/>
      <c r="AN63" s="5659"/>
      <c r="AO63" s="5738"/>
      <c r="AP63" s="5739"/>
      <c r="AQ63" s="5740"/>
      <c r="AR63" s="5693"/>
      <c r="AS63" s="5678"/>
      <c r="AT63" s="5693"/>
      <c r="AU63" s="5678"/>
      <c r="AV63" s="5783"/>
      <c r="AW63" s="5784"/>
      <c r="AX63" s="5892"/>
      <c r="AY63" s="5893"/>
      <c r="AZ63" s="5893"/>
      <c r="BA63" s="5893"/>
      <c r="BB63" s="5893"/>
      <c r="BC63" s="5893"/>
      <c r="BD63" s="5894"/>
      <c r="BE63" s="5667"/>
      <c r="BF63" s="5668"/>
      <c r="BG63" s="5667"/>
      <c r="BH63" s="5668"/>
      <c r="BI63" s="5667"/>
      <c r="BJ63" s="5668"/>
      <c r="BK63" s="5667"/>
      <c r="BL63" s="5668"/>
      <c r="BM63" s="5669"/>
      <c r="BN63" s="5670"/>
      <c r="BO63" s="5671"/>
      <c r="BP63" s="5672"/>
      <c r="BQ63" s="5671"/>
      <c r="BR63" s="5672"/>
      <c r="BS63" s="5671"/>
      <c r="BT63" s="5672"/>
      <c r="BU63" s="5884"/>
      <c r="BV63" s="5885"/>
      <c r="BW63" s="5885"/>
      <c r="BX63" s="5885"/>
      <c r="BY63" s="5885"/>
      <c r="BZ63" s="5885"/>
      <c r="CA63" s="5885"/>
      <c r="CB63" s="5886"/>
      <c r="CC63" s="183"/>
      <c r="CD63" s="157"/>
      <c r="CE63" s="142"/>
    </row>
    <row r="64" spans="1:83" ht="12" customHeight="1">
      <c r="A64" s="142"/>
      <c r="B64" s="151"/>
      <c r="C64" s="5596"/>
      <c r="D64" s="5597"/>
      <c r="E64" s="5773"/>
      <c r="F64" s="5774"/>
      <c r="G64" s="5774"/>
      <c r="H64" s="5774"/>
      <c r="I64" s="5774"/>
      <c r="J64" s="5774"/>
      <c r="K64" s="5774"/>
      <c r="L64" s="5774"/>
      <c r="M64" s="5774"/>
      <c r="N64" s="5774"/>
      <c r="O64" s="5774"/>
      <c r="P64" s="5774"/>
      <c r="Q64" s="5775"/>
      <c r="R64" s="176" t="s">
        <v>334</v>
      </c>
      <c r="S64" s="5596"/>
      <c r="T64" s="5606"/>
      <c r="U64" s="5597"/>
      <c r="V64" s="5596"/>
      <c r="W64" s="5606"/>
      <c r="X64" s="5597"/>
      <c r="Y64" s="5596"/>
      <c r="Z64" s="5597"/>
      <c r="AA64" s="5596"/>
      <c r="AB64" s="5606"/>
      <c r="AC64" s="5597"/>
      <c r="AD64" s="5651">
        <v>4</v>
      </c>
      <c r="AE64" s="5652"/>
      <c r="AF64" s="5653">
        <v>18</v>
      </c>
      <c r="AG64" s="5654"/>
      <c r="AH64" s="5653">
        <v>40</v>
      </c>
      <c r="AI64" s="5654"/>
      <c r="AJ64" s="5651">
        <v>4.5</v>
      </c>
      <c r="AK64" s="5652"/>
      <c r="AL64" s="5657">
        <f t="shared" si="2"/>
        <v>720</v>
      </c>
      <c r="AM64" s="5658"/>
      <c r="AN64" s="5659"/>
      <c r="AO64" s="5738"/>
      <c r="AP64" s="5739"/>
      <c r="AQ64" s="5740"/>
      <c r="AR64" s="5693"/>
      <c r="AS64" s="5678"/>
      <c r="AT64" s="5693"/>
      <c r="AU64" s="5678"/>
      <c r="AV64" s="5783"/>
      <c r="AW64" s="5784"/>
      <c r="AX64" s="5892"/>
      <c r="AY64" s="5893"/>
      <c r="AZ64" s="5893"/>
      <c r="BA64" s="5893"/>
      <c r="BB64" s="5893"/>
      <c r="BC64" s="5893"/>
      <c r="BD64" s="5894"/>
      <c r="BE64" s="5667"/>
      <c r="BF64" s="5668"/>
      <c r="BG64" s="5667"/>
      <c r="BH64" s="5668"/>
      <c r="BI64" s="5667"/>
      <c r="BJ64" s="5668"/>
      <c r="BK64" s="5667"/>
      <c r="BL64" s="5668"/>
      <c r="BM64" s="5669"/>
      <c r="BN64" s="5670"/>
      <c r="BO64" s="5671"/>
      <c r="BP64" s="5672"/>
      <c r="BQ64" s="5671"/>
      <c r="BR64" s="5672"/>
      <c r="BS64" s="5671"/>
      <c r="BT64" s="5672"/>
      <c r="BU64" s="5884"/>
      <c r="BV64" s="5885"/>
      <c r="BW64" s="5885"/>
      <c r="BX64" s="5885"/>
      <c r="BY64" s="5885"/>
      <c r="BZ64" s="5885"/>
      <c r="CA64" s="5885"/>
      <c r="CB64" s="5886"/>
      <c r="CC64" s="183"/>
      <c r="CD64" s="157"/>
      <c r="CE64" s="142"/>
    </row>
    <row r="65" spans="1:100" ht="12" customHeight="1">
      <c r="A65" s="142"/>
      <c r="B65" s="151"/>
      <c r="C65" s="5598"/>
      <c r="D65" s="5599"/>
      <c r="E65" s="5776"/>
      <c r="F65" s="5777"/>
      <c r="G65" s="5777"/>
      <c r="H65" s="5777"/>
      <c r="I65" s="5777"/>
      <c r="J65" s="5777"/>
      <c r="K65" s="5777"/>
      <c r="L65" s="5777"/>
      <c r="M65" s="5777"/>
      <c r="N65" s="5777"/>
      <c r="O65" s="5777"/>
      <c r="P65" s="5777"/>
      <c r="Q65" s="5778"/>
      <c r="R65" s="177"/>
      <c r="S65" s="5596"/>
      <c r="T65" s="5606"/>
      <c r="U65" s="5597"/>
      <c r="V65" s="5598"/>
      <c r="W65" s="5607"/>
      <c r="X65" s="5599"/>
      <c r="Y65" s="5598"/>
      <c r="Z65" s="5599"/>
      <c r="AA65" s="5598"/>
      <c r="AB65" s="5607"/>
      <c r="AC65" s="5599"/>
      <c r="AD65" s="5660" t="s">
        <v>374</v>
      </c>
      <c r="AE65" s="5661"/>
      <c r="AF65" s="5748">
        <v>11</v>
      </c>
      <c r="AG65" s="5749"/>
      <c r="AH65" s="5748">
        <v>40</v>
      </c>
      <c r="AI65" s="5749"/>
      <c r="AJ65" s="5660"/>
      <c r="AK65" s="5661"/>
      <c r="AL65" s="5752">
        <f t="shared" si="2"/>
        <v>440</v>
      </c>
      <c r="AM65" s="5753"/>
      <c r="AN65" s="5754"/>
      <c r="AO65" s="5741"/>
      <c r="AP65" s="5742"/>
      <c r="AQ65" s="5743"/>
      <c r="AR65" s="5745"/>
      <c r="AS65" s="5719"/>
      <c r="AT65" s="5745"/>
      <c r="AU65" s="5719"/>
      <c r="AV65" s="5785"/>
      <c r="AW65" s="5786"/>
      <c r="AX65" s="5895"/>
      <c r="AY65" s="5896"/>
      <c r="AZ65" s="5896"/>
      <c r="BA65" s="5896"/>
      <c r="BB65" s="5896"/>
      <c r="BC65" s="5896"/>
      <c r="BD65" s="5897"/>
      <c r="BE65" s="5698"/>
      <c r="BF65" s="5699"/>
      <c r="BG65" s="5698"/>
      <c r="BH65" s="5699"/>
      <c r="BI65" s="5698"/>
      <c r="BJ65" s="5699"/>
      <c r="BK65" s="5698"/>
      <c r="BL65" s="5699"/>
      <c r="BM65" s="5702"/>
      <c r="BN65" s="5703"/>
      <c r="BO65" s="5706"/>
      <c r="BP65" s="5707"/>
      <c r="BQ65" s="5706"/>
      <c r="BR65" s="5707"/>
      <c r="BS65" s="5706"/>
      <c r="BT65" s="5707"/>
      <c r="BU65" s="5887"/>
      <c r="BV65" s="5888"/>
      <c r="BW65" s="5888"/>
      <c r="BX65" s="5888"/>
      <c r="BY65" s="5888"/>
      <c r="BZ65" s="5888"/>
      <c r="CA65" s="5888"/>
      <c r="CB65" s="5889"/>
      <c r="CC65" s="183"/>
      <c r="CD65" s="157"/>
      <c r="CE65" s="142"/>
    </row>
    <row r="66" spans="1:100" ht="12" customHeight="1">
      <c r="A66" s="142"/>
      <c r="B66" s="151"/>
      <c r="C66" s="5720">
        <v>13</v>
      </c>
      <c r="D66" s="5721"/>
      <c r="E66" s="5770" t="s">
        <v>375</v>
      </c>
      <c r="F66" s="5771"/>
      <c r="G66" s="5771"/>
      <c r="H66" s="5771"/>
      <c r="I66" s="5771"/>
      <c r="J66" s="5771"/>
      <c r="K66" s="5771"/>
      <c r="L66" s="5771"/>
      <c r="M66" s="5771"/>
      <c r="N66" s="5771"/>
      <c r="O66" s="5771"/>
      <c r="P66" s="5771"/>
      <c r="Q66" s="5772"/>
      <c r="R66" s="176"/>
      <c r="S66" s="5596"/>
      <c r="T66" s="5606"/>
      <c r="U66" s="5597"/>
      <c r="V66" s="5720" t="s">
        <v>318</v>
      </c>
      <c r="W66" s="5764"/>
      <c r="X66" s="5721"/>
      <c r="Y66" s="5720">
        <v>1</v>
      </c>
      <c r="Z66" s="5721"/>
      <c r="AA66" s="5720" t="s">
        <v>36</v>
      </c>
      <c r="AB66" s="5764"/>
      <c r="AC66" s="5721"/>
      <c r="AD66" s="5819">
        <v>1</v>
      </c>
      <c r="AE66" s="5820"/>
      <c r="AF66" s="5730">
        <v>6</v>
      </c>
      <c r="AG66" s="5731"/>
      <c r="AH66" s="5730">
        <v>6</v>
      </c>
      <c r="AI66" s="5731"/>
      <c r="AJ66" s="5819">
        <v>5</v>
      </c>
      <c r="AK66" s="5820"/>
      <c r="AL66" s="5796">
        <f>AF66*AH66</f>
        <v>36</v>
      </c>
      <c r="AM66" s="5797"/>
      <c r="AN66" s="5798"/>
      <c r="AO66" s="5735">
        <f>SUM(AL66:AN68)</f>
        <v>517.6</v>
      </c>
      <c r="AP66" s="5736"/>
      <c r="AQ66" s="5737"/>
      <c r="AR66" s="5877" t="s">
        <v>352</v>
      </c>
      <c r="AS66" s="5878"/>
      <c r="AT66" s="5877" t="s">
        <v>36</v>
      </c>
      <c r="AU66" s="5878"/>
      <c r="AV66" s="5900"/>
      <c r="AW66" s="5900"/>
      <c r="AX66" s="5901" t="s">
        <v>178</v>
      </c>
      <c r="AY66" s="5901"/>
      <c r="AZ66" s="5901"/>
      <c r="BA66" s="5901"/>
      <c r="BB66" s="5901"/>
      <c r="BC66" s="5901"/>
      <c r="BD66" s="5901"/>
      <c r="BE66" s="5806"/>
      <c r="BF66" s="5806"/>
      <c r="BG66" s="5806"/>
      <c r="BH66" s="5806"/>
      <c r="BI66" s="5806"/>
      <c r="BJ66" s="5806"/>
      <c r="BK66" s="5806"/>
      <c r="BL66" s="5806"/>
      <c r="BM66" s="5876"/>
      <c r="BN66" s="5876"/>
      <c r="BO66" s="5876"/>
      <c r="BP66" s="5876"/>
      <c r="BQ66" s="5876"/>
      <c r="BR66" s="5876"/>
      <c r="BS66" s="5876"/>
      <c r="BT66" s="5876"/>
      <c r="BU66" s="5708"/>
      <c r="BV66" s="5800"/>
      <c r="BW66" s="5800"/>
      <c r="BX66" s="5800"/>
      <c r="BY66" s="5800"/>
      <c r="BZ66" s="5800"/>
      <c r="CA66" s="5800"/>
      <c r="CB66" s="5801"/>
      <c r="CC66" s="183"/>
      <c r="CD66" s="157"/>
      <c r="CE66" s="142"/>
    </row>
    <row r="67" spans="1:100" ht="12" customHeight="1">
      <c r="A67" s="142"/>
      <c r="B67" s="151"/>
      <c r="C67" s="5596"/>
      <c r="D67" s="5597"/>
      <c r="E67" s="5773"/>
      <c r="F67" s="5774"/>
      <c r="G67" s="5774"/>
      <c r="H67" s="5774"/>
      <c r="I67" s="5774"/>
      <c r="J67" s="5774"/>
      <c r="K67" s="5774"/>
      <c r="L67" s="5774"/>
      <c r="M67" s="5774"/>
      <c r="N67" s="5774"/>
      <c r="O67" s="5774"/>
      <c r="P67" s="5774"/>
      <c r="Q67" s="5775"/>
      <c r="R67" s="174" t="s">
        <v>376</v>
      </c>
      <c r="S67" s="5596"/>
      <c r="T67" s="5606"/>
      <c r="U67" s="5597"/>
      <c r="V67" s="5596"/>
      <c r="W67" s="5606"/>
      <c r="X67" s="5597"/>
      <c r="Y67" s="5596"/>
      <c r="Z67" s="5597"/>
      <c r="AA67" s="5596"/>
      <c r="AB67" s="5606"/>
      <c r="AC67" s="5597"/>
      <c r="AD67" s="5819">
        <v>1</v>
      </c>
      <c r="AE67" s="5820">
        <v>1</v>
      </c>
      <c r="AF67" s="5655">
        <v>6</v>
      </c>
      <c r="AG67" s="5656"/>
      <c r="AH67" s="5655">
        <v>6.6</v>
      </c>
      <c r="AI67" s="5656"/>
      <c r="AJ67" s="5694">
        <v>5</v>
      </c>
      <c r="AK67" s="5695"/>
      <c r="AL67" s="5796">
        <f t="shared" ref="AL67:AL68" si="3">AF67*AH67</f>
        <v>39.599999999999994</v>
      </c>
      <c r="AM67" s="5797"/>
      <c r="AN67" s="5798"/>
      <c r="AO67" s="5738"/>
      <c r="AP67" s="5739"/>
      <c r="AQ67" s="5740"/>
      <c r="AR67" s="5898"/>
      <c r="AS67" s="5899"/>
      <c r="AT67" s="5898"/>
      <c r="AU67" s="5899"/>
      <c r="AV67" s="5900"/>
      <c r="AW67" s="5900"/>
      <c r="AX67" s="5901"/>
      <c r="AY67" s="5901"/>
      <c r="AZ67" s="5901"/>
      <c r="BA67" s="5901"/>
      <c r="BB67" s="5901"/>
      <c r="BC67" s="5901"/>
      <c r="BD67" s="5901"/>
      <c r="BE67" s="5806"/>
      <c r="BF67" s="5806"/>
      <c r="BG67" s="5806"/>
      <c r="BH67" s="5806"/>
      <c r="BI67" s="5806"/>
      <c r="BJ67" s="5806"/>
      <c r="BK67" s="5806"/>
      <c r="BL67" s="5806"/>
      <c r="BM67" s="5876"/>
      <c r="BN67" s="5876"/>
      <c r="BO67" s="5876"/>
      <c r="BP67" s="5876"/>
      <c r="BQ67" s="5876"/>
      <c r="BR67" s="5876"/>
      <c r="BS67" s="5876"/>
      <c r="BT67" s="5876"/>
      <c r="BU67" s="5802"/>
      <c r="BV67" s="5674"/>
      <c r="BW67" s="5674"/>
      <c r="BX67" s="5674"/>
      <c r="BY67" s="5674"/>
      <c r="BZ67" s="5674"/>
      <c r="CA67" s="5674"/>
      <c r="CB67" s="5675"/>
      <c r="CC67" s="183"/>
      <c r="CD67" s="157"/>
      <c r="CE67" s="142"/>
    </row>
    <row r="68" spans="1:100" ht="12" customHeight="1">
      <c r="A68" s="142"/>
      <c r="B68" s="151"/>
      <c r="C68" s="5598"/>
      <c r="D68" s="5599"/>
      <c r="E68" s="5776"/>
      <c r="F68" s="5777"/>
      <c r="G68" s="5777"/>
      <c r="H68" s="5777"/>
      <c r="I68" s="5777"/>
      <c r="J68" s="5777"/>
      <c r="K68" s="5777"/>
      <c r="L68" s="5777"/>
      <c r="M68" s="5777"/>
      <c r="N68" s="5777"/>
      <c r="O68" s="5777"/>
      <c r="P68" s="5777"/>
      <c r="Q68" s="5778"/>
      <c r="R68" s="175" t="s">
        <v>377</v>
      </c>
      <c r="S68" s="5596"/>
      <c r="T68" s="5606"/>
      <c r="U68" s="5597"/>
      <c r="V68" s="5598"/>
      <c r="W68" s="5607"/>
      <c r="X68" s="5599"/>
      <c r="Y68" s="5598"/>
      <c r="Z68" s="5599"/>
      <c r="AA68" s="5598"/>
      <c r="AB68" s="5607"/>
      <c r="AC68" s="5599"/>
      <c r="AD68" s="5750">
        <v>1</v>
      </c>
      <c r="AE68" s="5751"/>
      <c r="AF68" s="5655">
        <v>13</v>
      </c>
      <c r="AG68" s="5656"/>
      <c r="AH68" s="5655">
        <v>34</v>
      </c>
      <c r="AI68" s="5656"/>
      <c r="AJ68" s="5694">
        <v>5</v>
      </c>
      <c r="AK68" s="5695"/>
      <c r="AL68" s="5796">
        <f t="shared" si="3"/>
        <v>442</v>
      </c>
      <c r="AM68" s="5797"/>
      <c r="AN68" s="5798"/>
      <c r="AO68" s="5741"/>
      <c r="AP68" s="5742"/>
      <c r="AQ68" s="5743"/>
      <c r="AR68" s="5879"/>
      <c r="AS68" s="5880"/>
      <c r="AT68" s="5879"/>
      <c r="AU68" s="5880"/>
      <c r="AV68" s="5901"/>
      <c r="AW68" s="5901"/>
      <c r="AX68" s="5901"/>
      <c r="AY68" s="5901"/>
      <c r="AZ68" s="5901"/>
      <c r="BA68" s="5901"/>
      <c r="BB68" s="5901"/>
      <c r="BC68" s="5901"/>
      <c r="BD68" s="5901"/>
      <c r="BE68" s="5806"/>
      <c r="BF68" s="5806"/>
      <c r="BG68" s="5806"/>
      <c r="BH68" s="5806"/>
      <c r="BI68" s="5806"/>
      <c r="BJ68" s="5806"/>
      <c r="BK68" s="5806"/>
      <c r="BL68" s="5806"/>
      <c r="BM68" s="5876"/>
      <c r="BN68" s="5876"/>
      <c r="BO68" s="5876"/>
      <c r="BP68" s="5876"/>
      <c r="BQ68" s="5876"/>
      <c r="BR68" s="5876"/>
      <c r="BS68" s="5876"/>
      <c r="BT68" s="5876"/>
      <c r="BU68" s="5845"/>
      <c r="BV68" s="5804"/>
      <c r="BW68" s="5804"/>
      <c r="BX68" s="5804"/>
      <c r="BY68" s="5804"/>
      <c r="BZ68" s="5804"/>
      <c r="CA68" s="5804"/>
      <c r="CB68" s="5805"/>
      <c r="CC68" s="183"/>
      <c r="CD68" s="157"/>
      <c r="CE68" s="142"/>
    </row>
    <row r="69" spans="1:100" ht="12" customHeight="1">
      <c r="A69" s="142"/>
      <c r="B69" s="151"/>
      <c r="C69" s="5720">
        <v>14</v>
      </c>
      <c r="D69" s="5721"/>
      <c r="E69" s="5770" t="s">
        <v>378</v>
      </c>
      <c r="F69" s="5771"/>
      <c r="G69" s="5771"/>
      <c r="H69" s="5771"/>
      <c r="I69" s="5771"/>
      <c r="J69" s="5771"/>
      <c r="K69" s="5771"/>
      <c r="L69" s="5771"/>
      <c r="M69" s="5771"/>
      <c r="N69" s="5771"/>
      <c r="O69" s="5771"/>
      <c r="P69" s="5771"/>
      <c r="Q69" s="5772"/>
      <c r="R69" s="174" t="s">
        <v>376</v>
      </c>
      <c r="S69" s="5596"/>
      <c r="T69" s="5606"/>
      <c r="U69" s="5597"/>
      <c r="V69" s="5720" t="s">
        <v>379</v>
      </c>
      <c r="W69" s="5764"/>
      <c r="X69" s="5721"/>
      <c r="Y69" s="5720">
        <v>1</v>
      </c>
      <c r="Z69" s="5721"/>
      <c r="AA69" s="5720" t="s">
        <v>380</v>
      </c>
      <c r="AB69" s="5764"/>
      <c r="AC69" s="5721"/>
      <c r="AD69" s="5746">
        <v>1</v>
      </c>
      <c r="AE69" s="5747"/>
      <c r="AF69" s="5728">
        <v>22</v>
      </c>
      <c r="AG69" s="5729"/>
      <c r="AH69" s="5728">
        <v>42</v>
      </c>
      <c r="AI69" s="5729"/>
      <c r="AJ69" s="5819" t="s">
        <v>381</v>
      </c>
      <c r="AK69" s="5820"/>
      <c r="AL69" s="5732">
        <f>AF69*AH69</f>
        <v>924</v>
      </c>
      <c r="AM69" s="5733"/>
      <c r="AN69" s="5734"/>
      <c r="AO69" s="5914">
        <f>SUM(AL69:AN70)</f>
        <v>924</v>
      </c>
      <c r="AP69" s="5915"/>
      <c r="AQ69" s="5916"/>
      <c r="AR69" s="5744" t="s">
        <v>382</v>
      </c>
      <c r="AS69" s="5717"/>
      <c r="AT69" s="5744" t="s">
        <v>337</v>
      </c>
      <c r="AU69" s="5717"/>
      <c r="AV69" s="5720" t="s">
        <v>383</v>
      </c>
      <c r="AW69" s="5721"/>
      <c r="AX69" s="5908" t="s">
        <v>384</v>
      </c>
      <c r="AY69" s="5909"/>
      <c r="AZ69" s="5909"/>
      <c r="BA69" s="5909"/>
      <c r="BB69" s="5909"/>
      <c r="BC69" s="5909"/>
      <c r="BD69" s="5910"/>
      <c r="BE69" s="5696"/>
      <c r="BF69" s="5697"/>
      <c r="BG69" s="5696"/>
      <c r="BH69" s="5697"/>
      <c r="BI69" s="5696"/>
      <c r="BJ69" s="5697"/>
      <c r="BK69" s="5696"/>
      <c r="BL69" s="5697"/>
      <c r="BM69" s="5902"/>
      <c r="BN69" s="5903"/>
      <c r="BO69" s="5902"/>
      <c r="BP69" s="5903"/>
      <c r="BQ69" s="5902"/>
      <c r="BR69" s="5903"/>
      <c r="BS69" s="5902"/>
      <c r="BT69" s="5903"/>
      <c r="BU69" s="5708"/>
      <c r="BV69" s="5904"/>
      <c r="BW69" s="5904"/>
      <c r="BX69" s="5904"/>
      <c r="BY69" s="5904"/>
      <c r="BZ69" s="5904"/>
      <c r="CA69" s="5904"/>
      <c r="CB69" s="5905"/>
      <c r="CC69" s="183"/>
      <c r="CD69" s="157"/>
      <c r="CE69" s="142"/>
    </row>
    <row r="70" spans="1:100" ht="12" customHeight="1">
      <c r="A70" s="142"/>
      <c r="B70" s="151"/>
      <c r="C70" s="5598"/>
      <c r="D70" s="5599"/>
      <c r="E70" s="5776"/>
      <c r="F70" s="5777"/>
      <c r="G70" s="5777"/>
      <c r="H70" s="5777"/>
      <c r="I70" s="5777"/>
      <c r="J70" s="5777"/>
      <c r="K70" s="5777"/>
      <c r="L70" s="5777"/>
      <c r="M70" s="5777"/>
      <c r="N70" s="5777"/>
      <c r="O70" s="5777"/>
      <c r="P70" s="5777"/>
      <c r="Q70" s="5778"/>
      <c r="R70" s="175" t="s">
        <v>377</v>
      </c>
      <c r="S70" s="5596"/>
      <c r="T70" s="5606"/>
      <c r="U70" s="5597"/>
      <c r="V70" s="5598"/>
      <c r="W70" s="5607"/>
      <c r="X70" s="5599"/>
      <c r="Y70" s="5598"/>
      <c r="Z70" s="5599"/>
      <c r="AA70" s="5598"/>
      <c r="AB70" s="5607"/>
      <c r="AC70" s="5599"/>
      <c r="AD70" s="5660"/>
      <c r="AE70" s="5661"/>
      <c r="AF70" s="5660"/>
      <c r="AG70" s="5661"/>
      <c r="AH70" s="5662"/>
      <c r="AI70" s="5663"/>
      <c r="AJ70" s="5660"/>
      <c r="AK70" s="5661"/>
      <c r="AL70" s="5664"/>
      <c r="AM70" s="5665"/>
      <c r="AN70" s="5666"/>
      <c r="AO70" s="5917"/>
      <c r="AP70" s="5918"/>
      <c r="AQ70" s="5919"/>
      <c r="AR70" s="5745"/>
      <c r="AS70" s="5719"/>
      <c r="AT70" s="5745"/>
      <c r="AU70" s="5719"/>
      <c r="AV70" s="5598"/>
      <c r="AW70" s="5599"/>
      <c r="AX70" s="5911"/>
      <c r="AY70" s="5912"/>
      <c r="AZ70" s="5912"/>
      <c r="BA70" s="5912"/>
      <c r="BB70" s="5912"/>
      <c r="BC70" s="5912"/>
      <c r="BD70" s="5913"/>
      <c r="BE70" s="5698"/>
      <c r="BF70" s="5699"/>
      <c r="BG70" s="5698"/>
      <c r="BH70" s="5699"/>
      <c r="BI70" s="5698"/>
      <c r="BJ70" s="5699"/>
      <c r="BK70" s="5698"/>
      <c r="BL70" s="5699"/>
      <c r="BM70" s="5865"/>
      <c r="BN70" s="5866"/>
      <c r="BO70" s="5865"/>
      <c r="BP70" s="5866"/>
      <c r="BQ70" s="5865"/>
      <c r="BR70" s="5866"/>
      <c r="BS70" s="5865"/>
      <c r="BT70" s="5866"/>
      <c r="BU70" s="5845"/>
      <c r="BV70" s="5906"/>
      <c r="BW70" s="5906"/>
      <c r="BX70" s="5906"/>
      <c r="BY70" s="5906"/>
      <c r="BZ70" s="5906"/>
      <c r="CA70" s="5906"/>
      <c r="CB70" s="5907"/>
      <c r="CC70" s="183"/>
      <c r="CD70" s="157"/>
      <c r="CE70" s="142"/>
    </row>
    <row r="71" spans="1:100" ht="12" customHeight="1">
      <c r="A71" s="142"/>
      <c r="B71" s="151"/>
      <c r="C71" s="5720">
        <v>15</v>
      </c>
      <c r="D71" s="5721"/>
      <c r="E71" s="5770" t="s">
        <v>385</v>
      </c>
      <c r="F71" s="5771"/>
      <c r="G71" s="5771"/>
      <c r="H71" s="5771"/>
      <c r="I71" s="5771"/>
      <c r="J71" s="5771"/>
      <c r="K71" s="5771"/>
      <c r="L71" s="5771"/>
      <c r="M71" s="5771"/>
      <c r="N71" s="5771"/>
      <c r="O71" s="5771"/>
      <c r="P71" s="5771"/>
      <c r="Q71" s="5772"/>
      <c r="R71" s="174" t="s">
        <v>376</v>
      </c>
      <c r="S71" s="5596"/>
      <c r="T71" s="5606"/>
      <c r="U71" s="5597"/>
      <c r="V71" s="5720" t="s">
        <v>318</v>
      </c>
      <c r="W71" s="5764"/>
      <c r="X71" s="5721"/>
      <c r="Y71" s="5720">
        <v>1</v>
      </c>
      <c r="Z71" s="5721"/>
      <c r="AA71" s="5720" t="s">
        <v>380</v>
      </c>
      <c r="AB71" s="5764"/>
      <c r="AC71" s="5721"/>
      <c r="AD71" s="5746">
        <v>1</v>
      </c>
      <c r="AE71" s="5747"/>
      <c r="AF71" s="5728">
        <v>24.5</v>
      </c>
      <c r="AG71" s="5729"/>
      <c r="AH71" s="5728">
        <v>32</v>
      </c>
      <c r="AI71" s="5729"/>
      <c r="AJ71" s="5819" t="s">
        <v>381</v>
      </c>
      <c r="AK71" s="5820"/>
      <c r="AL71" s="5732">
        <f>AF71*AH71</f>
        <v>784</v>
      </c>
      <c r="AM71" s="5733"/>
      <c r="AN71" s="5734"/>
      <c r="AO71" s="5914">
        <f>SUM(AL71:AN72)</f>
        <v>784</v>
      </c>
      <c r="AP71" s="5915"/>
      <c r="AQ71" s="5916"/>
      <c r="AR71" s="5744" t="s">
        <v>352</v>
      </c>
      <c r="AS71" s="5717"/>
      <c r="AT71" s="5744" t="s">
        <v>352</v>
      </c>
      <c r="AU71" s="5717"/>
      <c r="AV71" s="5720" t="s">
        <v>383</v>
      </c>
      <c r="AW71" s="5721"/>
      <c r="AX71" s="5908" t="s">
        <v>386</v>
      </c>
      <c r="AY71" s="5909"/>
      <c r="AZ71" s="5909"/>
      <c r="BA71" s="5909"/>
      <c r="BB71" s="5909"/>
      <c r="BC71" s="5909"/>
      <c r="BD71" s="5910"/>
      <c r="BE71" s="5696"/>
      <c r="BF71" s="5697"/>
      <c r="BG71" s="5696"/>
      <c r="BH71" s="5697"/>
      <c r="BI71" s="5696"/>
      <c r="BJ71" s="5697"/>
      <c r="BK71" s="5696"/>
      <c r="BL71" s="5697"/>
      <c r="BM71" s="5902"/>
      <c r="BN71" s="5903"/>
      <c r="BO71" s="5902"/>
      <c r="BP71" s="5903"/>
      <c r="BQ71" s="5902"/>
      <c r="BR71" s="5903"/>
      <c r="BS71" s="5902"/>
      <c r="BT71" s="5903"/>
      <c r="BU71" s="5870"/>
      <c r="BV71" s="5920"/>
      <c r="BW71" s="5920"/>
      <c r="BX71" s="5920"/>
      <c r="BY71" s="5920"/>
      <c r="BZ71" s="5920"/>
      <c r="CA71" s="5920"/>
      <c r="CB71" s="5921"/>
      <c r="CC71" s="183"/>
      <c r="CD71" s="157"/>
      <c r="CE71" s="142"/>
      <c r="CJ71" s="192"/>
      <c r="CK71" s="192"/>
      <c r="CL71" s="192"/>
      <c r="CM71" s="192"/>
      <c r="CN71" s="192"/>
      <c r="CO71" s="192"/>
      <c r="CP71" s="192"/>
      <c r="CQ71" s="192"/>
      <c r="CR71" s="192"/>
      <c r="CS71" s="192"/>
      <c r="CT71" s="192"/>
      <c r="CU71" s="192"/>
      <c r="CV71" s="192"/>
    </row>
    <row r="72" spans="1:100" ht="12" customHeight="1">
      <c r="A72" s="142"/>
      <c r="B72" s="151"/>
      <c r="C72" s="5598"/>
      <c r="D72" s="5599"/>
      <c r="E72" s="5776"/>
      <c r="F72" s="5777"/>
      <c r="G72" s="5777"/>
      <c r="H72" s="5777"/>
      <c r="I72" s="5777"/>
      <c r="J72" s="5777"/>
      <c r="K72" s="5777"/>
      <c r="L72" s="5777"/>
      <c r="M72" s="5777"/>
      <c r="N72" s="5777"/>
      <c r="O72" s="5777"/>
      <c r="P72" s="5777"/>
      <c r="Q72" s="5778"/>
      <c r="R72" s="175" t="s">
        <v>377</v>
      </c>
      <c r="S72" s="5596"/>
      <c r="T72" s="5606"/>
      <c r="U72" s="5597"/>
      <c r="V72" s="5598"/>
      <c r="W72" s="5607"/>
      <c r="X72" s="5599"/>
      <c r="Y72" s="5598"/>
      <c r="Z72" s="5599"/>
      <c r="AA72" s="5598"/>
      <c r="AB72" s="5607"/>
      <c r="AC72" s="5599"/>
      <c r="AD72" s="193"/>
      <c r="AE72" s="194"/>
      <c r="AF72" s="195"/>
      <c r="AG72" s="196"/>
      <c r="AH72" s="195"/>
      <c r="AI72" s="196"/>
      <c r="AJ72" s="193"/>
      <c r="AK72" s="194"/>
      <c r="AL72" s="197"/>
      <c r="AM72" s="198"/>
      <c r="AN72" s="199"/>
      <c r="AO72" s="5917"/>
      <c r="AP72" s="5918"/>
      <c r="AQ72" s="5919"/>
      <c r="AR72" s="5745"/>
      <c r="AS72" s="5719"/>
      <c r="AT72" s="5745"/>
      <c r="AU72" s="5719"/>
      <c r="AV72" s="5598"/>
      <c r="AW72" s="5599"/>
      <c r="AX72" s="5911"/>
      <c r="AY72" s="5912"/>
      <c r="AZ72" s="5912"/>
      <c r="BA72" s="5912"/>
      <c r="BB72" s="5912"/>
      <c r="BC72" s="5912"/>
      <c r="BD72" s="5913"/>
      <c r="BE72" s="5698"/>
      <c r="BF72" s="5699"/>
      <c r="BG72" s="5698"/>
      <c r="BH72" s="5699"/>
      <c r="BI72" s="5698"/>
      <c r="BJ72" s="5699"/>
      <c r="BK72" s="5698"/>
      <c r="BL72" s="5699"/>
      <c r="BM72" s="5865"/>
      <c r="BN72" s="5866"/>
      <c r="BO72" s="5865"/>
      <c r="BP72" s="5866"/>
      <c r="BQ72" s="5865"/>
      <c r="BR72" s="5866"/>
      <c r="BS72" s="5865"/>
      <c r="BT72" s="5866"/>
      <c r="BU72" s="5922"/>
      <c r="BV72" s="5923"/>
      <c r="BW72" s="5923"/>
      <c r="BX72" s="5923"/>
      <c r="BY72" s="5923"/>
      <c r="BZ72" s="5923"/>
      <c r="CA72" s="5923"/>
      <c r="CB72" s="5924"/>
      <c r="CC72" s="183"/>
      <c r="CD72" s="157"/>
      <c r="CE72" s="142"/>
      <c r="CJ72" s="192"/>
      <c r="CK72" s="192"/>
      <c r="CL72" s="192"/>
      <c r="CM72" s="192"/>
      <c r="CN72" s="192"/>
      <c r="CO72" s="192"/>
      <c r="CP72" s="192"/>
      <c r="CQ72" s="192"/>
      <c r="CR72" s="192"/>
      <c r="CS72" s="192"/>
      <c r="CT72" s="192"/>
      <c r="CU72" s="192"/>
      <c r="CV72" s="192"/>
    </row>
    <row r="73" spans="1:100" ht="12" customHeight="1">
      <c r="A73" s="142"/>
      <c r="B73" s="151"/>
      <c r="C73" s="5851">
        <v>16</v>
      </c>
      <c r="D73" s="5853"/>
      <c r="E73" s="5836" t="s">
        <v>387</v>
      </c>
      <c r="F73" s="5846"/>
      <c r="G73" s="5846"/>
      <c r="H73" s="5846"/>
      <c r="I73" s="5846"/>
      <c r="J73" s="5846"/>
      <c r="K73" s="5846"/>
      <c r="L73" s="5846"/>
      <c r="M73" s="5846"/>
      <c r="N73" s="5846"/>
      <c r="O73" s="5846"/>
      <c r="P73" s="5846"/>
      <c r="Q73" s="5847"/>
      <c r="R73" s="174" t="s">
        <v>388</v>
      </c>
      <c r="S73" s="5596"/>
      <c r="T73" s="5606"/>
      <c r="U73" s="5597"/>
      <c r="V73" s="5851" t="s">
        <v>379</v>
      </c>
      <c r="W73" s="5852"/>
      <c r="X73" s="5853"/>
      <c r="Y73" s="5851">
        <v>1</v>
      </c>
      <c r="Z73" s="5853"/>
      <c r="AA73" s="5851" t="s">
        <v>359</v>
      </c>
      <c r="AB73" s="5852"/>
      <c r="AC73" s="5853"/>
      <c r="AD73" s="5819">
        <v>1</v>
      </c>
      <c r="AE73" s="5820"/>
      <c r="AF73" s="5730">
        <v>25</v>
      </c>
      <c r="AG73" s="5731"/>
      <c r="AH73" s="5730">
        <v>55</v>
      </c>
      <c r="AI73" s="5731"/>
      <c r="AJ73" s="5819">
        <v>7.8</v>
      </c>
      <c r="AK73" s="5820"/>
      <c r="AL73" s="5796">
        <f>AF73*AH73</f>
        <v>1375</v>
      </c>
      <c r="AM73" s="5797"/>
      <c r="AN73" s="5798"/>
      <c r="AO73" s="5735">
        <f>SUM(AL73:AN74)</f>
        <v>1375</v>
      </c>
      <c r="AP73" s="5736"/>
      <c r="AQ73" s="5737"/>
      <c r="AR73" s="5933"/>
      <c r="AS73" s="5934"/>
      <c r="AT73" s="5933"/>
      <c r="AU73" s="5934"/>
      <c r="AV73" s="5925"/>
      <c r="AW73" s="5926"/>
      <c r="AX73" s="5937"/>
      <c r="AY73" s="5709"/>
      <c r="AZ73" s="5709"/>
      <c r="BA73" s="5709"/>
      <c r="BB73" s="5709"/>
      <c r="BC73" s="5709"/>
      <c r="BD73" s="5710"/>
      <c r="BE73" s="5925"/>
      <c r="BF73" s="5926"/>
      <c r="BG73" s="5925"/>
      <c r="BH73" s="5926"/>
      <c r="BI73" s="5925"/>
      <c r="BJ73" s="5926"/>
      <c r="BK73" s="5925"/>
      <c r="BL73" s="5926"/>
      <c r="BM73" s="5929"/>
      <c r="BN73" s="5930"/>
      <c r="BO73" s="5929"/>
      <c r="BP73" s="5930"/>
      <c r="BQ73" s="5929"/>
      <c r="BR73" s="5930"/>
      <c r="BS73" s="5929"/>
      <c r="BT73" s="5930"/>
      <c r="BU73" s="5870"/>
      <c r="BV73" s="5920"/>
      <c r="BW73" s="5920"/>
      <c r="BX73" s="5920"/>
      <c r="BY73" s="5920"/>
      <c r="BZ73" s="5920"/>
      <c r="CA73" s="5920"/>
      <c r="CB73" s="5921"/>
      <c r="CC73" s="183"/>
      <c r="CD73" s="157"/>
      <c r="CE73" s="142"/>
      <c r="CJ73" s="192"/>
      <c r="CK73" s="192"/>
      <c r="CL73" s="192"/>
      <c r="CM73" s="192"/>
      <c r="CN73" s="192"/>
      <c r="CO73" s="192"/>
      <c r="CP73" s="192"/>
      <c r="CQ73" s="192"/>
      <c r="CR73" s="192"/>
      <c r="CS73" s="192"/>
      <c r="CT73" s="192"/>
      <c r="CU73" s="192"/>
      <c r="CV73" s="192"/>
    </row>
    <row r="74" spans="1:100" ht="12" customHeight="1">
      <c r="A74" s="142"/>
      <c r="B74" s="151"/>
      <c r="C74" s="5854"/>
      <c r="D74" s="5856"/>
      <c r="E74" s="5848"/>
      <c r="F74" s="5849"/>
      <c r="G74" s="5849"/>
      <c r="H74" s="5849"/>
      <c r="I74" s="5849"/>
      <c r="J74" s="5849"/>
      <c r="K74" s="5849"/>
      <c r="L74" s="5849"/>
      <c r="M74" s="5849"/>
      <c r="N74" s="5849"/>
      <c r="O74" s="5849"/>
      <c r="P74" s="5849"/>
      <c r="Q74" s="5850"/>
      <c r="R74" s="175" t="s">
        <v>349</v>
      </c>
      <c r="S74" s="5596"/>
      <c r="T74" s="5606"/>
      <c r="U74" s="5597"/>
      <c r="V74" s="5854"/>
      <c r="W74" s="5855"/>
      <c r="X74" s="5856"/>
      <c r="Y74" s="5854"/>
      <c r="Z74" s="5856"/>
      <c r="AA74" s="5854"/>
      <c r="AB74" s="5855"/>
      <c r="AC74" s="5856"/>
      <c r="AD74" s="200"/>
      <c r="AE74" s="201"/>
      <c r="AF74" s="202"/>
      <c r="AG74" s="203"/>
      <c r="AH74" s="202"/>
      <c r="AI74" s="203"/>
      <c r="AJ74" s="200"/>
      <c r="AK74" s="201"/>
      <c r="AL74" s="204"/>
      <c r="AM74" s="205"/>
      <c r="AN74" s="206"/>
      <c r="AO74" s="5741"/>
      <c r="AP74" s="5742"/>
      <c r="AQ74" s="5743"/>
      <c r="AR74" s="5935"/>
      <c r="AS74" s="5936"/>
      <c r="AT74" s="5935"/>
      <c r="AU74" s="5936"/>
      <c r="AV74" s="5927"/>
      <c r="AW74" s="5928"/>
      <c r="AX74" s="5713"/>
      <c r="AY74" s="5714"/>
      <c r="AZ74" s="5714"/>
      <c r="BA74" s="5714"/>
      <c r="BB74" s="5714"/>
      <c r="BC74" s="5714"/>
      <c r="BD74" s="5715"/>
      <c r="BE74" s="5927"/>
      <c r="BF74" s="5928"/>
      <c r="BG74" s="5927"/>
      <c r="BH74" s="5928"/>
      <c r="BI74" s="5927"/>
      <c r="BJ74" s="5928"/>
      <c r="BK74" s="5927"/>
      <c r="BL74" s="5928"/>
      <c r="BM74" s="5931"/>
      <c r="BN74" s="5932"/>
      <c r="BO74" s="5931"/>
      <c r="BP74" s="5932"/>
      <c r="BQ74" s="5931"/>
      <c r="BR74" s="5932"/>
      <c r="BS74" s="5931"/>
      <c r="BT74" s="5932"/>
      <c r="BU74" s="5922"/>
      <c r="BV74" s="5923"/>
      <c r="BW74" s="5923"/>
      <c r="BX74" s="5923"/>
      <c r="BY74" s="5923"/>
      <c r="BZ74" s="5923"/>
      <c r="CA74" s="5923"/>
      <c r="CB74" s="5924"/>
      <c r="CC74" s="183"/>
      <c r="CD74" s="157"/>
      <c r="CE74" s="142"/>
      <c r="CJ74" s="192"/>
      <c r="CK74" s="192"/>
      <c r="CL74" s="192"/>
      <c r="CM74" s="192"/>
      <c r="CN74" s="192"/>
      <c r="CO74" s="192"/>
      <c r="CP74" s="192"/>
      <c r="CQ74" s="192"/>
      <c r="CR74" s="192"/>
      <c r="CS74" s="192"/>
      <c r="CT74" s="192"/>
      <c r="CU74" s="192"/>
      <c r="CV74" s="192"/>
    </row>
    <row r="75" spans="1:100" ht="12" customHeight="1">
      <c r="A75" s="142"/>
      <c r="B75" s="151"/>
      <c r="C75" s="5851">
        <v>17</v>
      </c>
      <c r="D75" s="5853"/>
      <c r="E75" s="5836" t="s">
        <v>389</v>
      </c>
      <c r="F75" s="5846"/>
      <c r="G75" s="5846"/>
      <c r="H75" s="5846"/>
      <c r="I75" s="5846"/>
      <c r="J75" s="5846"/>
      <c r="K75" s="5846"/>
      <c r="L75" s="5846"/>
      <c r="M75" s="5846"/>
      <c r="N75" s="5846"/>
      <c r="O75" s="5846"/>
      <c r="P75" s="5846"/>
      <c r="Q75" s="5847"/>
      <c r="R75" s="174" t="s">
        <v>342</v>
      </c>
      <c r="S75" s="180"/>
      <c r="T75" s="181"/>
      <c r="U75" s="182"/>
      <c r="V75" s="5851" t="s">
        <v>379</v>
      </c>
      <c r="W75" s="5852"/>
      <c r="X75" s="5853"/>
      <c r="Y75" s="5851">
        <v>1</v>
      </c>
      <c r="Z75" s="5853"/>
      <c r="AA75" s="5851" t="s">
        <v>36</v>
      </c>
      <c r="AB75" s="5852"/>
      <c r="AC75" s="5853"/>
      <c r="AD75" s="5819">
        <v>1</v>
      </c>
      <c r="AE75" s="5820"/>
      <c r="AF75" s="5730">
        <v>5</v>
      </c>
      <c r="AG75" s="5731"/>
      <c r="AH75" s="5730">
        <v>8</v>
      </c>
      <c r="AI75" s="5731"/>
      <c r="AJ75" s="5819">
        <v>4.7</v>
      </c>
      <c r="AK75" s="5820"/>
      <c r="AL75" s="5796">
        <f>AF75*AH75</f>
        <v>40</v>
      </c>
      <c r="AM75" s="5797"/>
      <c r="AN75" s="5798"/>
      <c r="AO75" s="5735">
        <f>SUM(AL75:AN76)</f>
        <v>40</v>
      </c>
      <c r="AP75" s="5736"/>
      <c r="AQ75" s="5737"/>
      <c r="AR75" s="5877" t="s">
        <v>352</v>
      </c>
      <c r="AS75" s="5878"/>
      <c r="AT75" s="5877" t="s">
        <v>352</v>
      </c>
      <c r="AU75" s="5878"/>
      <c r="AV75" s="207"/>
      <c r="AW75" s="208"/>
      <c r="AX75" s="209"/>
      <c r="AY75" s="210"/>
      <c r="AZ75" s="210"/>
      <c r="BA75" s="210"/>
      <c r="BB75" s="210"/>
      <c r="BC75" s="210"/>
      <c r="BD75" s="211"/>
      <c r="BE75" s="207"/>
      <c r="BF75" s="208"/>
      <c r="BG75" s="207"/>
      <c r="BH75" s="208"/>
      <c r="BI75" s="207"/>
      <c r="BJ75" s="208"/>
      <c r="BK75" s="207"/>
      <c r="BL75" s="208"/>
      <c r="BM75" s="212"/>
      <c r="BN75" s="213"/>
      <c r="BO75" s="212"/>
      <c r="BP75" s="213"/>
      <c r="BQ75" s="212"/>
      <c r="BR75" s="213"/>
      <c r="BS75" s="212"/>
      <c r="BT75" s="213"/>
      <c r="BU75" s="214"/>
      <c r="BV75" s="215"/>
      <c r="BW75" s="215"/>
      <c r="BX75" s="215"/>
      <c r="BY75" s="215"/>
      <c r="BZ75" s="215"/>
      <c r="CA75" s="215"/>
      <c r="CB75" s="216"/>
      <c r="CC75" s="183"/>
      <c r="CD75" s="157"/>
      <c r="CE75" s="142"/>
      <c r="CJ75" s="192"/>
      <c r="CK75" s="192"/>
      <c r="CL75" s="192"/>
      <c r="CM75" s="192"/>
      <c r="CN75" s="192"/>
      <c r="CO75" s="192"/>
      <c r="CP75" s="192"/>
      <c r="CQ75" s="192"/>
      <c r="CR75" s="192"/>
      <c r="CS75" s="192"/>
      <c r="CT75" s="192"/>
      <c r="CU75" s="192"/>
      <c r="CV75" s="192"/>
    </row>
    <row r="76" spans="1:100" ht="12" customHeight="1">
      <c r="A76" s="142"/>
      <c r="B76" s="151"/>
      <c r="C76" s="5854"/>
      <c r="D76" s="5856"/>
      <c r="E76" s="5848"/>
      <c r="F76" s="5849"/>
      <c r="G76" s="5849"/>
      <c r="H76" s="5849"/>
      <c r="I76" s="5849"/>
      <c r="J76" s="5849"/>
      <c r="K76" s="5849"/>
      <c r="L76" s="5849"/>
      <c r="M76" s="5849"/>
      <c r="N76" s="5849"/>
      <c r="O76" s="5849"/>
      <c r="P76" s="5849"/>
      <c r="Q76" s="5850"/>
      <c r="R76" s="175" t="s">
        <v>343</v>
      </c>
      <c r="S76" s="180"/>
      <c r="T76" s="181"/>
      <c r="U76" s="182"/>
      <c r="V76" s="5854"/>
      <c r="W76" s="5855"/>
      <c r="X76" s="5856"/>
      <c r="Y76" s="5854"/>
      <c r="Z76" s="5856"/>
      <c r="AA76" s="5854"/>
      <c r="AB76" s="5855"/>
      <c r="AC76" s="5856"/>
      <c r="AD76" s="200"/>
      <c r="AE76" s="201"/>
      <c r="AF76" s="202"/>
      <c r="AG76" s="203"/>
      <c r="AH76" s="202"/>
      <c r="AI76" s="203"/>
      <c r="AJ76" s="200"/>
      <c r="AK76" s="201"/>
      <c r="AL76" s="204"/>
      <c r="AM76" s="205"/>
      <c r="AN76" s="206"/>
      <c r="AO76" s="5741"/>
      <c r="AP76" s="5742"/>
      <c r="AQ76" s="5743"/>
      <c r="AR76" s="5879"/>
      <c r="AS76" s="5880"/>
      <c r="AT76" s="5879"/>
      <c r="AU76" s="5880"/>
      <c r="AV76" s="207"/>
      <c r="AW76" s="208"/>
      <c r="AX76" s="209"/>
      <c r="AY76" s="210"/>
      <c r="AZ76" s="210"/>
      <c r="BA76" s="210"/>
      <c r="BB76" s="210"/>
      <c r="BC76" s="210"/>
      <c r="BD76" s="211"/>
      <c r="BE76" s="207"/>
      <c r="BF76" s="208"/>
      <c r="BG76" s="207"/>
      <c r="BH76" s="208"/>
      <c r="BI76" s="207"/>
      <c r="BJ76" s="208"/>
      <c r="BK76" s="207"/>
      <c r="BL76" s="208"/>
      <c r="BM76" s="212"/>
      <c r="BN76" s="213"/>
      <c r="BO76" s="212"/>
      <c r="BP76" s="213"/>
      <c r="BQ76" s="212"/>
      <c r="BR76" s="213"/>
      <c r="BS76" s="212"/>
      <c r="BT76" s="213"/>
      <c r="BU76" s="214"/>
      <c r="BV76" s="215"/>
      <c r="BW76" s="215"/>
      <c r="BX76" s="215"/>
      <c r="BY76" s="215"/>
      <c r="BZ76" s="215"/>
      <c r="CA76" s="215"/>
      <c r="CB76" s="216"/>
      <c r="CC76" s="183"/>
      <c r="CD76" s="157"/>
      <c r="CE76" s="142"/>
      <c r="CJ76" s="192"/>
      <c r="CK76" s="192"/>
      <c r="CL76" s="192"/>
      <c r="CM76" s="192"/>
      <c r="CN76" s="192"/>
      <c r="CO76" s="192"/>
      <c r="CP76" s="192"/>
      <c r="CQ76" s="192"/>
      <c r="CR76" s="192"/>
      <c r="CS76" s="192"/>
      <c r="CT76" s="192"/>
      <c r="CU76" s="192"/>
      <c r="CV76" s="192"/>
    </row>
    <row r="77" spans="1:100" ht="12" customHeight="1">
      <c r="A77" s="142"/>
      <c r="B77" s="151"/>
      <c r="C77" s="5851">
        <v>18</v>
      </c>
      <c r="D77" s="5853"/>
      <c r="E77" s="5836" t="s">
        <v>390</v>
      </c>
      <c r="F77" s="5846"/>
      <c r="G77" s="5846"/>
      <c r="H77" s="5846"/>
      <c r="I77" s="5846"/>
      <c r="J77" s="5846"/>
      <c r="K77" s="5846"/>
      <c r="L77" s="5846"/>
      <c r="M77" s="5846"/>
      <c r="N77" s="5846"/>
      <c r="O77" s="5846"/>
      <c r="P77" s="5846"/>
      <c r="Q77" s="5847"/>
      <c r="R77" s="174" t="s">
        <v>358</v>
      </c>
      <c r="S77" s="180"/>
      <c r="T77" s="181"/>
      <c r="U77" s="182"/>
      <c r="V77" s="5851" t="s">
        <v>318</v>
      </c>
      <c r="W77" s="5852"/>
      <c r="X77" s="5853"/>
      <c r="Y77" s="5851">
        <v>1</v>
      </c>
      <c r="Z77" s="5853"/>
      <c r="AA77" s="5851" t="s">
        <v>36</v>
      </c>
      <c r="AB77" s="5852"/>
      <c r="AC77" s="5853"/>
      <c r="AD77" s="5819">
        <v>1</v>
      </c>
      <c r="AE77" s="5820"/>
      <c r="AF77" s="5730">
        <v>5</v>
      </c>
      <c r="AG77" s="5731"/>
      <c r="AH77" s="5730">
        <v>5</v>
      </c>
      <c r="AI77" s="5731"/>
      <c r="AJ77" s="5819">
        <v>2.7</v>
      </c>
      <c r="AK77" s="5820"/>
      <c r="AL77" s="5796">
        <f>AF77*AH77</f>
        <v>25</v>
      </c>
      <c r="AM77" s="5797"/>
      <c r="AN77" s="5798"/>
      <c r="AO77" s="5735">
        <f>SUM(AL77:AN78)</f>
        <v>25</v>
      </c>
      <c r="AP77" s="5736"/>
      <c r="AQ77" s="5737"/>
      <c r="AR77" s="5877" t="s">
        <v>36</v>
      </c>
      <c r="AS77" s="5878"/>
      <c r="AT77" s="5877" t="s">
        <v>36</v>
      </c>
      <c r="AU77" s="5878"/>
      <c r="AV77" s="5925"/>
      <c r="AW77" s="5926"/>
      <c r="AX77" s="5937"/>
      <c r="AY77" s="5709"/>
      <c r="AZ77" s="5709"/>
      <c r="BA77" s="5709"/>
      <c r="BB77" s="5709"/>
      <c r="BC77" s="5709"/>
      <c r="BD77" s="5710"/>
      <c r="BE77" s="5925"/>
      <c r="BF77" s="5926"/>
      <c r="BG77" s="5925"/>
      <c r="BH77" s="5926"/>
      <c r="BI77" s="5925"/>
      <c r="BJ77" s="5926"/>
      <c r="BK77" s="5925"/>
      <c r="BL77" s="5926"/>
      <c r="BM77" s="5929"/>
      <c r="BN77" s="5930"/>
      <c r="BO77" s="5929"/>
      <c r="BP77" s="5930"/>
      <c r="BQ77" s="5929"/>
      <c r="BR77" s="5930"/>
      <c r="BS77" s="5929"/>
      <c r="BT77" s="5930"/>
      <c r="BU77" s="5870"/>
      <c r="BV77" s="5920"/>
      <c r="BW77" s="5920"/>
      <c r="BX77" s="5920"/>
      <c r="BY77" s="5920"/>
      <c r="BZ77" s="5920"/>
      <c r="CA77" s="5920"/>
      <c r="CB77" s="5921"/>
      <c r="CC77" s="183"/>
      <c r="CD77" s="157"/>
      <c r="CE77" s="142"/>
      <c r="CJ77" s="192"/>
      <c r="CK77" s="192"/>
      <c r="CL77" s="192"/>
      <c r="CM77" s="192"/>
      <c r="CN77" s="192"/>
      <c r="CO77" s="192"/>
      <c r="CP77" s="192"/>
      <c r="CQ77" s="192"/>
      <c r="CR77" s="192"/>
      <c r="CS77" s="192"/>
      <c r="CT77" s="192"/>
      <c r="CU77" s="192"/>
      <c r="CV77" s="192"/>
    </row>
    <row r="78" spans="1:100" ht="12" customHeight="1">
      <c r="A78" s="142"/>
      <c r="B78" s="151"/>
      <c r="C78" s="5854"/>
      <c r="D78" s="5856"/>
      <c r="E78" s="5848"/>
      <c r="F78" s="5849"/>
      <c r="G78" s="5849"/>
      <c r="H78" s="5849"/>
      <c r="I78" s="5849"/>
      <c r="J78" s="5849"/>
      <c r="K78" s="5849"/>
      <c r="L78" s="5849"/>
      <c r="M78" s="5849"/>
      <c r="N78" s="5849"/>
      <c r="O78" s="5849"/>
      <c r="P78" s="5849"/>
      <c r="Q78" s="5850"/>
      <c r="R78" s="175" t="s">
        <v>349</v>
      </c>
      <c r="S78" s="180"/>
      <c r="T78" s="181"/>
      <c r="U78" s="182"/>
      <c r="V78" s="5854"/>
      <c r="W78" s="5855"/>
      <c r="X78" s="5856"/>
      <c r="Y78" s="5854"/>
      <c r="Z78" s="5856"/>
      <c r="AA78" s="5854"/>
      <c r="AB78" s="5855"/>
      <c r="AC78" s="5856"/>
      <c r="AD78" s="200"/>
      <c r="AE78" s="201"/>
      <c r="AF78" s="202"/>
      <c r="AG78" s="203"/>
      <c r="AH78" s="202"/>
      <c r="AI78" s="203"/>
      <c r="AJ78" s="200"/>
      <c r="AK78" s="201"/>
      <c r="AL78" s="204"/>
      <c r="AM78" s="205"/>
      <c r="AN78" s="206"/>
      <c r="AO78" s="5741"/>
      <c r="AP78" s="5742"/>
      <c r="AQ78" s="5743"/>
      <c r="AR78" s="5879"/>
      <c r="AS78" s="5880"/>
      <c r="AT78" s="5879"/>
      <c r="AU78" s="5880"/>
      <c r="AV78" s="5927"/>
      <c r="AW78" s="5928"/>
      <c r="AX78" s="5713"/>
      <c r="AY78" s="5714"/>
      <c r="AZ78" s="5714"/>
      <c r="BA78" s="5714"/>
      <c r="BB78" s="5714"/>
      <c r="BC78" s="5714"/>
      <c r="BD78" s="5715"/>
      <c r="BE78" s="5927"/>
      <c r="BF78" s="5928"/>
      <c r="BG78" s="5927"/>
      <c r="BH78" s="5928"/>
      <c r="BI78" s="5927"/>
      <c r="BJ78" s="5928"/>
      <c r="BK78" s="5927"/>
      <c r="BL78" s="5928"/>
      <c r="BM78" s="5931"/>
      <c r="BN78" s="5932"/>
      <c r="BO78" s="5931"/>
      <c r="BP78" s="5932"/>
      <c r="BQ78" s="5931"/>
      <c r="BR78" s="5932"/>
      <c r="BS78" s="5931"/>
      <c r="BT78" s="5932"/>
      <c r="BU78" s="5922"/>
      <c r="BV78" s="5923"/>
      <c r="BW78" s="5923"/>
      <c r="BX78" s="5923"/>
      <c r="BY78" s="5923"/>
      <c r="BZ78" s="5923"/>
      <c r="CA78" s="5923"/>
      <c r="CB78" s="5924"/>
      <c r="CC78" s="183"/>
      <c r="CD78" s="157"/>
      <c r="CE78" s="142"/>
      <c r="CJ78" s="192"/>
      <c r="CK78" s="192"/>
      <c r="CL78" s="192"/>
      <c r="CM78" s="192"/>
      <c r="CN78" s="192"/>
      <c r="CO78" s="192"/>
      <c r="CP78" s="192"/>
      <c r="CQ78" s="192"/>
      <c r="CR78" s="192"/>
      <c r="CS78" s="192"/>
      <c r="CT78" s="192"/>
      <c r="CU78" s="192"/>
      <c r="CV78" s="192"/>
    </row>
    <row r="79" spans="1:100" ht="12" customHeight="1">
      <c r="A79" s="142"/>
      <c r="B79" s="151"/>
      <c r="C79" s="5720">
        <v>19</v>
      </c>
      <c r="D79" s="5721"/>
      <c r="E79" s="5836" t="s">
        <v>391</v>
      </c>
      <c r="F79" s="5846"/>
      <c r="G79" s="5846"/>
      <c r="H79" s="5846"/>
      <c r="I79" s="5846"/>
      <c r="J79" s="5846"/>
      <c r="K79" s="5846"/>
      <c r="L79" s="5846"/>
      <c r="M79" s="5846"/>
      <c r="N79" s="5846"/>
      <c r="O79" s="5846"/>
      <c r="P79" s="5846"/>
      <c r="Q79" s="5847"/>
      <c r="R79" s="174" t="s">
        <v>388</v>
      </c>
      <c r="S79" s="180"/>
      <c r="T79" s="181"/>
      <c r="U79" s="182"/>
      <c r="V79" s="5851" t="s">
        <v>318</v>
      </c>
      <c r="W79" s="5852"/>
      <c r="X79" s="5853"/>
      <c r="Y79" s="5851">
        <v>1</v>
      </c>
      <c r="Z79" s="5853"/>
      <c r="AA79" s="5851" t="s">
        <v>359</v>
      </c>
      <c r="AB79" s="5852"/>
      <c r="AC79" s="5853"/>
      <c r="AD79" s="5819">
        <v>1</v>
      </c>
      <c r="AE79" s="5820"/>
      <c r="AF79" s="5730">
        <v>7</v>
      </c>
      <c r="AG79" s="5731"/>
      <c r="AH79" s="5730">
        <v>14</v>
      </c>
      <c r="AI79" s="5731"/>
      <c r="AJ79" s="5819" t="s">
        <v>392</v>
      </c>
      <c r="AK79" s="5820"/>
      <c r="AL79" s="5796">
        <f>AF79*AH79</f>
        <v>98</v>
      </c>
      <c r="AM79" s="5797"/>
      <c r="AN79" s="5798"/>
      <c r="AO79" s="5735">
        <f>SUM(AL79:AN80)</f>
        <v>168</v>
      </c>
      <c r="AP79" s="5736"/>
      <c r="AQ79" s="5737"/>
      <c r="AR79" s="5877" t="s">
        <v>382</v>
      </c>
      <c r="AS79" s="5878"/>
      <c r="AT79" s="5877" t="s">
        <v>382</v>
      </c>
      <c r="AU79" s="5878"/>
      <c r="AV79" s="5925"/>
      <c r="AW79" s="5926"/>
      <c r="AX79" s="5937"/>
      <c r="AY79" s="5709"/>
      <c r="AZ79" s="5709"/>
      <c r="BA79" s="5709"/>
      <c r="BB79" s="5709"/>
      <c r="BC79" s="5709"/>
      <c r="BD79" s="5710"/>
      <c r="BE79" s="5925"/>
      <c r="BF79" s="5926"/>
      <c r="BG79" s="5925"/>
      <c r="BH79" s="5926"/>
      <c r="BI79" s="5925"/>
      <c r="BJ79" s="5926"/>
      <c r="BK79" s="5925"/>
      <c r="BL79" s="5926"/>
      <c r="BM79" s="5929"/>
      <c r="BN79" s="5930"/>
      <c r="BO79" s="5929"/>
      <c r="BP79" s="5930"/>
      <c r="BQ79" s="5929"/>
      <c r="BR79" s="5930"/>
      <c r="BS79" s="5929"/>
      <c r="BT79" s="5930"/>
      <c r="BU79" s="5870"/>
      <c r="BV79" s="5920"/>
      <c r="BW79" s="5920"/>
      <c r="BX79" s="5920"/>
      <c r="BY79" s="5920"/>
      <c r="BZ79" s="5920"/>
      <c r="CA79" s="5920"/>
      <c r="CB79" s="5921"/>
      <c r="CC79" s="183"/>
      <c r="CD79" s="157"/>
      <c r="CE79" s="142"/>
      <c r="CJ79" s="192"/>
      <c r="CK79" s="192"/>
      <c r="CL79" s="192"/>
      <c r="CM79" s="192"/>
      <c r="CN79" s="192"/>
      <c r="CO79" s="192"/>
      <c r="CP79" s="192"/>
      <c r="CQ79" s="192"/>
      <c r="CR79" s="192"/>
      <c r="CS79" s="192"/>
      <c r="CT79" s="192"/>
      <c r="CU79" s="192"/>
      <c r="CV79" s="192"/>
    </row>
    <row r="80" spans="1:100" ht="12" customHeight="1">
      <c r="A80" s="142"/>
      <c r="B80" s="151"/>
      <c r="C80" s="5598"/>
      <c r="D80" s="5599"/>
      <c r="E80" s="5848"/>
      <c r="F80" s="5849"/>
      <c r="G80" s="5849"/>
      <c r="H80" s="5849"/>
      <c r="I80" s="5849"/>
      <c r="J80" s="5849"/>
      <c r="K80" s="5849"/>
      <c r="L80" s="5849"/>
      <c r="M80" s="5849"/>
      <c r="N80" s="5849"/>
      <c r="O80" s="5849"/>
      <c r="P80" s="5849"/>
      <c r="Q80" s="5850"/>
      <c r="R80" s="175" t="s">
        <v>365</v>
      </c>
      <c r="S80" s="193"/>
      <c r="T80" s="217"/>
      <c r="U80" s="194"/>
      <c r="V80" s="5854"/>
      <c r="W80" s="5855"/>
      <c r="X80" s="5856"/>
      <c r="Y80" s="5854"/>
      <c r="Z80" s="5856"/>
      <c r="AA80" s="5854"/>
      <c r="AB80" s="5855"/>
      <c r="AC80" s="5856"/>
      <c r="AD80" s="5750">
        <v>2</v>
      </c>
      <c r="AE80" s="5751"/>
      <c r="AF80" s="5750">
        <v>7</v>
      </c>
      <c r="AG80" s="5751"/>
      <c r="AH80" s="5748">
        <v>10</v>
      </c>
      <c r="AI80" s="5749"/>
      <c r="AJ80" s="5750" t="s">
        <v>392</v>
      </c>
      <c r="AK80" s="5751"/>
      <c r="AL80" s="5752">
        <f>AF80*AH80</f>
        <v>70</v>
      </c>
      <c r="AM80" s="5753"/>
      <c r="AN80" s="5754"/>
      <c r="AO80" s="5741"/>
      <c r="AP80" s="5742"/>
      <c r="AQ80" s="5743"/>
      <c r="AR80" s="5879"/>
      <c r="AS80" s="5880"/>
      <c r="AT80" s="5879"/>
      <c r="AU80" s="5880"/>
      <c r="AV80" s="5927"/>
      <c r="AW80" s="5928"/>
      <c r="AX80" s="5713"/>
      <c r="AY80" s="5714"/>
      <c r="AZ80" s="5714"/>
      <c r="BA80" s="5714"/>
      <c r="BB80" s="5714"/>
      <c r="BC80" s="5714"/>
      <c r="BD80" s="5715"/>
      <c r="BE80" s="5927"/>
      <c r="BF80" s="5928"/>
      <c r="BG80" s="5927"/>
      <c r="BH80" s="5928"/>
      <c r="BI80" s="5927"/>
      <c r="BJ80" s="5928"/>
      <c r="BK80" s="5927"/>
      <c r="BL80" s="5928"/>
      <c r="BM80" s="5931"/>
      <c r="BN80" s="5932"/>
      <c r="BO80" s="5931"/>
      <c r="BP80" s="5932"/>
      <c r="BQ80" s="5931"/>
      <c r="BR80" s="5932"/>
      <c r="BS80" s="5931"/>
      <c r="BT80" s="5932"/>
      <c r="BU80" s="5922"/>
      <c r="BV80" s="5923"/>
      <c r="BW80" s="5923"/>
      <c r="BX80" s="5923"/>
      <c r="BY80" s="5923"/>
      <c r="BZ80" s="5923"/>
      <c r="CA80" s="5923"/>
      <c r="CB80" s="5924"/>
      <c r="CC80" s="183"/>
      <c r="CD80" s="157"/>
      <c r="CE80" s="142"/>
      <c r="CJ80" s="192"/>
      <c r="CK80" s="192"/>
      <c r="CL80" s="192"/>
      <c r="CM80" s="192"/>
      <c r="CN80" s="192"/>
      <c r="CO80" s="192"/>
      <c r="CP80" s="192"/>
      <c r="CQ80" s="192"/>
      <c r="CR80" s="192"/>
      <c r="CS80" s="192"/>
      <c r="CT80" s="192"/>
      <c r="CU80" s="192"/>
      <c r="CV80" s="192"/>
    </row>
    <row r="81" spans="1:100" ht="12" customHeight="1">
      <c r="A81" s="142"/>
      <c r="B81" s="151"/>
      <c r="C81" s="5596">
        <v>20</v>
      </c>
      <c r="D81" s="5597"/>
      <c r="E81" s="5773" t="s">
        <v>393</v>
      </c>
      <c r="F81" s="5774"/>
      <c r="G81" s="5774"/>
      <c r="H81" s="5774"/>
      <c r="I81" s="5774"/>
      <c r="J81" s="5774"/>
      <c r="K81" s="5774"/>
      <c r="L81" s="5774"/>
      <c r="M81" s="5774"/>
      <c r="N81" s="5774"/>
      <c r="O81" s="5774"/>
      <c r="P81" s="5774"/>
      <c r="Q81" s="5775"/>
      <c r="R81" s="176"/>
      <c r="S81" s="5720" t="s">
        <v>394</v>
      </c>
      <c r="T81" s="5764"/>
      <c r="U81" s="5721"/>
      <c r="V81" s="5596" t="s">
        <v>379</v>
      </c>
      <c r="W81" s="5606"/>
      <c r="X81" s="5597"/>
      <c r="Y81" s="5596">
        <v>1</v>
      </c>
      <c r="Z81" s="5597"/>
      <c r="AA81" s="5596" t="s">
        <v>352</v>
      </c>
      <c r="AB81" s="5606"/>
      <c r="AC81" s="5597"/>
      <c r="AD81" s="5608">
        <v>1</v>
      </c>
      <c r="AE81" s="5609"/>
      <c r="AF81" s="5683">
        <v>18</v>
      </c>
      <c r="AG81" s="5684"/>
      <c r="AH81" s="5834">
        <v>48</v>
      </c>
      <c r="AI81" s="5835"/>
      <c r="AJ81" s="5834">
        <v>2.8</v>
      </c>
      <c r="AK81" s="5835"/>
      <c r="AL81" s="5867">
        <f t="shared" ref="AL81:AL86" si="4">AF81*AH81</f>
        <v>864</v>
      </c>
      <c r="AM81" s="5868"/>
      <c r="AN81" s="5869"/>
      <c r="AO81" s="5738">
        <f>SUM(AL81:AN86)</f>
        <v>4560</v>
      </c>
      <c r="AP81" s="5739"/>
      <c r="AQ81" s="5740"/>
      <c r="AR81" s="5693" t="s">
        <v>36</v>
      </c>
      <c r="AS81" s="5678"/>
      <c r="AT81" s="5693" t="s">
        <v>352</v>
      </c>
      <c r="AU81" s="5678"/>
      <c r="AV81" s="5900"/>
      <c r="AW81" s="5900"/>
      <c r="AX81" s="5950" t="s">
        <v>395</v>
      </c>
      <c r="AY81" s="5951"/>
      <c r="AZ81" s="5951"/>
      <c r="BA81" s="5951"/>
      <c r="BB81" s="5951"/>
      <c r="BC81" s="5951"/>
      <c r="BD81" s="5951"/>
      <c r="BE81" s="5942"/>
      <c r="BF81" s="5942"/>
      <c r="BG81" s="5942"/>
      <c r="BH81" s="5942"/>
      <c r="BI81" s="5942"/>
      <c r="BJ81" s="5942"/>
      <c r="BK81" s="5942"/>
      <c r="BL81" s="5942"/>
      <c r="BM81" s="5944">
        <v>43647</v>
      </c>
      <c r="BN81" s="5944"/>
      <c r="BO81" s="5946">
        <v>43823</v>
      </c>
      <c r="BP81" s="5946"/>
      <c r="BQ81" s="5946">
        <v>43840</v>
      </c>
      <c r="BR81" s="5946"/>
      <c r="BS81" s="5946">
        <v>43871</v>
      </c>
      <c r="BT81" s="5946"/>
      <c r="BU81" s="5938"/>
      <c r="BV81" s="5939"/>
      <c r="BW81" s="5939"/>
      <c r="BX81" s="5939"/>
      <c r="BY81" s="5939"/>
      <c r="BZ81" s="5939"/>
      <c r="CA81" s="5939"/>
      <c r="CB81" s="5939"/>
      <c r="CC81" s="183"/>
      <c r="CD81" s="157"/>
      <c r="CE81" s="142"/>
      <c r="CJ81" s="192"/>
      <c r="CK81" s="218"/>
      <c r="CL81" s="218"/>
      <c r="CM81" s="218"/>
      <c r="CN81" s="218"/>
      <c r="CO81" s="219"/>
      <c r="CP81" s="219"/>
      <c r="CQ81" s="218"/>
      <c r="CR81" s="218"/>
      <c r="CS81" s="218"/>
      <c r="CT81" s="192"/>
      <c r="CU81" s="192"/>
      <c r="CV81" s="192"/>
    </row>
    <row r="82" spans="1:100" ht="12" customHeight="1">
      <c r="A82" s="142"/>
      <c r="B82" s="151"/>
      <c r="C82" s="5596"/>
      <c r="D82" s="5597"/>
      <c r="E82" s="5773"/>
      <c r="F82" s="5774"/>
      <c r="G82" s="5774"/>
      <c r="H82" s="5774"/>
      <c r="I82" s="5774"/>
      <c r="J82" s="5774"/>
      <c r="K82" s="5774"/>
      <c r="L82" s="5774"/>
      <c r="M82" s="5774"/>
      <c r="N82" s="5774"/>
      <c r="O82" s="5774"/>
      <c r="P82" s="5774"/>
      <c r="Q82" s="5775"/>
      <c r="R82" s="176" t="s">
        <v>372</v>
      </c>
      <c r="S82" s="5596"/>
      <c r="T82" s="5606"/>
      <c r="U82" s="5597"/>
      <c r="V82" s="5596"/>
      <c r="W82" s="5606"/>
      <c r="X82" s="5597"/>
      <c r="Y82" s="5596"/>
      <c r="Z82" s="5597"/>
      <c r="AA82" s="5596"/>
      <c r="AB82" s="5606"/>
      <c r="AC82" s="5597"/>
      <c r="AD82" s="5651">
        <v>2</v>
      </c>
      <c r="AE82" s="5652"/>
      <c r="AF82" s="5653">
        <v>18</v>
      </c>
      <c r="AG82" s="5654"/>
      <c r="AH82" s="5655">
        <v>48</v>
      </c>
      <c r="AI82" s="5656"/>
      <c r="AJ82" s="5651">
        <v>4.5</v>
      </c>
      <c r="AK82" s="5652"/>
      <c r="AL82" s="5767">
        <f t="shared" si="4"/>
        <v>864</v>
      </c>
      <c r="AM82" s="5768"/>
      <c r="AN82" s="5769"/>
      <c r="AO82" s="5738"/>
      <c r="AP82" s="5739"/>
      <c r="AQ82" s="5740"/>
      <c r="AR82" s="5693"/>
      <c r="AS82" s="5678"/>
      <c r="AT82" s="5693"/>
      <c r="AU82" s="5678"/>
      <c r="AV82" s="5901"/>
      <c r="AW82" s="5901"/>
      <c r="AX82" s="5952"/>
      <c r="AY82" s="5952"/>
      <c r="AZ82" s="5952"/>
      <c r="BA82" s="5952"/>
      <c r="BB82" s="5952"/>
      <c r="BC82" s="5952"/>
      <c r="BD82" s="5952"/>
      <c r="BE82" s="5806"/>
      <c r="BF82" s="5806"/>
      <c r="BG82" s="5806"/>
      <c r="BH82" s="5806"/>
      <c r="BI82" s="5806"/>
      <c r="BJ82" s="5806"/>
      <c r="BK82" s="5806"/>
      <c r="BL82" s="5806"/>
      <c r="BM82" s="5807"/>
      <c r="BN82" s="5807"/>
      <c r="BO82" s="5947"/>
      <c r="BP82" s="5947"/>
      <c r="BQ82" s="5947"/>
      <c r="BR82" s="5947"/>
      <c r="BS82" s="5947"/>
      <c r="BT82" s="5947"/>
      <c r="BU82" s="5940"/>
      <c r="BV82" s="5940"/>
      <c r="BW82" s="5940"/>
      <c r="BX82" s="5940"/>
      <c r="BY82" s="5940"/>
      <c r="BZ82" s="5940"/>
      <c r="CA82" s="5940"/>
      <c r="CB82" s="5940"/>
      <c r="CC82" s="183"/>
      <c r="CD82" s="157"/>
      <c r="CE82" s="142"/>
      <c r="CJ82" s="192"/>
      <c r="CK82" s="218"/>
      <c r="CL82" s="218"/>
      <c r="CM82" s="218"/>
      <c r="CN82" s="218"/>
      <c r="CO82" s="220"/>
      <c r="CP82" s="220"/>
      <c r="CQ82" s="218"/>
      <c r="CR82" s="218"/>
      <c r="CS82" s="218"/>
      <c r="CT82" s="192"/>
      <c r="CU82" s="192"/>
      <c r="CV82" s="192"/>
    </row>
    <row r="83" spans="1:100" ht="12" customHeight="1">
      <c r="A83" s="142"/>
      <c r="B83" s="151"/>
      <c r="C83" s="5596"/>
      <c r="D83" s="5597"/>
      <c r="E83" s="5773"/>
      <c r="F83" s="5774"/>
      <c r="G83" s="5774"/>
      <c r="H83" s="5774"/>
      <c r="I83" s="5774"/>
      <c r="J83" s="5774"/>
      <c r="K83" s="5774"/>
      <c r="L83" s="5774"/>
      <c r="M83" s="5774"/>
      <c r="N83" s="5774"/>
      <c r="O83" s="5774"/>
      <c r="P83" s="5774"/>
      <c r="Q83" s="5775"/>
      <c r="R83" s="176" t="s">
        <v>326</v>
      </c>
      <c r="S83" s="5596"/>
      <c r="T83" s="5606"/>
      <c r="U83" s="5597"/>
      <c r="V83" s="5596"/>
      <c r="W83" s="5606"/>
      <c r="X83" s="5597"/>
      <c r="Y83" s="5596"/>
      <c r="Z83" s="5597"/>
      <c r="AA83" s="5596"/>
      <c r="AB83" s="5606"/>
      <c r="AC83" s="5597"/>
      <c r="AD83" s="5651">
        <v>3</v>
      </c>
      <c r="AE83" s="5652"/>
      <c r="AF83" s="5653">
        <v>18</v>
      </c>
      <c r="AG83" s="5654"/>
      <c r="AH83" s="5655">
        <v>48</v>
      </c>
      <c r="AI83" s="5656"/>
      <c r="AJ83" s="5651">
        <v>2.5</v>
      </c>
      <c r="AK83" s="5652"/>
      <c r="AL83" s="5767">
        <f t="shared" si="4"/>
        <v>864</v>
      </c>
      <c r="AM83" s="5768"/>
      <c r="AN83" s="5769"/>
      <c r="AO83" s="5738"/>
      <c r="AP83" s="5739"/>
      <c r="AQ83" s="5740"/>
      <c r="AR83" s="5693"/>
      <c r="AS83" s="5678"/>
      <c r="AT83" s="5693"/>
      <c r="AU83" s="5678"/>
      <c r="AV83" s="5901"/>
      <c r="AW83" s="5901"/>
      <c r="AX83" s="5952"/>
      <c r="AY83" s="5952"/>
      <c r="AZ83" s="5952"/>
      <c r="BA83" s="5952"/>
      <c r="BB83" s="5952"/>
      <c r="BC83" s="5952"/>
      <c r="BD83" s="5952"/>
      <c r="BE83" s="5806"/>
      <c r="BF83" s="5806"/>
      <c r="BG83" s="5806"/>
      <c r="BH83" s="5806"/>
      <c r="BI83" s="5806"/>
      <c r="BJ83" s="5806"/>
      <c r="BK83" s="5806"/>
      <c r="BL83" s="5806"/>
      <c r="BM83" s="5807"/>
      <c r="BN83" s="5807"/>
      <c r="BO83" s="5947"/>
      <c r="BP83" s="5947"/>
      <c r="BQ83" s="5947"/>
      <c r="BR83" s="5947"/>
      <c r="BS83" s="5947"/>
      <c r="BT83" s="5947"/>
      <c r="BU83" s="5940"/>
      <c r="BV83" s="5940"/>
      <c r="BW83" s="5940"/>
      <c r="BX83" s="5940"/>
      <c r="BY83" s="5940"/>
      <c r="BZ83" s="5940"/>
      <c r="CA83" s="5940"/>
      <c r="CB83" s="5940"/>
      <c r="CC83" s="183"/>
      <c r="CD83" s="157"/>
      <c r="CE83" s="142"/>
      <c r="CJ83" s="192"/>
      <c r="CK83" s="218"/>
      <c r="CL83" s="218"/>
      <c r="CM83" s="218"/>
      <c r="CN83" s="218"/>
      <c r="CO83" s="220"/>
      <c r="CP83" s="220"/>
      <c r="CQ83" s="218"/>
      <c r="CR83" s="218"/>
      <c r="CS83" s="218"/>
      <c r="CT83" s="192"/>
      <c r="CU83" s="192"/>
      <c r="CV83" s="192"/>
    </row>
    <row r="84" spans="1:100" ht="12" customHeight="1">
      <c r="A84" s="142"/>
      <c r="B84" s="151"/>
      <c r="C84" s="5596"/>
      <c r="D84" s="5597"/>
      <c r="E84" s="5773"/>
      <c r="F84" s="5774"/>
      <c r="G84" s="5774"/>
      <c r="H84" s="5774"/>
      <c r="I84" s="5774"/>
      <c r="J84" s="5774"/>
      <c r="K84" s="5774"/>
      <c r="L84" s="5774"/>
      <c r="M84" s="5774"/>
      <c r="N84" s="5774"/>
      <c r="O84" s="5774"/>
      <c r="P84" s="5774"/>
      <c r="Q84" s="5775"/>
      <c r="R84" s="176" t="s">
        <v>334</v>
      </c>
      <c r="S84" s="5596"/>
      <c r="T84" s="5606"/>
      <c r="U84" s="5597"/>
      <c r="V84" s="5596"/>
      <c r="W84" s="5606"/>
      <c r="X84" s="5597"/>
      <c r="Y84" s="5596"/>
      <c r="Z84" s="5597"/>
      <c r="AA84" s="5596"/>
      <c r="AB84" s="5606"/>
      <c r="AC84" s="5597"/>
      <c r="AD84" s="5651">
        <v>4</v>
      </c>
      <c r="AE84" s="5652"/>
      <c r="AF84" s="5653">
        <v>18</v>
      </c>
      <c r="AG84" s="5654"/>
      <c r="AH84" s="5655">
        <v>48</v>
      </c>
      <c r="AI84" s="5656"/>
      <c r="AJ84" s="5651">
        <v>4.5</v>
      </c>
      <c r="AK84" s="5652"/>
      <c r="AL84" s="5767">
        <f t="shared" si="4"/>
        <v>864</v>
      </c>
      <c r="AM84" s="5768"/>
      <c r="AN84" s="5769"/>
      <c r="AO84" s="5738"/>
      <c r="AP84" s="5739"/>
      <c r="AQ84" s="5740"/>
      <c r="AR84" s="5693"/>
      <c r="AS84" s="5678"/>
      <c r="AT84" s="5693"/>
      <c r="AU84" s="5678"/>
      <c r="AV84" s="5901"/>
      <c r="AW84" s="5901"/>
      <c r="AX84" s="5952"/>
      <c r="AY84" s="5952"/>
      <c r="AZ84" s="5952"/>
      <c r="BA84" s="5952"/>
      <c r="BB84" s="5952"/>
      <c r="BC84" s="5952"/>
      <c r="BD84" s="5952"/>
      <c r="BE84" s="5806"/>
      <c r="BF84" s="5806"/>
      <c r="BG84" s="5806"/>
      <c r="BH84" s="5806"/>
      <c r="BI84" s="5806"/>
      <c r="BJ84" s="5806"/>
      <c r="BK84" s="5806"/>
      <c r="BL84" s="5806"/>
      <c r="BM84" s="5807"/>
      <c r="BN84" s="5807"/>
      <c r="BO84" s="5947"/>
      <c r="BP84" s="5947"/>
      <c r="BQ84" s="5947"/>
      <c r="BR84" s="5947"/>
      <c r="BS84" s="5947"/>
      <c r="BT84" s="5947"/>
      <c r="BU84" s="5940"/>
      <c r="BV84" s="5940"/>
      <c r="BW84" s="5940"/>
      <c r="BX84" s="5940"/>
      <c r="BY84" s="5940"/>
      <c r="BZ84" s="5940"/>
      <c r="CA84" s="5940"/>
      <c r="CB84" s="5940"/>
      <c r="CC84" s="183"/>
      <c r="CD84" s="157"/>
      <c r="CE84" s="142"/>
      <c r="CJ84" s="192"/>
      <c r="CK84" s="218"/>
      <c r="CL84" s="218"/>
      <c r="CM84" s="218"/>
      <c r="CN84" s="218"/>
      <c r="CO84" s="220"/>
      <c r="CP84" s="220"/>
      <c r="CQ84" s="218"/>
      <c r="CR84" s="218"/>
      <c r="CS84" s="218"/>
      <c r="CT84" s="192"/>
      <c r="CU84" s="192"/>
      <c r="CV84" s="192"/>
    </row>
    <row r="85" spans="1:100" ht="12" customHeight="1">
      <c r="A85" s="142"/>
      <c r="B85" s="151"/>
      <c r="C85" s="5596"/>
      <c r="D85" s="5597"/>
      <c r="E85" s="5773"/>
      <c r="F85" s="5774"/>
      <c r="G85" s="5774"/>
      <c r="H85" s="5774"/>
      <c r="I85" s="5774"/>
      <c r="J85" s="5774"/>
      <c r="K85" s="5774"/>
      <c r="L85" s="5774"/>
      <c r="M85" s="5774"/>
      <c r="N85" s="5774"/>
      <c r="O85" s="5774"/>
      <c r="P85" s="5774"/>
      <c r="Q85" s="5775"/>
      <c r="R85" s="176"/>
      <c r="S85" s="5596"/>
      <c r="T85" s="5606"/>
      <c r="U85" s="5597"/>
      <c r="V85" s="5596"/>
      <c r="W85" s="5606"/>
      <c r="X85" s="5597"/>
      <c r="Y85" s="5596"/>
      <c r="Z85" s="5597"/>
      <c r="AA85" s="5596"/>
      <c r="AB85" s="5606"/>
      <c r="AC85" s="5597"/>
      <c r="AD85" s="5694">
        <v>5</v>
      </c>
      <c r="AE85" s="5695"/>
      <c r="AF85" s="5694">
        <v>18</v>
      </c>
      <c r="AG85" s="5695"/>
      <c r="AH85" s="5655">
        <v>32</v>
      </c>
      <c r="AI85" s="5656"/>
      <c r="AJ85" s="5694">
        <v>5.5</v>
      </c>
      <c r="AK85" s="5695"/>
      <c r="AL85" s="5767">
        <f t="shared" si="4"/>
        <v>576</v>
      </c>
      <c r="AM85" s="5768"/>
      <c r="AN85" s="5769"/>
      <c r="AO85" s="5738"/>
      <c r="AP85" s="5739"/>
      <c r="AQ85" s="5740"/>
      <c r="AR85" s="5693"/>
      <c r="AS85" s="5678"/>
      <c r="AT85" s="5693"/>
      <c r="AU85" s="5678"/>
      <c r="AV85" s="5949"/>
      <c r="AW85" s="5949"/>
      <c r="AX85" s="5953"/>
      <c r="AY85" s="5953"/>
      <c r="AZ85" s="5953"/>
      <c r="BA85" s="5953"/>
      <c r="BB85" s="5953"/>
      <c r="BC85" s="5953"/>
      <c r="BD85" s="5953"/>
      <c r="BE85" s="5943"/>
      <c r="BF85" s="5943"/>
      <c r="BG85" s="5943"/>
      <c r="BH85" s="5943"/>
      <c r="BI85" s="5943"/>
      <c r="BJ85" s="5943"/>
      <c r="BK85" s="5943"/>
      <c r="BL85" s="5943"/>
      <c r="BM85" s="5945"/>
      <c r="BN85" s="5945"/>
      <c r="BO85" s="5948"/>
      <c r="BP85" s="5948"/>
      <c r="BQ85" s="5948"/>
      <c r="BR85" s="5948"/>
      <c r="BS85" s="5948"/>
      <c r="BT85" s="5948"/>
      <c r="BU85" s="5941"/>
      <c r="BV85" s="5941"/>
      <c r="BW85" s="5941"/>
      <c r="BX85" s="5941"/>
      <c r="BY85" s="5941"/>
      <c r="BZ85" s="5941"/>
      <c r="CA85" s="5941"/>
      <c r="CB85" s="5941"/>
      <c r="CC85" s="183"/>
      <c r="CD85" s="157"/>
      <c r="CE85" s="142"/>
      <c r="CJ85" s="192"/>
      <c r="CK85" s="218"/>
      <c r="CL85" s="218"/>
      <c r="CM85" s="218"/>
      <c r="CN85" s="218"/>
      <c r="CO85" s="220"/>
      <c r="CP85" s="220"/>
      <c r="CQ85" s="218"/>
      <c r="CR85" s="218"/>
      <c r="CS85" s="218"/>
      <c r="CT85" s="192"/>
      <c r="CU85" s="192"/>
      <c r="CV85" s="192"/>
    </row>
    <row r="86" spans="1:100" ht="12" customHeight="1">
      <c r="A86" s="142"/>
      <c r="B86" s="151"/>
      <c r="C86" s="5598"/>
      <c r="D86" s="5599"/>
      <c r="E86" s="5776"/>
      <c r="F86" s="5777"/>
      <c r="G86" s="5777"/>
      <c r="H86" s="5777"/>
      <c r="I86" s="5777"/>
      <c r="J86" s="5777"/>
      <c r="K86" s="5777"/>
      <c r="L86" s="5777"/>
      <c r="M86" s="5777"/>
      <c r="N86" s="5777"/>
      <c r="O86" s="5777"/>
      <c r="P86" s="5777"/>
      <c r="Q86" s="5778"/>
      <c r="R86" s="177"/>
      <c r="S86" s="5596"/>
      <c r="T86" s="5606"/>
      <c r="U86" s="5597"/>
      <c r="V86" s="5598"/>
      <c r="W86" s="5607"/>
      <c r="X86" s="5599"/>
      <c r="Y86" s="5598"/>
      <c r="Z86" s="5599"/>
      <c r="AA86" s="5598"/>
      <c r="AB86" s="5607"/>
      <c r="AC86" s="5599"/>
      <c r="AD86" s="5660" t="s">
        <v>328</v>
      </c>
      <c r="AE86" s="5661"/>
      <c r="AF86" s="5748">
        <v>11</v>
      </c>
      <c r="AG86" s="5749"/>
      <c r="AH86" s="5748">
        <v>48</v>
      </c>
      <c r="AI86" s="5749"/>
      <c r="AJ86" s="5660"/>
      <c r="AK86" s="5661"/>
      <c r="AL86" s="5752">
        <f t="shared" si="4"/>
        <v>528</v>
      </c>
      <c r="AM86" s="5753"/>
      <c r="AN86" s="5754"/>
      <c r="AO86" s="5741"/>
      <c r="AP86" s="5742"/>
      <c r="AQ86" s="5743"/>
      <c r="AR86" s="5745"/>
      <c r="AS86" s="5719"/>
      <c r="AT86" s="5745"/>
      <c r="AU86" s="5719"/>
      <c r="AV86" s="5901"/>
      <c r="AW86" s="5901"/>
      <c r="AX86" s="5952"/>
      <c r="AY86" s="5952"/>
      <c r="AZ86" s="5952"/>
      <c r="BA86" s="5952"/>
      <c r="BB86" s="5952"/>
      <c r="BC86" s="5952"/>
      <c r="BD86" s="5952"/>
      <c r="BE86" s="5806"/>
      <c r="BF86" s="5806"/>
      <c r="BG86" s="5806"/>
      <c r="BH86" s="5806"/>
      <c r="BI86" s="5806"/>
      <c r="BJ86" s="5806"/>
      <c r="BK86" s="5806"/>
      <c r="BL86" s="5806"/>
      <c r="BM86" s="5807"/>
      <c r="BN86" s="5807"/>
      <c r="BO86" s="5947"/>
      <c r="BP86" s="5947"/>
      <c r="BQ86" s="5947"/>
      <c r="BR86" s="5947"/>
      <c r="BS86" s="5947"/>
      <c r="BT86" s="5947"/>
      <c r="BU86" s="5940"/>
      <c r="BV86" s="5940"/>
      <c r="BW86" s="5940"/>
      <c r="BX86" s="5940"/>
      <c r="BY86" s="5940"/>
      <c r="BZ86" s="5940"/>
      <c r="CA86" s="5940"/>
      <c r="CB86" s="5940"/>
      <c r="CC86" s="183"/>
      <c r="CD86" s="157"/>
      <c r="CE86" s="142"/>
      <c r="CJ86" s="192"/>
      <c r="CK86" s="218"/>
      <c r="CL86" s="218"/>
      <c r="CM86" s="218"/>
      <c r="CN86" s="218"/>
      <c r="CO86" s="220"/>
      <c r="CP86" s="220"/>
      <c r="CQ86" s="218"/>
      <c r="CR86" s="218"/>
      <c r="CS86" s="218"/>
      <c r="CT86" s="192"/>
      <c r="CU86" s="192"/>
      <c r="CV86" s="192"/>
    </row>
    <row r="87" spans="1:100" ht="12" customHeight="1">
      <c r="A87" s="142"/>
      <c r="B87" s="151"/>
      <c r="C87" s="5720">
        <v>21</v>
      </c>
      <c r="D87" s="5721"/>
      <c r="E87" s="5836" t="s">
        <v>396</v>
      </c>
      <c r="F87" s="5846"/>
      <c r="G87" s="5846"/>
      <c r="H87" s="5846"/>
      <c r="I87" s="5846"/>
      <c r="J87" s="5846"/>
      <c r="K87" s="5846"/>
      <c r="L87" s="5846"/>
      <c r="M87" s="5846"/>
      <c r="N87" s="5846"/>
      <c r="O87" s="5846"/>
      <c r="P87" s="5846"/>
      <c r="Q87" s="5847"/>
      <c r="R87" s="174" t="s">
        <v>388</v>
      </c>
      <c r="S87" s="5596"/>
      <c r="T87" s="5606"/>
      <c r="U87" s="5597"/>
      <c r="V87" s="5851" t="s">
        <v>379</v>
      </c>
      <c r="W87" s="5852"/>
      <c r="X87" s="5853"/>
      <c r="Y87" s="5851">
        <v>1</v>
      </c>
      <c r="Z87" s="5853"/>
      <c r="AA87" s="5851" t="s">
        <v>359</v>
      </c>
      <c r="AB87" s="5852"/>
      <c r="AC87" s="5853"/>
      <c r="AD87" s="5819">
        <v>1</v>
      </c>
      <c r="AE87" s="5820"/>
      <c r="AF87" s="5730">
        <v>7</v>
      </c>
      <c r="AG87" s="5731"/>
      <c r="AH87" s="5730">
        <v>24.4</v>
      </c>
      <c r="AI87" s="5731"/>
      <c r="AJ87" s="5819" t="s">
        <v>381</v>
      </c>
      <c r="AK87" s="5820"/>
      <c r="AL87" s="5796">
        <f>AF87*AH87</f>
        <v>170.79999999999998</v>
      </c>
      <c r="AM87" s="5797"/>
      <c r="AN87" s="5798"/>
      <c r="AO87" s="5735">
        <f>SUM(AL87:AN88)</f>
        <v>170.79999999999998</v>
      </c>
      <c r="AP87" s="5736"/>
      <c r="AQ87" s="5737"/>
      <c r="AR87" s="5877" t="s">
        <v>337</v>
      </c>
      <c r="AS87" s="5878"/>
      <c r="AT87" s="5877" t="s">
        <v>382</v>
      </c>
      <c r="AU87" s="5878"/>
      <c r="AV87" s="5925"/>
      <c r="AW87" s="5926"/>
      <c r="AX87" s="5937"/>
      <c r="AY87" s="5709"/>
      <c r="AZ87" s="5709"/>
      <c r="BA87" s="5709"/>
      <c r="BB87" s="5709"/>
      <c r="BC87" s="5709"/>
      <c r="BD87" s="5710"/>
      <c r="BE87" s="5925"/>
      <c r="BF87" s="5926"/>
      <c r="BG87" s="5925"/>
      <c r="BH87" s="5926"/>
      <c r="BI87" s="5925"/>
      <c r="BJ87" s="5926"/>
      <c r="BK87" s="5925"/>
      <c r="BL87" s="5926"/>
      <c r="BM87" s="5929"/>
      <c r="BN87" s="5930"/>
      <c r="BO87" s="5929"/>
      <c r="BP87" s="5930"/>
      <c r="BQ87" s="5929"/>
      <c r="BR87" s="5930"/>
      <c r="BS87" s="5929"/>
      <c r="BT87" s="5930"/>
      <c r="BU87" s="5870"/>
      <c r="BV87" s="5920"/>
      <c r="BW87" s="5920"/>
      <c r="BX87" s="5920"/>
      <c r="BY87" s="5920"/>
      <c r="BZ87" s="5920"/>
      <c r="CA87" s="5920"/>
      <c r="CB87" s="5921"/>
      <c r="CC87" s="183"/>
      <c r="CD87" s="157"/>
      <c r="CE87" s="142"/>
      <c r="CJ87" s="192"/>
      <c r="CK87" s="218"/>
      <c r="CL87" s="218"/>
      <c r="CM87" s="218"/>
      <c r="CN87" s="218"/>
      <c r="CO87" s="220"/>
      <c r="CP87" s="220"/>
      <c r="CQ87" s="218"/>
      <c r="CR87" s="218"/>
      <c r="CS87" s="218"/>
      <c r="CT87" s="192"/>
      <c r="CU87" s="192"/>
      <c r="CV87" s="192"/>
    </row>
    <row r="88" spans="1:100" ht="12" customHeight="1">
      <c r="A88" s="142"/>
      <c r="B88" s="151"/>
      <c r="C88" s="5598"/>
      <c r="D88" s="5599"/>
      <c r="E88" s="5848"/>
      <c r="F88" s="5849"/>
      <c r="G88" s="5849"/>
      <c r="H88" s="5849"/>
      <c r="I88" s="5849"/>
      <c r="J88" s="5849"/>
      <c r="K88" s="5849"/>
      <c r="L88" s="5849"/>
      <c r="M88" s="5849"/>
      <c r="N88" s="5849"/>
      <c r="O88" s="5849"/>
      <c r="P88" s="5849"/>
      <c r="Q88" s="5850"/>
      <c r="R88" s="175" t="s">
        <v>349</v>
      </c>
      <c r="S88" s="5598"/>
      <c r="T88" s="5607"/>
      <c r="U88" s="5599"/>
      <c r="V88" s="5854"/>
      <c r="W88" s="5855"/>
      <c r="X88" s="5856"/>
      <c r="Y88" s="5854"/>
      <c r="Z88" s="5856"/>
      <c r="AA88" s="5854"/>
      <c r="AB88" s="5855"/>
      <c r="AC88" s="5856"/>
      <c r="AD88" s="5750"/>
      <c r="AE88" s="5751"/>
      <c r="AF88" s="5750"/>
      <c r="AG88" s="5751"/>
      <c r="AH88" s="5748"/>
      <c r="AI88" s="5749"/>
      <c r="AJ88" s="5750"/>
      <c r="AK88" s="5751"/>
      <c r="AL88" s="5752"/>
      <c r="AM88" s="5753"/>
      <c r="AN88" s="5754"/>
      <c r="AO88" s="5741"/>
      <c r="AP88" s="5742"/>
      <c r="AQ88" s="5743"/>
      <c r="AR88" s="5879"/>
      <c r="AS88" s="5880"/>
      <c r="AT88" s="5879"/>
      <c r="AU88" s="5880"/>
      <c r="AV88" s="5927"/>
      <c r="AW88" s="5928"/>
      <c r="AX88" s="5713"/>
      <c r="AY88" s="5714"/>
      <c r="AZ88" s="5714"/>
      <c r="BA88" s="5714"/>
      <c r="BB88" s="5714"/>
      <c r="BC88" s="5714"/>
      <c r="BD88" s="5715"/>
      <c r="BE88" s="5927"/>
      <c r="BF88" s="5928"/>
      <c r="BG88" s="5927"/>
      <c r="BH88" s="5928"/>
      <c r="BI88" s="5927"/>
      <c r="BJ88" s="5928"/>
      <c r="BK88" s="5927"/>
      <c r="BL88" s="5928"/>
      <c r="BM88" s="5931"/>
      <c r="BN88" s="5932"/>
      <c r="BO88" s="5931"/>
      <c r="BP88" s="5932"/>
      <c r="BQ88" s="5931"/>
      <c r="BR88" s="5932"/>
      <c r="BS88" s="5931"/>
      <c r="BT88" s="5932"/>
      <c r="BU88" s="5922"/>
      <c r="BV88" s="5923"/>
      <c r="BW88" s="5923"/>
      <c r="BX88" s="5923"/>
      <c r="BY88" s="5923"/>
      <c r="BZ88" s="5923"/>
      <c r="CA88" s="5923"/>
      <c r="CB88" s="5924"/>
      <c r="CC88" s="183"/>
      <c r="CD88" s="157"/>
      <c r="CE88" s="142"/>
      <c r="CJ88" s="192"/>
      <c r="CK88" s="218"/>
      <c r="CL88" s="218"/>
      <c r="CM88" s="218"/>
      <c r="CN88" s="218"/>
      <c r="CO88" s="220"/>
      <c r="CP88" s="220"/>
      <c r="CQ88" s="218"/>
      <c r="CR88" s="218"/>
      <c r="CS88" s="218"/>
      <c r="CT88" s="192"/>
      <c r="CU88" s="192"/>
      <c r="CV88" s="192"/>
    </row>
    <row r="89" spans="1:100" s="225" customFormat="1" ht="12" customHeight="1">
      <c r="A89" s="221"/>
      <c r="B89" s="222"/>
      <c r="C89" s="5954">
        <v>22</v>
      </c>
      <c r="D89" s="5955"/>
      <c r="E89" s="5755" t="s">
        <v>397</v>
      </c>
      <c r="F89" s="5756"/>
      <c r="G89" s="5756"/>
      <c r="H89" s="5756"/>
      <c r="I89" s="5756"/>
      <c r="J89" s="5756"/>
      <c r="K89" s="5756"/>
      <c r="L89" s="5756"/>
      <c r="M89" s="5756"/>
      <c r="N89" s="5756"/>
      <c r="O89" s="5756"/>
      <c r="P89" s="5756"/>
      <c r="Q89" s="5757"/>
      <c r="R89" s="174" t="s">
        <v>342</v>
      </c>
      <c r="S89" s="5720" t="s">
        <v>398</v>
      </c>
      <c r="T89" s="5764"/>
      <c r="U89" s="5721"/>
      <c r="V89" s="5720" t="s">
        <v>379</v>
      </c>
      <c r="W89" s="5764"/>
      <c r="X89" s="5721"/>
      <c r="Y89" s="5720">
        <v>1</v>
      </c>
      <c r="Z89" s="5721"/>
      <c r="AA89" s="5851" t="s">
        <v>380</v>
      </c>
      <c r="AB89" s="5852"/>
      <c r="AC89" s="5853"/>
      <c r="AD89" s="5746">
        <v>1</v>
      </c>
      <c r="AE89" s="5747"/>
      <c r="AF89" s="5730">
        <v>5.3</v>
      </c>
      <c r="AG89" s="5731"/>
      <c r="AH89" s="5730">
        <v>3.1</v>
      </c>
      <c r="AI89" s="5731"/>
      <c r="AJ89" s="5730">
        <v>4.5</v>
      </c>
      <c r="AK89" s="5731"/>
      <c r="AL89" s="5796">
        <f t="shared" ref="AL89:AL91" si="5">AF89*AH89</f>
        <v>16.43</v>
      </c>
      <c r="AM89" s="5797"/>
      <c r="AN89" s="5798"/>
      <c r="AO89" s="5735">
        <f>SUM(AL89:AN90)</f>
        <v>16.43</v>
      </c>
      <c r="AP89" s="5736"/>
      <c r="AQ89" s="5737"/>
      <c r="AR89" s="5744" t="s">
        <v>36</v>
      </c>
      <c r="AS89" s="5717"/>
      <c r="AT89" s="5744" t="s">
        <v>352</v>
      </c>
      <c r="AU89" s="5717"/>
      <c r="AV89" s="5900"/>
      <c r="AW89" s="5900"/>
      <c r="AX89" s="5960" t="s">
        <v>395</v>
      </c>
      <c r="AY89" s="5952"/>
      <c r="AZ89" s="5952"/>
      <c r="BA89" s="5952"/>
      <c r="BB89" s="5952"/>
      <c r="BC89" s="5952"/>
      <c r="BD89" s="5952"/>
      <c r="BE89" s="5806"/>
      <c r="BF89" s="5806"/>
      <c r="BG89" s="5806"/>
      <c r="BH89" s="5806"/>
      <c r="BI89" s="5806"/>
      <c r="BJ89" s="5806"/>
      <c r="BK89" s="5806"/>
      <c r="BL89" s="5806"/>
      <c r="BM89" s="5876"/>
      <c r="BN89" s="5876"/>
      <c r="BO89" s="5876"/>
      <c r="BP89" s="5876"/>
      <c r="BQ89" s="5876"/>
      <c r="BR89" s="5876"/>
      <c r="BS89" s="5876"/>
      <c r="BT89" s="5876"/>
      <c r="BU89" s="5708"/>
      <c r="BV89" s="5800"/>
      <c r="BW89" s="5800"/>
      <c r="BX89" s="5800"/>
      <c r="BY89" s="5800"/>
      <c r="BZ89" s="5800"/>
      <c r="CA89" s="5800"/>
      <c r="CB89" s="5801"/>
      <c r="CC89" s="223"/>
      <c r="CD89" s="224"/>
      <c r="CE89" s="221"/>
    </row>
    <row r="90" spans="1:100" s="225" customFormat="1" ht="12" customHeight="1">
      <c r="A90" s="221"/>
      <c r="B90" s="222"/>
      <c r="C90" s="5956"/>
      <c r="D90" s="5957"/>
      <c r="E90" s="5761"/>
      <c r="F90" s="5762"/>
      <c r="G90" s="5762"/>
      <c r="H90" s="5762"/>
      <c r="I90" s="5762"/>
      <c r="J90" s="5762"/>
      <c r="K90" s="5762"/>
      <c r="L90" s="5762"/>
      <c r="M90" s="5762"/>
      <c r="N90" s="5762"/>
      <c r="O90" s="5762"/>
      <c r="P90" s="5762"/>
      <c r="Q90" s="5763"/>
      <c r="R90" s="175" t="s">
        <v>343</v>
      </c>
      <c r="S90" s="5596"/>
      <c r="T90" s="5606"/>
      <c r="U90" s="5597"/>
      <c r="V90" s="5598"/>
      <c r="W90" s="5607"/>
      <c r="X90" s="5599"/>
      <c r="Y90" s="5598"/>
      <c r="Z90" s="5599"/>
      <c r="AA90" s="5854"/>
      <c r="AB90" s="5855"/>
      <c r="AC90" s="5856"/>
      <c r="AD90" s="5750"/>
      <c r="AE90" s="5751"/>
      <c r="AF90" s="5748"/>
      <c r="AG90" s="5749"/>
      <c r="AH90" s="5748"/>
      <c r="AI90" s="5749"/>
      <c r="AJ90" s="5748"/>
      <c r="AK90" s="5749"/>
      <c r="AL90" s="5752"/>
      <c r="AM90" s="5753"/>
      <c r="AN90" s="5754"/>
      <c r="AO90" s="5738"/>
      <c r="AP90" s="5739"/>
      <c r="AQ90" s="5740"/>
      <c r="AR90" s="5745"/>
      <c r="AS90" s="5719"/>
      <c r="AT90" s="5745"/>
      <c r="AU90" s="5719"/>
      <c r="AV90" s="5901"/>
      <c r="AW90" s="5901"/>
      <c r="AX90" s="5952"/>
      <c r="AY90" s="5952"/>
      <c r="AZ90" s="5952"/>
      <c r="BA90" s="5952"/>
      <c r="BB90" s="5952"/>
      <c r="BC90" s="5952"/>
      <c r="BD90" s="5952"/>
      <c r="BE90" s="5806"/>
      <c r="BF90" s="5806"/>
      <c r="BG90" s="5806"/>
      <c r="BH90" s="5806"/>
      <c r="BI90" s="5806"/>
      <c r="BJ90" s="5806"/>
      <c r="BK90" s="5806"/>
      <c r="BL90" s="5806"/>
      <c r="BM90" s="5876"/>
      <c r="BN90" s="5876"/>
      <c r="BO90" s="5876"/>
      <c r="BP90" s="5876"/>
      <c r="BQ90" s="5876"/>
      <c r="BR90" s="5876"/>
      <c r="BS90" s="5876"/>
      <c r="BT90" s="5876"/>
      <c r="BU90" s="5802"/>
      <c r="BV90" s="5674"/>
      <c r="BW90" s="5674"/>
      <c r="BX90" s="5674"/>
      <c r="BY90" s="5674"/>
      <c r="BZ90" s="5674"/>
      <c r="CA90" s="5674"/>
      <c r="CB90" s="5675"/>
      <c r="CC90" s="223"/>
      <c r="CD90" s="224"/>
      <c r="CE90" s="221"/>
    </row>
    <row r="91" spans="1:100" s="225" customFormat="1" ht="12" customHeight="1">
      <c r="A91" s="221"/>
      <c r="B91" s="222"/>
      <c r="C91" s="5954">
        <v>23</v>
      </c>
      <c r="D91" s="5955"/>
      <c r="E91" s="5755" t="s">
        <v>399</v>
      </c>
      <c r="F91" s="5756"/>
      <c r="G91" s="5756"/>
      <c r="H91" s="5756"/>
      <c r="I91" s="5756"/>
      <c r="J91" s="5756"/>
      <c r="K91" s="5756"/>
      <c r="L91" s="5756"/>
      <c r="M91" s="5756"/>
      <c r="N91" s="5756"/>
      <c r="O91" s="5756"/>
      <c r="P91" s="5756"/>
      <c r="Q91" s="5757"/>
      <c r="R91" s="174" t="s">
        <v>376</v>
      </c>
      <c r="S91" s="5596"/>
      <c r="T91" s="5606"/>
      <c r="U91" s="5597"/>
      <c r="V91" s="5851" t="s">
        <v>400</v>
      </c>
      <c r="W91" s="5852"/>
      <c r="X91" s="5853"/>
      <c r="Y91" s="5720">
        <v>1</v>
      </c>
      <c r="Z91" s="5721"/>
      <c r="AA91" s="5851" t="s">
        <v>401</v>
      </c>
      <c r="AB91" s="5852"/>
      <c r="AC91" s="5853"/>
      <c r="AD91" s="5819">
        <v>1</v>
      </c>
      <c r="AE91" s="5820"/>
      <c r="AF91" s="5730">
        <v>4</v>
      </c>
      <c r="AG91" s="5731"/>
      <c r="AH91" s="5730">
        <v>3</v>
      </c>
      <c r="AI91" s="5731"/>
      <c r="AJ91" s="5730" t="s">
        <v>392</v>
      </c>
      <c r="AK91" s="5731"/>
      <c r="AL91" s="5796">
        <f t="shared" si="5"/>
        <v>12</v>
      </c>
      <c r="AM91" s="5797"/>
      <c r="AN91" s="5798"/>
      <c r="AO91" s="5735">
        <f>SUM(AL91:AN92)</f>
        <v>12</v>
      </c>
      <c r="AP91" s="5736"/>
      <c r="AQ91" s="5737"/>
      <c r="AR91" s="5744" t="s">
        <v>352</v>
      </c>
      <c r="AS91" s="5717"/>
      <c r="AT91" s="5744" t="s">
        <v>36</v>
      </c>
      <c r="AU91" s="5717"/>
      <c r="AV91" s="5900"/>
      <c r="AW91" s="5900"/>
      <c r="AX91" s="5826" t="s">
        <v>178</v>
      </c>
      <c r="AY91" s="5826"/>
      <c r="AZ91" s="5826"/>
      <c r="BA91" s="5826"/>
      <c r="BB91" s="5826"/>
      <c r="BC91" s="5826"/>
      <c r="BD91" s="5826"/>
      <c r="BE91" s="5806"/>
      <c r="BF91" s="5806"/>
      <c r="BG91" s="5806"/>
      <c r="BH91" s="5806"/>
      <c r="BI91" s="5806"/>
      <c r="BJ91" s="5806"/>
      <c r="BK91" s="5806"/>
      <c r="BL91" s="5806"/>
      <c r="BM91" s="5876"/>
      <c r="BN91" s="5876"/>
      <c r="BO91" s="5876"/>
      <c r="BP91" s="5876"/>
      <c r="BQ91" s="5876"/>
      <c r="BR91" s="5876"/>
      <c r="BS91" s="5876"/>
      <c r="BT91" s="5876"/>
      <c r="BU91" s="5708"/>
      <c r="BV91" s="5800"/>
      <c r="BW91" s="5800"/>
      <c r="BX91" s="5800"/>
      <c r="BY91" s="5800"/>
      <c r="BZ91" s="5800"/>
      <c r="CA91" s="5800"/>
      <c r="CB91" s="5801"/>
      <c r="CC91" s="223"/>
      <c r="CD91" s="224"/>
      <c r="CE91" s="221"/>
    </row>
    <row r="92" spans="1:100" s="225" customFormat="1" ht="12" customHeight="1">
      <c r="A92" s="221"/>
      <c r="B92" s="222"/>
      <c r="C92" s="5958"/>
      <c r="D92" s="5959"/>
      <c r="E92" s="5761"/>
      <c r="F92" s="5762"/>
      <c r="G92" s="5762"/>
      <c r="H92" s="5762"/>
      <c r="I92" s="5762"/>
      <c r="J92" s="5762"/>
      <c r="K92" s="5762"/>
      <c r="L92" s="5762"/>
      <c r="M92" s="5762"/>
      <c r="N92" s="5762"/>
      <c r="O92" s="5762"/>
      <c r="P92" s="5762"/>
      <c r="Q92" s="5763"/>
      <c r="R92" s="175" t="s">
        <v>377</v>
      </c>
      <c r="S92" s="5598"/>
      <c r="T92" s="5607"/>
      <c r="U92" s="5599"/>
      <c r="V92" s="5854"/>
      <c r="W92" s="5855"/>
      <c r="X92" s="5856"/>
      <c r="Y92" s="5598"/>
      <c r="Z92" s="5599"/>
      <c r="AA92" s="5854"/>
      <c r="AB92" s="5855"/>
      <c r="AC92" s="5856"/>
      <c r="AD92" s="5750"/>
      <c r="AE92" s="5751"/>
      <c r="AF92" s="5748"/>
      <c r="AG92" s="5749"/>
      <c r="AH92" s="5748"/>
      <c r="AI92" s="5749"/>
      <c r="AJ92" s="5748"/>
      <c r="AK92" s="5749"/>
      <c r="AL92" s="5752"/>
      <c r="AM92" s="5753"/>
      <c r="AN92" s="5754"/>
      <c r="AO92" s="5741"/>
      <c r="AP92" s="5742"/>
      <c r="AQ92" s="5743"/>
      <c r="AR92" s="5745"/>
      <c r="AS92" s="5719"/>
      <c r="AT92" s="5745"/>
      <c r="AU92" s="5719"/>
      <c r="AV92" s="5901"/>
      <c r="AW92" s="5901"/>
      <c r="AX92" s="5826"/>
      <c r="AY92" s="5826"/>
      <c r="AZ92" s="5826"/>
      <c r="BA92" s="5826"/>
      <c r="BB92" s="5826"/>
      <c r="BC92" s="5826"/>
      <c r="BD92" s="5826"/>
      <c r="BE92" s="5806"/>
      <c r="BF92" s="5806"/>
      <c r="BG92" s="5806"/>
      <c r="BH92" s="5806"/>
      <c r="BI92" s="5806"/>
      <c r="BJ92" s="5806"/>
      <c r="BK92" s="5806"/>
      <c r="BL92" s="5806"/>
      <c r="BM92" s="5876"/>
      <c r="BN92" s="5876"/>
      <c r="BO92" s="5876"/>
      <c r="BP92" s="5876"/>
      <c r="BQ92" s="5876"/>
      <c r="BR92" s="5876"/>
      <c r="BS92" s="5876"/>
      <c r="BT92" s="5876"/>
      <c r="BU92" s="5802"/>
      <c r="BV92" s="5674"/>
      <c r="BW92" s="5674"/>
      <c r="BX92" s="5674"/>
      <c r="BY92" s="5674"/>
      <c r="BZ92" s="5674"/>
      <c r="CA92" s="5674"/>
      <c r="CB92" s="5675"/>
      <c r="CC92" s="223"/>
      <c r="CD92" s="224"/>
      <c r="CE92" s="221"/>
    </row>
    <row r="93" spans="1:100" ht="12" customHeight="1">
      <c r="A93" s="142"/>
      <c r="B93" s="151"/>
      <c r="C93" s="5954">
        <v>24</v>
      </c>
      <c r="D93" s="5955"/>
      <c r="E93" s="5770" t="s">
        <v>402</v>
      </c>
      <c r="F93" s="5771"/>
      <c r="G93" s="5771"/>
      <c r="H93" s="5771"/>
      <c r="I93" s="5771"/>
      <c r="J93" s="5771"/>
      <c r="K93" s="5771"/>
      <c r="L93" s="5771"/>
      <c r="M93" s="5771"/>
      <c r="N93" s="5771"/>
      <c r="O93" s="5771"/>
      <c r="P93" s="5771"/>
      <c r="Q93" s="5772"/>
      <c r="R93" s="191"/>
      <c r="S93" s="5720" t="s">
        <v>403</v>
      </c>
      <c r="T93" s="5764"/>
      <c r="U93" s="5721"/>
      <c r="V93" s="5720" t="s">
        <v>318</v>
      </c>
      <c r="W93" s="5764"/>
      <c r="X93" s="5721"/>
      <c r="Y93" s="5720">
        <v>1</v>
      </c>
      <c r="Z93" s="5721"/>
      <c r="AA93" s="5720" t="s">
        <v>36</v>
      </c>
      <c r="AB93" s="5764"/>
      <c r="AC93" s="5721"/>
      <c r="AD93" s="5608" t="s">
        <v>404</v>
      </c>
      <c r="AE93" s="5609"/>
      <c r="AF93" s="5683">
        <v>9</v>
      </c>
      <c r="AG93" s="5684"/>
      <c r="AH93" s="5683">
        <v>14</v>
      </c>
      <c r="AI93" s="5684"/>
      <c r="AJ93" s="5608">
        <v>4.67</v>
      </c>
      <c r="AK93" s="5609"/>
      <c r="AL93" s="5687"/>
      <c r="AM93" s="5688"/>
      <c r="AN93" s="5689"/>
      <c r="AO93" s="5738">
        <f>SUM(AL93:AN97)</f>
        <v>105.55999999999999</v>
      </c>
      <c r="AP93" s="5739"/>
      <c r="AQ93" s="5740"/>
      <c r="AR93" s="5744" t="s">
        <v>36</v>
      </c>
      <c r="AS93" s="5717"/>
      <c r="AT93" s="5744" t="s">
        <v>352</v>
      </c>
      <c r="AU93" s="5717"/>
      <c r="AV93" s="5900"/>
      <c r="AW93" s="5900"/>
      <c r="AX93" s="5826" t="s">
        <v>405</v>
      </c>
      <c r="AY93" s="5826"/>
      <c r="AZ93" s="5826"/>
      <c r="BA93" s="5826"/>
      <c r="BB93" s="5826"/>
      <c r="BC93" s="5826"/>
      <c r="BD93" s="5826"/>
      <c r="BE93" s="5806"/>
      <c r="BF93" s="5806"/>
      <c r="BG93" s="5806"/>
      <c r="BH93" s="5806"/>
      <c r="BI93" s="5806"/>
      <c r="BJ93" s="5806"/>
      <c r="BK93" s="5806"/>
      <c r="BL93" s="5806"/>
      <c r="BM93" s="5876"/>
      <c r="BN93" s="5876"/>
      <c r="BO93" s="5876"/>
      <c r="BP93" s="5876"/>
      <c r="BQ93" s="5876"/>
      <c r="BR93" s="5876"/>
      <c r="BS93" s="5876"/>
      <c r="BT93" s="5876"/>
      <c r="BU93" s="5708"/>
      <c r="BV93" s="5800"/>
      <c r="BW93" s="5800"/>
      <c r="BX93" s="5800"/>
      <c r="BY93" s="5800"/>
      <c r="BZ93" s="5800"/>
      <c r="CA93" s="5800"/>
      <c r="CB93" s="5801"/>
      <c r="CC93" s="183"/>
      <c r="CD93" s="157"/>
      <c r="CE93" s="142"/>
    </row>
    <row r="94" spans="1:100" ht="12" customHeight="1">
      <c r="A94" s="142"/>
      <c r="B94" s="151"/>
      <c r="C94" s="5956"/>
      <c r="D94" s="5957"/>
      <c r="E94" s="5773"/>
      <c r="F94" s="5774"/>
      <c r="G94" s="5774"/>
      <c r="H94" s="5774"/>
      <c r="I94" s="5774"/>
      <c r="J94" s="5774"/>
      <c r="K94" s="5774"/>
      <c r="L94" s="5774"/>
      <c r="M94" s="5774"/>
      <c r="N94" s="5774"/>
      <c r="O94" s="5774"/>
      <c r="P94" s="5774"/>
      <c r="Q94" s="5775"/>
      <c r="R94" s="174" t="s">
        <v>406</v>
      </c>
      <c r="S94" s="5596"/>
      <c r="T94" s="5606"/>
      <c r="U94" s="5597"/>
      <c r="V94" s="5596"/>
      <c r="W94" s="5606"/>
      <c r="X94" s="5597"/>
      <c r="Y94" s="5596"/>
      <c r="Z94" s="5597"/>
      <c r="AA94" s="5596"/>
      <c r="AB94" s="5606"/>
      <c r="AC94" s="5597"/>
      <c r="AD94" s="5651" t="s">
        <v>407</v>
      </c>
      <c r="AE94" s="5652"/>
      <c r="AF94" s="5653">
        <v>9</v>
      </c>
      <c r="AG94" s="5654"/>
      <c r="AH94" s="5653">
        <v>14</v>
      </c>
      <c r="AI94" s="5654"/>
      <c r="AJ94" s="5651">
        <v>3.85</v>
      </c>
      <c r="AK94" s="5652"/>
      <c r="AL94" s="5657"/>
      <c r="AM94" s="5658"/>
      <c r="AN94" s="5659"/>
      <c r="AO94" s="5738"/>
      <c r="AP94" s="5739"/>
      <c r="AQ94" s="5740"/>
      <c r="AR94" s="5693"/>
      <c r="AS94" s="5678"/>
      <c r="AT94" s="5693"/>
      <c r="AU94" s="5678"/>
      <c r="AV94" s="5900"/>
      <c r="AW94" s="5900"/>
      <c r="AX94" s="5826"/>
      <c r="AY94" s="5826"/>
      <c r="AZ94" s="5826"/>
      <c r="BA94" s="5826"/>
      <c r="BB94" s="5826"/>
      <c r="BC94" s="5826"/>
      <c r="BD94" s="5826"/>
      <c r="BE94" s="5806"/>
      <c r="BF94" s="5806"/>
      <c r="BG94" s="5806"/>
      <c r="BH94" s="5806"/>
      <c r="BI94" s="5806"/>
      <c r="BJ94" s="5806"/>
      <c r="BK94" s="5806"/>
      <c r="BL94" s="5806"/>
      <c r="BM94" s="5876"/>
      <c r="BN94" s="5876"/>
      <c r="BO94" s="5876"/>
      <c r="BP94" s="5876"/>
      <c r="BQ94" s="5876"/>
      <c r="BR94" s="5876"/>
      <c r="BS94" s="5876"/>
      <c r="BT94" s="5876"/>
      <c r="BU94" s="5802"/>
      <c r="BV94" s="5674"/>
      <c r="BW94" s="5674"/>
      <c r="BX94" s="5674"/>
      <c r="BY94" s="5674"/>
      <c r="BZ94" s="5674"/>
      <c r="CA94" s="5674"/>
      <c r="CB94" s="5675"/>
      <c r="CC94" s="183"/>
      <c r="CD94" s="157"/>
      <c r="CE94" s="142"/>
    </row>
    <row r="95" spans="1:100" ht="12" customHeight="1">
      <c r="A95" s="142"/>
      <c r="B95" s="151"/>
      <c r="C95" s="5956"/>
      <c r="D95" s="5957"/>
      <c r="E95" s="5773"/>
      <c r="F95" s="5774"/>
      <c r="G95" s="5774"/>
      <c r="H95" s="5774"/>
      <c r="I95" s="5774"/>
      <c r="J95" s="5774"/>
      <c r="K95" s="5774"/>
      <c r="L95" s="5774"/>
      <c r="M95" s="5774"/>
      <c r="N95" s="5774"/>
      <c r="O95" s="5774"/>
      <c r="P95" s="5774"/>
      <c r="Q95" s="5775"/>
      <c r="R95" s="179" t="s">
        <v>343</v>
      </c>
      <c r="S95" s="5596"/>
      <c r="T95" s="5606"/>
      <c r="U95" s="5597"/>
      <c r="V95" s="5596"/>
      <c r="W95" s="5606"/>
      <c r="X95" s="5597"/>
      <c r="Y95" s="5596"/>
      <c r="Z95" s="5597"/>
      <c r="AA95" s="5596"/>
      <c r="AB95" s="5606"/>
      <c r="AC95" s="5597"/>
      <c r="AD95" s="5660" t="s">
        <v>408</v>
      </c>
      <c r="AE95" s="5661"/>
      <c r="AF95" s="5662">
        <v>9</v>
      </c>
      <c r="AG95" s="5663"/>
      <c r="AH95" s="5662">
        <v>14</v>
      </c>
      <c r="AI95" s="5663"/>
      <c r="AJ95" s="5660">
        <v>3.57</v>
      </c>
      <c r="AK95" s="5661"/>
      <c r="AL95" s="5664"/>
      <c r="AM95" s="5665"/>
      <c r="AN95" s="5666"/>
      <c r="AO95" s="5738"/>
      <c r="AP95" s="5739"/>
      <c r="AQ95" s="5740"/>
      <c r="AR95" s="5693"/>
      <c r="AS95" s="5678"/>
      <c r="AT95" s="5693"/>
      <c r="AU95" s="5678"/>
      <c r="AV95" s="5900"/>
      <c r="AW95" s="5900"/>
      <c r="AX95" s="5826"/>
      <c r="AY95" s="5826"/>
      <c r="AZ95" s="5826"/>
      <c r="BA95" s="5826"/>
      <c r="BB95" s="5826"/>
      <c r="BC95" s="5826"/>
      <c r="BD95" s="5826"/>
      <c r="BE95" s="5806"/>
      <c r="BF95" s="5806"/>
      <c r="BG95" s="5806"/>
      <c r="BH95" s="5806"/>
      <c r="BI95" s="5806"/>
      <c r="BJ95" s="5806"/>
      <c r="BK95" s="5806"/>
      <c r="BL95" s="5806"/>
      <c r="BM95" s="5876"/>
      <c r="BN95" s="5876"/>
      <c r="BO95" s="5876"/>
      <c r="BP95" s="5876"/>
      <c r="BQ95" s="5876"/>
      <c r="BR95" s="5876"/>
      <c r="BS95" s="5876"/>
      <c r="BT95" s="5876"/>
      <c r="BU95" s="5802"/>
      <c r="BV95" s="5674"/>
      <c r="BW95" s="5674"/>
      <c r="BX95" s="5674"/>
      <c r="BY95" s="5674"/>
      <c r="BZ95" s="5674"/>
      <c r="CA95" s="5674"/>
      <c r="CB95" s="5675"/>
      <c r="CC95" s="183"/>
      <c r="CD95" s="157"/>
      <c r="CE95" s="142"/>
    </row>
    <row r="96" spans="1:100" ht="12" customHeight="1">
      <c r="A96" s="142"/>
      <c r="B96" s="151"/>
      <c r="C96" s="5956"/>
      <c r="D96" s="5957"/>
      <c r="E96" s="5773"/>
      <c r="F96" s="5774"/>
      <c r="G96" s="5774"/>
      <c r="H96" s="5774"/>
      <c r="I96" s="5774"/>
      <c r="J96" s="5774"/>
      <c r="K96" s="5774"/>
      <c r="L96" s="5774"/>
      <c r="M96" s="5774"/>
      <c r="N96" s="5774"/>
      <c r="O96" s="5774"/>
      <c r="P96" s="5774"/>
      <c r="Q96" s="5775"/>
      <c r="R96" s="176"/>
      <c r="S96" s="5596"/>
      <c r="T96" s="5606"/>
      <c r="U96" s="5597"/>
      <c r="V96" s="5596"/>
      <c r="W96" s="5606"/>
      <c r="X96" s="5597"/>
      <c r="Y96" s="5596"/>
      <c r="Z96" s="5597"/>
      <c r="AA96" s="5596"/>
      <c r="AB96" s="5606"/>
      <c r="AC96" s="5597"/>
      <c r="AD96" s="5819" t="s">
        <v>409</v>
      </c>
      <c r="AE96" s="5820"/>
      <c r="AF96" s="5730">
        <v>9.1</v>
      </c>
      <c r="AG96" s="5731"/>
      <c r="AH96" s="5730">
        <v>5.8</v>
      </c>
      <c r="AI96" s="5731"/>
      <c r="AJ96" s="5819">
        <v>3.9</v>
      </c>
      <c r="AK96" s="5820"/>
      <c r="AL96" s="5796">
        <f>AF96*AH96</f>
        <v>52.779999999999994</v>
      </c>
      <c r="AM96" s="5797"/>
      <c r="AN96" s="5798"/>
      <c r="AO96" s="5738"/>
      <c r="AP96" s="5739"/>
      <c r="AQ96" s="5740"/>
      <c r="AR96" s="5693"/>
      <c r="AS96" s="5678"/>
      <c r="AT96" s="5693"/>
      <c r="AU96" s="5678"/>
      <c r="AV96" s="5900"/>
      <c r="AW96" s="5900"/>
      <c r="AX96" s="5826"/>
      <c r="AY96" s="5826"/>
      <c r="AZ96" s="5826"/>
      <c r="BA96" s="5826"/>
      <c r="BB96" s="5826"/>
      <c r="BC96" s="5826"/>
      <c r="BD96" s="5826"/>
      <c r="BE96" s="5806"/>
      <c r="BF96" s="5806"/>
      <c r="BG96" s="5806"/>
      <c r="BH96" s="5806"/>
      <c r="BI96" s="5806"/>
      <c r="BJ96" s="5806"/>
      <c r="BK96" s="5806"/>
      <c r="BL96" s="5806"/>
      <c r="BM96" s="5876"/>
      <c r="BN96" s="5876"/>
      <c r="BO96" s="5876"/>
      <c r="BP96" s="5876"/>
      <c r="BQ96" s="5876"/>
      <c r="BR96" s="5876"/>
      <c r="BS96" s="5876"/>
      <c r="BT96" s="5876"/>
      <c r="BU96" s="5802"/>
      <c r="BV96" s="5674"/>
      <c r="BW96" s="5674"/>
      <c r="BX96" s="5674"/>
      <c r="BY96" s="5674"/>
      <c r="BZ96" s="5674"/>
      <c r="CA96" s="5674"/>
      <c r="CB96" s="5675"/>
      <c r="CC96" s="183"/>
      <c r="CD96" s="157"/>
      <c r="CE96" s="142"/>
    </row>
    <row r="97" spans="1:83" ht="12" customHeight="1">
      <c r="A97" s="142"/>
      <c r="B97" s="151"/>
      <c r="C97" s="5958"/>
      <c r="D97" s="5959"/>
      <c r="E97" s="5776"/>
      <c r="F97" s="5777"/>
      <c r="G97" s="5777"/>
      <c r="H97" s="5777"/>
      <c r="I97" s="5777"/>
      <c r="J97" s="5777"/>
      <c r="K97" s="5777"/>
      <c r="L97" s="5777"/>
      <c r="M97" s="5777"/>
      <c r="N97" s="5777"/>
      <c r="O97" s="5777"/>
      <c r="P97" s="5777"/>
      <c r="Q97" s="5778"/>
      <c r="R97" s="226"/>
      <c r="S97" s="5598"/>
      <c r="T97" s="5607"/>
      <c r="U97" s="5599"/>
      <c r="V97" s="5598"/>
      <c r="W97" s="5607"/>
      <c r="X97" s="5599"/>
      <c r="Y97" s="5598"/>
      <c r="Z97" s="5599"/>
      <c r="AA97" s="5598"/>
      <c r="AB97" s="5607"/>
      <c r="AC97" s="5599"/>
      <c r="AD97" s="5854" t="s">
        <v>410</v>
      </c>
      <c r="AE97" s="5856"/>
      <c r="AF97" s="5964">
        <v>9.1</v>
      </c>
      <c r="AG97" s="5965"/>
      <c r="AH97" s="5964">
        <v>5.8</v>
      </c>
      <c r="AI97" s="5965"/>
      <c r="AJ97" s="5854">
        <v>3.6</v>
      </c>
      <c r="AK97" s="5856"/>
      <c r="AL97" s="5966">
        <f t="shared" ref="AL97" si="6">AF97*AH97</f>
        <v>52.779999999999994</v>
      </c>
      <c r="AM97" s="5967"/>
      <c r="AN97" s="5968"/>
      <c r="AO97" s="5738"/>
      <c r="AP97" s="5739"/>
      <c r="AQ97" s="5740"/>
      <c r="AR97" s="5745"/>
      <c r="AS97" s="5719"/>
      <c r="AT97" s="5745"/>
      <c r="AU97" s="5719"/>
      <c r="AV97" s="5901"/>
      <c r="AW97" s="5901"/>
      <c r="AX97" s="5826"/>
      <c r="AY97" s="5826"/>
      <c r="AZ97" s="5826"/>
      <c r="BA97" s="5826"/>
      <c r="BB97" s="5826"/>
      <c r="BC97" s="5826"/>
      <c r="BD97" s="5826"/>
      <c r="BE97" s="5806"/>
      <c r="BF97" s="5806"/>
      <c r="BG97" s="5806"/>
      <c r="BH97" s="5806"/>
      <c r="BI97" s="5806"/>
      <c r="BJ97" s="5806"/>
      <c r="BK97" s="5806"/>
      <c r="BL97" s="5806"/>
      <c r="BM97" s="5876"/>
      <c r="BN97" s="5876"/>
      <c r="BO97" s="5876"/>
      <c r="BP97" s="5876"/>
      <c r="BQ97" s="5876"/>
      <c r="BR97" s="5876"/>
      <c r="BS97" s="5876"/>
      <c r="BT97" s="5876"/>
      <c r="BU97" s="5802"/>
      <c r="BV97" s="5674"/>
      <c r="BW97" s="5674"/>
      <c r="BX97" s="5674"/>
      <c r="BY97" s="5674"/>
      <c r="BZ97" s="5674"/>
      <c r="CA97" s="5674"/>
      <c r="CB97" s="5675"/>
      <c r="CC97" s="183"/>
      <c r="CD97" s="157"/>
      <c r="CE97" s="142"/>
    </row>
    <row r="98" spans="1:83">
      <c r="A98" s="142"/>
      <c r="B98" s="151"/>
      <c r="C98" s="5961" t="s">
        <v>411</v>
      </c>
      <c r="D98" s="5962"/>
      <c r="E98" s="5962"/>
      <c r="F98" s="5962"/>
      <c r="G98" s="5962"/>
      <c r="H98" s="5962"/>
      <c r="I98" s="5962"/>
      <c r="J98" s="5962"/>
      <c r="K98" s="5962"/>
      <c r="L98" s="5962"/>
      <c r="M98" s="5962"/>
      <c r="N98" s="5962"/>
      <c r="O98" s="5962"/>
      <c r="P98" s="5962"/>
      <c r="Q98" s="5962"/>
      <c r="R98" s="5962"/>
      <c r="S98" s="5962"/>
      <c r="T98" s="5962"/>
      <c r="U98" s="5962"/>
      <c r="V98" s="5962"/>
      <c r="W98" s="5962"/>
      <c r="X98" s="5962"/>
      <c r="Y98" s="5962"/>
      <c r="Z98" s="5962"/>
      <c r="AA98" s="5962"/>
      <c r="AB98" s="5962"/>
      <c r="AC98" s="5962"/>
      <c r="AD98" s="5962"/>
      <c r="AE98" s="5962"/>
      <c r="AF98" s="5962"/>
      <c r="AG98" s="5962"/>
      <c r="AH98" s="5962"/>
      <c r="AI98" s="5962"/>
      <c r="AJ98" s="5962"/>
      <c r="AK98" s="5962"/>
      <c r="AL98" s="5962"/>
      <c r="AM98" s="5962"/>
      <c r="AN98" s="5962"/>
      <c r="AO98" s="5962"/>
      <c r="AP98" s="5962"/>
      <c r="AQ98" s="5962"/>
      <c r="AR98" s="5962"/>
      <c r="AS98" s="5962"/>
      <c r="AT98" s="5962"/>
      <c r="AU98" s="5962"/>
      <c r="AV98" s="5962"/>
      <c r="AW98" s="5962"/>
      <c r="AX98" s="5962"/>
      <c r="AY98" s="5962"/>
      <c r="AZ98" s="5962"/>
      <c r="BA98" s="5962"/>
      <c r="BB98" s="5962"/>
      <c r="BC98" s="5962"/>
      <c r="BD98" s="5962"/>
      <c r="BE98" s="5962"/>
      <c r="BF98" s="5962"/>
      <c r="BG98" s="5962"/>
      <c r="BH98" s="5962"/>
      <c r="BI98" s="5962"/>
      <c r="BJ98" s="5962"/>
      <c r="BK98" s="5962"/>
      <c r="BL98" s="5962"/>
      <c r="BM98" s="5962"/>
      <c r="BN98" s="5962"/>
      <c r="BO98" s="5962"/>
      <c r="BP98" s="5962"/>
      <c r="BQ98" s="5962"/>
      <c r="BR98" s="5962"/>
      <c r="BS98" s="5962"/>
      <c r="BT98" s="5962"/>
      <c r="BU98" s="5962"/>
      <c r="BV98" s="5962"/>
      <c r="BW98" s="5962"/>
      <c r="BX98" s="5962"/>
      <c r="BY98" s="5962"/>
      <c r="BZ98" s="5962"/>
      <c r="CA98" s="5962"/>
      <c r="CB98" s="5963"/>
      <c r="CC98" s="172"/>
      <c r="CD98" s="157"/>
      <c r="CE98" s="142"/>
    </row>
    <row r="99" spans="1:83" ht="12" customHeight="1">
      <c r="A99" s="142"/>
      <c r="B99" s="151"/>
      <c r="C99" s="5596">
        <v>1</v>
      </c>
      <c r="D99" s="5597"/>
      <c r="E99" s="5758" t="s">
        <v>412</v>
      </c>
      <c r="F99" s="5759"/>
      <c r="G99" s="5759"/>
      <c r="H99" s="5759"/>
      <c r="I99" s="5759"/>
      <c r="J99" s="5759"/>
      <c r="K99" s="5759"/>
      <c r="L99" s="5759"/>
      <c r="M99" s="5759"/>
      <c r="N99" s="5759"/>
      <c r="O99" s="5759"/>
      <c r="P99" s="5759"/>
      <c r="Q99" s="5760"/>
      <c r="R99" s="174" t="s">
        <v>342</v>
      </c>
      <c r="S99" s="5596" t="s">
        <v>413</v>
      </c>
      <c r="T99" s="5606"/>
      <c r="U99" s="5597"/>
      <c r="V99" s="5596" t="s">
        <v>411</v>
      </c>
      <c r="W99" s="5606"/>
      <c r="X99" s="5597"/>
      <c r="Y99" s="5596">
        <v>1</v>
      </c>
      <c r="Z99" s="5606"/>
      <c r="AA99" s="5596" t="s">
        <v>380</v>
      </c>
      <c r="AB99" s="5606"/>
      <c r="AC99" s="5597"/>
      <c r="AD99" s="5685">
        <v>1</v>
      </c>
      <c r="AE99" s="5686"/>
      <c r="AF99" s="5834">
        <v>22</v>
      </c>
      <c r="AG99" s="5835"/>
      <c r="AH99" s="5834">
        <v>38</v>
      </c>
      <c r="AI99" s="5835"/>
      <c r="AJ99" s="5685">
        <v>12</v>
      </c>
      <c r="AK99" s="5686"/>
      <c r="AL99" s="5796">
        <f>AF99*AH99</f>
        <v>836</v>
      </c>
      <c r="AM99" s="5797"/>
      <c r="AN99" s="5798"/>
      <c r="AO99" s="5738">
        <f>SUM(AL99:AN100)</f>
        <v>1848</v>
      </c>
      <c r="AP99" s="5739"/>
      <c r="AQ99" s="5740"/>
      <c r="AR99" s="5693" t="s">
        <v>382</v>
      </c>
      <c r="AS99" s="5678"/>
      <c r="AT99" s="5693" t="s">
        <v>337</v>
      </c>
      <c r="AU99" s="5678"/>
      <c r="AV99" s="5596" t="s">
        <v>414</v>
      </c>
      <c r="AW99" s="5597"/>
      <c r="AX99" s="5976" t="s">
        <v>415</v>
      </c>
      <c r="AY99" s="5680"/>
      <c r="AZ99" s="5680"/>
      <c r="BA99" s="5680"/>
      <c r="BB99" s="5680"/>
      <c r="BC99" s="5680"/>
      <c r="BD99" s="5681"/>
      <c r="BE99" s="5667"/>
      <c r="BF99" s="5668"/>
      <c r="BG99" s="5667"/>
      <c r="BH99" s="5668"/>
      <c r="BI99" s="5667"/>
      <c r="BJ99" s="5668"/>
      <c r="BK99" s="5667"/>
      <c r="BL99" s="5668"/>
      <c r="BM99" s="5669">
        <v>43940</v>
      </c>
      <c r="BN99" s="5670"/>
      <c r="BO99" s="5669">
        <v>44093</v>
      </c>
      <c r="BP99" s="5670"/>
      <c r="BQ99" s="5669">
        <v>44094</v>
      </c>
      <c r="BR99" s="5670"/>
      <c r="BS99" s="5669">
        <v>44189</v>
      </c>
      <c r="BT99" s="5670"/>
      <c r="BU99" s="5802"/>
      <c r="BV99" s="5971"/>
      <c r="BW99" s="5971"/>
      <c r="BX99" s="5971"/>
      <c r="BY99" s="5971"/>
      <c r="BZ99" s="5971"/>
      <c r="CA99" s="5971"/>
      <c r="CB99" s="5972"/>
      <c r="CC99" s="183"/>
      <c r="CD99" s="157"/>
      <c r="CE99" s="142"/>
    </row>
    <row r="100" spans="1:83" ht="12" customHeight="1">
      <c r="A100" s="142"/>
      <c r="B100" s="151"/>
      <c r="C100" s="5598"/>
      <c r="D100" s="5599"/>
      <c r="E100" s="5761"/>
      <c r="F100" s="5762"/>
      <c r="G100" s="5762"/>
      <c r="H100" s="5762"/>
      <c r="I100" s="5762"/>
      <c r="J100" s="5762"/>
      <c r="K100" s="5762"/>
      <c r="L100" s="5762"/>
      <c r="M100" s="5762"/>
      <c r="N100" s="5762"/>
      <c r="O100" s="5762"/>
      <c r="P100" s="5762"/>
      <c r="Q100" s="5763"/>
      <c r="R100" s="175" t="s">
        <v>343</v>
      </c>
      <c r="S100" s="5596"/>
      <c r="T100" s="5606"/>
      <c r="U100" s="5597"/>
      <c r="V100" s="5598"/>
      <c r="W100" s="5607"/>
      <c r="X100" s="5599"/>
      <c r="Y100" s="5598"/>
      <c r="Z100" s="5607"/>
      <c r="AA100" s="5598"/>
      <c r="AB100" s="5607"/>
      <c r="AC100" s="5599"/>
      <c r="AD100" s="5694">
        <v>2</v>
      </c>
      <c r="AE100" s="5695"/>
      <c r="AF100" s="5655">
        <v>23</v>
      </c>
      <c r="AG100" s="5656"/>
      <c r="AH100" s="5655">
        <v>44</v>
      </c>
      <c r="AI100" s="5656"/>
      <c r="AJ100" s="5694">
        <v>10</v>
      </c>
      <c r="AK100" s="5695"/>
      <c r="AL100" s="5973">
        <v>1012</v>
      </c>
      <c r="AM100" s="5974"/>
      <c r="AN100" s="5975"/>
      <c r="AO100" s="5741"/>
      <c r="AP100" s="5742"/>
      <c r="AQ100" s="5743"/>
      <c r="AR100" s="5745"/>
      <c r="AS100" s="5719"/>
      <c r="AT100" s="5745"/>
      <c r="AU100" s="5719"/>
      <c r="AV100" s="5598"/>
      <c r="AW100" s="5599"/>
      <c r="AX100" s="5725"/>
      <c r="AY100" s="5726"/>
      <c r="AZ100" s="5726"/>
      <c r="BA100" s="5726"/>
      <c r="BB100" s="5726"/>
      <c r="BC100" s="5726"/>
      <c r="BD100" s="5727"/>
      <c r="BE100" s="5698"/>
      <c r="BF100" s="5699"/>
      <c r="BG100" s="5698"/>
      <c r="BH100" s="5699"/>
      <c r="BI100" s="5698"/>
      <c r="BJ100" s="5699"/>
      <c r="BK100" s="5698"/>
      <c r="BL100" s="5699"/>
      <c r="BM100" s="5702"/>
      <c r="BN100" s="5703"/>
      <c r="BO100" s="5702"/>
      <c r="BP100" s="5703"/>
      <c r="BQ100" s="5702"/>
      <c r="BR100" s="5703"/>
      <c r="BS100" s="5702"/>
      <c r="BT100" s="5703"/>
      <c r="BU100" s="5845"/>
      <c r="BV100" s="5906"/>
      <c r="BW100" s="5906"/>
      <c r="BX100" s="5906"/>
      <c r="BY100" s="5906"/>
      <c r="BZ100" s="5906"/>
      <c r="CA100" s="5906"/>
      <c r="CB100" s="5907"/>
      <c r="CC100" s="183"/>
      <c r="CD100" s="157"/>
      <c r="CE100" s="142"/>
    </row>
    <row r="101" spans="1:83" ht="15" customHeight="1">
      <c r="A101" s="142"/>
      <c r="B101" s="151"/>
      <c r="C101" s="5720">
        <v>2</v>
      </c>
      <c r="D101" s="5721"/>
      <c r="E101" s="5836" t="s">
        <v>416</v>
      </c>
      <c r="F101" s="5846"/>
      <c r="G101" s="5846"/>
      <c r="H101" s="5846"/>
      <c r="I101" s="5846"/>
      <c r="J101" s="5846"/>
      <c r="K101" s="5846"/>
      <c r="L101" s="5846"/>
      <c r="M101" s="5846"/>
      <c r="N101" s="5846"/>
      <c r="O101" s="5846"/>
      <c r="P101" s="5846"/>
      <c r="Q101" s="5847"/>
      <c r="R101" s="176"/>
      <c r="S101" s="5596"/>
      <c r="T101" s="5606"/>
      <c r="U101" s="5597"/>
      <c r="V101" s="5720" t="s">
        <v>411</v>
      </c>
      <c r="W101" s="5764"/>
      <c r="X101" s="5721"/>
      <c r="Y101" s="5720">
        <v>1</v>
      </c>
      <c r="Z101" s="5721"/>
      <c r="AA101" s="5720" t="s">
        <v>359</v>
      </c>
      <c r="AB101" s="5764"/>
      <c r="AC101" s="5721"/>
      <c r="AD101" s="5746">
        <v>1</v>
      </c>
      <c r="AE101" s="5747"/>
      <c r="AF101" s="5728">
        <v>17.399999999999999</v>
      </c>
      <c r="AG101" s="5729"/>
      <c r="AH101" s="5728">
        <v>48.3</v>
      </c>
      <c r="AI101" s="5729"/>
      <c r="AJ101" s="5819" t="s">
        <v>392</v>
      </c>
      <c r="AK101" s="5820"/>
      <c r="AL101" s="5732">
        <f>AF101*AH101</f>
        <v>840.41999999999985</v>
      </c>
      <c r="AM101" s="5733"/>
      <c r="AN101" s="5734"/>
      <c r="AO101" s="5690">
        <f>SUM(AL101:AN103)</f>
        <v>840.41999999999985</v>
      </c>
      <c r="AP101" s="5691"/>
      <c r="AQ101" s="5692"/>
      <c r="AR101" s="5693" t="s">
        <v>382</v>
      </c>
      <c r="AS101" s="5678"/>
      <c r="AT101" s="5693" t="s">
        <v>337</v>
      </c>
      <c r="AU101" s="5678"/>
      <c r="AV101" s="5596" t="s">
        <v>414</v>
      </c>
      <c r="AW101" s="5597"/>
      <c r="AX101" s="5950" t="s">
        <v>417</v>
      </c>
      <c r="AY101" s="5951"/>
      <c r="AZ101" s="5951"/>
      <c r="BA101" s="5951"/>
      <c r="BB101" s="5951"/>
      <c r="BC101" s="5951"/>
      <c r="BD101" s="5951"/>
      <c r="BE101" s="5942"/>
      <c r="BF101" s="5942"/>
      <c r="BG101" s="5942"/>
      <c r="BH101" s="5942"/>
      <c r="BI101" s="5942"/>
      <c r="BJ101" s="5942"/>
      <c r="BK101" s="5942"/>
      <c r="BL101" s="5942"/>
      <c r="BM101" s="5944">
        <v>43927</v>
      </c>
      <c r="BN101" s="5944"/>
      <c r="BO101" s="5944">
        <v>44080</v>
      </c>
      <c r="BP101" s="5944"/>
      <c r="BQ101" s="5944">
        <v>44081</v>
      </c>
      <c r="BR101" s="5944"/>
      <c r="BS101" s="5944">
        <v>44189</v>
      </c>
      <c r="BT101" s="5944"/>
      <c r="BU101" s="5979"/>
      <c r="BV101" s="5980"/>
      <c r="BW101" s="5980"/>
      <c r="BX101" s="5980"/>
      <c r="BY101" s="5980"/>
      <c r="BZ101" s="5980"/>
      <c r="CA101" s="5980"/>
      <c r="CB101" s="5981"/>
      <c r="CC101" s="183"/>
      <c r="CD101" s="157"/>
      <c r="CE101" s="142"/>
    </row>
    <row r="102" spans="1:83" ht="15" customHeight="1">
      <c r="A102" s="142"/>
      <c r="B102" s="151"/>
      <c r="C102" s="5596"/>
      <c r="D102" s="5597"/>
      <c r="E102" s="5839"/>
      <c r="F102" s="5969"/>
      <c r="G102" s="5969"/>
      <c r="H102" s="5969"/>
      <c r="I102" s="5969"/>
      <c r="J102" s="5969"/>
      <c r="K102" s="5969"/>
      <c r="L102" s="5969"/>
      <c r="M102" s="5969"/>
      <c r="N102" s="5969"/>
      <c r="O102" s="5969"/>
      <c r="P102" s="5969"/>
      <c r="Q102" s="5970"/>
      <c r="R102" s="174" t="s">
        <v>406</v>
      </c>
      <c r="S102" s="5596"/>
      <c r="T102" s="5606"/>
      <c r="U102" s="5597"/>
      <c r="V102" s="5596"/>
      <c r="W102" s="5606"/>
      <c r="X102" s="5597"/>
      <c r="Y102" s="5596"/>
      <c r="Z102" s="5597"/>
      <c r="AA102" s="5596"/>
      <c r="AB102" s="5606"/>
      <c r="AC102" s="5597"/>
      <c r="AD102" s="5651"/>
      <c r="AE102" s="5652"/>
      <c r="AF102" s="5653"/>
      <c r="AG102" s="5654"/>
      <c r="AH102" s="5653"/>
      <c r="AI102" s="5654"/>
      <c r="AJ102" s="5982"/>
      <c r="AK102" s="5983"/>
      <c r="AL102" s="5657"/>
      <c r="AM102" s="5658"/>
      <c r="AN102" s="5659"/>
      <c r="AO102" s="5690"/>
      <c r="AP102" s="5691"/>
      <c r="AQ102" s="5692"/>
      <c r="AR102" s="5693"/>
      <c r="AS102" s="5678"/>
      <c r="AT102" s="5693"/>
      <c r="AU102" s="5678"/>
      <c r="AV102" s="5596"/>
      <c r="AW102" s="5597"/>
      <c r="AX102" s="5951"/>
      <c r="AY102" s="5951"/>
      <c r="AZ102" s="5951"/>
      <c r="BA102" s="5951"/>
      <c r="BB102" s="5951"/>
      <c r="BC102" s="5951"/>
      <c r="BD102" s="5951"/>
      <c r="BE102" s="5942"/>
      <c r="BF102" s="5942"/>
      <c r="BG102" s="5942"/>
      <c r="BH102" s="5942"/>
      <c r="BI102" s="5942"/>
      <c r="BJ102" s="5942"/>
      <c r="BK102" s="5942"/>
      <c r="BL102" s="5942"/>
      <c r="BM102" s="5944"/>
      <c r="BN102" s="5944"/>
      <c r="BO102" s="5944"/>
      <c r="BP102" s="5944"/>
      <c r="BQ102" s="5944"/>
      <c r="BR102" s="5944"/>
      <c r="BS102" s="5944"/>
      <c r="BT102" s="5944"/>
      <c r="BU102" s="5979"/>
      <c r="BV102" s="5980"/>
      <c r="BW102" s="5980"/>
      <c r="BX102" s="5980"/>
      <c r="BY102" s="5980"/>
      <c r="BZ102" s="5980"/>
      <c r="CA102" s="5980"/>
      <c r="CB102" s="5981"/>
      <c r="CC102" s="183"/>
      <c r="CD102" s="157"/>
      <c r="CE102" s="142"/>
    </row>
    <row r="103" spans="1:83" ht="15" customHeight="1">
      <c r="A103" s="142"/>
      <c r="B103" s="151"/>
      <c r="C103" s="5598"/>
      <c r="D103" s="5599"/>
      <c r="E103" s="5848"/>
      <c r="F103" s="5849"/>
      <c r="G103" s="5849"/>
      <c r="H103" s="5849"/>
      <c r="I103" s="5849"/>
      <c r="J103" s="5849"/>
      <c r="K103" s="5849"/>
      <c r="L103" s="5849"/>
      <c r="M103" s="5849"/>
      <c r="N103" s="5849"/>
      <c r="O103" s="5849"/>
      <c r="P103" s="5849"/>
      <c r="Q103" s="5850"/>
      <c r="R103" s="175" t="s">
        <v>343</v>
      </c>
      <c r="S103" s="5596"/>
      <c r="T103" s="5606"/>
      <c r="U103" s="5597"/>
      <c r="V103" s="5598"/>
      <c r="W103" s="5607"/>
      <c r="X103" s="5599"/>
      <c r="Y103" s="5598"/>
      <c r="Z103" s="5599"/>
      <c r="AA103" s="5598"/>
      <c r="AB103" s="5607"/>
      <c r="AC103" s="5599"/>
      <c r="AD103" s="5660"/>
      <c r="AE103" s="5661"/>
      <c r="AF103" s="5662"/>
      <c r="AG103" s="5663"/>
      <c r="AH103" s="5662"/>
      <c r="AI103" s="5663"/>
      <c r="AJ103" s="5977"/>
      <c r="AK103" s="5978"/>
      <c r="AL103" s="5664"/>
      <c r="AM103" s="5665"/>
      <c r="AN103" s="5666"/>
      <c r="AO103" s="5917"/>
      <c r="AP103" s="5918"/>
      <c r="AQ103" s="5919"/>
      <c r="AR103" s="5745"/>
      <c r="AS103" s="5719"/>
      <c r="AT103" s="5745"/>
      <c r="AU103" s="5719"/>
      <c r="AV103" s="5598"/>
      <c r="AW103" s="5599"/>
      <c r="AX103" s="5952"/>
      <c r="AY103" s="5952"/>
      <c r="AZ103" s="5952"/>
      <c r="BA103" s="5952"/>
      <c r="BB103" s="5952"/>
      <c r="BC103" s="5952"/>
      <c r="BD103" s="5952"/>
      <c r="BE103" s="5806"/>
      <c r="BF103" s="5806"/>
      <c r="BG103" s="5806"/>
      <c r="BH103" s="5806"/>
      <c r="BI103" s="5806"/>
      <c r="BJ103" s="5806"/>
      <c r="BK103" s="5806"/>
      <c r="BL103" s="5806"/>
      <c r="BM103" s="5807"/>
      <c r="BN103" s="5807"/>
      <c r="BO103" s="5807"/>
      <c r="BP103" s="5807"/>
      <c r="BQ103" s="5807"/>
      <c r="BR103" s="5807"/>
      <c r="BS103" s="5807"/>
      <c r="BT103" s="5807"/>
      <c r="BU103" s="5873"/>
      <c r="BV103" s="5874"/>
      <c r="BW103" s="5874"/>
      <c r="BX103" s="5874"/>
      <c r="BY103" s="5874"/>
      <c r="BZ103" s="5874"/>
      <c r="CA103" s="5874"/>
      <c r="CB103" s="5875"/>
      <c r="CC103" s="183"/>
      <c r="CD103" s="157"/>
      <c r="CE103" s="142"/>
    </row>
    <row r="104" spans="1:83" ht="12" customHeight="1">
      <c r="A104" s="142"/>
      <c r="B104" s="151"/>
      <c r="C104" s="5720">
        <v>3</v>
      </c>
      <c r="D104" s="5721"/>
      <c r="E104" s="5770" t="s">
        <v>418</v>
      </c>
      <c r="F104" s="5771"/>
      <c r="G104" s="5771"/>
      <c r="H104" s="5771"/>
      <c r="I104" s="5771"/>
      <c r="J104" s="5771"/>
      <c r="K104" s="5771"/>
      <c r="L104" s="5771"/>
      <c r="M104" s="5771"/>
      <c r="N104" s="5771"/>
      <c r="O104" s="5771"/>
      <c r="P104" s="5771"/>
      <c r="Q104" s="5772"/>
      <c r="R104" s="176" t="s">
        <v>419</v>
      </c>
      <c r="S104" s="5596"/>
      <c r="T104" s="5606"/>
      <c r="U104" s="5597"/>
      <c r="V104" s="5720" t="s">
        <v>420</v>
      </c>
      <c r="W104" s="5764"/>
      <c r="X104" s="5721"/>
      <c r="Y104" s="5720">
        <v>1</v>
      </c>
      <c r="Z104" s="5721"/>
      <c r="AA104" s="5720" t="s">
        <v>359</v>
      </c>
      <c r="AB104" s="5764"/>
      <c r="AC104" s="5721"/>
      <c r="AD104" s="5746">
        <v>1</v>
      </c>
      <c r="AE104" s="5747"/>
      <c r="AF104" s="5730">
        <v>7</v>
      </c>
      <c r="AG104" s="5731"/>
      <c r="AH104" s="5730">
        <v>23</v>
      </c>
      <c r="AI104" s="5731"/>
      <c r="AJ104" s="5746">
        <v>8.5</v>
      </c>
      <c r="AK104" s="5747"/>
      <c r="AL104" s="5732">
        <f>AF104*AH104</f>
        <v>161</v>
      </c>
      <c r="AM104" s="5733"/>
      <c r="AN104" s="5734"/>
      <c r="AO104" s="5690">
        <f>SUM(AL104:AN105)</f>
        <v>161</v>
      </c>
      <c r="AP104" s="5691"/>
      <c r="AQ104" s="5692"/>
      <c r="AR104" s="5693" t="s">
        <v>337</v>
      </c>
      <c r="AS104" s="5678"/>
      <c r="AT104" s="5693" t="s">
        <v>337</v>
      </c>
      <c r="AU104" s="5678"/>
      <c r="AV104" s="5596" t="s">
        <v>347</v>
      </c>
      <c r="AW104" s="5597"/>
      <c r="AX104" s="5596" t="s">
        <v>348</v>
      </c>
      <c r="AY104" s="5606"/>
      <c r="AZ104" s="5606"/>
      <c r="BA104" s="5606"/>
      <c r="BB104" s="5606"/>
      <c r="BC104" s="5606"/>
      <c r="BD104" s="5597"/>
      <c r="BE104" s="5667"/>
      <c r="BF104" s="5668"/>
      <c r="BG104" s="5667"/>
      <c r="BH104" s="5668"/>
      <c r="BI104" s="5667"/>
      <c r="BJ104" s="5668"/>
      <c r="BK104" s="5667"/>
      <c r="BL104" s="5668"/>
      <c r="BM104" s="5863"/>
      <c r="BN104" s="5864"/>
      <c r="BO104" s="5863"/>
      <c r="BP104" s="5864"/>
      <c r="BQ104" s="5863"/>
      <c r="BR104" s="5864"/>
      <c r="BS104" s="5863"/>
      <c r="BT104" s="5864"/>
      <c r="BU104" s="5857"/>
      <c r="BV104" s="5858"/>
      <c r="BW104" s="5858"/>
      <c r="BX104" s="5858"/>
      <c r="BY104" s="5858"/>
      <c r="BZ104" s="5858"/>
      <c r="CA104" s="5858"/>
      <c r="CB104" s="5859"/>
      <c r="CC104" s="183"/>
      <c r="CD104" s="157"/>
      <c r="CE104" s="142"/>
    </row>
    <row r="105" spans="1:83" ht="12" customHeight="1">
      <c r="A105" s="142"/>
      <c r="B105" s="151"/>
      <c r="C105" s="5598"/>
      <c r="D105" s="5599"/>
      <c r="E105" s="5776"/>
      <c r="F105" s="5777"/>
      <c r="G105" s="5777"/>
      <c r="H105" s="5777"/>
      <c r="I105" s="5777"/>
      <c r="J105" s="5777"/>
      <c r="K105" s="5777"/>
      <c r="L105" s="5777"/>
      <c r="M105" s="5777"/>
      <c r="N105" s="5777"/>
      <c r="O105" s="5777"/>
      <c r="P105" s="5777"/>
      <c r="Q105" s="5778"/>
      <c r="R105" s="226" t="s">
        <v>343</v>
      </c>
      <c r="S105" s="5598"/>
      <c r="T105" s="5607"/>
      <c r="U105" s="5599"/>
      <c r="V105" s="5598"/>
      <c r="W105" s="5607"/>
      <c r="X105" s="5599"/>
      <c r="Y105" s="5598"/>
      <c r="Z105" s="5599"/>
      <c r="AA105" s="5598"/>
      <c r="AB105" s="5607"/>
      <c r="AC105" s="5599"/>
      <c r="AD105" s="5660"/>
      <c r="AE105" s="5661"/>
      <c r="AF105" s="5662"/>
      <c r="AG105" s="5663"/>
      <c r="AH105" s="5662"/>
      <c r="AI105" s="5663"/>
      <c r="AJ105" s="5660"/>
      <c r="AK105" s="5661"/>
      <c r="AL105" s="5664"/>
      <c r="AM105" s="5665"/>
      <c r="AN105" s="5666"/>
      <c r="AO105" s="5917"/>
      <c r="AP105" s="5918"/>
      <c r="AQ105" s="5919"/>
      <c r="AR105" s="5745"/>
      <c r="AS105" s="5719"/>
      <c r="AT105" s="5745"/>
      <c r="AU105" s="5719"/>
      <c r="AV105" s="5598"/>
      <c r="AW105" s="5599"/>
      <c r="AX105" s="5598"/>
      <c r="AY105" s="5607"/>
      <c r="AZ105" s="5607"/>
      <c r="BA105" s="5607"/>
      <c r="BB105" s="5607"/>
      <c r="BC105" s="5607"/>
      <c r="BD105" s="5599"/>
      <c r="BE105" s="5698"/>
      <c r="BF105" s="5699"/>
      <c r="BG105" s="5698"/>
      <c r="BH105" s="5699"/>
      <c r="BI105" s="5698"/>
      <c r="BJ105" s="5699"/>
      <c r="BK105" s="5698"/>
      <c r="BL105" s="5699"/>
      <c r="BM105" s="5865"/>
      <c r="BN105" s="5866"/>
      <c r="BO105" s="5865"/>
      <c r="BP105" s="5866"/>
      <c r="BQ105" s="5865"/>
      <c r="BR105" s="5866"/>
      <c r="BS105" s="5865"/>
      <c r="BT105" s="5866"/>
      <c r="BU105" s="5860"/>
      <c r="BV105" s="5861"/>
      <c r="BW105" s="5861"/>
      <c r="BX105" s="5861"/>
      <c r="BY105" s="5861"/>
      <c r="BZ105" s="5861"/>
      <c r="CA105" s="5861"/>
      <c r="CB105" s="5862"/>
      <c r="CC105" s="183"/>
      <c r="CD105" s="157"/>
      <c r="CE105" s="142"/>
    </row>
    <row r="106" spans="1:83" ht="12" customHeight="1">
      <c r="A106" s="142"/>
      <c r="B106" s="151"/>
      <c r="C106" s="5720">
        <v>4</v>
      </c>
      <c r="D106" s="5721"/>
      <c r="E106" s="5770" t="s">
        <v>421</v>
      </c>
      <c r="F106" s="5771"/>
      <c r="G106" s="5771"/>
      <c r="H106" s="5771"/>
      <c r="I106" s="5771"/>
      <c r="J106" s="5771"/>
      <c r="K106" s="5771"/>
      <c r="L106" s="5771"/>
      <c r="M106" s="5771"/>
      <c r="N106" s="5771"/>
      <c r="O106" s="5771"/>
      <c r="P106" s="5771"/>
      <c r="Q106" s="5772"/>
      <c r="R106" s="5984" t="s">
        <v>422</v>
      </c>
      <c r="S106" s="5720" t="s">
        <v>423</v>
      </c>
      <c r="T106" s="5764"/>
      <c r="U106" s="5721"/>
      <c r="V106" s="5720" t="s">
        <v>411</v>
      </c>
      <c r="W106" s="5764"/>
      <c r="X106" s="5721"/>
      <c r="Y106" s="5720">
        <v>1</v>
      </c>
      <c r="Z106" s="5721"/>
      <c r="AA106" s="5720" t="s">
        <v>380</v>
      </c>
      <c r="AB106" s="5764"/>
      <c r="AC106" s="5721"/>
      <c r="AD106" s="5746">
        <v>1</v>
      </c>
      <c r="AE106" s="5747"/>
      <c r="AF106" s="5728">
        <v>4</v>
      </c>
      <c r="AG106" s="5729"/>
      <c r="AH106" s="5728">
        <v>6</v>
      </c>
      <c r="AI106" s="5729"/>
      <c r="AJ106" s="5987"/>
      <c r="AK106" s="5988"/>
      <c r="AL106" s="5732">
        <f>AF106*AH106</f>
        <v>24</v>
      </c>
      <c r="AM106" s="5733"/>
      <c r="AN106" s="5734"/>
      <c r="AO106" s="5914">
        <f>SUM(AL106:AN107)</f>
        <v>24</v>
      </c>
      <c r="AP106" s="5915"/>
      <c r="AQ106" s="5916"/>
      <c r="AR106" s="5744" t="s">
        <v>337</v>
      </c>
      <c r="AS106" s="5717"/>
      <c r="AT106" s="5744" t="s">
        <v>337</v>
      </c>
      <c r="AU106" s="5717"/>
      <c r="AV106" s="5901"/>
      <c r="AW106" s="5901"/>
      <c r="AX106" s="5720" t="s">
        <v>405</v>
      </c>
      <c r="AY106" s="5764"/>
      <c r="AZ106" s="5764"/>
      <c r="BA106" s="5764"/>
      <c r="BB106" s="5764"/>
      <c r="BC106" s="5764"/>
      <c r="BD106" s="5721"/>
      <c r="BE106" s="5806"/>
      <c r="BF106" s="5806"/>
      <c r="BG106" s="5806"/>
      <c r="BH106" s="5806"/>
      <c r="BI106" s="5806"/>
      <c r="BJ106" s="5806"/>
      <c r="BK106" s="5806"/>
      <c r="BL106" s="5806"/>
      <c r="BM106" s="5876"/>
      <c r="BN106" s="5876"/>
      <c r="BO106" s="5876"/>
      <c r="BP106" s="5876"/>
      <c r="BQ106" s="5876"/>
      <c r="BR106" s="5876"/>
      <c r="BS106" s="5876"/>
      <c r="BT106" s="5876"/>
      <c r="BU106" s="5986"/>
      <c r="BV106" s="5940"/>
      <c r="BW106" s="5940"/>
      <c r="BX106" s="5940"/>
      <c r="BY106" s="5940"/>
      <c r="BZ106" s="5940"/>
      <c r="CA106" s="5940"/>
      <c r="CB106" s="5940"/>
      <c r="CC106" s="183"/>
      <c r="CD106" s="157"/>
      <c r="CE106" s="142"/>
    </row>
    <row r="107" spans="1:83" ht="12" customHeight="1">
      <c r="A107" s="142"/>
      <c r="B107" s="151"/>
      <c r="C107" s="5598"/>
      <c r="D107" s="5599"/>
      <c r="E107" s="5776"/>
      <c r="F107" s="5777"/>
      <c r="G107" s="5777"/>
      <c r="H107" s="5777"/>
      <c r="I107" s="5777"/>
      <c r="J107" s="5777"/>
      <c r="K107" s="5777"/>
      <c r="L107" s="5777"/>
      <c r="M107" s="5777"/>
      <c r="N107" s="5777"/>
      <c r="O107" s="5777"/>
      <c r="P107" s="5777"/>
      <c r="Q107" s="5778"/>
      <c r="R107" s="5985"/>
      <c r="S107" s="5596"/>
      <c r="T107" s="5606"/>
      <c r="U107" s="5597"/>
      <c r="V107" s="5598"/>
      <c r="W107" s="5607"/>
      <c r="X107" s="5599"/>
      <c r="Y107" s="5598"/>
      <c r="Z107" s="5599"/>
      <c r="AA107" s="5598"/>
      <c r="AB107" s="5607"/>
      <c r="AC107" s="5599"/>
      <c r="AD107" s="5660"/>
      <c r="AE107" s="5661"/>
      <c r="AF107" s="5660"/>
      <c r="AG107" s="5661"/>
      <c r="AH107" s="5662"/>
      <c r="AI107" s="5663"/>
      <c r="AJ107" s="5977"/>
      <c r="AK107" s="5978"/>
      <c r="AL107" s="5664"/>
      <c r="AM107" s="5665"/>
      <c r="AN107" s="5666"/>
      <c r="AO107" s="5917"/>
      <c r="AP107" s="5918"/>
      <c r="AQ107" s="5919"/>
      <c r="AR107" s="5745"/>
      <c r="AS107" s="5719"/>
      <c r="AT107" s="5745"/>
      <c r="AU107" s="5719"/>
      <c r="AV107" s="5901"/>
      <c r="AW107" s="5901"/>
      <c r="AX107" s="5598"/>
      <c r="AY107" s="5607"/>
      <c r="AZ107" s="5607"/>
      <c r="BA107" s="5607"/>
      <c r="BB107" s="5607"/>
      <c r="BC107" s="5607"/>
      <c r="BD107" s="5599"/>
      <c r="BE107" s="5806"/>
      <c r="BF107" s="5806"/>
      <c r="BG107" s="5806"/>
      <c r="BH107" s="5806"/>
      <c r="BI107" s="5806"/>
      <c r="BJ107" s="5806"/>
      <c r="BK107" s="5806"/>
      <c r="BL107" s="5806"/>
      <c r="BM107" s="5876"/>
      <c r="BN107" s="5876"/>
      <c r="BO107" s="5876"/>
      <c r="BP107" s="5876"/>
      <c r="BQ107" s="5876"/>
      <c r="BR107" s="5876"/>
      <c r="BS107" s="5876"/>
      <c r="BT107" s="5876"/>
      <c r="BU107" s="5940"/>
      <c r="BV107" s="5940"/>
      <c r="BW107" s="5940"/>
      <c r="BX107" s="5940"/>
      <c r="BY107" s="5940"/>
      <c r="BZ107" s="5940"/>
      <c r="CA107" s="5940"/>
      <c r="CB107" s="5940"/>
      <c r="CC107" s="183"/>
      <c r="CD107" s="157"/>
      <c r="CE107" s="142"/>
    </row>
    <row r="108" spans="1:83" ht="12" customHeight="1">
      <c r="A108" s="142"/>
      <c r="B108" s="151"/>
      <c r="C108" s="5720">
        <v>5</v>
      </c>
      <c r="D108" s="5721"/>
      <c r="E108" s="5773" t="s">
        <v>424</v>
      </c>
      <c r="F108" s="5774"/>
      <c r="G108" s="5774"/>
      <c r="H108" s="5774"/>
      <c r="I108" s="5774"/>
      <c r="J108" s="5774"/>
      <c r="K108" s="5774"/>
      <c r="L108" s="5774"/>
      <c r="M108" s="5774"/>
      <c r="N108" s="5774"/>
      <c r="O108" s="5774"/>
      <c r="P108" s="5774"/>
      <c r="Q108" s="5775"/>
      <c r="R108" s="174" t="s">
        <v>345</v>
      </c>
      <c r="S108" s="5596"/>
      <c r="T108" s="5606"/>
      <c r="U108" s="5597"/>
      <c r="V108" s="5720" t="s">
        <v>420</v>
      </c>
      <c r="W108" s="5764"/>
      <c r="X108" s="5721"/>
      <c r="Y108" s="5720">
        <v>1</v>
      </c>
      <c r="Z108" s="5721"/>
      <c r="AA108" s="5720" t="s">
        <v>359</v>
      </c>
      <c r="AB108" s="5764"/>
      <c r="AC108" s="5721"/>
      <c r="AD108" s="5720">
        <v>1</v>
      </c>
      <c r="AE108" s="5721"/>
      <c r="AF108" s="5728">
        <v>8</v>
      </c>
      <c r="AG108" s="5729"/>
      <c r="AH108" s="5728">
        <v>17</v>
      </c>
      <c r="AI108" s="5729"/>
      <c r="AJ108" s="5987"/>
      <c r="AK108" s="5988"/>
      <c r="AL108" s="5732">
        <f>AF108*AH108</f>
        <v>136</v>
      </c>
      <c r="AM108" s="5733"/>
      <c r="AN108" s="5734"/>
      <c r="AO108" s="5914">
        <f>SUM(AL108:AN109)</f>
        <v>196</v>
      </c>
      <c r="AP108" s="5915"/>
      <c r="AQ108" s="5916"/>
      <c r="AR108" s="5744" t="s">
        <v>425</v>
      </c>
      <c r="AS108" s="5717"/>
      <c r="AT108" s="5744" t="s">
        <v>425</v>
      </c>
      <c r="AU108" s="5717"/>
      <c r="AV108" s="5781" t="s">
        <v>426</v>
      </c>
      <c r="AW108" s="5782"/>
      <c r="AX108" s="5990" t="s">
        <v>427</v>
      </c>
      <c r="AY108" s="5830"/>
      <c r="AZ108" s="5830"/>
      <c r="BA108" s="5830"/>
      <c r="BB108" s="5830"/>
      <c r="BC108" s="5830"/>
      <c r="BD108" s="5830"/>
      <c r="BE108" s="5806"/>
      <c r="BF108" s="5806"/>
      <c r="BG108" s="5806"/>
      <c r="BH108" s="5806"/>
      <c r="BI108" s="5806"/>
      <c r="BJ108" s="5806"/>
      <c r="BK108" s="5806"/>
      <c r="BL108" s="5806"/>
      <c r="BM108" s="5807">
        <v>43927</v>
      </c>
      <c r="BN108" s="5807"/>
      <c r="BO108" s="5807">
        <v>44080</v>
      </c>
      <c r="BP108" s="5807"/>
      <c r="BQ108" s="5807">
        <v>44081</v>
      </c>
      <c r="BR108" s="5807"/>
      <c r="BS108" s="5807">
        <v>44189</v>
      </c>
      <c r="BT108" s="5807"/>
      <c r="BU108" s="5989"/>
      <c r="BV108" s="5940"/>
      <c r="BW108" s="5940"/>
      <c r="BX108" s="5940"/>
      <c r="BY108" s="5940"/>
      <c r="BZ108" s="5940"/>
      <c r="CA108" s="5940"/>
      <c r="CB108" s="5940"/>
      <c r="CC108" s="183"/>
      <c r="CD108" s="157"/>
      <c r="CE108" s="142"/>
    </row>
    <row r="109" spans="1:83" ht="12" customHeight="1">
      <c r="A109" s="142"/>
      <c r="B109" s="151"/>
      <c r="C109" s="5598"/>
      <c r="D109" s="5599"/>
      <c r="E109" s="5776"/>
      <c r="F109" s="5777"/>
      <c r="G109" s="5777"/>
      <c r="H109" s="5777"/>
      <c r="I109" s="5777"/>
      <c r="J109" s="5777"/>
      <c r="K109" s="5777"/>
      <c r="L109" s="5777"/>
      <c r="M109" s="5777"/>
      <c r="N109" s="5777"/>
      <c r="O109" s="5777"/>
      <c r="P109" s="5777"/>
      <c r="Q109" s="5778"/>
      <c r="R109" s="175" t="s">
        <v>428</v>
      </c>
      <c r="S109" s="5598"/>
      <c r="T109" s="5607"/>
      <c r="U109" s="5599"/>
      <c r="V109" s="5598"/>
      <c r="W109" s="5607"/>
      <c r="X109" s="5599"/>
      <c r="Y109" s="5598"/>
      <c r="Z109" s="5599"/>
      <c r="AA109" s="5598"/>
      <c r="AB109" s="5607"/>
      <c r="AC109" s="5599"/>
      <c r="AD109" s="5598"/>
      <c r="AE109" s="5599"/>
      <c r="AF109" s="5662">
        <v>5</v>
      </c>
      <c r="AG109" s="5663"/>
      <c r="AH109" s="5662">
        <v>12</v>
      </c>
      <c r="AI109" s="5663"/>
      <c r="AJ109" s="5977"/>
      <c r="AK109" s="5978"/>
      <c r="AL109" s="5664">
        <f>AF109*AH109</f>
        <v>60</v>
      </c>
      <c r="AM109" s="5665"/>
      <c r="AN109" s="5666"/>
      <c r="AO109" s="5917"/>
      <c r="AP109" s="5918"/>
      <c r="AQ109" s="5919"/>
      <c r="AR109" s="5745"/>
      <c r="AS109" s="5719"/>
      <c r="AT109" s="5745"/>
      <c r="AU109" s="5719"/>
      <c r="AV109" s="5785"/>
      <c r="AW109" s="5786"/>
      <c r="AX109" s="5830"/>
      <c r="AY109" s="5830"/>
      <c r="AZ109" s="5830"/>
      <c r="BA109" s="5830"/>
      <c r="BB109" s="5830"/>
      <c r="BC109" s="5830"/>
      <c r="BD109" s="5830"/>
      <c r="BE109" s="5806"/>
      <c r="BF109" s="5806"/>
      <c r="BG109" s="5806"/>
      <c r="BH109" s="5806"/>
      <c r="BI109" s="5806"/>
      <c r="BJ109" s="5806"/>
      <c r="BK109" s="5806"/>
      <c r="BL109" s="5806"/>
      <c r="BM109" s="5807"/>
      <c r="BN109" s="5807"/>
      <c r="BO109" s="5807"/>
      <c r="BP109" s="5807"/>
      <c r="BQ109" s="5807"/>
      <c r="BR109" s="5807"/>
      <c r="BS109" s="5807"/>
      <c r="BT109" s="5807"/>
      <c r="BU109" s="5989"/>
      <c r="BV109" s="5940"/>
      <c r="BW109" s="5940"/>
      <c r="BX109" s="5940"/>
      <c r="BY109" s="5940"/>
      <c r="BZ109" s="5940"/>
      <c r="CA109" s="5940"/>
      <c r="CB109" s="5940"/>
      <c r="CC109" s="183"/>
      <c r="CD109" s="157"/>
      <c r="CE109" s="142"/>
    </row>
    <row r="110" spans="1:83" ht="12" customHeight="1">
      <c r="A110" s="142"/>
      <c r="B110" s="151"/>
      <c r="C110" s="5720">
        <v>6</v>
      </c>
      <c r="D110" s="5721"/>
      <c r="E110" s="5770" t="s">
        <v>429</v>
      </c>
      <c r="F110" s="5771"/>
      <c r="G110" s="5771"/>
      <c r="H110" s="5771"/>
      <c r="I110" s="5771"/>
      <c r="J110" s="5771"/>
      <c r="K110" s="5771"/>
      <c r="L110" s="5771"/>
      <c r="M110" s="5771"/>
      <c r="N110" s="5771"/>
      <c r="O110" s="5771"/>
      <c r="P110" s="5771"/>
      <c r="Q110" s="5772"/>
      <c r="R110" s="174" t="s">
        <v>388</v>
      </c>
      <c r="S110" s="5720" t="s">
        <v>430</v>
      </c>
      <c r="T110" s="5764"/>
      <c r="U110" s="5721"/>
      <c r="V110" s="5720" t="s">
        <v>411</v>
      </c>
      <c r="W110" s="5764"/>
      <c r="X110" s="5721"/>
      <c r="Y110" s="5720">
        <v>1</v>
      </c>
      <c r="Z110" s="5721"/>
      <c r="AA110" s="5720" t="s">
        <v>380</v>
      </c>
      <c r="AB110" s="5764"/>
      <c r="AC110" s="5721"/>
      <c r="AD110" s="5746">
        <v>1</v>
      </c>
      <c r="AE110" s="5747"/>
      <c r="AF110" s="5730">
        <v>11</v>
      </c>
      <c r="AG110" s="5731"/>
      <c r="AH110" s="5730">
        <v>19</v>
      </c>
      <c r="AI110" s="5731"/>
      <c r="AJ110" s="5819" t="s">
        <v>381</v>
      </c>
      <c r="AK110" s="5820"/>
      <c r="AL110" s="5796">
        <f>AF110*AH110</f>
        <v>209</v>
      </c>
      <c r="AM110" s="5797"/>
      <c r="AN110" s="5798"/>
      <c r="AO110" s="5735">
        <f>SUM(AL110:AN111)</f>
        <v>209</v>
      </c>
      <c r="AP110" s="5736"/>
      <c r="AQ110" s="5737"/>
      <c r="AR110" s="5744" t="s">
        <v>382</v>
      </c>
      <c r="AS110" s="5717"/>
      <c r="AT110" s="5744" t="s">
        <v>382</v>
      </c>
      <c r="AU110" s="5717"/>
      <c r="AV110" s="5826" t="s">
        <v>431</v>
      </c>
      <c r="AW110" s="5826"/>
      <c r="AX110" s="5990" t="s">
        <v>432</v>
      </c>
      <c r="AY110" s="5830"/>
      <c r="AZ110" s="5830"/>
      <c r="BA110" s="5830"/>
      <c r="BB110" s="5830"/>
      <c r="BC110" s="5830"/>
      <c r="BD110" s="5830"/>
      <c r="BE110" s="5806"/>
      <c r="BF110" s="5806"/>
      <c r="BG110" s="5806"/>
      <c r="BH110" s="5806"/>
      <c r="BI110" s="5806"/>
      <c r="BJ110" s="5806"/>
      <c r="BK110" s="5806"/>
      <c r="BL110" s="5806"/>
      <c r="BM110" s="5700">
        <v>43933</v>
      </c>
      <c r="BN110" s="5701"/>
      <c r="BO110" s="5700">
        <v>44086</v>
      </c>
      <c r="BP110" s="5701"/>
      <c r="BQ110" s="5700">
        <v>44087</v>
      </c>
      <c r="BR110" s="5701"/>
      <c r="BS110" s="5700">
        <v>44165</v>
      </c>
      <c r="BT110" s="5701"/>
      <c r="BU110" s="5870"/>
      <c r="BV110" s="5871"/>
      <c r="BW110" s="5871"/>
      <c r="BX110" s="5871"/>
      <c r="BY110" s="5871"/>
      <c r="BZ110" s="5871"/>
      <c r="CA110" s="5871"/>
      <c r="CB110" s="5872"/>
      <c r="CC110" s="183"/>
      <c r="CD110" s="157"/>
      <c r="CE110" s="142"/>
    </row>
    <row r="111" spans="1:83" ht="12" customHeight="1">
      <c r="A111" s="142"/>
      <c r="B111" s="151"/>
      <c r="C111" s="5598"/>
      <c r="D111" s="5599"/>
      <c r="E111" s="5776"/>
      <c r="F111" s="5777"/>
      <c r="G111" s="5777"/>
      <c r="H111" s="5777"/>
      <c r="I111" s="5777"/>
      <c r="J111" s="5777"/>
      <c r="K111" s="5777"/>
      <c r="L111" s="5777"/>
      <c r="M111" s="5777"/>
      <c r="N111" s="5777"/>
      <c r="O111" s="5777"/>
      <c r="P111" s="5777"/>
      <c r="Q111" s="5778"/>
      <c r="R111" s="175" t="s">
        <v>365</v>
      </c>
      <c r="S111" s="5598"/>
      <c r="T111" s="5607"/>
      <c r="U111" s="5599"/>
      <c r="V111" s="5598"/>
      <c r="W111" s="5607"/>
      <c r="X111" s="5599"/>
      <c r="Y111" s="5598"/>
      <c r="Z111" s="5599"/>
      <c r="AA111" s="5598"/>
      <c r="AB111" s="5607"/>
      <c r="AC111" s="5599"/>
      <c r="AD111" s="5660"/>
      <c r="AE111" s="5661"/>
      <c r="AF111" s="5662"/>
      <c r="AG111" s="5663"/>
      <c r="AH111" s="5662"/>
      <c r="AI111" s="5663"/>
      <c r="AJ111" s="5977"/>
      <c r="AK111" s="5978"/>
      <c r="AL111" s="5664"/>
      <c r="AM111" s="5665"/>
      <c r="AN111" s="5666"/>
      <c r="AO111" s="5741"/>
      <c r="AP111" s="5742"/>
      <c r="AQ111" s="5743"/>
      <c r="AR111" s="5745"/>
      <c r="AS111" s="5719"/>
      <c r="AT111" s="5745"/>
      <c r="AU111" s="5719"/>
      <c r="AV111" s="5826"/>
      <c r="AW111" s="5826"/>
      <c r="AX111" s="5830"/>
      <c r="AY111" s="5830"/>
      <c r="AZ111" s="5830"/>
      <c r="BA111" s="5830"/>
      <c r="BB111" s="5830"/>
      <c r="BC111" s="5830"/>
      <c r="BD111" s="5830"/>
      <c r="BE111" s="5806"/>
      <c r="BF111" s="5806"/>
      <c r="BG111" s="5806"/>
      <c r="BH111" s="5806"/>
      <c r="BI111" s="5806"/>
      <c r="BJ111" s="5806"/>
      <c r="BK111" s="5806"/>
      <c r="BL111" s="5806"/>
      <c r="BM111" s="5702"/>
      <c r="BN111" s="5703"/>
      <c r="BO111" s="5702"/>
      <c r="BP111" s="5703"/>
      <c r="BQ111" s="5702"/>
      <c r="BR111" s="5703"/>
      <c r="BS111" s="5702"/>
      <c r="BT111" s="5703"/>
      <c r="BU111" s="5873"/>
      <c r="BV111" s="5874"/>
      <c r="BW111" s="5874"/>
      <c r="BX111" s="5874"/>
      <c r="BY111" s="5874"/>
      <c r="BZ111" s="5874"/>
      <c r="CA111" s="5874"/>
      <c r="CB111" s="5875"/>
      <c r="CC111" s="183"/>
      <c r="CD111" s="157"/>
      <c r="CE111" s="142"/>
    </row>
    <row r="112" spans="1:83" ht="12" customHeight="1">
      <c r="A112" s="142"/>
      <c r="B112" s="151"/>
      <c r="C112" s="5991" t="s">
        <v>433</v>
      </c>
      <c r="D112" s="5992"/>
      <c r="E112" s="5992"/>
      <c r="F112" s="5992"/>
      <c r="G112" s="5992"/>
      <c r="H112" s="5992"/>
      <c r="I112" s="5992"/>
      <c r="J112" s="5992"/>
      <c r="K112" s="5992"/>
      <c r="L112" s="5992"/>
      <c r="M112" s="5992"/>
      <c r="N112" s="5992"/>
      <c r="O112" s="5992"/>
      <c r="P112" s="5992"/>
      <c r="Q112" s="5993"/>
      <c r="R112" s="227"/>
      <c r="S112" s="228"/>
      <c r="T112" s="228"/>
      <c r="U112" s="228"/>
      <c r="V112" s="229"/>
      <c r="W112" s="228"/>
      <c r="X112" s="230"/>
      <c r="Y112" s="5991">
        <f ca="1">SUMIF($V$21:$X$111,"Building",Y21:Z111)</f>
        <v>23</v>
      </c>
      <c r="Z112" s="5993"/>
      <c r="AA112" s="229"/>
      <c r="AB112" s="228"/>
      <c r="AC112" s="228"/>
      <c r="AD112" s="228"/>
      <c r="AE112" s="228"/>
      <c r="AF112" s="228"/>
      <c r="AG112" s="228"/>
      <c r="AH112" s="228"/>
      <c r="AI112" s="228"/>
      <c r="AJ112" s="228"/>
      <c r="AK112" s="228"/>
      <c r="AL112" s="228"/>
      <c r="AM112" s="228"/>
      <c r="AN112" s="230"/>
      <c r="AO112" s="5997">
        <f>SUMIF($V$21:$X$111,"Building",AO21:AQ111)</f>
        <v>46620.27</v>
      </c>
      <c r="AP112" s="5998"/>
      <c r="AQ112" s="5999"/>
      <c r="AR112" s="6003"/>
      <c r="AS112" s="6004"/>
      <c r="AT112" s="6003"/>
      <c r="AU112" s="6004"/>
      <c r="AV112" s="6007"/>
      <c r="AW112" s="6007"/>
      <c r="AX112" s="6007"/>
      <c r="AY112" s="6007"/>
      <c r="AZ112" s="6007"/>
      <c r="BA112" s="6007"/>
      <c r="BB112" s="6007"/>
      <c r="BC112" s="6007"/>
      <c r="BD112" s="6007"/>
      <c r="BE112" s="6007"/>
      <c r="BF112" s="6007"/>
      <c r="BG112" s="6007"/>
      <c r="BH112" s="6007"/>
      <c r="BI112" s="6007"/>
      <c r="BJ112" s="6007"/>
      <c r="BK112" s="6007"/>
      <c r="BL112" s="6007"/>
      <c r="BM112" s="6008"/>
      <c r="BN112" s="6008"/>
      <c r="BO112" s="6008"/>
      <c r="BP112" s="6008"/>
      <c r="BQ112" s="6008"/>
      <c r="BR112" s="6008"/>
      <c r="BS112" s="6008"/>
      <c r="BT112" s="6008"/>
      <c r="BU112" s="6009"/>
      <c r="BV112" s="6010"/>
      <c r="BW112" s="6010"/>
      <c r="BX112" s="6010"/>
      <c r="BY112" s="6010"/>
      <c r="BZ112" s="6010"/>
      <c r="CA112" s="6010"/>
      <c r="CB112" s="6010"/>
      <c r="CC112" s="183"/>
      <c r="CD112" s="157"/>
      <c r="CE112" s="142"/>
    </row>
    <row r="113" spans="1:83" ht="12" customHeight="1">
      <c r="A113" s="142"/>
      <c r="B113" s="151"/>
      <c r="C113" s="5994"/>
      <c r="D113" s="5995"/>
      <c r="E113" s="5995"/>
      <c r="F113" s="5995"/>
      <c r="G113" s="5995"/>
      <c r="H113" s="5995"/>
      <c r="I113" s="5995"/>
      <c r="J113" s="5995"/>
      <c r="K113" s="5995"/>
      <c r="L113" s="5995"/>
      <c r="M113" s="5995"/>
      <c r="N113" s="5995"/>
      <c r="O113" s="5995"/>
      <c r="P113" s="5995"/>
      <c r="Q113" s="5996"/>
      <c r="R113" s="231"/>
      <c r="S113" s="232"/>
      <c r="T113" s="232"/>
      <c r="U113" s="232"/>
      <c r="V113" s="233"/>
      <c r="W113" s="232"/>
      <c r="X113" s="234"/>
      <c r="Y113" s="5994"/>
      <c r="Z113" s="5996"/>
      <c r="AA113" s="233"/>
      <c r="AB113" s="232"/>
      <c r="AC113" s="232"/>
      <c r="AD113" s="232"/>
      <c r="AE113" s="232"/>
      <c r="AF113" s="232"/>
      <c r="AG113" s="232"/>
      <c r="AH113" s="232"/>
      <c r="AI113" s="232"/>
      <c r="AJ113" s="232"/>
      <c r="AK113" s="232"/>
      <c r="AL113" s="232"/>
      <c r="AM113" s="232"/>
      <c r="AN113" s="234"/>
      <c r="AO113" s="6000"/>
      <c r="AP113" s="6001"/>
      <c r="AQ113" s="6002"/>
      <c r="AR113" s="6005"/>
      <c r="AS113" s="6006"/>
      <c r="AT113" s="6005"/>
      <c r="AU113" s="6006"/>
      <c r="AV113" s="6007"/>
      <c r="AW113" s="6007"/>
      <c r="AX113" s="6007"/>
      <c r="AY113" s="6007"/>
      <c r="AZ113" s="6007"/>
      <c r="BA113" s="6007"/>
      <c r="BB113" s="6007"/>
      <c r="BC113" s="6007"/>
      <c r="BD113" s="6007"/>
      <c r="BE113" s="6007"/>
      <c r="BF113" s="6007"/>
      <c r="BG113" s="6007"/>
      <c r="BH113" s="6007"/>
      <c r="BI113" s="6007"/>
      <c r="BJ113" s="6007"/>
      <c r="BK113" s="6007"/>
      <c r="BL113" s="6007"/>
      <c r="BM113" s="6008"/>
      <c r="BN113" s="6008"/>
      <c r="BO113" s="6008"/>
      <c r="BP113" s="6008"/>
      <c r="BQ113" s="6008"/>
      <c r="BR113" s="6008"/>
      <c r="BS113" s="6008"/>
      <c r="BT113" s="6008"/>
      <c r="BU113" s="6010"/>
      <c r="BV113" s="6010"/>
      <c r="BW113" s="6010"/>
      <c r="BX113" s="6010"/>
      <c r="BY113" s="6010"/>
      <c r="BZ113" s="6010"/>
      <c r="CA113" s="6010"/>
      <c r="CB113" s="6010"/>
      <c r="CC113" s="183"/>
      <c r="CD113" s="157"/>
      <c r="CE113" s="142"/>
    </row>
    <row r="114" spans="1:83" ht="12" customHeight="1">
      <c r="A114" s="142"/>
      <c r="B114" s="151"/>
      <c r="C114" s="5991" t="s">
        <v>434</v>
      </c>
      <c r="D114" s="5992"/>
      <c r="E114" s="5992"/>
      <c r="F114" s="5992"/>
      <c r="G114" s="5992"/>
      <c r="H114" s="5992"/>
      <c r="I114" s="5992"/>
      <c r="J114" s="5992"/>
      <c r="K114" s="5992"/>
      <c r="L114" s="5992"/>
      <c r="M114" s="5992"/>
      <c r="N114" s="5992"/>
      <c r="O114" s="5992"/>
      <c r="P114" s="5992"/>
      <c r="Q114" s="5993"/>
      <c r="R114" s="227"/>
      <c r="S114" s="228"/>
      <c r="T114" s="228"/>
      <c r="U114" s="228"/>
      <c r="V114" s="229"/>
      <c r="W114" s="228"/>
      <c r="X114" s="230"/>
      <c r="Y114" s="5991">
        <f ca="1">SUMIF($V$21:$X$111,"Shelter",Y21:Z111)</f>
        <v>6</v>
      </c>
      <c r="Z114" s="5993"/>
      <c r="AA114" s="229"/>
      <c r="AB114" s="228"/>
      <c r="AC114" s="228"/>
      <c r="AD114" s="228"/>
      <c r="AE114" s="228"/>
      <c r="AF114" s="228"/>
      <c r="AG114" s="228"/>
      <c r="AH114" s="228"/>
      <c r="AI114" s="228"/>
      <c r="AJ114" s="228"/>
      <c r="AK114" s="228"/>
      <c r="AL114" s="228"/>
      <c r="AM114" s="228"/>
      <c r="AN114" s="230"/>
      <c r="AO114" s="5997">
        <f>SUMIF($V$21:$X$111,"Shelter",AO21:AQ111)</f>
        <v>3278.42</v>
      </c>
      <c r="AP114" s="5998"/>
      <c r="AQ114" s="5999"/>
      <c r="AR114" s="6003"/>
      <c r="AS114" s="6004"/>
      <c r="AT114" s="6003"/>
      <c r="AU114" s="6004"/>
      <c r="AV114" s="6007"/>
      <c r="AW114" s="6007"/>
      <c r="AX114" s="6007"/>
      <c r="AY114" s="6007"/>
      <c r="AZ114" s="6007"/>
      <c r="BA114" s="6007"/>
      <c r="BB114" s="6007"/>
      <c r="BC114" s="6007"/>
      <c r="BD114" s="6007"/>
      <c r="BE114" s="6007"/>
      <c r="BF114" s="6007"/>
      <c r="BG114" s="6007"/>
      <c r="BH114" s="6007"/>
      <c r="BI114" s="6007"/>
      <c r="BJ114" s="6007"/>
      <c r="BK114" s="6007"/>
      <c r="BL114" s="6007"/>
      <c r="BM114" s="6008"/>
      <c r="BN114" s="6008"/>
      <c r="BO114" s="6008"/>
      <c r="BP114" s="6008"/>
      <c r="BQ114" s="6008"/>
      <c r="BR114" s="6008"/>
      <c r="BS114" s="6008"/>
      <c r="BT114" s="6008"/>
      <c r="BU114" s="6009"/>
      <c r="BV114" s="6010"/>
      <c r="BW114" s="6010"/>
      <c r="BX114" s="6010"/>
      <c r="BY114" s="6010"/>
      <c r="BZ114" s="6010"/>
      <c r="CA114" s="6010"/>
      <c r="CB114" s="6010"/>
      <c r="CC114" s="183"/>
      <c r="CD114" s="157"/>
      <c r="CE114" s="142"/>
    </row>
    <row r="115" spans="1:83" ht="12" customHeight="1">
      <c r="A115" s="142"/>
      <c r="B115" s="151"/>
      <c r="C115" s="5994"/>
      <c r="D115" s="5995"/>
      <c r="E115" s="5995"/>
      <c r="F115" s="5995"/>
      <c r="G115" s="5995"/>
      <c r="H115" s="5995"/>
      <c r="I115" s="5995"/>
      <c r="J115" s="5995"/>
      <c r="K115" s="5995"/>
      <c r="L115" s="5995"/>
      <c r="M115" s="5995"/>
      <c r="N115" s="5995"/>
      <c r="O115" s="5995"/>
      <c r="P115" s="5995"/>
      <c r="Q115" s="5996"/>
      <c r="R115" s="231"/>
      <c r="S115" s="232"/>
      <c r="T115" s="232"/>
      <c r="U115" s="232"/>
      <c r="V115" s="233"/>
      <c r="W115" s="232"/>
      <c r="X115" s="234"/>
      <c r="Y115" s="5994"/>
      <c r="Z115" s="5996"/>
      <c r="AA115" s="233"/>
      <c r="AB115" s="232"/>
      <c r="AC115" s="232"/>
      <c r="AD115" s="232"/>
      <c r="AE115" s="232"/>
      <c r="AF115" s="232"/>
      <c r="AG115" s="232"/>
      <c r="AH115" s="232"/>
      <c r="AI115" s="232"/>
      <c r="AJ115" s="232"/>
      <c r="AK115" s="232"/>
      <c r="AL115" s="232"/>
      <c r="AM115" s="232"/>
      <c r="AN115" s="234"/>
      <c r="AO115" s="6000"/>
      <c r="AP115" s="6001"/>
      <c r="AQ115" s="6002"/>
      <c r="AR115" s="6005"/>
      <c r="AS115" s="6006"/>
      <c r="AT115" s="6005"/>
      <c r="AU115" s="6006"/>
      <c r="AV115" s="6007"/>
      <c r="AW115" s="6007"/>
      <c r="AX115" s="6007"/>
      <c r="AY115" s="6007"/>
      <c r="AZ115" s="6007"/>
      <c r="BA115" s="6007"/>
      <c r="BB115" s="6007"/>
      <c r="BC115" s="6007"/>
      <c r="BD115" s="6007"/>
      <c r="BE115" s="6007"/>
      <c r="BF115" s="6007"/>
      <c r="BG115" s="6007"/>
      <c r="BH115" s="6007"/>
      <c r="BI115" s="6007"/>
      <c r="BJ115" s="6007"/>
      <c r="BK115" s="6007"/>
      <c r="BL115" s="6007"/>
      <c r="BM115" s="6008"/>
      <c r="BN115" s="6008"/>
      <c r="BO115" s="6008"/>
      <c r="BP115" s="6008"/>
      <c r="BQ115" s="6008"/>
      <c r="BR115" s="6008"/>
      <c r="BS115" s="6008"/>
      <c r="BT115" s="6008"/>
      <c r="BU115" s="6010"/>
      <c r="BV115" s="6010"/>
      <c r="BW115" s="6010"/>
      <c r="BX115" s="6010"/>
      <c r="BY115" s="6010"/>
      <c r="BZ115" s="6010"/>
      <c r="CA115" s="6010"/>
      <c r="CB115" s="6010"/>
      <c r="CC115" s="183"/>
      <c r="CD115" s="157"/>
      <c r="CE115" s="142"/>
    </row>
    <row r="116" spans="1:83" ht="12" customHeight="1">
      <c r="A116" s="142"/>
      <c r="B116" s="151"/>
      <c r="C116" s="5991" t="s">
        <v>435</v>
      </c>
      <c r="D116" s="5992"/>
      <c r="E116" s="5992"/>
      <c r="F116" s="5992"/>
      <c r="G116" s="5992"/>
      <c r="H116" s="5992"/>
      <c r="I116" s="5992"/>
      <c r="J116" s="5992"/>
      <c r="K116" s="5992"/>
      <c r="L116" s="5992"/>
      <c r="M116" s="5992"/>
      <c r="N116" s="5992"/>
      <c r="O116" s="5992"/>
      <c r="P116" s="5992"/>
      <c r="Q116" s="5993"/>
      <c r="R116" s="227"/>
      <c r="S116" s="228"/>
      <c r="T116" s="228"/>
      <c r="U116" s="228"/>
      <c r="V116" s="229"/>
      <c r="W116" s="228"/>
      <c r="X116" s="230"/>
      <c r="Y116" s="5991">
        <f ca="1">SUMIF($V$21:$X$111,"FDN",Y21:Z111)</f>
        <v>1</v>
      </c>
      <c r="Z116" s="5993"/>
      <c r="AA116" s="229"/>
      <c r="AB116" s="228"/>
      <c r="AC116" s="228"/>
      <c r="AD116" s="228"/>
      <c r="AE116" s="228"/>
      <c r="AF116" s="228"/>
      <c r="AG116" s="228"/>
      <c r="AH116" s="228"/>
      <c r="AI116" s="228"/>
      <c r="AJ116" s="228"/>
      <c r="AK116" s="228"/>
      <c r="AL116" s="228"/>
      <c r="AM116" s="228"/>
      <c r="AN116" s="230"/>
      <c r="AO116" s="5997">
        <f>SUMIF($V$21:$X$111,"FDN",AO21:AQ111)</f>
        <v>12</v>
      </c>
      <c r="AP116" s="5998"/>
      <c r="AQ116" s="5999"/>
      <c r="AR116" s="6003"/>
      <c r="AS116" s="6004"/>
      <c r="AT116" s="6003"/>
      <c r="AU116" s="6004"/>
      <c r="AV116" s="6007"/>
      <c r="AW116" s="6007"/>
      <c r="AX116" s="6007"/>
      <c r="AY116" s="6007"/>
      <c r="AZ116" s="6007"/>
      <c r="BA116" s="6007"/>
      <c r="BB116" s="6007"/>
      <c r="BC116" s="6007"/>
      <c r="BD116" s="6007"/>
      <c r="BE116" s="6007"/>
      <c r="BF116" s="6007"/>
      <c r="BG116" s="6007"/>
      <c r="BH116" s="6007"/>
      <c r="BI116" s="6007"/>
      <c r="BJ116" s="6007"/>
      <c r="BK116" s="6007"/>
      <c r="BL116" s="6007"/>
      <c r="BM116" s="6008"/>
      <c r="BN116" s="6008"/>
      <c r="BO116" s="6008"/>
      <c r="BP116" s="6008"/>
      <c r="BQ116" s="6008"/>
      <c r="BR116" s="6008"/>
      <c r="BS116" s="6008"/>
      <c r="BT116" s="6008"/>
      <c r="BU116" s="6032"/>
      <c r="BV116" s="6033"/>
      <c r="BW116" s="6033"/>
      <c r="BX116" s="6033"/>
      <c r="BY116" s="6033"/>
      <c r="BZ116" s="6033"/>
      <c r="CA116" s="6033"/>
      <c r="CB116" s="6034"/>
      <c r="CC116" s="183"/>
      <c r="CD116" s="157"/>
      <c r="CE116" s="142"/>
    </row>
    <row r="117" spans="1:83" ht="12" customHeight="1">
      <c r="A117" s="142"/>
      <c r="B117" s="151"/>
      <c r="C117" s="5994"/>
      <c r="D117" s="5995"/>
      <c r="E117" s="5995"/>
      <c r="F117" s="5995"/>
      <c r="G117" s="5995"/>
      <c r="H117" s="5995"/>
      <c r="I117" s="5995"/>
      <c r="J117" s="5995"/>
      <c r="K117" s="5995"/>
      <c r="L117" s="5995"/>
      <c r="M117" s="5995"/>
      <c r="N117" s="5995"/>
      <c r="O117" s="5995"/>
      <c r="P117" s="5995"/>
      <c r="Q117" s="5996"/>
      <c r="R117" s="231"/>
      <c r="S117" s="232"/>
      <c r="T117" s="232"/>
      <c r="U117" s="232"/>
      <c r="V117" s="233"/>
      <c r="W117" s="232"/>
      <c r="X117" s="234"/>
      <c r="Y117" s="5994"/>
      <c r="Z117" s="5996"/>
      <c r="AA117" s="233"/>
      <c r="AB117" s="232"/>
      <c r="AC117" s="232"/>
      <c r="AD117" s="232"/>
      <c r="AE117" s="232"/>
      <c r="AF117" s="232"/>
      <c r="AG117" s="232"/>
      <c r="AH117" s="232"/>
      <c r="AI117" s="232"/>
      <c r="AJ117" s="232"/>
      <c r="AK117" s="232"/>
      <c r="AL117" s="232"/>
      <c r="AM117" s="232"/>
      <c r="AN117" s="234"/>
      <c r="AO117" s="6000"/>
      <c r="AP117" s="6001"/>
      <c r="AQ117" s="6002"/>
      <c r="AR117" s="6005"/>
      <c r="AS117" s="6006"/>
      <c r="AT117" s="6005"/>
      <c r="AU117" s="6006"/>
      <c r="AV117" s="6007"/>
      <c r="AW117" s="6007"/>
      <c r="AX117" s="6007"/>
      <c r="AY117" s="6007"/>
      <c r="AZ117" s="6007"/>
      <c r="BA117" s="6007"/>
      <c r="BB117" s="6007"/>
      <c r="BC117" s="6007"/>
      <c r="BD117" s="6007"/>
      <c r="BE117" s="6007"/>
      <c r="BF117" s="6007"/>
      <c r="BG117" s="6007"/>
      <c r="BH117" s="6007"/>
      <c r="BI117" s="6007"/>
      <c r="BJ117" s="6007"/>
      <c r="BK117" s="6007"/>
      <c r="BL117" s="6007"/>
      <c r="BM117" s="6008"/>
      <c r="BN117" s="6008"/>
      <c r="BO117" s="6008"/>
      <c r="BP117" s="6008"/>
      <c r="BQ117" s="6008"/>
      <c r="BR117" s="6008"/>
      <c r="BS117" s="6008"/>
      <c r="BT117" s="6008"/>
      <c r="BU117" s="6035"/>
      <c r="BV117" s="6036"/>
      <c r="BW117" s="6036"/>
      <c r="BX117" s="6036"/>
      <c r="BY117" s="6036"/>
      <c r="BZ117" s="6036"/>
      <c r="CA117" s="6036"/>
      <c r="CB117" s="6037"/>
      <c r="CC117" s="183"/>
      <c r="CD117" s="157"/>
      <c r="CE117" s="142"/>
    </row>
    <row r="118" spans="1:83" ht="12" customHeight="1">
      <c r="A118" s="142"/>
      <c r="B118" s="151"/>
      <c r="C118" s="6038" t="s">
        <v>436</v>
      </c>
      <c r="D118" s="6039"/>
      <c r="E118" s="6039"/>
      <c r="F118" s="6039"/>
      <c r="G118" s="6039"/>
      <c r="H118" s="6039"/>
      <c r="I118" s="6039"/>
      <c r="J118" s="6039"/>
      <c r="K118" s="6039"/>
      <c r="L118" s="6039"/>
      <c r="M118" s="6039"/>
      <c r="N118" s="6039"/>
      <c r="O118" s="6039"/>
      <c r="P118" s="6039"/>
      <c r="Q118" s="6040"/>
      <c r="R118" s="235"/>
      <c r="S118" s="236"/>
      <c r="T118" s="236"/>
      <c r="U118" s="236"/>
      <c r="V118" s="237"/>
      <c r="W118" s="236"/>
      <c r="X118" s="238"/>
      <c r="Y118" s="6038">
        <f ca="1">SUM(Y112:Z117)</f>
        <v>30</v>
      </c>
      <c r="Z118" s="6040"/>
      <c r="AA118" s="237"/>
      <c r="AB118" s="236"/>
      <c r="AC118" s="236"/>
      <c r="AD118" s="236"/>
      <c r="AE118" s="236"/>
      <c r="AF118" s="236"/>
      <c r="AG118" s="236"/>
      <c r="AH118" s="236"/>
      <c r="AI118" s="236"/>
      <c r="AJ118" s="236"/>
      <c r="AK118" s="236"/>
      <c r="AL118" s="236"/>
      <c r="AM118" s="236"/>
      <c r="AN118" s="238"/>
      <c r="AO118" s="6044">
        <f>SUM(AO112:AQ117)</f>
        <v>49910.689999999995</v>
      </c>
      <c r="AP118" s="6045"/>
      <c r="AQ118" s="6046"/>
      <c r="AR118" s="6050"/>
      <c r="AS118" s="6051"/>
      <c r="AT118" s="6050"/>
      <c r="AU118" s="6051"/>
      <c r="AV118" s="6031"/>
      <c r="AW118" s="6031"/>
      <c r="AX118" s="6031"/>
      <c r="AY118" s="6031"/>
      <c r="AZ118" s="6031"/>
      <c r="BA118" s="6031"/>
      <c r="BB118" s="6031"/>
      <c r="BC118" s="6031"/>
      <c r="BD118" s="6031"/>
      <c r="BE118" s="6031"/>
      <c r="BF118" s="6031"/>
      <c r="BG118" s="6031"/>
      <c r="BH118" s="6031"/>
      <c r="BI118" s="6031"/>
      <c r="BJ118" s="6031"/>
      <c r="BK118" s="6031"/>
      <c r="BL118" s="6031"/>
      <c r="BM118" s="6011"/>
      <c r="BN118" s="6011"/>
      <c r="BO118" s="6011"/>
      <c r="BP118" s="6011"/>
      <c r="BQ118" s="6011"/>
      <c r="BR118" s="6011"/>
      <c r="BS118" s="6011"/>
      <c r="BT118" s="6011"/>
      <c r="BU118" s="6012"/>
      <c r="BV118" s="6013"/>
      <c r="BW118" s="6013"/>
      <c r="BX118" s="6013"/>
      <c r="BY118" s="6013"/>
      <c r="BZ118" s="6013"/>
      <c r="CA118" s="6013"/>
      <c r="CB118" s="6013"/>
      <c r="CC118" s="183"/>
      <c r="CD118" s="157"/>
      <c r="CE118" s="142"/>
    </row>
    <row r="119" spans="1:83" ht="12" customHeight="1">
      <c r="A119" s="142"/>
      <c r="B119" s="151"/>
      <c r="C119" s="6041"/>
      <c r="D119" s="6042"/>
      <c r="E119" s="6042"/>
      <c r="F119" s="6042"/>
      <c r="G119" s="6042"/>
      <c r="H119" s="6042"/>
      <c r="I119" s="6042"/>
      <c r="J119" s="6042"/>
      <c r="K119" s="6042"/>
      <c r="L119" s="6042"/>
      <c r="M119" s="6042"/>
      <c r="N119" s="6042"/>
      <c r="O119" s="6042"/>
      <c r="P119" s="6042"/>
      <c r="Q119" s="6043"/>
      <c r="R119" s="239"/>
      <c r="S119" s="240"/>
      <c r="T119" s="240"/>
      <c r="U119" s="240"/>
      <c r="V119" s="241"/>
      <c r="W119" s="240"/>
      <c r="X119" s="242"/>
      <c r="Y119" s="6041"/>
      <c r="Z119" s="6043"/>
      <c r="AA119" s="241"/>
      <c r="AB119" s="240"/>
      <c r="AC119" s="240"/>
      <c r="AD119" s="240"/>
      <c r="AE119" s="240"/>
      <c r="AF119" s="240"/>
      <c r="AG119" s="240"/>
      <c r="AH119" s="240"/>
      <c r="AI119" s="240"/>
      <c r="AJ119" s="240"/>
      <c r="AK119" s="240"/>
      <c r="AL119" s="240"/>
      <c r="AM119" s="240"/>
      <c r="AN119" s="242"/>
      <c r="AO119" s="6047"/>
      <c r="AP119" s="6048"/>
      <c r="AQ119" s="6049"/>
      <c r="AR119" s="6052"/>
      <c r="AS119" s="6053"/>
      <c r="AT119" s="6052"/>
      <c r="AU119" s="6053"/>
      <c r="AV119" s="6031"/>
      <c r="AW119" s="6031"/>
      <c r="AX119" s="6031"/>
      <c r="AY119" s="6031"/>
      <c r="AZ119" s="6031"/>
      <c r="BA119" s="6031"/>
      <c r="BB119" s="6031"/>
      <c r="BC119" s="6031"/>
      <c r="BD119" s="6031"/>
      <c r="BE119" s="6031"/>
      <c r="BF119" s="6031"/>
      <c r="BG119" s="6031"/>
      <c r="BH119" s="6031"/>
      <c r="BI119" s="6031"/>
      <c r="BJ119" s="6031"/>
      <c r="BK119" s="6031"/>
      <c r="BL119" s="6031"/>
      <c r="BM119" s="6011"/>
      <c r="BN119" s="6011"/>
      <c r="BO119" s="6011"/>
      <c r="BP119" s="6011"/>
      <c r="BQ119" s="6011"/>
      <c r="BR119" s="6011"/>
      <c r="BS119" s="6011"/>
      <c r="BT119" s="6011"/>
      <c r="BU119" s="6013"/>
      <c r="BV119" s="6013"/>
      <c r="BW119" s="6013"/>
      <c r="BX119" s="6013"/>
      <c r="BY119" s="6013"/>
      <c r="BZ119" s="6013"/>
      <c r="CA119" s="6013"/>
      <c r="CB119" s="6013"/>
      <c r="CC119" s="183"/>
      <c r="CD119" s="157"/>
      <c r="CE119" s="142"/>
    </row>
    <row r="120" spans="1:83" ht="12" customHeight="1">
      <c r="A120" s="142"/>
      <c r="B120" s="151"/>
      <c r="C120" s="243"/>
      <c r="D120" s="243"/>
      <c r="E120" s="243"/>
      <c r="F120" s="243"/>
      <c r="G120" s="243"/>
      <c r="H120" s="243"/>
      <c r="I120" s="243"/>
      <c r="J120" s="243"/>
      <c r="K120" s="243"/>
      <c r="L120" s="243"/>
      <c r="M120" s="243"/>
      <c r="N120" s="243"/>
      <c r="O120" s="243"/>
      <c r="P120" s="243"/>
      <c r="Q120" s="243"/>
      <c r="R120" s="244"/>
      <c r="S120" s="243"/>
      <c r="T120" s="243"/>
      <c r="U120" s="243"/>
      <c r="V120" s="243"/>
      <c r="W120" s="243"/>
      <c r="X120" s="243"/>
      <c r="Y120" s="243"/>
      <c r="Z120" s="243"/>
      <c r="AA120" s="243"/>
      <c r="AB120" s="243"/>
      <c r="AC120" s="243"/>
      <c r="AD120" s="243"/>
      <c r="AE120" s="243"/>
      <c r="AF120" s="243"/>
      <c r="AG120" s="243"/>
      <c r="AH120" s="243"/>
      <c r="AI120" s="243"/>
      <c r="AJ120" s="243"/>
      <c r="AK120" s="243"/>
      <c r="AL120" s="243"/>
      <c r="AM120" s="243"/>
      <c r="AN120" s="243"/>
      <c r="AO120" s="245"/>
      <c r="AP120" s="245"/>
      <c r="AQ120" s="245"/>
      <c r="AR120" s="245"/>
      <c r="AS120" s="245"/>
      <c r="AT120" s="245"/>
      <c r="AU120" s="245"/>
      <c r="AV120" s="243"/>
      <c r="AW120" s="243"/>
      <c r="AX120" s="243"/>
      <c r="AY120" s="243"/>
      <c r="AZ120" s="243"/>
      <c r="BA120" s="243"/>
      <c r="BB120" s="243"/>
      <c r="BC120" s="243"/>
      <c r="BD120" s="243"/>
      <c r="BE120" s="243"/>
      <c r="BF120" s="243"/>
      <c r="BG120" s="243"/>
      <c r="BH120" s="243"/>
      <c r="BI120" s="243"/>
      <c r="BJ120" s="243"/>
      <c r="BK120" s="243"/>
      <c r="BL120" s="243"/>
      <c r="BM120" s="243"/>
      <c r="BN120" s="243"/>
      <c r="BO120" s="243"/>
      <c r="BP120" s="243"/>
      <c r="BQ120" s="243"/>
      <c r="BR120" s="243"/>
      <c r="BS120" s="243"/>
      <c r="BT120" s="243"/>
      <c r="BU120" s="246"/>
      <c r="BV120" s="246"/>
      <c r="BW120" s="246"/>
      <c r="BX120" s="246"/>
      <c r="BY120" s="246"/>
      <c r="BZ120" s="246"/>
      <c r="CA120" s="246"/>
      <c r="CB120" s="246"/>
      <c r="CC120" s="183"/>
      <c r="CD120" s="157"/>
      <c r="CE120" s="142"/>
    </row>
    <row r="121" spans="1:83" ht="12" customHeight="1">
      <c r="A121" s="142"/>
      <c r="B121" s="151"/>
      <c r="C121" s="243"/>
      <c r="D121" s="243"/>
      <c r="E121" s="247"/>
      <c r="F121" s="247"/>
      <c r="G121" s="247"/>
      <c r="H121" s="247"/>
      <c r="I121" s="247"/>
      <c r="J121" s="247"/>
      <c r="K121" s="247"/>
      <c r="L121" s="247"/>
      <c r="M121" s="247"/>
      <c r="N121" s="247"/>
      <c r="O121" s="247"/>
      <c r="P121" s="247"/>
      <c r="Q121" s="247"/>
      <c r="R121" s="248"/>
      <c r="S121" s="243"/>
      <c r="T121" s="243"/>
      <c r="U121" s="243"/>
      <c r="V121" s="243"/>
      <c r="W121" s="243"/>
      <c r="X121" s="243"/>
      <c r="Y121" s="243"/>
      <c r="Z121" s="243"/>
      <c r="AA121" s="243"/>
      <c r="AB121" s="243"/>
      <c r="AC121" s="243"/>
      <c r="AD121" s="243"/>
      <c r="AE121" s="243"/>
      <c r="AF121" s="249"/>
      <c r="AG121" s="249"/>
      <c r="AH121" s="249"/>
      <c r="AI121" s="249"/>
      <c r="AJ121" s="250"/>
      <c r="AK121" s="250"/>
      <c r="AL121" s="249"/>
      <c r="AM121" s="249"/>
      <c r="AN121" s="249"/>
      <c r="AO121" s="251"/>
      <c r="AP121" s="251"/>
      <c r="AQ121" s="251"/>
      <c r="AR121" s="251"/>
      <c r="AS121" s="251"/>
      <c r="AT121" s="251"/>
      <c r="AU121" s="251"/>
      <c r="AV121" s="243"/>
      <c r="AW121" s="243"/>
      <c r="AX121" s="243"/>
      <c r="AY121" s="243"/>
      <c r="AZ121" s="243"/>
      <c r="BA121" s="243"/>
      <c r="BB121" s="243"/>
      <c r="BC121" s="243"/>
      <c r="BD121" s="243"/>
      <c r="BE121" s="243"/>
      <c r="BF121" s="243"/>
      <c r="BG121" s="243"/>
      <c r="BH121" s="243"/>
      <c r="BI121" s="243"/>
      <c r="BJ121" s="243"/>
      <c r="BK121" s="243"/>
      <c r="BL121" s="243"/>
      <c r="BM121" s="243"/>
      <c r="BN121" s="243"/>
      <c r="BO121" s="243"/>
      <c r="BP121" s="243"/>
      <c r="BQ121" s="243"/>
      <c r="BR121" s="243"/>
      <c r="BS121" s="243"/>
      <c r="BT121" s="243"/>
      <c r="BU121" s="246"/>
      <c r="BV121" s="246"/>
      <c r="BW121" s="246"/>
      <c r="BX121" s="246"/>
      <c r="BY121" s="246"/>
      <c r="BZ121" s="246"/>
      <c r="CA121" s="246"/>
      <c r="CB121" s="246"/>
      <c r="CC121" s="183"/>
      <c r="CD121" s="157"/>
      <c r="CE121" s="142"/>
    </row>
    <row r="122" spans="1:83" ht="12" customHeight="1">
      <c r="A122" s="142"/>
      <c r="B122" s="151"/>
      <c r="C122" s="6014" t="s">
        <v>437</v>
      </c>
      <c r="D122" s="6015"/>
      <c r="E122" s="6015"/>
      <c r="F122" s="6015"/>
      <c r="G122" s="6015"/>
      <c r="H122" s="6015"/>
      <c r="I122" s="6015"/>
      <c r="J122" s="6015"/>
      <c r="K122" s="6015"/>
      <c r="L122" s="6015"/>
      <c r="M122" s="6015"/>
      <c r="N122" s="6015"/>
      <c r="O122" s="6015"/>
      <c r="P122" s="6015"/>
      <c r="Q122" s="6016"/>
      <c r="R122" s="252"/>
      <c r="S122" s="253"/>
      <c r="T122" s="253"/>
      <c r="U122" s="253"/>
      <c r="V122" s="254"/>
      <c r="W122" s="253"/>
      <c r="X122" s="255"/>
      <c r="Y122" s="6014">
        <f ca="1">SUMIF($AA$21:$AC$111,"RC",Y21:Z111)</f>
        <v>13</v>
      </c>
      <c r="Z122" s="6016"/>
      <c r="AA122" s="254"/>
      <c r="AB122" s="253"/>
      <c r="AC122" s="253"/>
      <c r="AD122" s="253"/>
      <c r="AE122" s="253"/>
      <c r="AF122" s="253"/>
      <c r="AG122" s="253"/>
      <c r="AH122" s="253"/>
      <c r="AI122" s="253"/>
      <c r="AJ122" s="253"/>
      <c r="AK122" s="253"/>
      <c r="AL122" s="253"/>
      <c r="AM122" s="253"/>
      <c r="AN122" s="255"/>
      <c r="AO122" s="6020">
        <f>SUMIF($AA$21:$AC$111,"RC",AO21:AQ111)</f>
        <v>34139.5</v>
      </c>
      <c r="AP122" s="6021"/>
      <c r="AQ122" s="6022"/>
      <c r="AR122" s="6026"/>
      <c r="AS122" s="6027"/>
      <c r="AT122" s="6026"/>
      <c r="AU122" s="6027"/>
      <c r="AV122" s="6030"/>
      <c r="AW122" s="6030"/>
      <c r="AX122" s="6054"/>
      <c r="AY122" s="6054"/>
      <c r="AZ122" s="6054"/>
      <c r="BA122" s="6054"/>
      <c r="BB122" s="6054"/>
      <c r="BC122" s="6054"/>
      <c r="BD122" s="6054"/>
      <c r="BE122" s="6054"/>
      <c r="BF122" s="6054"/>
      <c r="BG122" s="6054"/>
      <c r="BH122" s="6054"/>
      <c r="BI122" s="6054"/>
      <c r="BJ122" s="6054"/>
      <c r="BK122" s="6054"/>
      <c r="BL122" s="6054"/>
      <c r="BM122" s="6054"/>
      <c r="BN122" s="6054"/>
      <c r="BO122" s="6054"/>
      <c r="BP122" s="6054"/>
      <c r="BQ122" s="6054"/>
      <c r="BR122" s="6054"/>
      <c r="BS122" s="6054"/>
      <c r="BT122" s="6054"/>
      <c r="BU122" s="6055"/>
      <c r="BV122" s="6056"/>
      <c r="BW122" s="6056"/>
      <c r="BX122" s="6056"/>
      <c r="BY122" s="6056"/>
      <c r="BZ122" s="6056"/>
      <c r="CA122" s="6056"/>
      <c r="CB122" s="6056"/>
      <c r="CC122" s="183"/>
      <c r="CD122" s="157"/>
      <c r="CE122" s="142"/>
    </row>
    <row r="123" spans="1:83" ht="12" customHeight="1">
      <c r="A123" s="142"/>
      <c r="B123" s="151"/>
      <c r="C123" s="6017"/>
      <c r="D123" s="6018"/>
      <c r="E123" s="6018"/>
      <c r="F123" s="6018"/>
      <c r="G123" s="6018"/>
      <c r="H123" s="6018"/>
      <c r="I123" s="6018"/>
      <c r="J123" s="6018"/>
      <c r="K123" s="6018"/>
      <c r="L123" s="6018"/>
      <c r="M123" s="6018"/>
      <c r="N123" s="6018"/>
      <c r="O123" s="6018"/>
      <c r="P123" s="6018"/>
      <c r="Q123" s="6019"/>
      <c r="R123" s="256"/>
      <c r="S123" s="257"/>
      <c r="T123" s="257"/>
      <c r="U123" s="257"/>
      <c r="V123" s="258"/>
      <c r="W123" s="257"/>
      <c r="X123" s="259"/>
      <c r="Y123" s="6017"/>
      <c r="Z123" s="6019"/>
      <c r="AA123" s="258"/>
      <c r="AB123" s="257"/>
      <c r="AC123" s="257"/>
      <c r="AD123" s="257"/>
      <c r="AE123" s="257"/>
      <c r="AF123" s="257"/>
      <c r="AG123" s="257"/>
      <c r="AH123" s="257"/>
      <c r="AI123" s="257"/>
      <c r="AJ123" s="257"/>
      <c r="AK123" s="257"/>
      <c r="AL123" s="257"/>
      <c r="AM123" s="257"/>
      <c r="AN123" s="259"/>
      <c r="AO123" s="6023"/>
      <c r="AP123" s="6024"/>
      <c r="AQ123" s="6025"/>
      <c r="AR123" s="6028"/>
      <c r="AS123" s="6029"/>
      <c r="AT123" s="6028"/>
      <c r="AU123" s="6029"/>
      <c r="AV123" s="6030"/>
      <c r="AW123" s="6030"/>
      <c r="AX123" s="6054"/>
      <c r="AY123" s="6054"/>
      <c r="AZ123" s="6054"/>
      <c r="BA123" s="6054"/>
      <c r="BB123" s="6054"/>
      <c r="BC123" s="6054"/>
      <c r="BD123" s="6054"/>
      <c r="BE123" s="6054"/>
      <c r="BF123" s="6054"/>
      <c r="BG123" s="6054"/>
      <c r="BH123" s="6054"/>
      <c r="BI123" s="6054"/>
      <c r="BJ123" s="6054"/>
      <c r="BK123" s="6054"/>
      <c r="BL123" s="6054"/>
      <c r="BM123" s="6054"/>
      <c r="BN123" s="6054"/>
      <c r="BO123" s="6054"/>
      <c r="BP123" s="6054"/>
      <c r="BQ123" s="6054"/>
      <c r="BR123" s="6054"/>
      <c r="BS123" s="6054"/>
      <c r="BT123" s="6054"/>
      <c r="BU123" s="6056"/>
      <c r="BV123" s="6056"/>
      <c r="BW123" s="6056"/>
      <c r="BX123" s="6056"/>
      <c r="BY123" s="6056"/>
      <c r="BZ123" s="6056"/>
      <c r="CA123" s="6056"/>
      <c r="CB123" s="6056"/>
      <c r="CC123" s="183"/>
      <c r="CD123" s="157"/>
      <c r="CE123" s="142"/>
    </row>
    <row r="124" spans="1:83" ht="12" customHeight="1">
      <c r="A124" s="142"/>
      <c r="B124" s="151"/>
      <c r="C124" s="6014" t="s">
        <v>438</v>
      </c>
      <c r="D124" s="6015"/>
      <c r="E124" s="6015"/>
      <c r="F124" s="6015"/>
      <c r="G124" s="6015"/>
      <c r="H124" s="6015"/>
      <c r="I124" s="6015"/>
      <c r="J124" s="6015"/>
      <c r="K124" s="6015"/>
      <c r="L124" s="6015"/>
      <c r="M124" s="6015"/>
      <c r="N124" s="6015"/>
      <c r="O124" s="6015"/>
      <c r="P124" s="6015"/>
      <c r="Q124" s="6016"/>
      <c r="R124" s="252"/>
      <c r="S124" s="253"/>
      <c r="T124" s="253"/>
      <c r="U124" s="253"/>
      <c r="V124" s="260"/>
      <c r="W124" s="261"/>
      <c r="X124" s="262"/>
      <c r="Y124" s="6014">
        <f ca="1">SUMIF($AA$21:$AC$111,"STEEL",Y21:Z111)</f>
        <v>16</v>
      </c>
      <c r="Z124" s="6016"/>
      <c r="AA124" s="260"/>
      <c r="AB124" s="261"/>
      <c r="AC124" s="261"/>
      <c r="AD124" s="261"/>
      <c r="AE124" s="261"/>
      <c r="AF124" s="261"/>
      <c r="AG124" s="261"/>
      <c r="AH124" s="261"/>
      <c r="AI124" s="261"/>
      <c r="AJ124" s="261"/>
      <c r="AK124" s="261"/>
      <c r="AL124" s="261"/>
      <c r="AM124" s="261"/>
      <c r="AN124" s="262"/>
      <c r="AO124" s="6020">
        <f>SUMIF($AA$21:$AC$111,"STEEL",AO21:AQ111)</f>
        <v>15759.19</v>
      </c>
      <c r="AP124" s="6021"/>
      <c r="AQ124" s="6022"/>
      <c r="AR124" s="6026"/>
      <c r="AS124" s="6027"/>
      <c r="AT124" s="6026"/>
      <c r="AU124" s="6027"/>
      <c r="AV124" s="6030"/>
      <c r="AW124" s="6030"/>
      <c r="AX124" s="6054"/>
      <c r="AY124" s="6054"/>
      <c r="AZ124" s="6054"/>
      <c r="BA124" s="6054"/>
      <c r="BB124" s="6054"/>
      <c r="BC124" s="6054"/>
      <c r="BD124" s="6054"/>
      <c r="BE124" s="6054"/>
      <c r="BF124" s="6054"/>
      <c r="BG124" s="6054"/>
      <c r="BH124" s="6054"/>
      <c r="BI124" s="6054"/>
      <c r="BJ124" s="6054"/>
      <c r="BK124" s="6054"/>
      <c r="BL124" s="6054"/>
      <c r="BM124" s="6054"/>
      <c r="BN124" s="6054"/>
      <c r="BO124" s="6054"/>
      <c r="BP124" s="6054"/>
      <c r="BQ124" s="6054"/>
      <c r="BR124" s="6054"/>
      <c r="BS124" s="6054"/>
      <c r="BT124" s="6054"/>
      <c r="BU124" s="6055"/>
      <c r="BV124" s="6056"/>
      <c r="BW124" s="6056"/>
      <c r="BX124" s="6056"/>
      <c r="BY124" s="6056"/>
      <c r="BZ124" s="6056"/>
      <c r="CA124" s="6056"/>
      <c r="CB124" s="6056"/>
      <c r="CC124" s="183"/>
      <c r="CD124" s="157"/>
      <c r="CE124" s="142"/>
    </row>
    <row r="125" spans="1:83" ht="12" customHeight="1">
      <c r="A125" s="142"/>
      <c r="B125" s="151"/>
      <c r="C125" s="6017"/>
      <c r="D125" s="6018"/>
      <c r="E125" s="6018"/>
      <c r="F125" s="6018"/>
      <c r="G125" s="6018"/>
      <c r="H125" s="6018"/>
      <c r="I125" s="6018"/>
      <c r="J125" s="6018"/>
      <c r="K125" s="6018"/>
      <c r="L125" s="6018"/>
      <c r="M125" s="6018"/>
      <c r="N125" s="6018"/>
      <c r="O125" s="6018"/>
      <c r="P125" s="6018"/>
      <c r="Q125" s="6019"/>
      <c r="R125" s="256"/>
      <c r="S125" s="257"/>
      <c r="T125" s="257"/>
      <c r="U125" s="257"/>
      <c r="V125" s="263"/>
      <c r="W125" s="264"/>
      <c r="X125" s="265"/>
      <c r="Y125" s="6017"/>
      <c r="Z125" s="6019"/>
      <c r="AA125" s="263"/>
      <c r="AB125" s="264"/>
      <c r="AC125" s="264"/>
      <c r="AD125" s="264"/>
      <c r="AE125" s="264"/>
      <c r="AF125" s="264"/>
      <c r="AG125" s="264"/>
      <c r="AH125" s="264"/>
      <c r="AI125" s="264"/>
      <c r="AJ125" s="264"/>
      <c r="AK125" s="264"/>
      <c r="AL125" s="264"/>
      <c r="AM125" s="264"/>
      <c r="AN125" s="265"/>
      <c r="AO125" s="6023"/>
      <c r="AP125" s="6024"/>
      <c r="AQ125" s="6025"/>
      <c r="AR125" s="6028"/>
      <c r="AS125" s="6029"/>
      <c r="AT125" s="6028"/>
      <c r="AU125" s="6029"/>
      <c r="AV125" s="6030"/>
      <c r="AW125" s="6030"/>
      <c r="AX125" s="6054"/>
      <c r="AY125" s="6054"/>
      <c r="AZ125" s="6054"/>
      <c r="BA125" s="6054"/>
      <c r="BB125" s="6054"/>
      <c r="BC125" s="6054"/>
      <c r="BD125" s="6054"/>
      <c r="BE125" s="6054"/>
      <c r="BF125" s="6054"/>
      <c r="BG125" s="6054"/>
      <c r="BH125" s="6054"/>
      <c r="BI125" s="6054"/>
      <c r="BJ125" s="6054"/>
      <c r="BK125" s="6054"/>
      <c r="BL125" s="6054"/>
      <c r="BM125" s="6054"/>
      <c r="BN125" s="6054"/>
      <c r="BO125" s="6054"/>
      <c r="BP125" s="6054"/>
      <c r="BQ125" s="6054"/>
      <c r="BR125" s="6054"/>
      <c r="BS125" s="6054"/>
      <c r="BT125" s="6054"/>
      <c r="BU125" s="6056"/>
      <c r="BV125" s="6056"/>
      <c r="BW125" s="6056"/>
      <c r="BX125" s="6056"/>
      <c r="BY125" s="6056"/>
      <c r="BZ125" s="6056"/>
      <c r="CA125" s="6056"/>
      <c r="CB125" s="6056"/>
      <c r="CC125" s="183"/>
      <c r="CD125" s="157"/>
      <c r="CE125" s="142"/>
    </row>
    <row r="126" spans="1:83" ht="12" customHeight="1">
      <c r="A126" s="142"/>
      <c r="B126" s="151"/>
      <c r="C126" s="243"/>
      <c r="D126" s="243"/>
      <c r="E126" s="247"/>
      <c r="F126" s="247"/>
      <c r="G126" s="247"/>
      <c r="H126" s="247"/>
      <c r="I126" s="247"/>
      <c r="J126" s="247"/>
      <c r="K126" s="247"/>
      <c r="L126" s="247"/>
      <c r="M126" s="247"/>
      <c r="N126" s="247"/>
      <c r="O126" s="247"/>
      <c r="P126" s="247"/>
      <c r="Q126" s="247"/>
      <c r="R126" s="248"/>
      <c r="S126" s="243"/>
      <c r="T126" s="243"/>
      <c r="U126" s="243"/>
      <c r="V126" s="243"/>
      <c r="W126" s="243"/>
      <c r="X126" s="243"/>
      <c r="Y126" s="243"/>
      <c r="Z126" s="243"/>
      <c r="AA126" s="243"/>
      <c r="AB126" s="243"/>
      <c r="AC126" s="243"/>
      <c r="AD126" s="243"/>
      <c r="AE126" s="243"/>
      <c r="AF126" s="249"/>
      <c r="AG126" s="249"/>
      <c r="AH126" s="249"/>
      <c r="AI126" s="249"/>
      <c r="AJ126" s="250"/>
      <c r="AK126" s="250"/>
      <c r="AL126" s="249"/>
      <c r="AM126" s="249"/>
      <c r="AN126" s="249"/>
      <c r="AO126" s="251"/>
      <c r="AP126" s="251"/>
      <c r="AQ126" s="251"/>
      <c r="AR126" s="251"/>
      <c r="AS126" s="251"/>
      <c r="AT126" s="251"/>
      <c r="AU126" s="251"/>
      <c r="AV126" s="243"/>
      <c r="AW126" s="243"/>
      <c r="AX126" s="243"/>
      <c r="AY126" s="243"/>
      <c r="AZ126" s="243"/>
      <c r="BA126" s="243"/>
      <c r="BB126" s="243"/>
      <c r="BC126" s="243"/>
      <c r="BD126" s="243"/>
      <c r="BE126" s="243"/>
      <c r="BF126" s="243"/>
      <c r="BG126" s="243"/>
      <c r="BH126" s="243"/>
      <c r="BI126" s="243"/>
      <c r="BJ126" s="243"/>
      <c r="BK126" s="243"/>
      <c r="BL126" s="243"/>
      <c r="BM126" s="243"/>
      <c r="BN126" s="243"/>
      <c r="BO126" s="243"/>
      <c r="BP126" s="243"/>
      <c r="BQ126" s="243"/>
      <c r="BR126" s="243"/>
      <c r="BS126" s="243"/>
      <c r="BT126" s="243"/>
      <c r="BU126" s="246"/>
      <c r="BV126" s="246"/>
      <c r="BW126" s="246"/>
      <c r="BX126" s="246"/>
      <c r="BY126" s="246"/>
      <c r="BZ126" s="246"/>
      <c r="CA126" s="246"/>
      <c r="CB126" s="246"/>
      <c r="CC126" s="183"/>
      <c r="CD126" s="157"/>
      <c r="CE126" s="142"/>
    </row>
    <row r="127" spans="1:83" ht="12" customHeight="1" thickBot="1">
      <c r="A127" s="142"/>
      <c r="B127" s="266"/>
      <c r="C127" s="267"/>
      <c r="D127" s="267"/>
      <c r="E127" s="268"/>
      <c r="F127" s="268"/>
      <c r="G127" s="268"/>
      <c r="H127" s="268"/>
      <c r="I127" s="268"/>
      <c r="J127" s="268"/>
      <c r="K127" s="268"/>
      <c r="L127" s="268"/>
      <c r="M127" s="268"/>
      <c r="N127" s="268"/>
      <c r="O127" s="268"/>
      <c r="P127" s="268"/>
      <c r="Q127" s="268"/>
      <c r="R127" s="269"/>
      <c r="S127" s="267"/>
      <c r="T127" s="267"/>
      <c r="U127" s="267"/>
      <c r="V127" s="267"/>
      <c r="W127" s="267"/>
      <c r="X127" s="267"/>
      <c r="Y127" s="267"/>
      <c r="Z127" s="267"/>
      <c r="AA127" s="267"/>
      <c r="AB127" s="267"/>
      <c r="AC127" s="267"/>
      <c r="AD127" s="267"/>
      <c r="AE127" s="267"/>
      <c r="AF127" s="270"/>
      <c r="AG127" s="270"/>
      <c r="AH127" s="270"/>
      <c r="AI127" s="270"/>
      <c r="AJ127" s="271"/>
      <c r="AK127" s="271"/>
      <c r="AL127" s="270"/>
      <c r="AM127" s="270"/>
      <c r="AN127" s="270"/>
      <c r="AO127" s="272"/>
      <c r="AP127" s="272"/>
      <c r="AQ127" s="272"/>
      <c r="AR127" s="272"/>
      <c r="AS127" s="272"/>
      <c r="AT127" s="272"/>
      <c r="AU127" s="272"/>
      <c r="AV127" s="267"/>
      <c r="AW127" s="267"/>
      <c r="AX127" s="267"/>
      <c r="AY127" s="267"/>
      <c r="AZ127" s="267"/>
      <c r="BA127" s="267"/>
      <c r="BB127" s="267"/>
      <c r="BC127" s="267"/>
      <c r="BD127" s="267"/>
      <c r="BE127" s="267"/>
      <c r="BF127" s="267"/>
      <c r="BG127" s="267"/>
      <c r="BH127" s="267"/>
      <c r="BI127" s="267"/>
      <c r="BJ127" s="267"/>
      <c r="BK127" s="267"/>
      <c r="BL127" s="267"/>
      <c r="BM127" s="267"/>
      <c r="BN127" s="267"/>
      <c r="BO127" s="267"/>
      <c r="BP127" s="267"/>
      <c r="BQ127" s="267"/>
      <c r="BR127" s="267"/>
      <c r="BS127" s="267"/>
      <c r="BT127" s="267"/>
      <c r="BU127" s="273"/>
      <c r="BV127" s="273"/>
      <c r="BW127" s="273"/>
      <c r="BX127" s="273"/>
      <c r="BY127" s="273"/>
      <c r="BZ127" s="273"/>
      <c r="CA127" s="273"/>
      <c r="CB127" s="273"/>
      <c r="CC127" s="274"/>
      <c r="CD127" s="275"/>
      <c r="CE127" s="142"/>
    </row>
    <row r="128" spans="1:83">
      <c r="A128" s="142"/>
      <c r="B128" s="142"/>
      <c r="C128" s="142"/>
      <c r="D128" s="142"/>
      <c r="E128" s="142"/>
      <c r="F128" s="142"/>
      <c r="G128" s="142"/>
      <c r="H128" s="142"/>
      <c r="I128" s="142"/>
      <c r="J128" s="142"/>
      <c r="K128" s="142"/>
      <c r="L128" s="142"/>
      <c r="M128" s="142"/>
      <c r="N128" s="142"/>
      <c r="O128" s="142"/>
      <c r="P128" s="142"/>
      <c r="Q128" s="142"/>
      <c r="R128" s="143"/>
      <c r="S128" s="142"/>
      <c r="T128" s="142"/>
      <c r="U128" s="142"/>
      <c r="V128" s="142"/>
      <c r="W128" s="142"/>
      <c r="X128" s="142"/>
      <c r="Y128" s="142"/>
      <c r="Z128" s="142"/>
      <c r="AA128" s="142"/>
      <c r="AB128" s="142"/>
      <c r="AC128" s="142"/>
      <c r="AD128" s="142"/>
      <c r="AE128" s="142"/>
      <c r="AF128" s="142"/>
      <c r="AG128" s="142"/>
      <c r="AH128" s="142"/>
      <c r="AI128" s="142"/>
      <c r="AJ128" s="142"/>
      <c r="AK128" s="142"/>
      <c r="AL128" s="142"/>
      <c r="AM128" s="142"/>
      <c r="AN128" s="142"/>
      <c r="AO128" s="144"/>
      <c r="AP128" s="144"/>
      <c r="AQ128" s="144"/>
      <c r="AR128" s="144"/>
      <c r="AS128" s="144"/>
      <c r="AT128" s="144"/>
      <c r="AU128" s="144"/>
      <c r="AV128" s="142"/>
      <c r="AW128" s="142"/>
      <c r="AX128" s="142"/>
      <c r="AY128" s="142"/>
      <c r="AZ128" s="142"/>
      <c r="BA128" s="142"/>
      <c r="BB128" s="142"/>
      <c r="BC128" s="142"/>
      <c r="BD128" s="142"/>
      <c r="BE128" s="142"/>
      <c r="BF128" s="142"/>
      <c r="BG128" s="142"/>
      <c r="BH128" s="142"/>
      <c r="BI128" s="142"/>
      <c r="BJ128" s="142"/>
      <c r="BK128" s="142"/>
      <c r="BL128" s="142"/>
      <c r="BM128" s="142"/>
      <c r="BN128" s="142"/>
      <c r="BO128" s="142"/>
      <c r="BP128" s="142"/>
      <c r="BQ128" s="142"/>
      <c r="BR128" s="142"/>
      <c r="BS128" s="142"/>
      <c r="BT128" s="142"/>
      <c r="BU128" s="142"/>
      <c r="BV128" s="142"/>
      <c r="BW128" s="142"/>
      <c r="BX128" s="142"/>
      <c r="BY128" s="142"/>
      <c r="BZ128" s="142"/>
      <c r="CA128" s="142"/>
      <c r="CB128" s="142"/>
      <c r="CC128" s="142"/>
      <c r="CD128" s="142"/>
    </row>
  </sheetData>
  <mergeCells count="1128">
    <mergeCell ref="BO124:BP125"/>
    <mergeCell ref="BQ124:BR125"/>
    <mergeCell ref="BS124:BT125"/>
    <mergeCell ref="BU124:CB125"/>
    <mergeCell ref="AX124:BD125"/>
    <mergeCell ref="BE124:BF125"/>
    <mergeCell ref="BG124:BH125"/>
    <mergeCell ref="BI124:BJ125"/>
    <mergeCell ref="BK124:BL125"/>
    <mergeCell ref="BM124:BN125"/>
    <mergeCell ref="BO122:BP123"/>
    <mergeCell ref="BQ122:BR123"/>
    <mergeCell ref="BS122:BT123"/>
    <mergeCell ref="BU122:CB123"/>
    <mergeCell ref="C124:Q125"/>
    <mergeCell ref="Y124:Z125"/>
    <mergeCell ref="AO124:AQ125"/>
    <mergeCell ref="AR124:AS125"/>
    <mergeCell ref="AT124:AU125"/>
    <mergeCell ref="AV124:AW125"/>
    <mergeCell ref="AX122:BD123"/>
    <mergeCell ref="BE122:BF123"/>
    <mergeCell ref="BG122:BH123"/>
    <mergeCell ref="BI122:BJ123"/>
    <mergeCell ref="BK122:BL123"/>
    <mergeCell ref="BM122:BN123"/>
    <mergeCell ref="BO118:BP119"/>
    <mergeCell ref="BQ118:BR119"/>
    <mergeCell ref="BS118:BT119"/>
    <mergeCell ref="BU118:CB119"/>
    <mergeCell ref="C122:Q123"/>
    <mergeCell ref="Y122:Z123"/>
    <mergeCell ref="AO122:AQ123"/>
    <mergeCell ref="AR122:AS123"/>
    <mergeCell ref="AT122:AU123"/>
    <mergeCell ref="AV122:AW123"/>
    <mergeCell ref="AX118:BD119"/>
    <mergeCell ref="BE118:BF119"/>
    <mergeCell ref="BG118:BH119"/>
    <mergeCell ref="BI118:BJ119"/>
    <mergeCell ref="BK118:BL119"/>
    <mergeCell ref="BM118:BN119"/>
    <mergeCell ref="BO116:BP117"/>
    <mergeCell ref="BQ116:BR117"/>
    <mergeCell ref="BS116:BT117"/>
    <mergeCell ref="BU116:CB117"/>
    <mergeCell ref="C118:Q119"/>
    <mergeCell ref="Y118:Z119"/>
    <mergeCell ref="AO118:AQ119"/>
    <mergeCell ref="AR118:AS119"/>
    <mergeCell ref="AT118:AU119"/>
    <mergeCell ref="AV118:AW119"/>
    <mergeCell ref="AX116:BD117"/>
    <mergeCell ref="BE116:BF117"/>
    <mergeCell ref="BG116:BH117"/>
    <mergeCell ref="BI116:BJ117"/>
    <mergeCell ref="BK116:BL117"/>
    <mergeCell ref="BM116:BN117"/>
    <mergeCell ref="BO114:BP115"/>
    <mergeCell ref="BQ114:BR115"/>
    <mergeCell ref="BS114:BT115"/>
    <mergeCell ref="BU114:CB115"/>
    <mergeCell ref="C116:Q117"/>
    <mergeCell ref="Y116:Z117"/>
    <mergeCell ref="AO116:AQ117"/>
    <mergeCell ref="AR116:AS117"/>
    <mergeCell ref="AT116:AU117"/>
    <mergeCell ref="AV116:AW117"/>
    <mergeCell ref="AX114:BD115"/>
    <mergeCell ref="BE114:BF115"/>
    <mergeCell ref="BG114:BH115"/>
    <mergeCell ref="BI114:BJ115"/>
    <mergeCell ref="BK114:BL115"/>
    <mergeCell ref="BM114:BN115"/>
    <mergeCell ref="BO112:BP113"/>
    <mergeCell ref="BQ112:BR113"/>
    <mergeCell ref="BS112:BT113"/>
    <mergeCell ref="BU112:CB113"/>
    <mergeCell ref="C114:Q115"/>
    <mergeCell ref="Y114:Z115"/>
    <mergeCell ref="AO114:AQ115"/>
    <mergeCell ref="AR114:AS115"/>
    <mergeCell ref="AT114:AU115"/>
    <mergeCell ref="AV114:AW115"/>
    <mergeCell ref="AX112:BD113"/>
    <mergeCell ref="BE112:BF113"/>
    <mergeCell ref="BG112:BH113"/>
    <mergeCell ref="BI112:BJ113"/>
    <mergeCell ref="BK112:BL113"/>
    <mergeCell ref="BM112:BN113"/>
    <mergeCell ref="C112:Q113"/>
    <mergeCell ref="Y112:Z113"/>
    <mergeCell ref="AO112:AQ113"/>
    <mergeCell ref="AR112:AS113"/>
    <mergeCell ref="AT112:AU113"/>
    <mergeCell ref="AV112:AW113"/>
    <mergeCell ref="BU110:CB111"/>
    <mergeCell ref="AD111:AE111"/>
    <mergeCell ref="AF111:AG111"/>
    <mergeCell ref="AH111:AI111"/>
    <mergeCell ref="AJ111:AK111"/>
    <mergeCell ref="AL111:AN111"/>
    <mergeCell ref="BI110:BJ111"/>
    <mergeCell ref="BK110:BL111"/>
    <mergeCell ref="BM110:BN111"/>
    <mergeCell ref="BO110:BP111"/>
    <mergeCell ref="BQ110:BR111"/>
    <mergeCell ref="BS110:BT111"/>
    <mergeCell ref="AR110:AS111"/>
    <mergeCell ref="AT110:AU111"/>
    <mergeCell ref="AV110:AW111"/>
    <mergeCell ref="AX110:BD111"/>
    <mergeCell ref="BE110:BF111"/>
    <mergeCell ref="BG110:BH111"/>
    <mergeCell ref="AD110:AE110"/>
    <mergeCell ref="AF110:AG110"/>
    <mergeCell ref="AH110:AI110"/>
    <mergeCell ref="AJ110:AK110"/>
    <mergeCell ref="AL110:AN110"/>
    <mergeCell ref="AO110:AQ111"/>
    <mergeCell ref="C110:D111"/>
    <mergeCell ref="E110:Q111"/>
    <mergeCell ref="Y106:Z107"/>
    <mergeCell ref="AA106:AC107"/>
    <mergeCell ref="AD106:AE106"/>
    <mergeCell ref="AF106:AG106"/>
    <mergeCell ref="AH106:AI106"/>
    <mergeCell ref="AJ106:AK106"/>
    <mergeCell ref="S110:U111"/>
    <mergeCell ref="V110:X111"/>
    <mergeCell ref="Y110:Z111"/>
    <mergeCell ref="AA110:AC111"/>
    <mergeCell ref="BK108:BL109"/>
    <mergeCell ref="BM108:BN109"/>
    <mergeCell ref="BO108:BP109"/>
    <mergeCell ref="BQ108:BR109"/>
    <mergeCell ref="BS108:BT109"/>
    <mergeCell ref="BU108:CB109"/>
    <mergeCell ref="AT108:AU109"/>
    <mergeCell ref="AV108:AW109"/>
    <mergeCell ref="AX108:BD109"/>
    <mergeCell ref="BE108:BF109"/>
    <mergeCell ref="BG108:BH109"/>
    <mergeCell ref="BI108:BJ109"/>
    <mergeCell ref="AF108:AG108"/>
    <mergeCell ref="AH108:AI108"/>
    <mergeCell ref="AJ108:AK108"/>
    <mergeCell ref="AL108:AN108"/>
    <mergeCell ref="AO108:AQ109"/>
    <mergeCell ref="AR108:AS109"/>
    <mergeCell ref="AF109:AG109"/>
    <mergeCell ref="AH109:AI109"/>
    <mergeCell ref="AJ109:AK109"/>
    <mergeCell ref="AL109:AN109"/>
    <mergeCell ref="BU106:CB107"/>
    <mergeCell ref="AD107:AE107"/>
    <mergeCell ref="AF107:AG107"/>
    <mergeCell ref="AH107:AI107"/>
    <mergeCell ref="AJ107:AK107"/>
    <mergeCell ref="AL107:AN107"/>
    <mergeCell ref="BE106:BF107"/>
    <mergeCell ref="BG106:BH107"/>
    <mergeCell ref="BI106:BJ107"/>
    <mergeCell ref="BK106:BL107"/>
    <mergeCell ref="BM106:BN107"/>
    <mergeCell ref="BO106:BP107"/>
    <mergeCell ref="AL106:AN106"/>
    <mergeCell ref="AO106:AQ107"/>
    <mergeCell ref="AR106:AS107"/>
    <mergeCell ref="AT106:AU107"/>
    <mergeCell ref="AV106:AW107"/>
    <mergeCell ref="AX106:BD107"/>
    <mergeCell ref="AL105:AN105"/>
    <mergeCell ref="C106:D107"/>
    <mergeCell ref="E106:Q107"/>
    <mergeCell ref="R106:R107"/>
    <mergeCell ref="S106:U109"/>
    <mergeCell ref="V106:X107"/>
    <mergeCell ref="BK104:BL105"/>
    <mergeCell ref="BM104:BN105"/>
    <mergeCell ref="BO104:BP105"/>
    <mergeCell ref="BQ104:BR105"/>
    <mergeCell ref="BS104:BT105"/>
    <mergeCell ref="BU104:CB105"/>
    <mergeCell ref="AT104:AU105"/>
    <mergeCell ref="AV104:AW105"/>
    <mergeCell ref="AX104:BD105"/>
    <mergeCell ref="BE104:BF105"/>
    <mergeCell ref="BG104:BH105"/>
    <mergeCell ref="BI104:BJ105"/>
    <mergeCell ref="AF104:AG104"/>
    <mergeCell ref="AH104:AI104"/>
    <mergeCell ref="AJ104:AK104"/>
    <mergeCell ref="AL104:AN104"/>
    <mergeCell ref="AO104:AQ105"/>
    <mergeCell ref="AR104:AS105"/>
    <mergeCell ref="C108:D109"/>
    <mergeCell ref="E108:Q109"/>
    <mergeCell ref="V108:X109"/>
    <mergeCell ref="Y108:Z109"/>
    <mergeCell ref="AA108:AC109"/>
    <mergeCell ref="AD108:AE109"/>
    <mergeCell ref="BQ106:BR107"/>
    <mergeCell ref="BS106:BT107"/>
    <mergeCell ref="C104:D105"/>
    <mergeCell ref="E104:Q105"/>
    <mergeCell ref="V104:X105"/>
    <mergeCell ref="Y104:Z105"/>
    <mergeCell ref="AA104:AC105"/>
    <mergeCell ref="AD104:AE104"/>
    <mergeCell ref="BK101:BL103"/>
    <mergeCell ref="BM101:BN103"/>
    <mergeCell ref="BO101:BP103"/>
    <mergeCell ref="BQ101:BR103"/>
    <mergeCell ref="BS101:BT103"/>
    <mergeCell ref="BU101:CB103"/>
    <mergeCell ref="AT101:AU103"/>
    <mergeCell ref="AV101:AW103"/>
    <mergeCell ref="AX101:BD103"/>
    <mergeCell ref="BE101:BF103"/>
    <mergeCell ref="BG101:BH103"/>
    <mergeCell ref="BI101:BJ103"/>
    <mergeCell ref="AF101:AG101"/>
    <mergeCell ref="AH101:AI101"/>
    <mergeCell ref="AJ101:AK101"/>
    <mergeCell ref="AL101:AN101"/>
    <mergeCell ref="AO101:AQ103"/>
    <mergeCell ref="AR101:AS103"/>
    <mergeCell ref="AF102:AG102"/>
    <mergeCell ref="AH102:AI102"/>
    <mergeCell ref="AJ102:AK102"/>
    <mergeCell ref="AL102:AN102"/>
    <mergeCell ref="AD105:AE105"/>
    <mergeCell ref="AF105:AG105"/>
    <mergeCell ref="AH105:AI105"/>
    <mergeCell ref="AJ105:AK105"/>
    <mergeCell ref="E101:Q103"/>
    <mergeCell ref="V101:X103"/>
    <mergeCell ref="Y101:Z103"/>
    <mergeCell ref="AA101:AC103"/>
    <mergeCell ref="AD101:AE101"/>
    <mergeCell ref="AD102:AE102"/>
    <mergeCell ref="AD103:AE103"/>
    <mergeCell ref="BO99:BP100"/>
    <mergeCell ref="BQ99:BR100"/>
    <mergeCell ref="BS99:BT100"/>
    <mergeCell ref="BU99:CB100"/>
    <mergeCell ref="AD100:AE100"/>
    <mergeCell ref="AF100:AG100"/>
    <mergeCell ref="AH100:AI100"/>
    <mergeCell ref="AJ100:AK100"/>
    <mergeCell ref="AL100:AN100"/>
    <mergeCell ref="AX99:BD100"/>
    <mergeCell ref="BE99:BF100"/>
    <mergeCell ref="BG99:BH100"/>
    <mergeCell ref="BI99:BJ100"/>
    <mergeCell ref="BK99:BL100"/>
    <mergeCell ref="BM99:BN100"/>
    <mergeCell ref="AJ99:AK99"/>
    <mergeCell ref="AL99:AN99"/>
    <mergeCell ref="AO99:AQ100"/>
    <mergeCell ref="AR99:AS100"/>
    <mergeCell ref="AT99:AU100"/>
    <mergeCell ref="AV99:AW100"/>
    <mergeCell ref="AF103:AG103"/>
    <mergeCell ref="AH103:AI103"/>
    <mergeCell ref="AJ103:AK103"/>
    <mergeCell ref="AL103:AN103"/>
    <mergeCell ref="C99:D100"/>
    <mergeCell ref="E99:Q100"/>
    <mergeCell ref="S99:U105"/>
    <mergeCell ref="V99:X100"/>
    <mergeCell ref="Y99:Z100"/>
    <mergeCell ref="AA99:AC100"/>
    <mergeCell ref="AD99:AE99"/>
    <mergeCell ref="AF99:AG99"/>
    <mergeCell ref="AH99:AI99"/>
    <mergeCell ref="AJ96:AK96"/>
    <mergeCell ref="AL96:AN96"/>
    <mergeCell ref="AD97:AE97"/>
    <mergeCell ref="AF97:AG97"/>
    <mergeCell ref="AH97:AI97"/>
    <mergeCell ref="AJ97:AK97"/>
    <mergeCell ref="AL97:AN97"/>
    <mergeCell ref="BU93:CB97"/>
    <mergeCell ref="AD94:AE94"/>
    <mergeCell ref="AF94:AG94"/>
    <mergeCell ref="AH94:AI94"/>
    <mergeCell ref="AJ94:AK94"/>
    <mergeCell ref="AL94:AN94"/>
    <mergeCell ref="AD95:AE95"/>
    <mergeCell ref="AF95:AG95"/>
    <mergeCell ref="AH95:AI95"/>
    <mergeCell ref="AJ95:AK95"/>
    <mergeCell ref="BI93:BJ97"/>
    <mergeCell ref="BK93:BL97"/>
    <mergeCell ref="BM93:BN97"/>
    <mergeCell ref="BO93:BP97"/>
    <mergeCell ref="BQ93:BR97"/>
    <mergeCell ref="C101:D103"/>
    <mergeCell ref="AR93:AS97"/>
    <mergeCell ref="AT93:AU97"/>
    <mergeCell ref="AV93:AW97"/>
    <mergeCell ref="AX93:BD97"/>
    <mergeCell ref="BE93:BF97"/>
    <mergeCell ref="BG93:BH97"/>
    <mergeCell ref="AD93:AE93"/>
    <mergeCell ref="AF93:AG93"/>
    <mergeCell ref="AH93:AI93"/>
    <mergeCell ref="AJ93:AK93"/>
    <mergeCell ref="AL93:AN93"/>
    <mergeCell ref="AO93:AQ97"/>
    <mergeCell ref="AL95:AN95"/>
    <mergeCell ref="AD96:AE96"/>
    <mergeCell ref="AF96:AG96"/>
    <mergeCell ref="AH96:AI96"/>
    <mergeCell ref="C98:CB98"/>
    <mergeCell ref="C93:D97"/>
    <mergeCell ref="E93:Q97"/>
    <mergeCell ref="S93:U97"/>
    <mergeCell ref="V93:X97"/>
    <mergeCell ref="Y93:Z97"/>
    <mergeCell ref="AA93:AC97"/>
    <mergeCell ref="BS91:BT92"/>
    <mergeCell ref="BU91:CB92"/>
    <mergeCell ref="AD92:AE92"/>
    <mergeCell ref="AF92:AG92"/>
    <mergeCell ref="AH92:AI92"/>
    <mergeCell ref="AJ92:AK92"/>
    <mergeCell ref="AL92:AN92"/>
    <mergeCell ref="BG91:BH92"/>
    <mergeCell ref="BI91:BJ92"/>
    <mergeCell ref="BK91:BL92"/>
    <mergeCell ref="BM91:BN92"/>
    <mergeCell ref="BO91:BP92"/>
    <mergeCell ref="BQ91:BR92"/>
    <mergeCell ref="AO91:AQ92"/>
    <mergeCell ref="AR91:AS92"/>
    <mergeCell ref="AT91:AU92"/>
    <mergeCell ref="AV91:AW92"/>
    <mergeCell ref="AX91:BD92"/>
    <mergeCell ref="BE91:BF92"/>
    <mergeCell ref="AA91:AC92"/>
    <mergeCell ref="AD91:AE91"/>
    <mergeCell ref="AF91:AG91"/>
    <mergeCell ref="AH91:AI91"/>
    <mergeCell ref="AJ91:AK91"/>
    <mergeCell ref="AL91:AN91"/>
    <mergeCell ref="BS93:BT97"/>
    <mergeCell ref="BU89:CB90"/>
    <mergeCell ref="AD90:AE90"/>
    <mergeCell ref="AF90:AG90"/>
    <mergeCell ref="AH90:AI90"/>
    <mergeCell ref="AJ90:AK90"/>
    <mergeCell ref="AL90:AN90"/>
    <mergeCell ref="BI89:BJ90"/>
    <mergeCell ref="BK89:BL90"/>
    <mergeCell ref="BM89:BN90"/>
    <mergeCell ref="BO89:BP90"/>
    <mergeCell ref="BQ89:BR90"/>
    <mergeCell ref="BS89:BT90"/>
    <mergeCell ref="AR89:AS90"/>
    <mergeCell ref="AT89:AU90"/>
    <mergeCell ref="AV89:AW90"/>
    <mergeCell ref="AX89:BD90"/>
    <mergeCell ref="BE89:BF90"/>
    <mergeCell ref="BG89:BH90"/>
    <mergeCell ref="AD89:AE89"/>
    <mergeCell ref="AF89:AG89"/>
    <mergeCell ref="AH89:AI89"/>
    <mergeCell ref="AJ89:AK89"/>
    <mergeCell ref="AL89:AN89"/>
    <mergeCell ref="AO89:AQ90"/>
    <mergeCell ref="C89:D90"/>
    <mergeCell ref="E89:Q90"/>
    <mergeCell ref="S89:U92"/>
    <mergeCell ref="V89:X90"/>
    <mergeCell ref="Y89:Z90"/>
    <mergeCell ref="AA89:AC90"/>
    <mergeCell ref="C91:D92"/>
    <mergeCell ref="E91:Q92"/>
    <mergeCell ref="V91:X92"/>
    <mergeCell ref="Y91:Z92"/>
    <mergeCell ref="BU87:CB88"/>
    <mergeCell ref="AD88:AE88"/>
    <mergeCell ref="AF88:AG88"/>
    <mergeCell ref="AH88:AI88"/>
    <mergeCell ref="AJ88:AK88"/>
    <mergeCell ref="AL88:AN88"/>
    <mergeCell ref="BI87:BJ88"/>
    <mergeCell ref="BK87:BL88"/>
    <mergeCell ref="BM87:BN88"/>
    <mergeCell ref="BO87:BP88"/>
    <mergeCell ref="BQ87:BR88"/>
    <mergeCell ref="BS87:BT88"/>
    <mergeCell ref="AR87:AS88"/>
    <mergeCell ref="AT87:AU88"/>
    <mergeCell ref="AV87:AW88"/>
    <mergeCell ref="AX87:BD88"/>
    <mergeCell ref="BE87:BF88"/>
    <mergeCell ref="BG87:BH88"/>
    <mergeCell ref="AD87:AE87"/>
    <mergeCell ref="AF87:AG87"/>
    <mergeCell ref="AH87:AI87"/>
    <mergeCell ref="AJ87:AK87"/>
    <mergeCell ref="C87:D88"/>
    <mergeCell ref="E87:Q88"/>
    <mergeCell ref="V87:X88"/>
    <mergeCell ref="Y87:Z88"/>
    <mergeCell ref="AA87:AC88"/>
    <mergeCell ref="AJ84:AK84"/>
    <mergeCell ref="AL84:AN84"/>
    <mergeCell ref="AD85:AE85"/>
    <mergeCell ref="AF85:AG85"/>
    <mergeCell ref="AH85:AI85"/>
    <mergeCell ref="AJ85:AK85"/>
    <mergeCell ref="AL85:AN85"/>
    <mergeCell ref="C81:D86"/>
    <mergeCell ref="E81:Q86"/>
    <mergeCell ref="S81:U88"/>
    <mergeCell ref="V81:X86"/>
    <mergeCell ref="Y81:Z86"/>
    <mergeCell ref="AA81:AC86"/>
    <mergeCell ref="BE81:BF86"/>
    <mergeCell ref="BG81:BH86"/>
    <mergeCell ref="AD81:AE81"/>
    <mergeCell ref="AF81:AG81"/>
    <mergeCell ref="AH81:AI81"/>
    <mergeCell ref="AJ81:AK81"/>
    <mergeCell ref="AL81:AN81"/>
    <mergeCell ref="AO81:AQ86"/>
    <mergeCell ref="AL83:AN83"/>
    <mergeCell ref="AD84:AE84"/>
    <mergeCell ref="AF84:AG84"/>
    <mergeCell ref="AH84:AI84"/>
    <mergeCell ref="AL87:AN87"/>
    <mergeCell ref="AO87:AQ88"/>
    <mergeCell ref="AD86:AE86"/>
    <mergeCell ref="AF86:AG86"/>
    <mergeCell ref="AH86:AI86"/>
    <mergeCell ref="AJ86:AK86"/>
    <mergeCell ref="AL86:AN86"/>
    <mergeCell ref="AV79:AW80"/>
    <mergeCell ref="AX79:BD80"/>
    <mergeCell ref="BE79:BF80"/>
    <mergeCell ref="BG79:BH80"/>
    <mergeCell ref="BI79:BJ80"/>
    <mergeCell ref="BK79:BL80"/>
    <mergeCell ref="AH79:AI79"/>
    <mergeCell ref="AJ79:AK79"/>
    <mergeCell ref="AL79:AN79"/>
    <mergeCell ref="AO79:AQ80"/>
    <mergeCell ref="AR79:AS80"/>
    <mergeCell ref="AT79:AU80"/>
    <mergeCell ref="BU81:CB86"/>
    <mergeCell ref="AD82:AE82"/>
    <mergeCell ref="AF82:AG82"/>
    <mergeCell ref="AH82:AI82"/>
    <mergeCell ref="AJ82:AK82"/>
    <mergeCell ref="AL82:AN82"/>
    <mergeCell ref="AD83:AE83"/>
    <mergeCell ref="AF83:AG83"/>
    <mergeCell ref="AH83:AI83"/>
    <mergeCell ref="AJ83:AK83"/>
    <mergeCell ref="BI81:BJ86"/>
    <mergeCell ref="BK81:BL86"/>
    <mergeCell ref="BM81:BN86"/>
    <mergeCell ref="BO81:BP86"/>
    <mergeCell ref="BQ81:BR86"/>
    <mergeCell ref="BS81:BT86"/>
    <mergeCell ref="AR81:AS86"/>
    <mergeCell ref="AT81:AU86"/>
    <mergeCell ref="AV81:AW86"/>
    <mergeCell ref="AX81:BD86"/>
    <mergeCell ref="BQ77:BR78"/>
    <mergeCell ref="BS77:BT78"/>
    <mergeCell ref="BU77:CB78"/>
    <mergeCell ref="C79:D80"/>
    <mergeCell ref="E79:Q80"/>
    <mergeCell ref="V79:X80"/>
    <mergeCell ref="Y79:Z80"/>
    <mergeCell ref="AA79:AC80"/>
    <mergeCell ref="AD79:AE79"/>
    <mergeCell ref="AF79:AG79"/>
    <mergeCell ref="BE77:BF78"/>
    <mergeCell ref="BG77:BH78"/>
    <mergeCell ref="BI77:BJ78"/>
    <mergeCell ref="BK77:BL78"/>
    <mergeCell ref="BM77:BN78"/>
    <mergeCell ref="BO77:BP78"/>
    <mergeCell ref="AL77:AN77"/>
    <mergeCell ref="AO77:AQ78"/>
    <mergeCell ref="AR77:AS78"/>
    <mergeCell ref="AT77:AU78"/>
    <mergeCell ref="AV77:AW78"/>
    <mergeCell ref="AX77:BD78"/>
    <mergeCell ref="BM79:BN80"/>
    <mergeCell ref="BO79:BP80"/>
    <mergeCell ref="BQ79:BR80"/>
    <mergeCell ref="BS79:BT80"/>
    <mergeCell ref="BU79:CB80"/>
    <mergeCell ref="AD80:AE80"/>
    <mergeCell ref="AF80:AG80"/>
    <mergeCell ref="AH80:AI80"/>
    <mergeCell ref="AJ80:AK80"/>
    <mergeCell ref="AL80:AN80"/>
    <mergeCell ref="C77:D78"/>
    <mergeCell ref="E77:Q78"/>
    <mergeCell ref="V77:X78"/>
    <mergeCell ref="Y77:Z78"/>
    <mergeCell ref="AA77:AC78"/>
    <mergeCell ref="AD77:AE77"/>
    <mergeCell ref="AF77:AG77"/>
    <mergeCell ref="AH77:AI77"/>
    <mergeCell ref="AJ77:AK77"/>
    <mergeCell ref="AF75:AG75"/>
    <mergeCell ref="AH75:AI75"/>
    <mergeCell ref="AJ75:AK75"/>
    <mergeCell ref="AL75:AN75"/>
    <mergeCell ref="AO75:AQ76"/>
    <mergeCell ref="AR75:AS76"/>
    <mergeCell ref="C75:D76"/>
    <mergeCell ref="E75:Q76"/>
    <mergeCell ref="V75:X76"/>
    <mergeCell ref="Y75:Z76"/>
    <mergeCell ref="AA75:AC76"/>
    <mergeCell ref="AD75:AE75"/>
    <mergeCell ref="BO73:BP74"/>
    <mergeCell ref="BQ73:BR74"/>
    <mergeCell ref="BS73:BT74"/>
    <mergeCell ref="BU73:CB74"/>
    <mergeCell ref="AT73:AU74"/>
    <mergeCell ref="AV73:AW74"/>
    <mergeCell ref="AX73:BD74"/>
    <mergeCell ref="BE73:BF74"/>
    <mergeCell ref="BG73:BH74"/>
    <mergeCell ref="BI73:BJ74"/>
    <mergeCell ref="AF73:AG73"/>
    <mergeCell ref="AH73:AI73"/>
    <mergeCell ref="AJ73:AK73"/>
    <mergeCell ref="AL73:AN73"/>
    <mergeCell ref="AO73:AQ74"/>
    <mergeCell ref="AR73:AS74"/>
    <mergeCell ref="AT75:AU76"/>
    <mergeCell ref="C73:D74"/>
    <mergeCell ref="E73:Q74"/>
    <mergeCell ref="V73:X74"/>
    <mergeCell ref="Y73:Z74"/>
    <mergeCell ref="AA73:AC74"/>
    <mergeCell ref="AD73:AE73"/>
    <mergeCell ref="BK71:BL72"/>
    <mergeCell ref="BM71:BN72"/>
    <mergeCell ref="BO71:BP72"/>
    <mergeCell ref="BQ71:BR72"/>
    <mergeCell ref="BS71:BT72"/>
    <mergeCell ref="BU71:CB72"/>
    <mergeCell ref="AT71:AU72"/>
    <mergeCell ref="AV71:AW72"/>
    <mergeCell ref="AX71:BD72"/>
    <mergeCell ref="BE71:BF72"/>
    <mergeCell ref="BG71:BH72"/>
    <mergeCell ref="BI71:BJ72"/>
    <mergeCell ref="AF71:AG71"/>
    <mergeCell ref="AH71:AI71"/>
    <mergeCell ref="AJ71:AK71"/>
    <mergeCell ref="AL71:AN71"/>
    <mergeCell ref="AO71:AQ72"/>
    <mergeCell ref="AR71:AS72"/>
    <mergeCell ref="C71:D72"/>
    <mergeCell ref="E71:Q72"/>
    <mergeCell ref="V71:X72"/>
    <mergeCell ref="Y71:Z72"/>
    <mergeCell ref="AA71:AC72"/>
    <mergeCell ref="AD71:AE71"/>
    <mergeCell ref="BK73:BL74"/>
    <mergeCell ref="BM73:BN74"/>
    <mergeCell ref="BK69:BL70"/>
    <mergeCell ref="BM69:BN70"/>
    <mergeCell ref="BO69:BP70"/>
    <mergeCell ref="BQ69:BR70"/>
    <mergeCell ref="BS69:BT70"/>
    <mergeCell ref="BU69:CB70"/>
    <mergeCell ref="AT69:AU70"/>
    <mergeCell ref="AV69:AW70"/>
    <mergeCell ref="AX69:BD70"/>
    <mergeCell ref="BE69:BF70"/>
    <mergeCell ref="BG69:BH70"/>
    <mergeCell ref="BI69:BJ70"/>
    <mergeCell ref="AF69:AG69"/>
    <mergeCell ref="AH69:AI69"/>
    <mergeCell ref="AJ69:AK69"/>
    <mergeCell ref="AL69:AN69"/>
    <mergeCell ref="AO69:AQ70"/>
    <mergeCell ref="AR69:AS70"/>
    <mergeCell ref="AF70:AG70"/>
    <mergeCell ref="AH70:AI70"/>
    <mergeCell ref="AJ70:AK70"/>
    <mergeCell ref="AL70:AN70"/>
    <mergeCell ref="C69:D70"/>
    <mergeCell ref="E69:Q70"/>
    <mergeCell ref="V69:X70"/>
    <mergeCell ref="Y69:Z70"/>
    <mergeCell ref="AA69:AC70"/>
    <mergeCell ref="AD69:AE69"/>
    <mergeCell ref="AD70:AE70"/>
    <mergeCell ref="BS66:BT68"/>
    <mergeCell ref="BU66:CB68"/>
    <mergeCell ref="AD67:AE67"/>
    <mergeCell ref="AF67:AG67"/>
    <mergeCell ref="AH67:AI67"/>
    <mergeCell ref="AJ67:AK67"/>
    <mergeCell ref="AL67:AN67"/>
    <mergeCell ref="AD68:AE68"/>
    <mergeCell ref="AF68:AG68"/>
    <mergeCell ref="AH68:AI68"/>
    <mergeCell ref="BG66:BH68"/>
    <mergeCell ref="BI66:BJ68"/>
    <mergeCell ref="BK66:BL68"/>
    <mergeCell ref="BM66:BN68"/>
    <mergeCell ref="BO66:BP68"/>
    <mergeCell ref="BQ66:BR68"/>
    <mergeCell ref="AO66:AQ68"/>
    <mergeCell ref="AR66:AS68"/>
    <mergeCell ref="AT66:AU68"/>
    <mergeCell ref="AV66:AW68"/>
    <mergeCell ref="AX66:BD68"/>
    <mergeCell ref="BE66:BF68"/>
    <mergeCell ref="AA66:AC68"/>
    <mergeCell ref="AD66:AE66"/>
    <mergeCell ref="AF66:AG66"/>
    <mergeCell ref="AJ65:AK65"/>
    <mergeCell ref="AL65:AN65"/>
    <mergeCell ref="BU61:CB65"/>
    <mergeCell ref="AD62:AE62"/>
    <mergeCell ref="AF62:AG62"/>
    <mergeCell ref="AH62:AI62"/>
    <mergeCell ref="AJ62:AK62"/>
    <mergeCell ref="AL62:AN62"/>
    <mergeCell ref="AD63:AE63"/>
    <mergeCell ref="AF63:AG63"/>
    <mergeCell ref="AH63:AI63"/>
    <mergeCell ref="AJ63:AK63"/>
    <mergeCell ref="BI61:BJ65"/>
    <mergeCell ref="BK61:BL65"/>
    <mergeCell ref="BM61:BN65"/>
    <mergeCell ref="BO61:BP65"/>
    <mergeCell ref="BQ61:BR65"/>
    <mergeCell ref="BS61:BT65"/>
    <mergeCell ref="AR61:AS65"/>
    <mergeCell ref="AT61:AU65"/>
    <mergeCell ref="AV61:AW65"/>
    <mergeCell ref="AX61:BD65"/>
    <mergeCell ref="BE61:BF65"/>
    <mergeCell ref="BG61:BH65"/>
    <mergeCell ref="AD61:AE61"/>
    <mergeCell ref="AF61:AG61"/>
    <mergeCell ref="AH61:AI61"/>
    <mergeCell ref="AJ61:AK61"/>
    <mergeCell ref="AL61:AN61"/>
    <mergeCell ref="AO61:AQ65"/>
    <mergeCell ref="AL63:AN63"/>
    <mergeCell ref="AD64:AE64"/>
    <mergeCell ref="AF64:AG64"/>
    <mergeCell ref="AH64:AI64"/>
    <mergeCell ref="C61:D65"/>
    <mergeCell ref="E61:Q65"/>
    <mergeCell ref="S61:U74"/>
    <mergeCell ref="V61:X65"/>
    <mergeCell ref="Y61:Z65"/>
    <mergeCell ref="AA61:AC65"/>
    <mergeCell ref="C66:D68"/>
    <mergeCell ref="E66:Q68"/>
    <mergeCell ref="V66:X68"/>
    <mergeCell ref="Y66:Z68"/>
    <mergeCell ref="AH66:AI66"/>
    <mergeCell ref="AJ66:AK66"/>
    <mergeCell ref="AL66:AN66"/>
    <mergeCell ref="AJ68:AK68"/>
    <mergeCell ref="AL68:AN68"/>
    <mergeCell ref="AJ64:AK64"/>
    <mergeCell ref="AL64:AN64"/>
    <mergeCell ref="AD65:AE65"/>
    <mergeCell ref="AF65:AG65"/>
    <mergeCell ref="AH65:AI65"/>
    <mergeCell ref="BU59:CB60"/>
    <mergeCell ref="AD60:AE60"/>
    <mergeCell ref="AF60:AG60"/>
    <mergeCell ref="AH60:AI60"/>
    <mergeCell ref="AJ60:AK60"/>
    <mergeCell ref="AL60:AN60"/>
    <mergeCell ref="BI59:BJ60"/>
    <mergeCell ref="BK59:BL60"/>
    <mergeCell ref="BM59:BN60"/>
    <mergeCell ref="BO59:BP60"/>
    <mergeCell ref="BQ59:BR60"/>
    <mergeCell ref="BS59:BT60"/>
    <mergeCell ref="AR59:AS60"/>
    <mergeCell ref="AT59:AU60"/>
    <mergeCell ref="AV59:AW60"/>
    <mergeCell ref="AX59:BD60"/>
    <mergeCell ref="BE59:BF60"/>
    <mergeCell ref="BG59:BH60"/>
    <mergeCell ref="AD59:AE59"/>
    <mergeCell ref="AF59:AG59"/>
    <mergeCell ref="AH59:AI59"/>
    <mergeCell ref="AJ59:AK59"/>
    <mergeCell ref="AL59:AN59"/>
    <mergeCell ref="AO59:AQ60"/>
    <mergeCell ref="C59:D60"/>
    <mergeCell ref="E59:Q60"/>
    <mergeCell ref="S59:U60"/>
    <mergeCell ref="V59:X60"/>
    <mergeCell ref="Y59:Z60"/>
    <mergeCell ref="AA59:AC60"/>
    <mergeCell ref="BU57:CB58"/>
    <mergeCell ref="AD58:AE58"/>
    <mergeCell ref="AF58:AG58"/>
    <mergeCell ref="AH58:AI58"/>
    <mergeCell ref="AJ58:AK58"/>
    <mergeCell ref="AL58:AN58"/>
    <mergeCell ref="BI57:BJ58"/>
    <mergeCell ref="BK57:BL58"/>
    <mergeCell ref="BM57:BN58"/>
    <mergeCell ref="BO57:BP58"/>
    <mergeCell ref="BQ57:BR58"/>
    <mergeCell ref="BS57:BT58"/>
    <mergeCell ref="AR57:AS58"/>
    <mergeCell ref="AT57:AU58"/>
    <mergeCell ref="AV57:AW58"/>
    <mergeCell ref="AX57:BD58"/>
    <mergeCell ref="BE57:BF58"/>
    <mergeCell ref="BG57:BH58"/>
    <mergeCell ref="AD57:AE57"/>
    <mergeCell ref="AF57:AG57"/>
    <mergeCell ref="AH57:AI57"/>
    <mergeCell ref="AJ57:AK57"/>
    <mergeCell ref="AL57:AN57"/>
    <mergeCell ref="AO57:AQ58"/>
    <mergeCell ref="C57:D58"/>
    <mergeCell ref="E57:Q58"/>
    <mergeCell ref="S57:U58"/>
    <mergeCell ref="V57:X58"/>
    <mergeCell ref="Y57:Z58"/>
    <mergeCell ref="AA57:AC58"/>
    <mergeCell ref="BK54:BL56"/>
    <mergeCell ref="BM54:BN56"/>
    <mergeCell ref="BO54:BP56"/>
    <mergeCell ref="BQ54:BR56"/>
    <mergeCell ref="BS54:BT56"/>
    <mergeCell ref="BU54:CB56"/>
    <mergeCell ref="AT54:AU56"/>
    <mergeCell ref="AV54:AW56"/>
    <mergeCell ref="AX54:BD56"/>
    <mergeCell ref="BE54:BF56"/>
    <mergeCell ref="BG54:BH56"/>
    <mergeCell ref="BI54:BJ56"/>
    <mergeCell ref="AF54:AG54"/>
    <mergeCell ref="AH54:AI54"/>
    <mergeCell ref="AJ54:AK54"/>
    <mergeCell ref="AL54:AN54"/>
    <mergeCell ref="AO54:AQ56"/>
    <mergeCell ref="AR54:AS56"/>
    <mergeCell ref="AF56:AG56"/>
    <mergeCell ref="AH56:AI56"/>
    <mergeCell ref="AJ56:AK56"/>
    <mergeCell ref="AL56:AN56"/>
    <mergeCell ref="BU52:CB53"/>
    <mergeCell ref="AA53:AC53"/>
    <mergeCell ref="AD53:AE53"/>
    <mergeCell ref="AF53:AG53"/>
    <mergeCell ref="AH53:AI53"/>
    <mergeCell ref="AJ53:AK53"/>
    <mergeCell ref="AL53:AN53"/>
    <mergeCell ref="BI52:BJ53"/>
    <mergeCell ref="BK52:BL53"/>
    <mergeCell ref="BM52:BN53"/>
    <mergeCell ref="BO52:BP53"/>
    <mergeCell ref="BQ52:BR53"/>
    <mergeCell ref="BS52:BT53"/>
    <mergeCell ref="AR52:AS53"/>
    <mergeCell ref="AT52:AU53"/>
    <mergeCell ref="AV52:AW53"/>
    <mergeCell ref="AX52:BD53"/>
    <mergeCell ref="BE52:BF53"/>
    <mergeCell ref="BG52:BH53"/>
    <mergeCell ref="AD52:AE52"/>
    <mergeCell ref="AF52:AG52"/>
    <mergeCell ref="AH52:AI52"/>
    <mergeCell ref="AJ52:AK52"/>
    <mergeCell ref="AL52:AN52"/>
    <mergeCell ref="AO52:AQ53"/>
    <mergeCell ref="C52:D53"/>
    <mergeCell ref="E52:Q53"/>
    <mergeCell ref="V52:X53"/>
    <mergeCell ref="Y52:Z53"/>
    <mergeCell ref="AA52:AC52"/>
    <mergeCell ref="AD49:AE49"/>
    <mergeCell ref="AF49:AG49"/>
    <mergeCell ref="AH49:AI49"/>
    <mergeCell ref="AJ49:AK49"/>
    <mergeCell ref="AL49:AN49"/>
    <mergeCell ref="AD50:AE50"/>
    <mergeCell ref="AF50:AG50"/>
    <mergeCell ref="AH50:AI50"/>
    <mergeCell ref="AJ50:AK50"/>
    <mergeCell ref="AL50:AN50"/>
    <mergeCell ref="C54:D56"/>
    <mergeCell ref="E54:Q56"/>
    <mergeCell ref="V54:X56"/>
    <mergeCell ref="Y54:Z56"/>
    <mergeCell ref="AA54:AC56"/>
    <mergeCell ref="AD54:AE54"/>
    <mergeCell ref="AD56:AE56"/>
    <mergeCell ref="BS48:BT51"/>
    <mergeCell ref="BU48:CB51"/>
    <mergeCell ref="AT48:AU51"/>
    <mergeCell ref="AV48:AW51"/>
    <mergeCell ref="AX48:BD51"/>
    <mergeCell ref="BE48:BF51"/>
    <mergeCell ref="BG48:BH51"/>
    <mergeCell ref="BI48:BJ51"/>
    <mergeCell ref="AF48:AG48"/>
    <mergeCell ref="AH48:AI48"/>
    <mergeCell ref="AJ48:AK48"/>
    <mergeCell ref="AL48:AN48"/>
    <mergeCell ref="AO48:AQ51"/>
    <mergeCell ref="AR48:AS51"/>
    <mergeCell ref="AD51:AE51"/>
    <mergeCell ref="AF51:AG51"/>
    <mergeCell ref="AH51:AI51"/>
    <mergeCell ref="AJ51:AK51"/>
    <mergeCell ref="AL51:AN51"/>
    <mergeCell ref="C48:D51"/>
    <mergeCell ref="E48:Q51"/>
    <mergeCell ref="V48:X51"/>
    <mergeCell ref="Y48:Z51"/>
    <mergeCell ref="AA48:AC51"/>
    <mergeCell ref="AD48:AE48"/>
    <mergeCell ref="BK45:BL47"/>
    <mergeCell ref="BM45:BN47"/>
    <mergeCell ref="BO45:BP47"/>
    <mergeCell ref="BQ45:BR47"/>
    <mergeCell ref="BS45:BT47"/>
    <mergeCell ref="BU45:CB47"/>
    <mergeCell ref="AT45:AU47"/>
    <mergeCell ref="AV45:AW47"/>
    <mergeCell ref="AX45:BD47"/>
    <mergeCell ref="BE45:BF47"/>
    <mergeCell ref="BG45:BH47"/>
    <mergeCell ref="BI45:BJ47"/>
    <mergeCell ref="AF45:AG45"/>
    <mergeCell ref="AH45:AI45"/>
    <mergeCell ref="AJ45:AK45"/>
    <mergeCell ref="AL45:AN45"/>
    <mergeCell ref="AO45:AQ47"/>
    <mergeCell ref="AR45:AS47"/>
    <mergeCell ref="AF46:AG46"/>
    <mergeCell ref="AH46:AI46"/>
    <mergeCell ref="AJ46:AK46"/>
    <mergeCell ref="AL46:AN46"/>
    <mergeCell ref="BK48:BL51"/>
    <mergeCell ref="BM48:BN51"/>
    <mergeCell ref="BO48:BP51"/>
    <mergeCell ref="BQ48:BR51"/>
    <mergeCell ref="BU43:CB44"/>
    <mergeCell ref="AD44:AE44"/>
    <mergeCell ref="AF44:AG44"/>
    <mergeCell ref="AH44:AI44"/>
    <mergeCell ref="AJ44:AK44"/>
    <mergeCell ref="AL44:AN44"/>
    <mergeCell ref="BI43:BJ44"/>
    <mergeCell ref="BK43:BL44"/>
    <mergeCell ref="BM43:BN44"/>
    <mergeCell ref="BO43:BP44"/>
    <mergeCell ref="BQ43:BR44"/>
    <mergeCell ref="BS43:BT44"/>
    <mergeCell ref="AR43:AS44"/>
    <mergeCell ref="AT43:AU44"/>
    <mergeCell ref="AV43:AW44"/>
    <mergeCell ref="AX43:BD44"/>
    <mergeCell ref="BE43:BF44"/>
    <mergeCell ref="BG43:BH44"/>
    <mergeCell ref="AD43:AE43"/>
    <mergeCell ref="AF43:AG43"/>
    <mergeCell ref="AH43:AI43"/>
    <mergeCell ref="AJ43:AK43"/>
    <mergeCell ref="AL43:AN43"/>
    <mergeCell ref="AO43:AQ44"/>
    <mergeCell ref="C43:D44"/>
    <mergeCell ref="E43:Q44"/>
    <mergeCell ref="V43:X44"/>
    <mergeCell ref="Y43:Z44"/>
    <mergeCell ref="AA43:AC44"/>
    <mergeCell ref="AJ40:AK40"/>
    <mergeCell ref="AL40:AN40"/>
    <mergeCell ref="AR40:AS42"/>
    <mergeCell ref="AT40:AU42"/>
    <mergeCell ref="AA41:AC42"/>
    <mergeCell ref="AD41:AE41"/>
    <mergeCell ref="AF41:AG41"/>
    <mergeCell ref="AH41:AI41"/>
    <mergeCell ref="AJ41:AK41"/>
    <mergeCell ref="AL41:AN41"/>
    <mergeCell ref="C45:D47"/>
    <mergeCell ref="E45:Q47"/>
    <mergeCell ref="V45:X47"/>
    <mergeCell ref="Y45:Z47"/>
    <mergeCell ref="AA45:AC47"/>
    <mergeCell ref="AD45:AE45"/>
    <mergeCell ref="AD46:AE46"/>
    <mergeCell ref="AD47:AE47"/>
    <mergeCell ref="AF47:AG47"/>
    <mergeCell ref="AH47:AI47"/>
    <mergeCell ref="AJ47:AK47"/>
    <mergeCell ref="AL47:AN47"/>
    <mergeCell ref="BU37:CB42"/>
    <mergeCell ref="AD38:AE38"/>
    <mergeCell ref="AF38:AG38"/>
    <mergeCell ref="AH38:AI38"/>
    <mergeCell ref="AJ38:AK38"/>
    <mergeCell ref="AL38:AN38"/>
    <mergeCell ref="AD39:AE39"/>
    <mergeCell ref="AF39:AG39"/>
    <mergeCell ref="AH39:AI39"/>
    <mergeCell ref="AJ39:AK39"/>
    <mergeCell ref="BI37:BJ42"/>
    <mergeCell ref="BK37:BL42"/>
    <mergeCell ref="BM37:BN42"/>
    <mergeCell ref="BO37:BP42"/>
    <mergeCell ref="BQ37:BR42"/>
    <mergeCell ref="BS37:BT42"/>
    <mergeCell ref="AR37:AS39"/>
    <mergeCell ref="AT37:AU39"/>
    <mergeCell ref="AV37:AW42"/>
    <mergeCell ref="AX37:BD42"/>
    <mergeCell ref="BE37:BF42"/>
    <mergeCell ref="BG37:BH42"/>
    <mergeCell ref="AD37:AE37"/>
    <mergeCell ref="AF37:AG37"/>
    <mergeCell ref="AH37:AI37"/>
    <mergeCell ref="AJ37:AK37"/>
    <mergeCell ref="AL37:AN37"/>
    <mergeCell ref="AO37:AQ42"/>
    <mergeCell ref="AL39:AN39"/>
    <mergeCell ref="AD40:AE40"/>
    <mergeCell ref="AF40:AG40"/>
    <mergeCell ref="AH40:AI40"/>
    <mergeCell ref="AD36:AE36"/>
    <mergeCell ref="AF36:AG36"/>
    <mergeCell ref="AH36:AI36"/>
    <mergeCell ref="AJ36:AK36"/>
    <mergeCell ref="AL36:AN36"/>
    <mergeCell ref="C37:D42"/>
    <mergeCell ref="E37:Q42"/>
    <mergeCell ref="V37:X42"/>
    <mergeCell ref="Y37:Z42"/>
    <mergeCell ref="AA37:AC39"/>
    <mergeCell ref="AD34:AE34"/>
    <mergeCell ref="AF34:AG34"/>
    <mergeCell ref="AH34:AI34"/>
    <mergeCell ref="AJ34:AK34"/>
    <mergeCell ref="AL34:AN34"/>
    <mergeCell ref="AD35:AE35"/>
    <mergeCell ref="AF35:AG35"/>
    <mergeCell ref="AH35:AI35"/>
    <mergeCell ref="AJ35:AK35"/>
    <mergeCell ref="AL35:AN35"/>
    <mergeCell ref="AD42:AE42"/>
    <mergeCell ref="AF42:AG42"/>
    <mergeCell ref="AH42:AI42"/>
    <mergeCell ref="AJ42:AK42"/>
    <mergeCell ref="AL42:AN42"/>
    <mergeCell ref="AJ33:AK33"/>
    <mergeCell ref="AL33:AN33"/>
    <mergeCell ref="BK31:BL36"/>
    <mergeCell ref="BM31:BN36"/>
    <mergeCell ref="BO31:BP36"/>
    <mergeCell ref="BQ31:BR36"/>
    <mergeCell ref="BS31:BT36"/>
    <mergeCell ref="BU31:CB36"/>
    <mergeCell ref="AT31:AU36"/>
    <mergeCell ref="AV31:AW36"/>
    <mergeCell ref="AX31:BD36"/>
    <mergeCell ref="BE31:BF36"/>
    <mergeCell ref="BG31:BH36"/>
    <mergeCell ref="BI31:BJ36"/>
    <mergeCell ref="AF31:AG31"/>
    <mergeCell ref="AH31:AI31"/>
    <mergeCell ref="AJ31:AK31"/>
    <mergeCell ref="AL31:AN31"/>
    <mergeCell ref="AO31:AQ36"/>
    <mergeCell ref="AR31:AS36"/>
    <mergeCell ref="C31:D36"/>
    <mergeCell ref="E31:Q36"/>
    <mergeCell ref="V31:X36"/>
    <mergeCell ref="Y31:Z36"/>
    <mergeCell ref="AA31:AC36"/>
    <mergeCell ref="AD31:AE31"/>
    <mergeCell ref="AF28:AG28"/>
    <mergeCell ref="AH28:AI28"/>
    <mergeCell ref="AJ28:AK28"/>
    <mergeCell ref="AL28:AN28"/>
    <mergeCell ref="AD29:AE29"/>
    <mergeCell ref="AF29:AG29"/>
    <mergeCell ref="AH29:AI29"/>
    <mergeCell ref="AJ29:AK29"/>
    <mergeCell ref="AL29:AN29"/>
    <mergeCell ref="C24:D30"/>
    <mergeCell ref="E24:Q30"/>
    <mergeCell ref="V24:X30"/>
    <mergeCell ref="Y24:Z30"/>
    <mergeCell ref="AA24:AC30"/>
    <mergeCell ref="AD25:AE25"/>
    <mergeCell ref="AD26:AE26"/>
    <mergeCell ref="AD28:AE28"/>
    <mergeCell ref="AD30:AE30"/>
    <mergeCell ref="AD32:AE32"/>
    <mergeCell ref="AF32:AG32"/>
    <mergeCell ref="AH32:AI32"/>
    <mergeCell ref="AJ32:AK32"/>
    <mergeCell ref="AL32:AN32"/>
    <mergeCell ref="AD33:AE33"/>
    <mergeCell ref="AF33:AG33"/>
    <mergeCell ref="AH33:AI33"/>
    <mergeCell ref="AD27:AE27"/>
    <mergeCell ref="AF27:AG27"/>
    <mergeCell ref="AH27:AI27"/>
    <mergeCell ref="AJ27:AK27"/>
    <mergeCell ref="AL27:AN27"/>
    <mergeCell ref="BK24:BL30"/>
    <mergeCell ref="BM24:BN30"/>
    <mergeCell ref="BO24:BP30"/>
    <mergeCell ref="BQ24:BR30"/>
    <mergeCell ref="BS24:BT30"/>
    <mergeCell ref="BU24:CB30"/>
    <mergeCell ref="AT24:AU30"/>
    <mergeCell ref="AV24:AW30"/>
    <mergeCell ref="AX24:BD30"/>
    <mergeCell ref="BE24:BF30"/>
    <mergeCell ref="BG24:BH30"/>
    <mergeCell ref="BI24:BJ30"/>
    <mergeCell ref="AF24:AG24"/>
    <mergeCell ref="AH24:AI24"/>
    <mergeCell ref="AJ24:AK24"/>
    <mergeCell ref="AL24:AN24"/>
    <mergeCell ref="AO24:AQ30"/>
    <mergeCell ref="AR24:AS30"/>
    <mergeCell ref="AF25:AG25"/>
    <mergeCell ref="AH25:AI25"/>
    <mergeCell ref="AJ25:AK25"/>
    <mergeCell ref="AL25:AN25"/>
    <mergeCell ref="AD24:AE24"/>
    <mergeCell ref="AF30:AG30"/>
    <mergeCell ref="AH30:AI30"/>
    <mergeCell ref="AJ30:AK30"/>
    <mergeCell ref="AL30:AN30"/>
    <mergeCell ref="BO21:BP23"/>
    <mergeCell ref="BQ21:BR23"/>
    <mergeCell ref="BS21:BT23"/>
    <mergeCell ref="BU21:CB23"/>
    <mergeCell ref="AT21:AU23"/>
    <mergeCell ref="AV21:AW23"/>
    <mergeCell ref="AX21:BD23"/>
    <mergeCell ref="BE21:BF23"/>
    <mergeCell ref="BG21:BH23"/>
    <mergeCell ref="BI21:BJ23"/>
    <mergeCell ref="AF21:AG21"/>
    <mergeCell ref="AH21:AI21"/>
    <mergeCell ref="AJ21:AK21"/>
    <mergeCell ref="AL21:AN21"/>
    <mergeCell ref="AO21:AQ23"/>
    <mergeCell ref="AR21:AS23"/>
    <mergeCell ref="AF26:AG26"/>
    <mergeCell ref="AH26:AI26"/>
    <mergeCell ref="AJ26:AK26"/>
    <mergeCell ref="AL26:AN26"/>
    <mergeCell ref="AR16:AU16"/>
    <mergeCell ref="AV16:AW19"/>
    <mergeCell ref="AX16:BL16"/>
    <mergeCell ref="BM16:BN19"/>
    <mergeCell ref="AT17:AU19"/>
    <mergeCell ref="AX17:BD19"/>
    <mergeCell ref="BE17:BF19"/>
    <mergeCell ref="BG17:BH19"/>
    <mergeCell ref="AD22:AE22"/>
    <mergeCell ref="AF22:AG22"/>
    <mergeCell ref="AH22:AI22"/>
    <mergeCell ref="AJ22:AK22"/>
    <mergeCell ref="AL22:AN22"/>
    <mergeCell ref="AD23:AE23"/>
    <mergeCell ref="AF23:AG23"/>
    <mergeCell ref="AH23:AI23"/>
    <mergeCell ref="AJ23:AK23"/>
    <mergeCell ref="AL23:AN23"/>
    <mergeCell ref="BK21:BL23"/>
    <mergeCell ref="BM21:BN23"/>
    <mergeCell ref="BY4:CC5"/>
    <mergeCell ref="C11:AG12"/>
    <mergeCell ref="C13:AF14"/>
    <mergeCell ref="C16:D19"/>
    <mergeCell ref="E16:Q19"/>
    <mergeCell ref="R16:R19"/>
    <mergeCell ref="S16:U19"/>
    <mergeCell ref="V16:X19"/>
    <mergeCell ref="Y16:Z19"/>
    <mergeCell ref="AA16:AC19"/>
    <mergeCell ref="BI17:BJ19"/>
    <mergeCell ref="BK17:BL19"/>
    <mergeCell ref="C20:CB20"/>
    <mergeCell ref="C21:D23"/>
    <mergeCell ref="E21:Q23"/>
    <mergeCell ref="S21:U56"/>
    <mergeCell ref="V21:X23"/>
    <mergeCell ref="Y21:Z23"/>
    <mergeCell ref="AA21:AC23"/>
    <mergeCell ref="AD21:AE21"/>
    <mergeCell ref="BO16:BP19"/>
    <mergeCell ref="BQ16:BR19"/>
    <mergeCell ref="BS16:BT19"/>
    <mergeCell ref="BU16:CB19"/>
    <mergeCell ref="AD17:AE19"/>
    <mergeCell ref="AF17:AG19"/>
    <mergeCell ref="AH17:AI19"/>
    <mergeCell ref="AJ17:AK19"/>
    <mergeCell ref="AL17:AN19"/>
    <mergeCell ref="AR17:AS19"/>
    <mergeCell ref="AD16:AN16"/>
    <mergeCell ref="AO16:AQ19"/>
  </mergeCells>
  <phoneticPr fontId="6" type="noConversion"/>
  <printOptions horizontalCentered="1"/>
  <pageMargins left="0.23622047244094491" right="0.23622047244094491" top="0.74803149606299213" bottom="0.74803149606299213" header="0.31496062992125984" footer="0.31496062992125984"/>
  <pageSetup paperSize="8" scale="72" fitToHeight="0" orientation="landscape" r:id="rId1"/>
  <rowBreaks count="1" manualBreakCount="1">
    <brk id="72" max="82"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pageSetUpPr fitToPage="1"/>
  </sheetPr>
  <dimension ref="A1:AC96"/>
  <sheetViews>
    <sheetView view="pageBreakPreview" zoomScale="70" zoomScaleNormal="100" zoomScaleSheetLayoutView="70" workbookViewId="0">
      <pane xSplit="2" ySplit="5" topLeftCell="C6" activePane="bottomRight" state="frozen"/>
      <selection activeCell="K22" sqref="K22"/>
      <selection pane="topRight" activeCell="K22" sqref="K22"/>
      <selection pane="bottomLeft" activeCell="K22" sqref="K22"/>
      <selection pane="bottomRight" activeCell="K22" sqref="K22"/>
    </sheetView>
  </sheetViews>
  <sheetFormatPr defaultRowHeight="16.5"/>
  <cols>
    <col min="1" max="1" width="6.25" style="281" customWidth="1"/>
    <col min="2" max="2" width="40.25" style="281" bestFit="1" customWidth="1"/>
    <col min="3" max="3" width="24.5" style="281" customWidth="1"/>
    <col min="4" max="4" width="10.125" style="281" customWidth="1"/>
    <col min="5" max="5" width="10.375" style="281" customWidth="1"/>
    <col min="6" max="6" width="5.25" style="281" bestFit="1" customWidth="1"/>
    <col min="7" max="7" width="3.5" style="281" bestFit="1" customWidth="1"/>
    <col min="8" max="8" width="6.125" style="281" bestFit="1" customWidth="1"/>
    <col min="9" max="9" width="3" style="281" customWidth="1"/>
    <col min="10" max="10" width="6.75" style="281" bestFit="1" customWidth="1"/>
    <col min="11" max="11" width="9.875" style="281" bestFit="1" customWidth="1"/>
    <col min="12" max="13" width="9.625" style="281" bestFit="1" customWidth="1"/>
    <col min="14" max="14" width="7.125" style="281" customWidth="1"/>
    <col min="15" max="15" width="6.875" style="281" bestFit="1" customWidth="1"/>
    <col min="16" max="16" width="9.125" style="281" bestFit="1" customWidth="1"/>
    <col min="17" max="17" width="10" style="281" bestFit="1" customWidth="1"/>
    <col min="18" max="18" width="10.875" style="281" bestFit="1" customWidth="1"/>
    <col min="19" max="19" width="24.5" style="281" customWidth="1"/>
    <col min="20" max="22" width="11.25" style="281" bestFit="1" customWidth="1"/>
    <col min="23" max="23" width="12.25" style="281" bestFit="1" customWidth="1"/>
    <col min="24" max="25" width="11.25" style="281" bestFit="1" customWidth="1"/>
    <col min="26" max="28" width="11.125" style="281" customWidth="1"/>
    <col min="29" max="29" width="25" style="281" customWidth="1"/>
    <col min="30" max="16384" width="9" style="145"/>
  </cols>
  <sheetData>
    <row r="1" spans="1:29" ht="38.25">
      <c r="A1" s="6057" t="s">
        <v>439</v>
      </c>
      <c r="B1" s="6057"/>
      <c r="C1" s="6057"/>
      <c r="D1" s="6057"/>
      <c r="E1" s="6057"/>
      <c r="F1" s="6057"/>
      <c r="G1" s="6057"/>
      <c r="H1" s="6057"/>
      <c r="I1" s="6057"/>
      <c r="J1" s="6057"/>
      <c r="K1" s="6057"/>
      <c r="L1" s="6057"/>
      <c r="M1" s="6057"/>
      <c r="N1" s="6057"/>
      <c r="O1" s="6057"/>
      <c r="P1" s="6057"/>
      <c r="Q1" s="6057"/>
      <c r="R1" s="6057"/>
      <c r="S1" s="6057"/>
      <c r="T1" s="6057"/>
      <c r="U1" s="6057"/>
      <c r="V1" s="6057"/>
      <c r="W1" s="6057"/>
      <c r="X1" s="6057"/>
      <c r="Y1" s="6057"/>
      <c r="Z1" s="6057"/>
      <c r="AA1" s="6057"/>
      <c r="AB1" s="6057"/>
      <c r="AC1" s="6057"/>
    </row>
    <row r="2" spans="1:29" ht="33" customHeight="1">
      <c r="A2" s="278" t="s">
        <v>440</v>
      </c>
      <c r="B2" s="279"/>
      <c r="C2" s="279"/>
      <c r="D2" s="280"/>
      <c r="F2" s="282"/>
      <c r="G2" s="283"/>
      <c r="AC2" s="284">
        <v>43711</v>
      </c>
    </row>
    <row r="3" spans="1:29" ht="24.95" customHeight="1">
      <c r="A3" s="6058" t="s">
        <v>441</v>
      </c>
      <c r="B3" s="6059" t="s">
        <v>442</v>
      </c>
      <c r="C3" s="6060" t="s">
        <v>443</v>
      </c>
      <c r="D3" s="6059" t="s">
        <v>444</v>
      </c>
      <c r="E3" s="6059" t="s">
        <v>445</v>
      </c>
      <c r="F3" s="6063" t="s">
        <v>446</v>
      </c>
      <c r="G3" s="6063"/>
      <c r="H3" s="6063"/>
      <c r="I3" s="6063"/>
      <c r="J3" s="6063"/>
      <c r="K3" s="285" t="s">
        <v>447</v>
      </c>
      <c r="L3" s="285" t="s">
        <v>448</v>
      </c>
      <c r="M3" s="286" t="s">
        <v>449</v>
      </c>
      <c r="N3" s="6064" t="s">
        <v>450</v>
      </c>
      <c r="O3" s="6067" t="s">
        <v>451</v>
      </c>
      <c r="P3" s="6068"/>
      <c r="Q3" s="6069"/>
      <c r="R3" s="6070" t="s">
        <v>452</v>
      </c>
      <c r="S3" s="6075" t="s">
        <v>453</v>
      </c>
      <c r="T3" s="6076"/>
      <c r="U3" s="6076"/>
      <c r="V3" s="6076"/>
      <c r="W3" s="6077"/>
      <c r="X3" s="6073" t="s">
        <v>454</v>
      </c>
      <c r="Y3" s="287" t="s">
        <v>455</v>
      </c>
      <c r="Z3" s="287"/>
      <c r="AA3" s="287" t="s">
        <v>456</v>
      </c>
      <c r="AB3" s="287"/>
      <c r="AC3" s="6067" t="s">
        <v>457</v>
      </c>
    </row>
    <row r="4" spans="1:29" ht="24.95" customHeight="1">
      <c r="A4" s="6058"/>
      <c r="B4" s="6058"/>
      <c r="C4" s="6061"/>
      <c r="D4" s="6058"/>
      <c r="E4" s="6058"/>
      <c r="F4" s="6063" t="s">
        <v>458</v>
      </c>
      <c r="G4" s="6063"/>
      <c r="H4" s="6063"/>
      <c r="I4" s="6063"/>
      <c r="J4" s="6063"/>
      <c r="K4" s="6058" t="s">
        <v>459</v>
      </c>
      <c r="L4" s="6058" t="s">
        <v>459</v>
      </c>
      <c r="M4" s="6058" t="s">
        <v>460</v>
      </c>
      <c r="N4" s="6065"/>
      <c r="O4" s="6058" t="s">
        <v>461</v>
      </c>
      <c r="P4" s="6058" t="s">
        <v>462</v>
      </c>
      <c r="Q4" s="6058" t="s">
        <v>463</v>
      </c>
      <c r="R4" s="6071"/>
      <c r="S4" s="6080" t="s">
        <v>464</v>
      </c>
      <c r="T4" s="6080" t="s">
        <v>465</v>
      </c>
      <c r="U4" s="6080" t="s">
        <v>466</v>
      </c>
      <c r="V4" s="6080" t="s">
        <v>467</v>
      </c>
      <c r="W4" s="6080" t="s">
        <v>468</v>
      </c>
      <c r="X4" s="6078"/>
      <c r="Y4" s="6073" t="s">
        <v>469</v>
      </c>
      <c r="Z4" s="6073" t="s">
        <v>470</v>
      </c>
      <c r="AA4" s="6073" t="s">
        <v>469</v>
      </c>
      <c r="AB4" s="6073" t="s">
        <v>470</v>
      </c>
      <c r="AC4" s="6079"/>
    </row>
    <row r="5" spans="1:29" ht="24.95" customHeight="1">
      <c r="A5" s="6058"/>
      <c r="B5" s="6058"/>
      <c r="C5" s="6062"/>
      <c r="D5" s="6058"/>
      <c r="E5" s="6058"/>
      <c r="F5" s="6063"/>
      <c r="G5" s="6063"/>
      <c r="H5" s="6063"/>
      <c r="I5" s="6063"/>
      <c r="J5" s="6063"/>
      <c r="K5" s="6058"/>
      <c r="L5" s="6058"/>
      <c r="M5" s="6058"/>
      <c r="N5" s="6066"/>
      <c r="O5" s="6058"/>
      <c r="P5" s="6058"/>
      <c r="Q5" s="6058"/>
      <c r="R5" s="6072"/>
      <c r="S5" s="6081"/>
      <c r="T5" s="6081"/>
      <c r="U5" s="6081"/>
      <c r="V5" s="6081"/>
      <c r="W5" s="6081"/>
      <c r="X5" s="6074"/>
      <c r="Y5" s="6074"/>
      <c r="Z5" s="6074"/>
      <c r="AA5" s="6074"/>
      <c r="AB5" s="6074"/>
      <c r="AC5" s="6079"/>
    </row>
    <row r="6" spans="1:29" ht="24.95" customHeight="1">
      <c r="A6" s="288" t="s">
        <v>471</v>
      </c>
      <c r="B6" s="289"/>
      <c r="C6" s="289"/>
      <c r="D6" s="290"/>
      <c r="E6" s="291"/>
      <c r="F6" s="292"/>
      <c r="G6" s="293"/>
      <c r="H6" s="293"/>
      <c r="I6" s="293"/>
      <c r="J6" s="294"/>
      <c r="K6" s="295"/>
      <c r="L6" s="295"/>
      <c r="M6" s="295"/>
      <c r="N6" s="291"/>
      <c r="O6" s="295"/>
      <c r="P6" s="295"/>
      <c r="Q6" s="295"/>
      <c r="R6" s="291"/>
      <c r="S6" s="295"/>
      <c r="T6" s="295"/>
      <c r="U6" s="295"/>
      <c r="V6" s="295"/>
      <c r="W6" s="295"/>
      <c r="X6" s="295"/>
      <c r="Y6" s="295"/>
      <c r="Z6" s="295"/>
      <c r="AA6" s="295"/>
      <c r="AB6" s="295"/>
      <c r="AC6" s="296"/>
    </row>
    <row r="7" spans="1:29" ht="108">
      <c r="A7" s="297">
        <v>1</v>
      </c>
      <c r="B7" s="298" t="s">
        <v>472</v>
      </c>
      <c r="C7" s="299" t="s">
        <v>473</v>
      </c>
      <c r="D7" s="299" t="s">
        <v>474</v>
      </c>
      <c r="E7" s="300" t="s">
        <v>470</v>
      </c>
      <c r="F7" s="301">
        <v>22</v>
      </c>
      <c r="G7" s="302" t="s">
        <v>475</v>
      </c>
      <c r="H7" s="303">
        <v>70</v>
      </c>
      <c r="I7" s="302" t="s">
        <v>475</v>
      </c>
      <c r="J7" s="304">
        <v>42</v>
      </c>
      <c r="K7" s="305">
        <f>F7*H7</f>
        <v>1540</v>
      </c>
      <c r="L7" s="306">
        <v>4208</v>
      </c>
      <c r="M7" s="305">
        <v>48900</v>
      </c>
      <c r="N7" s="300">
        <v>4</v>
      </c>
      <c r="O7" s="307" t="s">
        <v>476</v>
      </c>
      <c r="P7" s="308" t="s">
        <v>477</v>
      </c>
      <c r="Q7" s="307" t="s">
        <v>478</v>
      </c>
      <c r="R7" s="309" t="s">
        <v>479</v>
      </c>
      <c r="S7" s="310" t="s">
        <v>480</v>
      </c>
      <c r="T7" s="311">
        <v>43700</v>
      </c>
      <c r="U7" s="311">
        <v>43854</v>
      </c>
      <c r="V7" s="312"/>
      <c r="W7" s="313">
        <v>44242</v>
      </c>
      <c r="X7" s="314">
        <f>Y7-30</f>
        <v>43823</v>
      </c>
      <c r="Y7" s="314">
        <v>43853</v>
      </c>
      <c r="Z7" s="314">
        <v>43909</v>
      </c>
      <c r="AA7" s="314">
        <v>43862</v>
      </c>
      <c r="AB7" s="314">
        <v>43994</v>
      </c>
      <c r="AC7" s="315" t="s">
        <v>481</v>
      </c>
    </row>
    <row r="8" spans="1:29" ht="49.5">
      <c r="A8" s="297">
        <v>2</v>
      </c>
      <c r="B8" s="299" t="s">
        <v>482</v>
      </c>
      <c r="C8" s="299" t="s">
        <v>483</v>
      </c>
      <c r="D8" s="298" t="s">
        <v>484</v>
      </c>
      <c r="E8" s="300" t="s">
        <v>470</v>
      </c>
      <c r="F8" s="301">
        <v>9</v>
      </c>
      <c r="G8" s="302" t="s">
        <v>475</v>
      </c>
      <c r="H8" s="303">
        <v>18</v>
      </c>
      <c r="I8" s="302" t="s">
        <v>475</v>
      </c>
      <c r="J8" s="304">
        <v>13.5</v>
      </c>
      <c r="K8" s="305">
        <f>F8*H8</f>
        <v>162</v>
      </c>
      <c r="L8" s="306">
        <v>332</v>
      </c>
      <c r="M8" s="305">
        <f>F8*H8*J8+224</f>
        <v>2411</v>
      </c>
      <c r="N8" s="316">
        <v>2</v>
      </c>
      <c r="O8" s="307" t="s">
        <v>485</v>
      </c>
      <c r="P8" s="308" t="s">
        <v>486</v>
      </c>
      <c r="Q8" s="317" t="s">
        <v>486</v>
      </c>
      <c r="R8" s="318" t="s">
        <v>487</v>
      </c>
      <c r="S8" s="310" t="s">
        <v>488</v>
      </c>
      <c r="T8" s="311">
        <v>43783</v>
      </c>
      <c r="U8" s="311">
        <v>43834</v>
      </c>
      <c r="V8" s="312"/>
      <c r="W8" s="313">
        <v>44040</v>
      </c>
      <c r="X8" s="314">
        <f>Y8-30</f>
        <v>43822</v>
      </c>
      <c r="Y8" s="314">
        <v>43852</v>
      </c>
      <c r="Z8" s="314">
        <v>43892</v>
      </c>
      <c r="AA8" s="314">
        <v>43862</v>
      </c>
      <c r="AB8" s="314">
        <v>43972</v>
      </c>
      <c r="AC8" s="318"/>
    </row>
    <row r="9" spans="1:29" s="329" customFormat="1" ht="24.95" customHeight="1">
      <c r="A9" s="286"/>
      <c r="B9" s="319" t="s">
        <v>489</v>
      </c>
      <c r="C9" s="319"/>
      <c r="D9" s="319" t="s">
        <v>490</v>
      </c>
      <c r="E9" s="286"/>
      <c r="F9" s="320"/>
      <c r="G9" s="321"/>
      <c r="H9" s="322"/>
      <c r="I9" s="321"/>
      <c r="J9" s="323"/>
      <c r="K9" s="324">
        <f>SUM(K7:K8)</f>
        <v>1702</v>
      </c>
      <c r="L9" s="324">
        <f>SUM(L7:L8)</f>
        <v>4540</v>
      </c>
      <c r="M9" s="324">
        <f>SUM(M7:M8)</f>
        <v>51311</v>
      </c>
      <c r="N9" s="286"/>
      <c r="O9" s="325"/>
      <c r="P9" s="325"/>
      <c r="Q9" s="325"/>
      <c r="R9" s="286"/>
      <c r="S9" s="324"/>
      <c r="T9" s="326"/>
      <c r="U9" s="326"/>
      <c r="V9" s="326"/>
      <c r="W9" s="326"/>
      <c r="X9" s="327"/>
      <c r="Y9" s="327"/>
      <c r="Z9" s="327"/>
      <c r="AA9" s="327"/>
      <c r="AB9" s="327"/>
      <c r="AC9" s="328"/>
    </row>
    <row r="10" spans="1:29" ht="94.5">
      <c r="A10" s="330">
        <v>1</v>
      </c>
      <c r="B10" s="331" t="s">
        <v>491</v>
      </c>
      <c r="C10" s="299" t="s">
        <v>483</v>
      </c>
      <c r="D10" s="332" t="s">
        <v>492</v>
      </c>
      <c r="E10" s="300" t="s">
        <v>493</v>
      </c>
      <c r="F10" s="333">
        <v>13.6</v>
      </c>
      <c r="G10" s="302" t="s">
        <v>494</v>
      </c>
      <c r="H10" s="302">
        <v>16.3</v>
      </c>
      <c r="I10" s="302" t="s">
        <v>475</v>
      </c>
      <c r="J10" s="334">
        <v>7.3</v>
      </c>
      <c r="K10" s="305">
        <f>F10*H10</f>
        <v>221.68</v>
      </c>
      <c r="L10" s="306">
        <f>K10*N10</f>
        <v>221.68</v>
      </c>
      <c r="M10" s="305">
        <f>F10*H10*J10</f>
        <v>1618.2640000000001</v>
      </c>
      <c r="N10" s="300">
        <v>1</v>
      </c>
      <c r="O10" s="317" t="s">
        <v>476</v>
      </c>
      <c r="P10" s="308" t="s">
        <v>476</v>
      </c>
      <c r="Q10" s="317" t="s">
        <v>495</v>
      </c>
      <c r="R10" s="300" t="s">
        <v>496</v>
      </c>
      <c r="S10" s="310" t="s">
        <v>497</v>
      </c>
      <c r="T10" s="311">
        <v>43815</v>
      </c>
      <c r="U10" s="311">
        <v>43866</v>
      </c>
      <c r="V10" s="312"/>
      <c r="W10" s="313">
        <v>44163</v>
      </c>
      <c r="X10" s="314" t="s">
        <v>498</v>
      </c>
      <c r="Y10" s="313" t="s">
        <v>499</v>
      </c>
      <c r="Z10" s="314">
        <v>43909</v>
      </c>
      <c r="AA10" s="314">
        <v>43862</v>
      </c>
      <c r="AB10" s="314">
        <v>43924</v>
      </c>
      <c r="AC10" s="335"/>
    </row>
    <row r="11" spans="1:29" s="329" customFormat="1" ht="24.95" customHeight="1">
      <c r="A11" s="286"/>
      <c r="B11" s="319" t="s">
        <v>489</v>
      </c>
      <c r="C11" s="319"/>
      <c r="D11" s="319" t="s">
        <v>500</v>
      </c>
      <c r="E11" s="286"/>
      <c r="F11" s="320"/>
      <c r="G11" s="321"/>
      <c r="H11" s="322"/>
      <c r="I11" s="321"/>
      <c r="J11" s="323"/>
      <c r="K11" s="324">
        <f>SUM(K10)</f>
        <v>221.68</v>
      </c>
      <c r="L11" s="324">
        <f>SUM(L10)</f>
        <v>221.68</v>
      </c>
      <c r="M11" s="324">
        <f>SUM(M10)</f>
        <v>1618.2640000000001</v>
      </c>
      <c r="N11" s="286"/>
      <c r="O11" s="325"/>
      <c r="P11" s="325"/>
      <c r="Q11" s="325"/>
      <c r="R11" s="286"/>
      <c r="S11" s="324"/>
      <c r="T11" s="326"/>
      <c r="U11" s="326"/>
      <c r="V11" s="326"/>
      <c r="W11" s="326"/>
      <c r="X11" s="327"/>
      <c r="Y11" s="327"/>
      <c r="Z11" s="327"/>
      <c r="AA11" s="327"/>
      <c r="AB11" s="327"/>
      <c r="AC11" s="328"/>
    </row>
    <row r="12" spans="1:29" s="347" customFormat="1" ht="24.95" customHeight="1">
      <c r="A12" s="336" t="s">
        <v>501</v>
      </c>
      <c r="B12" s="337"/>
      <c r="C12" s="337"/>
      <c r="D12" s="338"/>
      <c r="E12" s="338"/>
      <c r="F12" s="339"/>
      <c r="G12" s="340"/>
      <c r="H12" s="341"/>
      <c r="I12" s="340"/>
      <c r="J12" s="342"/>
      <c r="K12" s="343">
        <f>SUM(K9,K11)</f>
        <v>1923.68</v>
      </c>
      <c r="L12" s="343">
        <f>SUM(L9,L11)</f>
        <v>4761.68</v>
      </c>
      <c r="M12" s="343">
        <f>SUM(M9,M11)</f>
        <v>52929.264000000003</v>
      </c>
      <c r="N12" s="338"/>
      <c r="O12" s="344"/>
      <c r="P12" s="344"/>
      <c r="Q12" s="344"/>
      <c r="R12" s="338"/>
      <c r="S12" s="343"/>
      <c r="T12" s="345"/>
      <c r="U12" s="345"/>
      <c r="V12" s="345"/>
      <c r="W12" s="345"/>
      <c r="X12" s="345"/>
      <c r="Y12" s="345"/>
      <c r="Z12" s="345"/>
      <c r="AA12" s="345"/>
      <c r="AB12" s="345"/>
      <c r="AC12" s="346"/>
    </row>
    <row r="13" spans="1:29" ht="24.95" customHeight="1">
      <c r="A13" s="348" t="s">
        <v>502</v>
      </c>
      <c r="B13" s="349"/>
      <c r="C13" s="349"/>
      <c r="D13" s="350"/>
      <c r="E13" s="351"/>
      <c r="F13" s="352"/>
      <c r="G13" s="353"/>
      <c r="H13" s="353"/>
      <c r="I13" s="353"/>
      <c r="J13" s="354"/>
      <c r="K13" s="355"/>
      <c r="L13" s="355"/>
      <c r="M13" s="355"/>
      <c r="N13" s="351"/>
      <c r="O13" s="356"/>
      <c r="P13" s="356"/>
      <c r="Q13" s="356"/>
      <c r="R13" s="351"/>
      <c r="S13" s="355"/>
      <c r="T13" s="357"/>
      <c r="U13" s="357"/>
      <c r="V13" s="357"/>
      <c r="W13" s="357"/>
      <c r="X13" s="357"/>
      <c r="Y13" s="357"/>
      <c r="Z13" s="357"/>
      <c r="AA13" s="357"/>
      <c r="AB13" s="357"/>
      <c r="AC13" s="358"/>
    </row>
    <row r="14" spans="1:29" ht="67.5">
      <c r="A14" s="330">
        <v>1</v>
      </c>
      <c r="B14" s="359" t="s">
        <v>503</v>
      </c>
      <c r="C14" s="299" t="s">
        <v>504</v>
      </c>
      <c r="D14" s="298" t="s">
        <v>490</v>
      </c>
      <c r="E14" s="300" t="s">
        <v>470</v>
      </c>
      <c r="F14" s="333">
        <v>6.5</v>
      </c>
      <c r="G14" s="302" t="s">
        <v>475</v>
      </c>
      <c r="H14" s="302">
        <v>31</v>
      </c>
      <c r="I14" s="302" t="s">
        <v>475</v>
      </c>
      <c r="J14" s="334">
        <v>15.7</v>
      </c>
      <c r="K14" s="305">
        <f>F14*H14</f>
        <v>201.5</v>
      </c>
      <c r="L14" s="306">
        <f>K14*N14+47</f>
        <v>450</v>
      </c>
      <c r="M14" s="305">
        <f>F14*H14*J14</f>
        <v>3163.5499999999997</v>
      </c>
      <c r="N14" s="300">
        <v>2</v>
      </c>
      <c r="O14" s="307" t="s">
        <v>485</v>
      </c>
      <c r="P14" s="308" t="s">
        <v>486</v>
      </c>
      <c r="Q14" s="317" t="s">
        <v>477</v>
      </c>
      <c r="R14" s="309" t="s">
        <v>505</v>
      </c>
      <c r="S14" s="360" t="s">
        <v>506</v>
      </c>
      <c r="T14" s="311">
        <v>43766</v>
      </c>
      <c r="U14" s="311">
        <v>43817</v>
      </c>
      <c r="V14" s="312"/>
      <c r="W14" s="313">
        <v>44163</v>
      </c>
      <c r="X14" s="314">
        <f>Y14-30</f>
        <v>43815</v>
      </c>
      <c r="Y14" s="313">
        <v>43845</v>
      </c>
      <c r="Z14" s="314">
        <v>43892</v>
      </c>
      <c r="AA14" s="314">
        <v>43862</v>
      </c>
      <c r="AB14" s="314">
        <v>43921</v>
      </c>
      <c r="AC14" s="361"/>
    </row>
    <row r="15" spans="1:29" ht="49.5">
      <c r="A15" s="330">
        <v>2</v>
      </c>
      <c r="B15" s="331" t="s">
        <v>507</v>
      </c>
      <c r="C15" s="299" t="s">
        <v>483</v>
      </c>
      <c r="D15" s="298" t="s">
        <v>490</v>
      </c>
      <c r="E15" s="316" t="s">
        <v>508</v>
      </c>
      <c r="F15" s="333">
        <v>14</v>
      </c>
      <c r="G15" s="302" t="s">
        <v>494</v>
      </c>
      <c r="H15" s="302">
        <v>14</v>
      </c>
      <c r="I15" s="302" t="s">
        <v>509</v>
      </c>
      <c r="J15" s="334">
        <v>23.5</v>
      </c>
      <c r="K15" s="305">
        <f>F15*H15</f>
        <v>196</v>
      </c>
      <c r="L15" s="306">
        <f>K15*N15</f>
        <v>588</v>
      </c>
      <c r="M15" s="305">
        <f>F15*H15*J15</f>
        <v>4606</v>
      </c>
      <c r="N15" s="300">
        <v>3</v>
      </c>
      <c r="O15" s="307" t="s">
        <v>510</v>
      </c>
      <c r="P15" s="308" t="s">
        <v>511</v>
      </c>
      <c r="Q15" s="317" t="s">
        <v>486</v>
      </c>
      <c r="R15" s="309" t="s">
        <v>512</v>
      </c>
      <c r="S15" s="360" t="s">
        <v>513</v>
      </c>
      <c r="T15" s="311">
        <v>43790</v>
      </c>
      <c r="U15" s="311">
        <v>43841</v>
      </c>
      <c r="V15" s="312"/>
      <c r="W15" s="313">
        <v>44154</v>
      </c>
      <c r="X15" s="314">
        <f>Y15-30</f>
        <v>43815</v>
      </c>
      <c r="Y15" s="313">
        <v>43845</v>
      </c>
      <c r="Z15" s="314">
        <v>43892</v>
      </c>
      <c r="AA15" s="314">
        <v>43862</v>
      </c>
      <c r="AB15" s="314">
        <v>43921</v>
      </c>
      <c r="AC15" s="361"/>
    </row>
    <row r="16" spans="1:29">
      <c r="A16" s="362">
        <v>3</v>
      </c>
      <c r="B16" s="331" t="s">
        <v>514</v>
      </c>
      <c r="C16" s="363" t="s">
        <v>515</v>
      </c>
      <c r="D16" s="298" t="s">
        <v>490</v>
      </c>
      <c r="E16" s="316" t="s">
        <v>470</v>
      </c>
      <c r="F16" s="333">
        <v>7.7</v>
      </c>
      <c r="G16" s="302" t="s">
        <v>516</v>
      </c>
      <c r="H16" s="302">
        <v>3.9</v>
      </c>
      <c r="I16" s="302" t="s">
        <v>509</v>
      </c>
      <c r="J16" s="334">
        <v>4.8</v>
      </c>
      <c r="K16" s="305">
        <f>F16*H16</f>
        <v>30.03</v>
      </c>
      <c r="L16" s="306">
        <f>K16*N16</f>
        <v>30.03</v>
      </c>
      <c r="M16" s="305">
        <f>F16*H16*J16</f>
        <v>144.14400000000001</v>
      </c>
      <c r="N16" s="300">
        <v>1</v>
      </c>
      <c r="O16" s="307" t="s">
        <v>476</v>
      </c>
      <c r="P16" s="308" t="s">
        <v>511</v>
      </c>
      <c r="Q16" s="317" t="s">
        <v>486</v>
      </c>
      <c r="R16" s="309" t="s">
        <v>498</v>
      </c>
      <c r="S16" s="360" t="s">
        <v>517</v>
      </c>
      <c r="T16" s="311">
        <v>43700</v>
      </c>
      <c r="U16" s="311">
        <v>43854</v>
      </c>
      <c r="V16" s="312"/>
      <c r="W16" s="313">
        <v>44242</v>
      </c>
      <c r="X16" s="314">
        <f>Y16-30</f>
        <v>43830</v>
      </c>
      <c r="Y16" s="314">
        <v>43860</v>
      </c>
      <c r="Z16" s="314">
        <v>43916</v>
      </c>
      <c r="AA16" s="314">
        <v>43862</v>
      </c>
      <c r="AB16" s="314">
        <v>43994</v>
      </c>
      <c r="AC16" s="364"/>
    </row>
    <row r="17" spans="1:29">
      <c r="A17" s="362">
        <v>4</v>
      </c>
      <c r="B17" s="331" t="s">
        <v>518</v>
      </c>
      <c r="C17" s="363" t="s">
        <v>519</v>
      </c>
      <c r="D17" s="298" t="s">
        <v>490</v>
      </c>
      <c r="E17" s="316" t="s">
        <v>470</v>
      </c>
      <c r="F17" s="333">
        <v>8</v>
      </c>
      <c r="G17" s="302" t="s">
        <v>475</v>
      </c>
      <c r="H17" s="302">
        <v>2.85</v>
      </c>
      <c r="I17" s="302" t="s">
        <v>509</v>
      </c>
      <c r="J17" s="334">
        <v>4.2</v>
      </c>
      <c r="K17" s="305">
        <v>30.15</v>
      </c>
      <c r="L17" s="305">
        <v>30.15</v>
      </c>
      <c r="M17" s="305">
        <f>F17*H17*J17</f>
        <v>95.76</v>
      </c>
      <c r="N17" s="300">
        <v>1</v>
      </c>
      <c r="O17" s="307" t="s">
        <v>476</v>
      </c>
      <c r="P17" s="308" t="s">
        <v>477</v>
      </c>
      <c r="Q17" s="317" t="s">
        <v>486</v>
      </c>
      <c r="R17" s="309" t="s">
        <v>496</v>
      </c>
      <c r="S17" s="365" t="s">
        <v>520</v>
      </c>
      <c r="T17" s="366" t="s">
        <v>521</v>
      </c>
      <c r="U17" s="366" t="s">
        <v>521</v>
      </c>
      <c r="V17" s="366" t="s">
        <v>521</v>
      </c>
      <c r="W17" s="366" t="s">
        <v>521</v>
      </c>
      <c r="X17" s="314" t="s">
        <v>498</v>
      </c>
      <c r="Y17" s="314">
        <v>43860</v>
      </c>
      <c r="Z17" s="314">
        <v>43916</v>
      </c>
      <c r="AA17" s="314">
        <v>43862</v>
      </c>
      <c r="AB17" s="314">
        <v>43994</v>
      </c>
      <c r="AC17" s="364"/>
    </row>
    <row r="18" spans="1:29" s="329" customFormat="1" ht="24.95" customHeight="1">
      <c r="A18" s="286"/>
      <c r="B18" s="319" t="s">
        <v>489</v>
      </c>
      <c r="C18" s="319"/>
      <c r="D18" s="319" t="s">
        <v>484</v>
      </c>
      <c r="E18" s="286"/>
      <c r="F18" s="320"/>
      <c r="G18" s="321"/>
      <c r="H18" s="322"/>
      <c r="I18" s="321"/>
      <c r="J18" s="323"/>
      <c r="K18" s="324">
        <f>SUM(K14:K15)</f>
        <v>397.5</v>
      </c>
      <c r="L18" s="324">
        <f>SUM(L14:L15)</f>
        <v>1038</v>
      </c>
      <c r="M18" s="324">
        <f>SUM(M14:M15)</f>
        <v>7769.5499999999993</v>
      </c>
      <c r="N18" s="286"/>
      <c r="O18" s="324"/>
      <c r="P18" s="324"/>
      <c r="Q18" s="324"/>
      <c r="R18" s="286"/>
      <c r="S18" s="324"/>
      <c r="T18" s="326"/>
      <c r="U18" s="326"/>
      <c r="V18" s="326"/>
      <c r="W18" s="326"/>
      <c r="X18" s="327"/>
      <c r="Y18" s="327"/>
      <c r="Z18" s="327"/>
      <c r="AA18" s="327"/>
      <c r="AB18" s="327"/>
      <c r="AC18" s="328"/>
    </row>
    <row r="19" spans="1:29" ht="121.5">
      <c r="A19" s="330">
        <v>1</v>
      </c>
      <c r="B19" s="331" t="s">
        <v>522</v>
      </c>
      <c r="C19" s="299" t="s">
        <v>504</v>
      </c>
      <c r="D19" s="332" t="s">
        <v>492</v>
      </c>
      <c r="E19" s="300" t="s">
        <v>523</v>
      </c>
      <c r="F19" s="333">
        <v>13</v>
      </c>
      <c r="G19" s="302" t="s">
        <v>494</v>
      </c>
      <c r="H19" s="302">
        <v>20</v>
      </c>
      <c r="I19" s="302" t="s">
        <v>494</v>
      </c>
      <c r="J19" s="334">
        <v>11</v>
      </c>
      <c r="K19" s="305">
        <f>F19*H19</f>
        <v>260</v>
      </c>
      <c r="L19" s="306">
        <f>K19*N19</f>
        <v>520</v>
      </c>
      <c r="M19" s="305">
        <f>F19*H19*J19</f>
        <v>2860</v>
      </c>
      <c r="N19" s="300">
        <v>2</v>
      </c>
      <c r="O19" s="317" t="s">
        <v>524</v>
      </c>
      <c r="P19" s="308" t="s">
        <v>486</v>
      </c>
      <c r="Q19" s="317" t="s">
        <v>477</v>
      </c>
      <c r="R19" s="309" t="s">
        <v>525</v>
      </c>
      <c r="S19" s="310" t="s">
        <v>526</v>
      </c>
      <c r="T19" s="311">
        <v>43769</v>
      </c>
      <c r="U19" s="311">
        <v>43820</v>
      </c>
      <c r="V19" s="312"/>
      <c r="W19" s="313">
        <v>44163</v>
      </c>
      <c r="X19" s="314">
        <f>Y19-30</f>
        <v>43815</v>
      </c>
      <c r="Y19" s="313">
        <v>43845</v>
      </c>
      <c r="Z19" s="314">
        <v>43892</v>
      </c>
      <c r="AA19" s="314">
        <v>43862</v>
      </c>
      <c r="AB19" s="314">
        <v>43924</v>
      </c>
      <c r="AC19" s="335"/>
    </row>
    <row r="20" spans="1:29" ht="49.5">
      <c r="A20" s="330">
        <v>2</v>
      </c>
      <c r="B20" s="331" t="s">
        <v>527</v>
      </c>
      <c r="C20" s="299" t="s">
        <v>483</v>
      </c>
      <c r="D20" s="332" t="s">
        <v>492</v>
      </c>
      <c r="E20" s="300" t="s">
        <v>524</v>
      </c>
      <c r="F20" s="333">
        <v>2.4</v>
      </c>
      <c r="G20" s="302" t="s">
        <v>494</v>
      </c>
      <c r="H20" s="302">
        <v>6</v>
      </c>
      <c r="I20" s="302" t="s">
        <v>494</v>
      </c>
      <c r="J20" s="334">
        <v>3</v>
      </c>
      <c r="K20" s="305">
        <f>F20*H20</f>
        <v>14.399999999999999</v>
      </c>
      <c r="L20" s="306">
        <f>K20*N20</f>
        <v>14.399999999999999</v>
      </c>
      <c r="M20" s="305">
        <f>F20*H20*J20</f>
        <v>43.199999999999996</v>
      </c>
      <c r="N20" s="300">
        <v>1</v>
      </c>
      <c r="O20" s="317" t="s">
        <v>476</v>
      </c>
      <c r="P20" s="308" t="s">
        <v>477</v>
      </c>
      <c r="Q20" s="317" t="s">
        <v>486</v>
      </c>
      <c r="R20" s="367" t="s">
        <v>511</v>
      </c>
      <c r="S20" s="365" t="s">
        <v>520</v>
      </c>
      <c r="T20" s="366" t="s">
        <v>520</v>
      </c>
      <c r="U20" s="366" t="s">
        <v>521</v>
      </c>
      <c r="V20" s="366" t="s">
        <v>520</v>
      </c>
      <c r="W20" s="366" t="s">
        <v>520</v>
      </c>
      <c r="X20" s="314">
        <f>Y20-30</f>
        <v>43775</v>
      </c>
      <c r="Y20" s="313">
        <v>43805</v>
      </c>
      <c r="Z20" s="314">
        <v>43909</v>
      </c>
      <c r="AA20" s="314">
        <v>43862</v>
      </c>
      <c r="AB20" s="314">
        <v>43924</v>
      </c>
      <c r="AC20" s="368"/>
    </row>
    <row r="21" spans="1:29" ht="24.95" customHeight="1">
      <c r="A21" s="362">
        <v>3</v>
      </c>
      <c r="B21" s="331" t="s">
        <v>528</v>
      </c>
      <c r="C21" s="363" t="s">
        <v>529</v>
      </c>
      <c r="D21" s="332" t="s">
        <v>500</v>
      </c>
      <c r="E21" s="300" t="s">
        <v>363</v>
      </c>
      <c r="F21" s="333">
        <v>8</v>
      </c>
      <c r="G21" s="302" t="s">
        <v>475</v>
      </c>
      <c r="H21" s="302">
        <v>4</v>
      </c>
      <c r="I21" s="302" t="s">
        <v>494</v>
      </c>
      <c r="J21" s="334">
        <v>4.3</v>
      </c>
      <c r="K21" s="305">
        <f>F21*H21</f>
        <v>32</v>
      </c>
      <c r="L21" s="306">
        <f>K21*N21</f>
        <v>32</v>
      </c>
      <c r="M21" s="305">
        <f>F21*H21*J21</f>
        <v>137.6</v>
      </c>
      <c r="N21" s="300">
        <v>1</v>
      </c>
      <c r="O21" s="317" t="s">
        <v>363</v>
      </c>
      <c r="P21" s="308" t="s">
        <v>476</v>
      </c>
      <c r="Q21" s="317" t="s">
        <v>363</v>
      </c>
      <c r="R21" s="367" t="s">
        <v>498</v>
      </c>
      <c r="S21" s="365" t="s">
        <v>520</v>
      </c>
      <c r="T21" s="366" t="s">
        <v>521</v>
      </c>
      <c r="U21" s="366" t="s">
        <v>520</v>
      </c>
      <c r="V21" s="366" t="s">
        <v>521</v>
      </c>
      <c r="W21" s="366" t="s">
        <v>520</v>
      </c>
      <c r="X21" s="369"/>
      <c r="Y21" s="369" t="s">
        <v>530</v>
      </c>
      <c r="Z21" s="369"/>
      <c r="AA21" s="314"/>
      <c r="AB21" s="314"/>
      <c r="AC21" s="368"/>
    </row>
    <row r="22" spans="1:29" s="329" customFormat="1" ht="24.95" customHeight="1">
      <c r="A22" s="286"/>
      <c r="B22" s="319" t="s">
        <v>531</v>
      </c>
      <c r="C22" s="319"/>
      <c r="D22" s="319" t="s">
        <v>492</v>
      </c>
      <c r="E22" s="286"/>
      <c r="F22" s="320"/>
      <c r="G22" s="321"/>
      <c r="H22" s="322"/>
      <c r="I22" s="321"/>
      <c r="J22" s="323"/>
      <c r="K22" s="324">
        <f>SUM(K19:K20)</f>
        <v>274.39999999999998</v>
      </c>
      <c r="L22" s="324">
        <f>SUM(L19:L20)</f>
        <v>534.4</v>
      </c>
      <c r="M22" s="324">
        <f>SUM(M19:M20)</f>
        <v>2903.2</v>
      </c>
      <c r="N22" s="286"/>
      <c r="O22" s="324"/>
      <c r="P22" s="324"/>
      <c r="Q22" s="324"/>
      <c r="R22" s="286"/>
      <c r="S22" s="324"/>
      <c r="T22" s="326"/>
      <c r="U22" s="326"/>
      <c r="V22" s="326"/>
      <c r="W22" s="326"/>
      <c r="X22" s="327"/>
      <c r="Y22" s="327"/>
      <c r="Z22" s="327"/>
      <c r="AA22" s="327"/>
      <c r="AB22" s="327"/>
      <c r="AC22" s="328"/>
    </row>
    <row r="23" spans="1:29" s="347" customFormat="1" ht="24.95" customHeight="1">
      <c r="A23" s="336" t="s">
        <v>532</v>
      </c>
      <c r="B23" s="337"/>
      <c r="C23" s="337"/>
      <c r="D23" s="338"/>
      <c r="E23" s="338"/>
      <c r="F23" s="339"/>
      <c r="G23" s="340"/>
      <c r="H23" s="341"/>
      <c r="I23" s="340"/>
      <c r="J23" s="342"/>
      <c r="K23" s="343">
        <f>SUM(K18,K22)</f>
        <v>671.9</v>
      </c>
      <c r="L23" s="343">
        <f>SUM(L18,L22)</f>
        <v>1572.4</v>
      </c>
      <c r="M23" s="343">
        <f>SUM(M18,M22)</f>
        <v>10672.75</v>
      </c>
      <c r="N23" s="338"/>
      <c r="O23" s="343"/>
      <c r="P23" s="343"/>
      <c r="Q23" s="343"/>
      <c r="R23" s="338"/>
      <c r="S23" s="343">
        <f>SUM(S18,S22)</f>
        <v>0</v>
      </c>
      <c r="T23" s="345">
        <f>SUM(T18,T22)</f>
        <v>0</v>
      </c>
      <c r="U23" s="345">
        <f>SUM(U18,U22)</f>
        <v>0</v>
      </c>
      <c r="V23" s="345">
        <f>SUM(V18,V22)</f>
        <v>0</v>
      </c>
      <c r="W23" s="345">
        <f>SUM(W18,W22)</f>
        <v>0</v>
      </c>
      <c r="X23" s="345"/>
      <c r="Y23" s="345"/>
      <c r="Z23" s="345"/>
      <c r="AA23" s="345"/>
      <c r="AB23" s="345"/>
      <c r="AC23" s="346"/>
    </row>
    <row r="24" spans="1:29" ht="24.95" customHeight="1">
      <c r="A24" s="370" t="s">
        <v>533</v>
      </c>
      <c r="B24" s="371"/>
      <c r="C24" s="371"/>
      <c r="D24" s="372"/>
      <c r="E24" s="373"/>
      <c r="F24" s="374"/>
      <c r="G24" s="375"/>
      <c r="H24" s="375"/>
      <c r="I24" s="375"/>
      <c r="J24" s="376"/>
      <c r="K24" s="377"/>
      <c r="L24" s="377"/>
      <c r="M24" s="377"/>
      <c r="N24" s="373"/>
      <c r="O24" s="378"/>
      <c r="P24" s="378"/>
      <c r="Q24" s="378"/>
      <c r="R24" s="373"/>
      <c r="S24" s="377"/>
      <c r="T24" s="379"/>
      <c r="U24" s="379"/>
      <c r="V24" s="379"/>
      <c r="W24" s="379"/>
      <c r="X24" s="379"/>
      <c r="Y24" s="379"/>
      <c r="Z24" s="379"/>
      <c r="AA24" s="379"/>
      <c r="AB24" s="379"/>
      <c r="AC24" s="380"/>
    </row>
    <row r="25" spans="1:29" ht="52.15" customHeight="1">
      <c r="A25" s="300">
        <v>1</v>
      </c>
      <c r="B25" s="332" t="s">
        <v>534</v>
      </c>
      <c r="C25" s="299" t="s">
        <v>535</v>
      </c>
      <c r="D25" s="298" t="s">
        <v>484</v>
      </c>
      <c r="E25" s="300" t="s">
        <v>523</v>
      </c>
      <c r="F25" s="381">
        <v>8.1</v>
      </c>
      <c r="G25" s="302" t="s">
        <v>516</v>
      </c>
      <c r="H25" s="302">
        <v>9.9</v>
      </c>
      <c r="I25" s="302" t="s">
        <v>475</v>
      </c>
      <c r="J25" s="382">
        <v>9.5</v>
      </c>
      <c r="K25" s="305">
        <f t="shared" ref="K25:K36" si="0">F25*H25</f>
        <v>80.19</v>
      </c>
      <c r="L25" s="306">
        <f t="shared" ref="L25:L36" si="1">K25*N25</f>
        <v>160.38</v>
      </c>
      <c r="M25" s="305">
        <f t="shared" ref="M25:M36" si="2">F25*H25*J25</f>
        <v>761.80499999999995</v>
      </c>
      <c r="N25" s="300">
        <v>2</v>
      </c>
      <c r="O25" s="383" t="s">
        <v>524</v>
      </c>
      <c r="P25" s="300" t="s">
        <v>498</v>
      </c>
      <c r="Q25" s="300" t="s">
        <v>498</v>
      </c>
      <c r="R25" s="300" t="s">
        <v>511</v>
      </c>
      <c r="S25" s="384" t="s">
        <v>536</v>
      </c>
      <c r="T25" s="385">
        <v>43764</v>
      </c>
      <c r="U25" s="385">
        <v>43815</v>
      </c>
      <c r="V25" s="312"/>
      <c r="W25" s="385">
        <v>44066</v>
      </c>
      <c r="X25" s="314">
        <f t="shared" ref="X25:X36" si="3">Y25-30</f>
        <v>43789</v>
      </c>
      <c r="Y25" s="313">
        <v>43819</v>
      </c>
      <c r="Z25" s="313">
        <v>43923</v>
      </c>
      <c r="AA25" s="314">
        <v>43862</v>
      </c>
      <c r="AB25" s="314">
        <v>43953</v>
      </c>
      <c r="AC25" s="6082" t="s">
        <v>537</v>
      </c>
    </row>
    <row r="26" spans="1:29" ht="49.5">
      <c r="A26" s="300">
        <v>2</v>
      </c>
      <c r="B26" s="332" t="s">
        <v>538</v>
      </c>
      <c r="C26" s="299" t="s">
        <v>539</v>
      </c>
      <c r="D26" s="298" t="s">
        <v>484</v>
      </c>
      <c r="E26" s="300" t="s">
        <v>470</v>
      </c>
      <c r="F26" s="381">
        <v>35</v>
      </c>
      <c r="G26" s="302" t="s">
        <v>475</v>
      </c>
      <c r="H26" s="302">
        <v>14</v>
      </c>
      <c r="I26" s="302" t="s">
        <v>494</v>
      </c>
      <c r="J26" s="382">
        <v>13</v>
      </c>
      <c r="K26" s="305">
        <f t="shared" si="0"/>
        <v>490</v>
      </c>
      <c r="L26" s="306">
        <f t="shared" si="1"/>
        <v>1470</v>
      </c>
      <c r="M26" s="305">
        <f t="shared" si="2"/>
        <v>6370</v>
      </c>
      <c r="N26" s="300">
        <v>3</v>
      </c>
      <c r="O26" s="383" t="s">
        <v>470</v>
      </c>
      <c r="P26" s="300" t="s">
        <v>498</v>
      </c>
      <c r="Q26" s="300" t="s">
        <v>511</v>
      </c>
      <c r="R26" s="300" t="s">
        <v>498</v>
      </c>
      <c r="S26" s="384" t="s">
        <v>540</v>
      </c>
      <c r="T26" s="385">
        <v>43778</v>
      </c>
      <c r="U26" s="385">
        <v>43829</v>
      </c>
      <c r="V26" s="312"/>
      <c r="W26" s="385">
        <v>44255</v>
      </c>
      <c r="X26" s="314">
        <f t="shared" si="3"/>
        <v>43786</v>
      </c>
      <c r="Y26" s="313">
        <v>43816</v>
      </c>
      <c r="Z26" s="313">
        <v>43892</v>
      </c>
      <c r="AA26" s="314">
        <v>43862</v>
      </c>
      <c r="AB26" s="314">
        <v>43953</v>
      </c>
      <c r="AC26" s="6083"/>
    </row>
    <row r="27" spans="1:29" ht="40.5">
      <c r="A27" s="300">
        <v>3</v>
      </c>
      <c r="B27" s="332" t="s">
        <v>541</v>
      </c>
      <c r="C27" s="299" t="s">
        <v>542</v>
      </c>
      <c r="D27" s="298" t="s">
        <v>484</v>
      </c>
      <c r="E27" s="300" t="s">
        <v>523</v>
      </c>
      <c r="F27" s="381">
        <v>6.5</v>
      </c>
      <c r="G27" s="302" t="s">
        <v>475</v>
      </c>
      <c r="H27" s="302">
        <v>5</v>
      </c>
      <c r="I27" s="302" t="s">
        <v>494</v>
      </c>
      <c r="J27" s="382">
        <v>3.7</v>
      </c>
      <c r="K27" s="305">
        <f t="shared" si="0"/>
        <v>32.5</v>
      </c>
      <c r="L27" s="306">
        <f t="shared" si="1"/>
        <v>32.5</v>
      </c>
      <c r="M27" s="305">
        <f t="shared" si="2"/>
        <v>120.25</v>
      </c>
      <c r="N27" s="300">
        <v>1</v>
      </c>
      <c r="O27" s="383" t="s">
        <v>523</v>
      </c>
      <c r="P27" s="300" t="s">
        <v>498</v>
      </c>
      <c r="Q27" s="300" t="s">
        <v>511</v>
      </c>
      <c r="R27" s="300" t="s">
        <v>511</v>
      </c>
      <c r="S27" s="384" t="s">
        <v>543</v>
      </c>
      <c r="T27" s="385">
        <v>43818</v>
      </c>
      <c r="U27" s="385">
        <v>43869</v>
      </c>
      <c r="V27" s="312"/>
      <c r="W27" s="385">
        <v>44066</v>
      </c>
      <c r="X27" s="314">
        <f t="shared" si="3"/>
        <v>43779</v>
      </c>
      <c r="Y27" s="313">
        <v>43809</v>
      </c>
      <c r="Z27" s="313">
        <v>43923</v>
      </c>
      <c r="AA27" s="314">
        <v>43862</v>
      </c>
      <c r="AB27" s="314">
        <v>43953</v>
      </c>
      <c r="AC27" s="6083"/>
    </row>
    <row r="28" spans="1:29" ht="24.75" customHeight="1">
      <c r="A28" s="300">
        <v>4</v>
      </c>
      <c r="B28" s="332" t="s">
        <v>544</v>
      </c>
      <c r="C28" s="299" t="s">
        <v>542</v>
      </c>
      <c r="D28" s="298" t="s">
        <v>484</v>
      </c>
      <c r="E28" s="300" t="s">
        <v>523</v>
      </c>
      <c r="F28" s="381">
        <v>6</v>
      </c>
      <c r="G28" s="302" t="s">
        <v>475</v>
      </c>
      <c r="H28" s="302">
        <v>4.5</v>
      </c>
      <c r="I28" s="302" t="s">
        <v>494</v>
      </c>
      <c r="J28" s="382">
        <v>3.5</v>
      </c>
      <c r="K28" s="305">
        <f t="shared" si="0"/>
        <v>27</v>
      </c>
      <c r="L28" s="306">
        <f t="shared" si="1"/>
        <v>27</v>
      </c>
      <c r="M28" s="305">
        <f t="shared" si="2"/>
        <v>94.5</v>
      </c>
      <c r="N28" s="300">
        <v>1</v>
      </c>
      <c r="O28" s="383" t="s">
        <v>523</v>
      </c>
      <c r="P28" s="300" t="s">
        <v>498</v>
      </c>
      <c r="Q28" s="300" t="s">
        <v>498</v>
      </c>
      <c r="R28" s="300" t="s">
        <v>511</v>
      </c>
      <c r="S28" s="386" t="s">
        <v>545</v>
      </c>
      <c r="T28" s="385">
        <v>43697</v>
      </c>
      <c r="U28" s="385">
        <v>43740</v>
      </c>
      <c r="V28" s="312"/>
      <c r="W28" s="385">
        <v>44203</v>
      </c>
      <c r="X28" s="314">
        <f t="shared" si="3"/>
        <v>43779</v>
      </c>
      <c r="Y28" s="313">
        <v>43809</v>
      </c>
      <c r="Z28" s="313">
        <v>43892</v>
      </c>
      <c r="AA28" s="314">
        <v>43862</v>
      </c>
      <c r="AB28" s="314">
        <v>43953</v>
      </c>
      <c r="AC28" s="6083"/>
    </row>
    <row r="29" spans="1:29" ht="33">
      <c r="A29" s="300">
        <v>5</v>
      </c>
      <c r="B29" s="332" t="s">
        <v>546</v>
      </c>
      <c r="C29" s="299" t="s">
        <v>547</v>
      </c>
      <c r="D29" s="298" t="s">
        <v>490</v>
      </c>
      <c r="E29" s="300" t="s">
        <v>523</v>
      </c>
      <c r="F29" s="381">
        <v>6</v>
      </c>
      <c r="G29" s="302" t="s">
        <v>475</v>
      </c>
      <c r="H29" s="302">
        <v>10</v>
      </c>
      <c r="I29" s="302" t="s">
        <v>475</v>
      </c>
      <c r="J29" s="382">
        <v>10.6</v>
      </c>
      <c r="K29" s="305">
        <f t="shared" si="0"/>
        <v>60</v>
      </c>
      <c r="L29" s="306">
        <f t="shared" si="1"/>
        <v>180</v>
      </c>
      <c r="M29" s="305">
        <f t="shared" si="2"/>
        <v>636</v>
      </c>
      <c r="N29" s="300">
        <v>3</v>
      </c>
      <c r="O29" s="383" t="s">
        <v>523</v>
      </c>
      <c r="P29" s="300" t="s">
        <v>511</v>
      </c>
      <c r="Q29" s="300" t="s">
        <v>511</v>
      </c>
      <c r="R29" s="300" t="s">
        <v>498</v>
      </c>
      <c r="S29" s="384" t="s">
        <v>548</v>
      </c>
      <c r="T29" s="385">
        <v>43764</v>
      </c>
      <c r="U29" s="385">
        <v>43815</v>
      </c>
      <c r="V29" s="312"/>
      <c r="W29" s="385">
        <v>44066</v>
      </c>
      <c r="X29" s="314">
        <f t="shared" si="3"/>
        <v>43816</v>
      </c>
      <c r="Y29" s="313">
        <v>43846</v>
      </c>
      <c r="Z29" s="313">
        <v>43907</v>
      </c>
      <c r="AA29" s="314">
        <v>43862</v>
      </c>
      <c r="AB29" s="314">
        <v>43953</v>
      </c>
      <c r="AC29" s="6083"/>
    </row>
    <row r="30" spans="1:29" ht="24.75" customHeight="1">
      <c r="A30" s="300">
        <v>6</v>
      </c>
      <c r="B30" s="332" t="s">
        <v>549</v>
      </c>
      <c r="C30" s="387" t="s">
        <v>511</v>
      </c>
      <c r="D30" s="298" t="s">
        <v>484</v>
      </c>
      <c r="E30" s="300" t="s">
        <v>523</v>
      </c>
      <c r="F30" s="381">
        <v>7.5</v>
      </c>
      <c r="G30" s="302" t="s">
        <v>494</v>
      </c>
      <c r="H30" s="302">
        <v>3.9</v>
      </c>
      <c r="I30" s="302" t="s">
        <v>494</v>
      </c>
      <c r="J30" s="382">
        <v>5.8</v>
      </c>
      <c r="K30" s="305">
        <f t="shared" si="0"/>
        <v>29.25</v>
      </c>
      <c r="L30" s="306">
        <f t="shared" si="1"/>
        <v>29.25</v>
      </c>
      <c r="M30" s="305">
        <f t="shared" si="2"/>
        <v>169.65</v>
      </c>
      <c r="N30" s="300">
        <v>1</v>
      </c>
      <c r="O30" s="383" t="s">
        <v>523</v>
      </c>
      <c r="P30" s="300" t="s">
        <v>498</v>
      </c>
      <c r="Q30" s="300" t="s">
        <v>511</v>
      </c>
      <c r="R30" s="300" t="s">
        <v>511</v>
      </c>
      <c r="S30" s="386" t="s">
        <v>550</v>
      </c>
      <c r="T30" s="385">
        <v>43764</v>
      </c>
      <c r="U30" s="385">
        <v>43815</v>
      </c>
      <c r="V30" s="312"/>
      <c r="W30" s="385">
        <v>44066</v>
      </c>
      <c r="X30" s="314">
        <f t="shared" si="3"/>
        <v>43775</v>
      </c>
      <c r="Y30" s="313">
        <v>43805</v>
      </c>
      <c r="Z30" s="313">
        <v>43907</v>
      </c>
      <c r="AA30" s="314">
        <v>43862</v>
      </c>
      <c r="AB30" s="314">
        <v>43953</v>
      </c>
      <c r="AC30" s="6083"/>
    </row>
    <row r="31" spans="1:29" ht="54">
      <c r="A31" s="300">
        <v>7</v>
      </c>
      <c r="B31" s="332" t="s">
        <v>551</v>
      </c>
      <c r="C31" s="299" t="s">
        <v>539</v>
      </c>
      <c r="D31" s="298" t="s">
        <v>484</v>
      </c>
      <c r="E31" s="300" t="s">
        <v>523</v>
      </c>
      <c r="F31" s="381">
        <v>8.5</v>
      </c>
      <c r="G31" s="302" t="s">
        <v>475</v>
      </c>
      <c r="H31" s="302">
        <v>19.3</v>
      </c>
      <c r="I31" s="302" t="s">
        <v>475</v>
      </c>
      <c r="J31" s="382">
        <v>7.6</v>
      </c>
      <c r="K31" s="305">
        <f t="shared" si="0"/>
        <v>164.05</v>
      </c>
      <c r="L31" s="306">
        <f t="shared" si="1"/>
        <v>492.15000000000003</v>
      </c>
      <c r="M31" s="305">
        <f t="shared" si="2"/>
        <v>1246.78</v>
      </c>
      <c r="N31" s="300">
        <v>3</v>
      </c>
      <c r="O31" s="383" t="s">
        <v>523</v>
      </c>
      <c r="P31" s="300" t="s">
        <v>511</v>
      </c>
      <c r="Q31" s="300" t="s">
        <v>498</v>
      </c>
      <c r="R31" s="300" t="s">
        <v>498</v>
      </c>
      <c r="S31" s="384" t="s">
        <v>552</v>
      </c>
      <c r="T31" s="385">
        <v>43818</v>
      </c>
      <c r="U31" s="385">
        <v>43869</v>
      </c>
      <c r="V31" s="312"/>
      <c r="W31" s="385">
        <v>44066</v>
      </c>
      <c r="X31" s="314">
        <f t="shared" si="3"/>
        <v>43823</v>
      </c>
      <c r="Y31" s="313">
        <v>43853</v>
      </c>
      <c r="Z31" s="313">
        <v>43907</v>
      </c>
      <c r="AA31" s="314">
        <v>43862</v>
      </c>
      <c r="AB31" s="314">
        <v>43953</v>
      </c>
      <c r="AC31" s="6083"/>
    </row>
    <row r="32" spans="1:29" ht="33">
      <c r="A32" s="300">
        <v>8</v>
      </c>
      <c r="B32" s="332" t="s">
        <v>553</v>
      </c>
      <c r="C32" s="299" t="s">
        <v>547</v>
      </c>
      <c r="D32" s="298" t="s">
        <v>484</v>
      </c>
      <c r="E32" s="300" t="s">
        <v>523</v>
      </c>
      <c r="F32" s="381">
        <v>5</v>
      </c>
      <c r="G32" s="302" t="s">
        <v>494</v>
      </c>
      <c r="H32" s="302">
        <v>5.5</v>
      </c>
      <c r="I32" s="302" t="s">
        <v>475</v>
      </c>
      <c r="J32" s="382">
        <v>7.7</v>
      </c>
      <c r="K32" s="305">
        <f t="shared" si="0"/>
        <v>27.5</v>
      </c>
      <c r="L32" s="306">
        <f t="shared" si="1"/>
        <v>55</v>
      </c>
      <c r="M32" s="305">
        <f t="shared" si="2"/>
        <v>211.75</v>
      </c>
      <c r="N32" s="300">
        <v>2</v>
      </c>
      <c r="O32" s="383" t="s">
        <v>523</v>
      </c>
      <c r="P32" s="300" t="s">
        <v>498</v>
      </c>
      <c r="Q32" s="300" t="s">
        <v>498</v>
      </c>
      <c r="R32" s="300" t="s">
        <v>511</v>
      </c>
      <c r="S32" s="386" t="s">
        <v>554</v>
      </c>
      <c r="T32" s="385">
        <v>43764</v>
      </c>
      <c r="U32" s="385">
        <v>43815</v>
      </c>
      <c r="V32" s="312"/>
      <c r="W32" s="385">
        <v>44066</v>
      </c>
      <c r="X32" s="314">
        <f t="shared" si="3"/>
        <v>43816</v>
      </c>
      <c r="Y32" s="313">
        <v>43846</v>
      </c>
      <c r="Z32" s="313">
        <v>43907</v>
      </c>
      <c r="AA32" s="314">
        <v>43862</v>
      </c>
      <c r="AB32" s="314">
        <v>43953</v>
      </c>
      <c r="AC32" s="6083"/>
    </row>
    <row r="33" spans="1:29" ht="27">
      <c r="A33" s="300">
        <v>9</v>
      </c>
      <c r="B33" s="332" t="s">
        <v>555</v>
      </c>
      <c r="C33" s="299" t="s">
        <v>556</v>
      </c>
      <c r="D33" s="298" t="s">
        <v>484</v>
      </c>
      <c r="E33" s="300" t="s">
        <v>523</v>
      </c>
      <c r="F33" s="381">
        <v>17</v>
      </c>
      <c r="G33" s="302" t="s">
        <v>494</v>
      </c>
      <c r="H33" s="302">
        <v>34</v>
      </c>
      <c r="I33" s="302" t="s">
        <v>494</v>
      </c>
      <c r="J33" s="382">
        <v>12.6</v>
      </c>
      <c r="K33" s="305">
        <f t="shared" si="0"/>
        <v>578</v>
      </c>
      <c r="L33" s="306">
        <f t="shared" si="1"/>
        <v>1156</v>
      </c>
      <c r="M33" s="305">
        <f t="shared" si="2"/>
        <v>7282.8</v>
      </c>
      <c r="N33" s="300">
        <v>2</v>
      </c>
      <c r="O33" s="383" t="s">
        <v>523</v>
      </c>
      <c r="P33" s="300" t="s">
        <v>511</v>
      </c>
      <c r="Q33" s="300" t="s">
        <v>511</v>
      </c>
      <c r="R33" s="300" t="s">
        <v>511</v>
      </c>
      <c r="S33" s="384" t="s">
        <v>557</v>
      </c>
      <c r="T33" s="385">
        <v>43763</v>
      </c>
      <c r="U33" s="385">
        <v>43814</v>
      </c>
      <c r="V33" s="312"/>
      <c r="W33" s="385">
        <v>44147</v>
      </c>
      <c r="X33" s="314">
        <f t="shared" si="3"/>
        <v>43796</v>
      </c>
      <c r="Y33" s="313">
        <v>43826</v>
      </c>
      <c r="Z33" s="313">
        <v>43929</v>
      </c>
      <c r="AA33" s="314">
        <v>43862</v>
      </c>
      <c r="AB33" s="314">
        <v>43953</v>
      </c>
      <c r="AC33" s="6083"/>
    </row>
    <row r="34" spans="1:29">
      <c r="A34" s="300">
        <v>10</v>
      </c>
      <c r="B34" s="332" t="s">
        <v>558</v>
      </c>
      <c r="C34" s="299" t="s">
        <v>542</v>
      </c>
      <c r="D34" s="298" t="s">
        <v>484</v>
      </c>
      <c r="E34" s="300" t="s">
        <v>523</v>
      </c>
      <c r="F34" s="381">
        <v>5.0999999999999996</v>
      </c>
      <c r="G34" s="302" t="s">
        <v>494</v>
      </c>
      <c r="H34" s="302">
        <v>1.7</v>
      </c>
      <c r="I34" s="302" t="s">
        <v>494</v>
      </c>
      <c r="J34" s="382">
        <v>2.8</v>
      </c>
      <c r="K34" s="305">
        <f t="shared" si="0"/>
        <v>8.67</v>
      </c>
      <c r="L34" s="306">
        <f t="shared" si="1"/>
        <v>8.67</v>
      </c>
      <c r="M34" s="305">
        <f t="shared" si="2"/>
        <v>24.276</v>
      </c>
      <c r="N34" s="300">
        <v>1</v>
      </c>
      <c r="O34" s="383" t="s">
        <v>523</v>
      </c>
      <c r="P34" s="300" t="s">
        <v>511</v>
      </c>
      <c r="Q34" s="300" t="s">
        <v>511</v>
      </c>
      <c r="R34" s="300" t="s">
        <v>511</v>
      </c>
      <c r="S34" s="384" t="s">
        <v>559</v>
      </c>
      <c r="T34" s="388">
        <v>43669</v>
      </c>
      <c r="U34" s="389" t="s">
        <v>560</v>
      </c>
      <c r="V34" s="312"/>
      <c r="W34" s="385">
        <v>44005</v>
      </c>
      <c r="X34" s="314">
        <f t="shared" si="3"/>
        <v>43823</v>
      </c>
      <c r="Y34" s="313">
        <v>43853</v>
      </c>
      <c r="Z34" s="313">
        <v>43907</v>
      </c>
      <c r="AA34" s="314">
        <v>43862</v>
      </c>
      <c r="AB34" s="314">
        <v>43953</v>
      </c>
      <c r="AC34" s="6083"/>
    </row>
    <row r="35" spans="1:29">
      <c r="A35" s="300">
        <v>11</v>
      </c>
      <c r="B35" s="332" t="s">
        <v>561</v>
      </c>
      <c r="C35" s="299" t="s">
        <v>542</v>
      </c>
      <c r="D35" s="298" t="s">
        <v>484</v>
      </c>
      <c r="E35" s="300" t="s">
        <v>523</v>
      </c>
      <c r="F35" s="381">
        <v>1.7</v>
      </c>
      <c r="G35" s="302" t="s">
        <v>494</v>
      </c>
      <c r="H35" s="302">
        <v>1.7</v>
      </c>
      <c r="I35" s="302" t="s">
        <v>494</v>
      </c>
      <c r="J35" s="382">
        <v>2.8</v>
      </c>
      <c r="K35" s="305">
        <f t="shared" si="0"/>
        <v>2.8899999999999997</v>
      </c>
      <c r="L35" s="306">
        <f t="shared" si="1"/>
        <v>2.8899999999999997</v>
      </c>
      <c r="M35" s="305">
        <f t="shared" si="2"/>
        <v>8.0919999999999987</v>
      </c>
      <c r="N35" s="300">
        <v>1</v>
      </c>
      <c r="O35" s="383" t="s">
        <v>523</v>
      </c>
      <c r="P35" s="300" t="s">
        <v>511</v>
      </c>
      <c r="Q35" s="300" t="s">
        <v>511</v>
      </c>
      <c r="R35" s="300" t="s">
        <v>511</v>
      </c>
      <c r="S35" s="384" t="s">
        <v>559</v>
      </c>
      <c r="T35" s="388">
        <v>43669</v>
      </c>
      <c r="U35" s="389" t="s">
        <v>560</v>
      </c>
      <c r="V35" s="312"/>
      <c r="W35" s="385">
        <v>44005</v>
      </c>
      <c r="X35" s="314">
        <f t="shared" si="3"/>
        <v>43823</v>
      </c>
      <c r="Y35" s="313">
        <v>43853</v>
      </c>
      <c r="Z35" s="313">
        <v>43907</v>
      </c>
      <c r="AA35" s="314">
        <v>43862</v>
      </c>
      <c r="AB35" s="314">
        <v>43953</v>
      </c>
      <c r="AC35" s="6083"/>
    </row>
    <row r="36" spans="1:29">
      <c r="A36" s="300">
        <v>12</v>
      </c>
      <c r="B36" s="332" t="s">
        <v>562</v>
      </c>
      <c r="C36" s="299" t="s">
        <v>511</v>
      </c>
      <c r="D36" s="298" t="s">
        <v>484</v>
      </c>
      <c r="E36" s="300" t="s">
        <v>523</v>
      </c>
      <c r="F36" s="381">
        <v>2.7</v>
      </c>
      <c r="G36" s="302" t="s">
        <v>494</v>
      </c>
      <c r="H36" s="302">
        <v>6.5</v>
      </c>
      <c r="I36" s="302" t="s">
        <v>494</v>
      </c>
      <c r="J36" s="382">
        <v>3.2</v>
      </c>
      <c r="K36" s="305">
        <f t="shared" si="0"/>
        <v>17.55</v>
      </c>
      <c r="L36" s="306">
        <f t="shared" si="1"/>
        <v>17.55</v>
      </c>
      <c r="M36" s="305">
        <f t="shared" si="2"/>
        <v>56.160000000000004</v>
      </c>
      <c r="N36" s="300">
        <v>1</v>
      </c>
      <c r="O36" s="383" t="s">
        <v>523</v>
      </c>
      <c r="P36" s="300" t="s">
        <v>498</v>
      </c>
      <c r="Q36" s="300" t="s">
        <v>511</v>
      </c>
      <c r="R36" s="300" t="s">
        <v>511</v>
      </c>
      <c r="S36" s="384" t="s">
        <v>563</v>
      </c>
      <c r="T36" s="311">
        <v>43700</v>
      </c>
      <c r="U36" s="311">
        <v>43854</v>
      </c>
      <c r="V36" s="312"/>
      <c r="W36" s="313">
        <v>44242</v>
      </c>
      <c r="X36" s="314">
        <f t="shared" si="3"/>
        <v>43822</v>
      </c>
      <c r="Y36" s="314">
        <v>43852</v>
      </c>
      <c r="Z36" s="314">
        <v>43892</v>
      </c>
      <c r="AA36" s="314">
        <v>43862</v>
      </c>
      <c r="AB36" s="314">
        <v>43972</v>
      </c>
      <c r="AC36" s="6084"/>
    </row>
    <row r="37" spans="1:29" s="329" customFormat="1" ht="24.75" customHeight="1">
      <c r="A37" s="286"/>
      <c r="B37" s="319" t="s">
        <v>531</v>
      </c>
      <c r="C37" s="319"/>
      <c r="D37" s="319" t="s">
        <v>564</v>
      </c>
      <c r="E37" s="286"/>
      <c r="F37" s="320"/>
      <c r="G37" s="321"/>
      <c r="H37" s="322"/>
      <c r="I37" s="321"/>
      <c r="J37" s="323"/>
      <c r="K37" s="324">
        <f>SUM(K25:K36)</f>
        <v>1517.6000000000001</v>
      </c>
      <c r="L37" s="324">
        <f>SUM(L25:L36)</f>
        <v>3631.3900000000003</v>
      </c>
      <c r="M37" s="324">
        <f>SUM(M25:M36)</f>
        <v>16982.063000000002</v>
      </c>
      <c r="N37" s="286"/>
      <c r="O37" s="325"/>
      <c r="P37" s="325"/>
      <c r="Q37" s="325"/>
      <c r="R37" s="286"/>
      <c r="S37" s="390"/>
      <c r="T37" s="326"/>
      <c r="U37" s="326"/>
      <c r="V37" s="326"/>
      <c r="W37" s="326"/>
      <c r="X37" s="327"/>
      <c r="Y37" s="327"/>
      <c r="Z37" s="327"/>
      <c r="AA37" s="327"/>
      <c r="AB37" s="327"/>
      <c r="AC37" s="328"/>
    </row>
    <row r="38" spans="1:29" ht="49.5">
      <c r="A38" s="300">
        <v>1</v>
      </c>
      <c r="B38" s="332" t="s">
        <v>565</v>
      </c>
      <c r="C38" s="299" t="s">
        <v>539</v>
      </c>
      <c r="D38" s="332" t="s">
        <v>500</v>
      </c>
      <c r="E38" s="300" t="s">
        <v>566</v>
      </c>
      <c r="F38" s="381">
        <v>13</v>
      </c>
      <c r="G38" s="302" t="s">
        <v>494</v>
      </c>
      <c r="H38" s="302">
        <v>20</v>
      </c>
      <c r="I38" s="302" t="s">
        <v>494</v>
      </c>
      <c r="J38" s="382">
        <v>11</v>
      </c>
      <c r="K38" s="305">
        <f t="shared" ref="K38:K45" si="4">F38*H38</f>
        <v>260</v>
      </c>
      <c r="L38" s="306">
        <v>468</v>
      </c>
      <c r="M38" s="305">
        <f t="shared" ref="M38:M45" si="5">F38*H38*J38</f>
        <v>2860</v>
      </c>
      <c r="N38" s="300">
        <v>4</v>
      </c>
      <c r="O38" s="383" t="s">
        <v>523</v>
      </c>
      <c r="P38" s="300" t="s">
        <v>511</v>
      </c>
      <c r="Q38" s="300" t="s">
        <v>511</v>
      </c>
      <c r="R38" s="300" t="s">
        <v>511</v>
      </c>
      <c r="S38" s="384" t="s">
        <v>567</v>
      </c>
      <c r="T38" s="385">
        <v>43818</v>
      </c>
      <c r="U38" s="385">
        <v>43869</v>
      </c>
      <c r="V38" s="335"/>
      <c r="W38" s="385">
        <v>44126</v>
      </c>
      <c r="X38" s="314" t="s">
        <v>511</v>
      </c>
      <c r="Y38" s="313" t="s">
        <v>568</v>
      </c>
      <c r="Z38" s="313">
        <v>43892</v>
      </c>
      <c r="AA38" s="314">
        <v>43862</v>
      </c>
      <c r="AB38" s="314">
        <v>43953</v>
      </c>
      <c r="AC38" s="6082" t="s">
        <v>537</v>
      </c>
    </row>
    <row r="39" spans="1:29" ht="108">
      <c r="A39" s="300">
        <v>2</v>
      </c>
      <c r="B39" s="332" t="s">
        <v>569</v>
      </c>
      <c r="C39" s="299" t="s">
        <v>539</v>
      </c>
      <c r="D39" s="332" t="s">
        <v>500</v>
      </c>
      <c r="E39" s="300" t="s">
        <v>523</v>
      </c>
      <c r="F39" s="381">
        <v>9</v>
      </c>
      <c r="G39" s="302" t="s">
        <v>494</v>
      </c>
      <c r="H39" s="302">
        <v>22</v>
      </c>
      <c r="I39" s="302" t="s">
        <v>494</v>
      </c>
      <c r="J39" s="382">
        <v>40</v>
      </c>
      <c r="K39" s="305">
        <f t="shared" si="4"/>
        <v>198</v>
      </c>
      <c r="L39" s="306">
        <f t="shared" ref="L39:L45" si="6">K39*N39</f>
        <v>1584</v>
      </c>
      <c r="M39" s="305">
        <f t="shared" si="5"/>
        <v>7920</v>
      </c>
      <c r="N39" s="300">
        <v>8</v>
      </c>
      <c r="O39" s="383" t="s">
        <v>523</v>
      </c>
      <c r="P39" s="300" t="s">
        <v>496</v>
      </c>
      <c r="Q39" s="300" t="s">
        <v>496</v>
      </c>
      <c r="R39" s="300" t="s">
        <v>496</v>
      </c>
      <c r="S39" s="384" t="s">
        <v>570</v>
      </c>
      <c r="T39" s="385">
        <v>43818</v>
      </c>
      <c r="U39" s="385">
        <v>43869</v>
      </c>
      <c r="V39" s="335"/>
      <c r="W39" s="385">
        <v>44255</v>
      </c>
      <c r="X39" s="314">
        <f>Y39-30</f>
        <v>43816</v>
      </c>
      <c r="Y39" s="313">
        <v>43846</v>
      </c>
      <c r="Z39" s="313">
        <v>43892</v>
      </c>
      <c r="AA39" s="314">
        <v>43862</v>
      </c>
      <c r="AB39" s="314">
        <v>43953</v>
      </c>
      <c r="AC39" s="6083"/>
    </row>
    <row r="40" spans="1:29" ht="49.5">
      <c r="A40" s="300">
        <v>3</v>
      </c>
      <c r="B40" s="332" t="s">
        <v>571</v>
      </c>
      <c r="C40" s="299" t="s">
        <v>539</v>
      </c>
      <c r="D40" s="332" t="s">
        <v>500</v>
      </c>
      <c r="E40" s="300" t="s">
        <v>572</v>
      </c>
      <c r="F40" s="381">
        <v>3</v>
      </c>
      <c r="G40" s="302" t="s">
        <v>494</v>
      </c>
      <c r="H40" s="302">
        <v>6</v>
      </c>
      <c r="I40" s="302" t="s">
        <v>494</v>
      </c>
      <c r="J40" s="382">
        <v>14.9</v>
      </c>
      <c r="K40" s="305">
        <f t="shared" si="4"/>
        <v>18</v>
      </c>
      <c r="L40" s="306">
        <f t="shared" si="6"/>
        <v>72</v>
      </c>
      <c r="M40" s="305">
        <f t="shared" si="5"/>
        <v>268.2</v>
      </c>
      <c r="N40" s="300">
        <v>4</v>
      </c>
      <c r="O40" s="383" t="s">
        <v>523</v>
      </c>
      <c r="P40" s="300" t="s">
        <v>511</v>
      </c>
      <c r="Q40" s="300" t="s">
        <v>511</v>
      </c>
      <c r="R40" s="300" t="s">
        <v>511</v>
      </c>
      <c r="S40" s="384" t="s">
        <v>573</v>
      </c>
      <c r="T40" s="385">
        <v>43818</v>
      </c>
      <c r="U40" s="385">
        <v>43869</v>
      </c>
      <c r="V40" s="335"/>
      <c r="W40" s="385">
        <v>44090</v>
      </c>
      <c r="X40" s="314" t="s">
        <v>511</v>
      </c>
      <c r="Y40" s="313" t="s">
        <v>568</v>
      </c>
      <c r="Z40" s="313">
        <v>43907</v>
      </c>
      <c r="AA40" s="314">
        <v>43862</v>
      </c>
      <c r="AB40" s="314">
        <v>43953</v>
      </c>
      <c r="AC40" s="6083"/>
    </row>
    <row r="41" spans="1:29" ht="40.5">
      <c r="A41" s="300">
        <v>4</v>
      </c>
      <c r="B41" s="332" t="s">
        <v>574</v>
      </c>
      <c r="C41" s="391" t="s">
        <v>575</v>
      </c>
      <c r="D41" s="332" t="s">
        <v>500</v>
      </c>
      <c r="E41" s="300" t="s">
        <v>523</v>
      </c>
      <c r="F41" s="381">
        <v>3.4</v>
      </c>
      <c r="G41" s="302" t="s">
        <v>494</v>
      </c>
      <c r="H41" s="302">
        <v>13</v>
      </c>
      <c r="I41" s="302" t="s">
        <v>494</v>
      </c>
      <c r="J41" s="382">
        <v>10.5</v>
      </c>
      <c r="K41" s="305">
        <f t="shared" si="4"/>
        <v>44.199999999999996</v>
      </c>
      <c r="L41" s="306">
        <f t="shared" si="6"/>
        <v>132.6</v>
      </c>
      <c r="M41" s="305">
        <f t="shared" si="5"/>
        <v>464.09999999999997</v>
      </c>
      <c r="N41" s="300">
        <v>3</v>
      </c>
      <c r="O41" s="383" t="s">
        <v>523</v>
      </c>
      <c r="P41" s="300" t="s">
        <v>511</v>
      </c>
      <c r="Q41" s="300" t="s">
        <v>511</v>
      </c>
      <c r="R41" s="300" t="s">
        <v>511</v>
      </c>
      <c r="S41" s="384" t="s">
        <v>576</v>
      </c>
      <c r="T41" s="385">
        <v>43818</v>
      </c>
      <c r="U41" s="385">
        <v>43869</v>
      </c>
      <c r="V41" s="335"/>
      <c r="W41" s="385">
        <v>44132</v>
      </c>
      <c r="X41" s="314">
        <f>Y41-30</f>
        <v>43775</v>
      </c>
      <c r="Y41" s="313">
        <v>43805</v>
      </c>
      <c r="Z41" s="313">
        <v>43923</v>
      </c>
      <c r="AA41" s="314">
        <v>43862</v>
      </c>
      <c r="AB41" s="314">
        <v>43953</v>
      </c>
      <c r="AC41" s="6083"/>
    </row>
    <row r="42" spans="1:29" ht="24.75" customHeight="1">
      <c r="A42" s="300">
        <v>5</v>
      </c>
      <c r="B42" s="332" t="s">
        <v>577</v>
      </c>
      <c r="C42" s="299" t="s">
        <v>556</v>
      </c>
      <c r="D42" s="332" t="s">
        <v>500</v>
      </c>
      <c r="E42" s="300" t="s">
        <v>523</v>
      </c>
      <c r="F42" s="381">
        <v>7.8</v>
      </c>
      <c r="G42" s="302" t="s">
        <v>516</v>
      </c>
      <c r="H42" s="302">
        <v>14.6</v>
      </c>
      <c r="I42" s="302" t="s">
        <v>516</v>
      </c>
      <c r="J42" s="382">
        <v>11.1</v>
      </c>
      <c r="K42" s="305">
        <f t="shared" si="4"/>
        <v>113.88</v>
      </c>
      <c r="L42" s="306">
        <f t="shared" si="6"/>
        <v>227.76</v>
      </c>
      <c r="M42" s="305">
        <f t="shared" si="5"/>
        <v>1264.068</v>
      </c>
      <c r="N42" s="300">
        <v>2</v>
      </c>
      <c r="O42" s="383" t="s">
        <v>523</v>
      </c>
      <c r="P42" s="300" t="s">
        <v>496</v>
      </c>
      <c r="Q42" s="300" t="s">
        <v>496</v>
      </c>
      <c r="R42" s="300" t="s">
        <v>496</v>
      </c>
      <c r="S42" s="386" t="s">
        <v>578</v>
      </c>
      <c r="T42" s="385">
        <v>43757</v>
      </c>
      <c r="U42" s="385">
        <v>43808</v>
      </c>
      <c r="V42" s="335"/>
      <c r="W42" s="385">
        <v>44147</v>
      </c>
      <c r="X42" s="314">
        <f>Y42-30</f>
        <v>43837</v>
      </c>
      <c r="Y42" s="313">
        <v>43867</v>
      </c>
      <c r="Z42" s="313">
        <v>43923</v>
      </c>
      <c r="AA42" s="314">
        <v>43862</v>
      </c>
      <c r="AB42" s="314">
        <v>43953</v>
      </c>
      <c r="AC42" s="6083"/>
    </row>
    <row r="43" spans="1:29" ht="27">
      <c r="A43" s="300">
        <v>6</v>
      </c>
      <c r="B43" s="332" t="s">
        <v>579</v>
      </c>
      <c r="C43" s="299" t="s">
        <v>580</v>
      </c>
      <c r="D43" s="332" t="s">
        <v>581</v>
      </c>
      <c r="E43" s="300" t="s">
        <v>524</v>
      </c>
      <c r="F43" s="381">
        <v>17</v>
      </c>
      <c r="G43" s="302" t="s">
        <v>516</v>
      </c>
      <c r="H43" s="302">
        <v>34</v>
      </c>
      <c r="I43" s="302" t="s">
        <v>516</v>
      </c>
      <c r="J43" s="382">
        <v>12.6</v>
      </c>
      <c r="K43" s="305">
        <f t="shared" si="4"/>
        <v>578</v>
      </c>
      <c r="L43" s="306">
        <f t="shared" si="6"/>
        <v>1156</v>
      </c>
      <c r="M43" s="305">
        <f t="shared" si="5"/>
        <v>7282.8</v>
      </c>
      <c r="N43" s="300">
        <v>2</v>
      </c>
      <c r="O43" s="383" t="s">
        <v>524</v>
      </c>
      <c r="P43" s="300" t="s">
        <v>496</v>
      </c>
      <c r="Q43" s="300" t="s">
        <v>496</v>
      </c>
      <c r="R43" s="300" t="s">
        <v>496</v>
      </c>
      <c r="S43" s="384" t="s">
        <v>582</v>
      </c>
      <c r="T43" s="385">
        <v>43763</v>
      </c>
      <c r="U43" s="385">
        <v>43814</v>
      </c>
      <c r="V43" s="335"/>
      <c r="W43" s="385">
        <v>44147</v>
      </c>
      <c r="X43" s="314">
        <f>Y43-30</f>
        <v>43844</v>
      </c>
      <c r="Y43" s="313">
        <v>43874</v>
      </c>
      <c r="Z43" s="313">
        <v>43929</v>
      </c>
      <c r="AA43" s="314">
        <v>43862</v>
      </c>
      <c r="AB43" s="314">
        <v>43953</v>
      </c>
      <c r="AC43" s="6083"/>
    </row>
    <row r="44" spans="1:29" ht="24.75" customHeight="1">
      <c r="A44" s="300">
        <v>7</v>
      </c>
      <c r="B44" s="332" t="s">
        <v>583</v>
      </c>
      <c r="C44" s="332" t="s">
        <v>584</v>
      </c>
      <c r="D44" s="332" t="s">
        <v>581</v>
      </c>
      <c r="E44" s="300" t="s">
        <v>523</v>
      </c>
      <c r="F44" s="381">
        <v>3</v>
      </c>
      <c r="G44" s="302" t="s">
        <v>516</v>
      </c>
      <c r="H44" s="302">
        <v>4.5999999999999996</v>
      </c>
      <c r="I44" s="302" t="s">
        <v>494</v>
      </c>
      <c r="J44" s="382">
        <v>4.3</v>
      </c>
      <c r="K44" s="305">
        <f t="shared" si="4"/>
        <v>13.799999999999999</v>
      </c>
      <c r="L44" s="306">
        <f t="shared" si="6"/>
        <v>13.799999999999999</v>
      </c>
      <c r="M44" s="305">
        <f t="shared" si="5"/>
        <v>59.339999999999996</v>
      </c>
      <c r="N44" s="300">
        <v>1</v>
      </c>
      <c r="O44" s="383" t="s">
        <v>524</v>
      </c>
      <c r="P44" s="300" t="s">
        <v>496</v>
      </c>
      <c r="Q44" s="300" t="s">
        <v>496</v>
      </c>
      <c r="R44" s="300" t="s">
        <v>496</v>
      </c>
      <c r="S44" s="386" t="s">
        <v>585</v>
      </c>
      <c r="T44" s="385">
        <v>43769</v>
      </c>
      <c r="U44" s="385">
        <v>43820</v>
      </c>
      <c r="V44" s="335"/>
      <c r="W44" s="385">
        <v>44090</v>
      </c>
      <c r="X44" s="314" t="s">
        <v>496</v>
      </c>
      <c r="Y44" s="313" t="s">
        <v>568</v>
      </c>
      <c r="Z44" s="313">
        <v>43901</v>
      </c>
      <c r="AA44" s="314">
        <v>43862</v>
      </c>
      <c r="AB44" s="314">
        <v>43953</v>
      </c>
      <c r="AC44" s="6083"/>
    </row>
    <row r="45" spans="1:29" ht="27">
      <c r="A45" s="300">
        <v>8</v>
      </c>
      <c r="B45" s="332" t="s">
        <v>586</v>
      </c>
      <c r="C45" s="392" t="s">
        <v>511</v>
      </c>
      <c r="D45" s="332" t="s">
        <v>581</v>
      </c>
      <c r="E45" s="300" t="s">
        <v>524</v>
      </c>
      <c r="F45" s="381">
        <v>3.5</v>
      </c>
      <c r="G45" s="302" t="s">
        <v>516</v>
      </c>
      <c r="H45" s="302">
        <v>15</v>
      </c>
      <c r="I45" s="302" t="s">
        <v>516</v>
      </c>
      <c r="J45" s="382">
        <v>4.3</v>
      </c>
      <c r="K45" s="305">
        <f t="shared" si="4"/>
        <v>52.5</v>
      </c>
      <c r="L45" s="306">
        <f t="shared" si="6"/>
        <v>52.5</v>
      </c>
      <c r="M45" s="305">
        <f t="shared" si="5"/>
        <v>225.75</v>
      </c>
      <c r="N45" s="300">
        <v>1</v>
      </c>
      <c r="O45" s="383" t="s">
        <v>524</v>
      </c>
      <c r="P45" s="300" t="s">
        <v>496</v>
      </c>
      <c r="Q45" s="300" t="s">
        <v>496</v>
      </c>
      <c r="R45" s="300" t="s">
        <v>496</v>
      </c>
      <c r="S45" s="384" t="s">
        <v>587</v>
      </c>
      <c r="T45" s="385">
        <v>43763</v>
      </c>
      <c r="U45" s="385">
        <v>43814</v>
      </c>
      <c r="V45" s="335"/>
      <c r="W45" s="385">
        <v>44062</v>
      </c>
      <c r="X45" s="314" t="s">
        <v>496</v>
      </c>
      <c r="Y45" s="313" t="s">
        <v>568</v>
      </c>
      <c r="Z45" s="313">
        <v>43907</v>
      </c>
      <c r="AA45" s="314">
        <v>43862</v>
      </c>
      <c r="AB45" s="314">
        <v>43953</v>
      </c>
      <c r="AC45" s="6084"/>
    </row>
    <row r="46" spans="1:29" s="329" customFormat="1" ht="24.75" customHeight="1">
      <c r="A46" s="286"/>
      <c r="B46" s="319" t="s">
        <v>588</v>
      </c>
      <c r="C46" s="319"/>
      <c r="D46" s="319" t="s">
        <v>589</v>
      </c>
      <c r="E46" s="286"/>
      <c r="F46" s="320"/>
      <c r="G46" s="321"/>
      <c r="H46" s="322"/>
      <c r="I46" s="321"/>
      <c r="J46" s="323"/>
      <c r="K46" s="324">
        <f>SUM(K38:K45)</f>
        <v>1278.3799999999999</v>
      </c>
      <c r="L46" s="324">
        <f>SUM(L38:L45)</f>
        <v>3706.66</v>
      </c>
      <c r="M46" s="324">
        <f>SUM(M38:M45)</f>
        <v>20344.258000000002</v>
      </c>
      <c r="N46" s="286"/>
      <c r="O46" s="325"/>
      <c r="P46" s="325"/>
      <c r="Q46" s="325"/>
      <c r="R46" s="286"/>
      <c r="S46" s="390"/>
      <c r="T46" s="326"/>
      <c r="U46" s="326"/>
      <c r="V46" s="326"/>
      <c r="W46" s="326"/>
      <c r="X46" s="327"/>
      <c r="Y46" s="327"/>
      <c r="Z46" s="327"/>
      <c r="AA46" s="327"/>
      <c r="AB46" s="327"/>
      <c r="AC46" s="328"/>
    </row>
    <row r="47" spans="1:29" ht="24.75" customHeight="1">
      <c r="A47" s="300">
        <v>1</v>
      </c>
      <c r="B47" s="332" t="s">
        <v>590</v>
      </c>
      <c r="C47" s="332" t="s">
        <v>591</v>
      </c>
      <c r="D47" s="332" t="s">
        <v>592</v>
      </c>
      <c r="E47" s="300" t="s">
        <v>524</v>
      </c>
      <c r="F47" s="381">
        <v>7.5</v>
      </c>
      <c r="G47" s="302" t="s">
        <v>516</v>
      </c>
      <c r="H47" s="302">
        <v>115</v>
      </c>
      <c r="I47" s="302" t="s">
        <v>516</v>
      </c>
      <c r="J47" s="382">
        <v>30</v>
      </c>
      <c r="K47" s="305">
        <f>F47*H47</f>
        <v>862.5</v>
      </c>
      <c r="L47" s="306">
        <f>K47*N47</f>
        <v>2587.5</v>
      </c>
      <c r="M47" s="305">
        <f>F47*H47*J47</f>
        <v>25875</v>
      </c>
      <c r="N47" s="300">
        <v>3</v>
      </c>
      <c r="O47" s="383" t="s">
        <v>524</v>
      </c>
      <c r="P47" s="300" t="s">
        <v>496</v>
      </c>
      <c r="Q47" s="300" t="s">
        <v>496</v>
      </c>
      <c r="R47" s="300" t="s">
        <v>496</v>
      </c>
      <c r="S47" s="386" t="s">
        <v>593</v>
      </c>
      <c r="T47" s="385">
        <v>43757</v>
      </c>
      <c r="U47" s="385">
        <v>43808</v>
      </c>
      <c r="V47" s="335"/>
      <c r="W47" s="385">
        <v>44147</v>
      </c>
      <c r="X47" s="314" t="s">
        <v>511</v>
      </c>
      <c r="Y47" s="313" t="s">
        <v>594</v>
      </c>
      <c r="Z47" s="313">
        <v>43892</v>
      </c>
      <c r="AA47" s="313">
        <v>43785</v>
      </c>
      <c r="AB47" s="314">
        <v>43983</v>
      </c>
      <c r="AC47" s="393" t="s">
        <v>595</v>
      </c>
    </row>
    <row r="48" spans="1:29" s="329" customFormat="1" ht="24.75" customHeight="1">
      <c r="A48" s="286"/>
      <c r="B48" s="319" t="s">
        <v>531</v>
      </c>
      <c r="C48" s="319"/>
      <c r="D48" s="319" t="s">
        <v>592</v>
      </c>
      <c r="E48" s="286"/>
      <c r="F48" s="320"/>
      <c r="G48" s="321"/>
      <c r="H48" s="322"/>
      <c r="I48" s="321"/>
      <c r="J48" s="323"/>
      <c r="K48" s="324">
        <f>SUM(K47)</f>
        <v>862.5</v>
      </c>
      <c r="L48" s="324">
        <f>SUM(L47)</f>
        <v>2587.5</v>
      </c>
      <c r="M48" s="324">
        <f>SUM(M47)</f>
        <v>25875</v>
      </c>
      <c r="N48" s="286"/>
      <c r="O48" s="325"/>
      <c r="P48" s="325"/>
      <c r="Q48" s="325"/>
      <c r="R48" s="286"/>
      <c r="S48" s="390"/>
      <c r="T48" s="326"/>
      <c r="U48" s="326"/>
      <c r="V48" s="326"/>
      <c r="W48" s="326"/>
      <c r="X48" s="327"/>
      <c r="Y48" s="327"/>
      <c r="Z48" s="327"/>
      <c r="AA48" s="327"/>
      <c r="AB48" s="327"/>
      <c r="AC48" s="328"/>
    </row>
    <row r="49" spans="1:29" s="347" customFormat="1" ht="24.75" customHeight="1">
      <c r="A49" s="336" t="s">
        <v>532</v>
      </c>
      <c r="B49" s="337"/>
      <c r="C49" s="337"/>
      <c r="D49" s="338"/>
      <c r="E49" s="338"/>
      <c r="F49" s="339"/>
      <c r="G49" s="340"/>
      <c r="H49" s="341"/>
      <c r="I49" s="340"/>
      <c r="J49" s="342"/>
      <c r="K49" s="343">
        <f>SUM(K37,K46,K48)</f>
        <v>3658.48</v>
      </c>
      <c r="L49" s="343">
        <f>SUM(L37,L46,L48)</f>
        <v>9925.5499999999993</v>
      </c>
      <c r="M49" s="343">
        <f>SUM(M37,M46,M48)</f>
        <v>63201.321000000004</v>
      </c>
      <c r="N49" s="338"/>
      <c r="O49" s="344"/>
      <c r="P49" s="344"/>
      <c r="Q49" s="344"/>
      <c r="R49" s="338"/>
      <c r="S49" s="394"/>
      <c r="T49" s="345"/>
      <c r="U49" s="345"/>
      <c r="V49" s="345"/>
      <c r="W49" s="345"/>
      <c r="X49" s="345"/>
      <c r="Y49" s="345"/>
      <c r="Z49" s="345"/>
      <c r="AA49" s="345"/>
      <c r="AB49" s="345"/>
      <c r="AC49" s="346"/>
    </row>
    <row r="50" spans="1:29" ht="24.75" customHeight="1">
      <c r="A50" s="395" t="s">
        <v>596</v>
      </c>
      <c r="B50" s="396"/>
      <c r="C50" s="396"/>
      <c r="D50" s="397"/>
      <c r="E50" s="398"/>
      <c r="F50" s="399"/>
      <c r="G50" s="400"/>
      <c r="H50" s="400"/>
      <c r="I50" s="400"/>
      <c r="J50" s="401"/>
      <c r="K50" s="402"/>
      <c r="L50" s="402"/>
      <c r="M50" s="402"/>
      <c r="N50" s="398"/>
      <c r="O50" s="403"/>
      <c r="P50" s="403"/>
      <c r="Q50" s="403"/>
      <c r="R50" s="404"/>
      <c r="S50" s="405"/>
      <c r="T50" s="406"/>
      <c r="U50" s="406"/>
      <c r="V50" s="406"/>
      <c r="W50" s="406"/>
      <c r="X50" s="406"/>
      <c r="Y50" s="406"/>
      <c r="Z50" s="406"/>
      <c r="AA50" s="406"/>
      <c r="AB50" s="406"/>
      <c r="AC50" s="404"/>
    </row>
    <row r="51" spans="1:29" ht="81">
      <c r="A51" s="300">
        <v>1</v>
      </c>
      <c r="B51" s="332" t="s">
        <v>597</v>
      </c>
      <c r="C51" s="299" t="s">
        <v>598</v>
      </c>
      <c r="D51" s="298" t="s">
        <v>599</v>
      </c>
      <c r="E51" s="300" t="s">
        <v>523</v>
      </c>
      <c r="F51" s="381">
        <v>10</v>
      </c>
      <c r="G51" s="302" t="s">
        <v>516</v>
      </c>
      <c r="H51" s="302">
        <v>206.7</v>
      </c>
      <c r="I51" s="302" t="s">
        <v>494</v>
      </c>
      <c r="J51" s="382">
        <v>20.5</v>
      </c>
      <c r="K51" s="305">
        <f t="shared" ref="K51:K56" si="7">F51*H51</f>
        <v>2067</v>
      </c>
      <c r="L51" s="306">
        <f t="shared" ref="L51:L56" si="8">K51*N51</f>
        <v>10335</v>
      </c>
      <c r="M51" s="305">
        <f t="shared" ref="M51:M56" si="9">F51*H51*J51</f>
        <v>42373.5</v>
      </c>
      <c r="N51" s="300">
        <v>5</v>
      </c>
      <c r="O51" s="383" t="s">
        <v>523</v>
      </c>
      <c r="P51" s="300" t="s">
        <v>511</v>
      </c>
      <c r="Q51" s="300" t="s">
        <v>496</v>
      </c>
      <c r="R51" s="300" t="s">
        <v>511</v>
      </c>
      <c r="S51" s="384" t="s">
        <v>600</v>
      </c>
      <c r="T51" s="385">
        <v>43818</v>
      </c>
      <c r="U51" s="385">
        <v>43869</v>
      </c>
      <c r="V51" s="335"/>
      <c r="W51" s="385">
        <v>44132</v>
      </c>
      <c r="X51" s="314">
        <f>Y51-30</f>
        <v>43775</v>
      </c>
      <c r="Y51" s="313">
        <v>43805</v>
      </c>
      <c r="Z51" s="313">
        <v>44191</v>
      </c>
      <c r="AA51" s="313">
        <v>43815</v>
      </c>
      <c r="AB51" s="313">
        <v>43900</v>
      </c>
      <c r="AC51" s="393" t="s">
        <v>595</v>
      </c>
    </row>
    <row r="52" spans="1:29" ht="33">
      <c r="A52" s="300">
        <v>2</v>
      </c>
      <c r="B52" s="332" t="s">
        <v>601</v>
      </c>
      <c r="C52" s="299" t="s">
        <v>602</v>
      </c>
      <c r="D52" s="298" t="s">
        <v>599</v>
      </c>
      <c r="E52" s="300" t="s">
        <v>524</v>
      </c>
      <c r="F52" s="381">
        <v>3</v>
      </c>
      <c r="G52" s="302" t="s">
        <v>494</v>
      </c>
      <c r="H52" s="302">
        <v>24</v>
      </c>
      <c r="I52" s="302" t="s">
        <v>516</v>
      </c>
      <c r="J52" s="382">
        <v>9</v>
      </c>
      <c r="K52" s="305">
        <f t="shared" si="7"/>
        <v>72</v>
      </c>
      <c r="L52" s="306">
        <f t="shared" si="8"/>
        <v>288</v>
      </c>
      <c r="M52" s="305">
        <f t="shared" si="9"/>
        <v>648</v>
      </c>
      <c r="N52" s="300">
        <v>4</v>
      </c>
      <c r="O52" s="300" t="s">
        <v>496</v>
      </c>
      <c r="P52" s="300" t="s">
        <v>496</v>
      </c>
      <c r="Q52" s="300" t="s">
        <v>511</v>
      </c>
      <c r="R52" s="300" t="s">
        <v>496</v>
      </c>
      <c r="S52" s="300" t="s">
        <v>496</v>
      </c>
      <c r="T52" s="366" t="s">
        <v>603</v>
      </c>
      <c r="U52" s="366" t="s">
        <v>603</v>
      </c>
      <c r="V52" s="366" t="s">
        <v>520</v>
      </c>
      <c r="W52" s="366" t="s">
        <v>520</v>
      </c>
      <c r="X52" s="313" t="s">
        <v>496</v>
      </c>
      <c r="Y52" s="313">
        <v>43803</v>
      </c>
      <c r="Z52" s="313">
        <v>43843</v>
      </c>
      <c r="AA52" s="313">
        <v>43815</v>
      </c>
      <c r="AB52" s="313">
        <v>43900</v>
      </c>
      <c r="AC52" s="335"/>
    </row>
    <row r="53" spans="1:29" ht="24.75" customHeight="1">
      <c r="A53" s="300">
        <v>3</v>
      </c>
      <c r="B53" s="332" t="s">
        <v>604</v>
      </c>
      <c r="C53" s="332" t="s">
        <v>584</v>
      </c>
      <c r="D53" s="298" t="s">
        <v>484</v>
      </c>
      <c r="E53" s="300" t="s">
        <v>524</v>
      </c>
      <c r="F53" s="381">
        <v>3</v>
      </c>
      <c r="G53" s="302" t="s">
        <v>516</v>
      </c>
      <c r="H53" s="302">
        <v>18</v>
      </c>
      <c r="I53" s="302" t="s">
        <v>516</v>
      </c>
      <c r="J53" s="382">
        <v>5.5</v>
      </c>
      <c r="K53" s="305">
        <f t="shared" si="7"/>
        <v>54</v>
      </c>
      <c r="L53" s="306">
        <f t="shared" si="8"/>
        <v>162</v>
      </c>
      <c r="M53" s="305">
        <f t="shared" si="9"/>
        <v>297</v>
      </c>
      <c r="N53" s="300">
        <v>3</v>
      </c>
      <c r="O53" s="300" t="s">
        <v>496</v>
      </c>
      <c r="P53" s="300" t="s">
        <v>496</v>
      </c>
      <c r="Q53" s="300" t="s">
        <v>496</v>
      </c>
      <c r="R53" s="300" t="s">
        <v>496</v>
      </c>
      <c r="S53" s="300" t="s">
        <v>511</v>
      </c>
      <c r="T53" s="366" t="s">
        <v>520</v>
      </c>
      <c r="U53" s="366" t="s">
        <v>603</v>
      </c>
      <c r="V53" s="366" t="s">
        <v>520</v>
      </c>
      <c r="W53" s="366" t="s">
        <v>603</v>
      </c>
      <c r="X53" s="313" t="s">
        <v>511</v>
      </c>
      <c r="Y53" s="313">
        <v>43803</v>
      </c>
      <c r="Z53" s="313">
        <v>43843</v>
      </c>
      <c r="AA53" s="313">
        <v>43815</v>
      </c>
      <c r="AB53" s="313">
        <v>43900</v>
      </c>
      <c r="AC53" s="335"/>
    </row>
    <row r="54" spans="1:29" ht="33">
      <c r="A54" s="300">
        <v>4</v>
      </c>
      <c r="B54" s="332" t="s">
        <v>605</v>
      </c>
      <c r="C54" s="299" t="s">
        <v>606</v>
      </c>
      <c r="D54" s="298" t="s">
        <v>484</v>
      </c>
      <c r="E54" s="300" t="s">
        <v>523</v>
      </c>
      <c r="F54" s="381">
        <v>4</v>
      </c>
      <c r="G54" s="302" t="s">
        <v>494</v>
      </c>
      <c r="H54" s="302">
        <v>52</v>
      </c>
      <c r="I54" s="302" t="s">
        <v>516</v>
      </c>
      <c r="J54" s="382">
        <v>10.199999999999999</v>
      </c>
      <c r="K54" s="305">
        <f t="shared" si="7"/>
        <v>208</v>
      </c>
      <c r="L54" s="306">
        <f t="shared" si="8"/>
        <v>1040</v>
      </c>
      <c r="M54" s="305">
        <f t="shared" si="9"/>
        <v>2121.6</v>
      </c>
      <c r="N54" s="300">
        <v>5</v>
      </c>
      <c r="O54" s="300" t="s">
        <v>496</v>
      </c>
      <c r="P54" s="300" t="s">
        <v>511</v>
      </c>
      <c r="Q54" s="300" t="s">
        <v>511</v>
      </c>
      <c r="R54" s="300" t="s">
        <v>496</v>
      </c>
      <c r="S54" s="300" t="s">
        <v>511</v>
      </c>
      <c r="T54" s="366" t="s">
        <v>520</v>
      </c>
      <c r="U54" s="366" t="s">
        <v>603</v>
      </c>
      <c r="V54" s="366" t="s">
        <v>603</v>
      </c>
      <c r="W54" s="366" t="s">
        <v>520</v>
      </c>
      <c r="X54" s="313" t="s">
        <v>496</v>
      </c>
      <c r="Y54" s="313">
        <v>43817</v>
      </c>
      <c r="Z54" s="313">
        <v>43858</v>
      </c>
      <c r="AA54" s="313">
        <v>43815</v>
      </c>
      <c r="AB54" s="313">
        <v>43900</v>
      </c>
      <c r="AC54" s="335"/>
    </row>
    <row r="55" spans="1:29" ht="24.75" customHeight="1">
      <c r="A55" s="300">
        <v>5</v>
      </c>
      <c r="B55" s="332" t="s">
        <v>607</v>
      </c>
      <c r="C55" s="387" t="s">
        <v>496</v>
      </c>
      <c r="D55" s="298" t="s">
        <v>484</v>
      </c>
      <c r="E55" s="300" t="s">
        <v>524</v>
      </c>
      <c r="F55" s="381">
        <v>25.5</v>
      </c>
      <c r="G55" s="302" t="s">
        <v>494</v>
      </c>
      <c r="H55" s="302">
        <v>4.5</v>
      </c>
      <c r="I55" s="302" t="s">
        <v>516</v>
      </c>
      <c r="J55" s="382">
        <v>2.2999999999999998</v>
      </c>
      <c r="K55" s="305">
        <f t="shared" si="7"/>
        <v>114.75</v>
      </c>
      <c r="L55" s="306">
        <f t="shared" si="8"/>
        <v>229.5</v>
      </c>
      <c r="M55" s="305">
        <f t="shared" si="9"/>
        <v>263.92499999999995</v>
      </c>
      <c r="N55" s="300">
        <v>2</v>
      </c>
      <c r="O55" s="300" t="s">
        <v>511</v>
      </c>
      <c r="P55" s="300" t="s">
        <v>496</v>
      </c>
      <c r="Q55" s="300" t="s">
        <v>496</v>
      </c>
      <c r="R55" s="300" t="s">
        <v>511</v>
      </c>
      <c r="S55" s="300" t="s">
        <v>511</v>
      </c>
      <c r="T55" s="366" t="s">
        <v>520</v>
      </c>
      <c r="U55" s="366" t="s">
        <v>520</v>
      </c>
      <c r="V55" s="366" t="s">
        <v>520</v>
      </c>
      <c r="W55" s="366" t="s">
        <v>520</v>
      </c>
      <c r="X55" s="313" t="s">
        <v>511</v>
      </c>
      <c r="Y55" s="313">
        <v>43796</v>
      </c>
      <c r="Z55" s="313">
        <v>43858</v>
      </c>
      <c r="AA55" s="313">
        <v>43815</v>
      </c>
      <c r="AB55" s="313">
        <v>43900</v>
      </c>
      <c r="AC55" s="335"/>
    </row>
    <row r="56" spans="1:29" ht="24.75" customHeight="1">
      <c r="A56" s="300">
        <v>6</v>
      </c>
      <c r="B56" s="332" t="s">
        <v>608</v>
      </c>
      <c r="C56" s="391" t="s">
        <v>609</v>
      </c>
      <c r="D56" s="298" t="s">
        <v>599</v>
      </c>
      <c r="E56" s="300" t="s">
        <v>523</v>
      </c>
      <c r="F56" s="381">
        <v>6</v>
      </c>
      <c r="G56" s="302" t="s">
        <v>516</v>
      </c>
      <c r="H56" s="302">
        <v>7</v>
      </c>
      <c r="I56" s="302" t="s">
        <v>494</v>
      </c>
      <c r="J56" s="382">
        <v>11.7</v>
      </c>
      <c r="K56" s="305">
        <f t="shared" si="7"/>
        <v>42</v>
      </c>
      <c r="L56" s="306">
        <f t="shared" si="8"/>
        <v>84</v>
      </c>
      <c r="M56" s="305">
        <f t="shared" si="9"/>
        <v>491.4</v>
      </c>
      <c r="N56" s="300">
        <v>2</v>
      </c>
      <c r="O56" s="300" t="s">
        <v>511</v>
      </c>
      <c r="P56" s="300" t="s">
        <v>511</v>
      </c>
      <c r="Q56" s="300" t="s">
        <v>511</v>
      </c>
      <c r="R56" s="300" t="s">
        <v>511</v>
      </c>
      <c r="S56" s="300" t="s">
        <v>511</v>
      </c>
      <c r="T56" s="366" t="s">
        <v>520</v>
      </c>
      <c r="U56" s="366" t="s">
        <v>603</v>
      </c>
      <c r="V56" s="366" t="s">
        <v>603</v>
      </c>
      <c r="W56" s="366" t="s">
        <v>520</v>
      </c>
      <c r="X56" s="313" t="s">
        <v>496</v>
      </c>
      <c r="Y56" s="407">
        <v>43819</v>
      </c>
      <c r="Z56" s="313">
        <v>43858</v>
      </c>
      <c r="AA56" s="313">
        <v>43815</v>
      </c>
      <c r="AB56" s="313">
        <v>43900</v>
      </c>
      <c r="AC56" s="335"/>
    </row>
    <row r="57" spans="1:29" s="329" customFormat="1" ht="24.75" customHeight="1">
      <c r="A57" s="286"/>
      <c r="B57" s="319" t="s">
        <v>531</v>
      </c>
      <c r="C57" s="319"/>
      <c r="D57" s="319" t="s">
        <v>564</v>
      </c>
      <c r="E57" s="286"/>
      <c r="F57" s="320"/>
      <c r="G57" s="321"/>
      <c r="H57" s="322"/>
      <c r="I57" s="321"/>
      <c r="J57" s="323"/>
      <c r="K57" s="324">
        <f>SUM(K51:K56)</f>
        <v>2557.75</v>
      </c>
      <c r="L57" s="324">
        <f>SUM(L51:L56)</f>
        <v>12138.5</v>
      </c>
      <c r="M57" s="324">
        <f>SUM(M51:M56)</f>
        <v>46195.425000000003</v>
      </c>
      <c r="N57" s="286"/>
      <c r="O57" s="325"/>
      <c r="P57" s="325"/>
      <c r="Q57" s="325"/>
      <c r="R57" s="286"/>
      <c r="S57" s="390"/>
      <c r="T57" s="326"/>
      <c r="U57" s="326"/>
      <c r="V57" s="326"/>
      <c r="W57" s="326"/>
      <c r="X57" s="327"/>
      <c r="Y57" s="327"/>
      <c r="Z57" s="327"/>
      <c r="AA57" s="327"/>
      <c r="AB57" s="327"/>
      <c r="AC57" s="328"/>
    </row>
    <row r="58" spans="1:29" ht="49.5">
      <c r="A58" s="300">
        <v>1</v>
      </c>
      <c r="B58" s="332" t="s">
        <v>610</v>
      </c>
      <c r="C58" s="299" t="s">
        <v>539</v>
      </c>
      <c r="D58" s="332" t="s">
        <v>500</v>
      </c>
      <c r="E58" s="300" t="s">
        <v>523</v>
      </c>
      <c r="F58" s="381">
        <v>6</v>
      </c>
      <c r="G58" s="302" t="s">
        <v>516</v>
      </c>
      <c r="H58" s="302">
        <v>159.5</v>
      </c>
      <c r="I58" s="302" t="s">
        <v>494</v>
      </c>
      <c r="J58" s="382">
        <v>16.100000000000001</v>
      </c>
      <c r="K58" s="305">
        <f t="shared" ref="K58:K63" si="10">F58*H58</f>
        <v>957</v>
      </c>
      <c r="L58" s="306">
        <f t="shared" ref="L58:L63" si="11">K58*N58</f>
        <v>6699</v>
      </c>
      <c r="M58" s="305">
        <f t="shared" ref="M58:M63" si="12">F58*H58*J58</f>
        <v>15407.7</v>
      </c>
      <c r="N58" s="300">
        <v>7</v>
      </c>
      <c r="O58" s="383" t="s">
        <v>523</v>
      </c>
      <c r="P58" s="300" t="s">
        <v>511</v>
      </c>
      <c r="Q58" s="300" t="s">
        <v>511</v>
      </c>
      <c r="R58" s="300" t="s">
        <v>496</v>
      </c>
      <c r="S58" s="300" t="s">
        <v>511</v>
      </c>
      <c r="T58" s="366" t="s">
        <v>520</v>
      </c>
      <c r="U58" s="366" t="s">
        <v>520</v>
      </c>
      <c r="V58" s="366" t="s">
        <v>603</v>
      </c>
      <c r="W58" s="366" t="s">
        <v>520</v>
      </c>
      <c r="X58" s="313" t="s">
        <v>511</v>
      </c>
      <c r="Y58" s="313">
        <v>43798</v>
      </c>
      <c r="Z58" s="313">
        <v>43836</v>
      </c>
      <c r="AA58" s="313">
        <v>43815</v>
      </c>
      <c r="AB58" s="313">
        <v>43900</v>
      </c>
      <c r="AC58" s="393"/>
    </row>
    <row r="59" spans="1:29" ht="33">
      <c r="A59" s="300">
        <v>2</v>
      </c>
      <c r="B59" s="332" t="s">
        <v>611</v>
      </c>
      <c r="C59" s="391" t="s">
        <v>575</v>
      </c>
      <c r="D59" s="332" t="s">
        <v>500</v>
      </c>
      <c r="E59" s="300" t="s">
        <v>523</v>
      </c>
      <c r="F59" s="381">
        <v>2</v>
      </c>
      <c r="G59" s="302" t="s">
        <v>494</v>
      </c>
      <c r="H59" s="302">
        <v>15</v>
      </c>
      <c r="I59" s="302" t="s">
        <v>494</v>
      </c>
      <c r="J59" s="382">
        <v>9</v>
      </c>
      <c r="K59" s="408">
        <f t="shared" si="10"/>
        <v>30</v>
      </c>
      <c r="L59" s="408">
        <f t="shared" si="11"/>
        <v>60</v>
      </c>
      <c r="M59" s="408">
        <f t="shared" si="12"/>
        <v>270</v>
      </c>
      <c r="N59" s="300">
        <v>2</v>
      </c>
      <c r="O59" s="300" t="s">
        <v>511</v>
      </c>
      <c r="P59" s="300" t="s">
        <v>511</v>
      </c>
      <c r="Q59" s="300" t="s">
        <v>511</v>
      </c>
      <c r="R59" s="300" t="s">
        <v>511</v>
      </c>
      <c r="S59" s="300" t="s">
        <v>511</v>
      </c>
      <c r="T59" s="366" t="s">
        <v>520</v>
      </c>
      <c r="U59" s="366" t="s">
        <v>520</v>
      </c>
      <c r="V59" s="366" t="s">
        <v>603</v>
      </c>
      <c r="W59" s="366" t="s">
        <v>520</v>
      </c>
      <c r="X59" s="313" t="s">
        <v>496</v>
      </c>
      <c r="Y59" s="313">
        <v>43789</v>
      </c>
      <c r="Z59" s="313">
        <v>43852</v>
      </c>
      <c r="AA59" s="313">
        <v>43815</v>
      </c>
      <c r="AB59" s="313">
        <v>43900</v>
      </c>
      <c r="AC59" s="335"/>
    </row>
    <row r="60" spans="1:29" ht="33">
      <c r="A60" s="300">
        <v>3</v>
      </c>
      <c r="B60" s="332" t="s">
        <v>604</v>
      </c>
      <c r="C60" s="299" t="s">
        <v>602</v>
      </c>
      <c r="D60" s="332" t="s">
        <v>500</v>
      </c>
      <c r="E60" s="300" t="s">
        <v>524</v>
      </c>
      <c r="F60" s="381">
        <v>3</v>
      </c>
      <c r="G60" s="302" t="s">
        <v>516</v>
      </c>
      <c r="H60" s="302">
        <v>15</v>
      </c>
      <c r="I60" s="302" t="s">
        <v>494</v>
      </c>
      <c r="J60" s="382">
        <v>11</v>
      </c>
      <c r="K60" s="408">
        <f t="shared" si="10"/>
        <v>45</v>
      </c>
      <c r="L60" s="408">
        <f t="shared" si="11"/>
        <v>180</v>
      </c>
      <c r="M60" s="408">
        <f t="shared" si="12"/>
        <v>495</v>
      </c>
      <c r="N60" s="300">
        <v>4</v>
      </c>
      <c r="O60" s="300" t="s">
        <v>511</v>
      </c>
      <c r="P60" s="300" t="s">
        <v>496</v>
      </c>
      <c r="Q60" s="300" t="s">
        <v>511</v>
      </c>
      <c r="R60" s="300" t="s">
        <v>496</v>
      </c>
      <c r="S60" s="300" t="s">
        <v>511</v>
      </c>
      <c r="T60" s="366" t="s">
        <v>603</v>
      </c>
      <c r="U60" s="366" t="s">
        <v>603</v>
      </c>
      <c r="V60" s="366" t="s">
        <v>520</v>
      </c>
      <c r="W60" s="366" t="s">
        <v>603</v>
      </c>
      <c r="X60" s="313" t="s">
        <v>511</v>
      </c>
      <c r="Y60" s="313">
        <v>43782</v>
      </c>
      <c r="Z60" s="313">
        <v>43852</v>
      </c>
      <c r="AA60" s="313">
        <v>43815</v>
      </c>
      <c r="AB60" s="313">
        <v>43900</v>
      </c>
      <c r="AC60" s="335"/>
    </row>
    <row r="61" spans="1:29" ht="33">
      <c r="A61" s="300">
        <v>4</v>
      </c>
      <c r="B61" s="332" t="s">
        <v>605</v>
      </c>
      <c r="C61" s="299" t="s">
        <v>547</v>
      </c>
      <c r="D61" s="332" t="s">
        <v>581</v>
      </c>
      <c r="E61" s="300" t="s">
        <v>523</v>
      </c>
      <c r="F61" s="381">
        <v>2.2999999999999998</v>
      </c>
      <c r="G61" s="302" t="s">
        <v>494</v>
      </c>
      <c r="H61" s="302">
        <v>15</v>
      </c>
      <c r="I61" s="302" t="s">
        <v>494</v>
      </c>
      <c r="J61" s="382">
        <v>8.9</v>
      </c>
      <c r="K61" s="408">
        <f t="shared" si="10"/>
        <v>34.5</v>
      </c>
      <c r="L61" s="408">
        <f t="shared" si="11"/>
        <v>138</v>
      </c>
      <c r="M61" s="408">
        <f t="shared" si="12"/>
        <v>307.05</v>
      </c>
      <c r="N61" s="300">
        <v>4</v>
      </c>
      <c r="O61" s="300" t="s">
        <v>511</v>
      </c>
      <c r="P61" s="300" t="s">
        <v>511</v>
      </c>
      <c r="Q61" s="300" t="s">
        <v>496</v>
      </c>
      <c r="R61" s="300" t="s">
        <v>511</v>
      </c>
      <c r="S61" s="300" t="s">
        <v>511</v>
      </c>
      <c r="T61" s="366" t="s">
        <v>520</v>
      </c>
      <c r="U61" s="366" t="s">
        <v>520</v>
      </c>
      <c r="V61" s="366" t="s">
        <v>520</v>
      </c>
      <c r="W61" s="366" t="s">
        <v>520</v>
      </c>
      <c r="X61" s="313" t="s">
        <v>511</v>
      </c>
      <c r="Y61" s="313">
        <v>43783</v>
      </c>
      <c r="Z61" s="313">
        <v>43858</v>
      </c>
      <c r="AA61" s="313">
        <v>43815</v>
      </c>
      <c r="AB61" s="313">
        <v>43900</v>
      </c>
      <c r="AC61" s="335"/>
    </row>
    <row r="62" spans="1:29" ht="24.75" customHeight="1">
      <c r="A62" s="300">
        <v>5</v>
      </c>
      <c r="B62" s="332" t="s">
        <v>612</v>
      </c>
      <c r="C62" s="299" t="s">
        <v>580</v>
      </c>
      <c r="D62" s="332" t="s">
        <v>500</v>
      </c>
      <c r="E62" s="300" t="s">
        <v>524</v>
      </c>
      <c r="F62" s="381">
        <v>2</v>
      </c>
      <c r="G62" s="302" t="s">
        <v>494</v>
      </c>
      <c r="H62" s="302">
        <v>15</v>
      </c>
      <c r="I62" s="302" t="s">
        <v>494</v>
      </c>
      <c r="J62" s="382">
        <v>7.8</v>
      </c>
      <c r="K62" s="408">
        <f t="shared" si="10"/>
        <v>30</v>
      </c>
      <c r="L62" s="408">
        <f t="shared" si="11"/>
        <v>30</v>
      </c>
      <c r="M62" s="408">
        <f t="shared" si="12"/>
        <v>234</v>
      </c>
      <c r="N62" s="300">
        <v>1</v>
      </c>
      <c r="O62" s="300" t="s">
        <v>496</v>
      </c>
      <c r="P62" s="300" t="s">
        <v>511</v>
      </c>
      <c r="Q62" s="300" t="s">
        <v>511</v>
      </c>
      <c r="R62" s="300" t="s">
        <v>511</v>
      </c>
      <c r="S62" s="300" t="s">
        <v>511</v>
      </c>
      <c r="T62" s="366" t="s">
        <v>520</v>
      </c>
      <c r="U62" s="366" t="s">
        <v>520</v>
      </c>
      <c r="V62" s="366" t="s">
        <v>520</v>
      </c>
      <c r="W62" s="366" t="s">
        <v>603</v>
      </c>
      <c r="X62" s="313" t="s">
        <v>496</v>
      </c>
      <c r="Y62" s="313">
        <v>43818</v>
      </c>
      <c r="Z62" s="313">
        <v>43858</v>
      </c>
      <c r="AA62" s="313">
        <v>43815</v>
      </c>
      <c r="AB62" s="313">
        <v>43900</v>
      </c>
      <c r="AC62" s="335"/>
    </row>
    <row r="63" spans="1:29" ht="24.75" customHeight="1">
      <c r="A63" s="300">
        <v>6</v>
      </c>
      <c r="B63" s="332" t="s">
        <v>613</v>
      </c>
      <c r="C63" s="392" t="s">
        <v>511</v>
      </c>
      <c r="D63" s="332" t="s">
        <v>500</v>
      </c>
      <c r="E63" s="300" t="s">
        <v>523</v>
      </c>
      <c r="F63" s="381">
        <v>4.7</v>
      </c>
      <c r="G63" s="302" t="s">
        <v>516</v>
      </c>
      <c r="H63" s="302">
        <v>6.5</v>
      </c>
      <c r="I63" s="302" t="s">
        <v>516</v>
      </c>
      <c r="J63" s="382">
        <v>3.2</v>
      </c>
      <c r="K63" s="408">
        <f t="shared" si="10"/>
        <v>30.55</v>
      </c>
      <c r="L63" s="408">
        <f t="shared" si="11"/>
        <v>30.55</v>
      </c>
      <c r="M63" s="408">
        <f t="shared" si="12"/>
        <v>97.76</v>
      </c>
      <c r="N63" s="300">
        <v>1</v>
      </c>
      <c r="O63" s="300" t="s">
        <v>496</v>
      </c>
      <c r="P63" s="300" t="s">
        <v>511</v>
      </c>
      <c r="Q63" s="300" t="s">
        <v>511</v>
      </c>
      <c r="R63" s="300" t="s">
        <v>511</v>
      </c>
      <c r="S63" s="300" t="s">
        <v>511</v>
      </c>
      <c r="T63" s="366" t="s">
        <v>520</v>
      </c>
      <c r="U63" s="366" t="s">
        <v>520</v>
      </c>
      <c r="V63" s="366" t="s">
        <v>520</v>
      </c>
      <c r="W63" s="366" t="s">
        <v>520</v>
      </c>
      <c r="X63" s="313" t="s">
        <v>511</v>
      </c>
      <c r="Y63" s="313">
        <v>43819</v>
      </c>
      <c r="Z63" s="313">
        <v>43858</v>
      </c>
      <c r="AA63" s="313">
        <v>43815</v>
      </c>
      <c r="AB63" s="313">
        <v>43900</v>
      </c>
      <c r="AC63" s="335"/>
    </row>
    <row r="64" spans="1:29" s="329" customFormat="1" ht="24.75" customHeight="1">
      <c r="A64" s="286"/>
      <c r="B64" s="319" t="s">
        <v>531</v>
      </c>
      <c r="C64" s="319"/>
      <c r="D64" s="319" t="s">
        <v>589</v>
      </c>
      <c r="E64" s="286"/>
      <c r="F64" s="320"/>
      <c r="G64" s="321"/>
      <c r="H64" s="322"/>
      <c r="I64" s="321"/>
      <c r="J64" s="323"/>
      <c r="K64" s="324">
        <f>SUM(K58:K63)</f>
        <v>1127.05</v>
      </c>
      <c r="L64" s="324">
        <f>SUM(L58:L63)</f>
        <v>7137.55</v>
      </c>
      <c r="M64" s="324">
        <f>SUM(M58:M63)</f>
        <v>16811.509999999998</v>
      </c>
      <c r="N64" s="286"/>
      <c r="O64" s="325"/>
      <c r="P64" s="325"/>
      <c r="Q64" s="325"/>
      <c r="R64" s="286"/>
      <c r="S64" s="390"/>
      <c r="T64" s="326"/>
      <c r="U64" s="326"/>
      <c r="V64" s="326"/>
      <c r="W64" s="326"/>
      <c r="X64" s="327"/>
      <c r="Y64" s="327"/>
      <c r="Z64" s="327"/>
      <c r="AA64" s="327"/>
      <c r="AB64" s="327"/>
      <c r="AC64" s="328"/>
    </row>
    <row r="65" spans="1:29" ht="24.75" customHeight="1">
      <c r="A65" s="300">
        <v>1</v>
      </c>
      <c r="B65" s="332" t="s">
        <v>614</v>
      </c>
      <c r="C65" s="392" t="s">
        <v>511</v>
      </c>
      <c r="D65" s="332" t="s">
        <v>615</v>
      </c>
      <c r="E65" s="300" t="s">
        <v>523</v>
      </c>
      <c r="F65" s="381">
        <v>6</v>
      </c>
      <c r="G65" s="302" t="s">
        <v>494</v>
      </c>
      <c r="H65" s="302">
        <v>162</v>
      </c>
      <c r="I65" s="302" t="s">
        <v>494</v>
      </c>
      <c r="J65" s="382">
        <v>13.5</v>
      </c>
      <c r="K65" s="408">
        <f>F65*H65</f>
        <v>972</v>
      </c>
      <c r="L65" s="408">
        <f>K65*N65</f>
        <v>4860</v>
      </c>
      <c r="M65" s="408">
        <f>F65*H65*J65</f>
        <v>13122</v>
      </c>
      <c r="N65" s="300">
        <v>5</v>
      </c>
      <c r="O65" s="300" t="s">
        <v>511</v>
      </c>
      <c r="P65" s="300" t="s">
        <v>511</v>
      </c>
      <c r="Q65" s="300" t="s">
        <v>511</v>
      </c>
      <c r="R65" s="300" t="s">
        <v>511</v>
      </c>
      <c r="S65" s="300" t="s">
        <v>511</v>
      </c>
      <c r="T65" s="366" t="s">
        <v>520</v>
      </c>
      <c r="U65" s="366" t="s">
        <v>520</v>
      </c>
      <c r="V65" s="366" t="s">
        <v>520</v>
      </c>
      <c r="W65" s="366" t="s">
        <v>520</v>
      </c>
      <c r="X65" s="313"/>
      <c r="Y65" s="313">
        <v>43805</v>
      </c>
      <c r="Z65" s="313">
        <v>43871</v>
      </c>
      <c r="AA65" s="313">
        <v>43833</v>
      </c>
      <c r="AB65" s="313">
        <v>43953</v>
      </c>
      <c r="AC65" s="335"/>
    </row>
    <row r="66" spans="1:29" s="329" customFormat="1" ht="24.75" customHeight="1">
      <c r="A66" s="286"/>
      <c r="B66" s="319" t="s">
        <v>531</v>
      </c>
      <c r="C66" s="319"/>
      <c r="D66" s="319" t="s">
        <v>615</v>
      </c>
      <c r="E66" s="286"/>
      <c r="F66" s="320"/>
      <c r="G66" s="321"/>
      <c r="H66" s="322"/>
      <c r="I66" s="321"/>
      <c r="J66" s="323"/>
      <c r="K66" s="324">
        <f>SUM(K65)</f>
        <v>972</v>
      </c>
      <c r="L66" s="324">
        <f>SUM(L65)</f>
        <v>4860</v>
      </c>
      <c r="M66" s="324">
        <f>SUM(M65)</f>
        <v>13122</v>
      </c>
      <c r="N66" s="286"/>
      <c r="O66" s="324"/>
      <c r="P66" s="324"/>
      <c r="Q66" s="324"/>
      <c r="R66" s="286"/>
      <c r="S66" s="390"/>
      <c r="T66" s="324"/>
      <c r="U66" s="324"/>
      <c r="V66" s="324"/>
      <c r="W66" s="324"/>
      <c r="X66" s="409"/>
      <c r="Y66" s="409"/>
      <c r="Z66" s="409"/>
      <c r="AA66" s="409"/>
      <c r="AB66" s="409"/>
      <c r="AC66" s="328"/>
    </row>
    <row r="67" spans="1:29" s="347" customFormat="1" ht="24.75" customHeight="1">
      <c r="A67" s="336" t="s">
        <v>616</v>
      </c>
      <c r="B67" s="337"/>
      <c r="C67" s="337"/>
      <c r="D67" s="338"/>
      <c r="E67" s="338"/>
      <c r="F67" s="339"/>
      <c r="G67" s="340"/>
      <c r="H67" s="341"/>
      <c r="I67" s="340"/>
      <c r="J67" s="342"/>
      <c r="K67" s="343">
        <f>SUM(K57,K64,K66)</f>
        <v>4656.8</v>
      </c>
      <c r="L67" s="343">
        <f>SUM(L57,L64,L66)</f>
        <v>24136.05</v>
      </c>
      <c r="M67" s="343">
        <f>SUM(M57,M64,M66)</f>
        <v>76128.934999999998</v>
      </c>
      <c r="N67" s="338"/>
      <c r="O67" s="343"/>
      <c r="P67" s="343"/>
      <c r="Q67" s="343"/>
      <c r="R67" s="338"/>
      <c r="S67" s="394"/>
      <c r="T67" s="343"/>
      <c r="U67" s="343"/>
      <c r="V67" s="343"/>
      <c r="W67" s="343"/>
      <c r="X67" s="343"/>
      <c r="Y67" s="343"/>
      <c r="Z67" s="343"/>
      <c r="AA67" s="343"/>
      <c r="AB67" s="343"/>
      <c r="AC67" s="346"/>
    </row>
    <row r="68" spans="1:29" s="347" customFormat="1" ht="24.95" customHeight="1">
      <c r="A68" s="410" t="s">
        <v>617</v>
      </c>
      <c r="B68" s="411"/>
      <c r="C68" s="411"/>
      <c r="D68" s="412"/>
      <c r="E68" s="412"/>
      <c r="F68" s="413"/>
      <c r="G68" s="414"/>
      <c r="H68" s="415"/>
      <c r="I68" s="414"/>
      <c r="J68" s="416"/>
      <c r="K68" s="417">
        <f>K12+K23+K49+K67</f>
        <v>10910.86</v>
      </c>
      <c r="L68" s="417">
        <f>L12+L23+L49+L67</f>
        <v>40395.68</v>
      </c>
      <c r="M68" s="417">
        <f>M12+M23+M49+M67</f>
        <v>202932.27000000002</v>
      </c>
      <c r="N68" s="412"/>
      <c r="O68" s="417"/>
      <c r="P68" s="417"/>
      <c r="Q68" s="417"/>
      <c r="R68" s="412"/>
      <c r="S68" s="418"/>
      <c r="T68" s="417"/>
      <c r="U68" s="417"/>
      <c r="V68" s="417"/>
      <c r="W68" s="417"/>
      <c r="X68" s="417"/>
      <c r="Y68" s="417"/>
      <c r="Z68" s="417"/>
      <c r="AA68" s="417"/>
      <c r="AB68" s="417"/>
      <c r="AC68" s="419"/>
    </row>
    <row r="70" spans="1:29">
      <c r="K70" s="420"/>
      <c r="L70" s="420"/>
      <c r="M70" s="420"/>
      <c r="O70" s="420"/>
      <c r="P70" s="420"/>
      <c r="Q70" s="420"/>
      <c r="S70" s="420"/>
      <c r="T70" s="420"/>
      <c r="U70" s="420"/>
      <c r="V70" s="420"/>
      <c r="W70" s="420"/>
      <c r="X70" s="420"/>
      <c r="Y70" s="420"/>
      <c r="Z70" s="420"/>
      <c r="AA70" s="420"/>
      <c r="AB70" s="420"/>
    </row>
    <row r="71" spans="1:29">
      <c r="K71" s="420"/>
      <c r="L71" s="420"/>
      <c r="M71" s="420"/>
      <c r="O71" s="420"/>
      <c r="P71" s="420"/>
      <c r="Q71" s="420"/>
      <c r="S71" s="420"/>
      <c r="T71" s="420"/>
      <c r="U71" s="420"/>
      <c r="V71" s="420"/>
      <c r="W71" s="420"/>
      <c r="X71" s="420"/>
      <c r="Y71" s="420"/>
      <c r="Z71" s="420"/>
      <c r="AA71" s="420"/>
      <c r="AB71" s="420"/>
    </row>
    <row r="72" spans="1:29">
      <c r="K72" s="420"/>
      <c r="L72" s="420"/>
      <c r="M72" s="420"/>
      <c r="O72" s="420"/>
      <c r="P72" s="420"/>
      <c r="Q72" s="420"/>
      <c r="S72" s="420"/>
      <c r="T72" s="420"/>
      <c r="U72" s="420"/>
      <c r="V72" s="420"/>
      <c r="W72" s="420"/>
      <c r="X72" s="420"/>
      <c r="Y72" s="420"/>
      <c r="Z72" s="420"/>
      <c r="AA72" s="420"/>
      <c r="AB72" s="420"/>
    </row>
    <row r="73" spans="1:29">
      <c r="A73" s="145"/>
      <c r="B73" s="145"/>
      <c r="C73" s="145"/>
      <c r="D73" s="145"/>
      <c r="E73" s="145"/>
      <c r="F73" s="145"/>
      <c r="G73" s="145"/>
      <c r="H73" s="145"/>
      <c r="I73" s="145"/>
      <c r="J73" s="145"/>
      <c r="K73" s="145"/>
      <c r="L73" s="145"/>
      <c r="M73" s="145"/>
      <c r="N73" s="145"/>
      <c r="O73" s="145"/>
      <c r="P73" s="145"/>
      <c r="Q73" s="145"/>
      <c r="R73" s="145"/>
      <c r="S73" s="145"/>
      <c r="T73" s="145"/>
      <c r="U73" s="145"/>
      <c r="V73" s="145"/>
      <c r="W73" s="145"/>
      <c r="X73" s="145"/>
      <c r="Y73" s="145"/>
      <c r="Z73" s="145"/>
      <c r="AA73" s="145"/>
      <c r="AB73" s="145"/>
      <c r="AC73" s="145"/>
    </row>
    <row r="74" spans="1:29">
      <c r="D74" s="421"/>
    </row>
    <row r="75" spans="1:29">
      <c r="D75" s="421"/>
    </row>
    <row r="76" spans="1:29">
      <c r="D76" s="421"/>
    </row>
    <row r="77" spans="1:29">
      <c r="D77" s="421"/>
    </row>
    <row r="78" spans="1:29">
      <c r="D78" s="421"/>
    </row>
    <row r="79" spans="1:29">
      <c r="D79" s="421"/>
    </row>
    <row r="80" spans="1:29">
      <c r="D80" s="421"/>
    </row>
    <row r="96" s="281" customFormat="1" ht="16.5" customHeight="1"/>
  </sheetData>
  <autoFilter ref="A1:AC68">
    <filterColumn colId="0" showButton="0"/>
    <filterColumn colId="1" showButton="0"/>
    <filterColumn colId="2" showButton="0"/>
    <filterColumn colId="3" showButton="0"/>
    <filterColumn colId="4" hiddenButton="1"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hiddenButton="1" showButton="0"/>
    <filterColumn colId="15" hiddenButton="1" showButton="0"/>
    <filterColumn colId="16" hiddenButton="1" showButton="0"/>
    <filterColumn colId="17" hiddenButton="1" showButton="0"/>
    <filterColumn colId="18" hiddenButton="1" showButton="0"/>
    <filterColumn colId="19" hiddenButton="1" showButton="0"/>
    <filterColumn colId="20" hiddenButton="1" showButton="0"/>
    <filterColumn colId="21" hiddenButton="1" showButton="0"/>
    <filterColumn colId="22" hiddenButton="1" showButton="0"/>
    <filterColumn colId="23" hiddenButton="1" showButton="0"/>
    <filterColumn colId="24" hiddenButton="1" showButton="0"/>
    <filterColumn colId="25" hiddenButton="1" showButton="0"/>
    <filterColumn colId="26" hiddenButton="1" showButton="0"/>
    <filterColumn colId="27" showButton="0"/>
  </autoFilter>
  <mergeCells count="31">
    <mergeCell ref="Z4:Z5"/>
    <mergeCell ref="AA4:AA5"/>
    <mergeCell ref="AB4:AB5"/>
    <mergeCell ref="AC25:AC36"/>
    <mergeCell ref="AC38:AC45"/>
    <mergeCell ref="S4:S5"/>
    <mergeCell ref="T4:T5"/>
    <mergeCell ref="U4:U5"/>
    <mergeCell ref="V4:V5"/>
    <mergeCell ref="W4:W5"/>
    <mergeCell ref="L4:L5"/>
    <mergeCell ref="M4:M5"/>
    <mergeCell ref="O4:O5"/>
    <mergeCell ref="P4:P5"/>
    <mergeCell ref="Q4:Q5"/>
    <mergeCell ref="A1:AC1"/>
    <mergeCell ref="A3:A5"/>
    <mergeCell ref="B3:B5"/>
    <mergeCell ref="C3:C5"/>
    <mergeCell ref="D3:D5"/>
    <mergeCell ref="E3:E5"/>
    <mergeCell ref="F3:J3"/>
    <mergeCell ref="N3:N5"/>
    <mergeCell ref="O3:Q3"/>
    <mergeCell ref="R3:R5"/>
    <mergeCell ref="Y4:Y5"/>
    <mergeCell ref="S3:W3"/>
    <mergeCell ref="X3:X5"/>
    <mergeCell ref="AC3:AC5"/>
    <mergeCell ref="F4:J5"/>
    <mergeCell ref="K4:K5"/>
  </mergeCells>
  <phoneticPr fontId="6" type="noConversion"/>
  <pageMargins left="0.23622047244094491" right="0.23622047244094491" top="0.74803149606299213" bottom="0.74803149606299213" header="0.31496062992125984" footer="0.31496062992125984"/>
  <pageSetup paperSize="8" scale="55" fitToHeight="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pageSetUpPr fitToPage="1"/>
  </sheetPr>
  <dimension ref="A1:AC120"/>
  <sheetViews>
    <sheetView view="pageBreakPreview" zoomScale="55" zoomScaleNormal="100" zoomScaleSheetLayoutView="55" workbookViewId="0">
      <pane xSplit="2" ySplit="5" topLeftCell="C6" activePane="bottomRight" state="frozen"/>
      <selection activeCell="K22" sqref="K22"/>
      <selection pane="topRight" activeCell="K22" sqref="K22"/>
      <selection pane="bottomLeft" activeCell="K22" sqref="K22"/>
      <selection pane="bottomRight" activeCell="K22" sqref="K22"/>
    </sheetView>
  </sheetViews>
  <sheetFormatPr defaultRowHeight="16.5"/>
  <cols>
    <col min="1" max="1" width="6.25" style="281" customWidth="1"/>
    <col min="2" max="2" width="40.25" style="281" bestFit="1" customWidth="1"/>
    <col min="3" max="4" width="20.625" style="281" customWidth="1"/>
    <col min="5" max="5" width="10.125" style="281" customWidth="1"/>
    <col min="6" max="6" width="10.375" style="281" customWidth="1"/>
    <col min="7" max="7" width="5.375" style="281" bestFit="1" customWidth="1"/>
    <col min="8" max="8" width="3.5" style="281" bestFit="1" customWidth="1"/>
    <col min="9" max="9" width="6.625" style="281" bestFit="1" customWidth="1"/>
    <col min="10" max="10" width="3" style="281" customWidth="1"/>
    <col min="11" max="11" width="5.375" style="281" bestFit="1" customWidth="1"/>
    <col min="12" max="12" width="10.375" style="281" bestFit="1" customWidth="1"/>
    <col min="13" max="13" width="10.125" style="281" bestFit="1" customWidth="1"/>
    <col min="14" max="14" width="9.625" style="281" bestFit="1" customWidth="1"/>
    <col min="15" max="15" width="7.125" style="281" customWidth="1"/>
    <col min="16" max="16" width="6.875" style="281" bestFit="1" customWidth="1"/>
    <col min="17" max="17" width="9.125" style="281" bestFit="1" customWidth="1"/>
    <col min="18" max="18" width="10" style="281" bestFit="1" customWidth="1"/>
    <col min="19" max="19" width="10.875" style="281" bestFit="1" customWidth="1"/>
    <col min="20" max="20" width="24.625" style="281" bestFit="1" customWidth="1"/>
    <col min="21" max="22" width="13.125" style="281" customWidth="1"/>
    <col min="23" max="24" width="9.625" style="281" bestFit="1" customWidth="1"/>
    <col min="25" max="26" width="9.625" style="281" customWidth="1"/>
    <col min="27" max="28" width="11.125" style="281" customWidth="1"/>
    <col min="29" max="29" width="25" style="281" customWidth="1"/>
    <col min="30" max="16384" width="9" style="145"/>
  </cols>
  <sheetData>
    <row r="1" spans="1:29" ht="38.25">
      <c r="A1" s="6057" t="s">
        <v>618</v>
      </c>
      <c r="B1" s="6057"/>
      <c r="C1" s="6057"/>
      <c r="D1" s="6057"/>
      <c r="E1" s="6057"/>
      <c r="F1" s="6057"/>
      <c r="G1" s="6057"/>
      <c r="H1" s="6057"/>
      <c r="I1" s="6057"/>
      <c r="J1" s="6057"/>
      <c r="K1" s="6057"/>
      <c r="L1" s="6057"/>
      <c r="M1" s="6057"/>
      <c r="N1" s="6057"/>
      <c r="O1" s="6057"/>
      <c r="P1" s="6057"/>
      <c r="Q1" s="6057"/>
      <c r="R1" s="6057"/>
      <c r="S1" s="6057"/>
      <c r="T1" s="6057"/>
      <c r="U1" s="6057"/>
      <c r="V1" s="6057"/>
      <c r="W1" s="6057"/>
      <c r="X1" s="6057"/>
      <c r="Y1" s="6057"/>
      <c r="Z1" s="6057"/>
      <c r="AA1" s="6057"/>
      <c r="AB1" s="6057"/>
      <c r="AC1" s="6057"/>
    </row>
    <row r="2" spans="1:29" ht="33" customHeight="1">
      <c r="A2" s="278" t="s">
        <v>619</v>
      </c>
      <c r="B2" s="279"/>
      <c r="C2" s="279"/>
      <c r="D2" s="279"/>
      <c r="E2" s="280"/>
      <c r="G2" s="282"/>
      <c r="H2" s="283"/>
      <c r="AC2" s="284">
        <v>43810</v>
      </c>
    </row>
    <row r="3" spans="1:29" ht="24.95" customHeight="1">
      <c r="A3" s="6058" t="s">
        <v>441</v>
      </c>
      <c r="B3" s="6059" t="s">
        <v>442</v>
      </c>
      <c r="C3" s="6060" t="s">
        <v>620</v>
      </c>
      <c r="D3" s="6060" t="s">
        <v>621</v>
      </c>
      <c r="E3" s="6059" t="s">
        <v>444</v>
      </c>
      <c r="F3" s="6059" t="s">
        <v>622</v>
      </c>
      <c r="G3" s="6063" t="s">
        <v>446</v>
      </c>
      <c r="H3" s="6063"/>
      <c r="I3" s="6063"/>
      <c r="J3" s="6063"/>
      <c r="K3" s="6063"/>
      <c r="L3" s="285" t="s">
        <v>447</v>
      </c>
      <c r="M3" s="285" t="s">
        <v>448</v>
      </c>
      <c r="N3" s="286" t="s">
        <v>449</v>
      </c>
      <c r="O3" s="6064" t="s">
        <v>450</v>
      </c>
      <c r="P3" s="6067" t="s">
        <v>451</v>
      </c>
      <c r="Q3" s="6068"/>
      <c r="R3" s="6069"/>
      <c r="S3" s="6070" t="s">
        <v>452</v>
      </c>
      <c r="T3" s="6075" t="s">
        <v>453</v>
      </c>
      <c r="U3" s="6076"/>
      <c r="V3" s="6076"/>
      <c r="W3" s="6076"/>
      <c r="X3" s="6077"/>
      <c r="Y3" s="6073" t="s">
        <v>454</v>
      </c>
      <c r="Z3" s="6073" t="s">
        <v>623</v>
      </c>
      <c r="AA3" s="6073" t="s">
        <v>624</v>
      </c>
      <c r="AB3" s="6073" t="s">
        <v>625</v>
      </c>
      <c r="AC3" s="6067" t="s">
        <v>457</v>
      </c>
    </row>
    <row r="4" spans="1:29" ht="24.95" customHeight="1">
      <c r="A4" s="6058"/>
      <c r="B4" s="6058"/>
      <c r="C4" s="6061"/>
      <c r="D4" s="6061"/>
      <c r="E4" s="6058"/>
      <c r="F4" s="6058"/>
      <c r="G4" s="6063" t="s">
        <v>458</v>
      </c>
      <c r="H4" s="6063"/>
      <c r="I4" s="6063"/>
      <c r="J4" s="6063"/>
      <c r="K4" s="6063"/>
      <c r="L4" s="6058" t="s">
        <v>459</v>
      </c>
      <c r="M4" s="6058" t="s">
        <v>459</v>
      </c>
      <c r="N4" s="6058" t="s">
        <v>460</v>
      </c>
      <c r="O4" s="6065"/>
      <c r="P4" s="6058" t="s">
        <v>461</v>
      </c>
      <c r="Q4" s="6058" t="s">
        <v>462</v>
      </c>
      <c r="R4" s="6058" t="s">
        <v>463</v>
      </c>
      <c r="S4" s="6071"/>
      <c r="T4" s="6080" t="s">
        <v>464</v>
      </c>
      <c r="U4" s="6080" t="s">
        <v>465</v>
      </c>
      <c r="V4" s="6080" t="s">
        <v>466</v>
      </c>
      <c r="W4" s="6080" t="s">
        <v>467</v>
      </c>
      <c r="X4" s="6080" t="s">
        <v>468</v>
      </c>
      <c r="Y4" s="6078"/>
      <c r="Z4" s="6078"/>
      <c r="AA4" s="6078"/>
      <c r="AB4" s="6078"/>
      <c r="AC4" s="6079"/>
    </row>
    <row r="5" spans="1:29" ht="24.95" customHeight="1">
      <c r="A5" s="6058"/>
      <c r="B5" s="6058"/>
      <c r="C5" s="6062"/>
      <c r="D5" s="6062"/>
      <c r="E5" s="6058"/>
      <c r="F5" s="6058"/>
      <c r="G5" s="6063"/>
      <c r="H5" s="6063"/>
      <c r="I5" s="6063"/>
      <c r="J5" s="6063"/>
      <c r="K5" s="6063"/>
      <c r="L5" s="6058"/>
      <c r="M5" s="6058"/>
      <c r="N5" s="6058"/>
      <c r="O5" s="6066"/>
      <c r="P5" s="6058"/>
      <c r="Q5" s="6058"/>
      <c r="R5" s="6058"/>
      <c r="S5" s="6072"/>
      <c r="T5" s="6081"/>
      <c r="U5" s="6081"/>
      <c r="V5" s="6081"/>
      <c r="W5" s="6081"/>
      <c r="X5" s="6081"/>
      <c r="Y5" s="6074"/>
      <c r="Z5" s="6074"/>
      <c r="AA5" s="6074"/>
      <c r="AB5" s="6074"/>
      <c r="AC5" s="6079"/>
    </row>
    <row r="6" spans="1:29" ht="24.95" customHeight="1">
      <c r="A6" s="288" t="s">
        <v>471</v>
      </c>
      <c r="B6" s="289"/>
      <c r="C6" s="289"/>
      <c r="D6" s="289"/>
      <c r="E6" s="290"/>
      <c r="F6" s="291"/>
      <c r="G6" s="292"/>
      <c r="H6" s="293"/>
      <c r="I6" s="293"/>
      <c r="J6" s="293"/>
      <c r="K6" s="294"/>
      <c r="L6" s="295"/>
      <c r="M6" s="295"/>
      <c r="N6" s="295"/>
      <c r="O6" s="291"/>
      <c r="P6" s="295"/>
      <c r="Q6" s="295"/>
      <c r="R6" s="295"/>
      <c r="S6" s="291"/>
      <c r="T6" s="295"/>
      <c r="U6" s="295"/>
      <c r="V6" s="295"/>
      <c r="W6" s="295"/>
      <c r="X6" s="295"/>
      <c r="Y6" s="295"/>
      <c r="Z6" s="295"/>
      <c r="AA6" s="295"/>
      <c r="AB6" s="295"/>
      <c r="AC6" s="296"/>
    </row>
    <row r="7" spans="1:29" ht="24.95" customHeight="1">
      <c r="A7" s="6085">
        <v>1</v>
      </c>
      <c r="B7" s="6090" t="s">
        <v>626</v>
      </c>
      <c r="C7" s="6094" t="str">
        <f>'[147]PKG-3 Location Map , 인허가 진행 현황'!M58</f>
        <v>건축허가 2차</v>
      </c>
      <c r="D7" s="6090" t="s">
        <v>627</v>
      </c>
      <c r="E7" s="6090" t="s">
        <v>628</v>
      </c>
      <c r="F7" s="300" t="s">
        <v>476</v>
      </c>
      <c r="G7" s="422">
        <v>24</v>
      </c>
      <c r="H7" s="302" t="s">
        <v>475</v>
      </c>
      <c r="I7" s="423">
        <v>78</v>
      </c>
      <c r="J7" s="302" t="s">
        <v>475</v>
      </c>
      <c r="K7" s="424">
        <v>2.7</v>
      </c>
      <c r="L7" s="425">
        <v>1872</v>
      </c>
      <c r="M7" s="426">
        <v>1872</v>
      </c>
      <c r="N7" s="425">
        <v>5054.3999999999996</v>
      </c>
      <c r="O7" s="427" t="s">
        <v>629</v>
      </c>
      <c r="P7" s="305" t="s">
        <v>476</v>
      </c>
      <c r="Q7" s="306" t="s">
        <v>476</v>
      </c>
      <c r="R7" s="305" t="s">
        <v>476</v>
      </c>
      <c r="S7" s="300" t="s">
        <v>498</v>
      </c>
      <c r="T7" s="360" t="s">
        <v>630</v>
      </c>
      <c r="U7" s="428"/>
      <c r="V7" s="428"/>
      <c r="W7" s="428"/>
      <c r="X7" s="428"/>
      <c r="Y7" s="429"/>
      <c r="Z7" s="429"/>
      <c r="AA7" s="429"/>
      <c r="AB7" s="429"/>
      <c r="AC7" s="316"/>
    </row>
    <row r="8" spans="1:29" ht="24.95" customHeight="1">
      <c r="A8" s="6092"/>
      <c r="B8" s="6093"/>
      <c r="C8" s="6093"/>
      <c r="D8" s="6093"/>
      <c r="E8" s="6093"/>
      <c r="F8" s="300" t="s">
        <v>476</v>
      </c>
      <c r="G8" s="422">
        <v>24</v>
      </c>
      <c r="H8" s="302" t="s">
        <v>475</v>
      </c>
      <c r="I8" s="423">
        <v>78</v>
      </c>
      <c r="J8" s="302" t="s">
        <v>475</v>
      </c>
      <c r="K8" s="424">
        <v>4.5</v>
      </c>
      <c r="L8" s="425">
        <v>1872</v>
      </c>
      <c r="M8" s="426">
        <v>1872</v>
      </c>
      <c r="N8" s="425">
        <v>8424</v>
      </c>
      <c r="O8" s="427" t="s">
        <v>631</v>
      </c>
      <c r="P8" s="305"/>
      <c r="Q8" s="306"/>
      <c r="R8" s="305"/>
      <c r="S8" s="316"/>
      <c r="T8" s="360"/>
      <c r="U8" s="428"/>
      <c r="V8" s="428"/>
      <c r="W8" s="428"/>
      <c r="X8" s="428"/>
      <c r="Y8" s="429"/>
      <c r="Z8" s="429"/>
      <c r="AA8" s="429"/>
      <c r="AB8" s="429"/>
      <c r="AC8" s="316"/>
    </row>
    <row r="9" spans="1:29" ht="24.95" customHeight="1">
      <c r="A9" s="6092"/>
      <c r="B9" s="6093"/>
      <c r="C9" s="6093"/>
      <c r="D9" s="6093"/>
      <c r="E9" s="6093"/>
      <c r="F9" s="300" t="s">
        <v>476</v>
      </c>
      <c r="G9" s="422">
        <v>24</v>
      </c>
      <c r="H9" s="302" t="s">
        <v>475</v>
      </c>
      <c r="I9" s="423">
        <v>78</v>
      </c>
      <c r="J9" s="302" t="s">
        <v>475</v>
      </c>
      <c r="K9" s="424">
        <v>2.8</v>
      </c>
      <c r="L9" s="425">
        <v>1872</v>
      </c>
      <c r="M9" s="426">
        <v>1872</v>
      </c>
      <c r="N9" s="425">
        <v>5241.6000000000004</v>
      </c>
      <c r="O9" s="427" t="s">
        <v>632</v>
      </c>
      <c r="P9" s="305"/>
      <c r="Q9" s="306"/>
      <c r="R9" s="305"/>
      <c r="S9" s="316"/>
      <c r="T9" s="360"/>
      <c r="U9" s="428"/>
      <c r="V9" s="428"/>
      <c r="W9" s="428"/>
      <c r="X9" s="428"/>
      <c r="Y9" s="429"/>
      <c r="Z9" s="429"/>
      <c r="AA9" s="429"/>
      <c r="AB9" s="429"/>
      <c r="AC9" s="316"/>
    </row>
    <row r="10" spans="1:29" ht="24.95" customHeight="1">
      <c r="A10" s="6092"/>
      <c r="B10" s="6093"/>
      <c r="C10" s="6093"/>
      <c r="D10" s="6093"/>
      <c r="E10" s="6093"/>
      <c r="F10" s="300" t="s">
        <v>476</v>
      </c>
      <c r="G10" s="422">
        <v>24</v>
      </c>
      <c r="H10" s="302" t="s">
        <v>475</v>
      </c>
      <c r="I10" s="423">
        <v>78</v>
      </c>
      <c r="J10" s="302" t="s">
        <v>475</v>
      </c>
      <c r="K10" s="424">
        <v>4.5</v>
      </c>
      <c r="L10" s="425">
        <v>1872</v>
      </c>
      <c r="M10" s="426">
        <v>1872</v>
      </c>
      <c r="N10" s="425">
        <v>8424</v>
      </c>
      <c r="O10" s="427" t="s">
        <v>633</v>
      </c>
      <c r="P10" s="305"/>
      <c r="Q10" s="306"/>
      <c r="R10" s="305"/>
      <c r="S10" s="316"/>
      <c r="T10" s="360"/>
      <c r="U10" s="428"/>
      <c r="V10" s="428"/>
      <c r="W10" s="428"/>
      <c r="X10" s="428"/>
      <c r="Y10" s="429"/>
      <c r="Z10" s="429"/>
      <c r="AA10" s="429"/>
      <c r="AB10" s="429"/>
      <c r="AC10" s="316"/>
    </row>
    <row r="11" spans="1:29" ht="24.95" customHeight="1">
      <c r="A11" s="6092"/>
      <c r="B11" s="6093"/>
      <c r="C11" s="6093"/>
      <c r="D11" s="6093"/>
      <c r="E11" s="6093"/>
      <c r="F11" s="300" t="s">
        <v>476</v>
      </c>
      <c r="G11" s="422">
        <v>10.199999999999999</v>
      </c>
      <c r="H11" s="302" t="s">
        <v>475</v>
      </c>
      <c r="I11" s="423">
        <v>76.7</v>
      </c>
      <c r="J11" s="302" t="s">
        <v>475</v>
      </c>
      <c r="K11" s="424">
        <v>6</v>
      </c>
      <c r="L11" s="425">
        <v>782.34</v>
      </c>
      <c r="M11" s="426">
        <v>782.34</v>
      </c>
      <c r="N11" s="425">
        <v>4694.04</v>
      </c>
      <c r="O11" s="427" t="s">
        <v>629</v>
      </c>
      <c r="P11" s="305"/>
      <c r="Q11" s="306"/>
      <c r="R11" s="305"/>
      <c r="S11" s="316"/>
      <c r="T11" s="360"/>
      <c r="U11" s="428"/>
      <c r="V11" s="428"/>
      <c r="W11" s="428"/>
      <c r="X11" s="428"/>
      <c r="Y11" s="429"/>
      <c r="Z11" s="429"/>
      <c r="AA11" s="429"/>
      <c r="AB11" s="429"/>
      <c r="AC11" s="316"/>
    </row>
    <row r="12" spans="1:29" ht="24.95" customHeight="1">
      <c r="A12" s="6092"/>
      <c r="B12" s="6093"/>
      <c r="C12" s="6093"/>
      <c r="D12" s="6093"/>
      <c r="E12" s="6093"/>
      <c r="F12" s="300" t="s">
        <v>476</v>
      </c>
      <c r="G12" s="422">
        <v>10.199999999999999</v>
      </c>
      <c r="H12" s="302" t="s">
        <v>475</v>
      </c>
      <c r="I12" s="423">
        <v>65.5</v>
      </c>
      <c r="J12" s="302" t="s">
        <v>475</v>
      </c>
      <c r="K12" s="424">
        <v>6</v>
      </c>
      <c r="L12" s="425">
        <v>668.1</v>
      </c>
      <c r="M12" s="426">
        <v>668.1</v>
      </c>
      <c r="N12" s="425">
        <v>4008.6</v>
      </c>
      <c r="O12" s="427" t="s">
        <v>629</v>
      </c>
      <c r="P12" s="305"/>
      <c r="Q12" s="306"/>
      <c r="R12" s="305"/>
      <c r="S12" s="316"/>
      <c r="T12" s="360"/>
      <c r="U12" s="428"/>
      <c r="V12" s="428"/>
      <c r="W12" s="428"/>
      <c r="X12" s="428"/>
      <c r="Y12" s="429"/>
      <c r="Z12" s="429"/>
      <c r="AA12" s="429"/>
      <c r="AB12" s="429"/>
      <c r="AC12" s="316"/>
    </row>
    <row r="13" spans="1:29" ht="24.95" customHeight="1">
      <c r="A13" s="6092"/>
      <c r="B13" s="6093"/>
      <c r="C13" s="6093"/>
      <c r="D13" s="6093"/>
      <c r="E13" s="6093"/>
      <c r="F13" s="300" t="s">
        <v>470</v>
      </c>
      <c r="G13" s="422">
        <v>3</v>
      </c>
      <c r="H13" s="302" t="s">
        <v>494</v>
      </c>
      <c r="I13" s="423">
        <v>8</v>
      </c>
      <c r="J13" s="302" t="s">
        <v>494</v>
      </c>
      <c r="K13" s="424">
        <v>10</v>
      </c>
      <c r="L13" s="425">
        <v>24</v>
      </c>
      <c r="M13" s="426">
        <v>24</v>
      </c>
      <c r="N13" s="425">
        <v>240</v>
      </c>
      <c r="O13" s="427" t="s">
        <v>629</v>
      </c>
      <c r="P13" s="305"/>
      <c r="Q13" s="306"/>
      <c r="R13" s="305"/>
      <c r="S13" s="316"/>
      <c r="T13" s="360"/>
      <c r="U13" s="428"/>
      <c r="V13" s="428"/>
      <c r="W13" s="428"/>
      <c r="X13" s="428"/>
      <c r="Y13" s="429"/>
      <c r="Z13" s="429"/>
      <c r="AA13" s="429"/>
      <c r="AB13" s="429"/>
      <c r="AC13" s="316"/>
    </row>
    <row r="14" spans="1:29" ht="24.95" customHeight="1">
      <c r="A14" s="6086"/>
      <c r="B14" s="6091"/>
      <c r="C14" s="6091"/>
      <c r="D14" s="6091"/>
      <c r="E14" s="6091"/>
      <c r="F14" s="300" t="s">
        <v>470</v>
      </c>
      <c r="G14" s="422">
        <v>3</v>
      </c>
      <c r="H14" s="302" t="s">
        <v>475</v>
      </c>
      <c r="I14" s="423">
        <v>8</v>
      </c>
      <c r="J14" s="302" t="s">
        <v>475</v>
      </c>
      <c r="K14" s="424">
        <v>14.5</v>
      </c>
      <c r="L14" s="425">
        <v>24</v>
      </c>
      <c r="M14" s="426">
        <v>24</v>
      </c>
      <c r="N14" s="425">
        <v>348</v>
      </c>
      <c r="O14" s="427" t="s">
        <v>629</v>
      </c>
      <c r="P14" s="305"/>
      <c r="Q14" s="306"/>
      <c r="R14" s="305"/>
      <c r="S14" s="316"/>
      <c r="T14" s="360"/>
      <c r="U14" s="428"/>
      <c r="V14" s="428"/>
      <c r="W14" s="428"/>
      <c r="X14" s="428"/>
      <c r="Y14" s="429"/>
      <c r="Z14" s="429"/>
      <c r="AA14" s="429"/>
      <c r="AB14" s="429"/>
      <c r="AC14" s="316"/>
    </row>
    <row r="15" spans="1:29" ht="24.95" customHeight="1">
      <c r="A15" s="430"/>
      <c r="B15" s="431" t="s">
        <v>489</v>
      </c>
      <c r="C15" s="431"/>
      <c r="D15" s="431"/>
      <c r="E15" s="431" t="s">
        <v>628</v>
      </c>
      <c r="F15" s="430"/>
      <c r="G15" s="432"/>
      <c r="H15" s="433"/>
      <c r="I15" s="434"/>
      <c r="J15" s="433"/>
      <c r="K15" s="435"/>
      <c r="L15" s="436">
        <f>SUM(L7:L14)</f>
        <v>8986.44</v>
      </c>
      <c r="M15" s="436">
        <f>SUM(M7:M14)</f>
        <v>8986.44</v>
      </c>
      <c r="N15" s="436">
        <f>SUM(N7:N14)</f>
        <v>36434.639999999999</v>
      </c>
      <c r="O15" s="430"/>
      <c r="P15" s="436"/>
      <c r="Q15" s="436"/>
      <c r="R15" s="436"/>
      <c r="S15" s="430"/>
      <c r="T15" s="436"/>
      <c r="U15" s="436"/>
      <c r="V15" s="436"/>
      <c r="W15" s="436"/>
      <c r="X15" s="436"/>
      <c r="Y15" s="437"/>
      <c r="Z15" s="437"/>
      <c r="AA15" s="437"/>
      <c r="AB15" s="437"/>
      <c r="AC15" s="438"/>
    </row>
    <row r="16" spans="1:29" ht="24.95" customHeight="1">
      <c r="A16" s="297">
        <v>1</v>
      </c>
      <c r="B16" s="299" t="s">
        <v>634</v>
      </c>
      <c r="C16" s="439" t="str">
        <f>'[147]PKG-3 Location Map , 인허가 진행 현황'!M60</f>
        <v>건축허가 3차</v>
      </c>
      <c r="D16" s="299" t="str">
        <f>'[147]PKG-3 Location Map , 인허가 진행 현황'!N60</f>
        <v>-</v>
      </c>
      <c r="E16" s="298" t="s">
        <v>628</v>
      </c>
      <c r="F16" s="316" t="s">
        <v>476</v>
      </c>
      <c r="G16" s="301">
        <v>24</v>
      </c>
      <c r="H16" s="302" t="s">
        <v>475</v>
      </c>
      <c r="I16" s="303">
        <v>36</v>
      </c>
      <c r="J16" s="302" t="s">
        <v>494</v>
      </c>
      <c r="K16" s="424">
        <v>4.95</v>
      </c>
      <c r="L16" s="305">
        <f t="shared" ref="L16:L18" si="0">G16*I16</f>
        <v>864</v>
      </c>
      <c r="M16" s="306">
        <f t="shared" ref="M16:M19" si="1">L16*O16</f>
        <v>864</v>
      </c>
      <c r="N16" s="425">
        <f t="shared" ref="N16:N18" si="2">G16*I16*K16</f>
        <v>4276.8</v>
      </c>
      <c r="O16" s="316">
        <v>1</v>
      </c>
      <c r="P16" s="305" t="s">
        <v>36</v>
      </c>
      <c r="Q16" s="306" t="s">
        <v>476</v>
      </c>
      <c r="R16" s="305" t="s">
        <v>363</v>
      </c>
      <c r="S16" s="316" t="s">
        <v>498</v>
      </c>
      <c r="T16" s="440" t="s">
        <v>635</v>
      </c>
      <c r="U16" s="441"/>
      <c r="V16" s="441"/>
      <c r="W16" s="442"/>
      <c r="X16" s="442"/>
      <c r="Y16" s="429"/>
      <c r="Z16" s="429"/>
      <c r="AA16" s="429"/>
      <c r="AB16" s="429"/>
      <c r="AC16" s="318"/>
    </row>
    <row r="17" spans="1:29" ht="24.95" customHeight="1">
      <c r="A17" s="6085">
        <v>2</v>
      </c>
      <c r="B17" s="6087" t="s">
        <v>636</v>
      </c>
      <c r="C17" s="6089" t="str">
        <f>'[147]PKG-3 Location Map , 인허가 진행 현황'!M65</f>
        <v>건축허가 3차</v>
      </c>
      <c r="D17" s="6087" t="str">
        <f>'[147]PKG-3 Location Map , 인허가 진행 현황'!N65</f>
        <v>-</v>
      </c>
      <c r="E17" s="6090" t="s">
        <v>628</v>
      </c>
      <c r="F17" s="316" t="s">
        <v>476</v>
      </c>
      <c r="G17" s="301">
        <v>20</v>
      </c>
      <c r="H17" s="302" t="s">
        <v>494</v>
      </c>
      <c r="I17" s="303">
        <v>20</v>
      </c>
      <c r="J17" s="302" t="s">
        <v>475</v>
      </c>
      <c r="K17" s="424">
        <v>7.4</v>
      </c>
      <c r="L17" s="305">
        <f t="shared" si="0"/>
        <v>400</v>
      </c>
      <c r="M17" s="306">
        <f t="shared" si="1"/>
        <v>800</v>
      </c>
      <c r="N17" s="425">
        <f t="shared" si="2"/>
        <v>2960</v>
      </c>
      <c r="O17" s="309">
        <v>2</v>
      </c>
      <c r="P17" s="305" t="s">
        <v>476</v>
      </c>
      <c r="Q17" s="306" t="s">
        <v>476</v>
      </c>
      <c r="R17" s="305" t="s">
        <v>476</v>
      </c>
      <c r="S17" s="309" t="s">
        <v>498</v>
      </c>
      <c r="T17" s="317" t="s">
        <v>178</v>
      </c>
      <c r="U17" s="441"/>
      <c r="V17" s="441"/>
      <c r="W17" s="442"/>
      <c r="X17" s="442"/>
      <c r="Y17" s="305"/>
      <c r="Z17" s="305"/>
      <c r="AA17" s="305"/>
      <c r="AB17" s="305"/>
      <c r="AC17" s="300"/>
    </row>
    <row r="18" spans="1:29" ht="24.95" customHeight="1">
      <c r="A18" s="6086"/>
      <c r="B18" s="6088"/>
      <c r="C18" s="6088"/>
      <c r="D18" s="6088"/>
      <c r="E18" s="6091"/>
      <c r="F18" s="316" t="s">
        <v>476</v>
      </c>
      <c r="G18" s="422">
        <v>10</v>
      </c>
      <c r="H18" s="302" t="s">
        <v>494</v>
      </c>
      <c r="I18" s="303">
        <v>12</v>
      </c>
      <c r="J18" s="302" t="s">
        <v>637</v>
      </c>
      <c r="K18" s="424">
        <v>4</v>
      </c>
      <c r="L18" s="425">
        <f t="shared" si="0"/>
        <v>120</v>
      </c>
      <c r="M18" s="426">
        <f t="shared" si="1"/>
        <v>120</v>
      </c>
      <c r="N18" s="425">
        <f t="shared" si="2"/>
        <v>480</v>
      </c>
      <c r="O18" s="443">
        <v>1</v>
      </c>
      <c r="P18" s="305" t="s">
        <v>476</v>
      </c>
      <c r="Q18" s="306" t="s">
        <v>476</v>
      </c>
      <c r="R18" s="305" t="s">
        <v>476</v>
      </c>
      <c r="S18" s="309" t="s">
        <v>498</v>
      </c>
      <c r="T18" s="317" t="s">
        <v>348</v>
      </c>
      <c r="U18" s="441"/>
      <c r="V18" s="441"/>
      <c r="W18" s="442"/>
      <c r="X18" s="442"/>
      <c r="Y18" s="305"/>
      <c r="Z18" s="305"/>
      <c r="AA18" s="305"/>
      <c r="AB18" s="305"/>
      <c r="AC18" s="300"/>
    </row>
    <row r="19" spans="1:29" ht="24.95" customHeight="1">
      <c r="A19" s="297">
        <v>3</v>
      </c>
      <c r="B19" s="332" t="s">
        <v>528</v>
      </c>
      <c r="C19" s="439" t="str">
        <f>'[147]PKG-3 Location Map , 인허가 진행 현황'!M67</f>
        <v>건축허가 4차</v>
      </c>
      <c r="D19" s="299" t="str">
        <f>'[147]PKG-3 Location Map , 인허가 진행 현황'!N67</f>
        <v>-</v>
      </c>
      <c r="E19" s="298" t="s">
        <v>628</v>
      </c>
      <c r="F19" s="309" t="s">
        <v>476</v>
      </c>
      <c r="G19" s="333">
        <v>6</v>
      </c>
      <c r="H19" s="302" t="s">
        <v>494</v>
      </c>
      <c r="I19" s="302">
        <v>8</v>
      </c>
      <c r="J19" s="302" t="s">
        <v>494</v>
      </c>
      <c r="K19" s="334">
        <v>3.7</v>
      </c>
      <c r="L19" s="305">
        <f>G19*I19</f>
        <v>48</v>
      </c>
      <c r="M19" s="306">
        <f t="shared" si="1"/>
        <v>48</v>
      </c>
      <c r="N19" s="305">
        <f>G19*I19*K19</f>
        <v>177.60000000000002</v>
      </c>
      <c r="O19" s="309">
        <v>1</v>
      </c>
      <c r="P19" s="305" t="s">
        <v>476</v>
      </c>
      <c r="Q19" s="306" t="s">
        <v>476</v>
      </c>
      <c r="R19" s="305" t="s">
        <v>363</v>
      </c>
      <c r="S19" s="309" t="s">
        <v>511</v>
      </c>
      <c r="T19" s="317" t="s">
        <v>348</v>
      </c>
      <c r="U19" s="441"/>
      <c r="V19" s="441"/>
      <c r="W19" s="442"/>
      <c r="X19" s="442"/>
      <c r="Y19" s="305"/>
      <c r="Z19" s="305"/>
      <c r="AA19" s="305"/>
      <c r="AB19" s="305"/>
      <c r="AC19" s="364"/>
    </row>
    <row r="20" spans="1:29" ht="24.95" customHeight="1">
      <c r="A20" s="444">
        <v>4</v>
      </c>
      <c r="B20" s="332" t="s">
        <v>638</v>
      </c>
      <c r="C20" s="439" t="str">
        <f>'[147]PKG-3 Location Map , 인허가 진행 현황'!M61</f>
        <v>건축허가 3차</v>
      </c>
      <c r="D20" s="299" t="str">
        <f>'[147]PKG-3 Location Map , 인허가 진행 현황'!N61</f>
        <v>-</v>
      </c>
      <c r="E20" s="298" t="s">
        <v>628</v>
      </c>
      <c r="F20" s="309" t="s">
        <v>639</v>
      </c>
      <c r="G20" s="381">
        <v>24</v>
      </c>
      <c r="H20" s="445" t="s">
        <v>494</v>
      </c>
      <c r="I20" s="446">
        <v>47</v>
      </c>
      <c r="J20" s="445" t="s">
        <v>475</v>
      </c>
      <c r="K20" s="447">
        <v>30</v>
      </c>
      <c r="L20" s="408">
        <f>G20*I20</f>
        <v>1128</v>
      </c>
      <c r="M20" s="306">
        <f>L20*O20</f>
        <v>5640</v>
      </c>
      <c r="N20" s="448">
        <f>G20*I20*K20</f>
        <v>33840</v>
      </c>
      <c r="O20" s="300">
        <v>5</v>
      </c>
      <c r="P20" s="305"/>
      <c r="Q20" s="306"/>
      <c r="R20" s="305"/>
      <c r="S20" s="309"/>
      <c r="T20" s="317"/>
      <c r="U20" s="441"/>
      <c r="V20" s="441"/>
      <c r="W20" s="442"/>
      <c r="X20" s="442"/>
      <c r="Y20" s="305"/>
      <c r="Z20" s="305"/>
      <c r="AA20" s="305"/>
      <c r="AB20" s="305"/>
      <c r="AC20" s="364"/>
    </row>
    <row r="21" spans="1:29" ht="24.95" customHeight="1">
      <c r="A21" s="430"/>
      <c r="B21" s="431" t="s">
        <v>489</v>
      </c>
      <c r="C21" s="431"/>
      <c r="D21" s="431"/>
      <c r="E21" s="431" t="s">
        <v>640</v>
      </c>
      <c r="F21" s="430"/>
      <c r="G21" s="432"/>
      <c r="H21" s="433"/>
      <c r="I21" s="434"/>
      <c r="J21" s="433"/>
      <c r="K21" s="435"/>
      <c r="L21" s="436">
        <f>SUM(L16:L20)</f>
        <v>2560</v>
      </c>
      <c r="M21" s="436">
        <f>SUM(M16:M20)</f>
        <v>7472</v>
      </c>
      <c r="N21" s="436">
        <f>SUM(N16:N20)</f>
        <v>41734.400000000001</v>
      </c>
      <c r="O21" s="430"/>
      <c r="P21" s="436"/>
      <c r="Q21" s="436"/>
      <c r="R21" s="436"/>
      <c r="S21" s="430"/>
      <c r="T21" s="436"/>
      <c r="U21" s="436"/>
      <c r="V21" s="436"/>
      <c r="W21" s="436"/>
      <c r="X21" s="436"/>
      <c r="Y21" s="437"/>
      <c r="Z21" s="437"/>
      <c r="AA21" s="437"/>
      <c r="AB21" s="437"/>
      <c r="AC21" s="438"/>
    </row>
    <row r="22" spans="1:29" s="142" customFormat="1" ht="24.95" customHeight="1">
      <c r="A22" s="449">
        <v>1</v>
      </c>
      <c r="B22" s="450" t="s">
        <v>641</v>
      </c>
      <c r="C22" s="451" t="str">
        <f>'[147]PKG-3 Location Map , 인허가 진행 현황'!M64</f>
        <v>건축허가 3차</v>
      </c>
      <c r="D22" s="450" t="str">
        <f>'[147]PKG-3 Location Map , 인허가 진행 현황'!N64</f>
        <v>-</v>
      </c>
      <c r="E22" s="450" t="s">
        <v>642</v>
      </c>
      <c r="F22" s="449" t="s">
        <v>523</v>
      </c>
      <c r="G22" s="381">
        <v>36.799999999999997</v>
      </c>
      <c r="H22" s="445" t="s">
        <v>494</v>
      </c>
      <c r="I22" s="446">
        <v>61.7</v>
      </c>
      <c r="J22" s="445" t="s">
        <v>494</v>
      </c>
      <c r="K22" s="382">
        <v>46.5</v>
      </c>
      <c r="L22" s="408">
        <f>G22*I22</f>
        <v>2270.56</v>
      </c>
      <c r="M22" s="306">
        <f>L22*O22</f>
        <v>6811.68</v>
      </c>
      <c r="N22" s="408">
        <f>G22*I22*K22</f>
        <v>105581.04</v>
      </c>
      <c r="O22" s="300">
        <v>3</v>
      </c>
      <c r="P22" s="452"/>
      <c r="Q22" s="452"/>
      <c r="R22" s="452"/>
      <c r="S22" s="449"/>
      <c r="T22" s="452"/>
      <c r="U22" s="442"/>
      <c r="V22" s="442"/>
      <c r="W22" s="442"/>
      <c r="X22" s="442"/>
      <c r="Y22" s="453"/>
      <c r="Z22" s="453"/>
      <c r="AA22" s="453"/>
      <c r="AB22" s="453"/>
      <c r="AC22" s="454"/>
    </row>
    <row r="23" spans="1:29" ht="24.95" customHeight="1">
      <c r="A23" s="430"/>
      <c r="B23" s="431" t="s">
        <v>489</v>
      </c>
      <c r="C23" s="431"/>
      <c r="D23" s="431"/>
      <c r="E23" s="431" t="s">
        <v>642</v>
      </c>
      <c r="F23" s="430"/>
      <c r="G23" s="432"/>
      <c r="H23" s="433"/>
      <c r="I23" s="434"/>
      <c r="J23" s="433"/>
      <c r="K23" s="435"/>
      <c r="L23" s="436">
        <f>SUM(L22)</f>
        <v>2270.56</v>
      </c>
      <c r="M23" s="436">
        <f t="shared" ref="M23:N23" si="3">SUM(M22)</f>
        <v>6811.68</v>
      </c>
      <c r="N23" s="436">
        <f t="shared" si="3"/>
        <v>105581.04</v>
      </c>
      <c r="O23" s="430"/>
      <c r="P23" s="436"/>
      <c r="Q23" s="436"/>
      <c r="R23" s="436"/>
      <c r="S23" s="430"/>
      <c r="T23" s="436"/>
      <c r="U23" s="436"/>
      <c r="V23" s="436"/>
      <c r="W23" s="436"/>
      <c r="X23" s="436"/>
      <c r="Y23" s="437"/>
      <c r="Z23" s="437"/>
      <c r="AA23" s="437"/>
      <c r="AB23" s="437"/>
      <c r="AC23" s="438"/>
    </row>
    <row r="24" spans="1:29" s="347" customFormat="1" ht="24.95" customHeight="1">
      <c r="A24" s="336" t="s">
        <v>501</v>
      </c>
      <c r="B24" s="337"/>
      <c r="C24" s="337"/>
      <c r="D24" s="337"/>
      <c r="E24" s="338"/>
      <c r="F24" s="338"/>
      <c r="G24" s="339"/>
      <c r="H24" s="340"/>
      <c r="I24" s="341"/>
      <c r="J24" s="340"/>
      <c r="K24" s="342"/>
      <c r="L24" s="343">
        <f>L21+L23+L15</f>
        <v>13817</v>
      </c>
      <c r="M24" s="343">
        <f t="shared" ref="M24:N24" si="4">M21+M23+M15</f>
        <v>23270.120000000003</v>
      </c>
      <c r="N24" s="343">
        <f t="shared" si="4"/>
        <v>183750.08000000002</v>
      </c>
      <c r="O24" s="338"/>
      <c r="P24" s="343"/>
      <c r="Q24" s="343"/>
      <c r="R24" s="343"/>
      <c r="S24" s="338"/>
      <c r="T24" s="343"/>
      <c r="U24" s="343"/>
      <c r="V24" s="343"/>
      <c r="W24" s="343"/>
      <c r="X24" s="343"/>
      <c r="Y24" s="343"/>
      <c r="Z24" s="343"/>
      <c r="AA24" s="343"/>
      <c r="AB24" s="343"/>
      <c r="AC24" s="346"/>
    </row>
    <row r="25" spans="1:29" ht="24.95" customHeight="1">
      <c r="A25" s="455" t="s">
        <v>502</v>
      </c>
      <c r="B25" s="456"/>
      <c r="C25" s="456"/>
      <c r="D25" s="456"/>
      <c r="E25" s="457"/>
      <c r="F25" s="458"/>
      <c r="G25" s="459"/>
      <c r="H25" s="460"/>
      <c r="I25" s="460"/>
      <c r="J25" s="460"/>
      <c r="K25" s="461"/>
      <c r="L25" s="462"/>
      <c r="M25" s="462"/>
      <c r="N25" s="462"/>
      <c r="O25" s="458"/>
      <c r="P25" s="462"/>
      <c r="Q25" s="462"/>
      <c r="R25" s="462"/>
      <c r="S25" s="458"/>
      <c r="T25" s="462"/>
      <c r="U25" s="462"/>
      <c r="V25" s="462"/>
      <c r="W25" s="462"/>
      <c r="X25" s="462"/>
      <c r="Y25" s="462"/>
      <c r="Z25" s="462"/>
      <c r="AA25" s="462"/>
      <c r="AB25" s="462"/>
      <c r="AC25" s="463"/>
    </row>
    <row r="26" spans="1:29" ht="24.95" customHeight="1">
      <c r="A26" s="330">
        <v>1</v>
      </c>
      <c r="B26" s="359" t="s">
        <v>643</v>
      </c>
      <c r="C26" s="464" t="str">
        <f>'[147]PKG-3 Location Map , 인허가 진행 현황'!M62</f>
        <v>건축허가 3차</v>
      </c>
      <c r="D26" s="359" t="str">
        <f>'[147]PKG-3 Location Map , 인허가 진행 현황'!N62</f>
        <v>-</v>
      </c>
      <c r="E26" s="332" t="s">
        <v>644</v>
      </c>
      <c r="F26" s="300" t="s">
        <v>645</v>
      </c>
      <c r="G26" s="333">
        <v>36</v>
      </c>
      <c r="H26" s="302" t="s">
        <v>475</v>
      </c>
      <c r="I26" s="302">
        <v>74</v>
      </c>
      <c r="J26" s="302" t="s">
        <v>475</v>
      </c>
      <c r="K26" s="465">
        <v>20</v>
      </c>
      <c r="L26" s="305">
        <f>G26*I26</f>
        <v>2664</v>
      </c>
      <c r="M26" s="306">
        <f t="shared" ref="M26:M28" si="5">L26*O26</f>
        <v>2664</v>
      </c>
      <c r="N26" s="425">
        <f>G26*I26*K26</f>
        <v>53280</v>
      </c>
      <c r="O26" s="300">
        <v>1</v>
      </c>
      <c r="P26" s="305" t="s">
        <v>523</v>
      </c>
      <c r="Q26" s="306" t="s">
        <v>486</v>
      </c>
      <c r="R26" s="305" t="s">
        <v>486</v>
      </c>
      <c r="S26" s="300">
        <v>20</v>
      </c>
      <c r="T26" s="360" t="s">
        <v>646</v>
      </c>
      <c r="U26" s="441"/>
      <c r="V26" s="441"/>
      <c r="W26" s="442"/>
      <c r="X26" s="442"/>
      <c r="Y26" s="305"/>
      <c r="Z26" s="305"/>
      <c r="AA26" s="305"/>
      <c r="AB26" s="305"/>
      <c r="AC26" s="361"/>
    </row>
    <row r="27" spans="1:29" ht="24.95" customHeight="1">
      <c r="A27" s="330">
        <v>2</v>
      </c>
      <c r="B27" s="331" t="s">
        <v>647</v>
      </c>
      <c r="C27" s="466" t="str">
        <f>'[147]PKG-3 Location Map , 인허가 진행 현황'!M59</f>
        <v>건축허가 2차</v>
      </c>
      <c r="D27" s="331" t="s">
        <v>627</v>
      </c>
      <c r="E27" s="332" t="s">
        <v>644</v>
      </c>
      <c r="F27" s="316" t="s">
        <v>648</v>
      </c>
      <c r="G27" s="333">
        <v>5.5</v>
      </c>
      <c r="H27" s="302" t="s">
        <v>475</v>
      </c>
      <c r="I27" s="467">
        <v>40.200000000000003</v>
      </c>
      <c r="J27" s="302" t="s">
        <v>509</v>
      </c>
      <c r="K27" s="465">
        <v>18.2</v>
      </c>
      <c r="L27" s="425">
        <f t="shared" ref="L27:L28" si="6">G27*I27</f>
        <v>221.10000000000002</v>
      </c>
      <c r="M27" s="426">
        <f t="shared" si="5"/>
        <v>663.30000000000007</v>
      </c>
      <c r="N27" s="425">
        <f t="shared" ref="N27:N28" si="7">G27*I27*K27</f>
        <v>4024.0200000000004</v>
      </c>
      <c r="O27" s="300">
        <v>3</v>
      </c>
      <c r="P27" s="305" t="s">
        <v>363</v>
      </c>
      <c r="Q27" s="306" t="s">
        <v>486</v>
      </c>
      <c r="R27" s="305" t="s">
        <v>486</v>
      </c>
      <c r="S27" s="300" t="s">
        <v>511</v>
      </c>
      <c r="T27" s="360" t="s">
        <v>649</v>
      </c>
      <c r="U27" s="441"/>
      <c r="V27" s="441"/>
      <c r="W27" s="442"/>
      <c r="X27" s="442"/>
      <c r="Y27" s="305"/>
      <c r="Z27" s="305"/>
      <c r="AA27" s="305"/>
      <c r="AB27" s="305"/>
      <c r="AC27" s="361"/>
    </row>
    <row r="28" spans="1:29" ht="24.95" customHeight="1">
      <c r="A28" s="330">
        <v>3</v>
      </c>
      <c r="B28" s="331" t="s">
        <v>650</v>
      </c>
      <c r="C28" s="466" t="str">
        <f>'[147]PKG-3 Location Map , 인허가 진행 현황'!M66</f>
        <v>건축허가 3차</v>
      </c>
      <c r="D28" s="331" t="str">
        <f>'[147]PKG-3 Location Map , 인허가 진행 현황'!N66</f>
        <v>-</v>
      </c>
      <c r="E28" s="332" t="s">
        <v>644</v>
      </c>
      <c r="F28" s="300" t="s">
        <v>645</v>
      </c>
      <c r="G28" s="333">
        <v>7.5</v>
      </c>
      <c r="H28" s="302" t="s">
        <v>475</v>
      </c>
      <c r="I28" s="302">
        <v>6</v>
      </c>
      <c r="J28" s="302" t="s">
        <v>509</v>
      </c>
      <c r="K28" s="334">
        <v>4.8</v>
      </c>
      <c r="L28" s="305">
        <f t="shared" si="6"/>
        <v>45</v>
      </c>
      <c r="M28" s="306">
        <f t="shared" si="5"/>
        <v>45</v>
      </c>
      <c r="N28" s="305">
        <f t="shared" si="7"/>
        <v>216</v>
      </c>
      <c r="O28" s="300">
        <v>1</v>
      </c>
      <c r="P28" s="305" t="s">
        <v>523</v>
      </c>
      <c r="Q28" s="306" t="s">
        <v>486</v>
      </c>
      <c r="R28" s="305" t="s">
        <v>486</v>
      </c>
      <c r="S28" s="300" t="s">
        <v>498</v>
      </c>
      <c r="T28" s="360" t="s">
        <v>651</v>
      </c>
      <c r="U28" s="441"/>
      <c r="V28" s="441"/>
      <c r="W28" s="442"/>
      <c r="X28" s="442"/>
      <c r="Y28" s="305"/>
      <c r="Z28" s="305"/>
      <c r="AA28" s="305"/>
      <c r="AB28" s="305"/>
      <c r="AC28" s="361"/>
    </row>
    <row r="29" spans="1:29" ht="24.95" customHeight="1">
      <c r="A29" s="430"/>
      <c r="B29" s="431" t="s">
        <v>489</v>
      </c>
      <c r="C29" s="431"/>
      <c r="D29" s="431"/>
      <c r="E29" s="431" t="s">
        <v>628</v>
      </c>
      <c r="F29" s="430"/>
      <c r="G29" s="432"/>
      <c r="H29" s="433"/>
      <c r="I29" s="434"/>
      <c r="J29" s="433"/>
      <c r="K29" s="435"/>
      <c r="L29" s="436">
        <f>SUM(L26:L28)</f>
        <v>2930.1</v>
      </c>
      <c r="M29" s="436">
        <f>SUM(M26:M28)</f>
        <v>3372.3</v>
      </c>
      <c r="N29" s="436">
        <f>SUM(N26:N28)</f>
        <v>57520.020000000004</v>
      </c>
      <c r="O29" s="430"/>
      <c r="P29" s="436"/>
      <c r="Q29" s="436"/>
      <c r="R29" s="436"/>
      <c r="S29" s="430"/>
      <c r="T29" s="436"/>
      <c r="U29" s="436"/>
      <c r="V29" s="436"/>
      <c r="W29" s="436"/>
      <c r="X29" s="436"/>
      <c r="Y29" s="437"/>
      <c r="Z29" s="437"/>
      <c r="AA29" s="437"/>
      <c r="AB29" s="437"/>
      <c r="AC29" s="438"/>
    </row>
    <row r="30" spans="1:29" ht="24.95" customHeight="1">
      <c r="A30" s="6095">
        <v>1</v>
      </c>
      <c r="B30" s="6090" t="s">
        <v>652</v>
      </c>
      <c r="C30" s="6094" t="str">
        <f>'[147]PKG-3 Location Map , 인허가 진행 현황'!M63</f>
        <v>건축허가 3차</v>
      </c>
      <c r="D30" s="6090" t="str">
        <f>'[147]PKG-3 Location Map , 인허가 진행 현황'!N63</f>
        <v>-</v>
      </c>
      <c r="E30" s="332" t="s">
        <v>653</v>
      </c>
      <c r="F30" s="300" t="s">
        <v>470</v>
      </c>
      <c r="G30" s="468">
        <v>7.3</v>
      </c>
      <c r="H30" s="302" t="s">
        <v>494</v>
      </c>
      <c r="I30" s="467">
        <v>16</v>
      </c>
      <c r="J30" s="302" t="s">
        <v>475</v>
      </c>
      <c r="K30" s="465">
        <v>15.6</v>
      </c>
      <c r="L30" s="425">
        <f t="shared" ref="L30:L31" si="8">G30*I30</f>
        <v>116.8</v>
      </c>
      <c r="M30" s="426">
        <f t="shared" ref="M30:M31" si="9">L30*O30</f>
        <v>233.6</v>
      </c>
      <c r="N30" s="425">
        <f t="shared" ref="N30:N31" si="10">G30*I30*K30</f>
        <v>1822.08</v>
      </c>
      <c r="O30" s="300">
        <v>2</v>
      </c>
      <c r="P30" s="305" t="s">
        <v>523</v>
      </c>
      <c r="Q30" s="306" t="s">
        <v>486</v>
      </c>
      <c r="R30" s="305" t="s">
        <v>486</v>
      </c>
      <c r="S30" s="300"/>
      <c r="T30" s="360"/>
      <c r="U30" s="441"/>
      <c r="V30" s="441"/>
      <c r="W30" s="442"/>
      <c r="X30" s="442"/>
      <c r="Y30" s="305"/>
      <c r="Z30" s="305"/>
      <c r="AA30" s="305"/>
      <c r="AB30" s="305"/>
      <c r="AC30" s="335"/>
    </row>
    <row r="31" spans="1:29" ht="24.95" customHeight="1">
      <c r="A31" s="6096"/>
      <c r="B31" s="6091"/>
      <c r="C31" s="6091"/>
      <c r="D31" s="6091"/>
      <c r="E31" s="332" t="s">
        <v>654</v>
      </c>
      <c r="F31" s="300" t="s">
        <v>470</v>
      </c>
      <c r="G31" s="468">
        <v>3</v>
      </c>
      <c r="H31" s="302" t="s">
        <v>494</v>
      </c>
      <c r="I31" s="467">
        <v>16</v>
      </c>
      <c r="J31" s="302" t="s">
        <v>475</v>
      </c>
      <c r="K31" s="465">
        <v>4.7</v>
      </c>
      <c r="L31" s="425">
        <f t="shared" si="8"/>
        <v>48</v>
      </c>
      <c r="M31" s="426">
        <f t="shared" si="9"/>
        <v>96</v>
      </c>
      <c r="N31" s="425">
        <f t="shared" si="10"/>
        <v>225.60000000000002</v>
      </c>
      <c r="O31" s="300">
        <v>2</v>
      </c>
      <c r="P31" s="305"/>
      <c r="Q31" s="306"/>
      <c r="R31" s="305"/>
      <c r="S31" s="300"/>
      <c r="T31" s="360"/>
      <c r="U31" s="441"/>
      <c r="V31" s="441"/>
      <c r="W31" s="442"/>
      <c r="X31" s="442"/>
      <c r="Y31" s="305"/>
      <c r="Z31" s="305"/>
      <c r="AA31" s="305"/>
      <c r="AB31" s="305"/>
      <c r="AC31" s="335"/>
    </row>
    <row r="32" spans="1:29" ht="24.95" customHeight="1">
      <c r="A32" s="430"/>
      <c r="B32" s="431" t="s">
        <v>531</v>
      </c>
      <c r="C32" s="431"/>
      <c r="D32" s="431"/>
      <c r="E32" s="431" t="s">
        <v>655</v>
      </c>
      <c r="F32" s="430"/>
      <c r="G32" s="432"/>
      <c r="H32" s="433"/>
      <c r="I32" s="434"/>
      <c r="J32" s="433"/>
      <c r="K32" s="435"/>
      <c r="L32" s="436">
        <f>SUM(L30:L30)</f>
        <v>116.8</v>
      </c>
      <c r="M32" s="436">
        <f>SUM(M30:M30)</f>
        <v>233.6</v>
      </c>
      <c r="N32" s="436">
        <f>SUM(N30:N30)</f>
        <v>1822.08</v>
      </c>
      <c r="O32" s="430"/>
      <c r="P32" s="436"/>
      <c r="Q32" s="436"/>
      <c r="R32" s="436"/>
      <c r="S32" s="430"/>
      <c r="T32" s="436"/>
      <c r="U32" s="436"/>
      <c r="V32" s="436"/>
      <c r="W32" s="436"/>
      <c r="X32" s="436"/>
      <c r="Y32" s="437"/>
      <c r="Z32" s="437"/>
      <c r="AA32" s="437"/>
      <c r="AB32" s="437"/>
      <c r="AC32" s="438"/>
    </row>
    <row r="33" spans="1:29" s="347" customFormat="1" ht="24.95" customHeight="1">
      <c r="A33" s="336" t="s">
        <v>616</v>
      </c>
      <c r="B33" s="337"/>
      <c r="C33" s="337"/>
      <c r="D33" s="337"/>
      <c r="E33" s="338"/>
      <c r="F33" s="338"/>
      <c r="G33" s="339"/>
      <c r="H33" s="340"/>
      <c r="I33" s="341"/>
      <c r="J33" s="340"/>
      <c r="K33" s="342"/>
      <c r="L33" s="343">
        <f>SUM(L29,L32)</f>
        <v>3046.9</v>
      </c>
      <c r="M33" s="343">
        <f>SUM(M29,M32)</f>
        <v>3605.9</v>
      </c>
      <c r="N33" s="343">
        <f>SUM(N29,N32)</f>
        <v>59342.100000000006</v>
      </c>
      <c r="O33" s="338"/>
      <c r="P33" s="343">
        <f>SUM(P29,P32)</f>
        <v>0</v>
      </c>
      <c r="Q33" s="343">
        <f>SUM(Q29,Q32)</f>
        <v>0</v>
      </c>
      <c r="R33" s="343">
        <f>SUM(R29,R32)</f>
        <v>0</v>
      </c>
      <c r="S33" s="338"/>
      <c r="T33" s="343">
        <f>SUM(T29,T32)</f>
        <v>0</v>
      </c>
      <c r="U33" s="343">
        <f>SUM(U29,U32)</f>
        <v>0</v>
      </c>
      <c r="V33" s="343">
        <f>SUM(V29,V32)</f>
        <v>0</v>
      </c>
      <c r="W33" s="343">
        <f>SUM(W29,W32)</f>
        <v>0</v>
      </c>
      <c r="X33" s="343">
        <f>SUM(X29,X32)</f>
        <v>0</v>
      </c>
      <c r="Y33" s="343"/>
      <c r="Z33" s="343"/>
      <c r="AA33" s="343"/>
      <c r="AB33" s="343"/>
      <c r="AC33" s="346"/>
    </row>
    <row r="34" spans="1:29" ht="24.95" customHeight="1">
      <c r="A34" s="455" t="s">
        <v>533</v>
      </c>
      <c r="B34" s="456"/>
      <c r="C34" s="456"/>
      <c r="D34" s="456"/>
      <c r="E34" s="457"/>
      <c r="F34" s="458"/>
      <c r="G34" s="459"/>
      <c r="H34" s="460"/>
      <c r="I34" s="460"/>
      <c r="J34" s="460"/>
      <c r="K34" s="461"/>
      <c r="L34" s="462"/>
      <c r="M34" s="462"/>
      <c r="N34" s="462"/>
      <c r="O34" s="458"/>
      <c r="P34" s="462"/>
      <c r="Q34" s="462"/>
      <c r="R34" s="462"/>
      <c r="S34" s="458"/>
      <c r="T34" s="462"/>
      <c r="U34" s="462"/>
      <c r="V34" s="462"/>
      <c r="W34" s="462"/>
      <c r="X34" s="462"/>
      <c r="Y34" s="462"/>
      <c r="Z34" s="462"/>
      <c r="AA34" s="462"/>
      <c r="AB34" s="462"/>
      <c r="AC34" s="463"/>
    </row>
    <row r="35" spans="1:29" ht="24.95" customHeight="1">
      <c r="A35" s="316">
        <v>1</v>
      </c>
      <c r="B35" s="299" t="s">
        <v>656</v>
      </c>
      <c r="C35" s="439" t="str">
        <f>'[147]PKG-3 Location Map , 인허가 진행 현황'!M13</f>
        <v>공작물축조신고 4차</v>
      </c>
      <c r="D35" s="299" t="str">
        <f>'[147]PKG-3 Location Map , 인허가 진행 현황'!N13</f>
        <v>완료</v>
      </c>
      <c r="E35" s="299" t="s">
        <v>657</v>
      </c>
      <c r="F35" s="316" t="s">
        <v>470</v>
      </c>
      <c r="G35" s="381">
        <v>8</v>
      </c>
      <c r="H35" s="446" t="s">
        <v>637</v>
      </c>
      <c r="I35" s="469">
        <v>33</v>
      </c>
      <c r="J35" s="446" t="s">
        <v>637</v>
      </c>
      <c r="K35" s="447">
        <v>14.2</v>
      </c>
      <c r="L35" s="448">
        <f>G35*I35</f>
        <v>264</v>
      </c>
      <c r="M35" s="426">
        <f>L35*2+2.5*8</f>
        <v>548</v>
      </c>
      <c r="N35" s="448">
        <f>(G35*I35*10.7)+(2.5*8*3.5)</f>
        <v>2894.7999999999997</v>
      </c>
      <c r="O35" s="316">
        <v>3</v>
      </c>
      <c r="P35" s="305"/>
      <c r="Q35" s="306"/>
      <c r="R35" s="305"/>
      <c r="S35" s="300"/>
      <c r="T35" s="360"/>
      <c r="U35" s="441"/>
      <c r="V35" s="441"/>
      <c r="W35" s="442"/>
      <c r="X35" s="442"/>
      <c r="Y35" s="305"/>
      <c r="Z35" s="305"/>
      <c r="AA35" s="305"/>
      <c r="AB35" s="305"/>
      <c r="AC35" s="361"/>
    </row>
    <row r="36" spans="1:29" ht="24.95" customHeight="1">
      <c r="A36" s="316">
        <v>2</v>
      </c>
      <c r="B36" s="332" t="s">
        <v>658</v>
      </c>
      <c r="C36" s="470" t="str">
        <f>'[147]PKG-3 Location Map , 인허가 진행 현황'!M10</f>
        <v>공작물축조신고 3차</v>
      </c>
      <c r="D36" s="332" t="str">
        <f>'[147]PKG-3 Location Map , 인허가 진행 현황'!N10</f>
        <v>완료</v>
      </c>
      <c r="E36" s="332" t="s">
        <v>657</v>
      </c>
      <c r="F36" s="300" t="s">
        <v>645</v>
      </c>
      <c r="G36" s="381">
        <v>11</v>
      </c>
      <c r="H36" s="445" t="s">
        <v>637</v>
      </c>
      <c r="I36" s="446">
        <v>36</v>
      </c>
      <c r="J36" s="445" t="s">
        <v>637</v>
      </c>
      <c r="K36" s="447">
        <v>11.9</v>
      </c>
      <c r="L36" s="408">
        <f>G36*I36</f>
        <v>396</v>
      </c>
      <c r="M36" s="426">
        <f>L36*2+8*18</f>
        <v>936</v>
      </c>
      <c r="N36" s="448">
        <f>G36*I36*8.4+8*18*3.5</f>
        <v>3830.4</v>
      </c>
      <c r="O36" s="300">
        <v>3</v>
      </c>
      <c r="P36" s="305"/>
      <c r="Q36" s="306"/>
      <c r="R36" s="305"/>
      <c r="S36" s="300"/>
      <c r="T36" s="360"/>
      <c r="U36" s="441"/>
      <c r="V36" s="441"/>
      <c r="W36" s="442"/>
      <c r="X36" s="442"/>
      <c r="Y36" s="305"/>
      <c r="Z36" s="305"/>
      <c r="AA36" s="305"/>
      <c r="AB36" s="305"/>
      <c r="AC36" s="361"/>
    </row>
    <row r="37" spans="1:29" ht="24.95" customHeight="1">
      <c r="A37" s="316">
        <v>3</v>
      </c>
      <c r="B37" s="299" t="s">
        <v>659</v>
      </c>
      <c r="C37" s="439" t="str">
        <f>'[147]PKG-3 Location Map , 인허가 진행 현황'!M12</f>
        <v>공작물축조신고 4차</v>
      </c>
      <c r="D37" s="299" t="str">
        <f>'[147]PKG-3 Location Map , 인허가 진행 현황'!N12</f>
        <v>완료</v>
      </c>
      <c r="E37" s="332" t="s">
        <v>660</v>
      </c>
      <c r="F37" s="316" t="s">
        <v>661</v>
      </c>
      <c r="G37" s="471">
        <v>6</v>
      </c>
      <c r="H37" s="446" t="s">
        <v>637</v>
      </c>
      <c r="I37" s="446">
        <v>36.5</v>
      </c>
      <c r="J37" s="446" t="s">
        <v>475</v>
      </c>
      <c r="K37" s="447">
        <v>18.3</v>
      </c>
      <c r="L37" s="448">
        <f>G37*I37</f>
        <v>219</v>
      </c>
      <c r="M37" s="426">
        <f>L37*3+6*25.5*2</f>
        <v>963</v>
      </c>
      <c r="N37" s="448">
        <f>G37*I37*11.5+6*25.5*6.8</f>
        <v>3558.8999999999996</v>
      </c>
      <c r="O37" s="427">
        <v>5</v>
      </c>
      <c r="P37" s="305"/>
      <c r="Q37" s="306"/>
      <c r="R37" s="305"/>
      <c r="S37" s="300"/>
      <c r="T37" s="360"/>
      <c r="U37" s="441"/>
      <c r="V37" s="441"/>
      <c r="W37" s="442"/>
      <c r="X37" s="442"/>
      <c r="Y37" s="305"/>
      <c r="Z37" s="305"/>
      <c r="AA37" s="305"/>
      <c r="AB37" s="305"/>
      <c r="AC37" s="361"/>
    </row>
    <row r="38" spans="1:29" ht="24.95" customHeight="1">
      <c r="A38" s="316">
        <v>4</v>
      </c>
      <c r="B38" s="332" t="s">
        <v>662</v>
      </c>
      <c r="C38" s="332"/>
      <c r="D38" s="332"/>
      <c r="E38" s="332" t="s">
        <v>657</v>
      </c>
      <c r="F38" s="316" t="s">
        <v>661</v>
      </c>
      <c r="G38" s="471">
        <v>21</v>
      </c>
      <c r="H38" s="445" t="s">
        <v>663</v>
      </c>
      <c r="I38" s="469">
        <v>48.5</v>
      </c>
      <c r="J38" s="445" t="s">
        <v>637</v>
      </c>
      <c r="K38" s="447">
        <v>24.5</v>
      </c>
      <c r="L38" s="448">
        <f t="shared" ref="L38:L44" si="11">G38*I38</f>
        <v>1018.5</v>
      </c>
      <c r="M38" s="426">
        <f t="shared" ref="M38:M44" si="12">L38*O38</f>
        <v>4074</v>
      </c>
      <c r="N38" s="448">
        <f t="shared" ref="N38:N44" si="13">G38*I38*K38</f>
        <v>24953.25</v>
      </c>
      <c r="O38" s="300">
        <v>4</v>
      </c>
      <c r="P38" s="305"/>
      <c r="Q38" s="306"/>
      <c r="R38" s="305"/>
      <c r="S38" s="300"/>
      <c r="T38" s="360"/>
      <c r="U38" s="441"/>
      <c r="V38" s="441"/>
      <c r="W38" s="442"/>
      <c r="X38" s="442"/>
      <c r="Y38" s="305"/>
      <c r="Z38" s="305"/>
      <c r="AA38" s="305"/>
      <c r="AB38" s="305"/>
      <c r="AC38" s="361"/>
    </row>
    <row r="39" spans="1:29" ht="24.95" customHeight="1">
      <c r="A39" s="316">
        <v>5</v>
      </c>
      <c r="B39" s="332" t="s">
        <v>664</v>
      </c>
      <c r="C39" s="332"/>
      <c r="D39" s="332"/>
      <c r="E39" s="332" t="s">
        <v>640</v>
      </c>
      <c r="F39" s="316" t="s">
        <v>523</v>
      </c>
      <c r="G39" s="471">
        <v>3.6</v>
      </c>
      <c r="H39" s="445" t="s">
        <v>637</v>
      </c>
      <c r="I39" s="469">
        <v>20</v>
      </c>
      <c r="J39" s="445" t="s">
        <v>494</v>
      </c>
      <c r="K39" s="447">
        <v>3.2</v>
      </c>
      <c r="L39" s="448">
        <f>G39*I39</f>
        <v>72</v>
      </c>
      <c r="M39" s="426">
        <f>L39*O39</f>
        <v>72</v>
      </c>
      <c r="N39" s="448">
        <f>G39*I39*K39</f>
        <v>230.4</v>
      </c>
      <c r="O39" s="300">
        <v>1</v>
      </c>
      <c r="P39" s="305"/>
      <c r="Q39" s="306"/>
      <c r="R39" s="305"/>
      <c r="S39" s="300"/>
      <c r="T39" s="360"/>
      <c r="U39" s="441"/>
      <c r="V39" s="441"/>
      <c r="W39" s="442"/>
      <c r="X39" s="442"/>
      <c r="Y39" s="305"/>
      <c r="Z39" s="305"/>
      <c r="AA39" s="305"/>
      <c r="AB39" s="305"/>
      <c r="AC39" s="361"/>
    </row>
    <row r="40" spans="1:29" ht="24.95" customHeight="1">
      <c r="A40" s="316">
        <v>6</v>
      </c>
      <c r="B40" s="332" t="s">
        <v>665</v>
      </c>
      <c r="C40" s="332"/>
      <c r="D40" s="332"/>
      <c r="E40" s="332" t="s">
        <v>640</v>
      </c>
      <c r="F40" s="316" t="s">
        <v>523</v>
      </c>
      <c r="G40" s="381">
        <v>27</v>
      </c>
      <c r="H40" s="445" t="s">
        <v>637</v>
      </c>
      <c r="I40" s="446">
        <v>19.2</v>
      </c>
      <c r="J40" s="445" t="s">
        <v>494</v>
      </c>
      <c r="K40" s="382">
        <v>28.4</v>
      </c>
      <c r="L40" s="408">
        <f t="shared" si="11"/>
        <v>518.4</v>
      </c>
      <c r="M40" s="306">
        <f t="shared" si="12"/>
        <v>5184</v>
      </c>
      <c r="N40" s="408">
        <f t="shared" si="13"/>
        <v>14722.56</v>
      </c>
      <c r="O40" s="300">
        <v>10</v>
      </c>
      <c r="P40" s="305"/>
      <c r="Q40" s="306"/>
      <c r="R40" s="305"/>
      <c r="S40" s="300"/>
      <c r="T40" s="360"/>
      <c r="U40" s="441"/>
      <c r="V40" s="441"/>
      <c r="W40" s="442"/>
      <c r="X40" s="442"/>
      <c r="Y40" s="305"/>
      <c r="Z40" s="305"/>
      <c r="AA40" s="305"/>
      <c r="AB40" s="305"/>
      <c r="AC40" s="361"/>
    </row>
    <row r="41" spans="1:29" ht="24.95" customHeight="1">
      <c r="A41" s="6097">
        <v>7</v>
      </c>
      <c r="B41" s="6087" t="s">
        <v>666</v>
      </c>
      <c r="C41" s="6089" t="str">
        <f>'[147]PKG-3 Location Map , 인허가 진행 현황'!M24</f>
        <v>공작물축조신고 4차</v>
      </c>
      <c r="D41" s="6087" t="str">
        <f>'[147]PKG-3 Location Map , 인허가 진행 현황'!N24</f>
        <v>완료</v>
      </c>
      <c r="E41" s="332" t="s">
        <v>640</v>
      </c>
      <c r="F41" s="316" t="s">
        <v>523</v>
      </c>
      <c r="G41" s="381">
        <v>16</v>
      </c>
      <c r="H41" s="445" t="s">
        <v>637</v>
      </c>
      <c r="I41" s="446">
        <v>64</v>
      </c>
      <c r="J41" s="445" t="s">
        <v>475</v>
      </c>
      <c r="K41" s="447">
        <v>15.9</v>
      </c>
      <c r="L41" s="408">
        <f t="shared" si="11"/>
        <v>1024</v>
      </c>
      <c r="M41" s="426">
        <f t="shared" si="12"/>
        <v>3072</v>
      </c>
      <c r="N41" s="448">
        <f t="shared" si="13"/>
        <v>16281.6</v>
      </c>
      <c r="O41" s="472">
        <v>3</v>
      </c>
      <c r="P41" s="305"/>
      <c r="Q41" s="306"/>
      <c r="R41" s="305"/>
      <c r="S41" s="300"/>
      <c r="T41" s="360"/>
      <c r="U41" s="441"/>
      <c r="V41" s="441"/>
      <c r="W41" s="442"/>
      <c r="X41" s="442"/>
      <c r="Y41" s="305"/>
      <c r="Z41" s="305"/>
      <c r="AA41" s="305"/>
      <c r="AB41" s="305"/>
      <c r="AC41" s="361"/>
    </row>
    <row r="42" spans="1:29" ht="24.95" customHeight="1">
      <c r="A42" s="6098"/>
      <c r="B42" s="6088"/>
      <c r="C42" s="6088"/>
      <c r="D42" s="6088"/>
      <c r="E42" s="332" t="s">
        <v>657</v>
      </c>
      <c r="F42" s="316" t="s">
        <v>523</v>
      </c>
      <c r="G42" s="471">
        <v>7</v>
      </c>
      <c r="H42" s="473" t="s">
        <v>637</v>
      </c>
      <c r="I42" s="469">
        <v>64</v>
      </c>
      <c r="J42" s="473" t="s">
        <v>475</v>
      </c>
      <c r="K42" s="447">
        <v>13</v>
      </c>
      <c r="L42" s="448">
        <f t="shared" si="11"/>
        <v>448</v>
      </c>
      <c r="M42" s="426">
        <f t="shared" si="12"/>
        <v>1344</v>
      </c>
      <c r="N42" s="448">
        <f t="shared" si="13"/>
        <v>5824</v>
      </c>
      <c r="O42" s="472">
        <v>3</v>
      </c>
      <c r="P42" s="305"/>
      <c r="Q42" s="306"/>
      <c r="R42" s="305"/>
      <c r="S42" s="300"/>
      <c r="T42" s="360"/>
      <c r="U42" s="441"/>
      <c r="V42" s="441"/>
      <c r="W42" s="442"/>
      <c r="X42" s="442"/>
      <c r="Y42" s="305"/>
      <c r="Z42" s="305"/>
      <c r="AA42" s="305"/>
      <c r="AB42" s="305"/>
      <c r="AC42" s="361"/>
    </row>
    <row r="43" spans="1:29" ht="24.95" customHeight="1">
      <c r="A43" s="316">
        <v>8</v>
      </c>
      <c r="B43" s="332" t="s">
        <v>667</v>
      </c>
      <c r="C43" s="332"/>
      <c r="D43" s="332"/>
      <c r="E43" s="332" t="s">
        <v>668</v>
      </c>
      <c r="F43" s="300" t="s">
        <v>645</v>
      </c>
      <c r="G43" s="381">
        <v>9.6</v>
      </c>
      <c r="H43" s="445" t="s">
        <v>637</v>
      </c>
      <c r="I43" s="446">
        <v>16</v>
      </c>
      <c r="J43" s="445" t="s">
        <v>494</v>
      </c>
      <c r="K43" s="382">
        <v>16.3</v>
      </c>
      <c r="L43" s="408">
        <f t="shared" si="11"/>
        <v>153.6</v>
      </c>
      <c r="M43" s="306">
        <f t="shared" si="12"/>
        <v>460.79999999999995</v>
      </c>
      <c r="N43" s="408">
        <f t="shared" si="13"/>
        <v>2503.6799999999998</v>
      </c>
      <c r="O43" s="300">
        <v>3</v>
      </c>
      <c r="P43" s="305"/>
      <c r="Q43" s="306"/>
      <c r="R43" s="305"/>
      <c r="S43" s="300"/>
      <c r="T43" s="360"/>
      <c r="U43" s="441"/>
      <c r="V43" s="441"/>
      <c r="W43" s="442"/>
      <c r="X43" s="442"/>
      <c r="Y43" s="305"/>
      <c r="Z43" s="305"/>
      <c r="AA43" s="305"/>
      <c r="AB43" s="305"/>
      <c r="AC43" s="361"/>
    </row>
    <row r="44" spans="1:29" ht="24.95" customHeight="1">
      <c r="A44" s="316">
        <v>9</v>
      </c>
      <c r="B44" s="332" t="s">
        <v>669</v>
      </c>
      <c r="C44" s="332"/>
      <c r="D44" s="332"/>
      <c r="E44" s="332" t="s">
        <v>640</v>
      </c>
      <c r="F44" s="300" t="s">
        <v>523</v>
      </c>
      <c r="G44" s="381">
        <v>6</v>
      </c>
      <c r="H44" s="445" t="s">
        <v>637</v>
      </c>
      <c r="I44" s="446">
        <v>10.5</v>
      </c>
      <c r="J44" s="445" t="s">
        <v>494</v>
      </c>
      <c r="K44" s="382">
        <v>24</v>
      </c>
      <c r="L44" s="408">
        <f t="shared" si="11"/>
        <v>63</v>
      </c>
      <c r="M44" s="306">
        <f t="shared" si="12"/>
        <v>252</v>
      </c>
      <c r="N44" s="408">
        <f t="shared" si="13"/>
        <v>1512</v>
      </c>
      <c r="O44" s="300">
        <v>4</v>
      </c>
      <c r="P44" s="305"/>
      <c r="Q44" s="306"/>
      <c r="R44" s="305"/>
      <c r="S44" s="300"/>
      <c r="T44" s="360"/>
      <c r="U44" s="441"/>
      <c r="V44" s="441"/>
      <c r="W44" s="442"/>
      <c r="X44" s="442"/>
      <c r="Y44" s="305"/>
      <c r="Z44" s="305"/>
      <c r="AA44" s="305"/>
      <c r="AB44" s="305"/>
      <c r="AC44" s="361"/>
    </row>
    <row r="45" spans="1:29" ht="24.95" customHeight="1">
      <c r="A45" s="430"/>
      <c r="B45" s="431" t="s">
        <v>670</v>
      </c>
      <c r="C45" s="431"/>
      <c r="D45" s="431"/>
      <c r="E45" s="431" t="s">
        <v>640</v>
      </c>
      <c r="F45" s="430"/>
      <c r="G45" s="432"/>
      <c r="H45" s="433"/>
      <c r="I45" s="434"/>
      <c r="J45" s="433"/>
      <c r="K45" s="435"/>
      <c r="L45" s="436">
        <f>SUM(L35:L44)</f>
        <v>4176.5</v>
      </c>
      <c r="M45" s="436">
        <f>SUM(M35:M44)</f>
        <v>16905.8</v>
      </c>
      <c r="N45" s="436">
        <f>SUM(N35:N44)</f>
        <v>76311.59</v>
      </c>
      <c r="O45" s="430"/>
      <c r="P45" s="436"/>
      <c r="Q45" s="436"/>
      <c r="R45" s="436"/>
      <c r="S45" s="430"/>
      <c r="T45" s="436"/>
      <c r="U45" s="436"/>
      <c r="V45" s="436"/>
      <c r="W45" s="436"/>
      <c r="X45" s="436"/>
      <c r="Y45" s="437"/>
      <c r="Z45" s="437"/>
      <c r="AA45" s="437"/>
      <c r="AB45" s="437"/>
      <c r="AC45" s="438"/>
    </row>
    <row r="46" spans="1:29" ht="24.95" customHeight="1">
      <c r="A46" s="6097">
        <v>1</v>
      </c>
      <c r="B46" s="6087" t="s">
        <v>671</v>
      </c>
      <c r="C46" s="6089" t="str">
        <f>'[147]PKG-3 Location Map , 인허가 진행 현황'!M25</f>
        <v>공작물축조신고 4차</v>
      </c>
      <c r="D46" s="6087" t="str">
        <f>'[147]PKG-3 Location Map , 인허가 진행 현황'!N25</f>
        <v>완료</v>
      </c>
      <c r="E46" s="332" t="s">
        <v>672</v>
      </c>
      <c r="F46" s="300" t="s">
        <v>523</v>
      </c>
      <c r="G46" s="471">
        <v>6</v>
      </c>
      <c r="H46" s="445" t="s">
        <v>494</v>
      </c>
      <c r="I46" s="469">
        <v>22</v>
      </c>
      <c r="J46" s="445" t="s">
        <v>637</v>
      </c>
      <c r="K46" s="447">
        <v>14.8</v>
      </c>
      <c r="L46" s="448">
        <f t="shared" ref="L46:L61" si="14">G46*I46</f>
        <v>132</v>
      </c>
      <c r="M46" s="426">
        <f t="shared" ref="M46:M61" si="15">L46*O46</f>
        <v>396</v>
      </c>
      <c r="N46" s="448">
        <f t="shared" ref="N46:N61" si="16">G46*I46*K46</f>
        <v>1953.6000000000001</v>
      </c>
      <c r="O46" s="472">
        <v>3</v>
      </c>
      <c r="P46" s="305"/>
      <c r="Q46" s="306"/>
      <c r="R46" s="305"/>
      <c r="S46" s="300"/>
      <c r="T46" s="360"/>
      <c r="U46" s="441"/>
      <c r="V46" s="441"/>
      <c r="W46" s="442"/>
      <c r="X46" s="442"/>
      <c r="Y46" s="305"/>
      <c r="Z46" s="305"/>
      <c r="AA46" s="305"/>
      <c r="AB46" s="305"/>
      <c r="AC46" s="361"/>
    </row>
    <row r="47" spans="1:29" ht="24.95" customHeight="1">
      <c r="A47" s="6098"/>
      <c r="B47" s="6088"/>
      <c r="C47" s="6088"/>
      <c r="D47" s="6088"/>
      <c r="E47" s="332" t="s">
        <v>672</v>
      </c>
      <c r="F47" s="300" t="s">
        <v>523</v>
      </c>
      <c r="G47" s="471">
        <v>10</v>
      </c>
      <c r="H47" s="445" t="s">
        <v>637</v>
      </c>
      <c r="I47" s="469">
        <v>12</v>
      </c>
      <c r="J47" s="445" t="s">
        <v>637</v>
      </c>
      <c r="K47" s="447">
        <v>9</v>
      </c>
      <c r="L47" s="448">
        <f t="shared" si="14"/>
        <v>120</v>
      </c>
      <c r="M47" s="426">
        <f t="shared" si="15"/>
        <v>240</v>
      </c>
      <c r="N47" s="448">
        <f t="shared" si="16"/>
        <v>1080</v>
      </c>
      <c r="O47" s="472">
        <v>2</v>
      </c>
      <c r="P47" s="305"/>
      <c r="Q47" s="306"/>
      <c r="R47" s="305"/>
      <c r="S47" s="300"/>
      <c r="T47" s="360"/>
      <c r="U47" s="441"/>
      <c r="V47" s="441"/>
      <c r="W47" s="442"/>
      <c r="X47" s="442"/>
      <c r="Y47" s="305"/>
      <c r="Z47" s="305"/>
      <c r="AA47" s="305"/>
      <c r="AB47" s="305"/>
      <c r="AC47" s="361"/>
    </row>
    <row r="48" spans="1:29" ht="24.95" customHeight="1">
      <c r="A48" s="474">
        <v>2</v>
      </c>
      <c r="B48" s="475" t="s">
        <v>673</v>
      </c>
      <c r="C48" s="476" t="str">
        <f>'[147]PKG-3 Location Map , 인허가 진행 현황'!M26</f>
        <v>공작물축조신고 4차</v>
      </c>
      <c r="D48" s="475" t="str">
        <f>'[147]PKG-3 Location Map , 인허가 진행 현황'!N26</f>
        <v>완료</v>
      </c>
      <c r="E48" s="332" t="s">
        <v>674</v>
      </c>
      <c r="F48" s="300" t="s">
        <v>523</v>
      </c>
      <c r="G48" s="471">
        <v>5</v>
      </c>
      <c r="H48" s="445" t="s">
        <v>494</v>
      </c>
      <c r="I48" s="469">
        <v>15</v>
      </c>
      <c r="J48" s="445" t="s">
        <v>637</v>
      </c>
      <c r="K48" s="447">
        <v>14.8</v>
      </c>
      <c r="L48" s="448">
        <f t="shared" si="14"/>
        <v>75</v>
      </c>
      <c r="M48" s="426">
        <f t="shared" si="15"/>
        <v>225</v>
      </c>
      <c r="N48" s="448">
        <f t="shared" si="16"/>
        <v>1110</v>
      </c>
      <c r="O48" s="472">
        <v>3</v>
      </c>
      <c r="P48" s="305"/>
      <c r="Q48" s="306"/>
      <c r="R48" s="305"/>
      <c r="S48" s="300"/>
      <c r="T48" s="360"/>
      <c r="U48" s="441"/>
      <c r="V48" s="441"/>
      <c r="W48" s="442"/>
      <c r="X48" s="442"/>
      <c r="Y48" s="305"/>
      <c r="Z48" s="305"/>
      <c r="AA48" s="305"/>
      <c r="AB48" s="305"/>
      <c r="AC48" s="361"/>
    </row>
    <row r="49" spans="1:29" ht="24.95" customHeight="1">
      <c r="A49" s="300">
        <v>3</v>
      </c>
      <c r="B49" s="332" t="s">
        <v>675</v>
      </c>
      <c r="C49" s="470" t="str">
        <f>'[147]PKG-3 Location Map , 인허가 진행 현황'!M27</f>
        <v>공작물축조신고 4차</v>
      </c>
      <c r="D49" s="332" t="str">
        <f>'[147]PKG-3 Location Map , 인허가 진행 현황'!N27</f>
        <v>완료</v>
      </c>
      <c r="E49" s="332" t="s">
        <v>676</v>
      </c>
      <c r="F49" s="300" t="s">
        <v>645</v>
      </c>
      <c r="G49" s="381">
        <v>5</v>
      </c>
      <c r="H49" s="445" t="s">
        <v>494</v>
      </c>
      <c r="I49" s="469">
        <v>31.5</v>
      </c>
      <c r="J49" s="445" t="s">
        <v>494</v>
      </c>
      <c r="K49" s="447">
        <v>14.5</v>
      </c>
      <c r="L49" s="448">
        <f t="shared" si="14"/>
        <v>157.5</v>
      </c>
      <c r="M49" s="426">
        <f t="shared" si="15"/>
        <v>945</v>
      </c>
      <c r="N49" s="448">
        <f t="shared" si="16"/>
        <v>2283.75</v>
      </c>
      <c r="O49" s="472">
        <v>6</v>
      </c>
      <c r="P49" s="305"/>
      <c r="Q49" s="306"/>
      <c r="R49" s="305"/>
      <c r="S49" s="300"/>
      <c r="T49" s="360"/>
      <c r="U49" s="441"/>
      <c r="V49" s="441"/>
      <c r="W49" s="442"/>
      <c r="X49" s="442"/>
      <c r="Y49" s="305"/>
      <c r="Z49" s="305"/>
      <c r="AA49" s="305"/>
      <c r="AB49" s="305"/>
      <c r="AC49" s="361"/>
    </row>
    <row r="50" spans="1:29" ht="24.95" customHeight="1">
      <c r="A50" s="300">
        <v>4</v>
      </c>
      <c r="B50" s="332" t="s">
        <v>677</v>
      </c>
      <c r="C50" s="332"/>
      <c r="D50" s="332"/>
      <c r="E50" s="332" t="s">
        <v>672</v>
      </c>
      <c r="F50" s="300" t="s">
        <v>645</v>
      </c>
      <c r="G50" s="381">
        <v>6</v>
      </c>
      <c r="H50" s="445" t="s">
        <v>494</v>
      </c>
      <c r="I50" s="446">
        <v>21</v>
      </c>
      <c r="J50" s="445" t="s">
        <v>494</v>
      </c>
      <c r="K50" s="447">
        <v>14</v>
      </c>
      <c r="L50" s="408">
        <f t="shared" si="14"/>
        <v>126</v>
      </c>
      <c r="M50" s="426">
        <f t="shared" si="15"/>
        <v>504</v>
      </c>
      <c r="N50" s="448">
        <f t="shared" si="16"/>
        <v>1764</v>
      </c>
      <c r="O50" s="472">
        <v>4</v>
      </c>
      <c r="P50" s="305"/>
      <c r="Q50" s="306"/>
      <c r="R50" s="305"/>
      <c r="S50" s="300"/>
      <c r="T50" s="360"/>
      <c r="U50" s="441"/>
      <c r="V50" s="441"/>
      <c r="W50" s="442"/>
      <c r="X50" s="442"/>
      <c r="Y50" s="305"/>
      <c r="Z50" s="305"/>
      <c r="AA50" s="305"/>
      <c r="AB50" s="305"/>
      <c r="AC50" s="361"/>
    </row>
    <row r="51" spans="1:29" ht="24.95" customHeight="1">
      <c r="A51" s="6097">
        <v>5</v>
      </c>
      <c r="B51" s="6087" t="s">
        <v>678</v>
      </c>
      <c r="C51" s="6087"/>
      <c r="D51" s="6087"/>
      <c r="E51" s="332" t="s">
        <v>654</v>
      </c>
      <c r="F51" s="300" t="s">
        <v>523</v>
      </c>
      <c r="G51" s="381">
        <v>10</v>
      </c>
      <c r="H51" s="445" t="s">
        <v>494</v>
      </c>
      <c r="I51" s="446">
        <v>12</v>
      </c>
      <c r="J51" s="445" t="s">
        <v>494</v>
      </c>
      <c r="K51" s="382">
        <v>16</v>
      </c>
      <c r="L51" s="408">
        <f t="shared" si="14"/>
        <v>120</v>
      </c>
      <c r="M51" s="306">
        <f t="shared" si="15"/>
        <v>360</v>
      </c>
      <c r="N51" s="408">
        <f t="shared" si="16"/>
        <v>1920</v>
      </c>
      <c r="O51" s="472">
        <v>3</v>
      </c>
      <c r="P51" s="305"/>
      <c r="Q51" s="306"/>
      <c r="R51" s="305"/>
      <c r="S51" s="300"/>
      <c r="T51" s="360"/>
      <c r="U51" s="441"/>
      <c r="V51" s="441"/>
      <c r="W51" s="442"/>
      <c r="X51" s="442"/>
      <c r="Y51" s="305"/>
      <c r="Z51" s="305"/>
      <c r="AA51" s="305"/>
      <c r="AB51" s="305"/>
      <c r="AC51" s="361"/>
    </row>
    <row r="52" spans="1:29" ht="24.95" customHeight="1">
      <c r="A52" s="6098"/>
      <c r="B52" s="6088"/>
      <c r="C52" s="6088"/>
      <c r="D52" s="6088"/>
      <c r="E52" s="332" t="s">
        <v>676</v>
      </c>
      <c r="F52" s="300" t="s">
        <v>523</v>
      </c>
      <c r="G52" s="471">
        <v>10</v>
      </c>
      <c r="H52" s="445" t="s">
        <v>494</v>
      </c>
      <c r="I52" s="469">
        <v>12</v>
      </c>
      <c r="J52" s="445" t="s">
        <v>494</v>
      </c>
      <c r="K52" s="447">
        <v>20.399999999999999</v>
      </c>
      <c r="L52" s="448">
        <f t="shared" si="14"/>
        <v>120</v>
      </c>
      <c r="M52" s="426">
        <f t="shared" si="15"/>
        <v>480</v>
      </c>
      <c r="N52" s="448">
        <f t="shared" si="16"/>
        <v>2448</v>
      </c>
      <c r="O52" s="472">
        <v>4</v>
      </c>
      <c r="P52" s="305"/>
      <c r="Q52" s="306"/>
      <c r="R52" s="305"/>
      <c r="S52" s="300"/>
      <c r="T52" s="360"/>
      <c r="U52" s="441"/>
      <c r="V52" s="441"/>
      <c r="W52" s="442"/>
      <c r="X52" s="442"/>
      <c r="Y52" s="305"/>
      <c r="Z52" s="305"/>
      <c r="AA52" s="305"/>
      <c r="AB52" s="305"/>
      <c r="AC52" s="361"/>
    </row>
    <row r="53" spans="1:29" ht="24.95" customHeight="1">
      <c r="A53" s="316">
        <v>6</v>
      </c>
      <c r="B53" s="299" t="s">
        <v>679</v>
      </c>
      <c r="C53" s="439" t="str">
        <f>'[147]PKG-3 Location Map , 인허가 진행 현황'!M14</f>
        <v>공작물축조신고 4차</v>
      </c>
      <c r="D53" s="299" t="str">
        <f>'[147]PKG-3 Location Map , 인허가 진행 현황'!N14</f>
        <v>완료</v>
      </c>
      <c r="E53" s="299" t="s">
        <v>672</v>
      </c>
      <c r="F53" s="300" t="s">
        <v>523</v>
      </c>
      <c r="G53" s="471">
        <v>17</v>
      </c>
      <c r="H53" s="445" t="s">
        <v>494</v>
      </c>
      <c r="I53" s="469">
        <v>27</v>
      </c>
      <c r="J53" s="445" t="s">
        <v>494</v>
      </c>
      <c r="K53" s="447">
        <v>51.7</v>
      </c>
      <c r="L53" s="448">
        <f t="shared" si="14"/>
        <v>459</v>
      </c>
      <c r="M53" s="426">
        <f t="shared" si="15"/>
        <v>5508</v>
      </c>
      <c r="N53" s="448">
        <f t="shared" si="16"/>
        <v>23730.300000000003</v>
      </c>
      <c r="O53" s="472">
        <v>12</v>
      </c>
      <c r="P53" s="305"/>
      <c r="Q53" s="306"/>
      <c r="R53" s="305"/>
      <c r="S53" s="300"/>
      <c r="T53" s="360"/>
      <c r="U53" s="441"/>
      <c r="V53" s="441"/>
      <c r="W53" s="442"/>
      <c r="X53" s="442"/>
      <c r="Y53" s="305"/>
      <c r="Z53" s="305"/>
      <c r="AA53" s="305"/>
      <c r="AB53" s="305"/>
      <c r="AC53" s="361"/>
    </row>
    <row r="54" spans="1:29" ht="24.95" customHeight="1">
      <c r="A54" s="6097">
        <v>7</v>
      </c>
      <c r="B54" s="6087" t="s">
        <v>680</v>
      </c>
      <c r="C54" s="6089" t="str">
        <f>'[147]PKG-3 Location Map , 인허가 진행 현황'!M15</f>
        <v>공작물축조신고 4차</v>
      </c>
      <c r="D54" s="6087" t="str">
        <f>'[147]PKG-3 Location Map , 인허가 진행 현황'!N15</f>
        <v>완료</v>
      </c>
      <c r="E54" s="299" t="s">
        <v>654</v>
      </c>
      <c r="F54" s="300" t="s">
        <v>645</v>
      </c>
      <c r="G54" s="471">
        <v>9</v>
      </c>
      <c r="H54" s="445" t="s">
        <v>494</v>
      </c>
      <c r="I54" s="469">
        <v>26.3</v>
      </c>
      <c r="J54" s="445" t="s">
        <v>494</v>
      </c>
      <c r="K54" s="447">
        <v>12.2</v>
      </c>
      <c r="L54" s="448">
        <f t="shared" si="14"/>
        <v>236.70000000000002</v>
      </c>
      <c r="M54" s="426">
        <f t="shared" si="15"/>
        <v>710.1</v>
      </c>
      <c r="N54" s="448">
        <f t="shared" si="16"/>
        <v>2887.7400000000002</v>
      </c>
      <c r="O54" s="472">
        <v>3</v>
      </c>
      <c r="P54" s="305"/>
      <c r="Q54" s="306"/>
      <c r="R54" s="305"/>
      <c r="S54" s="300"/>
      <c r="T54" s="360"/>
      <c r="U54" s="441"/>
      <c r="V54" s="441"/>
      <c r="W54" s="442"/>
      <c r="X54" s="442"/>
      <c r="Y54" s="305"/>
      <c r="Z54" s="305"/>
      <c r="AA54" s="305"/>
      <c r="AB54" s="305"/>
      <c r="AC54" s="361"/>
    </row>
    <row r="55" spans="1:29" ht="24.95" customHeight="1">
      <c r="A55" s="6098"/>
      <c r="B55" s="6088"/>
      <c r="C55" s="6088"/>
      <c r="D55" s="6088"/>
      <c r="E55" s="299" t="s">
        <v>654</v>
      </c>
      <c r="F55" s="300" t="s">
        <v>523</v>
      </c>
      <c r="G55" s="471">
        <v>8.1</v>
      </c>
      <c r="H55" s="445" t="s">
        <v>494</v>
      </c>
      <c r="I55" s="469">
        <v>20.5</v>
      </c>
      <c r="J55" s="445" t="s">
        <v>494</v>
      </c>
      <c r="K55" s="447">
        <v>12.2</v>
      </c>
      <c r="L55" s="448">
        <f t="shared" si="14"/>
        <v>166.04999999999998</v>
      </c>
      <c r="M55" s="426">
        <f t="shared" si="15"/>
        <v>498.15</v>
      </c>
      <c r="N55" s="448">
        <f t="shared" si="16"/>
        <v>2025.8099999999997</v>
      </c>
      <c r="O55" s="472">
        <v>3</v>
      </c>
      <c r="P55" s="305"/>
      <c r="Q55" s="306"/>
      <c r="R55" s="305"/>
      <c r="S55" s="300"/>
      <c r="T55" s="360"/>
      <c r="U55" s="441"/>
      <c r="V55" s="441"/>
      <c r="W55" s="442"/>
      <c r="X55" s="442"/>
      <c r="Y55" s="305"/>
      <c r="Z55" s="305"/>
      <c r="AA55" s="305"/>
      <c r="AB55" s="305"/>
      <c r="AC55" s="361"/>
    </row>
    <row r="56" spans="1:29" ht="24.95" customHeight="1">
      <c r="A56" s="316">
        <v>8</v>
      </c>
      <c r="B56" s="299" t="s">
        <v>681</v>
      </c>
      <c r="C56" s="439" t="str">
        <f>'[147]PKG-3 Location Map , 인허가 진행 현황'!M28</f>
        <v>공작물축조신고 4차</v>
      </c>
      <c r="D56" s="299" t="str">
        <f>'[147]PKG-3 Location Map , 인허가 진행 현황'!N28</f>
        <v>완료</v>
      </c>
      <c r="E56" s="299" t="s">
        <v>654</v>
      </c>
      <c r="F56" s="300" t="s">
        <v>523</v>
      </c>
      <c r="G56" s="471">
        <v>20</v>
      </c>
      <c r="H56" s="445" t="s">
        <v>494</v>
      </c>
      <c r="I56" s="469">
        <v>14.5</v>
      </c>
      <c r="J56" s="445" t="s">
        <v>494</v>
      </c>
      <c r="K56" s="447">
        <v>25.5</v>
      </c>
      <c r="L56" s="448">
        <f t="shared" si="14"/>
        <v>290</v>
      </c>
      <c r="M56" s="426">
        <f t="shared" si="15"/>
        <v>1450</v>
      </c>
      <c r="N56" s="448">
        <f t="shared" si="16"/>
        <v>7395</v>
      </c>
      <c r="O56" s="300">
        <v>5</v>
      </c>
      <c r="P56" s="305"/>
      <c r="Q56" s="306"/>
      <c r="R56" s="305"/>
      <c r="S56" s="300"/>
      <c r="T56" s="360"/>
      <c r="U56" s="441"/>
      <c r="V56" s="441"/>
      <c r="W56" s="442"/>
      <c r="X56" s="442"/>
      <c r="Y56" s="305"/>
      <c r="Z56" s="305"/>
      <c r="AA56" s="305"/>
      <c r="AB56" s="305"/>
      <c r="AC56" s="361"/>
    </row>
    <row r="57" spans="1:29" ht="24.95" customHeight="1">
      <c r="A57" s="6097">
        <v>9</v>
      </c>
      <c r="B57" s="6087" t="s">
        <v>682</v>
      </c>
      <c r="C57" s="6089" t="str">
        <f>'[147]PKG-3 Location Map , 인허가 진행 현황'!M29</f>
        <v>공작물축조신고 4차</v>
      </c>
      <c r="D57" s="6087" t="str">
        <f>'[147]PKG-3 Location Map , 인허가 진행 현황'!N29</f>
        <v>완료</v>
      </c>
      <c r="E57" s="299" t="s">
        <v>683</v>
      </c>
      <c r="F57" s="300" t="s">
        <v>523</v>
      </c>
      <c r="G57" s="471">
        <v>9</v>
      </c>
      <c r="H57" s="445" t="s">
        <v>494</v>
      </c>
      <c r="I57" s="469">
        <v>18.600000000000001</v>
      </c>
      <c r="J57" s="445" t="s">
        <v>684</v>
      </c>
      <c r="K57" s="447">
        <v>4</v>
      </c>
      <c r="L57" s="448">
        <f t="shared" si="14"/>
        <v>167.4</v>
      </c>
      <c r="M57" s="426">
        <f t="shared" si="15"/>
        <v>167.4</v>
      </c>
      <c r="N57" s="448">
        <f t="shared" si="16"/>
        <v>669.6</v>
      </c>
      <c r="O57" s="300">
        <v>1</v>
      </c>
      <c r="P57" s="305"/>
      <c r="Q57" s="306"/>
      <c r="R57" s="305"/>
      <c r="S57" s="300"/>
      <c r="T57" s="360"/>
      <c r="U57" s="441"/>
      <c r="V57" s="441"/>
      <c r="W57" s="442"/>
      <c r="X57" s="442"/>
      <c r="Y57" s="305"/>
      <c r="Z57" s="305"/>
      <c r="AA57" s="305"/>
      <c r="AB57" s="305"/>
      <c r="AC57" s="361"/>
    </row>
    <row r="58" spans="1:29" ht="24.95" customHeight="1">
      <c r="A58" s="6098"/>
      <c r="B58" s="6088"/>
      <c r="C58" s="6088"/>
      <c r="D58" s="6088"/>
      <c r="E58" s="299" t="s">
        <v>654</v>
      </c>
      <c r="F58" s="300" t="s">
        <v>685</v>
      </c>
      <c r="G58" s="471">
        <v>4.0999999999999996</v>
      </c>
      <c r="H58" s="445" t="s">
        <v>684</v>
      </c>
      <c r="I58" s="469">
        <v>6.6</v>
      </c>
      <c r="J58" s="445" t="s">
        <v>494</v>
      </c>
      <c r="K58" s="447">
        <v>4</v>
      </c>
      <c r="L58" s="448">
        <f t="shared" si="14"/>
        <v>27.059999999999995</v>
      </c>
      <c r="M58" s="426">
        <f t="shared" si="15"/>
        <v>27.059999999999995</v>
      </c>
      <c r="N58" s="448">
        <f t="shared" si="16"/>
        <v>108.23999999999998</v>
      </c>
      <c r="O58" s="472">
        <v>1</v>
      </c>
      <c r="P58" s="305"/>
      <c r="Q58" s="306"/>
      <c r="R58" s="305"/>
      <c r="S58" s="300"/>
      <c r="T58" s="360"/>
      <c r="U58" s="441"/>
      <c r="V58" s="441"/>
      <c r="W58" s="442"/>
      <c r="X58" s="442"/>
      <c r="Y58" s="305"/>
      <c r="Z58" s="305"/>
      <c r="AA58" s="305"/>
      <c r="AB58" s="305"/>
      <c r="AC58" s="361"/>
    </row>
    <row r="59" spans="1:29" ht="24.95" customHeight="1">
      <c r="A59" s="300">
        <v>10</v>
      </c>
      <c r="B59" s="332" t="s">
        <v>686</v>
      </c>
      <c r="C59" s="470" t="str">
        <f>'[147]PKG-3 Location Map , 인허가 진행 현황'!M35</f>
        <v>공작물축조신고 4차</v>
      </c>
      <c r="D59" s="332" t="str">
        <f>'[147]PKG-3 Location Map , 인허가 진행 현황'!N35</f>
        <v>완료</v>
      </c>
      <c r="E59" s="332" t="s">
        <v>642</v>
      </c>
      <c r="F59" s="300" t="s">
        <v>523</v>
      </c>
      <c r="G59" s="381">
        <v>16</v>
      </c>
      <c r="H59" s="445" t="s">
        <v>494</v>
      </c>
      <c r="I59" s="446">
        <v>18.7</v>
      </c>
      <c r="J59" s="445" t="s">
        <v>494</v>
      </c>
      <c r="K59" s="382">
        <v>13</v>
      </c>
      <c r="L59" s="408">
        <f t="shared" si="14"/>
        <v>299.2</v>
      </c>
      <c r="M59" s="306">
        <f t="shared" si="15"/>
        <v>897.59999999999991</v>
      </c>
      <c r="N59" s="408">
        <f t="shared" si="16"/>
        <v>3889.6</v>
      </c>
      <c r="O59" s="300">
        <v>3</v>
      </c>
      <c r="P59" s="305"/>
      <c r="Q59" s="306"/>
      <c r="R59" s="305"/>
      <c r="S59" s="300"/>
      <c r="T59" s="360"/>
      <c r="U59" s="441"/>
      <c r="V59" s="441"/>
      <c r="W59" s="442"/>
      <c r="X59" s="442"/>
      <c r="Y59" s="305"/>
      <c r="Z59" s="305"/>
      <c r="AA59" s="305"/>
      <c r="AB59" s="305"/>
      <c r="AC59" s="361"/>
    </row>
    <row r="60" spans="1:29" ht="24.95" customHeight="1">
      <c r="A60" s="300">
        <v>11</v>
      </c>
      <c r="B60" s="332" t="s">
        <v>687</v>
      </c>
      <c r="C60" s="470" t="str">
        <f>'[147]PKG-3 Location Map , 인허가 진행 현황'!M30</f>
        <v>공작물축조신고 4차</v>
      </c>
      <c r="D60" s="332" t="str">
        <f>'[147]PKG-3 Location Map , 인허가 진행 현황'!N30</f>
        <v>완료</v>
      </c>
      <c r="E60" s="332" t="s">
        <v>642</v>
      </c>
      <c r="F60" s="300" t="s">
        <v>645</v>
      </c>
      <c r="G60" s="381">
        <v>17.7</v>
      </c>
      <c r="H60" s="445" t="s">
        <v>494</v>
      </c>
      <c r="I60" s="446">
        <v>71.599999999999994</v>
      </c>
      <c r="J60" s="445" t="s">
        <v>494</v>
      </c>
      <c r="K60" s="382">
        <v>15.5</v>
      </c>
      <c r="L60" s="408">
        <f t="shared" si="14"/>
        <v>1267.32</v>
      </c>
      <c r="M60" s="306">
        <f t="shared" si="15"/>
        <v>3801.96</v>
      </c>
      <c r="N60" s="408">
        <f t="shared" si="16"/>
        <v>19643.46</v>
      </c>
      <c r="O60" s="300">
        <v>3</v>
      </c>
      <c r="P60" s="305"/>
      <c r="Q60" s="306"/>
      <c r="R60" s="305"/>
      <c r="S60" s="300"/>
      <c r="T60" s="360"/>
      <c r="U60" s="441"/>
      <c r="V60" s="441"/>
      <c r="W60" s="442"/>
      <c r="X60" s="442"/>
      <c r="Y60" s="305"/>
      <c r="Z60" s="305"/>
      <c r="AA60" s="305"/>
      <c r="AB60" s="305"/>
      <c r="AC60" s="361"/>
    </row>
    <row r="61" spans="1:29" ht="24.95" customHeight="1">
      <c r="A61" s="300">
        <v>12</v>
      </c>
      <c r="B61" s="332" t="s">
        <v>688</v>
      </c>
      <c r="C61" s="470" t="str">
        <f>'[147]PKG-3 Location Map , 인허가 진행 현황'!M16</f>
        <v>공작물축조신고 4차</v>
      </c>
      <c r="D61" s="332" t="str">
        <f>'[147]PKG-3 Location Map , 인허가 진행 현황'!N16</f>
        <v>완료</v>
      </c>
      <c r="E61" s="332" t="s">
        <v>672</v>
      </c>
      <c r="F61" s="300" t="s">
        <v>523</v>
      </c>
      <c r="G61" s="471">
        <v>4</v>
      </c>
      <c r="H61" s="445" t="s">
        <v>494</v>
      </c>
      <c r="I61" s="469">
        <v>5.5</v>
      </c>
      <c r="J61" s="445" t="s">
        <v>494</v>
      </c>
      <c r="K61" s="447">
        <v>9.5</v>
      </c>
      <c r="L61" s="448">
        <f t="shared" si="14"/>
        <v>22</v>
      </c>
      <c r="M61" s="426">
        <f t="shared" si="15"/>
        <v>22</v>
      </c>
      <c r="N61" s="448">
        <f t="shared" si="16"/>
        <v>209</v>
      </c>
      <c r="O61" s="472">
        <v>1</v>
      </c>
      <c r="P61" s="305"/>
      <c r="Q61" s="306"/>
      <c r="R61" s="305"/>
      <c r="S61" s="300"/>
      <c r="T61" s="360"/>
      <c r="U61" s="441"/>
      <c r="V61" s="441"/>
      <c r="W61" s="442"/>
      <c r="X61" s="442"/>
      <c r="Y61" s="305"/>
      <c r="Z61" s="305"/>
      <c r="AA61" s="305"/>
      <c r="AB61" s="305"/>
      <c r="AC61" s="335"/>
    </row>
    <row r="62" spans="1:29" ht="24.95" customHeight="1">
      <c r="A62" s="430"/>
      <c r="B62" s="431" t="s">
        <v>670</v>
      </c>
      <c r="C62" s="431"/>
      <c r="D62" s="431"/>
      <c r="E62" s="431" t="s">
        <v>655</v>
      </c>
      <c r="F62" s="430"/>
      <c r="G62" s="432"/>
      <c r="H62" s="433"/>
      <c r="I62" s="434"/>
      <c r="J62" s="433"/>
      <c r="K62" s="435"/>
      <c r="L62" s="436">
        <f>SUM(L46:L61)</f>
        <v>3785.2299999999996</v>
      </c>
      <c r="M62" s="436">
        <f>SUM(M46:M61)</f>
        <v>16232.27</v>
      </c>
      <c r="N62" s="436">
        <f>SUM(N46:N61)</f>
        <v>73118.099999999991</v>
      </c>
      <c r="O62" s="430"/>
      <c r="P62" s="436"/>
      <c r="Q62" s="436"/>
      <c r="R62" s="436"/>
      <c r="S62" s="430"/>
      <c r="T62" s="436"/>
      <c r="U62" s="436"/>
      <c r="V62" s="436"/>
      <c r="W62" s="436"/>
      <c r="X62" s="436"/>
      <c r="Y62" s="437"/>
      <c r="Z62" s="437"/>
      <c r="AA62" s="437"/>
      <c r="AB62" s="437"/>
      <c r="AC62" s="438"/>
    </row>
    <row r="63" spans="1:29" s="347" customFormat="1" ht="24.95" customHeight="1">
      <c r="A63" s="336" t="s">
        <v>689</v>
      </c>
      <c r="B63" s="337"/>
      <c r="C63" s="337"/>
      <c r="D63" s="337"/>
      <c r="E63" s="338"/>
      <c r="F63" s="338"/>
      <c r="G63" s="339"/>
      <c r="H63" s="340"/>
      <c r="I63" s="341"/>
      <c r="J63" s="340"/>
      <c r="K63" s="342"/>
      <c r="L63" s="343">
        <f>SUM(L45,L62)</f>
        <v>7961.73</v>
      </c>
      <c r="M63" s="343">
        <f>SUM(M45,M62)</f>
        <v>33138.07</v>
      </c>
      <c r="N63" s="343">
        <f>SUM(N45,N62)</f>
        <v>149429.69</v>
      </c>
      <c r="O63" s="338"/>
      <c r="P63" s="343">
        <f>SUM(P45,P62)</f>
        <v>0</v>
      </c>
      <c r="Q63" s="343">
        <f>SUM(Q45,Q62)</f>
        <v>0</v>
      </c>
      <c r="R63" s="343">
        <f>SUM(R45,R62)</f>
        <v>0</v>
      </c>
      <c r="S63" s="338"/>
      <c r="T63" s="343">
        <f>SUM(T45,T62)</f>
        <v>0</v>
      </c>
      <c r="U63" s="343">
        <f>SUM(U45,U62)</f>
        <v>0</v>
      </c>
      <c r="V63" s="343">
        <f>SUM(V45,V62)</f>
        <v>0</v>
      </c>
      <c r="W63" s="343">
        <f>SUM(W45,W62)</f>
        <v>0</v>
      </c>
      <c r="X63" s="343">
        <f>SUM(X45,X62)</f>
        <v>0</v>
      </c>
      <c r="Y63" s="343"/>
      <c r="Z63" s="343"/>
      <c r="AA63" s="343"/>
      <c r="AB63" s="343"/>
      <c r="AC63" s="346"/>
    </row>
    <row r="64" spans="1:29" ht="24.95" customHeight="1">
      <c r="A64" s="455" t="s">
        <v>690</v>
      </c>
      <c r="B64" s="456"/>
      <c r="C64" s="456"/>
      <c r="D64" s="456"/>
      <c r="E64" s="457"/>
      <c r="F64" s="458"/>
      <c r="G64" s="459"/>
      <c r="H64" s="460"/>
      <c r="I64" s="460"/>
      <c r="J64" s="460"/>
      <c r="K64" s="461"/>
      <c r="L64" s="462"/>
      <c r="M64" s="462"/>
      <c r="N64" s="462"/>
      <c r="O64" s="458"/>
      <c r="P64" s="462"/>
      <c r="Q64" s="462"/>
      <c r="R64" s="462"/>
      <c r="S64" s="458"/>
      <c r="T64" s="462"/>
      <c r="U64" s="462"/>
      <c r="V64" s="462"/>
      <c r="W64" s="462"/>
      <c r="X64" s="462"/>
      <c r="Y64" s="462"/>
      <c r="Z64" s="462"/>
      <c r="AA64" s="462"/>
      <c r="AB64" s="462"/>
      <c r="AC64" s="463"/>
    </row>
    <row r="65" spans="1:29" ht="24.95" customHeight="1">
      <c r="A65" s="316">
        <v>1</v>
      </c>
      <c r="B65" s="299" t="s">
        <v>691</v>
      </c>
      <c r="C65" s="439" t="str">
        <f>'[147]PKG-3 Location Map , 인허가 진행 현황'!M8</f>
        <v>공작물축조신고 1차</v>
      </c>
      <c r="D65" s="299" t="str">
        <f>'[147]PKG-3 Location Map , 인허가 진행 현황'!N8</f>
        <v>완료</v>
      </c>
      <c r="E65" s="299" t="s">
        <v>668</v>
      </c>
      <c r="F65" s="300" t="s">
        <v>685</v>
      </c>
      <c r="G65" s="477">
        <v>8</v>
      </c>
      <c r="H65" s="478" t="s">
        <v>684</v>
      </c>
      <c r="I65" s="479">
        <v>140</v>
      </c>
      <c r="J65" s="478" t="s">
        <v>684</v>
      </c>
      <c r="K65" s="480">
        <v>17</v>
      </c>
      <c r="L65" s="448">
        <f t="shared" ref="L65:L74" si="17">G65*I65</f>
        <v>1120</v>
      </c>
      <c r="M65" s="426">
        <f t="shared" ref="M65:M74" si="18">L65*O65</f>
        <v>5600</v>
      </c>
      <c r="N65" s="448">
        <f t="shared" ref="N65:N74" si="19">G65*I65*K65</f>
        <v>19040</v>
      </c>
      <c r="O65" s="427">
        <v>5</v>
      </c>
      <c r="P65" s="316"/>
      <c r="Q65" s="306"/>
      <c r="R65" s="305"/>
      <c r="S65" s="300"/>
      <c r="T65" s="360"/>
      <c r="U65" s="441"/>
      <c r="V65" s="441"/>
      <c r="W65" s="442"/>
      <c r="X65" s="442"/>
      <c r="Y65" s="305"/>
      <c r="Z65" s="305"/>
      <c r="AA65" s="305"/>
      <c r="AB65" s="305"/>
      <c r="AC65" s="361"/>
    </row>
    <row r="66" spans="1:29" ht="24.95" customHeight="1">
      <c r="A66" s="316">
        <v>2</v>
      </c>
      <c r="B66" s="299" t="s">
        <v>692</v>
      </c>
      <c r="C66" s="439" t="str">
        <f>'[147]PKG-3 Location Map , 인허가 진행 현황'!M9</f>
        <v>공작물축조신고 1차</v>
      </c>
      <c r="D66" s="299" t="str">
        <f>'[147]PKG-3 Location Map , 인허가 진행 현황'!N9</f>
        <v>완료</v>
      </c>
      <c r="E66" s="299" t="s">
        <v>640</v>
      </c>
      <c r="F66" s="300" t="s">
        <v>693</v>
      </c>
      <c r="G66" s="381">
        <v>8</v>
      </c>
      <c r="H66" s="445" t="s">
        <v>684</v>
      </c>
      <c r="I66" s="469">
        <v>93.5</v>
      </c>
      <c r="J66" s="445" t="s">
        <v>694</v>
      </c>
      <c r="K66" s="447">
        <v>16.8</v>
      </c>
      <c r="L66" s="408">
        <f t="shared" si="17"/>
        <v>748</v>
      </c>
      <c r="M66" s="306">
        <f t="shared" si="18"/>
        <v>4488</v>
      </c>
      <c r="N66" s="408">
        <f t="shared" si="19"/>
        <v>12566.4</v>
      </c>
      <c r="O66" s="472">
        <v>6</v>
      </c>
      <c r="P66" s="300"/>
      <c r="Q66" s="306"/>
      <c r="R66" s="305"/>
      <c r="S66" s="300"/>
      <c r="T66" s="360"/>
      <c r="U66" s="441"/>
      <c r="V66" s="441"/>
      <c r="W66" s="442"/>
      <c r="X66" s="442"/>
      <c r="Y66" s="305"/>
      <c r="Z66" s="305"/>
      <c r="AA66" s="305"/>
      <c r="AB66" s="305"/>
      <c r="AC66" s="361"/>
    </row>
    <row r="67" spans="1:29" ht="24.95" customHeight="1">
      <c r="A67" s="316">
        <v>3</v>
      </c>
      <c r="B67" s="299" t="s">
        <v>695</v>
      </c>
      <c r="C67" s="439" t="str">
        <f>'[147]PKG-3 Location Map , 인허가 진행 현황'!M17</f>
        <v>공작물축조신고 4차</v>
      </c>
      <c r="D67" s="299" t="str">
        <f>'[147]PKG-3 Location Map , 인허가 진행 현황'!N17</f>
        <v>완료</v>
      </c>
      <c r="E67" s="332" t="s">
        <v>668</v>
      </c>
      <c r="F67" s="300" t="s">
        <v>685</v>
      </c>
      <c r="G67" s="477">
        <v>6</v>
      </c>
      <c r="H67" s="478" t="s">
        <v>694</v>
      </c>
      <c r="I67" s="478">
        <v>49</v>
      </c>
      <c r="J67" s="478" t="s">
        <v>684</v>
      </c>
      <c r="K67" s="480">
        <v>13.9</v>
      </c>
      <c r="L67" s="306">
        <f t="shared" si="17"/>
        <v>294</v>
      </c>
      <c r="M67" s="426">
        <f t="shared" si="18"/>
        <v>1470</v>
      </c>
      <c r="N67" s="426">
        <f t="shared" si="19"/>
        <v>4086.6</v>
      </c>
      <c r="O67" s="427">
        <v>5</v>
      </c>
      <c r="P67" s="316"/>
      <c r="Q67" s="306"/>
      <c r="R67" s="305"/>
      <c r="S67" s="300"/>
      <c r="T67" s="360"/>
      <c r="U67" s="441"/>
      <c r="V67" s="441"/>
      <c r="W67" s="442"/>
      <c r="X67" s="442"/>
      <c r="Y67" s="305"/>
      <c r="Z67" s="305"/>
      <c r="AA67" s="305"/>
      <c r="AB67" s="305"/>
      <c r="AC67" s="361"/>
    </row>
    <row r="68" spans="1:29" ht="24.95" customHeight="1">
      <c r="A68" s="6097">
        <v>4</v>
      </c>
      <c r="B68" s="6087" t="s">
        <v>696</v>
      </c>
      <c r="C68" s="6089" t="str">
        <f>'[147]PKG-3 Location Map , 인허가 진행 현황'!M18</f>
        <v>공작물축조신고 4차</v>
      </c>
      <c r="D68" s="6087" t="str">
        <f>'[147]PKG-3 Location Map , 인허가 진행 현황'!N18</f>
        <v>완료</v>
      </c>
      <c r="E68" s="6087" t="s">
        <v>697</v>
      </c>
      <c r="F68" s="300" t="s">
        <v>685</v>
      </c>
      <c r="G68" s="381">
        <v>4</v>
      </c>
      <c r="H68" s="445" t="s">
        <v>684</v>
      </c>
      <c r="I68" s="469">
        <v>18</v>
      </c>
      <c r="J68" s="445" t="s">
        <v>694</v>
      </c>
      <c r="K68" s="447">
        <v>12.5</v>
      </c>
      <c r="L68" s="426">
        <f t="shared" si="17"/>
        <v>72</v>
      </c>
      <c r="M68" s="426">
        <f t="shared" si="18"/>
        <v>360</v>
      </c>
      <c r="N68" s="426">
        <f t="shared" si="19"/>
        <v>900</v>
      </c>
      <c r="O68" s="472">
        <v>5</v>
      </c>
      <c r="P68" s="300"/>
      <c r="Q68" s="306"/>
      <c r="R68" s="305"/>
      <c r="S68" s="300"/>
      <c r="T68" s="360"/>
      <c r="U68" s="441"/>
      <c r="V68" s="441"/>
      <c r="W68" s="442"/>
      <c r="X68" s="442"/>
      <c r="Y68" s="305"/>
      <c r="Z68" s="305"/>
      <c r="AA68" s="305"/>
      <c r="AB68" s="305"/>
      <c r="AC68" s="361"/>
    </row>
    <row r="69" spans="1:29" ht="24.95" customHeight="1">
      <c r="A69" s="6098"/>
      <c r="B69" s="6088"/>
      <c r="C69" s="6088"/>
      <c r="D69" s="6088"/>
      <c r="E69" s="6088"/>
      <c r="F69" s="300" t="s">
        <v>693</v>
      </c>
      <c r="G69" s="381">
        <v>6</v>
      </c>
      <c r="H69" s="445" t="s">
        <v>694</v>
      </c>
      <c r="I69" s="469">
        <v>26</v>
      </c>
      <c r="J69" s="445" t="s">
        <v>684</v>
      </c>
      <c r="K69" s="447">
        <v>13</v>
      </c>
      <c r="L69" s="426">
        <f t="shared" si="17"/>
        <v>156</v>
      </c>
      <c r="M69" s="426">
        <f t="shared" si="18"/>
        <v>780</v>
      </c>
      <c r="N69" s="426">
        <f t="shared" si="19"/>
        <v>2028</v>
      </c>
      <c r="O69" s="472">
        <v>5</v>
      </c>
      <c r="P69" s="300"/>
      <c r="Q69" s="306"/>
      <c r="R69" s="305"/>
      <c r="S69" s="300"/>
      <c r="T69" s="360"/>
      <c r="U69" s="441"/>
      <c r="V69" s="441"/>
      <c r="W69" s="442"/>
      <c r="X69" s="442"/>
      <c r="Y69" s="305"/>
      <c r="Z69" s="305"/>
      <c r="AA69" s="305"/>
      <c r="AB69" s="305"/>
      <c r="AC69" s="361"/>
    </row>
    <row r="70" spans="1:29" ht="24.95" customHeight="1">
      <c r="A70" s="300">
        <v>5</v>
      </c>
      <c r="B70" s="299" t="s">
        <v>698</v>
      </c>
      <c r="C70" s="439" t="str">
        <f>'[147]PKG-3 Location Map , 인허가 진행 현황'!M19</f>
        <v>공작물축조신고 4차</v>
      </c>
      <c r="D70" s="299" t="str">
        <f>'[147]PKG-3 Location Map , 인허가 진행 현황'!N19</f>
        <v>완료</v>
      </c>
      <c r="E70" s="332" t="s">
        <v>668</v>
      </c>
      <c r="F70" s="300" t="s">
        <v>685</v>
      </c>
      <c r="G70" s="381">
        <v>3</v>
      </c>
      <c r="H70" s="445" t="s">
        <v>694</v>
      </c>
      <c r="I70" s="446">
        <v>33</v>
      </c>
      <c r="J70" s="445" t="s">
        <v>684</v>
      </c>
      <c r="K70" s="447">
        <v>10.5</v>
      </c>
      <c r="L70" s="306">
        <f>G70*I70</f>
        <v>99</v>
      </c>
      <c r="M70" s="426">
        <f>L70*O70</f>
        <v>396</v>
      </c>
      <c r="N70" s="426">
        <f>G70*I70*K70</f>
        <v>1039.5</v>
      </c>
      <c r="O70" s="472">
        <v>4</v>
      </c>
      <c r="P70" s="300"/>
      <c r="Q70" s="306"/>
      <c r="R70" s="305"/>
      <c r="S70" s="300"/>
      <c r="T70" s="360"/>
      <c r="U70" s="441"/>
      <c r="V70" s="441"/>
      <c r="W70" s="442"/>
      <c r="X70" s="442"/>
      <c r="Y70" s="305"/>
      <c r="Z70" s="305"/>
      <c r="AA70" s="305"/>
      <c r="AB70" s="305"/>
      <c r="AC70" s="361"/>
    </row>
    <row r="71" spans="1:29" ht="24.95" customHeight="1">
      <c r="A71" s="300">
        <v>6</v>
      </c>
      <c r="B71" s="299" t="s">
        <v>699</v>
      </c>
      <c r="C71" s="439" t="str">
        <f>'[147]PKG-3 Location Map , 인허가 진행 현황'!M20</f>
        <v>공작물축조신고 4차</v>
      </c>
      <c r="D71" s="299" t="str">
        <f>'[147]PKG-3 Location Map , 인허가 진행 현황'!N20</f>
        <v>완료</v>
      </c>
      <c r="E71" s="332" t="s">
        <v>640</v>
      </c>
      <c r="F71" s="300" t="s">
        <v>693</v>
      </c>
      <c r="G71" s="381">
        <v>4</v>
      </c>
      <c r="H71" s="445" t="s">
        <v>700</v>
      </c>
      <c r="I71" s="446">
        <v>40</v>
      </c>
      <c r="J71" s="445" t="s">
        <v>700</v>
      </c>
      <c r="K71" s="447">
        <v>8.6999999999999993</v>
      </c>
      <c r="L71" s="306">
        <f>G71*I71</f>
        <v>160</v>
      </c>
      <c r="M71" s="426">
        <f>L71*O71</f>
        <v>640</v>
      </c>
      <c r="N71" s="426">
        <f>G71*I71*K71</f>
        <v>1392</v>
      </c>
      <c r="O71" s="472">
        <v>4</v>
      </c>
      <c r="P71" s="300"/>
      <c r="Q71" s="306"/>
      <c r="R71" s="305"/>
      <c r="S71" s="300"/>
      <c r="T71" s="360"/>
      <c r="U71" s="441"/>
      <c r="V71" s="441"/>
      <c r="W71" s="442"/>
      <c r="X71" s="442"/>
      <c r="Y71" s="305"/>
      <c r="Z71" s="305"/>
      <c r="AA71" s="305"/>
      <c r="AB71" s="305"/>
      <c r="AC71" s="361"/>
    </row>
    <row r="72" spans="1:29" ht="24.95" customHeight="1">
      <c r="A72" s="300">
        <v>7</v>
      </c>
      <c r="B72" s="299" t="s">
        <v>701</v>
      </c>
      <c r="C72" s="439" t="str">
        <f>'[147]PKG-3 Location Map , 인허가 진행 현황'!M21</f>
        <v>공작물축조신고 4차</v>
      </c>
      <c r="D72" s="299" t="str">
        <f>'[147]PKG-3 Location Map , 인허가 진행 현황'!N21</f>
        <v>완료</v>
      </c>
      <c r="E72" s="332" t="s">
        <v>702</v>
      </c>
      <c r="F72" s="300" t="s">
        <v>523</v>
      </c>
      <c r="G72" s="471">
        <v>3.5</v>
      </c>
      <c r="H72" s="445" t="s">
        <v>694</v>
      </c>
      <c r="I72" s="469">
        <v>109.5</v>
      </c>
      <c r="J72" s="445" t="s">
        <v>700</v>
      </c>
      <c r="K72" s="447">
        <v>13.7</v>
      </c>
      <c r="L72" s="426">
        <f t="shared" si="17"/>
        <v>383.25</v>
      </c>
      <c r="M72" s="426">
        <f t="shared" si="18"/>
        <v>2299.5</v>
      </c>
      <c r="N72" s="426">
        <f t="shared" si="19"/>
        <v>5250.5249999999996</v>
      </c>
      <c r="O72" s="472">
        <v>6</v>
      </c>
      <c r="P72" s="300"/>
      <c r="Q72" s="306"/>
      <c r="R72" s="305"/>
      <c r="S72" s="300"/>
      <c r="T72" s="360"/>
      <c r="U72" s="441"/>
      <c r="V72" s="441"/>
      <c r="W72" s="442"/>
      <c r="X72" s="442"/>
      <c r="Y72" s="305"/>
      <c r="Z72" s="305"/>
      <c r="AA72" s="305"/>
      <c r="AB72" s="305"/>
      <c r="AC72" s="361"/>
    </row>
    <row r="73" spans="1:29" ht="24.95" customHeight="1">
      <c r="A73" s="300">
        <v>8</v>
      </c>
      <c r="B73" s="299" t="s">
        <v>703</v>
      </c>
      <c r="C73" s="439" t="str">
        <f>'[147]PKG-3 Location Map , 인허가 진행 현황'!M22</f>
        <v>공작물축조신고 4차</v>
      </c>
      <c r="D73" s="299" t="str">
        <f>'[147]PKG-3 Location Map , 인허가 진행 현황'!N22</f>
        <v>완료</v>
      </c>
      <c r="E73" s="332" t="s">
        <v>640</v>
      </c>
      <c r="F73" s="300" t="s">
        <v>685</v>
      </c>
      <c r="G73" s="381">
        <v>4</v>
      </c>
      <c r="H73" s="445" t="s">
        <v>684</v>
      </c>
      <c r="I73" s="446">
        <v>43</v>
      </c>
      <c r="J73" s="445" t="s">
        <v>684</v>
      </c>
      <c r="K73" s="447">
        <v>14.5</v>
      </c>
      <c r="L73" s="306">
        <f t="shared" si="17"/>
        <v>172</v>
      </c>
      <c r="M73" s="426">
        <f t="shared" si="18"/>
        <v>688</v>
      </c>
      <c r="N73" s="426">
        <f t="shared" si="19"/>
        <v>2494</v>
      </c>
      <c r="O73" s="472">
        <v>4</v>
      </c>
      <c r="P73" s="300"/>
      <c r="Q73" s="306"/>
      <c r="R73" s="305"/>
      <c r="S73" s="300"/>
      <c r="T73" s="360"/>
      <c r="U73" s="441"/>
      <c r="V73" s="441"/>
      <c r="W73" s="442"/>
      <c r="X73" s="442"/>
      <c r="Y73" s="305"/>
      <c r="Z73" s="305"/>
      <c r="AA73" s="305"/>
      <c r="AB73" s="305"/>
      <c r="AC73" s="361"/>
    </row>
    <row r="74" spans="1:29" ht="24.95" customHeight="1">
      <c r="A74" s="300">
        <v>9</v>
      </c>
      <c r="B74" s="299" t="s">
        <v>704</v>
      </c>
      <c r="C74" s="439" t="str">
        <f>'[147]PKG-3 Location Map , 인허가 진행 현황'!M23</f>
        <v>공작물축조신고 4차</v>
      </c>
      <c r="D74" s="299" t="str">
        <f>'[147]PKG-3 Location Map , 인허가 진행 현황'!N23</f>
        <v>완료</v>
      </c>
      <c r="E74" s="332" t="s">
        <v>640</v>
      </c>
      <c r="F74" s="300" t="s">
        <v>685</v>
      </c>
      <c r="G74" s="381">
        <v>8</v>
      </c>
      <c r="H74" s="445" t="s">
        <v>684</v>
      </c>
      <c r="I74" s="469">
        <v>8</v>
      </c>
      <c r="J74" s="445" t="s">
        <v>684</v>
      </c>
      <c r="K74" s="447">
        <v>8.3000000000000007</v>
      </c>
      <c r="L74" s="426">
        <f t="shared" si="17"/>
        <v>64</v>
      </c>
      <c r="M74" s="426">
        <f t="shared" si="18"/>
        <v>192</v>
      </c>
      <c r="N74" s="426">
        <f t="shared" si="19"/>
        <v>531.20000000000005</v>
      </c>
      <c r="O74" s="300">
        <v>3</v>
      </c>
      <c r="P74" s="300"/>
      <c r="Q74" s="306"/>
      <c r="R74" s="305"/>
      <c r="S74" s="300"/>
      <c r="T74" s="360"/>
      <c r="U74" s="441"/>
      <c r="V74" s="441"/>
      <c r="W74" s="442"/>
      <c r="X74" s="442"/>
      <c r="Y74" s="305"/>
      <c r="Z74" s="305"/>
      <c r="AA74" s="305"/>
      <c r="AB74" s="305"/>
      <c r="AC74" s="361"/>
    </row>
    <row r="75" spans="1:29" ht="24.95" customHeight="1">
      <c r="A75" s="430"/>
      <c r="B75" s="431" t="s">
        <v>670</v>
      </c>
      <c r="C75" s="431"/>
      <c r="D75" s="431"/>
      <c r="E75" s="431" t="s">
        <v>640</v>
      </c>
      <c r="F75" s="430"/>
      <c r="G75" s="432"/>
      <c r="H75" s="433"/>
      <c r="I75" s="434"/>
      <c r="J75" s="433"/>
      <c r="K75" s="435"/>
      <c r="L75" s="436">
        <f>SUM(L65:L74)</f>
        <v>3268.25</v>
      </c>
      <c r="M75" s="436">
        <f>SUM(M65:M74)</f>
        <v>16913.5</v>
      </c>
      <c r="N75" s="436">
        <f>SUM(N65:N74)</f>
        <v>49328.224999999999</v>
      </c>
      <c r="O75" s="430"/>
      <c r="P75" s="436"/>
      <c r="Q75" s="436"/>
      <c r="R75" s="436"/>
      <c r="S75" s="430"/>
      <c r="T75" s="436"/>
      <c r="U75" s="436"/>
      <c r="V75" s="436"/>
      <c r="W75" s="436"/>
      <c r="X75" s="436"/>
      <c r="Y75" s="437"/>
      <c r="Z75" s="437"/>
      <c r="AA75" s="437"/>
      <c r="AB75" s="437"/>
      <c r="AC75" s="438"/>
    </row>
    <row r="76" spans="1:29" ht="24.95" customHeight="1">
      <c r="A76" s="6097">
        <v>1</v>
      </c>
      <c r="B76" s="6087" t="s">
        <v>705</v>
      </c>
      <c r="C76" s="6089" t="str">
        <f>'[147]PKG-3 Location Map , 인허가 진행 현황'!M11</f>
        <v>공작물축조신고 3차</v>
      </c>
      <c r="D76" s="6087" t="str">
        <f>'[147]PKG-3 Location Map , 인허가 진행 현황'!N11</f>
        <v>완료</v>
      </c>
      <c r="E76" s="332" t="s">
        <v>642</v>
      </c>
      <c r="F76" s="300" t="s">
        <v>523</v>
      </c>
      <c r="G76" s="381">
        <v>6</v>
      </c>
      <c r="H76" s="445" t="s">
        <v>684</v>
      </c>
      <c r="I76" s="469">
        <v>81</v>
      </c>
      <c r="J76" s="445" t="s">
        <v>684</v>
      </c>
      <c r="K76" s="447">
        <v>11.4</v>
      </c>
      <c r="L76" s="426">
        <f t="shared" ref="L76:L82" si="20">G76*I76</f>
        <v>486</v>
      </c>
      <c r="M76" s="426">
        <f t="shared" ref="M76:M82" si="21">L76*O76</f>
        <v>2916</v>
      </c>
      <c r="N76" s="426">
        <f t="shared" ref="N76:N82" si="22">G76*I76*K76</f>
        <v>5540.4000000000005</v>
      </c>
      <c r="O76" s="472">
        <v>6</v>
      </c>
      <c r="P76" s="300"/>
      <c r="Q76" s="306"/>
      <c r="R76" s="305"/>
      <c r="S76" s="300"/>
      <c r="T76" s="360"/>
      <c r="U76" s="441"/>
      <c r="V76" s="441"/>
      <c r="W76" s="442"/>
      <c r="X76" s="442"/>
      <c r="Y76" s="305"/>
      <c r="Z76" s="305"/>
      <c r="AA76" s="305"/>
      <c r="AB76" s="305"/>
      <c r="AC76" s="361"/>
    </row>
    <row r="77" spans="1:29" ht="24.95" customHeight="1">
      <c r="A77" s="6098"/>
      <c r="B77" s="6088"/>
      <c r="C77" s="6088"/>
      <c r="D77" s="6088"/>
      <c r="E77" s="332" t="s">
        <v>642</v>
      </c>
      <c r="F77" s="300" t="s">
        <v>523</v>
      </c>
      <c r="G77" s="471">
        <v>6</v>
      </c>
      <c r="H77" s="445" t="s">
        <v>684</v>
      </c>
      <c r="I77" s="469">
        <v>144</v>
      </c>
      <c r="J77" s="445" t="s">
        <v>494</v>
      </c>
      <c r="K77" s="447">
        <v>15.2</v>
      </c>
      <c r="L77" s="426">
        <f t="shared" si="20"/>
        <v>864</v>
      </c>
      <c r="M77" s="426">
        <f t="shared" si="21"/>
        <v>5184</v>
      </c>
      <c r="N77" s="426">
        <f t="shared" si="22"/>
        <v>13132.8</v>
      </c>
      <c r="O77" s="472">
        <v>6</v>
      </c>
      <c r="P77" s="300"/>
      <c r="Q77" s="306"/>
      <c r="R77" s="305"/>
      <c r="S77" s="300"/>
      <c r="T77" s="360"/>
      <c r="U77" s="441"/>
      <c r="V77" s="441"/>
      <c r="W77" s="442"/>
      <c r="X77" s="442"/>
      <c r="Y77" s="305"/>
      <c r="Z77" s="305"/>
      <c r="AA77" s="305"/>
      <c r="AB77" s="305"/>
      <c r="AC77" s="361"/>
    </row>
    <row r="78" spans="1:29" ht="24.95" customHeight="1">
      <c r="A78" s="300">
        <v>2</v>
      </c>
      <c r="B78" s="299" t="s">
        <v>706</v>
      </c>
      <c r="C78" s="439" t="str">
        <f>'[147]PKG-3 Location Map , 인허가 진행 현황'!M31</f>
        <v>공작물축조신고 4차</v>
      </c>
      <c r="D78" s="299" t="str">
        <f>'[147]PKG-3 Location Map , 인허가 진행 현황'!N31</f>
        <v>완료</v>
      </c>
      <c r="E78" s="332" t="s">
        <v>654</v>
      </c>
      <c r="F78" s="300" t="s">
        <v>685</v>
      </c>
      <c r="G78" s="381">
        <v>5</v>
      </c>
      <c r="H78" s="445" t="s">
        <v>494</v>
      </c>
      <c r="I78" s="446">
        <v>60</v>
      </c>
      <c r="J78" s="445" t="s">
        <v>694</v>
      </c>
      <c r="K78" s="447">
        <v>9.1999999999999993</v>
      </c>
      <c r="L78" s="306">
        <f t="shared" si="20"/>
        <v>300</v>
      </c>
      <c r="M78" s="426">
        <f t="shared" si="21"/>
        <v>1200</v>
      </c>
      <c r="N78" s="426">
        <f t="shared" si="22"/>
        <v>2760</v>
      </c>
      <c r="O78" s="472">
        <v>4</v>
      </c>
      <c r="P78" s="300"/>
      <c r="Q78" s="306"/>
      <c r="R78" s="305"/>
      <c r="S78" s="300"/>
      <c r="T78" s="360"/>
      <c r="U78" s="441"/>
      <c r="V78" s="441"/>
      <c r="W78" s="442"/>
      <c r="X78" s="442"/>
      <c r="Y78" s="305"/>
      <c r="Z78" s="305"/>
      <c r="AA78" s="305"/>
      <c r="AB78" s="305"/>
      <c r="AC78" s="361"/>
    </row>
    <row r="79" spans="1:29" ht="24.95" customHeight="1">
      <c r="A79" s="300">
        <v>3</v>
      </c>
      <c r="B79" s="299" t="s">
        <v>707</v>
      </c>
      <c r="C79" s="439" t="str">
        <f>'[147]PKG-3 Location Map , 인허가 진행 현황'!M32</f>
        <v>공작물축조신고 4차</v>
      </c>
      <c r="D79" s="299" t="str">
        <f>'[147]PKG-3 Location Map , 인허가 진행 현황'!N32</f>
        <v>완료</v>
      </c>
      <c r="E79" s="332" t="s">
        <v>653</v>
      </c>
      <c r="F79" s="300" t="s">
        <v>470</v>
      </c>
      <c r="G79" s="471">
        <v>4</v>
      </c>
      <c r="H79" s="445" t="s">
        <v>475</v>
      </c>
      <c r="I79" s="469">
        <v>24</v>
      </c>
      <c r="J79" s="445" t="s">
        <v>475</v>
      </c>
      <c r="K79" s="447">
        <v>8.6</v>
      </c>
      <c r="L79" s="426">
        <f t="shared" si="20"/>
        <v>96</v>
      </c>
      <c r="M79" s="426">
        <f t="shared" si="21"/>
        <v>384</v>
      </c>
      <c r="N79" s="426">
        <f t="shared" si="22"/>
        <v>825.59999999999991</v>
      </c>
      <c r="O79" s="472">
        <v>4</v>
      </c>
      <c r="P79" s="300"/>
      <c r="Q79" s="306"/>
      <c r="R79" s="305"/>
      <c r="S79" s="300"/>
      <c r="T79" s="360"/>
      <c r="U79" s="441"/>
      <c r="V79" s="441"/>
      <c r="W79" s="442"/>
      <c r="X79" s="442"/>
      <c r="Y79" s="305"/>
      <c r="Z79" s="305"/>
      <c r="AA79" s="305"/>
      <c r="AB79" s="305"/>
      <c r="AC79" s="361"/>
    </row>
    <row r="80" spans="1:29" ht="24.95" customHeight="1">
      <c r="A80" s="300">
        <v>4</v>
      </c>
      <c r="B80" s="332" t="s">
        <v>708</v>
      </c>
      <c r="C80" s="470" t="str">
        <f>'[147]PKG-3 Location Map , 인허가 진행 현황'!M33</f>
        <v>공작물축조신고 4차</v>
      </c>
      <c r="D80" s="332" t="str">
        <f>'[147]PKG-3 Location Map , 인허가 진행 현황'!N33</f>
        <v>완료</v>
      </c>
      <c r="E80" s="332" t="s">
        <v>709</v>
      </c>
      <c r="F80" s="300" t="s">
        <v>710</v>
      </c>
      <c r="G80" s="471">
        <v>4</v>
      </c>
      <c r="H80" s="445" t="s">
        <v>711</v>
      </c>
      <c r="I80" s="469">
        <v>38</v>
      </c>
      <c r="J80" s="445" t="s">
        <v>637</v>
      </c>
      <c r="K80" s="447">
        <v>10.199999999999999</v>
      </c>
      <c r="L80" s="426">
        <f t="shared" si="20"/>
        <v>152</v>
      </c>
      <c r="M80" s="426">
        <f t="shared" si="21"/>
        <v>608</v>
      </c>
      <c r="N80" s="426">
        <f t="shared" si="22"/>
        <v>1550.3999999999999</v>
      </c>
      <c r="O80" s="472">
        <v>4</v>
      </c>
      <c r="P80" s="305"/>
      <c r="Q80" s="306"/>
      <c r="R80" s="305"/>
      <c r="S80" s="300"/>
      <c r="T80" s="360"/>
      <c r="U80" s="441"/>
      <c r="V80" s="441"/>
      <c r="W80" s="442"/>
      <c r="X80" s="442"/>
      <c r="Y80" s="305"/>
      <c r="Z80" s="305"/>
      <c r="AA80" s="305"/>
      <c r="AB80" s="305"/>
      <c r="AC80" s="335"/>
    </row>
    <row r="81" spans="1:29" ht="24.95" customHeight="1">
      <c r="A81" s="6097">
        <v>5</v>
      </c>
      <c r="B81" s="6087" t="s">
        <v>712</v>
      </c>
      <c r="C81" s="6089" t="str">
        <f>'[147]PKG-3 Location Map , 인허가 진행 현황'!M34</f>
        <v>공작물축조신고 4차</v>
      </c>
      <c r="D81" s="6087" t="str">
        <f>'[147]PKG-3 Location Map , 인허가 진행 현황'!N34</f>
        <v>완료</v>
      </c>
      <c r="E81" s="6087" t="s">
        <v>713</v>
      </c>
      <c r="F81" s="300" t="s">
        <v>714</v>
      </c>
      <c r="G81" s="381">
        <v>6</v>
      </c>
      <c r="H81" s="445" t="s">
        <v>715</v>
      </c>
      <c r="I81" s="469">
        <v>45</v>
      </c>
      <c r="J81" s="445" t="s">
        <v>716</v>
      </c>
      <c r="K81" s="447">
        <v>11.7</v>
      </c>
      <c r="L81" s="426">
        <f t="shared" si="20"/>
        <v>270</v>
      </c>
      <c r="M81" s="426">
        <f t="shared" si="21"/>
        <v>1080</v>
      </c>
      <c r="N81" s="426">
        <f t="shared" si="22"/>
        <v>3159</v>
      </c>
      <c r="O81" s="472">
        <v>4</v>
      </c>
      <c r="P81" s="305"/>
      <c r="Q81" s="306"/>
      <c r="R81" s="305"/>
      <c r="S81" s="300"/>
      <c r="T81" s="360"/>
      <c r="U81" s="441"/>
      <c r="V81" s="441"/>
      <c r="W81" s="442"/>
      <c r="X81" s="442"/>
      <c r="Y81" s="305"/>
      <c r="Z81" s="305"/>
      <c r="AA81" s="305"/>
      <c r="AB81" s="305"/>
      <c r="AC81" s="335"/>
    </row>
    <row r="82" spans="1:29" ht="24.95" customHeight="1">
      <c r="A82" s="6098"/>
      <c r="B82" s="6088"/>
      <c r="C82" s="6088"/>
      <c r="D82" s="6088"/>
      <c r="E82" s="6088"/>
      <c r="F82" s="300" t="s">
        <v>523</v>
      </c>
      <c r="G82" s="471">
        <v>4</v>
      </c>
      <c r="H82" s="445" t="s">
        <v>494</v>
      </c>
      <c r="I82" s="469">
        <v>10</v>
      </c>
      <c r="J82" s="445" t="s">
        <v>717</v>
      </c>
      <c r="K82" s="447">
        <v>12.8</v>
      </c>
      <c r="L82" s="426">
        <f t="shared" si="20"/>
        <v>40</v>
      </c>
      <c r="M82" s="426">
        <f t="shared" si="21"/>
        <v>160</v>
      </c>
      <c r="N82" s="426">
        <f t="shared" si="22"/>
        <v>512</v>
      </c>
      <c r="O82" s="472">
        <v>4</v>
      </c>
      <c r="P82" s="305"/>
      <c r="Q82" s="306"/>
      <c r="R82" s="305"/>
      <c r="S82" s="300"/>
      <c r="T82" s="360"/>
      <c r="U82" s="441"/>
      <c r="V82" s="441"/>
      <c r="W82" s="442"/>
      <c r="X82" s="442"/>
      <c r="Y82" s="305"/>
      <c r="Z82" s="305"/>
      <c r="AA82" s="305"/>
      <c r="AB82" s="305"/>
      <c r="AC82" s="335"/>
    </row>
    <row r="83" spans="1:29" ht="24.95" customHeight="1">
      <c r="A83" s="430"/>
      <c r="B83" s="431" t="s">
        <v>489</v>
      </c>
      <c r="C83" s="431"/>
      <c r="D83" s="431"/>
      <c r="E83" s="431" t="s">
        <v>655</v>
      </c>
      <c r="F83" s="430"/>
      <c r="G83" s="432"/>
      <c r="H83" s="433"/>
      <c r="I83" s="434"/>
      <c r="J83" s="433"/>
      <c r="K83" s="435"/>
      <c r="L83" s="436">
        <f>SUM(L76:L81)</f>
        <v>2168</v>
      </c>
      <c r="M83" s="436">
        <f t="shared" ref="M83:N83" si="23">SUM(M76:M81)</f>
        <v>11372</v>
      </c>
      <c r="N83" s="436">
        <f t="shared" si="23"/>
        <v>26968.2</v>
      </c>
      <c r="O83" s="430"/>
      <c r="P83" s="436"/>
      <c r="Q83" s="436"/>
      <c r="R83" s="436"/>
      <c r="S83" s="430"/>
      <c r="T83" s="436"/>
      <c r="U83" s="436"/>
      <c r="V83" s="436"/>
      <c r="W83" s="436"/>
      <c r="X83" s="436"/>
      <c r="Y83" s="437"/>
      <c r="Z83" s="437"/>
      <c r="AA83" s="437"/>
      <c r="AB83" s="437"/>
      <c r="AC83" s="438"/>
    </row>
    <row r="84" spans="1:29" s="347" customFormat="1" ht="24.95" customHeight="1">
      <c r="A84" s="336" t="s">
        <v>616</v>
      </c>
      <c r="B84" s="337"/>
      <c r="C84" s="337"/>
      <c r="D84" s="337"/>
      <c r="E84" s="338"/>
      <c r="F84" s="338"/>
      <c r="G84" s="339"/>
      <c r="H84" s="340"/>
      <c r="I84" s="341"/>
      <c r="J84" s="340"/>
      <c r="K84" s="342"/>
      <c r="L84" s="343">
        <f>SUM(L75,L83)</f>
        <v>5436.25</v>
      </c>
      <c r="M84" s="343">
        <f>SUM(M75,M83)</f>
        <v>28285.5</v>
      </c>
      <c r="N84" s="343">
        <f>SUM(N75,N83)</f>
        <v>76296.425000000003</v>
      </c>
      <c r="O84" s="338"/>
      <c r="P84" s="343">
        <f>SUM(P75,P83)</f>
        <v>0</v>
      </c>
      <c r="Q84" s="343">
        <f>SUM(Q75,Q83)</f>
        <v>0</v>
      </c>
      <c r="R84" s="343">
        <f>SUM(R75,R83)</f>
        <v>0</v>
      </c>
      <c r="S84" s="338"/>
      <c r="T84" s="343">
        <f>SUM(T75,T83)</f>
        <v>0</v>
      </c>
      <c r="U84" s="343">
        <f>SUM(U75,U83)</f>
        <v>0</v>
      </c>
      <c r="V84" s="343">
        <f>SUM(V75,V83)</f>
        <v>0</v>
      </c>
      <c r="W84" s="343">
        <f>SUM(W75,W83)</f>
        <v>0</v>
      </c>
      <c r="X84" s="343">
        <f>SUM(X75,X83)</f>
        <v>0</v>
      </c>
      <c r="Y84" s="343"/>
      <c r="Z84" s="343"/>
      <c r="AA84" s="343"/>
      <c r="AB84" s="343"/>
      <c r="AC84" s="346"/>
    </row>
    <row r="85" spans="1:29" ht="24.95" customHeight="1">
      <c r="A85" s="455" t="s">
        <v>718</v>
      </c>
      <c r="B85" s="456"/>
      <c r="C85" s="456"/>
      <c r="D85" s="456"/>
      <c r="E85" s="457"/>
      <c r="F85" s="458"/>
      <c r="G85" s="459"/>
      <c r="H85" s="460"/>
      <c r="I85" s="460"/>
      <c r="J85" s="460"/>
      <c r="K85" s="461"/>
      <c r="L85" s="462"/>
      <c r="M85" s="462"/>
      <c r="N85" s="462"/>
      <c r="O85" s="458"/>
      <c r="P85" s="462"/>
      <c r="Q85" s="462"/>
      <c r="R85" s="462"/>
      <c r="S85" s="458"/>
      <c r="T85" s="462"/>
      <c r="U85" s="462"/>
      <c r="V85" s="462"/>
      <c r="W85" s="462"/>
      <c r="X85" s="462"/>
      <c r="Y85" s="462"/>
      <c r="Z85" s="462"/>
      <c r="AA85" s="462"/>
      <c r="AB85" s="462"/>
      <c r="AC85" s="463"/>
    </row>
    <row r="86" spans="1:29" ht="24.95" customHeight="1">
      <c r="A86" s="330">
        <v>1</v>
      </c>
      <c r="B86" s="332" t="s">
        <v>719</v>
      </c>
      <c r="C86" s="332"/>
      <c r="D86" s="332"/>
      <c r="E86" s="332" t="s">
        <v>644</v>
      </c>
      <c r="F86" s="300" t="s">
        <v>710</v>
      </c>
      <c r="G86" s="333"/>
      <c r="H86" s="302" t="s">
        <v>637</v>
      </c>
      <c r="I86" s="302"/>
      <c r="J86" s="302" t="s">
        <v>720</v>
      </c>
      <c r="K86" s="334"/>
      <c r="L86" s="305">
        <f>G86*I86</f>
        <v>0</v>
      </c>
      <c r="M86" s="306">
        <f>L86*O86</f>
        <v>0</v>
      </c>
      <c r="N86" s="305">
        <f>G86*I86*K86</f>
        <v>0</v>
      </c>
      <c r="O86" s="300"/>
      <c r="P86" s="305"/>
      <c r="Q86" s="306"/>
      <c r="R86" s="305"/>
      <c r="S86" s="300"/>
      <c r="T86" s="360"/>
      <c r="U86" s="441"/>
      <c r="V86" s="441"/>
      <c r="W86" s="442"/>
      <c r="X86" s="442"/>
      <c r="Y86" s="305"/>
      <c r="Z86" s="305"/>
      <c r="AA86" s="305"/>
      <c r="AB86" s="305"/>
      <c r="AC86" s="361"/>
    </row>
    <row r="87" spans="1:29" ht="24.95" customHeight="1">
      <c r="A87" s="430"/>
      <c r="B87" s="431" t="s">
        <v>721</v>
      </c>
      <c r="C87" s="431"/>
      <c r="D87" s="431"/>
      <c r="E87" s="431" t="s">
        <v>657</v>
      </c>
      <c r="F87" s="430"/>
      <c r="G87" s="432"/>
      <c r="H87" s="433"/>
      <c r="I87" s="434"/>
      <c r="J87" s="433"/>
      <c r="K87" s="435"/>
      <c r="L87" s="436">
        <f>SUM(L85:L86)</f>
        <v>0</v>
      </c>
      <c r="M87" s="436">
        <f>SUM(M85:M86)</f>
        <v>0</v>
      </c>
      <c r="N87" s="436">
        <f>SUM(N85:N86)</f>
        <v>0</v>
      </c>
      <c r="O87" s="430"/>
      <c r="P87" s="436"/>
      <c r="Q87" s="436"/>
      <c r="R87" s="436"/>
      <c r="S87" s="430"/>
      <c r="T87" s="436"/>
      <c r="U87" s="436"/>
      <c r="V87" s="436"/>
      <c r="W87" s="436"/>
      <c r="X87" s="436"/>
      <c r="Y87" s="437"/>
      <c r="Z87" s="437"/>
      <c r="AA87" s="437"/>
      <c r="AB87" s="437"/>
      <c r="AC87" s="438"/>
    </row>
    <row r="88" spans="1:29" ht="24.95" customHeight="1">
      <c r="A88" s="330">
        <v>1</v>
      </c>
      <c r="B88" s="332" t="s">
        <v>722</v>
      </c>
      <c r="C88" s="332"/>
      <c r="D88" s="332"/>
      <c r="E88" s="332" t="s">
        <v>723</v>
      </c>
      <c r="F88" s="300" t="s">
        <v>724</v>
      </c>
      <c r="G88" s="333"/>
      <c r="H88" s="302" t="s">
        <v>494</v>
      </c>
      <c r="I88" s="302"/>
      <c r="J88" s="302" t="s">
        <v>725</v>
      </c>
      <c r="K88" s="334"/>
      <c r="L88" s="305">
        <f t="shared" ref="L88:L89" si="24">G88*I88</f>
        <v>0</v>
      </c>
      <c r="M88" s="306">
        <f t="shared" ref="M88:M89" si="25">L88*O88</f>
        <v>0</v>
      </c>
      <c r="N88" s="305">
        <f t="shared" ref="N88:N89" si="26">G88*I88*K88</f>
        <v>0</v>
      </c>
      <c r="O88" s="300"/>
      <c r="P88" s="305"/>
      <c r="Q88" s="306"/>
      <c r="R88" s="305"/>
      <c r="S88" s="300"/>
      <c r="T88" s="360"/>
      <c r="U88" s="441"/>
      <c r="V88" s="441"/>
      <c r="W88" s="442"/>
      <c r="X88" s="442"/>
      <c r="Y88" s="305"/>
      <c r="Z88" s="305"/>
      <c r="AA88" s="305"/>
      <c r="AB88" s="305"/>
      <c r="AC88" s="335"/>
    </row>
    <row r="89" spans="1:29" ht="24.95" customHeight="1">
      <c r="A89" s="330">
        <v>2</v>
      </c>
      <c r="B89" s="332" t="s">
        <v>726</v>
      </c>
      <c r="C89" s="332"/>
      <c r="D89" s="332"/>
      <c r="E89" s="332" t="s">
        <v>672</v>
      </c>
      <c r="F89" s="300" t="s">
        <v>523</v>
      </c>
      <c r="G89" s="333"/>
      <c r="H89" s="302" t="s">
        <v>725</v>
      </c>
      <c r="I89" s="302"/>
      <c r="J89" s="302" t="s">
        <v>494</v>
      </c>
      <c r="K89" s="334"/>
      <c r="L89" s="305">
        <f t="shared" si="24"/>
        <v>0</v>
      </c>
      <c r="M89" s="306">
        <f t="shared" si="25"/>
        <v>0</v>
      </c>
      <c r="N89" s="305">
        <f t="shared" si="26"/>
        <v>0</v>
      </c>
      <c r="O89" s="300"/>
      <c r="P89" s="305"/>
      <c r="Q89" s="306"/>
      <c r="R89" s="305"/>
      <c r="S89" s="300"/>
      <c r="T89" s="360"/>
      <c r="U89" s="441"/>
      <c r="V89" s="441"/>
      <c r="W89" s="442"/>
      <c r="X89" s="442"/>
      <c r="Y89" s="305"/>
      <c r="Z89" s="305"/>
      <c r="AA89" s="305"/>
      <c r="AB89" s="305"/>
      <c r="AC89" s="335"/>
    </row>
    <row r="90" spans="1:29" ht="24.95" customHeight="1">
      <c r="A90" s="430"/>
      <c r="B90" s="431" t="s">
        <v>531</v>
      </c>
      <c r="C90" s="431"/>
      <c r="D90" s="431"/>
      <c r="E90" s="431" t="s">
        <v>655</v>
      </c>
      <c r="F90" s="430"/>
      <c r="G90" s="432"/>
      <c r="H90" s="433"/>
      <c r="I90" s="434"/>
      <c r="J90" s="433"/>
      <c r="K90" s="435"/>
      <c r="L90" s="436">
        <f>SUM(L88:L89)</f>
        <v>0</v>
      </c>
      <c r="M90" s="436">
        <f>SUM(M88:M89)</f>
        <v>0</v>
      </c>
      <c r="N90" s="436">
        <f>SUM(N88:N89)</f>
        <v>0</v>
      </c>
      <c r="O90" s="430"/>
      <c r="P90" s="436"/>
      <c r="Q90" s="436"/>
      <c r="R90" s="436"/>
      <c r="S90" s="430"/>
      <c r="T90" s="436"/>
      <c r="U90" s="436"/>
      <c r="V90" s="436"/>
      <c r="W90" s="436"/>
      <c r="X90" s="436"/>
      <c r="Y90" s="437"/>
      <c r="Z90" s="437"/>
      <c r="AA90" s="437"/>
      <c r="AB90" s="437"/>
      <c r="AC90" s="438"/>
    </row>
    <row r="91" spans="1:29" s="347" customFormat="1" ht="24.95" customHeight="1">
      <c r="A91" s="336" t="s">
        <v>501</v>
      </c>
      <c r="B91" s="337"/>
      <c r="C91" s="337"/>
      <c r="D91" s="337"/>
      <c r="E91" s="338"/>
      <c r="F91" s="338"/>
      <c r="G91" s="339"/>
      <c r="H91" s="340"/>
      <c r="I91" s="341"/>
      <c r="J91" s="340"/>
      <c r="K91" s="342"/>
      <c r="L91" s="343">
        <f>SUM(L87,L90)</f>
        <v>0</v>
      </c>
      <c r="M91" s="343">
        <f t="shared" ref="M91:N91" si="27">SUM(M87,M90)</f>
        <v>0</v>
      </c>
      <c r="N91" s="343">
        <f t="shared" si="27"/>
        <v>0</v>
      </c>
      <c r="O91" s="338"/>
      <c r="P91" s="343" t="e">
        <f>SUM(#REF!,P90)</f>
        <v>#REF!</v>
      </c>
      <c r="Q91" s="343" t="e">
        <f>SUM(#REF!,Q90)</f>
        <v>#REF!</v>
      </c>
      <c r="R91" s="343" t="e">
        <f>SUM(#REF!,R90)</f>
        <v>#REF!</v>
      </c>
      <c r="S91" s="338"/>
      <c r="T91" s="343" t="e">
        <f>SUM(#REF!,T90)</f>
        <v>#REF!</v>
      </c>
      <c r="U91" s="343" t="e">
        <f>SUM(#REF!,U90)</f>
        <v>#REF!</v>
      </c>
      <c r="V91" s="343" t="e">
        <f>SUM(#REF!,V90)</f>
        <v>#REF!</v>
      </c>
      <c r="W91" s="343" t="e">
        <f>SUM(#REF!,W90)</f>
        <v>#REF!</v>
      </c>
      <c r="X91" s="343" t="e">
        <f>SUM(#REF!,X90)</f>
        <v>#REF!</v>
      </c>
      <c r="Y91" s="343"/>
      <c r="Z91" s="343"/>
      <c r="AA91" s="343"/>
      <c r="AB91" s="343"/>
      <c r="AC91" s="346"/>
    </row>
    <row r="92" spans="1:29" s="347" customFormat="1" ht="24.95" customHeight="1">
      <c r="A92" s="410" t="s">
        <v>727</v>
      </c>
      <c r="B92" s="411"/>
      <c r="C92" s="411"/>
      <c r="D92" s="411"/>
      <c r="E92" s="412"/>
      <c r="F92" s="412"/>
      <c r="G92" s="413"/>
      <c r="H92" s="414"/>
      <c r="I92" s="415"/>
      <c r="J92" s="414"/>
      <c r="K92" s="416"/>
      <c r="L92" s="417">
        <f>L24+L33+L63+L84+L91</f>
        <v>30261.88</v>
      </c>
      <c r="M92" s="417">
        <f>M24+M33+M63+M84+M91</f>
        <v>88299.59</v>
      </c>
      <c r="N92" s="417">
        <f>N24+N33+N63+N84+N91</f>
        <v>468818.29499999998</v>
      </c>
      <c r="O92" s="412"/>
      <c r="P92" s="417"/>
      <c r="Q92" s="417"/>
      <c r="R92" s="417"/>
      <c r="S92" s="412"/>
      <c r="T92" s="417"/>
      <c r="U92" s="417"/>
      <c r="V92" s="417"/>
      <c r="W92" s="417"/>
      <c r="X92" s="417"/>
      <c r="Y92" s="417"/>
      <c r="Z92" s="417"/>
      <c r="AA92" s="417"/>
      <c r="AB92" s="417"/>
      <c r="AC92" s="419"/>
    </row>
    <row r="94" spans="1:29">
      <c r="L94" s="420"/>
      <c r="M94" s="420"/>
      <c r="N94" s="420"/>
      <c r="P94" s="420"/>
      <c r="Q94" s="420"/>
      <c r="R94" s="420"/>
      <c r="T94" s="420"/>
      <c r="U94" s="420"/>
      <c r="V94" s="420"/>
      <c r="W94" s="420"/>
      <c r="X94" s="420"/>
      <c r="Y94" s="420"/>
      <c r="Z94" s="420"/>
      <c r="AA94" s="420"/>
      <c r="AB94" s="420"/>
    </row>
    <row r="95" spans="1:29">
      <c r="L95" s="420"/>
      <c r="M95" s="420"/>
      <c r="N95" s="420"/>
      <c r="P95" s="420"/>
      <c r="Q95" s="420"/>
      <c r="R95" s="420"/>
      <c r="T95" s="420"/>
      <c r="U95" s="420"/>
      <c r="V95" s="420"/>
      <c r="W95" s="420"/>
      <c r="X95" s="420"/>
      <c r="Y95" s="420"/>
      <c r="Z95" s="420"/>
      <c r="AA95" s="420"/>
      <c r="AB95" s="420"/>
    </row>
    <row r="96" spans="1:29">
      <c r="L96" s="420"/>
      <c r="M96" s="420"/>
      <c r="N96" s="420"/>
      <c r="P96" s="420"/>
      <c r="Q96" s="420"/>
      <c r="R96" s="420"/>
      <c r="T96" s="420"/>
      <c r="U96" s="420"/>
      <c r="V96" s="420"/>
      <c r="W96" s="420"/>
      <c r="X96" s="420"/>
      <c r="Y96" s="420"/>
      <c r="Z96" s="420"/>
      <c r="AA96" s="420"/>
      <c r="AB96" s="420"/>
    </row>
    <row r="97" spans="1:29">
      <c r="A97" s="145"/>
      <c r="B97" s="145"/>
      <c r="C97" s="145"/>
      <c r="D97" s="145"/>
      <c r="E97" s="145"/>
      <c r="F97" s="145"/>
      <c r="G97" s="145"/>
      <c r="H97" s="145"/>
      <c r="I97" s="145"/>
      <c r="J97" s="145"/>
      <c r="K97" s="145"/>
      <c r="L97" s="145"/>
      <c r="M97" s="145"/>
      <c r="N97" s="145"/>
      <c r="O97" s="145"/>
      <c r="P97" s="145"/>
      <c r="Q97" s="145"/>
      <c r="R97" s="145"/>
      <c r="S97" s="145"/>
      <c r="T97" s="145"/>
      <c r="U97" s="145"/>
      <c r="V97" s="145"/>
      <c r="W97" s="145"/>
      <c r="X97" s="145"/>
      <c r="Y97" s="145"/>
      <c r="Z97" s="145"/>
      <c r="AA97" s="145"/>
      <c r="AB97" s="145"/>
      <c r="AC97" s="145"/>
    </row>
    <row r="98" spans="1:29">
      <c r="E98" s="421"/>
    </row>
    <row r="99" spans="1:29">
      <c r="E99" s="421"/>
    </row>
    <row r="100" spans="1:29">
      <c r="E100" s="421"/>
    </row>
    <row r="101" spans="1:29">
      <c r="E101" s="421"/>
    </row>
    <row r="102" spans="1:29">
      <c r="E102" s="421"/>
    </row>
    <row r="103" spans="1:29">
      <c r="E103" s="421"/>
    </row>
    <row r="104" spans="1:29">
      <c r="E104" s="421"/>
    </row>
    <row r="120" ht="16.5" customHeight="1"/>
  </sheetData>
  <autoFilter ref="A1:AC92">
    <filterColumn colId="0" showButton="0"/>
    <filterColumn colId="1" showButton="0"/>
    <filterColumn colId="2" showButton="0"/>
    <filterColumn colId="3" showButton="0"/>
    <filterColumn colId="4" showButton="0"/>
    <filterColumn colId="5" hiddenButton="1"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hiddenButton="1" showButton="0"/>
    <filterColumn colId="16" hiddenButton="1" showButton="0"/>
    <filterColumn colId="17" hiddenButton="1" showButton="0"/>
    <filterColumn colId="18" hiddenButton="1" showButton="0"/>
    <filterColumn colId="19" hiddenButton="1" showButton="0"/>
    <filterColumn colId="20" hiddenButton="1" showButton="0"/>
    <filterColumn colId="21" hiddenButton="1" showButton="0"/>
    <filterColumn colId="22" hiddenButton="1" showButton="0"/>
    <filterColumn colId="23" hiddenButton="1" showButton="0"/>
    <filterColumn colId="24" hiddenButton="1" showButton="0"/>
    <filterColumn colId="25" hiddenButton="1" showButton="0"/>
    <filterColumn colId="26" hiddenButton="1" showButton="0"/>
    <filterColumn colId="27" hiddenButton="1" showButton="0"/>
  </autoFilter>
  <mergeCells count="77">
    <mergeCell ref="E68:E69"/>
    <mergeCell ref="A81:A82"/>
    <mergeCell ref="B81:B82"/>
    <mergeCell ref="C81:C82"/>
    <mergeCell ref="D81:D82"/>
    <mergeCell ref="E81:E82"/>
    <mergeCell ref="A76:A77"/>
    <mergeCell ref="B76:B77"/>
    <mergeCell ref="C76:C77"/>
    <mergeCell ref="D76:D77"/>
    <mergeCell ref="A54:A55"/>
    <mergeCell ref="B54:B55"/>
    <mergeCell ref="C54:C55"/>
    <mergeCell ref="D54:D55"/>
    <mergeCell ref="A57:A58"/>
    <mergeCell ref="B57:B58"/>
    <mergeCell ref="C57:C58"/>
    <mergeCell ref="D57:D58"/>
    <mergeCell ref="A68:A69"/>
    <mergeCell ref="B68:B69"/>
    <mergeCell ref="C68:C69"/>
    <mergeCell ref="D68:D69"/>
    <mergeCell ref="A46:A47"/>
    <mergeCell ref="B46:B47"/>
    <mergeCell ref="C46:C47"/>
    <mergeCell ref="D46:D47"/>
    <mergeCell ref="A51:A52"/>
    <mergeCell ref="B51:B52"/>
    <mergeCell ref="C51:C52"/>
    <mergeCell ref="D51:D52"/>
    <mergeCell ref="A30:A31"/>
    <mergeCell ref="B30:B31"/>
    <mergeCell ref="C30:C31"/>
    <mergeCell ref="D30:D31"/>
    <mergeCell ref="A41:A42"/>
    <mergeCell ref="B41:B42"/>
    <mergeCell ref="C41:C42"/>
    <mergeCell ref="D41:D42"/>
    <mergeCell ref="Z3:Z5"/>
    <mergeCell ref="AA3:AA5"/>
    <mergeCell ref="AB3:AB5"/>
    <mergeCell ref="A17:A18"/>
    <mergeCell ref="B17:B18"/>
    <mergeCell ref="C17:C18"/>
    <mergeCell ref="D17:D18"/>
    <mergeCell ref="E17:E18"/>
    <mergeCell ref="A7:A14"/>
    <mergeCell ref="B7:B14"/>
    <mergeCell ref="C7:C14"/>
    <mergeCell ref="D7:D14"/>
    <mergeCell ref="E7:E14"/>
    <mergeCell ref="T4:T5"/>
    <mergeCell ref="U4:U5"/>
    <mergeCell ref="S3:S5"/>
    <mergeCell ref="T3:X3"/>
    <mergeCell ref="Y3:Y5"/>
    <mergeCell ref="M4:M5"/>
    <mergeCell ref="N4:N5"/>
    <mergeCell ref="P4:P5"/>
    <mergeCell ref="Q4:Q5"/>
    <mergeCell ref="R4:R5"/>
    <mergeCell ref="V4:V5"/>
    <mergeCell ref="W4:W5"/>
    <mergeCell ref="X4:X5"/>
    <mergeCell ref="A1:AC1"/>
    <mergeCell ref="A3:A5"/>
    <mergeCell ref="B3:B5"/>
    <mergeCell ref="C3:C5"/>
    <mergeCell ref="D3:D5"/>
    <mergeCell ref="E3:E5"/>
    <mergeCell ref="F3:F5"/>
    <mergeCell ref="G3:K3"/>
    <mergeCell ref="O3:O5"/>
    <mergeCell ref="P3:R3"/>
    <mergeCell ref="AC3:AC5"/>
    <mergeCell ref="G4:K5"/>
    <mergeCell ref="L4:L5"/>
  </mergeCells>
  <phoneticPr fontId="6" type="noConversion"/>
  <pageMargins left="0.23622047244094491" right="0.23622047244094491" top="0.74803149606299213" bottom="0.74803149606299213" header="0.31496062992125984" footer="0.31496062992125984"/>
  <pageSetup paperSize="8" scale="38" fitToHeight="0"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0.14999847407452621"/>
    <pageSetUpPr fitToPage="1"/>
  </sheetPr>
  <dimension ref="A1:AI79"/>
  <sheetViews>
    <sheetView view="pageBreakPreview" zoomScale="70" zoomScaleSheetLayoutView="70" workbookViewId="0">
      <pane xSplit="8" ySplit="5" topLeftCell="O6" activePane="bottomRight" state="frozen"/>
      <selection activeCell="K22" sqref="K22"/>
      <selection pane="topRight" activeCell="K22" sqref="K22"/>
      <selection pane="bottomLeft" activeCell="K22" sqref="K22"/>
      <selection pane="bottomRight" activeCell="K22" sqref="K22:K25"/>
    </sheetView>
  </sheetViews>
  <sheetFormatPr defaultRowHeight="16.5"/>
  <cols>
    <col min="1" max="1" width="5.25" style="5" customWidth="1"/>
    <col min="2" max="2" width="10.875" style="5" bestFit="1" customWidth="1"/>
    <col min="3" max="3" width="3.375" style="5" bestFit="1" customWidth="1"/>
    <col min="4" max="4" width="25.25" style="5" bestFit="1" customWidth="1"/>
    <col min="5" max="5" width="4.375" style="5" bestFit="1" customWidth="1"/>
    <col min="6" max="6" width="17.25" style="5" customWidth="1"/>
    <col min="7" max="7" width="16.5" style="5" bestFit="1" customWidth="1"/>
    <col min="8" max="8" width="48.125" style="5" customWidth="1"/>
    <col min="9" max="10" width="6" style="5" bestFit="1" customWidth="1"/>
    <col min="11" max="11" width="10.125" style="5" bestFit="1" customWidth="1"/>
    <col min="12" max="12" width="6.5" style="5" bestFit="1" customWidth="1"/>
    <col min="13" max="13" width="10.875" style="5" bestFit="1" customWidth="1"/>
    <col min="14" max="14" width="9.25" style="5" bestFit="1" customWidth="1"/>
    <col min="15" max="15" width="6.875" style="88" bestFit="1" customWidth="1"/>
    <col min="16" max="16" width="6.375" style="88" bestFit="1" customWidth="1"/>
    <col min="17" max="17" width="14.125" style="96" customWidth="1"/>
    <col min="18" max="18" width="10.875" style="5" hidden="1" customWidth="1"/>
    <col min="19" max="19" width="11.25" style="5" bestFit="1" customWidth="1"/>
    <col min="20" max="20" width="10.625" style="5" bestFit="1" customWidth="1"/>
    <col min="21" max="21" width="11" style="5" bestFit="1" customWidth="1"/>
    <col min="22" max="22" width="17.25" style="5" customWidth="1"/>
    <col min="23" max="23" width="9.5" style="5" bestFit="1" customWidth="1"/>
    <col min="24" max="24" width="13.25" style="5" bestFit="1" customWidth="1"/>
    <col min="25" max="25" width="8.625" style="5" bestFit="1" customWidth="1"/>
    <col min="26" max="26" width="10.75" style="5" bestFit="1" customWidth="1"/>
    <col min="27" max="27" width="11.125" style="5" bestFit="1" customWidth="1"/>
    <col min="28" max="28" width="13" style="5" customWidth="1"/>
    <col min="29" max="29" width="11.875" style="5" customWidth="1"/>
    <col min="30" max="30" width="13.625" style="5" bestFit="1" customWidth="1"/>
    <col min="31" max="31" width="10.125" style="5" bestFit="1" customWidth="1"/>
    <col min="32" max="32" width="12" style="5" bestFit="1" customWidth="1"/>
    <col min="33" max="33" width="33" style="5" bestFit="1" customWidth="1"/>
    <col min="34" max="34" width="31.625" style="5" customWidth="1"/>
    <col min="35" max="16384" width="9" style="39"/>
  </cols>
  <sheetData>
    <row r="1" spans="1:34" s="6" customFormat="1" ht="30">
      <c r="A1" s="6099" t="s">
        <v>10</v>
      </c>
      <c r="B1" s="6099"/>
      <c r="C1" s="6099"/>
      <c r="D1" s="6099"/>
      <c r="E1" s="6099"/>
      <c r="F1" s="6099"/>
      <c r="G1" s="6099"/>
      <c r="H1" s="6099"/>
      <c r="I1" s="1"/>
      <c r="J1" s="1"/>
      <c r="K1" s="2"/>
      <c r="L1" s="2"/>
      <c r="M1" s="2"/>
      <c r="N1" s="2"/>
      <c r="O1" s="82"/>
      <c r="P1" s="89"/>
      <c r="Q1" s="3"/>
      <c r="R1" s="3"/>
      <c r="S1" s="3"/>
      <c r="T1" s="3"/>
      <c r="U1" s="3"/>
      <c r="V1" s="3"/>
      <c r="W1" s="3"/>
      <c r="X1" s="3"/>
      <c r="Y1" s="3"/>
      <c r="Z1" s="3"/>
      <c r="AA1" s="3"/>
      <c r="AB1" s="3"/>
      <c r="AC1" s="3"/>
      <c r="AD1" s="3"/>
      <c r="AE1" s="3"/>
      <c r="AF1" s="3"/>
      <c r="AG1" s="4"/>
      <c r="AH1" s="5"/>
    </row>
    <row r="2" spans="1:34" s="12" customFormat="1" ht="23.25">
      <c r="A2" s="6100" t="s">
        <v>119</v>
      </c>
      <c r="B2" s="6100"/>
      <c r="C2" s="6100"/>
      <c r="D2" s="6100"/>
      <c r="E2" s="6100"/>
      <c r="F2" s="6100"/>
      <c r="G2" s="6100"/>
      <c r="H2" s="6100"/>
      <c r="I2" s="6100"/>
      <c r="J2" s="7"/>
      <c r="K2" s="8"/>
      <c r="L2" s="8"/>
      <c r="M2" s="8"/>
      <c r="N2" s="8"/>
      <c r="O2" s="83"/>
      <c r="P2" s="90"/>
      <c r="Q2" s="9"/>
      <c r="R2" s="9"/>
      <c r="S2" s="3"/>
      <c r="T2" s="9"/>
      <c r="U2" s="9"/>
      <c r="V2" s="9"/>
      <c r="W2" s="9"/>
      <c r="X2" s="9"/>
      <c r="Y2" s="9"/>
      <c r="Z2" s="9"/>
      <c r="AA2" s="9"/>
      <c r="AB2" s="9"/>
      <c r="AC2" s="9"/>
      <c r="AD2" s="9"/>
      <c r="AE2" s="9"/>
      <c r="AF2" s="9"/>
      <c r="AG2" s="10"/>
      <c r="AH2" s="11"/>
    </row>
    <row r="3" spans="1:34" s="6" customFormat="1" ht="18.75" thickBot="1">
      <c r="A3" s="6101" t="s">
        <v>11</v>
      </c>
      <c r="B3" s="6101"/>
      <c r="C3" s="61"/>
      <c r="D3" s="61"/>
      <c r="E3" s="61"/>
      <c r="F3" s="61"/>
      <c r="G3" s="13"/>
      <c r="H3" s="14"/>
      <c r="I3" s="13"/>
      <c r="J3" s="15"/>
      <c r="K3" s="16"/>
      <c r="L3" s="16"/>
      <c r="M3" s="16"/>
      <c r="N3" s="16"/>
      <c r="O3" s="84"/>
      <c r="P3" s="91"/>
      <c r="Q3" s="17"/>
      <c r="R3" s="17"/>
      <c r="S3" s="17"/>
      <c r="T3" s="17"/>
      <c r="U3" s="17"/>
      <c r="V3" s="17"/>
      <c r="W3" s="17"/>
      <c r="X3" s="17"/>
      <c r="Y3" s="17"/>
      <c r="Z3" s="17"/>
      <c r="AA3" s="17"/>
      <c r="AB3" s="17"/>
      <c r="AC3" s="17"/>
      <c r="AD3" s="17"/>
      <c r="AE3" s="17"/>
      <c r="AF3" s="17"/>
      <c r="AG3" s="18"/>
      <c r="AH3" s="99">
        <v>44883</v>
      </c>
    </row>
    <row r="4" spans="1:34" s="22" customFormat="1" ht="15" customHeight="1">
      <c r="A4" s="6105" t="s">
        <v>0</v>
      </c>
      <c r="B4" s="4239" t="s">
        <v>12</v>
      </c>
      <c r="C4" s="4245" t="s">
        <v>149</v>
      </c>
      <c r="D4" s="4245"/>
      <c r="E4" s="4245"/>
      <c r="F4" s="4245"/>
      <c r="G4" s="4239" t="s">
        <v>1</v>
      </c>
      <c r="H4" s="4239" t="s">
        <v>13</v>
      </c>
      <c r="I4" s="4243" t="s">
        <v>6</v>
      </c>
      <c r="J4" s="4239" t="s">
        <v>2</v>
      </c>
      <c r="K4" s="4243" t="s">
        <v>14</v>
      </c>
      <c r="L4" s="6102" t="s">
        <v>3</v>
      </c>
      <c r="M4" s="6103"/>
      <c r="N4" s="6103"/>
      <c r="O4" s="6103"/>
      <c r="P4" s="6103"/>
      <c r="Q4" s="6103"/>
      <c r="R4" s="6104"/>
      <c r="S4" s="4250" t="s">
        <v>15</v>
      </c>
      <c r="T4" s="4250" t="s">
        <v>8</v>
      </c>
      <c r="U4" s="4250" t="s">
        <v>4</v>
      </c>
      <c r="V4" s="20" t="s">
        <v>16</v>
      </c>
      <c r="W4" s="4250" t="s">
        <v>29</v>
      </c>
      <c r="X4" s="6112" t="s">
        <v>17</v>
      </c>
      <c r="Y4" s="6113"/>
      <c r="Z4" s="6114"/>
      <c r="AA4" s="4250" t="s">
        <v>142</v>
      </c>
      <c r="AB4" s="19" t="s">
        <v>18</v>
      </c>
      <c r="AC4" s="4250" t="s">
        <v>19</v>
      </c>
      <c r="AD4" s="4250" t="s">
        <v>237</v>
      </c>
      <c r="AE4" s="4250" t="s">
        <v>5</v>
      </c>
      <c r="AF4" s="4250" t="s">
        <v>20</v>
      </c>
      <c r="AG4" s="4250" t="s">
        <v>225</v>
      </c>
      <c r="AH4" s="21" t="s">
        <v>21</v>
      </c>
    </row>
    <row r="5" spans="1:34" s="22" customFormat="1" ht="30">
      <c r="A5" s="6106"/>
      <c r="B5" s="4240"/>
      <c r="C5" s="6108" t="s">
        <v>150</v>
      </c>
      <c r="D5" s="6109"/>
      <c r="E5" s="6108" t="s">
        <v>151</v>
      </c>
      <c r="F5" s="6109"/>
      <c r="G5" s="6110"/>
      <c r="H5" s="6110"/>
      <c r="I5" s="6111"/>
      <c r="J5" s="6110"/>
      <c r="K5" s="6111"/>
      <c r="L5" s="23" t="s">
        <v>7</v>
      </c>
      <c r="M5" s="23" t="s">
        <v>22</v>
      </c>
      <c r="N5" s="24" t="s">
        <v>23</v>
      </c>
      <c r="O5" s="85" t="s">
        <v>24</v>
      </c>
      <c r="P5" s="85" t="s">
        <v>25</v>
      </c>
      <c r="Q5" s="24" t="s">
        <v>26</v>
      </c>
      <c r="R5" s="24" t="s">
        <v>27</v>
      </c>
      <c r="S5" s="6107"/>
      <c r="T5" s="6115"/>
      <c r="U5" s="6107"/>
      <c r="V5" s="26" t="s">
        <v>28</v>
      </c>
      <c r="W5" s="6107"/>
      <c r="X5" s="26" t="s">
        <v>30</v>
      </c>
      <c r="Y5" s="26" t="s">
        <v>31</v>
      </c>
      <c r="Z5" s="26" t="s">
        <v>32</v>
      </c>
      <c r="AA5" s="6107"/>
      <c r="AB5" s="25" t="s">
        <v>33</v>
      </c>
      <c r="AC5" s="6107"/>
      <c r="AD5" s="6107"/>
      <c r="AE5" s="6107"/>
      <c r="AF5" s="6107"/>
      <c r="AG5" s="6107"/>
      <c r="AH5" s="27"/>
    </row>
    <row r="6" spans="1:34" s="34" customFormat="1">
      <c r="A6" s="6118">
        <v>1</v>
      </c>
      <c r="B6" s="6116" t="s">
        <v>34</v>
      </c>
      <c r="C6" s="6116" t="s">
        <v>152</v>
      </c>
      <c r="D6" s="6116" t="s">
        <v>182</v>
      </c>
      <c r="E6" s="6116" t="s">
        <v>183</v>
      </c>
      <c r="F6" s="6116" t="s">
        <v>184</v>
      </c>
      <c r="G6" s="6116"/>
      <c r="H6" s="6117" t="s">
        <v>185</v>
      </c>
      <c r="I6" s="6116" t="s">
        <v>186</v>
      </c>
      <c r="J6" s="6116">
        <v>1</v>
      </c>
      <c r="K6" s="6116" t="s">
        <v>187</v>
      </c>
      <c r="L6" s="6116">
        <v>2</v>
      </c>
      <c r="M6" s="6116" t="s">
        <v>188</v>
      </c>
      <c r="N6" s="30" t="s">
        <v>189</v>
      </c>
      <c r="O6" s="103">
        <v>44.5</v>
      </c>
      <c r="P6" s="103">
        <v>66</v>
      </c>
      <c r="Q6" s="104">
        <f>SUM(Q7:Q8)</f>
        <v>10</v>
      </c>
      <c r="R6" s="105" t="s">
        <v>181</v>
      </c>
      <c r="S6" s="106">
        <f>SUM(S7:S8)*J6</f>
        <v>4714.2000000000007</v>
      </c>
      <c r="T6" s="98"/>
      <c r="U6" s="6119" t="s">
        <v>9</v>
      </c>
      <c r="V6" s="6119"/>
      <c r="W6" s="6119"/>
      <c r="X6" s="6119"/>
      <c r="Y6" s="6119"/>
      <c r="Z6" s="6119"/>
      <c r="AA6" s="6119"/>
      <c r="AB6" s="6119"/>
      <c r="AC6" s="6119"/>
      <c r="AD6" s="6119" t="s">
        <v>37</v>
      </c>
      <c r="AE6" s="6119" t="s">
        <v>37</v>
      </c>
      <c r="AF6" s="6119"/>
      <c r="AG6" s="6119" t="s">
        <v>238</v>
      </c>
      <c r="AH6" s="6122" t="s">
        <v>147</v>
      </c>
    </row>
    <row r="7" spans="1:34" s="34" customFormat="1">
      <c r="A7" s="6118"/>
      <c r="B7" s="6116"/>
      <c r="C7" s="6116"/>
      <c r="D7" s="6116"/>
      <c r="E7" s="6116"/>
      <c r="F7" s="6116"/>
      <c r="G7" s="6116"/>
      <c r="H7" s="6117"/>
      <c r="I7" s="6116"/>
      <c r="J7" s="6116"/>
      <c r="K7" s="6116"/>
      <c r="L7" s="6116"/>
      <c r="M7" s="6116"/>
      <c r="N7" s="30" t="s">
        <v>38</v>
      </c>
      <c r="O7" s="86">
        <v>44.5</v>
      </c>
      <c r="P7" s="86">
        <v>66</v>
      </c>
      <c r="Q7" s="93">
        <v>5</v>
      </c>
      <c r="R7" s="31">
        <f>6*18+12*18+2.5*42-2.9*6</f>
        <v>411.6</v>
      </c>
      <c r="S7" s="97">
        <f>O7*P7-R7</f>
        <v>2525.4</v>
      </c>
      <c r="T7" s="98"/>
      <c r="U7" s="6120"/>
      <c r="V7" s="6120"/>
      <c r="W7" s="6120"/>
      <c r="X7" s="6120"/>
      <c r="Y7" s="6120"/>
      <c r="Z7" s="6120"/>
      <c r="AA7" s="6120"/>
      <c r="AB7" s="6120"/>
      <c r="AC7" s="6120"/>
      <c r="AD7" s="6120"/>
      <c r="AE7" s="6120"/>
      <c r="AF7" s="6120"/>
      <c r="AG7" s="6120"/>
      <c r="AH7" s="6123"/>
    </row>
    <row r="8" spans="1:34" s="34" customFormat="1">
      <c r="A8" s="6118"/>
      <c r="B8" s="6116"/>
      <c r="C8" s="6116"/>
      <c r="D8" s="6116"/>
      <c r="E8" s="6116"/>
      <c r="F8" s="6116"/>
      <c r="G8" s="6116"/>
      <c r="H8" s="6117"/>
      <c r="I8" s="6116"/>
      <c r="J8" s="6116"/>
      <c r="K8" s="6116"/>
      <c r="L8" s="6116"/>
      <c r="M8" s="6116"/>
      <c r="N8" s="30" t="s">
        <v>111</v>
      </c>
      <c r="O8" s="86">
        <v>44.5</v>
      </c>
      <c r="P8" s="86">
        <v>66</v>
      </c>
      <c r="Q8" s="93">
        <v>5</v>
      </c>
      <c r="R8" s="31">
        <f>18*24+12*20.5+2.5*42-2.9*12</f>
        <v>748.2</v>
      </c>
      <c r="S8" s="97">
        <f>O8*P8-R8</f>
        <v>2188.8000000000002</v>
      </c>
      <c r="T8" s="98"/>
      <c r="U8" s="6121"/>
      <c r="V8" s="6121"/>
      <c r="W8" s="6121"/>
      <c r="X8" s="6121"/>
      <c r="Y8" s="6121"/>
      <c r="Z8" s="6121"/>
      <c r="AA8" s="6121"/>
      <c r="AB8" s="6121"/>
      <c r="AC8" s="6121"/>
      <c r="AD8" s="6121"/>
      <c r="AE8" s="6121"/>
      <c r="AF8" s="6121"/>
      <c r="AG8" s="6121"/>
      <c r="AH8" s="6124"/>
    </row>
    <row r="9" spans="1:34" s="34" customFormat="1" ht="28.5">
      <c r="A9" s="100">
        <v>2</v>
      </c>
      <c r="B9" s="101" t="s">
        <v>39</v>
      </c>
      <c r="C9" s="102" t="s">
        <v>152</v>
      </c>
      <c r="D9" s="64" t="s">
        <v>153</v>
      </c>
      <c r="E9" s="64" t="s">
        <v>155</v>
      </c>
      <c r="F9" s="64" t="s">
        <v>154</v>
      </c>
      <c r="G9" s="65"/>
      <c r="H9" s="107" t="s">
        <v>40</v>
      </c>
      <c r="I9" s="29" t="s">
        <v>35</v>
      </c>
      <c r="J9" s="29">
        <v>1</v>
      </c>
      <c r="K9" s="29" t="s">
        <v>36</v>
      </c>
      <c r="L9" s="29">
        <v>1</v>
      </c>
      <c r="M9" s="29"/>
      <c r="N9" s="30" t="s">
        <v>38</v>
      </c>
      <c r="O9" s="103">
        <v>19.899999999999999</v>
      </c>
      <c r="P9" s="103">
        <v>57.5</v>
      </c>
      <c r="Q9" s="104">
        <v>4.2</v>
      </c>
      <c r="R9" s="105">
        <f>10*8.5</f>
        <v>85</v>
      </c>
      <c r="S9" s="106">
        <f>(O9*P9-R9)*J9</f>
        <v>1059.25</v>
      </c>
      <c r="T9" s="98"/>
      <c r="U9" s="29" t="s">
        <v>9</v>
      </c>
      <c r="V9" s="32"/>
      <c r="W9" s="29"/>
      <c r="X9" s="29"/>
      <c r="Y9" s="32"/>
      <c r="Z9" s="32"/>
      <c r="AA9" s="29"/>
      <c r="AB9" s="29"/>
      <c r="AC9" s="29"/>
      <c r="AD9" s="29"/>
      <c r="AE9" s="29" t="s">
        <v>37</v>
      </c>
      <c r="AF9" s="29"/>
      <c r="AG9" s="29" t="s">
        <v>239</v>
      </c>
      <c r="AH9" s="33"/>
    </row>
    <row r="10" spans="1:34" s="34" customFormat="1">
      <c r="A10" s="6118">
        <v>3</v>
      </c>
      <c r="B10" s="6118" t="s">
        <v>41</v>
      </c>
      <c r="C10" s="6118" t="s">
        <v>152</v>
      </c>
      <c r="D10" s="6118" t="s">
        <v>153</v>
      </c>
      <c r="E10" s="6118" t="s">
        <v>155</v>
      </c>
      <c r="F10" s="6118" t="s">
        <v>154</v>
      </c>
      <c r="G10" s="6118"/>
      <c r="H10" s="6125" t="s">
        <v>42</v>
      </c>
      <c r="I10" s="6118" t="s">
        <v>35</v>
      </c>
      <c r="J10" s="6118">
        <v>1</v>
      </c>
      <c r="K10" s="6118" t="s">
        <v>36</v>
      </c>
      <c r="L10" s="6118">
        <v>2</v>
      </c>
      <c r="M10" s="6118"/>
      <c r="N10" s="30" t="s">
        <v>189</v>
      </c>
      <c r="O10" s="103">
        <v>18</v>
      </c>
      <c r="P10" s="103">
        <v>66</v>
      </c>
      <c r="Q10" s="104">
        <v>11</v>
      </c>
      <c r="R10" s="105"/>
      <c r="S10" s="106">
        <f>SUM(S11:S12)*J10</f>
        <v>1944</v>
      </c>
      <c r="T10" s="98"/>
      <c r="U10" s="6119" t="s">
        <v>9</v>
      </c>
      <c r="V10" s="6119"/>
      <c r="W10" s="6119"/>
      <c r="X10" s="6119"/>
      <c r="Y10" s="6119"/>
      <c r="Z10" s="6119"/>
      <c r="AA10" s="6119"/>
      <c r="AB10" s="6119" t="s">
        <v>43</v>
      </c>
      <c r="AC10" s="6119"/>
      <c r="AD10" s="6119"/>
      <c r="AE10" s="6119" t="s">
        <v>190</v>
      </c>
      <c r="AF10" s="6119"/>
      <c r="AG10" s="6119" t="s">
        <v>240</v>
      </c>
      <c r="AH10" s="6122" t="s">
        <v>191</v>
      </c>
    </row>
    <row r="11" spans="1:34" s="34" customFormat="1">
      <c r="A11" s="6118">
        <v>3.1</v>
      </c>
      <c r="B11" s="6118"/>
      <c r="C11" s="6118"/>
      <c r="D11" s="6118"/>
      <c r="E11" s="6118"/>
      <c r="F11" s="6118"/>
      <c r="G11" s="6118"/>
      <c r="H11" s="6125"/>
      <c r="I11" s="6118"/>
      <c r="J11" s="6118"/>
      <c r="K11" s="6118"/>
      <c r="L11" s="6118"/>
      <c r="M11" s="6118"/>
      <c r="N11" s="30" t="s">
        <v>38</v>
      </c>
      <c r="O11" s="86">
        <v>18</v>
      </c>
      <c r="P11" s="86">
        <v>66</v>
      </c>
      <c r="Q11" s="93" t="s">
        <v>178</v>
      </c>
      <c r="R11" s="31"/>
      <c r="S11" s="32">
        <f>O11*P11-R11</f>
        <v>1188</v>
      </c>
      <c r="T11" s="98"/>
      <c r="U11" s="6120"/>
      <c r="V11" s="6120"/>
      <c r="W11" s="6120"/>
      <c r="X11" s="6120"/>
      <c r="Y11" s="6120"/>
      <c r="Z11" s="6120"/>
      <c r="AA11" s="6120"/>
      <c r="AB11" s="6120"/>
      <c r="AC11" s="6120"/>
      <c r="AD11" s="6120"/>
      <c r="AE11" s="6120"/>
      <c r="AF11" s="6120"/>
      <c r="AG11" s="6120"/>
      <c r="AH11" s="6123"/>
    </row>
    <row r="12" spans="1:34" s="34" customFormat="1">
      <c r="A12" s="6118">
        <v>3.2</v>
      </c>
      <c r="B12" s="6118"/>
      <c r="C12" s="6118"/>
      <c r="D12" s="6118"/>
      <c r="E12" s="6118"/>
      <c r="F12" s="6118"/>
      <c r="G12" s="6118"/>
      <c r="H12" s="6125"/>
      <c r="I12" s="6118"/>
      <c r="J12" s="6118"/>
      <c r="K12" s="6118"/>
      <c r="L12" s="6118"/>
      <c r="M12" s="6118"/>
      <c r="N12" s="30" t="s">
        <v>109</v>
      </c>
      <c r="O12" s="86">
        <v>18</v>
      </c>
      <c r="P12" s="86">
        <v>42</v>
      </c>
      <c r="Q12" s="93" t="s">
        <v>178</v>
      </c>
      <c r="R12" s="31"/>
      <c r="S12" s="32">
        <f>O12*P12-R12</f>
        <v>756</v>
      </c>
      <c r="T12" s="98"/>
      <c r="U12" s="6121"/>
      <c r="V12" s="6121"/>
      <c r="W12" s="6121"/>
      <c r="X12" s="6121"/>
      <c r="Y12" s="6121"/>
      <c r="Z12" s="6121"/>
      <c r="AA12" s="6121"/>
      <c r="AB12" s="6121"/>
      <c r="AC12" s="6121"/>
      <c r="AD12" s="6121"/>
      <c r="AE12" s="6121"/>
      <c r="AF12" s="6121"/>
      <c r="AG12" s="6121"/>
      <c r="AH12" s="6124"/>
    </row>
    <row r="13" spans="1:34" s="34" customFormat="1" ht="122.25" customHeight="1">
      <c r="A13" s="6118">
        <v>4</v>
      </c>
      <c r="B13" s="6118" t="s">
        <v>44</v>
      </c>
      <c r="C13" s="6118" t="s">
        <v>192</v>
      </c>
      <c r="D13" s="6118" t="s">
        <v>193</v>
      </c>
      <c r="E13" s="6118" t="s">
        <v>194</v>
      </c>
      <c r="F13" s="6118" t="s">
        <v>195</v>
      </c>
      <c r="G13" s="6118"/>
      <c r="H13" s="6125" t="s">
        <v>196</v>
      </c>
      <c r="I13" s="6118" t="s">
        <v>197</v>
      </c>
      <c r="J13" s="6118">
        <v>1</v>
      </c>
      <c r="K13" s="6118" t="s">
        <v>198</v>
      </c>
      <c r="L13" s="6118">
        <v>2</v>
      </c>
      <c r="M13" s="6118"/>
      <c r="N13" s="30" t="s">
        <v>189</v>
      </c>
      <c r="O13" s="103">
        <v>24</v>
      </c>
      <c r="P13" s="103">
        <v>48</v>
      </c>
      <c r="Q13" s="104">
        <v>11</v>
      </c>
      <c r="R13" s="105"/>
      <c r="S13" s="106">
        <f>SUM(S14:S15)*J13</f>
        <v>1512</v>
      </c>
      <c r="T13" s="32"/>
      <c r="U13" s="6119" t="s">
        <v>9</v>
      </c>
      <c r="V13" s="6119"/>
      <c r="W13" s="6119"/>
      <c r="X13" s="6119"/>
      <c r="Y13" s="6119"/>
      <c r="Z13" s="6119"/>
      <c r="AA13" s="6119"/>
      <c r="AB13" s="6119" t="s">
        <v>199</v>
      </c>
      <c r="AC13" s="6119"/>
      <c r="AD13" s="6119"/>
      <c r="AE13" s="6119" t="s">
        <v>200</v>
      </c>
      <c r="AF13" s="6119"/>
      <c r="AG13" s="6119" t="s">
        <v>241</v>
      </c>
      <c r="AH13" s="6122" t="s">
        <v>201</v>
      </c>
    </row>
    <row r="14" spans="1:34" s="34" customFormat="1">
      <c r="A14" s="6118">
        <v>4.0999999999999996</v>
      </c>
      <c r="B14" s="6118"/>
      <c r="C14" s="6118"/>
      <c r="D14" s="6118"/>
      <c r="E14" s="6118"/>
      <c r="F14" s="6118"/>
      <c r="G14" s="6118"/>
      <c r="H14" s="6125"/>
      <c r="I14" s="6118"/>
      <c r="J14" s="6118"/>
      <c r="K14" s="6118"/>
      <c r="L14" s="6118"/>
      <c r="M14" s="6118"/>
      <c r="N14" s="30" t="s">
        <v>45</v>
      </c>
      <c r="O14" s="86">
        <v>24</v>
      </c>
      <c r="P14" s="86">
        <v>48</v>
      </c>
      <c r="Q14" s="93" t="s">
        <v>178</v>
      </c>
      <c r="R14" s="31"/>
      <c r="S14" s="32">
        <f>O14*P14-R14</f>
        <v>1152</v>
      </c>
      <c r="T14" s="32"/>
      <c r="U14" s="6120"/>
      <c r="V14" s="6120"/>
      <c r="W14" s="6120"/>
      <c r="X14" s="6120"/>
      <c r="Y14" s="6120"/>
      <c r="Z14" s="6120"/>
      <c r="AA14" s="6120"/>
      <c r="AB14" s="6120"/>
      <c r="AC14" s="6120"/>
      <c r="AD14" s="6120"/>
      <c r="AE14" s="6120"/>
      <c r="AF14" s="6120"/>
      <c r="AG14" s="6120"/>
      <c r="AH14" s="6123"/>
    </row>
    <row r="15" spans="1:34" s="34" customFormat="1">
      <c r="A15" s="6118">
        <v>4.2</v>
      </c>
      <c r="B15" s="6118"/>
      <c r="C15" s="6118"/>
      <c r="D15" s="6118"/>
      <c r="E15" s="6118"/>
      <c r="F15" s="6118"/>
      <c r="G15" s="6118"/>
      <c r="H15" s="6125"/>
      <c r="I15" s="6118"/>
      <c r="J15" s="6118"/>
      <c r="K15" s="6118"/>
      <c r="L15" s="6118"/>
      <c r="M15" s="6118"/>
      <c r="N15" s="30" t="s">
        <v>109</v>
      </c>
      <c r="O15" s="86">
        <v>24</v>
      </c>
      <c r="P15" s="86">
        <v>24</v>
      </c>
      <c r="Q15" s="93" t="s">
        <v>178</v>
      </c>
      <c r="R15" s="31">
        <f>12*18</f>
        <v>216</v>
      </c>
      <c r="S15" s="32">
        <f>O15*P15-R15</f>
        <v>360</v>
      </c>
      <c r="T15" s="32"/>
      <c r="U15" s="6121"/>
      <c r="V15" s="6121"/>
      <c r="W15" s="6121"/>
      <c r="X15" s="6121"/>
      <c r="Y15" s="6121"/>
      <c r="Z15" s="6121"/>
      <c r="AA15" s="6121"/>
      <c r="AB15" s="6121"/>
      <c r="AC15" s="6121"/>
      <c r="AD15" s="6121"/>
      <c r="AE15" s="6121"/>
      <c r="AF15" s="6121"/>
      <c r="AG15" s="6121"/>
      <c r="AH15" s="6124"/>
    </row>
    <row r="16" spans="1:34" s="34" customFormat="1" ht="28.5">
      <c r="A16" s="28">
        <v>5</v>
      </c>
      <c r="B16" s="68" t="s">
        <v>46</v>
      </c>
      <c r="C16" s="67" t="s">
        <v>152</v>
      </c>
      <c r="D16" s="67" t="s">
        <v>153</v>
      </c>
      <c r="E16" s="67" t="s">
        <v>155</v>
      </c>
      <c r="F16" s="67" t="s">
        <v>154</v>
      </c>
      <c r="G16" s="29"/>
      <c r="H16" s="107" t="s">
        <v>47</v>
      </c>
      <c r="I16" s="29" t="s">
        <v>35</v>
      </c>
      <c r="J16" s="29">
        <v>1</v>
      </c>
      <c r="K16" s="29" t="s">
        <v>112</v>
      </c>
      <c r="L16" s="29">
        <v>1</v>
      </c>
      <c r="M16" s="29"/>
      <c r="N16" s="30" t="s">
        <v>38</v>
      </c>
      <c r="O16" s="103">
        <v>13</v>
      </c>
      <c r="P16" s="103">
        <v>38</v>
      </c>
      <c r="Q16" s="104">
        <v>4.2</v>
      </c>
      <c r="R16" s="105"/>
      <c r="S16" s="106">
        <f>(O16*P16-R16)*J16</f>
        <v>494</v>
      </c>
      <c r="T16" s="32"/>
      <c r="U16" s="29" t="s">
        <v>9</v>
      </c>
      <c r="V16" s="32"/>
      <c r="W16" s="29"/>
      <c r="X16" s="29"/>
      <c r="Y16" s="32"/>
      <c r="Z16" s="32"/>
      <c r="AA16" s="29"/>
      <c r="AB16" s="29"/>
      <c r="AC16" s="29"/>
      <c r="AD16" s="29"/>
      <c r="AE16" s="29" t="s">
        <v>37</v>
      </c>
      <c r="AF16" s="29"/>
      <c r="AG16" s="29" t="s">
        <v>242</v>
      </c>
      <c r="AH16" s="33"/>
    </row>
    <row r="17" spans="1:34" s="34" customFormat="1" ht="28.5">
      <c r="A17" s="28">
        <v>6</v>
      </c>
      <c r="B17" s="29" t="s">
        <v>48</v>
      </c>
      <c r="C17" s="67" t="s">
        <v>152</v>
      </c>
      <c r="D17" s="67" t="s">
        <v>153</v>
      </c>
      <c r="E17" s="67" t="s">
        <v>155</v>
      </c>
      <c r="F17" s="67" t="s">
        <v>154</v>
      </c>
      <c r="G17" s="29"/>
      <c r="H17" s="107" t="s">
        <v>136</v>
      </c>
      <c r="I17" s="29" t="s">
        <v>35</v>
      </c>
      <c r="J17" s="29">
        <v>1</v>
      </c>
      <c r="K17" s="29" t="s">
        <v>36</v>
      </c>
      <c r="L17" s="29">
        <v>1</v>
      </c>
      <c r="M17" s="29"/>
      <c r="N17" s="30" t="s">
        <v>38</v>
      </c>
      <c r="O17" s="103">
        <v>7.5</v>
      </c>
      <c r="P17" s="103">
        <v>12</v>
      </c>
      <c r="Q17" s="104">
        <v>3.35</v>
      </c>
      <c r="R17" s="105"/>
      <c r="S17" s="106">
        <f>(O17*P17-R17)*J17</f>
        <v>90</v>
      </c>
      <c r="T17" s="32"/>
      <c r="U17" s="29" t="s">
        <v>9</v>
      </c>
      <c r="V17" s="32"/>
      <c r="W17" s="29"/>
      <c r="X17" s="29"/>
      <c r="Y17" s="32"/>
      <c r="Z17" s="32"/>
      <c r="AA17" s="29"/>
      <c r="AB17" s="29"/>
      <c r="AC17" s="29"/>
      <c r="AD17" s="29"/>
      <c r="AE17" s="29" t="s">
        <v>37</v>
      </c>
      <c r="AF17" s="29"/>
      <c r="AG17" s="29" t="s">
        <v>243</v>
      </c>
      <c r="AH17" s="33"/>
    </row>
    <row r="18" spans="1:34" s="34" customFormat="1" ht="28.5">
      <c r="A18" s="28">
        <v>7</v>
      </c>
      <c r="B18" s="29" t="s">
        <v>49</v>
      </c>
      <c r="C18" s="67" t="s">
        <v>152</v>
      </c>
      <c r="D18" s="67" t="s">
        <v>153</v>
      </c>
      <c r="E18" s="67" t="s">
        <v>155</v>
      </c>
      <c r="F18" s="67" t="s">
        <v>154</v>
      </c>
      <c r="G18" s="29"/>
      <c r="H18" s="107" t="s">
        <v>50</v>
      </c>
      <c r="I18" s="29" t="s">
        <v>35</v>
      </c>
      <c r="J18" s="29">
        <v>1</v>
      </c>
      <c r="K18" s="29" t="s">
        <v>51</v>
      </c>
      <c r="L18" s="29">
        <v>1</v>
      </c>
      <c r="M18" s="29"/>
      <c r="N18" s="30" t="s">
        <v>38</v>
      </c>
      <c r="O18" s="103">
        <v>6</v>
      </c>
      <c r="P18" s="103">
        <v>6</v>
      </c>
      <c r="Q18" s="104">
        <v>3.35</v>
      </c>
      <c r="R18" s="105"/>
      <c r="S18" s="106">
        <f>(O18*P18-R18)*J18</f>
        <v>36</v>
      </c>
      <c r="T18" s="32"/>
      <c r="U18" s="29" t="s">
        <v>9</v>
      </c>
      <c r="V18" s="32"/>
      <c r="W18" s="29"/>
      <c r="X18" s="29"/>
      <c r="Y18" s="32"/>
      <c r="Z18" s="32"/>
      <c r="AA18" s="29"/>
      <c r="AB18" s="29"/>
      <c r="AC18" s="29"/>
      <c r="AD18" s="29"/>
      <c r="AE18" s="29" t="s">
        <v>37</v>
      </c>
      <c r="AF18" s="29"/>
      <c r="AG18" s="29" t="s">
        <v>244</v>
      </c>
      <c r="AH18" s="33"/>
    </row>
    <row r="19" spans="1:34" s="34" customFormat="1" ht="47.25">
      <c r="A19" s="6118">
        <v>8</v>
      </c>
      <c r="B19" s="6118" t="s">
        <v>52</v>
      </c>
      <c r="C19" s="6118" t="s">
        <v>152</v>
      </c>
      <c r="D19" s="6118" t="s">
        <v>153</v>
      </c>
      <c r="E19" s="6118" t="s">
        <v>155</v>
      </c>
      <c r="F19" s="6118" t="s">
        <v>154</v>
      </c>
      <c r="G19" s="6118"/>
      <c r="H19" s="6125" t="s">
        <v>202</v>
      </c>
      <c r="I19" s="6118" t="s">
        <v>203</v>
      </c>
      <c r="J19" s="6118">
        <v>1</v>
      </c>
      <c r="K19" s="6118" t="s">
        <v>113</v>
      </c>
      <c r="L19" s="6118">
        <v>2</v>
      </c>
      <c r="M19" s="6118"/>
      <c r="N19" s="30" t="s">
        <v>189</v>
      </c>
      <c r="O19" s="103">
        <v>25</v>
      </c>
      <c r="P19" s="103">
        <v>35</v>
      </c>
      <c r="Q19" s="104" t="s">
        <v>177</v>
      </c>
      <c r="R19" s="105"/>
      <c r="S19" s="106">
        <f>SUM(S20:S21)*J19</f>
        <v>1435</v>
      </c>
      <c r="T19" s="32"/>
      <c r="U19" s="6119" t="s">
        <v>9</v>
      </c>
      <c r="V19" s="6119"/>
      <c r="W19" s="6119"/>
      <c r="X19" s="6119"/>
      <c r="Y19" s="6119"/>
      <c r="Z19" s="6119"/>
      <c r="AA19" s="6119" t="s">
        <v>9</v>
      </c>
      <c r="AB19" s="6119" t="s">
        <v>204</v>
      </c>
      <c r="AC19" s="6119"/>
      <c r="AD19" s="6119"/>
      <c r="AE19" s="6119"/>
      <c r="AF19" s="6119"/>
      <c r="AG19" s="6119" t="s">
        <v>245</v>
      </c>
      <c r="AH19" s="6122"/>
    </row>
    <row r="20" spans="1:34" s="34" customFormat="1">
      <c r="A20" s="6118">
        <v>8.1</v>
      </c>
      <c r="B20" s="6118"/>
      <c r="C20" s="6118"/>
      <c r="D20" s="6118"/>
      <c r="E20" s="6118"/>
      <c r="F20" s="6118"/>
      <c r="G20" s="6118"/>
      <c r="H20" s="6125"/>
      <c r="I20" s="6118"/>
      <c r="J20" s="6118"/>
      <c r="K20" s="6118"/>
      <c r="L20" s="6118"/>
      <c r="M20" s="6118"/>
      <c r="N20" s="30" t="s">
        <v>38</v>
      </c>
      <c r="O20" s="86">
        <v>25</v>
      </c>
      <c r="P20" s="86">
        <v>35</v>
      </c>
      <c r="Q20" s="93">
        <v>3.5</v>
      </c>
      <c r="R20" s="31">
        <v>0</v>
      </c>
      <c r="S20" s="32">
        <f>O20*P20-R20</f>
        <v>875</v>
      </c>
      <c r="T20" s="32"/>
      <c r="U20" s="6120"/>
      <c r="V20" s="6120"/>
      <c r="W20" s="6120"/>
      <c r="X20" s="6120"/>
      <c r="Y20" s="6120"/>
      <c r="Z20" s="6120"/>
      <c r="AA20" s="6120"/>
      <c r="AB20" s="6120"/>
      <c r="AC20" s="6120"/>
      <c r="AD20" s="6120"/>
      <c r="AE20" s="6120"/>
      <c r="AF20" s="6120"/>
      <c r="AG20" s="6120"/>
      <c r="AH20" s="6123"/>
    </row>
    <row r="21" spans="1:34" s="34" customFormat="1">
      <c r="A21" s="6118">
        <v>8.1999999999999993</v>
      </c>
      <c r="B21" s="6118"/>
      <c r="C21" s="6118"/>
      <c r="D21" s="6118"/>
      <c r="E21" s="6118"/>
      <c r="F21" s="6118"/>
      <c r="G21" s="6118"/>
      <c r="H21" s="6125"/>
      <c r="I21" s="6118"/>
      <c r="J21" s="6118"/>
      <c r="K21" s="6118"/>
      <c r="L21" s="6118"/>
      <c r="M21" s="6118"/>
      <c r="N21" s="30" t="s">
        <v>109</v>
      </c>
      <c r="O21" s="86">
        <v>16</v>
      </c>
      <c r="P21" s="86">
        <v>35</v>
      </c>
      <c r="Q21" s="93">
        <v>5</v>
      </c>
      <c r="R21" s="31">
        <v>0</v>
      </c>
      <c r="S21" s="32">
        <f>O21*P21-R21</f>
        <v>560</v>
      </c>
      <c r="T21" s="32"/>
      <c r="U21" s="6121"/>
      <c r="V21" s="6121"/>
      <c r="W21" s="6121"/>
      <c r="X21" s="6121"/>
      <c r="Y21" s="6121"/>
      <c r="Z21" s="6121"/>
      <c r="AA21" s="6121"/>
      <c r="AB21" s="6121"/>
      <c r="AC21" s="6121"/>
      <c r="AD21" s="6121"/>
      <c r="AE21" s="6121"/>
      <c r="AF21" s="6121"/>
      <c r="AG21" s="6121"/>
      <c r="AH21" s="6124"/>
    </row>
    <row r="22" spans="1:34" s="34" customFormat="1">
      <c r="A22" s="6126">
        <v>9</v>
      </c>
      <c r="B22" s="6126" t="s">
        <v>53</v>
      </c>
      <c r="C22" s="6126" t="s">
        <v>156</v>
      </c>
      <c r="D22" s="6126" t="s">
        <v>153</v>
      </c>
      <c r="E22" s="6126" t="s">
        <v>157</v>
      </c>
      <c r="F22" s="6126" t="s">
        <v>158</v>
      </c>
      <c r="G22" s="6126"/>
      <c r="H22" s="6129" t="s">
        <v>54</v>
      </c>
      <c r="I22" s="6126" t="s">
        <v>35</v>
      </c>
      <c r="J22" s="6126">
        <v>1</v>
      </c>
      <c r="K22" s="6126" t="s">
        <v>113</v>
      </c>
      <c r="L22" s="6126">
        <v>3</v>
      </c>
      <c r="M22" s="6126"/>
      <c r="N22" s="30" t="s">
        <v>189</v>
      </c>
      <c r="O22" s="103">
        <v>55</v>
      </c>
      <c r="P22" s="103">
        <v>97</v>
      </c>
      <c r="Q22" s="104">
        <f>SUM(Q23:Q25)</f>
        <v>15.899999999999999</v>
      </c>
      <c r="R22" s="105"/>
      <c r="S22" s="106">
        <f>SUM(S23:S25)*J22</f>
        <v>11018</v>
      </c>
      <c r="T22" s="32"/>
      <c r="U22" s="6126" t="s">
        <v>124</v>
      </c>
      <c r="V22" s="6126"/>
      <c r="W22" s="6126"/>
      <c r="X22" s="6126" t="s">
        <v>124</v>
      </c>
      <c r="Y22" s="6126" t="s">
        <v>205</v>
      </c>
      <c r="Z22" s="6126" t="s">
        <v>206</v>
      </c>
      <c r="AA22" s="6126" t="s">
        <v>124</v>
      </c>
      <c r="AB22" s="6126"/>
      <c r="AC22" s="6126"/>
      <c r="AD22" s="6126"/>
      <c r="AE22" s="6126"/>
      <c r="AF22" s="6126"/>
      <c r="AG22" s="6126" t="s">
        <v>246</v>
      </c>
      <c r="AH22" s="6126"/>
    </row>
    <row r="23" spans="1:34" s="34" customFormat="1">
      <c r="A23" s="6127"/>
      <c r="B23" s="6127"/>
      <c r="C23" s="6127"/>
      <c r="D23" s="6127"/>
      <c r="E23" s="6127"/>
      <c r="F23" s="6127"/>
      <c r="G23" s="6127"/>
      <c r="H23" s="6130"/>
      <c r="I23" s="6127"/>
      <c r="J23" s="6127"/>
      <c r="K23" s="6127"/>
      <c r="L23" s="6127"/>
      <c r="M23" s="6127"/>
      <c r="N23" s="30" t="s">
        <v>38</v>
      </c>
      <c r="O23" s="86">
        <v>55</v>
      </c>
      <c r="P23" s="86">
        <v>97</v>
      </c>
      <c r="Q23" s="93">
        <v>4</v>
      </c>
      <c r="R23" s="31">
        <f>15*15+10*15+10*15+8*8+18*8+8*8</f>
        <v>797</v>
      </c>
      <c r="S23" s="32">
        <f>O23*P23-R23</f>
        <v>4538</v>
      </c>
      <c r="T23" s="32"/>
      <c r="U23" s="6127"/>
      <c r="V23" s="6127"/>
      <c r="W23" s="6127"/>
      <c r="X23" s="6127"/>
      <c r="Y23" s="6127"/>
      <c r="Z23" s="6127"/>
      <c r="AA23" s="6127"/>
      <c r="AB23" s="6127"/>
      <c r="AC23" s="6127"/>
      <c r="AD23" s="6127"/>
      <c r="AE23" s="6127"/>
      <c r="AF23" s="6127"/>
      <c r="AG23" s="6127"/>
      <c r="AH23" s="6127"/>
    </row>
    <row r="24" spans="1:34" s="34" customFormat="1">
      <c r="A24" s="6127"/>
      <c r="B24" s="6127"/>
      <c r="C24" s="6127"/>
      <c r="D24" s="6127"/>
      <c r="E24" s="6127"/>
      <c r="F24" s="6127"/>
      <c r="G24" s="6127"/>
      <c r="H24" s="6130"/>
      <c r="I24" s="6127"/>
      <c r="J24" s="6127"/>
      <c r="K24" s="6127"/>
      <c r="L24" s="6127"/>
      <c r="M24" s="6127"/>
      <c r="N24" s="30" t="s">
        <v>109</v>
      </c>
      <c r="O24" s="86">
        <v>52</v>
      </c>
      <c r="P24" s="86">
        <v>82</v>
      </c>
      <c r="Q24" s="93">
        <v>6.6</v>
      </c>
      <c r="R24" s="31">
        <f>-8*5.5</f>
        <v>-44</v>
      </c>
      <c r="S24" s="32">
        <f>O24*P24-R24</f>
        <v>4308</v>
      </c>
      <c r="T24" s="32"/>
      <c r="U24" s="6127"/>
      <c r="V24" s="6127"/>
      <c r="W24" s="6127"/>
      <c r="X24" s="6127"/>
      <c r="Y24" s="6127"/>
      <c r="Z24" s="6127"/>
      <c r="AA24" s="6127"/>
      <c r="AB24" s="6127"/>
      <c r="AC24" s="6127"/>
      <c r="AD24" s="6127"/>
      <c r="AE24" s="6127"/>
      <c r="AF24" s="6127"/>
      <c r="AG24" s="6127"/>
      <c r="AH24" s="6127"/>
    </row>
    <row r="25" spans="1:34" s="34" customFormat="1">
      <c r="A25" s="6128"/>
      <c r="B25" s="6128"/>
      <c r="C25" s="6128"/>
      <c r="D25" s="6128"/>
      <c r="E25" s="6128"/>
      <c r="F25" s="6128"/>
      <c r="G25" s="6128"/>
      <c r="H25" s="6131"/>
      <c r="I25" s="6128"/>
      <c r="J25" s="6128"/>
      <c r="K25" s="6128"/>
      <c r="L25" s="6128"/>
      <c r="M25" s="6128"/>
      <c r="N25" s="30" t="s">
        <v>110</v>
      </c>
      <c r="O25" s="86">
        <v>26</v>
      </c>
      <c r="P25" s="86">
        <v>82</v>
      </c>
      <c r="Q25" s="93">
        <v>5.3</v>
      </c>
      <c r="R25" s="31">
        <f>-4*10</f>
        <v>-40</v>
      </c>
      <c r="S25" s="32">
        <f>O25*P25-R25</f>
        <v>2172</v>
      </c>
      <c r="T25" s="32"/>
      <c r="U25" s="6128"/>
      <c r="V25" s="6128"/>
      <c r="W25" s="6128"/>
      <c r="X25" s="6128"/>
      <c r="Y25" s="6128"/>
      <c r="Z25" s="6128"/>
      <c r="AA25" s="6128"/>
      <c r="AB25" s="6128"/>
      <c r="AC25" s="6128"/>
      <c r="AD25" s="6128"/>
      <c r="AE25" s="6128"/>
      <c r="AF25" s="6128"/>
      <c r="AG25" s="6128"/>
      <c r="AH25" s="6128"/>
    </row>
    <row r="26" spans="1:34" s="34" customFormat="1">
      <c r="A26" s="6126">
        <v>10</v>
      </c>
      <c r="B26" s="6126" t="s">
        <v>57</v>
      </c>
      <c r="C26" s="6126" t="s">
        <v>207</v>
      </c>
      <c r="D26" s="6126" t="s">
        <v>153</v>
      </c>
      <c r="E26" s="6126" t="s">
        <v>157</v>
      </c>
      <c r="F26" s="6126" t="s">
        <v>158</v>
      </c>
      <c r="G26" s="6126"/>
      <c r="H26" s="6129" t="s">
        <v>58</v>
      </c>
      <c r="I26" s="6126" t="s">
        <v>197</v>
      </c>
      <c r="J26" s="6126">
        <v>1</v>
      </c>
      <c r="K26" s="6126" t="s">
        <v>208</v>
      </c>
      <c r="L26" s="6126">
        <v>3</v>
      </c>
      <c r="M26" s="6126"/>
      <c r="N26" s="30" t="s">
        <v>189</v>
      </c>
      <c r="O26" s="103">
        <v>32</v>
      </c>
      <c r="P26" s="103">
        <v>19</v>
      </c>
      <c r="Q26" s="104">
        <f>SUM(Q27:Q29)</f>
        <v>15.2</v>
      </c>
      <c r="R26" s="105"/>
      <c r="S26" s="106">
        <f>SUM(S27:S29)*J26</f>
        <v>1927.088</v>
      </c>
      <c r="T26" s="32"/>
      <c r="U26" s="6126" t="s">
        <v>209</v>
      </c>
      <c r="V26" s="6126"/>
      <c r="W26" s="6126"/>
      <c r="X26" s="6126" t="s">
        <v>209</v>
      </c>
      <c r="Y26" s="6126" t="s">
        <v>210</v>
      </c>
      <c r="Z26" s="6126" t="s">
        <v>211</v>
      </c>
      <c r="AA26" s="6126" t="s">
        <v>209</v>
      </c>
      <c r="AB26" s="6126"/>
      <c r="AC26" s="6126"/>
      <c r="AD26" s="6126" t="s">
        <v>9</v>
      </c>
      <c r="AE26" s="6126" t="s">
        <v>59</v>
      </c>
      <c r="AF26" s="6126"/>
      <c r="AG26" s="6126" t="s">
        <v>247</v>
      </c>
      <c r="AH26" s="6122" t="s">
        <v>148</v>
      </c>
    </row>
    <row r="27" spans="1:34" s="34" customFormat="1">
      <c r="A27" s="6127">
        <v>10.1</v>
      </c>
      <c r="B27" s="6127"/>
      <c r="C27" s="6127"/>
      <c r="D27" s="6127"/>
      <c r="E27" s="6127"/>
      <c r="F27" s="6127"/>
      <c r="G27" s="6127"/>
      <c r="H27" s="6130"/>
      <c r="I27" s="6127"/>
      <c r="J27" s="6127"/>
      <c r="K27" s="6127"/>
      <c r="L27" s="6127"/>
      <c r="M27" s="6127"/>
      <c r="N27" s="30" t="s">
        <v>38</v>
      </c>
      <c r="O27" s="86">
        <v>19</v>
      </c>
      <c r="P27" s="86">
        <v>32</v>
      </c>
      <c r="Q27" s="93">
        <v>3.8</v>
      </c>
      <c r="R27" s="31">
        <v>0</v>
      </c>
      <c r="S27" s="32">
        <f>O27*P27-R27</f>
        <v>608</v>
      </c>
      <c r="T27" s="32"/>
      <c r="U27" s="6127"/>
      <c r="V27" s="6127"/>
      <c r="W27" s="6127"/>
      <c r="X27" s="6127"/>
      <c r="Y27" s="6127"/>
      <c r="Z27" s="6127"/>
      <c r="AA27" s="6127"/>
      <c r="AB27" s="6127"/>
      <c r="AC27" s="6127"/>
      <c r="AD27" s="6127"/>
      <c r="AE27" s="6127"/>
      <c r="AF27" s="6127"/>
      <c r="AG27" s="6127"/>
      <c r="AH27" s="6123"/>
    </row>
    <row r="28" spans="1:34" s="34" customFormat="1">
      <c r="A28" s="6127">
        <v>10.199999999999999</v>
      </c>
      <c r="B28" s="6127"/>
      <c r="C28" s="6127"/>
      <c r="D28" s="6127"/>
      <c r="E28" s="6127"/>
      <c r="F28" s="6127"/>
      <c r="G28" s="6127"/>
      <c r="H28" s="6130"/>
      <c r="I28" s="6127"/>
      <c r="J28" s="6127"/>
      <c r="K28" s="6127"/>
      <c r="L28" s="6127"/>
      <c r="M28" s="6127"/>
      <c r="N28" s="30" t="s">
        <v>109</v>
      </c>
      <c r="O28" s="86">
        <v>19</v>
      </c>
      <c r="P28" s="86">
        <v>36</v>
      </c>
      <c r="Q28" s="93">
        <v>5.4</v>
      </c>
      <c r="R28" s="31">
        <f>5*12-2.88*3.85</f>
        <v>48.911999999999999</v>
      </c>
      <c r="S28" s="32">
        <f>O28*P28-R28</f>
        <v>635.08799999999997</v>
      </c>
      <c r="T28" s="32"/>
      <c r="U28" s="6127"/>
      <c r="V28" s="6127"/>
      <c r="W28" s="6127"/>
      <c r="X28" s="6127"/>
      <c r="Y28" s="6127"/>
      <c r="Z28" s="6127"/>
      <c r="AA28" s="6127"/>
      <c r="AB28" s="6127"/>
      <c r="AC28" s="6127"/>
      <c r="AD28" s="6127"/>
      <c r="AE28" s="6127"/>
      <c r="AF28" s="6127"/>
      <c r="AG28" s="6127"/>
      <c r="AH28" s="6123"/>
    </row>
    <row r="29" spans="1:34" s="34" customFormat="1">
      <c r="A29" s="6128">
        <v>10.3</v>
      </c>
      <c r="B29" s="6128"/>
      <c r="C29" s="6128"/>
      <c r="D29" s="6128"/>
      <c r="E29" s="6128"/>
      <c r="F29" s="6128"/>
      <c r="G29" s="6128"/>
      <c r="H29" s="6131"/>
      <c r="I29" s="6128"/>
      <c r="J29" s="6128"/>
      <c r="K29" s="6128"/>
      <c r="L29" s="6128"/>
      <c r="M29" s="6128"/>
      <c r="N29" s="30" t="s">
        <v>110</v>
      </c>
      <c r="O29" s="86">
        <v>19</v>
      </c>
      <c r="P29" s="86">
        <v>36</v>
      </c>
      <c r="Q29" s="93">
        <v>6</v>
      </c>
      <c r="R29" s="31"/>
      <c r="S29" s="32">
        <f>O29*P29-R29</f>
        <v>684</v>
      </c>
      <c r="T29" s="32"/>
      <c r="U29" s="6128"/>
      <c r="V29" s="6128"/>
      <c r="W29" s="6128"/>
      <c r="X29" s="6128"/>
      <c r="Y29" s="6128"/>
      <c r="Z29" s="6128"/>
      <c r="AA29" s="6128"/>
      <c r="AB29" s="6128"/>
      <c r="AC29" s="6128"/>
      <c r="AD29" s="6128"/>
      <c r="AE29" s="6128"/>
      <c r="AF29" s="6128"/>
      <c r="AG29" s="6128"/>
      <c r="AH29" s="6124"/>
    </row>
    <row r="30" spans="1:34" s="34" customFormat="1">
      <c r="A30" s="6118">
        <v>11</v>
      </c>
      <c r="B30" s="6118" t="s">
        <v>60</v>
      </c>
      <c r="C30" s="6118" t="s">
        <v>192</v>
      </c>
      <c r="D30" s="6118" t="s">
        <v>153</v>
      </c>
      <c r="E30" s="6118" t="s">
        <v>212</v>
      </c>
      <c r="F30" s="6118" t="s">
        <v>213</v>
      </c>
      <c r="G30" s="6118"/>
      <c r="H30" s="6125" t="s">
        <v>214</v>
      </c>
      <c r="I30" s="6118" t="s">
        <v>145</v>
      </c>
      <c r="J30" s="6118">
        <v>1</v>
      </c>
      <c r="K30" s="6118" t="s">
        <v>113</v>
      </c>
      <c r="L30" s="6118">
        <v>2</v>
      </c>
      <c r="M30" s="6118"/>
      <c r="N30" s="30" t="s">
        <v>189</v>
      </c>
      <c r="O30" s="103">
        <v>20</v>
      </c>
      <c r="P30" s="103">
        <v>61</v>
      </c>
      <c r="Q30" s="104">
        <f>SUM(Q31:Q32)</f>
        <v>15.5</v>
      </c>
      <c r="R30" s="105"/>
      <c r="S30" s="106">
        <f>SUM(S31:S32)*J30</f>
        <v>2038.625</v>
      </c>
      <c r="T30" s="32"/>
      <c r="U30" s="6119" t="s">
        <v>9</v>
      </c>
      <c r="V30" s="6119"/>
      <c r="W30" s="6119"/>
      <c r="X30" s="6119"/>
      <c r="Y30" s="6119"/>
      <c r="Z30" s="6119"/>
      <c r="AA30" s="6119"/>
      <c r="AB30" s="6119" t="s">
        <v>215</v>
      </c>
      <c r="AC30" s="6119"/>
      <c r="AD30" s="6119"/>
      <c r="AE30" s="6119"/>
      <c r="AF30" s="6119"/>
      <c r="AG30" s="6119" t="s">
        <v>248</v>
      </c>
      <c r="AH30" s="6122"/>
    </row>
    <row r="31" spans="1:34" s="34" customFormat="1">
      <c r="A31" s="6118">
        <v>11.1</v>
      </c>
      <c r="B31" s="6118"/>
      <c r="C31" s="6118"/>
      <c r="D31" s="6118"/>
      <c r="E31" s="6118"/>
      <c r="F31" s="6118"/>
      <c r="G31" s="6118"/>
      <c r="H31" s="6125"/>
      <c r="I31" s="6118"/>
      <c r="J31" s="6118"/>
      <c r="K31" s="6118"/>
      <c r="L31" s="6118"/>
      <c r="M31" s="6118"/>
      <c r="N31" s="30" t="s">
        <v>38</v>
      </c>
      <c r="O31" s="86">
        <v>20</v>
      </c>
      <c r="P31" s="86">
        <v>61</v>
      </c>
      <c r="Q31" s="93">
        <v>2.85</v>
      </c>
      <c r="R31" s="31"/>
      <c r="S31" s="32">
        <f>O31*P31-R31</f>
        <v>1220</v>
      </c>
      <c r="T31" s="32"/>
      <c r="U31" s="6120"/>
      <c r="V31" s="6120"/>
      <c r="W31" s="6120"/>
      <c r="X31" s="6120"/>
      <c r="Y31" s="6120"/>
      <c r="Z31" s="6120"/>
      <c r="AA31" s="6120"/>
      <c r="AB31" s="6120"/>
      <c r="AC31" s="6120"/>
      <c r="AD31" s="6120"/>
      <c r="AE31" s="6120"/>
      <c r="AF31" s="6120"/>
      <c r="AG31" s="6120"/>
      <c r="AH31" s="6123"/>
    </row>
    <row r="32" spans="1:34" s="34" customFormat="1">
      <c r="A32" s="6118">
        <v>11.2</v>
      </c>
      <c r="B32" s="6118"/>
      <c r="C32" s="6118"/>
      <c r="D32" s="6118"/>
      <c r="E32" s="6118"/>
      <c r="F32" s="6118"/>
      <c r="G32" s="6118"/>
      <c r="H32" s="6125"/>
      <c r="I32" s="6118"/>
      <c r="J32" s="6118"/>
      <c r="K32" s="6118"/>
      <c r="L32" s="6118"/>
      <c r="M32" s="6118"/>
      <c r="N32" s="30" t="s">
        <v>102</v>
      </c>
      <c r="O32" s="86">
        <v>20</v>
      </c>
      <c r="P32" s="86">
        <f>61-5.5</f>
        <v>55.5</v>
      </c>
      <c r="Q32" s="93">
        <v>12.65</v>
      </c>
      <c r="R32" s="31">
        <f>10.5/2*P32</f>
        <v>291.375</v>
      </c>
      <c r="S32" s="32">
        <f>O32*P32-R32</f>
        <v>818.625</v>
      </c>
      <c r="T32" s="32"/>
      <c r="U32" s="6121"/>
      <c r="V32" s="6121"/>
      <c r="W32" s="6121"/>
      <c r="X32" s="6121"/>
      <c r="Y32" s="6121"/>
      <c r="Z32" s="6121"/>
      <c r="AA32" s="6121"/>
      <c r="AB32" s="6121"/>
      <c r="AC32" s="6121"/>
      <c r="AD32" s="6121"/>
      <c r="AE32" s="6121"/>
      <c r="AF32" s="6121"/>
      <c r="AG32" s="6121"/>
      <c r="AH32" s="6124"/>
    </row>
    <row r="33" spans="1:34" s="34" customFormat="1" ht="28.5">
      <c r="A33" s="28">
        <v>12</v>
      </c>
      <c r="B33" s="29" t="s">
        <v>61</v>
      </c>
      <c r="C33" s="66" t="s">
        <v>156</v>
      </c>
      <c r="D33" s="64" t="s">
        <v>153</v>
      </c>
      <c r="E33" s="65" t="s">
        <v>157</v>
      </c>
      <c r="F33" s="29" t="s">
        <v>158</v>
      </c>
      <c r="G33" s="29"/>
      <c r="H33" s="107" t="s">
        <v>62</v>
      </c>
      <c r="I33" s="29" t="s">
        <v>66</v>
      </c>
      <c r="J33" s="29">
        <v>1</v>
      </c>
      <c r="K33" s="29" t="s">
        <v>112</v>
      </c>
      <c r="L33" s="29">
        <v>1</v>
      </c>
      <c r="M33" s="29"/>
      <c r="N33" s="30" t="s">
        <v>38</v>
      </c>
      <c r="O33" s="103">
        <v>10</v>
      </c>
      <c r="P33" s="103">
        <v>20</v>
      </c>
      <c r="Q33" s="104">
        <v>9.5</v>
      </c>
      <c r="R33" s="105"/>
      <c r="S33" s="106">
        <f>(O33*P33-R33)*J33</f>
        <v>200</v>
      </c>
      <c r="T33" s="32"/>
      <c r="U33" s="29" t="s">
        <v>9</v>
      </c>
      <c r="V33" s="32"/>
      <c r="W33" s="29"/>
      <c r="X33" s="29"/>
      <c r="Y33" s="32"/>
      <c r="Z33" s="32"/>
      <c r="AA33" s="29"/>
      <c r="AB33" s="29" t="s">
        <v>63</v>
      </c>
      <c r="AC33" s="29"/>
      <c r="AD33" s="29"/>
      <c r="AE33" s="29"/>
      <c r="AF33" s="29"/>
      <c r="AG33" s="29" t="s">
        <v>249</v>
      </c>
      <c r="AH33" s="33"/>
    </row>
    <row r="34" spans="1:34" s="34" customFormat="1" ht="28.5">
      <c r="A34" s="28">
        <v>13</v>
      </c>
      <c r="B34" s="69" t="s">
        <v>64</v>
      </c>
      <c r="C34" s="29" t="s">
        <v>156</v>
      </c>
      <c r="D34" s="67" t="s">
        <v>153</v>
      </c>
      <c r="E34" s="29" t="s">
        <v>157</v>
      </c>
      <c r="F34" s="29" t="s">
        <v>158</v>
      </c>
      <c r="G34" s="29"/>
      <c r="H34" s="107" t="s">
        <v>65</v>
      </c>
      <c r="I34" s="29" t="s">
        <v>66</v>
      </c>
      <c r="J34" s="29">
        <v>1</v>
      </c>
      <c r="K34" s="29" t="s">
        <v>116</v>
      </c>
      <c r="L34" s="29">
        <v>1</v>
      </c>
      <c r="M34" s="29"/>
      <c r="N34" s="30" t="s">
        <v>38</v>
      </c>
      <c r="O34" s="103">
        <v>4</v>
      </c>
      <c r="P34" s="103">
        <v>8</v>
      </c>
      <c r="Q34" s="104">
        <v>5</v>
      </c>
      <c r="R34" s="105"/>
      <c r="S34" s="106">
        <f>(O34*P34-R34)*J34</f>
        <v>32</v>
      </c>
      <c r="T34" s="32"/>
      <c r="U34" s="29" t="s">
        <v>9</v>
      </c>
      <c r="V34" s="32"/>
      <c r="W34" s="29"/>
      <c r="X34" s="29"/>
      <c r="Y34" s="32"/>
      <c r="Z34" s="32"/>
      <c r="AA34" s="29"/>
      <c r="AB34" s="29"/>
      <c r="AC34" s="29"/>
      <c r="AD34" s="29"/>
      <c r="AE34" s="29"/>
      <c r="AF34" s="29"/>
      <c r="AG34" s="29" t="s">
        <v>250</v>
      </c>
      <c r="AH34" s="33"/>
    </row>
    <row r="35" spans="1:34" s="34" customFormat="1" ht="28.5">
      <c r="A35" s="28">
        <v>14</v>
      </c>
      <c r="B35" s="29" t="s">
        <v>67</v>
      </c>
      <c r="C35" s="29" t="s">
        <v>156</v>
      </c>
      <c r="D35" s="67" t="s">
        <v>153</v>
      </c>
      <c r="E35" s="29" t="s">
        <v>157</v>
      </c>
      <c r="F35" s="29" t="s">
        <v>158</v>
      </c>
      <c r="G35" s="29"/>
      <c r="H35" s="107" t="s">
        <v>68</v>
      </c>
      <c r="I35" s="29" t="s">
        <v>35</v>
      </c>
      <c r="J35" s="29">
        <v>1</v>
      </c>
      <c r="K35" s="29" t="s">
        <v>36</v>
      </c>
      <c r="L35" s="29">
        <v>1</v>
      </c>
      <c r="M35" s="29"/>
      <c r="N35" s="30" t="s">
        <v>38</v>
      </c>
      <c r="O35" s="103">
        <v>6</v>
      </c>
      <c r="P35" s="103">
        <v>10</v>
      </c>
      <c r="Q35" s="104">
        <v>5</v>
      </c>
      <c r="R35" s="105"/>
      <c r="S35" s="106">
        <f>(O35*P35-R35)*J35</f>
        <v>60</v>
      </c>
      <c r="T35" s="32"/>
      <c r="U35" s="29" t="s">
        <v>9</v>
      </c>
      <c r="V35" s="32"/>
      <c r="W35" s="29"/>
      <c r="X35" s="29"/>
      <c r="Y35" s="32"/>
      <c r="Z35" s="32"/>
      <c r="AA35" s="29"/>
      <c r="AB35" s="29"/>
      <c r="AC35" s="29"/>
      <c r="AD35" s="29"/>
      <c r="AE35" s="29"/>
      <c r="AF35" s="29"/>
      <c r="AG35" s="29" t="s">
        <v>251</v>
      </c>
      <c r="AH35" s="33"/>
    </row>
    <row r="36" spans="1:34" s="34" customFormat="1" ht="28.5">
      <c r="A36" s="28">
        <v>15</v>
      </c>
      <c r="B36" s="69" t="s">
        <v>69</v>
      </c>
      <c r="C36" s="29" t="s">
        <v>156</v>
      </c>
      <c r="D36" s="67" t="s">
        <v>153</v>
      </c>
      <c r="E36" s="29" t="s">
        <v>157</v>
      </c>
      <c r="F36" s="29" t="s">
        <v>158</v>
      </c>
      <c r="G36" s="29"/>
      <c r="H36" s="107" t="s">
        <v>70</v>
      </c>
      <c r="I36" s="29" t="s">
        <v>71</v>
      </c>
      <c r="J36" s="29">
        <v>1</v>
      </c>
      <c r="K36" s="29" t="s">
        <v>113</v>
      </c>
      <c r="L36" s="29">
        <v>1</v>
      </c>
      <c r="M36" s="29"/>
      <c r="N36" s="30" t="s">
        <v>38</v>
      </c>
      <c r="O36" s="103">
        <v>9</v>
      </c>
      <c r="P36" s="103">
        <v>35</v>
      </c>
      <c r="Q36" s="104">
        <v>8</v>
      </c>
      <c r="R36" s="105"/>
      <c r="S36" s="106">
        <f>(O36*P36-R36)*J36</f>
        <v>315</v>
      </c>
      <c r="T36" s="32"/>
      <c r="U36" s="29" t="s">
        <v>9</v>
      </c>
      <c r="V36" s="32"/>
      <c r="W36" s="29"/>
      <c r="X36" s="29"/>
      <c r="Y36" s="32"/>
      <c r="Z36" s="32"/>
      <c r="AA36" s="29"/>
      <c r="AB36" s="35" t="s">
        <v>72</v>
      </c>
      <c r="AC36" s="29"/>
      <c r="AD36" s="29"/>
      <c r="AE36" s="29"/>
      <c r="AF36" s="29"/>
      <c r="AG36" s="29" t="s">
        <v>252</v>
      </c>
      <c r="AH36" s="58" t="s">
        <v>141</v>
      </c>
    </row>
    <row r="37" spans="1:34" s="34" customFormat="1" ht="61.5" customHeight="1">
      <c r="A37" s="6118">
        <v>16</v>
      </c>
      <c r="B37" s="6118" t="s">
        <v>73</v>
      </c>
      <c r="C37" s="6118" t="s">
        <v>192</v>
      </c>
      <c r="D37" s="6118" t="s">
        <v>153</v>
      </c>
      <c r="E37" s="6118" t="s">
        <v>157</v>
      </c>
      <c r="F37" s="6118" t="s">
        <v>158</v>
      </c>
      <c r="G37" s="6118"/>
      <c r="H37" s="6125" t="s">
        <v>216</v>
      </c>
      <c r="I37" s="6118" t="s">
        <v>145</v>
      </c>
      <c r="J37" s="6118">
        <v>1</v>
      </c>
      <c r="K37" s="6118" t="s">
        <v>217</v>
      </c>
      <c r="L37" s="6118">
        <v>1</v>
      </c>
      <c r="M37" s="6118"/>
      <c r="N37" s="30" t="s">
        <v>189</v>
      </c>
      <c r="O37" s="103">
        <v>10</v>
      </c>
      <c r="P37" s="103">
        <v>43.5</v>
      </c>
      <c r="Q37" s="104">
        <f>SUM(Q38:Q39)</f>
        <v>9.3999999999999986</v>
      </c>
      <c r="R37" s="105"/>
      <c r="S37" s="106">
        <f>SUM(S38:S39)*J37</f>
        <v>517.65</v>
      </c>
      <c r="T37" s="32"/>
      <c r="U37" s="6119" t="s">
        <v>9</v>
      </c>
      <c r="V37" s="6119"/>
      <c r="W37" s="6119"/>
      <c r="X37" s="6119"/>
      <c r="Y37" s="6119"/>
      <c r="Z37" s="6119"/>
      <c r="AA37" s="6119"/>
      <c r="AB37" s="6119" t="s">
        <v>140</v>
      </c>
      <c r="AC37" s="6119"/>
      <c r="AD37" s="6119"/>
      <c r="AE37" s="6119"/>
      <c r="AF37" s="6119"/>
      <c r="AG37" s="6119" t="s">
        <v>253</v>
      </c>
      <c r="AH37" s="6122" t="s">
        <v>143</v>
      </c>
    </row>
    <row r="38" spans="1:34" s="34" customFormat="1">
      <c r="A38" s="6118">
        <v>16.100000000000001</v>
      </c>
      <c r="B38" s="6118"/>
      <c r="C38" s="6118"/>
      <c r="D38" s="6118"/>
      <c r="E38" s="6118"/>
      <c r="F38" s="6118"/>
      <c r="G38" s="6118"/>
      <c r="H38" s="6125"/>
      <c r="I38" s="6118"/>
      <c r="J38" s="6118"/>
      <c r="K38" s="6118"/>
      <c r="L38" s="6118"/>
      <c r="M38" s="6118"/>
      <c r="N38" s="30" t="s">
        <v>38</v>
      </c>
      <c r="O38" s="86">
        <v>10</v>
      </c>
      <c r="P38" s="86">
        <v>43.5</v>
      </c>
      <c r="Q38" s="93">
        <v>1.2</v>
      </c>
      <c r="R38" s="31"/>
      <c r="S38" s="32">
        <f>O38*P38-R38</f>
        <v>435</v>
      </c>
      <c r="T38" s="32"/>
      <c r="U38" s="6120"/>
      <c r="V38" s="6120"/>
      <c r="W38" s="6120"/>
      <c r="X38" s="6120"/>
      <c r="Y38" s="6120"/>
      <c r="Z38" s="6120"/>
      <c r="AA38" s="6120"/>
      <c r="AB38" s="6120"/>
      <c r="AC38" s="6120"/>
      <c r="AD38" s="6120"/>
      <c r="AE38" s="6120"/>
      <c r="AF38" s="6120"/>
      <c r="AG38" s="6120"/>
      <c r="AH38" s="6123"/>
    </row>
    <row r="39" spans="1:34" s="34" customFormat="1">
      <c r="A39" s="6118">
        <v>16.2</v>
      </c>
      <c r="B39" s="6118"/>
      <c r="C39" s="6118"/>
      <c r="D39" s="6118"/>
      <c r="E39" s="6118"/>
      <c r="F39" s="6118"/>
      <c r="G39" s="6118"/>
      <c r="H39" s="6125"/>
      <c r="I39" s="6118"/>
      <c r="J39" s="6118"/>
      <c r="K39" s="6118"/>
      <c r="L39" s="6118"/>
      <c r="M39" s="6118"/>
      <c r="N39" s="30" t="s">
        <v>102</v>
      </c>
      <c r="O39" s="86">
        <v>1.9</v>
      </c>
      <c r="P39" s="86">
        <v>43.5</v>
      </c>
      <c r="Q39" s="93">
        <f>4.8+0.6+2.8</f>
        <v>8.1999999999999993</v>
      </c>
      <c r="R39" s="31"/>
      <c r="S39" s="32">
        <f>O39*P39-R39</f>
        <v>82.649999999999991</v>
      </c>
      <c r="T39" s="32"/>
      <c r="U39" s="6121"/>
      <c r="V39" s="6121"/>
      <c r="W39" s="6121"/>
      <c r="X39" s="6121"/>
      <c r="Y39" s="6121"/>
      <c r="Z39" s="6121"/>
      <c r="AA39" s="6121"/>
      <c r="AB39" s="6121"/>
      <c r="AC39" s="6121"/>
      <c r="AD39" s="6121"/>
      <c r="AE39" s="6121"/>
      <c r="AF39" s="6121"/>
      <c r="AG39" s="6121"/>
      <c r="AH39" s="6124"/>
    </row>
    <row r="40" spans="1:34" s="34" customFormat="1" ht="60.75" customHeight="1">
      <c r="A40" s="35">
        <v>17</v>
      </c>
      <c r="B40" s="70" t="s">
        <v>75</v>
      </c>
      <c r="C40" s="35" t="s">
        <v>159</v>
      </c>
      <c r="D40" s="35" t="s">
        <v>160</v>
      </c>
      <c r="E40" s="35" t="s">
        <v>161</v>
      </c>
      <c r="F40" s="35" t="s">
        <v>162</v>
      </c>
      <c r="G40" s="35"/>
      <c r="H40" s="108" t="s">
        <v>76</v>
      </c>
      <c r="I40" s="35" t="s">
        <v>145</v>
      </c>
      <c r="J40" s="35">
        <v>1</v>
      </c>
      <c r="K40" s="35" t="s">
        <v>116</v>
      </c>
      <c r="L40" s="35">
        <v>1</v>
      </c>
      <c r="M40" s="35"/>
      <c r="N40" s="59" t="s">
        <v>38</v>
      </c>
      <c r="O40" s="111">
        <v>4</v>
      </c>
      <c r="P40" s="111">
        <v>6</v>
      </c>
      <c r="Q40" s="112">
        <v>3</v>
      </c>
      <c r="R40" s="113"/>
      <c r="S40" s="114">
        <f t="shared" ref="S40:S47" si="0">(O40*P40-R40)*J40</f>
        <v>24</v>
      </c>
      <c r="T40" s="60"/>
      <c r="U40" s="35" t="s">
        <v>9</v>
      </c>
      <c r="V40" s="60"/>
      <c r="W40" s="35"/>
      <c r="X40" s="35"/>
      <c r="Y40" s="60"/>
      <c r="Z40" s="60"/>
      <c r="AA40" s="35"/>
      <c r="AB40" s="35"/>
      <c r="AC40" s="35"/>
      <c r="AD40" s="35"/>
      <c r="AE40" s="35"/>
      <c r="AF40" s="35"/>
      <c r="AG40" s="35" t="s">
        <v>254</v>
      </c>
      <c r="AH40" s="71" t="s">
        <v>176</v>
      </c>
    </row>
    <row r="41" spans="1:34" s="34" customFormat="1" ht="42">
      <c r="A41" s="29">
        <v>18</v>
      </c>
      <c r="B41" s="69" t="s">
        <v>77</v>
      </c>
      <c r="C41" s="29" t="s">
        <v>156</v>
      </c>
      <c r="D41" s="67" t="s">
        <v>153</v>
      </c>
      <c r="E41" s="29" t="s">
        <v>157</v>
      </c>
      <c r="F41" s="29" t="s">
        <v>158</v>
      </c>
      <c r="G41" s="29"/>
      <c r="H41" s="107" t="s">
        <v>78</v>
      </c>
      <c r="I41" s="29" t="s">
        <v>74</v>
      </c>
      <c r="J41" s="29">
        <v>1</v>
      </c>
      <c r="K41" s="29" t="s">
        <v>113</v>
      </c>
      <c r="L41" s="29">
        <v>1</v>
      </c>
      <c r="M41" s="29"/>
      <c r="N41" s="30" t="s">
        <v>38</v>
      </c>
      <c r="O41" s="103">
        <v>19</v>
      </c>
      <c r="P41" s="103">
        <v>86.4</v>
      </c>
      <c r="Q41" s="104">
        <v>9.8000000000000007</v>
      </c>
      <c r="R41" s="105"/>
      <c r="S41" s="106">
        <f t="shared" si="0"/>
        <v>1641.6000000000001</v>
      </c>
      <c r="T41" s="32"/>
      <c r="U41" s="29" t="s">
        <v>9</v>
      </c>
      <c r="V41" s="32"/>
      <c r="W41" s="29"/>
      <c r="X41" s="29"/>
      <c r="Y41" s="32"/>
      <c r="Z41" s="32"/>
      <c r="AA41" s="29"/>
      <c r="AB41" s="29"/>
      <c r="AC41" s="29"/>
      <c r="AD41" s="29"/>
      <c r="AE41" s="29"/>
      <c r="AF41" s="29"/>
      <c r="AG41" s="29" t="s">
        <v>255</v>
      </c>
      <c r="AH41" s="58" t="s">
        <v>144</v>
      </c>
    </row>
    <row r="42" spans="1:34" s="34" customFormat="1" ht="28.5">
      <c r="A42" s="29">
        <v>19</v>
      </c>
      <c r="B42" s="68" t="s">
        <v>79</v>
      </c>
      <c r="C42" s="29" t="s">
        <v>156</v>
      </c>
      <c r="D42" s="67" t="s">
        <v>153</v>
      </c>
      <c r="E42" s="29" t="s">
        <v>157</v>
      </c>
      <c r="F42" s="29" t="s">
        <v>158</v>
      </c>
      <c r="G42" s="29"/>
      <c r="H42" s="107" t="s">
        <v>137</v>
      </c>
      <c r="I42" s="29" t="s">
        <v>35</v>
      </c>
      <c r="J42" s="29">
        <v>1</v>
      </c>
      <c r="K42" s="29" t="s">
        <v>80</v>
      </c>
      <c r="L42" s="29">
        <v>1</v>
      </c>
      <c r="M42" s="29"/>
      <c r="N42" s="30" t="s">
        <v>38</v>
      </c>
      <c r="O42" s="103">
        <v>12</v>
      </c>
      <c r="P42" s="103">
        <v>26</v>
      </c>
      <c r="Q42" s="104">
        <v>5</v>
      </c>
      <c r="R42" s="105"/>
      <c r="S42" s="106">
        <f t="shared" si="0"/>
        <v>312</v>
      </c>
      <c r="T42" s="32"/>
      <c r="U42" s="29" t="s">
        <v>9</v>
      </c>
      <c r="V42" s="32"/>
      <c r="W42" s="29"/>
      <c r="X42" s="29" t="s">
        <v>9</v>
      </c>
      <c r="Y42" s="32" t="s">
        <v>55</v>
      </c>
      <c r="Z42" s="32" t="s">
        <v>56</v>
      </c>
      <c r="AA42" s="29" t="s">
        <v>9</v>
      </c>
      <c r="AB42" s="29"/>
      <c r="AC42" s="29"/>
      <c r="AD42" s="29"/>
      <c r="AE42" s="29" t="s">
        <v>59</v>
      </c>
      <c r="AF42" s="29"/>
      <c r="AG42" s="29" t="s">
        <v>256</v>
      </c>
      <c r="AH42" s="33"/>
    </row>
    <row r="43" spans="1:34" s="34" customFormat="1" ht="28.5">
      <c r="A43" s="29">
        <v>20</v>
      </c>
      <c r="B43" s="69" t="s">
        <v>81</v>
      </c>
      <c r="C43" s="29" t="s">
        <v>156</v>
      </c>
      <c r="D43" s="67" t="s">
        <v>153</v>
      </c>
      <c r="E43" s="29" t="s">
        <v>157</v>
      </c>
      <c r="F43" s="29" t="s">
        <v>158</v>
      </c>
      <c r="G43" s="29"/>
      <c r="H43" s="107" t="s">
        <v>138</v>
      </c>
      <c r="I43" s="29" t="s">
        <v>35</v>
      </c>
      <c r="J43" s="29">
        <v>1</v>
      </c>
      <c r="K43" s="29" t="s">
        <v>36</v>
      </c>
      <c r="L43" s="29">
        <v>1</v>
      </c>
      <c r="M43" s="29"/>
      <c r="N43" s="30" t="s">
        <v>38</v>
      </c>
      <c r="O43" s="103">
        <v>6</v>
      </c>
      <c r="P43" s="103">
        <v>16</v>
      </c>
      <c r="Q43" s="104">
        <v>3.35</v>
      </c>
      <c r="R43" s="105"/>
      <c r="S43" s="106">
        <f t="shared" si="0"/>
        <v>96</v>
      </c>
      <c r="T43" s="32"/>
      <c r="U43" s="29" t="s">
        <v>9</v>
      </c>
      <c r="V43" s="32"/>
      <c r="W43" s="29"/>
      <c r="X43" s="29"/>
      <c r="Y43" s="32"/>
      <c r="Z43" s="32"/>
      <c r="AA43" s="29"/>
      <c r="AB43" s="29"/>
      <c r="AC43" s="29"/>
      <c r="AD43" s="29"/>
      <c r="AE43" s="29" t="s">
        <v>37</v>
      </c>
      <c r="AF43" s="29"/>
      <c r="AG43" s="29" t="s">
        <v>257</v>
      </c>
      <c r="AH43" s="33"/>
    </row>
    <row r="44" spans="1:34" s="34" customFormat="1" ht="49.5">
      <c r="A44" s="35">
        <v>21</v>
      </c>
      <c r="B44" s="70" t="s">
        <v>82</v>
      </c>
      <c r="C44" s="35" t="s">
        <v>159</v>
      </c>
      <c r="D44" s="35" t="s">
        <v>160</v>
      </c>
      <c r="E44" s="35" t="s">
        <v>161</v>
      </c>
      <c r="F44" s="35" t="s">
        <v>162</v>
      </c>
      <c r="G44" s="35"/>
      <c r="H44" s="108" t="s">
        <v>83</v>
      </c>
      <c r="I44" s="35" t="s">
        <v>145</v>
      </c>
      <c r="J44" s="35">
        <v>2</v>
      </c>
      <c r="K44" s="35" t="s">
        <v>117</v>
      </c>
      <c r="L44" s="35">
        <v>1</v>
      </c>
      <c r="M44" s="35"/>
      <c r="N44" s="59" t="s">
        <v>38</v>
      </c>
      <c r="O44" s="111">
        <v>4</v>
      </c>
      <c r="P44" s="111">
        <v>4</v>
      </c>
      <c r="Q44" s="112">
        <v>3</v>
      </c>
      <c r="R44" s="113"/>
      <c r="S44" s="114">
        <f t="shared" si="0"/>
        <v>32</v>
      </c>
      <c r="T44" s="60"/>
      <c r="U44" s="35" t="s">
        <v>9</v>
      </c>
      <c r="V44" s="60"/>
      <c r="W44" s="35"/>
      <c r="X44" s="35"/>
      <c r="Y44" s="60"/>
      <c r="Z44" s="60"/>
      <c r="AA44" s="35"/>
      <c r="AB44" s="35"/>
      <c r="AC44" s="35"/>
      <c r="AD44" s="35"/>
      <c r="AE44" s="35"/>
      <c r="AF44" s="35"/>
      <c r="AG44" s="35" t="s">
        <v>258</v>
      </c>
      <c r="AH44" s="71" t="s">
        <v>176</v>
      </c>
    </row>
    <row r="45" spans="1:34" s="34" customFormat="1" ht="42.75">
      <c r="A45" s="29">
        <v>22</v>
      </c>
      <c r="B45" s="29" t="s">
        <v>84</v>
      </c>
      <c r="C45" s="29" t="s">
        <v>156</v>
      </c>
      <c r="D45" s="67" t="s">
        <v>153</v>
      </c>
      <c r="E45" s="29" t="s">
        <v>157</v>
      </c>
      <c r="F45" s="29" t="s">
        <v>158</v>
      </c>
      <c r="G45" s="29"/>
      <c r="H45" s="107" t="s">
        <v>85</v>
      </c>
      <c r="I45" s="29" t="s">
        <v>35</v>
      </c>
      <c r="J45" s="29">
        <v>3</v>
      </c>
      <c r="K45" s="29" t="s">
        <v>51</v>
      </c>
      <c r="L45" s="29">
        <v>1</v>
      </c>
      <c r="M45" s="29"/>
      <c r="N45" s="30" t="s">
        <v>38</v>
      </c>
      <c r="O45" s="103">
        <v>4</v>
      </c>
      <c r="P45" s="103">
        <v>5</v>
      </c>
      <c r="Q45" s="104">
        <v>5</v>
      </c>
      <c r="R45" s="105"/>
      <c r="S45" s="106">
        <f t="shared" si="0"/>
        <v>60</v>
      </c>
      <c r="T45" s="32"/>
      <c r="U45" s="29" t="s">
        <v>9</v>
      </c>
      <c r="V45" s="32"/>
      <c r="W45" s="29"/>
      <c r="X45" s="29"/>
      <c r="Y45" s="32"/>
      <c r="Z45" s="32"/>
      <c r="AA45" s="29"/>
      <c r="AB45" s="29"/>
      <c r="AC45" s="29"/>
      <c r="AD45" s="29"/>
      <c r="AE45" s="29" t="s">
        <v>86</v>
      </c>
      <c r="AF45" s="29"/>
      <c r="AG45" s="29" t="s">
        <v>259</v>
      </c>
      <c r="AH45" s="33"/>
    </row>
    <row r="46" spans="1:34" s="34" customFormat="1" ht="49.5">
      <c r="A46" s="35">
        <v>23</v>
      </c>
      <c r="B46" s="35" t="s">
        <v>87</v>
      </c>
      <c r="C46" s="35" t="s">
        <v>159</v>
      </c>
      <c r="D46" s="35" t="s">
        <v>160</v>
      </c>
      <c r="E46" s="35" t="s">
        <v>161</v>
      </c>
      <c r="F46" s="35" t="s">
        <v>162</v>
      </c>
      <c r="G46" s="35"/>
      <c r="H46" s="108" t="s">
        <v>88</v>
      </c>
      <c r="I46" s="35" t="s">
        <v>145</v>
      </c>
      <c r="J46" s="35">
        <v>1</v>
      </c>
      <c r="K46" s="35" t="s">
        <v>116</v>
      </c>
      <c r="L46" s="35">
        <v>1</v>
      </c>
      <c r="M46" s="35"/>
      <c r="N46" s="59" t="s">
        <v>38</v>
      </c>
      <c r="O46" s="111">
        <v>4</v>
      </c>
      <c r="P46" s="111">
        <v>4</v>
      </c>
      <c r="Q46" s="112">
        <v>3</v>
      </c>
      <c r="R46" s="113"/>
      <c r="S46" s="114">
        <f t="shared" si="0"/>
        <v>16</v>
      </c>
      <c r="T46" s="60"/>
      <c r="U46" s="35" t="s">
        <v>9</v>
      </c>
      <c r="V46" s="60"/>
      <c r="W46" s="35"/>
      <c r="X46" s="35"/>
      <c r="Y46" s="60"/>
      <c r="Z46" s="60"/>
      <c r="AA46" s="35"/>
      <c r="AB46" s="35"/>
      <c r="AC46" s="35"/>
      <c r="AD46" s="35"/>
      <c r="AE46" s="35"/>
      <c r="AF46" s="35"/>
      <c r="AG46" s="35" t="s">
        <v>260</v>
      </c>
      <c r="AH46" s="71" t="s">
        <v>176</v>
      </c>
    </row>
    <row r="47" spans="1:34" s="34" customFormat="1" ht="28.5">
      <c r="A47" s="29">
        <v>24</v>
      </c>
      <c r="B47" s="29" t="s">
        <v>89</v>
      </c>
      <c r="C47" s="67" t="s">
        <v>152</v>
      </c>
      <c r="D47" s="67" t="s">
        <v>153</v>
      </c>
      <c r="E47" s="67" t="s">
        <v>155</v>
      </c>
      <c r="F47" s="67" t="s">
        <v>154</v>
      </c>
      <c r="G47" s="29"/>
      <c r="H47" s="107" t="s">
        <v>90</v>
      </c>
      <c r="I47" s="29" t="s">
        <v>35</v>
      </c>
      <c r="J47" s="29">
        <v>1</v>
      </c>
      <c r="K47" s="29" t="s">
        <v>36</v>
      </c>
      <c r="L47" s="29">
        <v>1</v>
      </c>
      <c r="M47" s="29"/>
      <c r="N47" s="30" t="s">
        <v>38</v>
      </c>
      <c r="O47" s="103">
        <v>5</v>
      </c>
      <c r="P47" s="103">
        <v>12</v>
      </c>
      <c r="Q47" s="104">
        <v>3.5</v>
      </c>
      <c r="R47" s="105"/>
      <c r="S47" s="106">
        <f t="shared" si="0"/>
        <v>60</v>
      </c>
      <c r="T47" s="32"/>
      <c r="U47" s="29" t="s">
        <v>9</v>
      </c>
      <c r="V47" s="32"/>
      <c r="W47" s="29"/>
      <c r="X47" s="29"/>
      <c r="Y47" s="32"/>
      <c r="Z47" s="32"/>
      <c r="AA47" s="29"/>
      <c r="AB47" s="29"/>
      <c r="AC47" s="29"/>
      <c r="AD47" s="29"/>
      <c r="AE47" s="29"/>
      <c r="AF47" s="29"/>
      <c r="AG47" s="29" t="s">
        <v>261</v>
      </c>
      <c r="AH47" s="33"/>
    </row>
    <row r="48" spans="1:34" s="34" customFormat="1">
      <c r="A48" s="6126">
        <v>25</v>
      </c>
      <c r="B48" s="6126" t="s">
        <v>91</v>
      </c>
      <c r="C48" s="6126" t="s">
        <v>152</v>
      </c>
      <c r="D48" s="6126" t="s">
        <v>153</v>
      </c>
      <c r="E48" s="6126" t="s">
        <v>157</v>
      </c>
      <c r="F48" s="6126" t="s">
        <v>218</v>
      </c>
      <c r="G48" s="6126"/>
      <c r="H48" s="6129" t="s">
        <v>92</v>
      </c>
      <c r="I48" s="6126" t="s">
        <v>203</v>
      </c>
      <c r="J48" s="6126">
        <v>1</v>
      </c>
      <c r="K48" s="6126" t="s">
        <v>219</v>
      </c>
      <c r="L48" s="6126">
        <v>3</v>
      </c>
      <c r="M48" s="6126"/>
      <c r="N48" s="30" t="s">
        <v>189</v>
      </c>
      <c r="O48" s="103">
        <v>12</v>
      </c>
      <c r="P48" s="103">
        <v>31</v>
      </c>
      <c r="Q48" s="104">
        <f>SUM(Q49:Q51)</f>
        <v>15.2</v>
      </c>
      <c r="R48" s="105"/>
      <c r="S48" s="106">
        <f>SUM(S49:S51)*J48</f>
        <v>1068</v>
      </c>
      <c r="T48" s="32"/>
      <c r="U48" s="6126" t="s">
        <v>220</v>
      </c>
      <c r="V48" s="6126"/>
      <c r="W48" s="6126"/>
      <c r="X48" s="6126" t="s">
        <v>221</v>
      </c>
      <c r="Y48" s="6126" t="s">
        <v>222</v>
      </c>
      <c r="Z48" s="6126" t="s">
        <v>223</v>
      </c>
      <c r="AA48" s="6126" t="s">
        <v>224</v>
      </c>
      <c r="AB48" s="6126"/>
      <c r="AC48" s="6126"/>
      <c r="AD48" s="6126"/>
      <c r="AE48" s="6126"/>
      <c r="AF48" s="6126"/>
      <c r="AG48" s="6126" t="s">
        <v>262</v>
      </c>
      <c r="AH48" s="6122"/>
    </row>
    <row r="49" spans="1:34" s="34" customFormat="1">
      <c r="A49" s="6127">
        <v>25.1</v>
      </c>
      <c r="B49" s="6127"/>
      <c r="C49" s="6127"/>
      <c r="D49" s="6127"/>
      <c r="E49" s="6127"/>
      <c r="F49" s="6127"/>
      <c r="G49" s="6127"/>
      <c r="H49" s="6130"/>
      <c r="I49" s="6127"/>
      <c r="J49" s="6127"/>
      <c r="K49" s="6127"/>
      <c r="L49" s="6127"/>
      <c r="M49" s="6127"/>
      <c r="N49" s="30" t="s">
        <v>38</v>
      </c>
      <c r="O49" s="86">
        <v>12</v>
      </c>
      <c r="P49" s="86">
        <v>31</v>
      </c>
      <c r="Q49" s="93">
        <v>3.8</v>
      </c>
      <c r="R49" s="31">
        <v>0</v>
      </c>
      <c r="S49" s="32">
        <f>O49*P49-R49</f>
        <v>372</v>
      </c>
      <c r="T49" s="32"/>
      <c r="U49" s="6127"/>
      <c r="V49" s="6127"/>
      <c r="W49" s="6127"/>
      <c r="X49" s="6127"/>
      <c r="Y49" s="6127"/>
      <c r="Z49" s="6127"/>
      <c r="AA49" s="6127"/>
      <c r="AB49" s="6127"/>
      <c r="AC49" s="6127"/>
      <c r="AD49" s="6127"/>
      <c r="AE49" s="6127"/>
      <c r="AF49" s="6127"/>
      <c r="AG49" s="6127"/>
      <c r="AH49" s="6123"/>
    </row>
    <row r="50" spans="1:34" s="34" customFormat="1">
      <c r="A50" s="6127">
        <v>25.2</v>
      </c>
      <c r="B50" s="6127"/>
      <c r="C50" s="6127"/>
      <c r="D50" s="6127"/>
      <c r="E50" s="6127"/>
      <c r="F50" s="6127"/>
      <c r="G50" s="6127"/>
      <c r="H50" s="6130"/>
      <c r="I50" s="6127"/>
      <c r="J50" s="6127"/>
      <c r="K50" s="6127"/>
      <c r="L50" s="6127"/>
      <c r="M50" s="6127"/>
      <c r="N50" s="30" t="s">
        <v>109</v>
      </c>
      <c r="O50" s="86">
        <v>16</v>
      </c>
      <c r="P50" s="86">
        <v>24</v>
      </c>
      <c r="Q50" s="93">
        <v>5.4</v>
      </c>
      <c r="R50" s="31">
        <f>6*12</f>
        <v>72</v>
      </c>
      <c r="S50" s="32">
        <f>O50*P50-R50</f>
        <v>312</v>
      </c>
      <c r="T50" s="32"/>
      <c r="U50" s="6127"/>
      <c r="V50" s="6127"/>
      <c r="W50" s="6127"/>
      <c r="X50" s="6127"/>
      <c r="Y50" s="6127"/>
      <c r="Z50" s="6127"/>
      <c r="AA50" s="6127"/>
      <c r="AB50" s="6127"/>
      <c r="AC50" s="6127"/>
      <c r="AD50" s="6127"/>
      <c r="AE50" s="6127"/>
      <c r="AF50" s="6127"/>
      <c r="AG50" s="6127"/>
      <c r="AH50" s="6123"/>
    </row>
    <row r="51" spans="1:34" s="34" customFormat="1">
      <c r="A51" s="6128">
        <v>25.3</v>
      </c>
      <c r="B51" s="6128"/>
      <c r="C51" s="6128"/>
      <c r="D51" s="6128"/>
      <c r="E51" s="6128"/>
      <c r="F51" s="6128"/>
      <c r="G51" s="6128"/>
      <c r="H51" s="6131"/>
      <c r="I51" s="6128"/>
      <c r="J51" s="6128"/>
      <c r="K51" s="6128"/>
      <c r="L51" s="6128"/>
      <c r="M51" s="6128"/>
      <c r="N51" s="30" t="s">
        <v>110</v>
      </c>
      <c r="O51" s="86">
        <v>16</v>
      </c>
      <c r="P51" s="86">
        <v>24</v>
      </c>
      <c r="Q51" s="93">
        <v>6</v>
      </c>
      <c r="R51" s="31"/>
      <c r="S51" s="32">
        <f>O51*P51-R51</f>
        <v>384</v>
      </c>
      <c r="T51" s="32"/>
      <c r="U51" s="6128"/>
      <c r="V51" s="6128"/>
      <c r="W51" s="6128"/>
      <c r="X51" s="6128"/>
      <c r="Y51" s="6128"/>
      <c r="Z51" s="6128"/>
      <c r="AA51" s="6128"/>
      <c r="AB51" s="6128"/>
      <c r="AC51" s="6128"/>
      <c r="AD51" s="6128"/>
      <c r="AE51" s="6128"/>
      <c r="AF51" s="6128"/>
      <c r="AG51" s="6128"/>
      <c r="AH51" s="6124"/>
    </row>
    <row r="52" spans="1:34" s="34" customFormat="1" ht="28.5">
      <c r="A52" s="29">
        <v>26</v>
      </c>
      <c r="B52" s="72" t="s">
        <v>93</v>
      </c>
      <c r="C52" s="64" t="s">
        <v>152</v>
      </c>
      <c r="D52" s="64" t="s">
        <v>153</v>
      </c>
      <c r="E52" s="64" t="s">
        <v>155</v>
      </c>
      <c r="F52" s="64" t="s">
        <v>154</v>
      </c>
      <c r="G52" s="65"/>
      <c r="H52" s="107" t="s">
        <v>94</v>
      </c>
      <c r="I52" s="29" t="s">
        <v>35</v>
      </c>
      <c r="J52" s="29">
        <v>1</v>
      </c>
      <c r="K52" s="29" t="s">
        <v>36</v>
      </c>
      <c r="L52" s="29">
        <v>1</v>
      </c>
      <c r="M52" s="29"/>
      <c r="N52" s="30" t="s">
        <v>38</v>
      </c>
      <c r="O52" s="103">
        <v>5</v>
      </c>
      <c r="P52" s="103">
        <v>12</v>
      </c>
      <c r="Q52" s="104">
        <v>3.5</v>
      </c>
      <c r="R52" s="105"/>
      <c r="S52" s="106">
        <f>(O52*P52-R52)*J52</f>
        <v>60</v>
      </c>
      <c r="T52" s="32"/>
      <c r="U52" s="29" t="s">
        <v>9</v>
      </c>
      <c r="V52" s="32"/>
      <c r="W52" s="29"/>
      <c r="X52" s="29"/>
      <c r="Y52" s="32"/>
      <c r="Z52" s="32"/>
      <c r="AA52" s="29"/>
      <c r="AB52" s="29"/>
      <c r="AC52" s="29"/>
      <c r="AD52" s="29"/>
      <c r="AE52" s="29"/>
      <c r="AF52" s="29"/>
      <c r="AG52" s="29" t="s">
        <v>263</v>
      </c>
      <c r="AH52" s="33"/>
    </row>
    <row r="53" spans="1:34" s="34" customFormat="1" ht="42.75">
      <c r="A53" s="44">
        <v>27</v>
      </c>
      <c r="B53" s="29"/>
      <c r="C53" s="73" t="s">
        <v>163</v>
      </c>
      <c r="D53" s="73" t="s">
        <v>160</v>
      </c>
      <c r="E53" s="73" t="s">
        <v>164</v>
      </c>
      <c r="F53" s="73" t="s">
        <v>165</v>
      </c>
      <c r="G53" s="44"/>
      <c r="H53" s="109" t="s">
        <v>103</v>
      </c>
      <c r="I53" s="29" t="s">
        <v>35</v>
      </c>
      <c r="J53" s="44">
        <v>1</v>
      </c>
      <c r="K53" s="44" t="s">
        <v>118</v>
      </c>
      <c r="L53" s="44">
        <v>1</v>
      </c>
      <c r="M53" s="44"/>
      <c r="N53" s="30" t="s">
        <v>38</v>
      </c>
      <c r="O53" s="115">
        <v>4.9000000000000004</v>
      </c>
      <c r="P53" s="115">
        <v>4.8</v>
      </c>
      <c r="Q53" s="104" t="s">
        <v>178</v>
      </c>
      <c r="R53" s="116"/>
      <c r="S53" s="106">
        <f>(O53*P53-R53)*J53</f>
        <v>23.52</v>
      </c>
      <c r="T53" s="46"/>
      <c r="U53" s="29" t="s">
        <v>9</v>
      </c>
      <c r="V53" s="46"/>
      <c r="W53" s="44"/>
      <c r="X53" s="44"/>
      <c r="Y53" s="46"/>
      <c r="Z53" s="46"/>
      <c r="AA53" s="44"/>
      <c r="AB53" s="44"/>
      <c r="AC53" s="44"/>
      <c r="AD53" s="44"/>
      <c r="AE53" s="44"/>
      <c r="AF53" s="44"/>
      <c r="AG53" s="44" t="s">
        <v>264</v>
      </c>
      <c r="AH53" s="122" t="s">
        <v>266</v>
      </c>
    </row>
    <row r="54" spans="1:34" s="34" customFormat="1" ht="42.75">
      <c r="A54" s="45">
        <v>28</v>
      </c>
      <c r="B54" s="74"/>
      <c r="C54" s="29" t="s">
        <v>163</v>
      </c>
      <c r="D54" s="29" t="s">
        <v>160</v>
      </c>
      <c r="E54" s="29" t="s">
        <v>164</v>
      </c>
      <c r="F54" s="29" t="s">
        <v>165</v>
      </c>
      <c r="G54" s="44"/>
      <c r="H54" s="109" t="s">
        <v>104</v>
      </c>
      <c r="I54" s="44" t="s">
        <v>106</v>
      </c>
      <c r="J54" s="44">
        <v>2</v>
      </c>
      <c r="K54" s="47" t="s">
        <v>114</v>
      </c>
      <c r="L54" s="44">
        <v>1</v>
      </c>
      <c r="M54" s="44"/>
      <c r="N54" s="30" t="s">
        <v>38</v>
      </c>
      <c r="O54" s="115">
        <v>7.5</v>
      </c>
      <c r="P54" s="115">
        <v>90</v>
      </c>
      <c r="Q54" s="104" t="s">
        <v>178</v>
      </c>
      <c r="R54" s="116"/>
      <c r="S54" s="106">
        <f>(O54*P54-R54)*J54</f>
        <v>1350</v>
      </c>
      <c r="T54" s="46"/>
      <c r="U54" s="29" t="s">
        <v>9</v>
      </c>
      <c r="V54" s="46"/>
      <c r="W54" s="44"/>
      <c r="X54" s="44"/>
      <c r="Y54" s="46"/>
      <c r="Z54" s="46"/>
      <c r="AA54" s="44"/>
      <c r="AB54" s="44"/>
      <c r="AC54" s="44"/>
      <c r="AD54" s="44"/>
      <c r="AE54" s="44"/>
      <c r="AF54" s="44"/>
      <c r="AG54" s="44" t="s">
        <v>188</v>
      </c>
      <c r="AH54" s="122" t="s">
        <v>267</v>
      </c>
    </row>
    <row r="55" spans="1:34" s="34" customFormat="1" ht="49.5">
      <c r="A55" s="45">
        <v>29</v>
      </c>
      <c r="B55" s="74"/>
      <c r="C55" s="29" t="s">
        <v>163</v>
      </c>
      <c r="D55" s="29" t="s">
        <v>160</v>
      </c>
      <c r="E55" s="29" t="s">
        <v>164</v>
      </c>
      <c r="F55" s="29" t="s">
        <v>165</v>
      </c>
      <c r="G55" s="44"/>
      <c r="H55" s="109" t="s">
        <v>105</v>
      </c>
      <c r="I55" s="44" t="s">
        <v>107</v>
      </c>
      <c r="J55" s="44">
        <v>1</v>
      </c>
      <c r="K55" s="44" t="s">
        <v>108</v>
      </c>
      <c r="L55" s="44">
        <v>1</v>
      </c>
      <c r="M55" s="44"/>
      <c r="N55" s="30" t="s">
        <v>38</v>
      </c>
      <c r="O55" s="124">
        <v>16</v>
      </c>
      <c r="P55" s="124">
        <v>16</v>
      </c>
      <c r="Q55" s="125" t="s">
        <v>179</v>
      </c>
      <c r="R55" s="126"/>
      <c r="S55" s="32">
        <f>(O55*P55-R55)*J55</f>
        <v>256</v>
      </c>
      <c r="T55" s="46"/>
      <c r="U55" s="29" t="s">
        <v>9</v>
      </c>
      <c r="V55" s="63"/>
      <c r="W55" s="62"/>
      <c r="X55" s="62"/>
      <c r="Y55" s="63"/>
      <c r="Z55" s="63"/>
      <c r="AA55" s="62"/>
      <c r="AB55" s="62"/>
      <c r="AC55" s="62"/>
      <c r="AD55" s="62"/>
      <c r="AE55" s="62"/>
      <c r="AF55" s="62"/>
      <c r="AG55" s="62" t="s">
        <v>264</v>
      </c>
      <c r="AH55" s="123" t="s">
        <v>268</v>
      </c>
    </row>
    <row r="56" spans="1:34" s="136" customFormat="1" ht="82.5">
      <c r="A56" s="127">
        <v>30</v>
      </c>
      <c r="B56" s="128"/>
      <c r="C56" s="129"/>
      <c r="D56" s="129"/>
      <c r="E56" s="129"/>
      <c r="F56" s="129"/>
      <c r="G56" s="127"/>
      <c r="H56" s="130" t="s">
        <v>270</v>
      </c>
      <c r="I56" s="127" t="s">
        <v>271</v>
      </c>
      <c r="J56" s="127">
        <v>3</v>
      </c>
      <c r="K56" s="127" t="s">
        <v>272</v>
      </c>
      <c r="L56" s="127">
        <v>1</v>
      </c>
      <c r="M56" s="127"/>
      <c r="N56" s="137" t="s">
        <v>38</v>
      </c>
      <c r="O56" s="138">
        <v>4</v>
      </c>
      <c r="P56" s="138">
        <v>6</v>
      </c>
      <c r="Q56" s="139">
        <v>3</v>
      </c>
      <c r="R56" s="131"/>
      <c r="S56" s="140">
        <f t="shared" ref="S56" si="1">(O56*P56-R56)*J56</f>
        <v>72</v>
      </c>
      <c r="T56" s="132"/>
      <c r="U56" s="129" t="s">
        <v>9</v>
      </c>
      <c r="V56" s="133"/>
      <c r="W56" s="134"/>
      <c r="X56" s="134"/>
      <c r="Y56" s="133"/>
      <c r="Z56" s="133"/>
      <c r="AA56" s="134"/>
      <c r="AB56" s="134"/>
      <c r="AC56" s="134"/>
      <c r="AD56" s="134"/>
      <c r="AE56" s="134"/>
      <c r="AF56" s="134"/>
      <c r="AG56" s="127" t="s">
        <v>273</v>
      </c>
      <c r="AH56" s="135" t="s">
        <v>274</v>
      </c>
    </row>
    <row r="57" spans="1:34" s="54" customFormat="1" ht="162.75" customHeight="1">
      <c r="A57" s="6118">
        <v>30</v>
      </c>
      <c r="B57" s="6118"/>
      <c r="C57" s="6118" t="s">
        <v>170</v>
      </c>
      <c r="D57" s="6118" t="s">
        <v>229</v>
      </c>
      <c r="E57" s="6118" t="s">
        <v>230</v>
      </c>
      <c r="F57" s="6118" t="s">
        <v>231</v>
      </c>
      <c r="G57" s="6118" t="s">
        <v>132</v>
      </c>
      <c r="H57" s="6125" t="s">
        <v>265</v>
      </c>
      <c r="I57" s="6118" t="s">
        <v>197</v>
      </c>
      <c r="J57" s="6118">
        <v>1</v>
      </c>
      <c r="K57" s="6118" t="s">
        <v>198</v>
      </c>
      <c r="L57" s="6118">
        <v>2</v>
      </c>
      <c r="M57" s="6118"/>
      <c r="N57" s="30" t="s">
        <v>189</v>
      </c>
      <c r="O57" s="115">
        <v>15</v>
      </c>
      <c r="P57" s="115">
        <v>17.3</v>
      </c>
      <c r="Q57" s="117">
        <f>SUM(Q58:Q59)</f>
        <v>7.0500000000000007</v>
      </c>
      <c r="R57" s="118"/>
      <c r="S57" s="121">
        <f>SUM(S58:S59)*J57</f>
        <v>431.1</v>
      </c>
      <c r="T57" s="52"/>
      <c r="U57" s="6119" t="s">
        <v>124</v>
      </c>
      <c r="V57" s="6119"/>
      <c r="W57" s="6119"/>
      <c r="X57" s="6119"/>
      <c r="Y57" s="6119"/>
      <c r="Z57" s="6119"/>
      <c r="AA57" s="6119"/>
      <c r="AB57" s="6119"/>
      <c r="AC57" s="6119"/>
      <c r="AD57" s="6119"/>
      <c r="AE57" s="6119" t="s">
        <v>86</v>
      </c>
      <c r="AF57" s="6119"/>
      <c r="AG57" s="6119" t="s">
        <v>269</v>
      </c>
      <c r="AH57" s="6122"/>
    </row>
    <row r="58" spans="1:34" s="54" customFormat="1">
      <c r="A58" s="6118">
        <v>30.1</v>
      </c>
      <c r="B58" s="6118"/>
      <c r="C58" s="6118"/>
      <c r="D58" s="6118"/>
      <c r="E58" s="6118"/>
      <c r="F58" s="6118"/>
      <c r="G58" s="6118"/>
      <c r="H58" s="6125"/>
      <c r="I58" s="6118"/>
      <c r="J58" s="6118"/>
      <c r="K58" s="6118"/>
      <c r="L58" s="6118"/>
      <c r="M58" s="6118"/>
      <c r="N58" s="55" t="s">
        <v>38</v>
      </c>
      <c r="O58" s="87">
        <v>12</v>
      </c>
      <c r="P58" s="87">
        <v>14.3</v>
      </c>
      <c r="Q58" s="94">
        <f>4.65-1</f>
        <v>3.6500000000000004</v>
      </c>
      <c r="R58" s="50"/>
      <c r="S58" s="51">
        <f t="shared" ref="S58:S63" si="2">O58*P58-R58</f>
        <v>171.60000000000002</v>
      </c>
      <c r="T58" s="52"/>
      <c r="U58" s="6120"/>
      <c r="V58" s="6120"/>
      <c r="W58" s="6120"/>
      <c r="X58" s="6120"/>
      <c r="Y58" s="6120"/>
      <c r="Z58" s="6120"/>
      <c r="AA58" s="6120"/>
      <c r="AB58" s="6120"/>
      <c r="AC58" s="6120"/>
      <c r="AD58" s="6120"/>
      <c r="AE58" s="6120"/>
      <c r="AF58" s="6120"/>
      <c r="AG58" s="6120"/>
      <c r="AH58" s="6123"/>
    </row>
    <row r="59" spans="1:34" s="54" customFormat="1">
      <c r="A59" s="6118">
        <v>30.2</v>
      </c>
      <c r="B59" s="6118"/>
      <c r="C59" s="6118"/>
      <c r="D59" s="6118"/>
      <c r="E59" s="6118"/>
      <c r="F59" s="6118"/>
      <c r="G59" s="6118"/>
      <c r="H59" s="6125"/>
      <c r="I59" s="6118"/>
      <c r="J59" s="6118"/>
      <c r="K59" s="6118"/>
      <c r="L59" s="6118"/>
      <c r="M59" s="6118"/>
      <c r="N59" s="55" t="s">
        <v>109</v>
      </c>
      <c r="O59" s="87">
        <v>15</v>
      </c>
      <c r="P59" s="87">
        <v>17.3</v>
      </c>
      <c r="Q59" s="94">
        <v>3.4</v>
      </c>
      <c r="R59" s="50"/>
      <c r="S59" s="51">
        <f t="shared" si="2"/>
        <v>259.5</v>
      </c>
      <c r="T59" s="52"/>
      <c r="U59" s="6121"/>
      <c r="V59" s="6121"/>
      <c r="W59" s="6121"/>
      <c r="X59" s="6121"/>
      <c r="Y59" s="6121"/>
      <c r="Z59" s="6121"/>
      <c r="AA59" s="6121"/>
      <c r="AB59" s="6121"/>
      <c r="AC59" s="6121"/>
      <c r="AD59" s="6121"/>
      <c r="AE59" s="6121"/>
      <c r="AF59" s="6121"/>
      <c r="AG59" s="6121"/>
      <c r="AH59" s="6124"/>
    </row>
    <row r="60" spans="1:34" s="54" customFormat="1" ht="28.5">
      <c r="A60" s="48">
        <v>31</v>
      </c>
      <c r="B60" s="75"/>
      <c r="C60" s="75" t="s">
        <v>166</v>
      </c>
      <c r="D60" s="75" t="s">
        <v>168</v>
      </c>
      <c r="E60" s="75" t="s">
        <v>167</v>
      </c>
      <c r="F60" s="75" t="s">
        <v>169</v>
      </c>
      <c r="G60" s="49" t="s">
        <v>132</v>
      </c>
      <c r="H60" s="110" t="s">
        <v>139</v>
      </c>
      <c r="I60" s="49" t="s">
        <v>106</v>
      </c>
      <c r="J60" s="49">
        <v>1</v>
      </c>
      <c r="K60" s="49" t="s">
        <v>127</v>
      </c>
      <c r="L60" s="49">
        <v>1</v>
      </c>
      <c r="M60" s="49"/>
      <c r="N60" s="55" t="s">
        <v>38</v>
      </c>
      <c r="O60" s="120">
        <v>0.6</v>
      </c>
      <c r="P60" s="120">
        <v>0.6</v>
      </c>
      <c r="Q60" s="117">
        <v>0.5</v>
      </c>
      <c r="R60" s="118"/>
      <c r="S60" s="121">
        <f t="shared" si="2"/>
        <v>0.36</v>
      </c>
      <c r="T60" s="52"/>
      <c r="U60" s="49" t="s">
        <v>124</v>
      </c>
      <c r="V60" s="52"/>
      <c r="W60" s="49"/>
      <c r="X60" s="49"/>
      <c r="Y60" s="52"/>
      <c r="Z60" s="52"/>
      <c r="AA60" s="49"/>
      <c r="AB60" s="49"/>
      <c r="AC60" s="49"/>
      <c r="AD60" s="49"/>
      <c r="AE60" s="49"/>
      <c r="AF60" s="49"/>
      <c r="AG60" s="49" t="s">
        <v>128</v>
      </c>
      <c r="AH60" s="53"/>
    </row>
    <row r="61" spans="1:34" s="54" customFormat="1" ht="28.5">
      <c r="A61" s="48">
        <v>32</v>
      </c>
      <c r="B61" s="75"/>
      <c r="C61" s="75" t="s">
        <v>166</v>
      </c>
      <c r="D61" s="75" t="s">
        <v>168</v>
      </c>
      <c r="E61" s="75" t="s">
        <v>167</v>
      </c>
      <c r="F61" s="75" t="s">
        <v>169</v>
      </c>
      <c r="G61" s="49" t="s">
        <v>132</v>
      </c>
      <c r="H61" s="110" t="s">
        <v>133</v>
      </c>
      <c r="I61" s="49" t="s">
        <v>123</v>
      </c>
      <c r="J61" s="49">
        <v>1</v>
      </c>
      <c r="K61" s="49" t="s">
        <v>122</v>
      </c>
      <c r="L61" s="49">
        <v>1</v>
      </c>
      <c r="M61" s="49"/>
      <c r="N61" s="55" t="s">
        <v>38</v>
      </c>
      <c r="O61" s="120">
        <v>15</v>
      </c>
      <c r="P61" s="120">
        <v>72</v>
      </c>
      <c r="Q61" s="117" t="s">
        <v>180</v>
      </c>
      <c r="R61" s="118"/>
      <c r="S61" s="121">
        <f t="shared" si="2"/>
        <v>1080</v>
      </c>
      <c r="T61" s="52"/>
      <c r="U61" s="44" t="s">
        <v>124</v>
      </c>
      <c r="V61" s="52"/>
      <c r="W61" s="49"/>
      <c r="X61" s="49"/>
      <c r="Y61" s="52"/>
      <c r="Z61" s="52"/>
      <c r="AA61" s="49"/>
      <c r="AB61" s="57" t="s">
        <v>135</v>
      </c>
      <c r="AC61" s="49"/>
      <c r="AD61" s="49"/>
      <c r="AE61" s="49"/>
      <c r="AF61" s="49"/>
      <c r="AG61" s="49" t="s">
        <v>129</v>
      </c>
      <c r="AH61" s="53"/>
    </row>
    <row r="62" spans="1:34" s="54" customFormat="1" ht="28.5">
      <c r="A62" s="48">
        <v>33</v>
      </c>
      <c r="B62" s="75"/>
      <c r="C62" s="75" t="s">
        <v>166</v>
      </c>
      <c r="D62" s="75" t="s">
        <v>168</v>
      </c>
      <c r="E62" s="75" t="s">
        <v>167</v>
      </c>
      <c r="F62" s="75" t="s">
        <v>169</v>
      </c>
      <c r="G62" s="49" t="s">
        <v>132</v>
      </c>
      <c r="H62" s="110" t="s">
        <v>120</v>
      </c>
      <c r="I62" s="49" t="s">
        <v>126</v>
      </c>
      <c r="J62" s="49">
        <v>1</v>
      </c>
      <c r="K62" s="49" t="s">
        <v>122</v>
      </c>
      <c r="L62" s="49">
        <v>1</v>
      </c>
      <c r="M62" s="49"/>
      <c r="N62" s="55" t="s">
        <v>38</v>
      </c>
      <c r="O62" s="120">
        <v>3</v>
      </c>
      <c r="P62" s="120">
        <v>5</v>
      </c>
      <c r="Q62" s="117">
        <f>3.8-0.2</f>
        <v>3.5999999999999996</v>
      </c>
      <c r="R62" s="118">
        <f>0.5*3.5</f>
        <v>1.75</v>
      </c>
      <c r="S62" s="119">
        <f t="shared" si="2"/>
        <v>13.25</v>
      </c>
      <c r="T62" s="52"/>
      <c r="U62" s="49" t="s">
        <v>125</v>
      </c>
      <c r="V62" s="52"/>
      <c r="W62" s="49"/>
      <c r="X62" s="49"/>
      <c r="Y62" s="52"/>
      <c r="Z62" s="52"/>
      <c r="AA62" s="49"/>
      <c r="AB62" s="49"/>
      <c r="AC62" s="49"/>
      <c r="AD62" s="49"/>
      <c r="AE62" s="29" t="s">
        <v>86</v>
      </c>
      <c r="AF62" s="49"/>
      <c r="AG62" s="49" t="s">
        <v>131</v>
      </c>
      <c r="AH62" s="53"/>
    </row>
    <row r="63" spans="1:34" s="56" customFormat="1" ht="57">
      <c r="A63" s="49">
        <v>34</v>
      </c>
      <c r="B63" s="75"/>
      <c r="C63" s="49" t="s">
        <v>170</v>
      </c>
      <c r="D63" s="49" t="s">
        <v>171</v>
      </c>
      <c r="E63" s="49" t="s">
        <v>172</v>
      </c>
      <c r="F63" s="49" t="s">
        <v>173</v>
      </c>
      <c r="G63" s="49" t="s">
        <v>132</v>
      </c>
      <c r="H63" s="110" t="s">
        <v>130</v>
      </c>
      <c r="I63" s="49" t="s">
        <v>146</v>
      </c>
      <c r="J63" s="49">
        <v>1</v>
      </c>
      <c r="K63" s="44" t="s">
        <v>115</v>
      </c>
      <c r="L63" s="49">
        <v>1</v>
      </c>
      <c r="M63" s="49"/>
      <c r="N63" s="55" t="s">
        <v>38</v>
      </c>
      <c r="O63" s="120">
        <v>2.5</v>
      </c>
      <c r="P63" s="120">
        <v>4</v>
      </c>
      <c r="Q63" s="117">
        <v>2.6</v>
      </c>
      <c r="R63" s="118"/>
      <c r="S63" s="119">
        <f t="shared" si="2"/>
        <v>10</v>
      </c>
      <c r="T63" s="52"/>
      <c r="U63" s="49" t="s">
        <v>125</v>
      </c>
      <c r="V63" s="52"/>
      <c r="W63" s="49"/>
      <c r="X63" s="49"/>
      <c r="Y63" s="52"/>
      <c r="Z63" s="52"/>
      <c r="AA63" s="49"/>
      <c r="AB63" s="49"/>
      <c r="AC63" s="49"/>
      <c r="AD63" s="49"/>
      <c r="AE63" s="49"/>
      <c r="AF63" s="49"/>
      <c r="AG63" s="49" t="s">
        <v>227</v>
      </c>
      <c r="AH63" s="53" t="s">
        <v>226</v>
      </c>
    </row>
    <row r="64" spans="1:34" s="54" customFormat="1" ht="193.5" customHeight="1">
      <c r="A64" s="6118">
        <v>35</v>
      </c>
      <c r="B64" s="6118"/>
      <c r="C64" s="6118" t="s">
        <v>170</v>
      </c>
      <c r="D64" s="6118" t="s">
        <v>171</v>
      </c>
      <c r="E64" s="6118" t="s">
        <v>232</v>
      </c>
      <c r="F64" s="6118" t="s">
        <v>233</v>
      </c>
      <c r="G64" s="6118" t="s">
        <v>234</v>
      </c>
      <c r="H64" s="6125" t="s">
        <v>265</v>
      </c>
      <c r="I64" s="6118" t="s">
        <v>197</v>
      </c>
      <c r="J64" s="6118">
        <v>1</v>
      </c>
      <c r="K64" s="6118" t="s">
        <v>198</v>
      </c>
      <c r="L64" s="6118">
        <v>2</v>
      </c>
      <c r="M64" s="6118"/>
      <c r="N64" s="30" t="s">
        <v>189</v>
      </c>
      <c r="O64" s="115">
        <v>10</v>
      </c>
      <c r="P64" s="115">
        <v>11</v>
      </c>
      <c r="Q64" s="117">
        <f>SUM(Q65:Q66)</f>
        <v>7.0500000000000007</v>
      </c>
      <c r="R64" s="118"/>
      <c r="S64" s="119">
        <f>SUM(S65:S66)*J64</f>
        <v>166</v>
      </c>
      <c r="T64" s="52"/>
      <c r="U64" s="6119" t="s">
        <v>124</v>
      </c>
      <c r="V64" s="6119"/>
      <c r="W64" s="6119"/>
      <c r="X64" s="6119"/>
      <c r="Y64" s="6119"/>
      <c r="Z64" s="6119"/>
      <c r="AA64" s="6119"/>
      <c r="AB64" s="6119"/>
      <c r="AC64" s="6119"/>
      <c r="AD64" s="6119"/>
      <c r="AE64" s="6119" t="s">
        <v>235</v>
      </c>
      <c r="AF64" s="6119"/>
      <c r="AG64" s="6132" t="s">
        <v>236</v>
      </c>
      <c r="AH64" s="6132"/>
    </row>
    <row r="65" spans="1:35" s="54" customFormat="1">
      <c r="A65" s="6118">
        <v>35.1</v>
      </c>
      <c r="B65" s="6118"/>
      <c r="C65" s="6118"/>
      <c r="D65" s="6118"/>
      <c r="E65" s="6118"/>
      <c r="F65" s="6118"/>
      <c r="G65" s="6118"/>
      <c r="H65" s="6125"/>
      <c r="I65" s="6118"/>
      <c r="J65" s="6118"/>
      <c r="K65" s="6118"/>
      <c r="L65" s="6118"/>
      <c r="M65" s="6118"/>
      <c r="N65" s="55" t="s">
        <v>38</v>
      </c>
      <c r="O65" s="87">
        <v>7</v>
      </c>
      <c r="P65" s="87">
        <v>8</v>
      </c>
      <c r="Q65" s="94">
        <f>4.65-1</f>
        <v>3.6500000000000004</v>
      </c>
      <c r="R65" s="50"/>
      <c r="S65" s="51">
        <f>O65*P65-R65</f>
        <v>56</v>
      </c>
      <c r="T65" s="52"/>
      <c r="U65" s="6120"/>
      <c r="V65" s="6120"/>
      <c r="W65" s="6120"/>
      <c r="X65" s="6120"/>
      <c r="Y65" s="6120"/>
      <c r="Z65" s="6120"/>
      <c r="AA65" s="6120"/>
      <c r="AB65" s="6120"/>
      <c r="AC65" s="6120"/>
      <c r="AD65" s="6120"/>
      <c r="AE65" s="6120"/>
      <c r="AF65" s="6120"/>
      <c r="AG65" s="6133"/>
      <c r="AH65" s="6133"/>
    </row>
    <row r="66" spans="1:35" s="54" customFormat="1">
      <c r="A66" s="6118">
        <v>35.200000000000003</v>
      </c>
      <c r="B66" s="6118"/>
      <c r="C66" s="6118"/>
      <c r="D66" s="6118"/>
      <c r="E66" s="6118"/>
      <c r="F66" s="6118"/>
      <c r="G66" s="6118"/>
      <c r="H66" s="6125"/>
      <c r="I66" s="6118"/>
      <c r="J66" s="6118"/>
      <c r="K66" s="6118"/>
      <c r="L66" s="6118"/>
      <c r="M66" s="6118"/>
      <c r="N66" s="55" t="s">
        <v>109</v>
      </c>
      <c r="O66" s="87">
        <v>10</v>
      </c>
      <c r="P66" s="87">
        <v>11</v>
      </c>
      <c r="Q66" s="94">
        <v>3.4</v>
      </c>
      <c r="R66" s="50"/>
      <c r="S66" s="51">
        <f>O66*P66-R66</f>
        <v>110</v>
      </c>
      <c r="T66" s="52"/>
      <c r="U66" s="6121"/>
      <c r="V66" s="6121"/>
      <c r="W66" s="6121"/>
      <c r="X66" s="6121"/>
      <c r="Y66" s="6121"/>
      <c r="Z66" s="6121"/>
      <c r="AA66" s="6121"/>
      <c r="AB66" s="6121"/>
      <c r="AC66" s="6121"/>
      <c r="AD66" s="6121"/>
      <c r="AE66" s="6121"/>
      <c r="AF66" s="6121"/>
      <c r="AG66" s="6134"/>
      <c r="AH66" s="6134"/>
    </row>
    <row r="67" spans="1:35" s="54" customFormat="1" ht="28.5">
      <c r="A67" s="48">
        <v>36</v>
      </c>
      <c r="B67" s="75"/>
      <c r="C67" s="75" t="s">
        <v>166</v>
      </c>
      <c r="D67" s="75" t="s">
        <v>168</v>
      </c>
      <c r="E67" s="75" t="s">
        <v>174</v>
      </c>
      <c r="F67" s="75" t="s">
        <v>175</v>
      </c>
      <c r="G67" s="49" t="s">
        <v>121</v>
      </c>
      <c r="H67" s="110" t="s">
        <v>134</v>
      </c>
      <c r="I67" s="49" t="s">
        <v>106</v>
      </c>
      <c r="J67" s="49">
        <v>1</v>
      </c>
      <c r="K67" s="49" t="s">
        <v>127</v>
      </c>
      <c r="L67" s="49">
        <v>1</v>
      </c>
      <c r="M67" s="49"/>
      <c r="N67" s="55" t="s">
        <v>38</v>
      </c>
      <c r="O67" s="120">
        <v>0.6</v>
      </c>
      <c r="P67" s="120">
        <v>0.6</v>
      </c>
      <c r="Q67" s="117">
        <v>0.5</v>
      </c>
      <c r="R67" s="118"/>
      <c r="S67" s="121">
        <f>O67*P67-R67</f>
        <v>0.36</v>
      </c>
      <c r="T67" s="52"/>
      <c r="U67" s="49" t="s">
        <v>124</v>
      </c>
      <c r="V67" s="52"/>
      <c r="W67" s="49"/>
      <c r="X67" s="49"/>
      <c r="Y67" s="52"/>
      <c r="Z67" s="52"/>
      <c r="AA67" s="49"/>
      <c r="AB67" s="49"/>
      <c r="AC67" s="49"/>
      <c r="AD67" s="49"/>
      <c r="AE67" s="49"/>
      <c r="AF67" s="49"/>
      <c r="AG67" s="49" t="s">
        <v>228</v>
      </c>
      <c r="AH67" s="53"/>
    </row>
    <row r="68" spans="1:35" s="37" customFormat="1" ht="17.25" thickBot="1">
      <c r="A68" s="36"/>
      <c r="B68" s="76"/>
      <c r="C68" s="76"/>
      <c r="D68" s="76"/>
      <c r="E68" s="76"/>
      <c r="F68" s="76"/>
      <c r="G68" s="76"/>
      <c r="H68" s="77"/>
      <c r="I68" s="76"/>
      <c r="J68" s="76"/>
      <c r="K68" s="76"/>
      <c r="L68" s="76"/>
      <c r="M68" s="76"/>
      <c r="N68" s="78"/>
      <c r="O68" s="92"/>
      <c r="P68" s="92"/>
      <c r="Q68" s="95"/>
      <c r="R68" s="79"/>
      <c r="S68" s="80"/>
      <c r="T68" s="80"/>
      <c r="U68" s="76"/>
      <c r="V68" s="80"/>
      <c r="W68" s="76"/>
      <c r="X68" s="76"/>
      <c r="Y68" s="80"/>
      <c r="Z68" s="80"/>
      <c r="AA68" s="76"/>
      <c r="AB68" s="76"/>
      <c r="AC68" s="76"/>
      <c r="AD68" s="76"/>
      <c r="AE68" s="76"/>
      <c r="AF68" s="76"/>
      <c r="AG68" s="76"/>
      <c r="AH68" s="77"/>
    </row>
    <row r="69" spans="1:35" ht="17.25" thickTop="1">
      <c r="A69" s="28"/>
      <c r="B69" s="29"/>
      <c r="C69" s="29"/>
      <c r="D69" s="29"/>
      <c r="E69" s="29"/>
      <c r="F69" s="29"/>
      <c r="G69" s="29"/>
      <c r="H69" s="33"/>
      <c r="I69" s="29"/>
      <c r="J69" s="29"/>
      <c r="K69" s="29"/>
      <c r="L69" s="29"/>
      <c r="M69" s="29"/>
      <c r="N69" s="30"/>
      <c r="O69" s="86"/>
      <c r="P69" s="86"/>
      <c r="Q69" s="93"/>
      <c r="R69" s="31"/>
      <c r="S69" s="32"/>
      <c r="T69" s="32"/>
      <c r="U69" s="29"/>
      <c r="V69" s="32"/>
      <c r="W69" s="29"/>
      <c r="X69" s="29"/>
      <c r="Y69" s="32"/>
      <c r="Z69" s="32"/>
      <c r="AA69" s="29"/>
      <c r="AB69" s="29"/>
      <c r="AC69" s="29"/>
      <c r="AD69" s="29"/>
      <c r="AE69" s="29"/>
      <c r="AF69" s="29"/>
      <c r="AG69" s="29"/>
      <c r="AH69" s="33"/>
      <c r="AI69" s="38"/>
    </row>
    <row r="70" spans="1:35">
      <c r="A70" s="28"/>
      <c r="B70" s="29"/>
      <c r="C70" s="29"/>
      <c r="D70" s="29"/>
      <c r="E70" s="29"/>
      <c r="F70" s="29"/>
      <c r="G70" s="29"/>
      <c r="H70" s="33"/>
      <c r="I70" s="29"/>
      <c r="J70" s="29"/>
      <c r="K70" s="29"/>
      <c r="L70" s="29"/>
      <c r="M70" s="29"/>
      <c r="N70" s="29"/>
      <c r="O70" s="86"/>
      <c r="P70" s="86"/>
      <c r="Q70" s="93"/>
      <c r="R70" s="29"/>
      <c r="S70" s="46"/>
      <c r="T70" s="46"/>
      <c r="U70" s="29"/>
      <c r="V70" s="32"/>
      <c r="W70" s="29"/>
      <c r="X70" s="29"/>
      <c r="Y70" s="32"/>
      <c r="Z70" s="32"/>
      <c r="AA70" s="29"/>
      <c r="AB70" s="29"/>
      <c r="AC70" s="29"/>
      <c r="AD70" s="29"/>
      <c r="AE70" s="29"/>
      <c r="AF70" s="29"/>
      <c r="AG70" s="29"/>
      <c r="AH70" s="33"/>
      <c r="AI70" s="38"/>
    </row>
    <row r="71" spans="1:35">
      <c r="A71" s="28"/>
      <c r="B71" s="29"/>
      <c r="C71" s="29"/>
      <c r="D71" s="29"/>
      <c r="E71" s="29"/>
      <c r="F71" s="29"/>
      <c r="G71" s="29"/>
      <c r="H71" s="33" t="s">
        <v>95</v>
      </c>
      <c r="I71" s="29"/>
      <c r="J71" s="81">
        <f>SUMIF(I6:I68,"BD", J6:J68)</f>
        <v>25</v>
      </c>
      <c r="K71" s="29"/>
      <c r="L71" s="29"/>
      <c r="M71" s="29"/>
      <c r="N71" s="29"/>
      <c r="O71" s="86"/>
      <c r="P71" s="86"/>
      <c r="Q71" s="93"/>
      <c r="R71" s="66"/>
      <c r="S71" s="98">
        <f>SUMIF(I6:I68,"BD", S6:S68)</f>
        <v>27915.407999999999</v>
      </c>
      <c r="T71" s="98">
        <f>SUMIF(I6:I68,"BD", T6:T68)</f>
        <v>0</v>
      </c>
      <c r="U71" s="65"/>
      <c r="V71" s="32"/>
      <c r="W71" s="29"/>
      <c r="X71" s="29"/>
      <c r="Y71" s="32"/>
      <c r="Z71" s="32"/>
      <c r="AA71" s="29"/>
      <c r="AB71" s="29"/>
      <c r="AC71" s="29"/>
      <c r="AD71" s="29"/>
      <c r="AE71" s="29"/>
      <c r="AF71" s="29"/>
      <c r="AG71" s="29"/>
      <c r="AH71" s="33"/>
      <c r="AI71" s="38"/>
    </row>
    <row r="72" spans="1:35">
      <c r="A72" s="28"/>
      <c r="B72" s="29"/>
      <c r="C72" s="29"/>
      <c r="D72" s="29"/>
      <c r="E72" s="29"/>
      <c r="F72" s="29"/>
      <c r="G72" s="29"/>
      <c r="H72" s="33" t="s">
        <v>96</v>
      </c>
      <c r="I72" s="29"/>
      <c r="J72" s="81">
        <f>SUMIF(I6:I68,"OS", J6:J68)</f>
        <v>5</v>
      </c>
      <c r="K72" s="29"/>
      <c r="L72" s="29"/>
      <c r="M72" s="29"/>
      <c r="N72" s="29"/>
      <c r="O72" s="86"/>
      <c r="P72" s="86"/>
      <c r="Q72" s="93"/>
      <c r="R72" s="66"/>
      <c r="S72" s="98">
        <f>SUMIF(I6:I68,"OS", S6:S68)</f>
        <v>2992.3200000000006</v>
      </c>
      <c r="T72" s="98">
        <f>SUMIF(I6:I68,"OS", T6:T68)</f>
        <v>0</v>
      </c>
      <c r="U72" s="65"/>
      <c r="V72" s="32"/>
      <c r="W72" s="29"/>
      <c r="X72" s="29"/>
      <c r="Y72" s="32"/>
      <c r="Z72" s="32"/>
      <c r="AA72" s="29"/>
      <c r="AB72" s="29"/>
      <c r="AC72" s="29"/>
      <c r="AD72" s="29"/>
      <c r="AE72" s="29"/>
      <c r="AF72" s="29"/>
      <c r="AG72" s="29"/>
      <c r="AH72" s="33"/>
      <c r="AI72" s="38"/>
    </row>
    <row r="73" spans="1:35">
      <c r="A73" s="28"/>
      <c r="B73" s="29"/>
      <c r="C73" s="29"/>
      <c r="D73" s="29"/>
      <c r="E73" s="29"/>
      <c r="F73" s="29"/>
      <c r="G73" s="29"/>
      <c r="H73" s="33" t="s">
        <v>97</v>
      </c>
      <c r="I73" s="29"/>
      <c r="J73" s="81">
        <f>SUMIF(I6:I68,"PS", J6:J68)</f>
        <v>13</v>
      </c>
      <c r="K73" s="29"/>
      <c r="L73" s="29"/>
      <c r="M73" s="29"/>
      <c r="N73" s="29"/>
      <c r="O73" s="86"/>
      <c r="P73" s="86"/>
      <c r="Q73" s="93"/>
      <c r="R73" s="66"/>
      <c r="S73" s="98">
        <f>SUMIF(I6:I68,"PS", S6:S68)</f>
        <v>3257.2750000000001</v>
      </c>
      <c r="T73" s="98">
        <f>SUMIF(I6:I68,"PS", T6:T68)</f>
        <v>0</v>
      </c>
      <c r="U73" s="65"/>
      <c r="V73" s="32"/>
      <c r="W73" s="29"/>
      <c r="X73" s="29"/>
      <c r="Y73" s="32"/>
      <c r="Z73" s="32"/>
      <c r="AA73" s="29"/>
      <c r="AB73" s="29"/>
      <c r="AC73" s="29"/>
      <c r="AD73" s="29"/>
      <c r="AE73" s="29"/>
      <c r="AF73" s="29"/>
      <c r="AG73" s="29"/>
      <c r="AH73" s="33"/>
      <c r="AI73" s="38"/>
    </row>
    <row r="74" spans="1:35">
      <c r="A74" s="28"/>
      <c r="B74" s="29"/>
      <c r="C74" s="29"/>
      <c r="D74" s="29"/>
      <c r="E74" s="29"/>
      <c r="F74" s="29"/>
      <c r="G74" s="29"/>
      <c r="H74" s="33" t="s">
        <v>98</v>
      </c>
      <c r="I74" s="29"/>
      <c r="J74" s="29">
        <f>SUM(J71:J73)</f>
        <v>43</v>
      </c>
      <c r="K74" s="29"/>
      <c r="L74" s="29"/>
      <c r="M74" s="29"/>
      <c r="N74" s="29"/>
      <c r="O74" s="86"/>
      <c r="P74" s="86"/>
      <c r="Q74" s="93"/>
      <c r="R74" s="66"/>
      <c r="S74" s="98">
        <f>SUM(S71:S73)</f>
        <v>34165.002999999997</v>
      </c>
      <c r="T74" s="98">
        <f>SUM(T71:T73)</f>
        <v>0</v>
      </c>
      <c r="U74" s="65"/>
      <c r="V74" s="32"/>
      <c r="W74" s="29"/>
      <c r="X74" s="29"/>
      <c r="Y74" s="32"/>
      <c r="Z74" s="32"/>
      <c r="AA74" s="29"/>
      <c r="AB74" s="29"/>
      <c r="AC74" s="29"/>
      <c r="AD74" s="29"/>
      <c r="AE74" s="29"/>
      <c r="AF74" s="29"/>
      <c r="AG74" s="29"/>
      <c r="AH74" s="33"/>
      <c r="AI74" s="38"/>
    </row>
    <row r="75" spans="1:35">
      <c r="AI75" s="38"/>
    </row>
    <row r="76" spans="1:35" ht="20.25">
      <c r="A76" s="40" t="s">
        <v>99</v>
      </c>
      <c r="T76" s="42"/>
      <c r="U76" s="42"/>
      <c r="V76" s="43"/>
      <c r="AI76" s="38"/>
    </row>
    <row r="77" spans="1:35" ht="18.75">
      <c r="A77" s="41" t="s">
        <v>100</v>
      </c>
      <c r="T77" s="42"/>
      <c r="U77" s="42"/>
      <c r="V77" s="43"/>
      <c r="AI77" s="38"/>
    </row>
    <row r="78" spans="1:35" ht="19.5">
      <c r="A78" s="41" t="s">
        <v>101</v>
      </c>
      <c r="T78" s="42"/>
      <c r="U78" s="42"/>
      <c r="V78" s="43"/>
      <c r="AI78" s="38"/>
    </row>
    <row r="79" spans="1:35" ht="18.75">
      <c r="G79" s="41"/>
      <c r="AI79" s="38"/>
    </row>
  </sheetData>
  <mergeCells count="322">
    <mergeCell ref="AD4:AD5"/>
    <mergeCell ref="AE4:AE5"/>
    <mergeCell ref="AF4:AF5"/>
    <mergeCell ref="AC4:AC5"/>
    <mergeCell ref="U4:U5"/>
    <mergeCell ref="AE64:AE66"/>
    <mergeCell ref="AF64:AF66"/>
    <mergeCell ref="AG64:AG66"/>
    <mergeCell ref="AH64:AH66"/>
    <mergeCell ref="Z64:Z66"/>
    <mergeCell ref="AA64:AA66"/>
    <mergeCell ref="AB64:AB66"/>
    <mergeCell ref="AC64:AC66"/>
    <mergeCell ref="AD64:AD66"/>
    <mergeCell ref="U64:U66"/>
    <mergeCell ref="V64:V66"/>
    <mergeCell ref="W64:W66"/>
    <mergeCell ref="X64:X66"/>
    <mergeCell ref="Y64:Y66"/>
    <mergeCell ref="AF57:AF59"/>
    <mergeCell ref="AG57:AG59"/>
    <mergeCell ref="AH57:AH59"/>
    <mergeCell ref="AH48:AH51"/>
    <mergeCell ref="AG4:AG5"/>
    <mergeCell ref="A64:A66"/>
    <mergeCell ref="B64:B66"/>
    <mergeCell ref="C64:C66"/>
    <mergeCell ref="D64:D66"/>
    <mergeCell ref="E64:E66"/>
    <mergeCell ref="F64:F66"/>
    <mergeCell ref="G64:G66"/>
    <mergeCell ref="H64:H66"/>
    <mergeCell ref="I64:I66"/>
    <mergeCell ref="J64:J66"/>
    <mergeCell ref="K64:K66"/>
    <mergeCell ref="L64:L66"/>
    <mergeCell ref="M64:M66"/>
    <mergeCell ref="AA57:AA59"/>
    <mergeCell ref="AB57:AB59"/>
    <mergeCell ref="AC57:AC59"/>
    <mergeCell ref="AD57:AD59"/>
    <mergeCell ref="AE57:AE59"/>
    <mergeCell ref="V57:V59"/>
    <mergeCell ref="W57:W59"/>
    <mergeCell ref="X57:X59"/>
    <mergeCell ref="Y57:Y59"/>
    <mergeCell ref="Z57:Z59"/>
    <mergeCell ref="J57:J59"/>
    <mergeCell ref="K57:K59"/>
    <mergeCell ref="L57:L59"/>
    <mergeCell ref="M57:M59"/>
    <mergeCell ref="U57:U59"/>
    <mergeCell ref="A57:A59"/>
    <mergeCell ref="B57:B59"/>
    <mergeCell ref="C57:C59"/>
    <mergeCell ref="D57:D59"/>
    <mergeCell ref="E57:E59"/>
    <mergeCell ref="F57:F59"/>
    <mergeCell ref="G57:G59"/>
    <mergeCell ref="H57:H59"/>
    <mergeCell ref="I57:I59"/>
    <mergeCell ref="AC48:AC51"/>
    <mergeCell ref="AD48:AD51"/>
    <mergeCell ref="AE48:AE51"/>
    <mergeCell ref="AF48:AF51"/>
    <mergeCell ref="AG48:AG51"/>
    <mergeCell ref="X48:X51"/>
    <mergeCell ref="Y48:Y51"/>
    <mergeCell ref="Z48:Z51"/>
    <mergeCell ref="AA48:AA51"/>
    <mergeCell ref="AB48:AB51"/>
    <mergeCell ref="L48:L51"/>
    <mergeCell ref="M48:M51"/>
    <mergeCell ref="U48:U51"/>
    <mergeCell ref="V48:V51"/>
    <mergeCell ref="W48:W51"/>
    <mergeCell ref="G48:G51"/>
    <mergeCell ref="H48:H51"/>
    <mergeCell ref="I48:I51"/>
    <mergeCell ref="J48:J51"/>
    <mergeCell ref="K48:K51"/>
    <mergeCell ref="B48:B51"/>
    <mergeCell ref="C48:C51"/>
    <mergeCell ref="D48:D51"/>
    <mergeCell ref="E48:E51"/>
    <mergeCell ref="F48:F51"/>
    <mergeCell ref="AG37:AG39"/>
    <mergeCell ref="AH37:AH39"/>
    <mergeCell ref="A48:A51"/>
    <mergeCell ref="AB37:AB39"/>
    <mergeCell ref="AC37:AC39"/>
    <mergeCell ref="AD37:AD39"/>
    <mergeCell ref="AE37:AE39"/>
    <mergeCell ref="AF37:AF39"/>
    <mergeCell ref="W37:W39"/>
    <mergeCell ref="X37:X39"/>
    <mergeCell ref="Y37:Y39"/>
    <mergeCell ref="Z37:Z39"/>
    <mergeCell ref="AA37:AA39"/>
    <mergeCell ref="K37:K39"/>
    <mergeCell ref="L37:L39"/>
    <mergeCell ref="M37:M39"/>
    <mergeCell ref="U37:U39"/>
    <mergeCell ref="V37:V39"/>
    <mergeCell ref="F37:F39"/>
    <mergeCell ref="G37:G39"/>
    <mergeCell ref="H37:H39"/>
    <mergeCell ref="I37:I39"/>
    <mergeCell ref="J37:J39"/>
    <mergeCell ref="A37:A39"/>
    <mergeCell ref="B37:B39"/>
    <mergeCell ref="C37:C39"/>
    <mergeCell ref="D37:D39"/>
    <mergeCell ref="E37:E39"/>
    <mergeCell ref="AD30:AD32"/>
    <mergeCell ref="AE30:AE32"/>
    <mergeCell ref="AF30:AF32"/>
    <mergeCell ref="AG30:AG32"/>
    <mergeCell ref="AH30:AH32"/>
    <mergeCell ref="Y30:Y32"/>
    <mergeCell ref="Z30:Z32"/>
    <mergeCell ref="AA30:AA32"/>
    <mergeCell ref="AB30:AB32"/>
    <mergeCell ref="AC30:AC32"/>
    <mergeCell ref="M30:M32"/>
    <mergeCell ref="U30:U32"/>
    <mergeCell ref="V30:V32"/>
    <mergeCell ref="W30:W32"/>
    <mergeCell ref="X30:X32"/>
    <mergeCell ref="AF26:AF29"/>
    <mergeCell ref="AG26:AG29"/>
    <mergeCell ref="AH26:AH29"/>
    <mergeCell ref="A30:A32"/>
    <mergeCell ref="B30:B32"/>
    <mergeCell ref="C30:C32"/>
    <mergeCell ref="D30:D32"/>
    <mergeCell ref="E30:E32"/>
    <mergeCell ref="F30:F32"/>
    <mergeCell ref="G30:G32"/>
    <mergeCell ref="H30:H32"/>
    <mergeCell ref="I30:I32"/>
    <mergeCell ref="J30:J32"/>
    <mergeCell ref="K30:K32"/>
    <mergeCell ref="L30:L32"/>
    <mergeCell ref="AA26:AA29"/>
    <mergeCell ref="AB26:AB29"/>
    <mergeCell ref="AC26:AC29"/>
    <mergeCell ref="AD26:AD29"/>
    <mergeCell ref="AE26:AE29"/>
    <mergeCell ref="V26:V29"/>
    <mergeCell ref="W26:W29"/>
    <mergeCell ref="X26:X29"/>
    <mergeCell ref="Y26:Y29"/>
    <mergeCell ref="Z26:Z29"/>
    <mergeCell ref="AG22:AG25"/>
    <mergeCell ref="AH22:AH25"/>
    <mergeCell ref="A26:A29"/>
    <mergeCell ref="B26:B29"/>
    <mergeCell ref="C26:C29"/>
    <mergeCell ref="D26:D29"/>
    <mergeCell ref="E26:E29"/>
    <mergeCell ref="F26:F29"/>
    <mergeCell ref="G26:G29"/>
    <mergeCell ref="H26:H29"/>
    <mergeCell ref="I26:I29"/>
    <mergeCell ref="J26:J29"/>
    <mergeCell ref="K26:K29"/>
    <mergeCell ref="L26:L29"/>
    <mergeCell ref="M26:M29"/>
    <mergeCell ref="U26:U29"/>
    <mergeCell ref="AB22:AB25"/>
    <mergeCell ref="AC22:AC25"/>
    <mergeCell ref="AD22:AD25"/>
    <mergeCell ref="AE22:AE25"/>
    <mergeCell ref="AF22:AF25"/>
    <mergeCell ref="W22:W25"/>
    <mergeCell ref="X22:X25"/>
    <mergeCell ref="Y22:Y25"/>
    <mergeCell ref="Z22:Z25"/>
    <mergeCell ref="AA22:AA25"/>
    <mergeCell ref="K22:K25"/>
    <mergeCell ref="L22:L25"/>
    <mergeCell ref="M22:M25"/>
    <mergeCell ref="U22:U25"/>
    <mergeCell ref="V22:V25"/>
    <mergeCell ref="F22:F25"/>
    <mergeCell ref="G22:G25"/>
    <mergeCell ref="H22:H25"/>
    <mergeCell ref="I22:I25"/>
    <mergeCell ref="J22:J25"/>
    <mergeCell ref="A22:A25"/>
    <mergeCell ref="B22:B25"/>
    <mergeCell ref="C22:C25"/>
    <mergeCell ref="D22:D25"/>
    <mergeCell ref="E22:E25"/>
    <mergeCell ref="AE13:AE15"/>
    <mergeCell ref="AF13:AF15"/>
    <mergeCell ref="AG13:AG15"/>
    <mergeCell ref="AH13:AH15"/>
    <mergeCell ref="AD19:AD21"/>
    <mergeCell ref="AE19:AE21"/>
    <mergeCell ref="AF19:AF21"/>
    <mergeCell ref="AG19:AG21"/>
    <mergeCell ref="AH19:AH21"/>
    <mergeCell ref="A19:A21"/>
    <mergeCell ref="B19:B21"/>
    <mergeCell ref="C19:C21"/>
    <mergeCell ref="D19:D21"/>
    <mergeCell ref="E19:E21"/>
    <mergeCell ref="F19:F21"/>
    <mergeCell ref="G19:G21"/>
    <mergeCell ref="H19:H21"/>
    <mergeCell ref="I19:I21"/>
    <mergeCell ref="J19:J21"/>
    <mergeCell ref="K19:K21"/>
    <mergeCell ref="L19:L21"/>
    <mergeCell ref="Z13:Z15"/>
    <mergeCell ref="AA13:AA15"/>
    <mergeCell ref="AB13:AB15"/>
    <mergeCell ref="AC13:AC15"/>
    <mergeCell ref="AD13:AD15"/>
    <mergeCell ref="U13:U15"/>
    <mergeCell ref="V13:V15"/>
    <mergeCell ref="W13:W15"/>
    <mergeCell ref="X13:X15"/>
    <mergeCell ref="Y13:Y15"/>
    <mergeCell ref="M19:M21"/>
    <mergeCell ref="U19:U21"/>
    <mergeCell ref="V19:V21"/>
    <mergeCell ref="W19:W21"/>
    <mergeCell ref="X19:X21"/>
    <mergeCell ref="Y19:Y21"/>
    <mergeCell ref="Z19:Z21"/>
    <mergeCell ref="AA19:AA21"/>
    <mergeCell ref="AB19:AB21"/>
    <mergeCell ref="AC19:AC21"/>
    <mergeCell ref="AF10:AF12"/>
    <mergeCell ref="AG10:AG12"/>
    <mergeCell ref="AH10:AH12"/>
    <mergeCell ref="A13:A15"/>
    <mergeCell ref="B13:B15"/>
    <mergeCell ref="C13:C15"/>
    <mergeCell ref="D13:D15"/>
    <mergeCell ref="E13:E15"/>
    <mergeCell ref="F13:F15"/>
    <mergeCell ref="G13:G15"/>
    <mergeCell ref="H13:H15"/>
    <mergeCell ref="I13:I15"/>
    <mergeCell ref="J13:J15"/>
    <mergeCell ref="K13:K15"/>
    <mergeCell ref="L13:L15"/>
    <mergeCell ref="M13:M15"/>
    <mergeCell ref="AA10:AA12"/>
    <mergeCell ref="AB10:AB12"/>
    <mergeCell ref="AC10:AC12"/>
    <mergeCell ref="AD10:AD12"/>
    <mergeCell ref="AE10:AE12"/>
    <mergeCell ref="V10:V12"/>
    <mergeCell ref="W10:W12"/>
    <mergeCell ref="X10:X12"/>
    <mergeCell ref="Y10:Y12"/>
    <mergeCell ref="Z10:Z12"/>
    <mergeCell ref="AG6:AG8"/>
    <mergeCell ref="AH6:AH8"/>
    <mergeCell ref="A10:A12"/>
    <mergeCell ref="B10:B12"/>
    <mergeCell ref="C10:C12"/>
    <mergeCell ref="D10:D12"/>
    <mergeCell ref="E10:E12"/>
    <mergeCell ref="F10:F12"/>
    <mergeCell ref="G10:G12"/>
    <mergeCell ref="H10:H12"/>
    <mergeCell ref="I10:I12"/>
    <mergeCell ref="J10:J12"/>
    <mergeCell ref="K10:K12"/>
    <mergeCell ref="L10:L12"/>
    <mergeCell ref="M10:M12"/>
    <mergeCell ref="U10:U12"/>
    <mergeCell ref="AB6:AB8"/>
    <mergeCell ref="AC6:AC8"/>
    <mergeCell ref="AD6:AD8"/>
    <mergeCell ref="AE6:AE8"/>
    <mergeCell ref="AF6:AF8"/>
    <mergeCell ref="W6:W8"/>
    <mergeCell ref="X6:X8"/>
    <mergeCell ref="Y6:Y8"/>
    <mergeCell ref="Z6:Z8"/>
    <mergeCell ref="AA6:AA8"/>
    <mergeCell ref="K6:K8"/>
    <mergeCell ref="L6:L8"/>
    <mergeCell ref="M6:M8"/>
    <mergeCell ref="U6:U8"/>
    <mergeCell ref="V6:V8"/>
    <mergeCell ref="F6:F8"/>
    <mergeCell ref="G6:G8"/>
    <mergeCell ref="H6:H8"/>
    <mergeCell ref="I6:I8"/>
    <mergeCell ref="J6:J8"/>
    <mergeCell ref="C6:C8"/>
    <mergeCell ref="B6:B8"/>
    <mergeCell ref="A6:A8"/>
    <mergeCell ref="D6:D8"/>
    <mergeCell ref="E6:E8"/>
    <mergeCell ref="A1:H1"/>
    <mergeCell ref="A2:I2"/>
    <mergeCell ref="A3:B3"/>
    <mergeCell ref="L4:R4"/>
    <mergeCell ref="A4:A5"/>
    <mergeCell ref="AA4:AA5"/>
    <mergeCell ref="C4:F4"/>
    <mergeCell ref="C5:D5"/>
    <mergeCell ref="E5:F5"/>
    <mergeCell ref="B4:B5"/>
    <mergeCell ref="G4:G5"/>
    <mergeCell ref="H4:H5"/>
    <mergeCell ref="I4:I5"/>
    <mergeCell ref="J4:J5"/>
    <mergeCell ref="K4:K5"/>
    <mergeCell ref="X4:Z4"/>
    <mergeCell ref="T4:T5"/>
    <mergeCell ref="S4:S5"/>
    <mergeCell ref="W4:W5"/>
  </mergeCells>
  <phoneticPr fontId="6" type="noConversion"/>
  <pageMargins left="0.31496062992125984" right="0.31496062992125984" top="0.15748031496062992" bottom="0.15748031496062992" header="0.31496062992125984" footer="0.31496062992125984"/>
  <pageSetup paperSize="8" scale="29" fitToHeight="0" orientation="portrait" r:id="rId1"/>
  <headerFooter differentOddEven="1" differentFirst="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177"/>
  <sheetViews>
    <sheetView view="pageBreakPreview" zoomScale="70" zoomScaleNormal="75" zoomScaleSheetLayoutView="70" workbookViewId="0">
      <pane xSplit="6" ySplit="5" topLeftCell="G6" activePane="bottomRight" state="frozen"/>
      <selection pane="topRight" activeCell="G1" sqref="G1"/>
      <selection pane="bottomLeft" activeCell="A6" sqref="A6"/>
      <selection pane="bottomRight" activeCell="N170" sqref="N170"/>
    </sheetView>
  </sheetViews>
  <sheetFormatPr defaultRowHeight="16.5" outlineLevelRow="1"/>
  <cols>
    <col min="1" max="2" width="6.625" style="2615" customWidth="1"/>
    <col min="3" max="3" width="28.75" style="2616" bestFit="1" customWidth="1"/>
    <col min="4" max="6" width="6.625" style="2616" customWidth="1"/>
    <col min="7" max="7" width="15.625" style="2615" customWidth="1"/>
    <col min="8" max="8" width="20.625" style="2615" customWidth="1"/>
    <col min="9" max="11" width="11.625" style="2615" customWidth="1"/>
    <col min="12" max="12" width="15.625" style="2615" customWidth="1"/>
    <col min="13" max="13" width="13.625" style="2615" customWidth="1"/>
    <col min="14" max="14" width="16.25" style="3772" customWidth="1"/>
    <col min="15" max="17" width="11.625" style="2615" customWidth="1"/>
    <col min="18" max="18" width="35.625" style="2615" customWidth="1"/>
    <col min="19" max="19" width="8.125" style="3540" customWidth="1"/>
    <col min="20" max="256" width="9" style="2615"/>
    <col min="257" max="258" width="6.625" style="2615" customWidth="1"/>
    <col min="259" max="259" width="28.75" style="2615" bestFit="1" customWidth="1"/>
    <col min="260" max="262" width="6.625" style="2615" customWidth="1"/>
    <col min="263" max="263" width="15.625" style="2615" customWidth="1"/>
    <col min="264" max="264" width="20.625" style="2615" customWidth="1"/>
    <col min="265" max="267" width="11.625" style="2615" customWidth="1"/>
    <col min="268" max="268" width="15.625" style="2615" customWidth="1"/>
    <col min="269" max="269" width="13.625" style="2615" customWidth="1"/>
    <col min="270" max="270" width="16.25" style="2615" customWidth="1"/>
    <col min="271" max="273" width="11.625" style="2615" customWidth="1"/>
    <col min="274" max="274" width="35.625" style="2615" customWidth="1"/>
    <col min="275" max="275" width="8.125" style="2615" customWidth="1"/>
    <col min="276" max="512" width="9" style="2615"/>
    <col min="513" max="514" width="6.625" style="2615" customWidth="1"/>
    <col min="515" max="515" width="28.75" style="2615" bestFit="1" customWidth="1"/>
    <col min="516" max="518" width="6.625" style="2615" customWidth="1"/>
    <col min="519" max="519" width="15.625" style="2615" customWidth="1"/>
    <col min="520" max="520" width="20.625" style="2615" customWidth="1"/>
    <col min="521" max="523" width="11.625" style="2615" customWidth="1"/>
    <col min="524" max="524" width="15.625" style="2615" customWidth="1"/>
    <col min="525" max="525" width="13.625" style="2615" customWidth="1"/>
    <col min="526" max="526" width="16.25" style="2615" customWidth="1"/>
    <col min="527" max="529" width="11.625" style="2615" customWidth="1"/>
    <col min="530" max="530" width="35.625" style="2615" customWidth="1"/>
    <col min="531" max="531" width="8.125" style="2615" customWidth="1"/>
    <col min="532" max="768" width="9" style="2615"/>
    <col min="769" max="770" width="6.625" style="2615" customWidth="1"/>
    <col min="771" max="771" width="28.75" style="2615" bestFit="1" customWidth="1"/>
    <col min="772" max="774" width="6.625" style="2615" customWidth="1"/>
    <col min="775" max="775" width="15.625" style="2615" customWidth="1"/>
    <col min="776" max="776" width="20.625" style="2615" customWidth="1"/>
    <col min="777" max="779" width="11.625" style="2615" customWidth="1"/>
    <col min="780" max="780" width="15.625" style="2615" customWidth="1"/>
    <col min="781" max="781" width="13.625" style="2615" customWidth="1"/>
    <col min="782" max="782" width="16.25" style="2615" customWidth="1"/>
    <col min="783" max="785" width="11.625" style="2615" customWidth="1"/>
    <col min="786" max="786" width="35.625" style="2615" customWidth="1"/>
    <col min="787" max="787" width="8.125" style="2615" customWidth="1"/>
    <col min="788" max="1024" width="9" style="2615"/>
    <col min="1025" max="1026" width="6.625" style="2615" customWidth="1"/>
    <col min="1027" max="1027" width="28.75" style="2615" bestFit="1" customWidth="1"/>
    <col min="1028" max="1030" width="6.625" style="2615" customWidth="1"/>
    <col min="1031" max="1031" width="15.625" style="2615" customWidth="1"/>
    <col min="1032" max="1032" width="20.625" style="2615" customWidth="1"/>
    <col min="1033" max="1035" width="11.625" style="2615" customWidth="1"/>
    <col min="1036" max="1036" width="15.625" style="2615" customWidth="1"/>
    <col min="1037" max="1037" width="13.625" style="2615" customWidth="1"/>
    <col min="1038" max="1038" width="16.25" style="2615" customWidth="1"/>
    <col min="1039" max="1041" width="11.625" style="2615" customWidth="1"/>
    <col min="1042" max="1042" width="35.625" style="2615" customWidth="1"/>
    <col min="1043" max="1043" width="8.125" style="2615" customWidth="1"/>
    <col min="1044" max="1280" width="9" style="2615"/>
    <col min="1281" max="1282" width="6.625" style="2615" customWidth="1"/>
    <col min="1283" max="1283" width="28.75" style="2615" bestFit="1" customWidth="1"/>
    <col min="1284" max="1286" width="6.625" style="2615" customWidth="1"/>
    <col min="1287" max="1287" width="15.625" style="2615" customWidth="1"/>
    <col min="1288" max="1288" width="20.625" style="2615" customWidth="1"/>
    <col min="1289" max="1291" width="11.625" style="2615" customWidth="1"/>
    <col min="1292" max="1292" width="15.625" style="2615" customWidth="1"/>
    <col min="1293" max="1293" width="13.625" style="2615" customWidth="1"/>
    <col min="1294" max="1294" width="16.25" style="2615" customWidth="1"/>
    <col min="1295" max="1297" width="11.625" style="2615" customWidth="1"/>
    <col min="1298" max="1298" width="35.625" style="2615" customWidth="1"/>
    <col min="1299" max="1299" width="8.125" style="2615" customWidth="1"/>
    <col min="1300" max="1536" width="9" style="2615"/>
    <col min="1537" max="1538" width="6.625" style="2615" customWidth="1"/>
    <col min="1539" max="1539" width="28.75" style="2615" bestFit="1" customWidth="1"/>
    <col min="1540" max="1542" width="6.625" style="2615" customWidth="1"/>
    <col min="1543" max="1543" width="15.625" style="2615" customWidth="1"/>
    <col min="1544" max="1544" width="20.625" style="2615" customWidth="1"/>
    <col min="1545" max="1547" width="11.625" style="2615" customWidth="1"/>
    <col min="1548" max="1548" width="15.625" style="2615" customWidth="1"/>
    <col min="1549" max="1549" width="13.625" style="2615" customWidth="1"/>
    <col min="1550" max="1550" width="16.25" style="2615" customWidth="1"/>
    <col min="1551" max="1553" width="11.625" style="2615" customWidth="1"/>
    <col min="1554" max="1554" width="35.625" style="2615" customWidth="1"/>
    <col min="1555" max="1555" width="8.125" style="2615" customWidth="1"/>
    <col min="1556" max="1792" width="9" style="2615"/>
    <col min="1793" max="1794" width="6.625" style="2615" customWidth="1"/>
    <col min="1795" max="1795" width="28.75" style="2615" bestFit="1" customWidth="1"/>
    <col min="1796" max="1798" width="6.625" style="2615" customWidth="1"/>
    <col min="1799" max="1799" width="15.625" style="2615" customWidth="1"/>
    <col min="1800" max="1800" width="20.625" style="2615" customWidth="1"/>
    <col min="1801" max="1803" width="11.625" style="2615" customWidth="1"/>
    <col min="1804" max="1804" width="15.625" style="2615" customWidth="1"/>
    <col min="1805" max="1805" width="13.625" style="2615" customWidth="1"/>
    <col min="1806" max="1806" width="16.25" style="2615" customWidth="1"/>
    <col min="1807" max="1809" width="11.625" style="2615" customWidth="1"/>
    <col min="1810" max="1810" width="35.625" style="2615" customWidth="1"/>
    <col min="1811" max="1811" width="8.125" style="2615" customWidth="1"/>
    <col min="1812" max="2048" width="9" style="2615"/>
    <col min="2049" max="2050" width="6.625" style="2615" customWidth="1"/>
    <col min="2051" max="2051" width="28.75" style="2615" bestFit="1" customWidth="1"/>
    <col min="2052" max="2054" width="6.625" style="2615" customWidth="1"/>
    <col min="2055" max="2055" width="15.625" style="2615" customWidth="1"/>
    <col min="2056" max="2056" width="20.625" style="2615" customWidth="1"/>
    <col min="2057" max="2059" width="11.625" style="2615" customWidth="1"/>
    <col min="2060" max="2060" width="15.625" style="2615" customWidth="1"/>
    <col min="2061" max="2061" width="13.625" style="2615" customWidth="1"/>
    <col min="2062" max="2062" width="16.25" style="2615" customWidth="1"/>
    <col min="2063" max="2065" width="11.625" style="2615" customWidth="1"/>
    <col min="2066" max="2066" width="35.625" style="2615" customWidth="1"/>
    <col min="2067" max="2067" width="8.125" style="2615" customWidth="1"/>
    <col min="2068" max="2304" width="9" style="2615"/>
    <col min="2305" max="2306" width="6.625" style="2615" customWidth="1"/>
    <col min="2307" max="2307" width="28.75" style="2615" bestFit="1" customWidth="1"/>
    <col min="2308" max="2310" width="6.625" style="2615" customWidth="1"/>
    <col min="2311" max="2311" width="15.625" style="2615" customWidth="1"/>
    <col min="2312" max="2312" width="20.625" style="2615" customWidth="1"/>
    <col min="2313" max="2315" width="11.625" style="2615" customWidth="1"/>
    <col min="2316" max="2316" width="15.625" style="2615" customWidth="1"/>
    <col min="2317" max="2317" width="13.625" style="2615" customWidth="1"/>
    <col min="2318" max="2318" width="16.25" style="2615" customWidth="1"/>
    <col min="2319" max="2321" width="11.625" style="2615" customWidth="1"/>
    <col min="2322" max="2322" width="35.625" style="2615" customWidth="1"/>
    <col min="2323" max="2323" width="8.125" style="2615" customWidth="1"/>
    <col min="2324" max="2560" width="9" style="2615"/>
    <col min="2561" max="2562" width="6.625" style="2615" customWidth="1"/>
    <col min="2563" max="2563" width="28.75" style="2615" bestFit="1" customWidth="1"/>
    <col min="2564" max="2566" width="6.625" style="2615" customWidth="1"/>
    <col min="2567" max="2567" width="15.625" style="2615" customWidth="1"/>
    <col min="2568" max="2568" width="20.625" style="2615" customWidth="1"/>
    <col min="2569" max="2571" width="11.625" style="2615" customWidth="1"/>
    <col min="2572" max="2572" width="15.625" style="2615" customWidth="1"/>
    <col min="2573" max="2573" width="13.625" style="2615" customWidth="1"/>
    <col min="2574" max="2574" width="16.25" style="2615" customWidth="1"/>
    <col min="2575" max="2577" width="11.625" style="2615" customWidth="1"/>
    <col min="2578" max="2578" width="35.625" style="2615" customWidth="1"/>
    <col min="2579" max="2579" width="8.125" style="2615" customWidth="1"/>
    <col min="2580" max="2816" width="9" style="2615"/>
    <col min="2817" max="2818" width="6.625" style="2615" customWidth="1"/>
    <col min="2819" max="2819" width="28.75" style="2615" bestFit="1" customWidth="1"/>
    <col min="2820" max="2822" width="6.625" style="2615" customWidth="1"/>
    <col min="2823" max="2823" width="15.625" style="2615" customWidth="1"/>
    <col min="2824" max="2824" width="20.625" style="2615" customWidth="1"/>
    <col min="2825" max="2827" width="11.625" style="2615" customWidth="1"/>
    <col min="2828" max="2828" width="15.625" style="2615" customWidth="1"/>
    <col min="2829" max="2829" width="13.625" style="2615" customWidth="1"/>
    <col min="2830" max="2830" width="16.25" style="2615" customWidth="1"/>
    <col min="2831" max="2833" width="11.625" style="2615" customWidth="1"/>
    <col min="2834" max="2834" width="35.625" style="2615" customWidth="1"/>
    <col min="2835" max="2835" width="8.125" style="2615" customWidth="1"/>
    <col min="2836" max="3072" width="9" style="2615"/>
    <col min="3073" max="3074" width="6.625" style="2615" customWidth="1"/>
    <col min="3075" max="3075" width="28.75" style="2615" bestFit="1" customWidth="1"/>
    <col min="3076" max="3078" width="6.625" style="2615" customWidth="1"/>
    <col min="3079" max="3079" width="15.625" style="2615" customWidth="1"/>
    <col min="3080" max="3080" width="20.625" style="2615" customWidth="1"/>
    <col min="3081" max="3083" width="11.625" style="2615" customWidth="1"/>
    <col min="3084" max="3084" width="15.625" style="2615" customWidth="1"/>
    <col min="3085" max="3085" width="13.625" style="2615" customWidth="1"/>
    <col min="3086" max="3086" width="16.25" style="2615" customWidth="1"/>
    <col min="3087" max="3089" width="11.625" style="2615" customWidth="1"/>
    <col min="3090" max="3090" width="35.625" style="2615" customWidth="1"/>
    <col min="3091" max="3091" width="8.125" style="2615" customWidth="1"/>
    <col min="3092" max="3328" width="9" style="2615"/>
    <col min="3329" max="3330" width="6.625" style="2615" customWidth="1"/>
    <col min="3331" max="3331" width="28.75" style="2615" bestFit="1" customWidth="1"/>
    <col min="3332" max="3334" width="6.625" style="2615" customWidth="1"/>
    <col min="3335" max="3335" width="15.625" style="2615" customWidth="1"/>
    <col min="3336" max="3336" width="20.625" style="2615" customWidth="1"/>
    <col min="3337" max="3339" width="11.625" style="2615" customWidth="1"/>
    <col min="3340" max="3340" width="15.625" style="2615" customWidth="1"/>
    <col min="3341" max="3341" width="13.625" style="2615" customWidth="1"/>
    <col min="3342" max="3342" width="16.25" style="2615" customWidth="1"/>
    <col min="3343" max="3345" width="11.625" style="2615" customWidth="1"/>
    <col min="3346" max="3346" width="35.625" style="2615" customWidth="1"/>
    <col min="3347" max="3347" width="8.125" style="2615" customWidth="1"/>
    <col min="3348" max="3584" width="9" style="2615"/>
    <col min="3585" max="3586" width="6.625" style="2615" customWidth="1"/>
    <col min="3587" max="3587" width="28.75" style="2615" bestFit="1" customWidth="1"/>
    <col min="3588" max="3590" width="6.625" style="2615" customWidth="1"/>
    <col min="3591" max="3591" width="15.625" style="2615" customWidth="1"/>
    <col min="3592" max="3592" width="20.625" style="2615" customWidth="1"/>
    <col min="3593" max="3595" width="11.625" style="2615" customWidth="1"/>
    <col min="3596" max="3596" width="15.625" style="2615" customWidth="1"/>
    <col min="3597" max="3597" width="13.625" style="2615" customWidth="1"/>
    <col min="3598" max="3598" width="16.25" style="2615" customWidth="1"/>
    <col min="3599" max="3601" width="11.625" style="2615" customWidth="1"/>
    <col min="3602" max="3602" width="35.625" style="2615" customWidth="1"/>
    <col min="3603" max="3603" width="8.125" style="2615" customWidth="1"/>
    <col min="3604" max="3840" width="9" style="2615"/>
    <col min="3841" max="3842" width="6.625" style="2615" customWidth="1"/>
    <col min="3843" max="3843" width="28.75" style="2615" bestFit="1" customWidth="1"/>
    <col min="3844" max="3846" width="6.625" style="2615" customWidth="1"/>
    <col min="3847" max="3847" width="15.625" style="2615" customWidth="1"/>
    <col min="3848" max="3848" width="20.625" style="2615" customWidth="1"/>
    <col min="3849" max="3851" width="11.625" style="2615" customWidth="1"/>
    <col min="3852" max="3852" width="15.625" style="2615" customWidth="1"/>
    <col min="3853" max="3853" width="13.625" style="2615" customWidth="1"/>
    <col min="3854" max="3854" width="16.25" style="2615" customWidth="1"/>
    <col min="3855" max="3857" width="11.625" style="2615" customWidth="1"/>
    <col min="3858" max="3858" width="35.625" style="2615" customWidth="1"/>
    <col min="3859" max="3859" width="8.125" style="2615" customWidth="1"/>
    <col min="3860" max="4096" width="9" style="2615"/>
    <col min="4097" max="4098" width="6.625" style="2615" customWidth="1"/>
    <col min="4099" max="4099" width="28.75" style="2615" bestFit="1" customWidth="1"/>
    <col min="4100" max="4102" width="6.625" style="2615" customWidth="1"/>
    <col min="4103" max="4103" width="15.625" style="2615" customWidth="1"/>
    <col min="4104" max="4104" width="20.625" style="2615" customWidth="1"/>
    <col min="4105" max="4107" width="11.625" style="2615" customWidth="1"/>
    <col min="4108" max="4108" width="15.625" style="2615" customWidth="1"/>
    <col min="4109" max="4109" width="13.625" style="2615" customWidth="1"/>
    <col min="4110" max="4110" width="16.25" style="2615" customWidth="1"/>
    <col min="4111" max="4113" width="11.625" style="2615" customWidth="1"/>
    <col min="4114" max="4114" width="35.625" style="2615" customWidth="1"/>
    <col min="4115" max="4115" width="8.125" style="2615" customWidth="1"/>
    <col min="4116" max="4352" width="9" style="2615"/>
    <col min="4353" max="4354" width="6.625" style="2615" customWidth="1"/>
    <col min="4355" max="4355" width="28.75" style="2615" bestFit="1" customWidth="1"/>
    <col min="4356" max="4358" width="6.625" style="2615" customWidth="1"/>
    <col min="4359" max="4359" width="15.625" style="2615" customWidth="1"/>
    <col min="4360" max="4360" width="20.625" style="2615" customWidth="1"/>
    <col min="4361" max="4363" width="11.625" style="2615" customWidth="1"/>
    <col min="4364" max="4364" width="15.625" style="2615" customWidth="1"/>
    <col min="4365" max="4365" width="13.625" style="2615" customWidth="1"/>
    <col min="4366" max="4366" width="16.25" style="2615" customWidth="1"/>
    <col min="4367" max="4369" width="11.625" style="2615" customWidth="1"/>
    <col min="4370" max="4370" width="35.625" style="2615" customWidth="1"/>
    <col min="4371" max="4371" width="8.125" style="2615" customWidth="1"/>
    <col min="4372" max="4608" width="9" style="2615"/>
    <col min="4609" max="4610" width="6.625" style="2615" customWidth="1"/>
    <col min="4611" max="4611" width="28.75" style="2615" bestFit="1" customWidth="1"/>
    <col min="4612" max="4614" width="6.625" style="2615" customWidth="1"/>
    <col min="4615" max="4615" width="15.625" style="2615" customWidth="1"/>
    <col min="4616" max="4616" width="20.625" style="2615" customWidth="1"/>
    <col min="4617" max="4619" width="11.625" style="2615" customWidth="1"/>
    <col min="4620" max="4620" width="15.625" style="2615" customWidth="1"/>
    <col min="4621" max="4621" width="13.625" style="2615" customWidth="1"/>
    <col min="4622" max="4622" width="16.25" style="2615" customWidth="1"/>
    <col min="4623" max="4625" width="11.625" style="2615" customWidth="1"/>
    <col min="4626" max="4626" width="35.625" style="2615" customWidth="1"/>
    <col min="4627" max="4627" width="8.125" style="2615" customWidth="1"/>
    <col min="4628" max="4864" width="9" style="2615"/>
    <col min="4865" max="4866" width="6.625" style="2615" customWidth="1"/>
    <col min="4867" max="4867" width="28.75" style="2615" bestFit="1" customWidth="1"/>
    <col min="4868" max="4870" width="6.625" style="2615" customWidth="1"/>
    <col min="4871" max="4871" width="15.625" style="2615" customWidth="1"/>
    <col min="4872" max="4872" width="20.625" style="2615" customWidth="1"/>
    <col min="4873" max="4875" width="11.625" style="2615" customWidth="1"/>
    <col min="4876" max="4876" width="15.625" style="2615" customWidth="1"/>
    <col min="4877" max="4877" width="13.625" style="2615" customWidth="1"/>
    <col min="4878" max="4878" width="16.25" style="2615" customWidth="1"/>
    <col min="4879" max="4881" width="11.625" style="2615" customWidth="1"/>
    <col min="4882" max="4882" width="35.625" style="2615" customWidth="1"/>
    <col min="4883" max="4883" width="8.125" style="2615" customWidth="1"/>
    <col min="4884" max="5120" width="9" style="2615"/>
    <col min="5121" max="5122" width="6.625" style="2615" customWidth="1"/>
    <col min="5123" max="5123" width="28.75" style="2615" bestFit="1" customWidth="1"/>
    <col min="5124" max="5126" width="6.625" style="2615" customWidth="1"/>
    <col min="5127" max="5127" width="15.625" style="2615" customWidth="1"/>
    <col min="5128" max="5128" width="20.625" style="2615" customWidth="1"/>
    <col min="5129" max="5131" width="11.625" style="2615" customWidth="1"/>
    <col min="5132" max="5132" width="15.625" style="2615" customWidth="1"/>
    <col min="5133" max="5133" width="13.625" style="2615" customWidth="1"/>
    <col min="5134" max="5134" width="16.25" style="2615" customWidth="1"/>
    <col min="5135" max="5137" width="11.625" style="2615" customWidth="1"/>
    <col min="5138" max="5138" width="35.625" style="2615" customWidth="1"/>
    <col min="5139" max="5139" width="8.125" style="2615" customWidth="1"/>
    <col min="5140" max="5376" width="9" style="2615"/>
    <col min="5377" max="5378" width="6.625" style="2615" customWidth="1"/>
    <col min="5379" max="5379" width="28.75" style="2615" bestFit="1" customWidth="1"/>
    <col min="5380" max="5382" width="6.625" style="2615" customWidth="1"/>
    <col min="5383" max="5383" width="15.625" style="2615" customWidth="1"/>
    <col min="5384" max="5384" width="20.625" style="2615" customWidth="1"/>
    <col min="5385" max="5387" width="11.625" style="2615" customWidth="1"/>
    <col min="5388" max="5388" width="15.625" style="2615" customWidth="1"/>
    <col min="5389" max="5389" width="13.625" style="2615" customWidth="1"/>
    <col min="5390" max="5390" width="16.25" style="2615" customWidth="1"/>
    <col min="5391" max="5393" width="11.625" style="2615" customWidth="1"/>
    <col min="5394" max="5394" width="35.625" style="2615" customWidth="1"/>
    <col min="5395" max="5395" width="8.125" style="2615" customWidth="1"/>
    <col min="5396" max="5632" width="9" style="2615"/>
    <col min="5633" max="5634" width="6.625" style="2615" customWidth="1"/>
    <col min="5635" max="5635" width="28.75" style="2615" bestFit="1" customWidth="1"/>
    <col min="5636" max="5638" width="6.625" style="2615" customWidth="1"/>
    <col min="5639" max="5639" width="15.625" style="2615" customWidth="1"/>
    <col min="5640" max="5640" width="20.625" style="2615" customWidth="1"/>
    <col min="5641" max="5643" width="11.625" style="2615" customWidth="1"/>
    <col min="5644" max="5644" width="15.625" style="2615" customWidth="1"/>
    <col min="5645" max="5645" width="13.625" style="2615" customWidth="1"/>
    <col min="5646" max="5646" width="16.25" style="2615" customWidth="1"/>
    <col min="5647" max="5649" width="11.625" style="2615" customWidth="1"/>
    <col min="5650" max="5650" width="35.625" style="2615" customWidth="1"/>
    <col min="5651" max="5651" width="8.125" style="2615" customWidth="1"/>
    <col min="5652" max="5888" width="9" style="2615"/>
    <col min="5889" max="5890" width="6.625" style="2615" customWidth="1"/>
    <col min="5891" max="5891" width="28.75" style="2615" bestFit="1" customWidth="1"/>
    <col min="5892" max="5894" width="6.625" style="2615" customWidth="1"/>
    <col min="5895" max="5895" width="15.625" style="2615" customWidth="1"/>
    <col min="5896" max="5896" width="20.625" style="2615" customWidth="1"/>
    <col min="5897" max="5899" width="11.625" style="2615" customWidth="1"/>
    <col min="5900" max="5900" width="15.625" style="2615" customWidth="1"/>
    <col min="5901" max="5901" width="13.625" style="2615" customWidth="1"/>
    <col min="5902" max="5902" width="16.25" style="2615" customWidth="1"/>
    <col min="5903" max="5905" width="11.625" style="2615" customWidth="1"/>
    <col min="5906" max="5906" width="35.625" style="2615" customWidth="1"/>
    <col min="5907" max="5907" width="8.125" style="2615" customWidth="1"/>
    <col min="5908" max="6144" width="9" style="2615"/>
    <col min="6145" max="6146" width="6.625" style="2615" customWidth="1"/>
    <col min="6147" max="6147" width="28.75" style="2615" bestFit="1" customWidth="1"/>
    <col min="6148" max="6150" width="6.625" style="2615" customWidth="1"/>
    <col min="6151" max="6151" width="15.625" style="2615" customWidth="1"/>
    <col min="6152" max="6152" width="20.625" style="2615" customWidth="1"/>
    <col min="6153" max="6155" width="11.625" style="2615" customWidth="1"/>
    <col min="6156" max="6156" width="15.625" style="2615" customWidth="1"/>
    <col min="6157" max="6157" width="13.625" style="2615" customWidth="1"/>
    <col min="6158" max="6158" width="16.25" style="2615" customWidth="1"/>
    <col min="6159" max="6161" width="11.625" style="2615" customWidth="1"/>
    <col min="6162" max="6162" width="35.625" style="2615" customWidth="1"/>
    <col min="6163" max="6163" width="8.125" style="2615" customWidth="1"/>
    <col min="6164" max="6400" width="9" style="2615"/>
    <col min="6401" max="6402" width="6.625" style="2615" customWidth="1"/>
    <col min="6403" max="6403" width="28.75" style="2615" bestFit="1" customWidth="1"/>
    <col min="6404" max="6406" width="6.625" style="2615" customWidth="1"/>
    <col min="6407" max="6407" width="15.625" style="2615" customWidth="1"/>
    <col min="6408" max="6408" width="20.625" style="2615" customWidth="1"/>
    <col min="6409" max="6411" width="11.625" style="2615" customWidth="1"/>
    <col min="6412" max="6412" width="15.625" style="2615" customWidth="1"/>
    <col min="6413" max="6413" width="13.625" style="2615" customWidth="1"/>
    <col min="6414" max="6414" width="16.25" style="2615" customWidth="1"/>
    <col min="6415" max="6417" width="11.625" style="2615" customWidth="1"/>
    <col min="6418" max="6418" width="35.625" style="2615" customWidth="1"/>
    <col min="6419" max="6419" width="8.125" style="2615" customWidth="1"/>
    <col min="6420" max="6656" width="9" style="2615"/>
    <col min="6657" max="6658" width="6.625" style="2615" customWidth="1"/>
    <col min="6659" max="6659" width="28.75" style="2615" bestFit="1" customWidth="1"/>
    <col min="6660" max="6662" width="6.625" style="2615" customWidth="1"/>
    <col min="6663" max="6663" width="15.625" style="2615" customWidth="1"/>
    <col min="6664" max="6664" width="20.625" style="2615" customWidth="1"/>
    <col min="6665" max="6667" width="11.625" style="2615" customWidth="1"/>
    <col min="6668" max="6668" width="15.625" style="2615" customWidth="1"/>
    <col min="6669" max="6669" width="13.625" style="2615" customWidth="1"/>
    <col min="6670" max="6670" width="16.25" style="2615" customWidth="1"/>
    <col min="6671" max="6673" width="11.625" style="2615" customWidth="1"/>
    <col min="6674" max="6674" width="35.625" style="2615" customWidth="1"/>
    <col min="6675" max="6675" width="8.125" style="2615" customWidth="1"/>
    <col min="6676" max="6912" width="9" style="2615"/>
    <col min="6913" max="6914" width="6.625" style="2615" customWidth="1"/>
    <col min="6915" max="6915" width="28.75" style="2615" bestFit="1" customWidth="1"/>
    <col min="6916" max="6918" width="6.625" style="2615" customWidth="1"/>
    <col min="6919" max="6919" width="15.625" style="2615" customWidth="1"/>
    <col min="6920" max="6920" width="20.625" style="2615" customWidth="1"/>
    <col min="6921" max="6923" width="11.625" style="2615" customWidth="1"/>
    <col min="6924" max="6924" width="15.625" style="2615" customWidth="1"/>
    <col min="6925" max="6925" width="13.625" style="2615" customWidth="1"/>
    <col min="6926" max="6926" width="16.25" style="2615" customWidth="1"/>
    <col min="6927" max="6929" width="11.625" style="2615" customWidth="1"/>
    <col min="6930" max="6930" width="35.625" style="2615" customWidth="1"/>
    <col min="6931" max="6931" width="8.125" style="2615" customWidth="1"/>
    <col min="6932" max="7168" width="9" style="2615"/>
    <col min="7169" max="7170" width="6.625" style="2615" customWidth="1"/>
    <col min="7171" max="7171" width="28.75" style="2615" bestFit="1" customWidth="1"/>
    <col min="7172" max="7174" width="6.625" style="2615" customWidth="1"/>
    <col min="7175" max="7175" width="15.625" style="2615" customWidth="1"/>
    <col min="7176" max="7176" width="20.625" style="2615" customWidth="1"/>
    <col min="7177" max="7179" width="11.625" style="2615" customWidth="1"/>
    <col min="7180" max="7180" width="15.625" style="2615" customWidth="1"/>
    <col min="7181" max="7181" width="13.625" style="2615" customWidth="1"/>
    <col min="7182" max="7182" width="16.25" style="2615" customWidth="1"/>
    <col min="7183" max="7185" width="11.625" style="2615" customWidth="1"/>
    <col min="7186" max="7186" width="35.625" style="2615" customWidth="1"/>
    <col min="7187" max="7187" width="8.125" style="2615" customWidth="1"/>
    <col min="7188" max="7424" width="9" style="2615"/>
    <col min="7425" max="7426" width="6.625" style="2615" customWidth="1"/>
    <col min="7427" max="7427" width="28.75" style="2615" bestFit="1" customWidth="1"/>
    <col min="7428" max="7430" width="6.625" style="2615" customWidth="1"/>
    <col min="7431" max="7431" width="15.625" style="2615" customWidth="1"/>
    <col min="7432" max="7432" width="20.625" style="2615" customWidth="1"/>
    <col min="7433" max="7435" width="11.625" style="2615" customWidth="1"/>
    <col min="7436" max="7436" width="15.625" style="2615" customWidth="1"/>
    <col min="7437" max="7437" width="13.625" style="2615" customWidth="1"/>
    <col min="7438" max="7438" width="16.25" style="2615" customWidth="1"/>
    <col min="7439" max="7441" width="11.625" style="2615" customWidth="1"/>
    <col min="7442" max="7442" width="35.625" style="2615" customWidth="1"/>
    <col min="7443" max="7443" width="8.125" style="2615" customWidth="1"/>
    <col min="7444" max="7680" width="9" style="2615"/>
    <col min="7681" max="7682" width="6.625" style="2615" customWidth="1"/>
    <col min="7683" max="7683" width="28.75" style="2615" bestFit="1" customWidth="1"/>
    <col min="7684" max="7686" width="6.625" style="2615" customWidth="1"/>
    <col min="7687" max="7687" width="15.625" style="2615" customWidth="1"/>
    <col min="7688" max="7688" width="20.625" style="2615" customWidth="1"/>
    <col min="7689" max="7691" width="11.625" style="2615" customWidth="1"/>
    <col min="7692" max="7692" width="15.625" style="2615" customWidth="1"/>
    <col min="7693" max="7693" width="13.625" style="2615" customWidth="1"/>
    <col min="7694" max="7694" width="16.25" style="2615" customWidth="1"/>
    <col min="7695" max="7697" width="11.625" style="2615" customWidth="1"/>
    <col min="7698" max="7698" width="35.625" style="2615" customWidth="1"/>
    <col min="7699" max="7699" width="8.125" style="2615" customWidth="1"/>
    <col min="7700" max="7936" width="9" style="2615"/>
    <col min="7937" max="7938" width="6.625" style="2615" customWidth="1"/>
    <col min="7939" max="7939" width="28.75" style="2615" bestFit="1" customWidth="1"/>
    <col min="7940" max="7942" width="6.625" style="2615" customWidth="1"/>
    <col min="7943" max="7943" width="15.625" style="2615" customWidth="1"/>
    <col min="7944" max="7944" width="20.625" style="2615" customWidth="1"/>
    <col min="7945" max="7947" width="11.625" style="2615" customWidth="1"/>
    <col min="7948" max="7948" width="15.625" style="2615" customWidth="1"/>
    <col min="7949" max="7949" width="13.625" style="2615" customWidth="1"/>
    <col min="7950" max="7950" width="16.25" style="2615" customWidth="1"/>
    <col min="7951" max="7953" width="11.625" style="2615" customWidth="1"/>
    <col min="7954" max="7954" width="35.625" style="2615" customWidth="1"/>
    <col min="7955" max="7955" width="8.125" style="2615" customWidth="1"/>
    <col min="7956" max="8192" width="9" style="2615"/>
    <col min="8193" max="8194" width="6.625" style="2615" customWidth="1"/>
    <col min="8195" max="8195" width="28.75" style="2615" bestFit="1" customWidth="1"/>
    <col min="8196" max="8198" width="6.625" style="2615" customWidth="1"/>
    <col min="8199" max="8199" width="15.625" style="2615" customWidth="1"/>
    <col min="8200" max="8200" width="20.625" style="2615" customWidth="1"/>
    <col min="8201" max="8203" width="11.625" style="2615" customWidth="1"/>
    <col min="8204" max="8204" width="15.625" style="2615" customWidth="1"/>
    <col min="8205" max="8205" width="13.625" style="2615" customWidth="1"/>
    <col min="8206" max="8206" width="16.25" style="2615" customWidth="1"/>
    <col min="8207" max="8209" width="11.625" style="2615" customWidth="1"/>
    <col min="8210" max="8210" width="35.625" style="2615" customWidth="1"/>
    <col min="8211" max="8211" width="8.125" style="2615" customWidth="1"/>
    <col min="8212" max="8448" width="9" style="2615"/>
    <col min="8449" max="8450" width="6.625" style="2615" customWidth="1"/>
    <col min="8451" max="8451" width="28.75" style="2615" bestFit="1" customWidth="1"/>
    <col min="8452" max="8454" width="6.625" style="2615" customWidth="1"/>
    <col min="8455" max="8455" width="15.625" style="2615" customWidth="1"/>
    <col min="8456" max="8456" width="20.625" style="2615" customWidth="1"/>
    <col min="8457" max="8459" width="11.625" style="2615" customWidth="1"/>
    <col min="8460" max="8460" width="15.625" style="2615" customWidth="1"/>
    <col min="8461" max="8461" width="13.625" style="2615" customWidth="1"/>
    <col min="8462" max="8462" width="16.25" style="2615" customWidth="1"/>
    <col min="8463" max="8465" width="11.625" style="2615" customWidth="1"/>
    <col min="8466" max="8466" width="35.625" style="2615" customWidth="1"/>
    <col min="8467" max="8467" width="8.125" style="2615" customWidth="1"/>
    <col min="8468" max="8704" width="9" style="2615"/>
    <col min="8705" max="8706" width="6.625" style="2615" customWidth="1"/>
    <col min="8707" max="8707" width="28.75" style="2615" bestFit="1" customWidth="1"/>
    <col min="8708" max="8710" width="6.625" style="2615" customWidth="1"/>
    <col min="8711" max="8711" width="15.625" style="2615" customWidth="1"/>
    <col min="8712" max="8712" width="20.625" style="2615" customWidth="1"/>
    <col min="8713" max="8715" width="11.625" style="2615" customWidth="1"/>
    <col min="8716" max="8716" width="15.625" style="2615" customWidth="1"/>
    <col min="8717" max="8717" width="13.625" style="2615" customWidth="1"/>
    <col min="8718" max="8718" width="16.25" style="2615" customWidth="1"/>
    <col min="8719" max="8721" width="11.625" style="2615" customWidth="1"/>
    <col min="8722" max="8722" width="35.625" style="2615" customWidth="1"/>
    <col min="8723" max="8723" width="8.125" style="2615" customWidth="1"/>
    <col min="8724" max="8960" width="9" style="2615"/>
    <col min="8961" max="8962" width="6.625" style="2615" customWidth="1"/>
    <col min="8963" max="8963" width="28.75" style="2615" bestFit="1" customWidth="1"/>
    <col min="8964" max="8966" width="6.625" style="2615" customWidth="1"/>
    <col min="8967" max="8967" width="15.625" style="2615" customWidth="1"/>
    <col min="8968" max="8968" width="20.625" style="2615" customWidth="1"/>
    <col min="8969" max="8971" width="11.625" style="2615" customWidth="1"/>
    <col min="8972" max="8972" width="15.625" style="2615" customWidth="1"/>
    <col min="8973" max="8973" width="13.625" style="2615" customWidth="1"/>
    <col min="8974" max="8974" width="16.25" style="2615" customWidth="1"/>
    <col min="8975" max="8977" width="11.625" style="2615" customWidth="1"/>
    <col min="8978" max="8978" width="35.625" style="2615" customWidth="1"/>
    <col min="8979" max="8979" width="8.125" style="2615" customWidth="1"/>
    <col min="8980" max="9216" width="9" style="2615"/>
    <col min="9217" max="9218" width="6.625" style="2615" customWidth="1"/>
    <col min="9219" max="9219" width="28.75" style="2615" bestFit="1" customWidth="1"/>
    <col min="9220" max="9222" width="6.625" style="2615" customWidth="1"/>
    <col min="9223" max="9223" width="15.625" style="2615" customWidth="1"/>
    <col min="9224" max="9224" width="20.625" style="2615" customWidth="1"/>
    <col min="9225" max="9227" width="11.625" style="2615" customWidth="1"/>
    <col min="9228" max="9228" width="15.625" style="2615" customWidth="1"/>
    <col min="9229" max="9229" width="13.625" style="2615" customWidth="1"/>
    <col min="9230" max="9230" width="16.25" style="2615" customWidth="1"/>
    <col min="9231" max="9233" width="11.625" style="2615" customWidth="1"/>
    <col min="9234" max="9234" width="35.625" style="2615" customWidth="1"/>
    <col min="9235" max="9235" width="8.125" style="2615" customWidth="1"/>
    <col min="9236" max="9472" width="9" style="2615"/>
    <col min="9473" max="9474" width="6.625" style="2615" customWidth="1"/>
    <col min="9475" max="9475" width="28.75" style="2615" bestFit="1" customWidth="1"/>
    <col min="9476" max="9478" width="6.625" style="2615" customWidth="1"/>
    <col min="9479" max="9479" width="15.625" style="2615" customWidth="1"/>
    <col min="9480" max="9480" width="20.625" style="2615" customWidth="1"/>
    <col min="9481" max="9483" width="11.625" style="2615" customWidth="1"/>
    <col min="9484" max="9484" width="15.625" style="2615" customWidth="1"/>
    <col min="9485" max="9485" width="13.625" style="2615" customWidth="1"/>
    <col min="9486" max="9486" width="16.25" style="2615" customWidth="1"/>
    <col min="9487" max="9489" width="11.625" style="2615" customWidth="1"/>
    <col min="9490" max="9490" width="35.625" style="2615" customWidth="1"/>
    <col min="9491" max="9491" width="8.125" style="2615" customWidth="1"/>
    <col min="9492" max="9728" width="9" style="2615"/>
    <col min="9729" max="9730" width="6.625" style="2615" customWidth="1"/>
    <col min="9731" max="9731" width="28.75" style="2615" bestFit="1" customWidth="1"/>
    <col min="9732" max="9734" width="6.625" style="2615" customWidth="1"/>
    <col min="9735" max="9735" width="15.625" style="2615" customWidth="1"/>
    <col min="9736" max="9736" width="20.625" style="2615" customWidth="1"/>
    <col min="9737" max="9739" width="11.625" style="2615" customWidth="1"/>
    <col min="9740" max="9740" width="15.625" style="2615" customWidth="1"/>
    <col min="9741" max="9741" width="13.625" style="2615" customWidth="1"/>
    <col min="9742" max="9742" width="16.25" style="2615" customWidth="1"/>
    <col min="9743" max="9745" width="11.625" style="2615" customWidth="1"/>
    <col min="9746" max="9746" width="35.625" style="2615" customWidth="1"/>
    <col min="9747" max="9747" width="8.125" style="2615" customWidth="1"/>
    <col min="9748" max="9984" width="9" style="2615"/>
    <col min="9985" max="9986" width="6.625" style="2615" customWidth="1"/>
    <col min="9987" max="9987" width="28.75" style="2615" bestFit="1" customWidth="1"/>
    <col min="9988" max="9990" width="6.625" style="2615" customWidth="1"/>
    <col min="9991" max="9991" width="15.625" style="2615" customWidth="1"/>
    <col min="9992" max="9992" width="20.625" style="2615" customWidth="1"/>
    <col min="9993" max="9995" width="11.625" style="2615" customWidth="1"/>
    <col min="9996" max="9996" width="15.625" style="2615" customWidth="1"/>
    <col min="9997" max="9997" width="13.625" style="2615" customWidth="1"/>
    <col min="9998" max="9998" width="16.25" style="2615" customWidth="1"/>
    <col min="9999" max="10001" width="11.625" style="2615" customWidth="1"/>
    <col min="10002" max="10002" width="35.625" style="2615" customWidth="1"/>
    <col min="10003" max="10003" width="8.125" style="2615" customWidth="1"/>
    <col min="10004" max="10240" width="9" style="2615"/>
    <col min="10241" max="10242" width="6.625" style="2615" customWidth="1"/>
    <col min="10243" max="10243" width="28.75" style="2615" bestFit="1" customWidth="1"/>
    <col min="10244" max="10246" width="6.625" style="2615" customWidth="1"/>
    <col min="10247" max="10247" width="15.625" style="2615" customWidth="1"/>
    <col min="10248" max="10248" width="20.625" style="2615" customWidth="1"/>
    <col min="10249" max="10251" width="11.625" style="2615" customWidth="1"/>
    <col min="10252" max="10252" width="15.625" style="2615" customWidth="1"/>
    <col min="10253" max="10253" width="13.625" style="2615" customWidth="1"/>
    <col min="10254" max="10254" width="16.25" style="2615" customWidth="1"/>
    <col min="10255" max="10257" width="11.625" style="2615" customWidth="1"/>
    <col min="10258" max="10258" width="35.625" style="2615" customWidth="1"/>
    <col min="10259" max="10259" width="8.125" style="2615" customWidth="1"/>
    <col min="10260" max="10496" width="9" style="2615"/>
    <col min="10497" max="10498" width="6.625" style="2615" customWidth="1"/>
    <col min="10499" max="10499" width="28.75" style="2615" bestFit="1" customWidth="1"/>
    <col min="10500" max="10502" width="6.625" style="2615" customWidth="1"/>
    <col min="10503" max="10503" width="15.625" style="2615" customWidth="1"/>
    <col min="10504" max="10504" width="20.625" style="2615" customWidth="1"/>
    <col min="10505" max="10507" width="11.625" style="2615" customWidth="1"/>
    <col min="10508" max="10508" width="15.625" style="2615" customWidth="1"/>
    <col min="10509" max="10509" width="13.625" style="2615" customWidth="1"/>
    <col min="10510" max="10510" width="16.25" style="2615" customWidth="1"/>
    <col min="10511" max="10513" width="11.625" style="2615" customWidth="1"/>
    <col min="10514" max="10514" width="35.625" style="2615" customWidth="1"/>
    <col min="10515" max="10515" width="8.125" style="2615" customWidth="1"/>
    <col min="10516" max="10752" width="9" style="2615"/>
    <col min="10753" max="10754" width="6.625" style="2615" customWidth="1"/>
    <col min="10755" max="10755" width="28.75" style="2615" bestFit="1" customWidth="1"/>
    <col min="10756" max="10758" width="6.625" style="2615" customWidth="1"/>
    <col min="10759" max="10759" width="15.625" style="2615" customWidth="1"/>
    <col min="10760" max="10760" width="20.625" style="2615" customWidth="1"/>
    <col min="10761" max="10763" width="11.625" style="2615" customWidth="1"/>
    <col min="10764" max="10764" width="15.625" style="2615" customWidth="1"/>
    <col min="10765" max="10765" width="13.625" style="2615" customWidth="1"/>
    <col min="10766" max="10766" width="16.25" style="2615" customWidth="1"/>
    <col min="10767" max="10769" width="11.625" style="2615" customWidth="1"/>
    <col min="10770" max="10770" width="35.625" style="2615" customWidth="1"/>
    <col min="10771" max="10771" width="8.125" style="2615" customWidth="1"/>
    <col min="10772" max="11008" width="9" style="2615"/>
    <col min="11009" max="11010" width="6.625" style="2615" customWidth="1"/>
    <col min="11011" max="11011" width="28.75" style="2615" bestFit="1" customWidth="1"/>
    <col min="11012" max="11014" width="6.625" style="2615" customWidth="1"/>
    <col min="11015" max="11015" width="15.625" style="2615" customWidth="1"/>
    <col min="11016" max="11016" width="20.625" style="2615" customWidth="1"/>
    <col min="11017" max="11019" width="11.625" style="2615" customWidth="1"/>
    <col min="11020" max="11020" width="15.625" style="2615" customWidth="1"/>
    <col min="11021" max="11021" width="13.625" style="2615" customWidth="1"/>
    <col min="11022" max="11022" width="16.25" style="2615" customWidth="1"/>
    <col min="11023" max="11025" width="11.625" style="2615" customWidth="1"/>
    <col min="11026" max="11026" width="35.625" style="2615" customWidth="1"/>
    <col min="11027" max="11027" width="8.125" style="2615" customWidth="1"/>
    <col min="11028" max="11264" width="9" style="2615"/>
    <col min="11265" max="11266" width="6.625" style="2615" customWidth="1"/>
    <col min="11267" max="11267" width="28.75" style="2615" bestFit="1" customWidth="1"/>
    <col min="11268" max="11270" width="6.625" style="2615" customWidth="1"/>
    <col min="11271" max="11271" width="15.625" style="2615" customWidth="1"/>
    <col min="11272" max="11272" width="20.625" style="2615" customWidth="1"/>
    <col min="11273" max="11275" width="11.625" style="2615" customWidth="1"/>
    <col min="11276" max="11276" width="15.625" style="2615" customWidth="1"/>
    <col min="11277" max="11277" width="13.625" style="2615" customWidth="1"/>
    <col min="11278" max="11278" width="16.25" style="2615" customWidth="1"/>
    <col min="11279" max="11281" width="11.625" style="2615" customWidth="1"/>
    <col min="11282" max="11282" width="35.625" style="2615" customWidth="1"/>
    <col min="11283" max="11283" width="8.125" style="2615" customWidth="1"/>
    <col min="11284" max="11520" width="9" style="2615"/>
    <col min="11521" max="11522" width="6.625" style="2615" customWidth="1"/>
    <col min="11523" max="11523" width="28.75" style="2615" bestFit="1" customWidth="1"/>
    <col min="11524" max="11526" width="6.625" style="2615" customWidth="1"/>
    <col min="11527" max="11527" width="15.625" style="2615" customWidth="1"/>
    <col min="11528" max="11528" width="20.625" style="2615" customWidth="1"/>
    <col min="11529" max="11531" width="11.625" style="2615" customWidth="1"/>
    <col min="11532" max="11532" width="15.625" style="2615" customWidth="1"/>
    <col min="11533" max="11533" width="13.625" style="2615" customWidth="1"/>
    <col min="11534" max="11534" width="16.25" style="2615" customWidth="1"/>
    <col min="11535" max="11537" width="11.625" style="2615" customWidth="1"/>
    <col min="11538" max="11538" width="35.625" style="2615" customWidth="1"/>
    <col min="11539" max="11539" width="8.125" style="2615" customWidth="1"/>
    <col min="11540" max="11776" width="9" style="2615"/>
    <col min="11777" max="11778" width="6.625" style="2615" customWidth="1"/>
    <col min="11779" max="11779" width="28.75" style="2615" bestFit="1" customWidth="1"/>
    <col min="11780" max="11782" width="6.625" style="2615" customWidth="1"/>
    <col min="11783" max="11783" width="15.625" style="2615" customWidth="1"/>
    <col min="11784" max="11784" width="20.625" style="2615" customWidth="1"/>
    <col min="11785" max="11787" width="11.625" style="2615" customWidth="1"/>
    <col min="11788" max="11788" width="15.625" style="2615" customWidth="1"/>
    <col min="11789" max="11789" width="13.625" style="2615" customWidth="1"/>
    <col min="11790" max="11790" width="16.25" style="2615" customWidth="1"/>
    <col min="11791" max="11793" width="11.625" style="2615" customWidth="1"/>
    <col min="11794" max="11794" width="35.625" style="2615" customWidth="1"/>
    <col min="11795" max="11795" width="8.125" style="2615" customWidth="1"/>
    <col min="11796" max="12032" width="9" style="2615"/>
    <col min="12033" max="12034" width="6.625" style="2615" customWidth="1"/>
    <col min="12035" max="12035" width="28.75" style="2615" bestFit="1" customWidth="1"/>
    <col min="12036" max="12038" width="6.625" style="2615" customWidth="1"/>
    <col min="12039" max="12039" width="15.625" style="2615" customWidth="1"/>
    <col min="12040" max="12040" width="20.625" style="2615" customWidth="1"/>
    <col min="12041" max="12043" width="11.625" style="2615" customWidth="1"/>
    <col min="12044" max="12044" width="15.625" style="2615" customWidth="1"/>
    <col min="12045" max="12045" width="13.625" style="2615" customWidth="1"/>
    <col min="12046" max="12046" width="16.25" style="2615" customWidth="1"/>
    <col min="12047" max="12049" width="11.625" style="2615" customWidth="1"/>
    <col min="12050" max="12050" width="35.625" style="2615" customWidth="1"/>
    <col min="12051" max="12051" width="8.125" style="2615" customWidth="1"/>
    <col min="12052" max="12288" width="9" style="2615"/>
    <col min="12289" max="12290" width="6.625" style="2615" customWidth="1"/>
    <col min="12291" max="12291" width="28.75" style="2615" bestFit="1" customWidth="1"/>
    <col min="12292" max="12294" width="6.625" style="2615" customWidth="1"/>
    <col min="12295" max="12295" width="15.625" style="2615" customWidth="1"/>
    <col min="12296" max="12296" width="20.625" style="2615" customWidth="1"/>
    <col min="12297" max="12299" width="11.625" style="2615" customWidth="1"/>
    <col min="12300" max="12300" width="15.625" style="2615" customWidth="1"/>
    <col min="12301" max="12301" width="13.625" style="2615" customWidth="1"/>
    <col min="12302" max="12302" width="16.25" style="2615" customWidth="1"/>
    <col min="12303" max="12305" width="11.625" style="2615" customWidth="1"/>
    <col min="12306" max="12306" width="35.625" style="2615" customWidth="1"/>
    <col min="12307" max="12307" width="8.125" style="2615" customWidth="1"/>
    <col min="12308" max="12544" width="9" style="2615"/>
    <col min="12545" max="12546" width="6.625" style="2615" customWidth="1"/>
    <col min="12547" max="12547" width="28.75" style="2615" bestFit="1" customWidth="1"/>
    <col min="12548" max="12550" width="6.625" style="2615" customWidth="1"/>
    <col min="12551" max="12551" width="15.625" style="2615" customWidth="1"/>
    <col min="12552" max="12552" width="20.625" style="2615" customWidth="1"/>
    <col min="12553" max="12555" width="11.625" style="2615" customWidth="1"/>
    <col min="12556" max="12556" width="15.625" style="2615" customWidth="1"/>
    <col min="12557" max="12557" width="13.625" style="2615" customWidth="1"/>
    <col min="12558" max="12558" width="16.25" style="2615" customWidth="1"/>
    <col min="12559" max="12561" width="11.625" style="2615" customWidth="1"/>
    <col min="12562" max="12562" width="35.625" style="2615" customWidth="1"/>
    <col min="12563" max="12563" width="8.125" style="2615" customWidth="1"/>
    <col min="12564" max="12800" width="9" style="2615"/>
    <col min="12801" max="12802" width="6.625" style="2615" customWidth="1"/>
    <col min="12803" max="12803" width="28.75" style="2615" bestFit="1" customWidth="1"/>
    <col min="12804" max="12806" width="6.625" style="2615" customWidth="1"/>
    <col min="12807" max="12807" width="15.625" style="2615" customWidth="1"/>
    <col min="12808" max="12808" width="20.625" style="2615" customWidth="1"/>
    <col min="12809" max="12811" width="11.625" style="2615" customWidth="1"/>
    <col min="12812" max="12812" width="15.625" style="2615" customWidth="1"/>
    <col min="12813" max="12813" width="13.625" style="2615" customWidth="1"/>
    <col min="12814" max="12814" width="16.25" style="2615" customWidth="1"/>
    <col min="12815" max="12817" width="11.625" style="2615" customWidth="1"/>
    <col min="12818" max="12818" width="35.625" style="2615" customWidth="1"/>
    <col min="12819" max="12819" width="8.125" style="2615" customWidth="1"/>
    <col min="12820" max="13056" width="9" style="2615"/>
    <col min="13057" max="13058" width="6.625" style="2615" customWidth="1"/>
    <col min="13059" max="13059" width="28.75" style="2615" bestFit="1" customWidth="1"/>
    <col min="13060" max="13062" width="6.625" style="2615" customWidth="1"/>
    <col min="13063" max="13063" width="15.625" style="2615" customWidth="1"/>
    <col min="13064" max="13064" width="20.625" style="2615" customWidth="1"/>
    <col min="13065" max="13067" width="11.625" style="2615" customWidth="1"/>
    <col min="13068" max="13068" width="15.625" style="2615" customWidth="1"/>
    <col min="13069" max="13069" width="13.625" style="2615" customWidth="1"/>
    <col min="13070" max="13070" width="16.25" style="2615" customWidth="1"/>
    <col min="13071" max="13073" width="11.625" style="2615" customWidth="1"/>
    <col min="13074" max="13074" width="35.625" style="2615" customWidth="1"/>
    <col min="13075" max="13075" width="8.125" style="2615" customWidth="1"/>
    <col min="13076" max="13312" width="9" style="2615"/>
    <col min="13313" max="13314" width="6.625" style="2615" customWidth="1"/>
    <col min="13315" max="13315" width="28.75" style="2615" bestFit="1" customWidth="1"/>
    <col min="13316" max="13318" width="6.625" style="2615" customWidth="1"/>
    <col min="13319" max="13319" width="15.625" style="2615" customWidth="1"/>
    <col min="13320" max="13320" width="20.625" style="2615" customWidth="1"/>
    <col min="13321" max="13323" width="11.625" style="2615" customWidth="1"/>
    <col min="13324" max="13324" width="15.625" style="2615" customWidth="1"/>
    <col min="13325" max="13325" width="13.625" style="2615" customWidth="1"/>
    <col min="13326" max="13326" width="16.25" style="2615" customWidth="1"/>
    <col min="13327" max="13329" width="11.625" style="2615" customWidth="1"/>
    <col min="13330" max="13330" width="35.625" style="2615" customWidth="1"/>
    <col min="13331" max="13331" width="8.125" style="2615" customWidth="1"/>
    <col min="13332" max="13568" width="9" style="2615"/>
    <col min="13569" max="13570" width="6.625" style="2615" customWidth="1"/>
    <col min="13571" max="13571" width="28.75" style="2615" bestFit="1" customWidth="1"/>
    <col min="13572" max="13574" width="6.625" style="2615" customWidth="1"/>
    <col min="13575" max="13575" width="15.625" style="2615" customWidth="1"/>
    <col min="13576" max="13576" width="20.625" style="2615" customWidth="1"/>
    <col min="13577" max="13579" width="11.625" style="2615" customWidth="1"/>
    <col min="13580" max="13580" width="15.625" style="2615" customWidth="1"/>
    <col min="13581" max="13581" width="13.625" style="2615" customWidth="1"/>
    <col min="13582" max="13582" width="16.25" style="2615" customWidth="1"/>
    <col min="13583" max="13585" width="11.625" style="2615" customWidth="1"/>
    <col min="13586" max="13586" width="35.625" style="2615" customWidth="1"/>
    <col min="13587" max="13587" width="8.125" style="2615" customWidth="1"/>
    <col min="13588" max="13824" width="9" style="2615"/>
    <col min="13825" max="13826" width="6.625" style="2615" customWidth="1"/>
    <col min="13827" max="13827" width="28.75" style="2615" bestFit="1" customWidth="1"/>
    <col min="13828" max="13830" width="6.625" style="2615" customWidth="1"/>
    <col min="13831" max="13831" width="15.625" style="2615" customWidth="1"/>
    <col min="13832" max="13832" width="20.625" style="2615" customWidth="1"/>
    <col min="13833" max="13835" width="11.625" style="2615" customWidth="1"/>
    <col min="13836" max="13836" width="15.625" style="2615" customWidth="1"/>
    <col min="13837" max="13837" width="13.625" style="2615" customWidth="1"/>
    <col min="13838" max="13838" width="16.25" style="2615" customWidth="1"/>
    <col min="13839" max="13841" width="11.625" style="2615" customWidth="1"/>
    <col min="13842" max="13842" width="35.625" style="2615" customWidth="1"/>
    <col min="13843" max="13843" width="8.125" style="2615" customWidth="1"/>
    <col min="13844" max="14080" width="9" style="2615"/>
    <col min="14081" max="14082" width="6.625" style="2615" customWidth="1"/>
    <col min="14083" max="14083" width="28.75" style="2615" bestFit="1" customWidth="1"/>
    <col min="14084" max="14086" width="6.625" style="2615" customWidth="1"/>
    <col min="14087" max="14087" width="15.625" style="2615" customWidth="1"/>
    <col min="14088" max="14088" width="20.625" style="2615" customWidth="1"/>
    <col min="14089" max="14091" width="11.625" style="2615" customWidth="1"/>
    <col min="14092" max="14092" width="15.625" style="2615" customWidth="1"/>
    <col min="14093" max="14093" width="13.625" style="2615" customWidth="1"/>
    <col min="14094" max="14094" width="16.25" style="2615" customWidth="1"/>
    <col min="14095" max="14097" width="11.625" style="2615" customWidth="1"/>
    <col min="14098" max="14098" width="35.625" style="2615" customWidth="1"/>
    <col min="14099" max="14099" width="8.125" style="2615" customWidth="1"/>
    <col min="14100" max="14336" width="9" style="2615"/>
    <col min="14337" max="14338" width="6.625" style="2615" customWidth="1"/>
    <col min="14339" max="14339" width="28.75" style="2615" bestFit="1" customWidth="1"/>
    <col min="14340" max="14342" width="6.625" style="2615" customWidth="1"/>
    <col min="14343" max="14343" width="15.625" style="2615" customWidth="1"/>
    <col min="14344" max="14344" width="20.625" style="2615" customWidth="1"/>
    <col min="14345" max="14347" width="11.625" style="2615" customWidth="1"/>
    <col min="14348" max="14348" width="15.625" style="2615" customWidth="1"/>
    <col min="14349" max="14349" width="13.625" style="2615" customWidth="1"/>
    <col min="14350" max="14350" width="16.25" style="2615" customWidth="1"/>
    <col min="14351" max="14353" width="11.625" style="2615" customWidth="1"/>
    <col min="14354" max="14354" width="35.625" style="2615" customWidth="1"/>
    <col min="14355" max="14355" width="8.125" style="2615" customWidth="1"/>
    <col min="14356" max="14592" width="9" style="2615"/>
    <col min="14593" max="14594" width="6.625" style="2615" customWidth="1"/>
    <col min="14595" max="14595" width="28.75" style="2615" bestFit="1" customWidth="1"/>
    <col min="14596" max="14598" width="6.625" style="2615" customWidth="1"/>
    <col min="14599" max="14599" width="15.625" style="2615" customWidth="1"/>
    <col min="14600" max="14600" width="20.625" style="2615" customWidth="1"/>
    <col min="14601" max="14603" width="11.625" style="2615" customWidth="1"/>
    <col min="14604" max="14604" width="15.625" style="2615" customWidth="1"/>
    <col min="14605" max="14605" width="13.625" style="2615" customWidth="1"/>
    <col min="14606" max="14606" width="16.25" style="2615" customWidth="1"/>
    <col min="14607" max="14609" width="11.625" style="2615" customWidth="1"/>
    <col min="14610" max="14610" width="35.625" style="2615" customWidth="1"/>
    <col min="14611" max="14611" width="8.125" style="2615" customWidth="1"/>
    <col min="14612" max="14848" width="9" style="2615"/>
    <col min="14849" max="14850" width="6.625" style="2615" customWidth="1"/>
    <col min="14851" max="14851" width="28.75" style="2615" bestFit="1" customWidth="1"/>
    <col min="14852" max="14854" width="6.625" style="2615" customWidth="1"/>
    <col min="14855" max="14855" width="15.625" style="2615" customWidth="1"/>
    <col min="14856" max="14856" width="20.625" style="2615" customWidth="1"/>
    <col min="14857" max="14859" width="11.625" style="2615" customWidth="1"/>
    <col min="14860" max="14860" width="15.625" style="2615" customWidth="1"/>
    <col min="14861" max="14861" width="13.625" style="2615" customWidth="1"/>
    <col min="14862" max="14862" width="16.25" style="2615" customWidth="1"/>
    <col min="14863" max="14865" width="11.625" style="2615" customWidth="1"/>
    <col min="14866" max="14866" width="35.625" style="2615" customWidth="1"/>
    <col min="14867" max="14867" width="8.125" style="2615" customWidth="1"/>
    <col min="14868" max="15104" width="9" style="2615"/>
    <col min="15105" max="15106" width="6.625" style="2615" customWidth="1"/>
    <col min="15107" max="15107" width="28.75" style="2615" bestFit="1" customWidth="1"/>
    <col min="15108" max="15110" width="6.625" style="2615" customWidth="1"/>
    <col min="15111" max="15111" width="15.625" style="2615" customWidth="1"/>
    <col min="15112" max="15112" width="20.625" style="2615" customWidth="1"/>
    <col min="15113" max="15115" width="11.625" style="2615" customWidth="1"/>
    <col min="15116" max="15116" width="15.625" style="2615" customWidth="1"/>
    <col min="15117" max="15117" width="13.625" style="2615" customWidth="1"/>
    <col min="15118" max="15118" width="16.25" style="2615" customWidth="1"/>
    <col min="15119" max="15121" width="11.625" style="2615" customWidth="1"/>
    <col min="15122" max="15122" width="35.625" style="2615" customWidth="1"/>
    <col min="15123" max="15123" width="8.125" style="2615" customWidth="1"/>
    <col min="15124" max="15360" width="9" style="2615"/>
    <col min="15361" max="15362" width="6.625" style="2615" customWidth="1"/>
    <col min="15363" max="15363" width="28.75" style="2615" bestFit="1" customWidth="1"/>
    <col min="15364" max="15366" width="6.625" style="2615" customWidth="1"/>
    <col min="15367" max="15367" width="15.625" style="2615" customWidth="1"/>
    <col min="15368" max="15368" width="20.625" style="2615" customWidth="1"/>
    <col min="15369" max="15371" width="11.625" style="2615" customWidth="1"/>
    <col min="15372" max="15372" width="15.625" style="2615" customWidth="1"/>
    <col min="15373" max="15373" width="13.625" style="2615" customWidth="1"/>
    <col min="15374" max="15374" width="16.25" style="2615" customWidth="1"/>
    <col min="15375" max="15377" width="11.625" style="2615" customWidth="1"/>
    <col min="15378" max="15378" width="35.625" style="2615" customWidth="1"/>
    <col min="15379" max="15379" width="8.125" style="2615" customWidth="1"/>
    <col min="15380" max="15616" width="9" style="2615"/>
    <col min="15617" max="15618" width="6.625" style="2615" customWidth="1"/>
    <col min="15619" max="15619" width="28.75" style="2615" bestFit="1" customWidth="1"/>
    <col min="15620" max="15622" width="6.625" style="2615" customWidth="1"/>
    <col min="15623" max="15623" width="15.625" style="2615" customWidth="1"/>
    <col min="15624" max="15624" width="20.625" style="2615" customWidth="1"/>
    <col min="15625" max="15627" width="11.625" style="2615" customWidth="1"/>
    <col min="15628" max="15628" width="15.625" style="2615" customWidth="1"/>
    <col min="15629" max="15629" width="13.625" style="2615" customWidth="1"/>
    <col min="15630" max="15630" width="16.25" style="2615" customWidth="1"/>
    <col min="15631" max="15633" width="11.625" style="2615" customWidth="1"/>
    <col min="15634" max="15634" width="35.625" style="2615" customWidth="1"/>
    <col min="15635" max="15635" width="8.125" style="2615" customWidth="1"/>
    <col min="15636" max="15872" width="9" style="2615"/>
    <col min="15873" max="15874" width="6.625" style="2615" customWidth="1"/>
    <col min="15875" max="15875" width="28.75" style="2615" bestFit="1" customWidth="1"/>
    <col min="15876" max="15878" width="6.625" style="2615" customWidth="1"/>
    <col min="15879" max="15879" width="15.625" style="2615" customWidth="1"/>
    <col min="15880" max="15880" width="20.625" style="2615" customWidth="1"/>
    <col min="15881" max="15883" width="11.625" style="2615" customWidth="1"/>
    <col min="15884" max="15884" width="15.625" style="2615" customWidth="1"/>
    <col min="15885" max="15885" width="13.625" style="2615" customWidth="1"/>
    <col min="15886" max="15886" width="16.25" style="2615" customWidth="1"/>
    <col min="15887" max="15889" width="11.625" style="2615" customWidth="1"/>
    <col min="15890" max="15890" width="35.625" style="2615" customWidth="1"/>
    <col min="15891" max="15891" width="8.125" style="2615" customWidth="1"/>
    <col min="15892" max="16128" width="9" style="2615"/>
    <col min="16129" max="16130" width="6.625" style="2615" customWidth="1"/>
    <col min="16131" max="16131" width="28.75" style="2615" bestFit="1" customWidth="1"/>
    <col min="16132" max="16134" width="6.625" style="2615" customWidth="1"/>
    <col min="16135" max="16135" width="15.625" style="2615" customWidth="1"/>
    <col min="16136" max="16136" width="20.625" style="2615" customWidth="1"/>
    <col min="16137" max="16139" width="11.625" style="2615" customWidth="1"/>
    <col min="16140" max="16140" width="15.625" style="2615" customWidth="1"/>
    <col min="16141" max="16141" width="13.625" style="2615" customWidth="1"/>
    <col min="16142" max="16142" width="16.25" style="2615" customWidth="1"/>
    <col min="16143" max="16145" width="11.625" style="2615" customWidth="1"/>
    <col min="16146" max="16146" width="35.625" style="2615" customWidth="1"/>
    <col min="16147" max="16147" width="8.125" style="2615" customWidth="1"/>
    <col min="16148" max="16384" width="9" style="2615"/>
  </cols>
  <sheetData>
    <row r="1" spans="1:19" ht="27.75" customHeight="1">
      <c r="A1" s="4566" t="s">
        <v>5169</v>
      </c>
      <c r="B1" s="4566"/>
      <c r="C1" s="4566"/>
      <c r="D1" s="4566"/>
      <c r="E1" s="4566"/>
      <c r="F1" s="4566"/>
      <c r="G1" s="4566"/>
      <c r="H1" s="4566"/>
      <c r="I1" s="4566"/>
      <c r="J1" s="4566"/>
      <c r="K1" s="4566"/>
      <c r="L1" s="4566"/>
      <c r="M1" s="4566"/>
      <c r="N1" s="4566"/>
      <c r="O1" s="4566"/>
      <c r="P1" s="4566"/>
      <c r="Q1" s="4566"/>
      <c r="R1" s="4566"/>
    </row>
    <row r="2" spans="1:19">
      <c r="A2" s="4567" t="s">
        <v>5170</v>
      </c>
      <c r="B2" s="4567"/>
      <c r="C2" s="4567"/>
      <c r="D2" s="4567"/>
      <c r="E2" s="4567"/>
      <c r="F2" s="4567"/>
      <c r="G2" s="4567"/>
      <c r="H2" s="4567"/>
      <c r="I2" s="4567"/>
      <c r="J2" s="4567"/>
      <c r="K2" s="4567"/>
      <c r="L2" s="4567"/>
      <c r="M2" s="4567"/>
      <c r="N2" s="4567"/>
      <c r="O2" s="4567"/>
      <c r="P2" s="4567"/>
      <c r="Q2" s="4567"/>
      <c r="R2" s="4567"/>
    </row>
    <row r="3" spans="1:19" ht="15.75" customHeight="1" thickBot="1">
      <c r="N3" s="3541"/>
      <c r="O3" s="3542"/>
      <c r="P3" s="3542"/>
      <c r="Q3" s="3542"/>
      <c r="R3" s="2619">
        <v>43432</v>
      </c>
    </row>
    <row r="4" spans="1:19" ht="24.95" customHeight="1">
      <c r="A4" s="6164" t="s">
        <v>5171</v>
      </c>
      <c r="B4" s="6166" t="s">
        <v>5172</v>
      </c>
      <c r="C4" s="6168" t="s">
        <v>5173</v>
      </c>
      <c r="D4" s="6170" t="s">
        <v>5174</v>
      </c>
      <c r="E4" s="6172" t="s">
        <v>5175</v>
      </c>
      <c r="F4" s="6172" t="s">
        <v>5176</v>
      </c>
      <c r="G4" s="6174" t="s">
        <v>5177</v>
      </c>
      <c r="H4" s="6175"/>
      <c r="I4" s="6153" t="s">
        <v>3337</v>
      </c>
      <c r="J4" s="6154"/>
      <c r="K4" s="6155"/>
      <c r="L4" s="3543" t="s">
        <v>5178</v>
      </c>
      <c r="M4" s="3543" t="s">
        <v>5179</v>
      </c>
      <c r="N4" s="3544" t="s">
        <v>5180</v>
      </c>
      <c r="O4" s="6153" t="s">
        <v>5181</v>
      </c>
      <c r="P4" s="6154"/>
      <c r="Q4" s="6155"/>
      <c r="R4" s="3545" t="s">
        <v>5182</v>
      </c>
    </row>
    <row r="5" spans="1:19" ht="24.95" customHeight="1">
      <c r="A5" s="6165"/>
      <c r="B5" s="6167"/>
      <c r="C5" s="6169"/>
      <c r="D5" s="6171"/>
      <c r="E5" s="6173"/>
      <c r="F5" s="6173"/>
      <c r="G5" s="6176"/>
      <c r="H5" s="6177"/>
      <c r="I5" s="3547" t="s">
        <v>770</v>
      </c>
      <c r="J5" s="3547" t="s">
        <v>771</v>
      </c>
      <c r="K5" s="3548" t="s">
        <v>5183</v>
      </c>
      <c r="L5" s="3547" t="s">
        <v>5184</v>
      </c>
      <c r="M5" s="3547" t="s">
        <v>5185</v>
      </c>
      <c r="N5" s="3548" t="s">
        <v>5186</v>
      </c>
      <c r="O5" s="3549" t="s">
        <v>5187</v>
      </c>
      <c r="P5" s="3550" t="s">
        <v>5188</v>
      </c>
      <c r="Q5" s="3551" t="s">
        <v>5189</v>
      </c>
      <c r="R5" s="3552"/>
    </row>
    <row r="6" spans="1:19" s="2656" customFormat="1" ht="30" customHeight="1">
      <c r="A6" s="3553">
        <v>1</v>
      </c>
      <c r="B6" s="3554">
        <v>10</v>
      </c>
      <c r="C6" s="3555" t="s">
        <v>5190</v>
      </c>
      <c r="D6" s="3556" t="s">
        <v>5191</v>
      </c>
      <c r="E6" s="3556">
        <v>3</v>
      </c>
      <c r="F6" s="3556">
        <v>1</v>
      </c>
      <c r="G6" s="6156" t="s">
        <v>5192</v>
      </c>
      <c r="H6" s="6157"/>
      <c r="I6" s="3557">
        <f>29-0.25</f>
        <v>28.75</v>
      </c>
      <c r="J6" s="3557">
        <v>61</v>
      </c>
      <c r="K6" s="3558">
        <v>23</v>
      </c>
      <c r="L6" s="3557">
        <f>L8+L9</f>
        <v>2762</v>
      </c>
      <c r="M6" s="3557">
        <f>E6*(L7+L9+L12)</f>
        <v>8862.2999999999993</v>
      </c>
      <c r="N6" s="3559" t="s">
        <v>5193</v>
      </c>
      <c r="O6" s="3560"/>
      <c r="P6" s="3561"/>
      <c r="Q6" s="3562"/>
      <c r="R6" s="3563" t="s">
        <v>5194</v>
      </c>
      <c r="S6" s="3564"/>
    </row>
    <row r="7" spans="1:19" s="2656" customFormat="1" ht="30" customHeight="1" outlineLevel="1">
      <c r="A7" s="3565"/>
      <c r="B7" s="3554"/>
      <c r="C7" s="3566"/>
      <c r="D7" s="3567"/>
      <c r="E7" s="3566"/>
      <c r="F7" s="3566"/>
      <c r="G7" s="6158" t="s">
        <v>5195</v>
      </c>
      <c r="H7" s="6159"/>
      <c r="I7" s="3568">
        <v>29</v>
      </c>
      <c r="J7" s="3568">
        <v>61</v>
      </c>
      <c r="K7" s="3568" t="s">
        <v>5196</v>
      </c>
      <c r="L7" s="3568">
        <f>I7*J7</f>
        <v>1769</v>
      </c>
      <c r="M7" s="3568"/>
      <c r="N7" s="3569"/>
      <c r="O7" s="3570"/>
      <c r="P7" s="3571"/>
      <c r="Q7" s="3572"/>
      <c r="R7" s="3573" t="s">
        <v>5197</v>
      </c>
      <c r="S7" s="3564"/>
    </row>
    <row r="8" spans="1:19" s="2656" customFormat="1" ht="30" customHeight="1" outlineLevel="1">
      <c r="A8" s="3565"/>
      <c r="B8" s="3554"/>
      <c r="C8" s="3566"/>
      <c r="D8" s="3567"/>
      <c r="E8" s="3566"/>
      <c r="F8" s="3566"/>
      <c r="G8" s="3574" t="s">
        <v>3388</v>
      </c>
      <c r="H8" s="3574" t="s">
        <v>5195</v>
      </c>
      <c r="I8" s="3575">
        <v>29</v>
      </c>
      <c r="J8" s="3575">
        <v>61</v>
      </c>
      <c r="K8" s="3575" t="s">
        <v>5196</v>
      </c>
      <c r="L8" s="3575">
        <f>I8*J8</f>
        <v>1769</v>
      </c>
      <c r="M8" s="3575"/>
      <c r="N8" s="3576"/>
      <c r="O8" s="3577"/>
      <c r="P8" s="3578"/>
      <c r="Q8" s="3579"/>
      <c r="R8" s="3580" t="s">
        <v>5198</v>
      </c>
      <c r="S8" s="3564"/>
    </row>
    <row r="9" spans="1:19" s="2656" customFormat="1" ht="30" customHeight="1">
      <c r="A9" s="3581"/>
      <c r="B9" s="3554"/>
      <c r="C9" s="3566"/>
      <c r="D9" s="3582"/>
      <c r="E9" s="3582"/>
      <c r="F9" s="3582">
        <v>2</v>
      </c>
      <c r="G9" s="6160" t="s">
        <v>5199</v>
      </c>
      <c r="H9" s="6161"/>
      <c r="I9" s="3583">
        <v>33.1</v>
      </c>
      <c r="J9" s="3583">
        <v>30</v>
      </c>
      <c r="K9" s="3584">
        <v>12</v>
      </c>
      <c r="L9" s="3583">
        <f>L11</f>
        <v>993</v>
      </c>
      <c r="M9" s="3583"/>
      <c r="N9" s="3585"/>
      <c r="O9" s="3586"/>
      <c r="P9" s="3587"/>
      <c r="Q9" s="3588"/>
      <c r="R9" s="3589" t="s">
        <v>5200</v>
      </c>
      <c r="S9" s="3564"/>
    </row>
    <row r="10" spans="1:19" s="2656" customFormat="1" ht="30" customHeight="1" outlineLevel="1">
      <c r="A10" s="3565"/>
      <c r="B10" s="3554"/>
      <c r="C10" s="3566"/>
      <c r="D10" s="3567"/>
      <c r="E10" s="3566"/>
      <c r="F10" s="3566"/>
      <c r="G10" s="2797" t="s">
        <v>5201</v>
      </c>
      <c r="H10" s="2797" t="s">
        <v>5202</v>
      </c>
      <c r="I10" s="3575" t="s">
        <v>5192</v>
      </c>
      <c r="J10" s="3575" t="s">
        <v>5192</v>
      </c>
      <c r="K10" s="3590" t="s">
        <v>5203</v>
      </c>
      <c r="L10" s="3575" t="s">
        <v>5192</v>
      </c>
      <c r="M10" s="3575"/>
      <c r="N10" s="3591"/>
      <c r="O10" s="3577"/>
      <c r="P10" s="3578"/>
      <c r="Q10" s="3579"/>
      <c r="R10" s="3580"/>
      <c r="S10" s="3564"/>
    </row>
    <row r="11" spans="1:19" s="2656" customFormat="1" ht="30" customHeight="1" outlineLevel="1">
      <c r="A11" s="3565"/>
      <c r="B11" s="3554"/>
      <c r="C11" s="3566"/>
      <c r="D11" s="3567"/>
      <c r="E11" s="3566"/>
      <c r="F11" s="3566"/>
      <c r="G11" s="2797" t="s">
        <v>5204</v>
      </c>
      <c r="H11" s="2797" t="s">
        <v>5205</v>
      </c>
      <c r="I11" s="3575">
        <v>33.1</v>
      </c>
      <c r="J11" s="3575">
        <v>30</v>
      </c>
      <c r="K11" s="3590" t="s">
        <v>5206</v>
      </c>
      <c r="L11" s="3575">
        <f>I11*J11</f>
        <v>993</v>
      </c>
      <c r="M11" s="3575"/>
      <c r="N11" s="3591"/>
      <c r="O11" s="3577"/>
      <c r="P11" s="3578"/>
      <c r="Q11" s="3579"/>
      <c r="R11" s="3580"/>
      <c r="S11" s="3564"/>
    </row>
    <row r="12" spans="1:19" s="2656" customFormat="1" ht="30" customHeight="1" outlineLevel="1">
      <c r="A12" s="3565"/>
      <c r="B12" s="3554"/>
      <c r="C12" s="3566"/>
      <c r="D12" s="3567"/>
      <c r="E12" s="3566"/>
      <c r="F12" s="3566"/>
      <c r="G12" s="2797" t="s">
        <v>1534</v>
      </c>
      <c r="H12" s="2797" t="s">
        <v>5207</v>
      </c>
      <c r="I12" s="3575">
        <f>5.65*2</f>
        <v>11.3</v>
      </c>
      <c r="J12" s="3575">
        <v>17</v>
      </c>
      <c r="K12" s="3575">
        <v>6.5</v>
      </c>
      <c r="L12" s="3575">
        <f>I12*J12</f>
        <v>192.10000000000002</v>
      </c>
      <c r="M12" s="3575"/>
      <c r="N12" s="3591"/>
      <c r="O12" s="3577"/>
      <c r="P12" s="3578"/>
      <c r="Q12" s="3579"/>
      <c r="R12" s="3580"/>
      <c r="S12" s="3564"/>
    </row>
    <row r="13" spans="1:19" s="2656" customFormat="1" ht="30" hidden="1" customHeight="1">
      <c r="A13" s="3565"/>
      <c r="B13" s="3554"/>
      <c r="C13" s="3566"/>
      <c r="D13" s="3567"/>
      <c r="E13" s="3566"/>
      <c r="F13" s="3566"/>
      <c r="G13" s="3592" t="s">
        <v>1534</v>
      </c>
      <c r="H13" s="3592" t="s">
        <v>5208</v>
      </c>
      <c r="I13" s="3593">
        <v>14.3</v>
      </c>
      <c r="J13" s="3593">
        <v>14</v>
      </c>
      <c r="K13" s="3593">
        <v>6.5</v>
      </c>
      <c r="L13" s="3593">
        <f>I13*J13</f>
        <v>200.20000000000002</v>
      </c>
      <c r="M13" s="3593"/>
      <c r="N13" s="3594"/>
      <c r="O13" s="3595"/>
      <c r="P13" s="3596"/>
      <c r="Q13" s="3597"/>
      <c r="R13" s="3598"/>
      <c r="S13" s="3564"/>
    </row>
    <row r="14" spans="1:19" s="2656" customFormat="1" ht="30" hidden="1" customHeight="1">
      <c r="A14" s="3565"/>
      <c r="B14" s="3554"/>
      <c r="C14" s="3567"/>
      <c r="D14" s="3567"/>
      <c r="E14" s="3566"/>
      <c r="F14" s="3566"/>
      <c r="G14" s="3599" t="s">
        <v>5192</v>
      </c>
      <c r="H14" s="3599" t="s">
        <v>4725</v>
      </c>
      <c r="I14" s="3600">
        <v>2.5</v>
      </c>
      <c r="J14" s="3600">
        <v>5</v>
      </c>
      <c r="K14" s="3600" t="s">
        <v>3940</v>
      </c>
      <c r="L14" s="3600">
        <f>I14*J14*3</f>
        <v>37.5</v>
      </c>
      <c r="M14" s="3600"/>
      <c r="N14" s="3601"/>
      <c r="O14" s="3602"/>
      <c r="P14" s="3603"/>
      <c r="Q14" s="3604"/>
      <c r="R14" s="3605"/>
      <c r="S14" s="3564"/>
    </row>
    <row r="15" spans="1:19" s="2656" customFormat="1" ht="30" hidden="1" customHeight="1">
      <c r="A15" s="3606"/>
      <c r="B15" s="3607"/>
      <c r="C15" s="3608"/>
      <c r="D15" s="3609"/>
      <c r="E15" s="3608"/>
      <c r="F15" s="3608"/>
      <c r="G15" s="6162" t="s">
        <v>5209</v>
      </c>
      <c r="H15" s="6163"/>
      <c r="I15" s="3610">
        <v>16.5</v>
      </c>
      <c r="J15" s="3610">
        <v>15</v>
      </c>
      <c r="K15" s="3611">
        <v>6</v>
      </c>
      <c r="L15" s="3610">
        <f>I15*J15</f>
        <v>247.5</v>
      </c>
      <c r="M15" s="3610"/>
      <c r="N15" s="3612"/>
      <c r="O15" s="3613"/>
      <c r="P15" s="3614"/>
      <c r="Q15" s="3615"/>
      <c r="R15" s="3616"/>
      <c r="S15" s="3564"/>
    </row>
    <row r="16" spans="1:19" s="2656" customFormat="1" ht="30" customHeight="1">
      <c r="A16" s="3617" t="s">
        <v>5210</v>
      </c>
      <c r="B16" s="3618" t="s">
        <v>5211</v>
      </c>
      <c r="C16" s="3555" t="s">
        <v>5212</v>
      </c>
      <c r="D16" s="3556" t="s">
        <v>5213</v>
      </c>
      <c r="E16" s="3556">
        <v>3</v>
      </c>
      <c r="F16" s="3556" t="s">
        <v>5192</v>
      </c>
      <c r="G16" s="6140" t="s">
        <v>5192</v>
      </c>
      <c r="H16" s="6141"/>
      <c r="I16" s="3619" t="s">
        <v>5214</v>
      </c>
      <c r="J16" s="3619">
        <v>68.7</v>
      </c>
      <c r="K16" s="3619" t="s">
        <v>5215</v>
      </c>
      <c r="L16" s="3620">
        <f>L17+L18</f>
        <v>1233</v>
      </c>
      <c r="M16" s="3620"/>
      <c r="N16" s="3621"/>
      <c r="O16" s="3622"/>
      <c r="P16" s="3623"/>
      <c r="Q16" s="3624"/>
      <c r="R16" s="3625"/>
      <c r="S16" s="3564"/>
    </row>
    <row r="17" spans="1:19" s="2656" customFormat="1" ht="30" customHeight="1" outlineLevel="1">
      <c r="A17" s="3626"/>
      <c r="B17" s="3627"/>
      <c r="C17" s="3567"/>
      <c r="D17" s="3567"/>
      <c r="E17" s="3582"/>
      <c r="F17" s="3567"/>
      <c r="G17" s="6149" t="s">
        <v>5216</v>
      </c>
      <c r="H17" s="6150"/>
      <c r="I17" s="3628" t="s">
        <v>5217</v>
      </c>
      <c r="J17" s="3628">
        <v>68.7</v>
      </c>
      <c r="K17" s="3628" t="s">
        <v>5218</v>
      </c>
      <c r="L17" s="3629">
        <v>1041</v>
      </c>
      <c r="M17" s="3629"/>
      <c r="N17" s="3630"/>
      <c r="O17" s="3631"/>
      <c r="P17" s="3632"/>
      <c r="Q17" s="3633"/>
      <c r="R17" s="3634"/>
      <c r="S17" s="3564"/>
    </row>
    <row r="18" spans="1:19" s="2656" customFormat="1" ht="30" customHeight="1" outlineLevel="1">
      <c r="A18" s="3626"/>
      <c r="B18" s="3627"/>
      <c r="C18" s="3567"/>
      <c r="D18" s="3567"/>
      <c r="E18" s="3582"/>
      <c r="F18" s="3567"/>
      <c r="G18" s="6149" t="s">
        <v>5219</v>
      </c>
      <c r="H18" s="6150"/>
      <c r="I18" s="3635">
        <v>13.5</v>
      </c>
      <c r="J18" s="3635">
        <v>15.3</v>
      </c>
      <c r="K18" s="3635"/>
      <c r="L18" s="3636">
        <v>192</v>
      </c>
      <c r="M18" s="3636"/>
      <c r="N18" s="3637"/>
      <c r="O18" s="3638"/>
      <c r="P18" s="3639"/>
      <c r="Q18" s="3640"/>
      <c r="R18" s="3641"/>
      <c r="S18" s="3564"/>
    </row>
    <row r="19" spans="1:19" s="2656" customFormat="1" ht="30" customHeight="1" outlineLevel="1">
      <c r="A19" s="3642"/>
      <c r="B19" s="3643"/>
      <c r="C19" s="3609"/>
      <c r="D19" s="3609"/>
      <c r="E19" s="3644"/>
      <c r="F19" s="3609"/>
      <c r="G19" s="6151" t="s">
        <v>5220</v>
      </c>
      <c r="H19" s="6152"/>
      <c r="I19" s="3645" t="s">
        <v>5192</v>
      </c>
      <c r="J19" s="3645" t="s">
        <v>5192</v>
      </c>
      <c r="K19" s="3645" t="s">
        <v>5221</v>
      </c>
      <c r="L19" s="3646"/>
      <c r="M19" s="3646"/>
      <c r="N19" s="3647"/>
      <c r="O19" s="3648"/>
      <c r="P19" s="3649"/>
      <c r="Q19" s="3650"/>
      <c r="R19" s="3651"/>
      <c r="S19" s="3564"/>
    </row>
    <row r="20" spans="1:19" s="2656" customFormat="1" ht="30" customHeight="1">
      <c r="A20" s="3617">
        <v>2</v>
      </c>
      <c r="B20" s="3618">
        <v>11</v>
      </c>
      <c r="C20" s="3555" t="s">
        <v>5222</v>
      </c>
      <c r="D20" s="3556" t="s">
        <v>5223</v>
      </c>
      <c r="E20" s="3556">
        <v>1</v>
      </c>
      <c r="F20" s="3556">
        <v>4</v>
      </c>
      <c r="G20" s="6135" t="s">
        <v>5192</v>
      </c>
      <c r="H20" s="6135"/>
      <c r="I20" s="3619">
        <v>22</v>
      </c>
      <c r="J20" s="3619">
        <v>37</v>
      </c>
      <c r="K20" s="3619">
        <v>24.6</v>
      </c>
      <c r="L20" s="3620">
        <f>L23</f>
        <v>769</v>
      </c>
      <c r="M20" s="3620">
        <f>L21+L23+L42+L35+L81+L67</f>
        <v>2961</v>
      </c>
      <c r="N20" s="3621" t="s">
        <v>5224</v>
      </c>
      <c r="O20" s="3652" t="s">
        <v>5225</v>
      </c>
      <c r="P20" s="3653" t="s">
        <v>5225</v>
      </c>
      <c r="Q20" s="3654" t="s">
        <v>5225</v>
      </c>
      <c r="R20" s="3655" t="s">
        <v>5226</v>
      </c>
      <c r="S20" s="3564"/>
    </row>
    <row r="21" spans="1:19" s="2656" customFormat="1" ht="30" customHeight="1">
      <c r="A21" s="3626"/>
      <c r="B21" s="3627"/>
      <c r="C21" s="3566"/>
      <c r="D21" s="3582"/>
      <c r="E21" s="3582"/>
      <c r="F21" s="3582"/>
      <c r="G21" s="3656" t="s">
        <v>22</v>
      </c>
      <c r="H21" s="3657"/>
      <c r="I21" s="3658"/>
      <c r="J21" s="3658"/>
      <c r="K21" s="3658"/>
      <c r="L21" s="3659">
        <f>SUM(L22:L22)</f>
        <v>0</v>
      </c>
      <c r="M21" s="3660"/>
      <c r="N21" s="3661"/>
      <c r="O21" s="3586"/>
      <c r="P21" s="3662"/>
      <c r="Q21" s="3663"/>
      <c r="R21" s="3589"/>
      <c r="S21" s="3564"/>
    </row>
    <row r="22" spans="1:19" s="2656" customFormat="1" ht="30" customHeight="1" outlineLevel="1">
      <c r="A22" s="3626"/>
      <c r="B22" s="3627"/>
      <c r="C22" s="3566"/>
      <c r="D22" s="3582"/>
      <c r="E22" s="3566"/>
      <c r="F22" s="3566"/>
      <c r="G22" s="2797" t="s">
        <v>5201</v>
      </c>
      <c r="H22" s="3664" t="s">
        <v>5192</v>
      </c>
      <c r="I22" s="3575"/>
      <c r="J22" s="3575"/>
      <c r="K22" s="3575"/>
      <c r="L22" s="3575">
        <f>I22*J22</f>
        <v>0</v>
      </c>
      <c r="M22" s="3575"/>
      <c r="N22" s="3591"/>
      <c r="O22" s="3577"/>
      <c r="P22" s="3665"/>
      <c r="Q22" s="3666"/>
      <c r="R22" s="3667"/>
      <c r="S22" s="3564"/>
    </row>
    <row r="23" spans="1:19" s="2656" customFormat="1" ht="30" customHeight="1">
      <c r="A23" s="3626"/>
      <c r="B23" s="3627"/>
      <c r="C23" s="3566"/>
      <c r="D23" s="3582"/>
      <c r="E23" s="3582"/>
      <c r="F23" s="3582"/>
      <c r="G23" s="3656" t="s">
        <v>3388</v>
      </c>
      <c r="H23" s="3657"/>
      <c r="I23" s="3658">
        <v>22</v>
      </c>
      <c r="J23" s="3658">
        <v>37</v>
      </c>
      <c r="K23" s="3658">
        <v>4.4000000000000004</v>
      </c>
      <c r="L23" s="3660">
        <f>32*22+5*13</f>
        <v>769</v>
      </c>
      <c r="M23" s="3660"/>
      <c r="N23" s="3661"/>
      <c r="O23" s="3586"/>
      <c r="P23" s="3662"/>
      <c r="Q23" s="3663"/>
      <c r="R23" s="3589"/>
      <c r="S23" s="3564"/>
    </row>
    <row r="24" spans="1:19" s="2656" customFormat="1" ht="30" customHeight="1" outlineLevel="1">
      <c r="A24" s="3626"/>
      <c r="B24" s="3627"/>
      <c r="C24" s="3566"/>
      <c r="D24" s="3582"/>
      <c r="E24" s="3566"/>
      <c r="F24" s="3566"/>
      <c r="G24" s="2797" t="s">
        <v>5204</v>
      </c>
      <c r="H24" s="2797" t="s">
        <v>5227</v>
      </c>
      <c r="I24" s="3575">
        <v>13</v>
      </c>
      <c r="J24" s="3575">
        <v>37</v>
      </c>
      <c r="K24" s="3575">
        <v>4.4000000000000004</v>
      </c>
      <c r="L24" s="3575">
        <f>I24*J24</f>
        <v>481</v>
      </c>
      <c r="M24" s="3575"/>
      <c r="N24" s="3591"/>
      <c r="O24" s="3577"/>
      <c r="P24" s="3665"/>
      <c r="Q24" s="3666"/>
      <c r="R24" s="3667"/>
      <c r="S24" s="3564"/>
    </row>
    <row r="25" spans="1:19" s="2656" customFormat="1" ht="30" customHeight="1" outlineLevel="1">
      <c r="A25" s="3626"/>
      <c r="B25" s="3627"/>
      <c r="C25" s="3566"/>
      <c r="D25" s="3582"/>
      <c r="E25" s="3566"/>
      <c r="F25" s="3566"/>
      <c r="G25" s="2797" t="s">
        <v>5204</v>
      </c>
      <c r="H25" s="2797" t="s">
        <v>5227</v>
      </c>
      <c r="I25" s="3668">
        <v>9</v>
      </c>
      <c r="J25" s="3668">
        <v>10.199999999999999</v>
      </c>
      <c r="K25" s="3575">
        <v>4.4000000000000004</v>
      </c>
      <c r="L25" s="3575">
        <f t="shared" ref="L25:L34" si="0">I25*J25</f>
        <v>91.8</v>
      </c>
      <c r="M25" s="3575"/>
      <c r="N25" s="3591"/>
      <c r="O25" s="3577"/>
      <c r="P25" s="3665"/>
      <c r="Q25" s="3666"/>
      <c r="R25" s="3667"/>
      <c r="S25" s="3564"/>
    </row>
    <row r="26" spans="1:19" s="2656" customFormat="1" ht="30" customHeight="1" outlineLevel="1">
      <c r="A26" s="3626"/>
      <c r="B26" s="3627"/>
      <c r="C26" s="3566"/>
      <c r="D26" s="3582"/>
      <c r="E26" s="3669"/>
      <c r="F26" s="3669"/>
      <c r="G26" s="2791" t="s">
        <v>5204</v>
      </c>
      <c r="H26" s="2791" t="s">
        <v>5228</v>
      </c>
      <c r="I26" s="3668">
        <v>4</v>
      </c>
      <c r="J26" s="3668">
        <v>7.2</v>
      </c>
      <c r="K26" s="3575">
        <v>4.4000000000000004</v>
      </c>
      <c r="L26" s="3670">
        <f t="shared" si="0"/>
        <v>28.8</v>
      </c>
      <c r="M26" s="3670"/>
      <c r="N26" s="3671"/>
      <c r="O26" s="3577"/>
      <c r="P26" s="3578"/>
      <c r="Q26" s="3579"/>
      <c r="R26" s="3667" t="s">
        <v>5229</v>
      </c>
      <c r="S26" s="3564"/>
    </row>
    <row r="27" spans="1:19" s="2656" customFormat="1" ht="30" customHeight="1" outlineLevel="1">
      <c r="A27" s="3626"/>
      <c r="B27" s="3627"/>
      <c r="C27" s="3566"/>
      <c r="D27" s="3582"/>
      <c r="E27" s="3669"/>
      <c r="F27" s="3669"/>
      <c r="G27" s="2791" t="s">
        <v>5204</v>
      </c>
      <c r="H27" s="2791" t="s">
        <v>5230</v>
      </c>
      <c r="I27" s="3668">
        <v>2.4</v>
      </c>
      <c r="J27" s="3668">
        <v>3</v>
      </c>
      <c r="K27" s="3575">
        <v>4.4000000000000004</v>
      </c>
      <c r="L27" s="3670">
        <f t="shared" si="0"/>
        <v>7.1999999999999993</v>
      </c>
      <c r="M27" s="3670"/>
      <c r="N27" s="3671"/>
      <c r="O27" s="3577"/>
      <c r="P27" s="3578"/>
      <c r="Q27" s="3579"/>
      <c r="R27" s="3667"/>
      <c r="S27" s="3564"/>
    </row>
    <row r="28" spans="1:19" s="2656" customFormat="1" ht="30" customHeight="1" outlineLevel="1">
      <c r="A28" s="3626"/>
      <c r="B28" s="3627"/>
      <c r="C28" s="3566"/>
      <c r="D28" s="3582"/>
      <c r="E28" s="3669"/>
      <c r="F28" s="3669"/>
      <c r="G28" s="2791" t="s">
        <v>5204</v>
      </c>
      <c r="H28" s="2791" t="s">
        <v>5231</v>
      </c>
      <c r="I28" s="3668">
        <v>3</v>
      </c>
      <c r="J28" s="3668">
        <v>4</v>
      </c>
      <c r="K28" s="3575">
        <v>4.4000000000000004</v>
      </c>
      <c r="L28" s="3668">
        <f t="shared" si="0"/>
        <v>12</v>
      </c>
      <c r="M28" s="3668"/>
      <c r="N28" s="3671"/>
      <c r="O28" s="3577"/>
      <c r="P28" s="3578"/>
      <c r="Q28" s="3579"/>
      <c r="R28" s="3667"/>
      <c r="S28" s="3564"/>
    </row>
    <row r="29" spans="1:19" s="2656" customFormat="1" ht="30" customHeight="1" outlineLevel="1">
      <c r="A29" s="3626"/>
      <c r="B29" s="3627"/>
      <c r="C29" s="3566"/>
      <c r="D29" s="3582"/>
      <c r="E29" s="3669"/>
      <c r="F29" s="3669"/>
      <c r="G29" s="2791" t="s">
        <v>5204</v>
      </c>
      <c r="H29" s="2791" t="s">
        <v>5232</v>
      </c>
      <c r="I29" s="3668">
        <v>7</v>
      </c>
      <c r="J29" s="3668">
        <v>2.7</v>
      </c>
      <c r="K29" s="3575">
        <v>4.4000000000000004</v>
      </c>
      <c r="L29" s="3670">
        <f t="shared" si="0"/>
        <v>18.900000000000002</v>
      </c>
      <c r="M29" s="3672"/>
      <c r="N29" s="3591"/>
      <c r="O29" s="3673" t="s">
        <v>5225</v>
      </c>
      <c r="P29" s="3578"/>
      <c r="Q29" s="3579"/>
      <c r="R29" s="3667"/>
      <c r="S29" s="3564"/>
    </row>
    <row r="30" spans="1:19" s="2656" customFormat="1" ht="30" customHeight="1" outlineLevel="1">
      <c r="A30" s="3626"/>
      <c r="B30" s="3627"/>
      <c r="C30" s="3566"/>
      <c r="D30" s="3582"/>
      <c r="E30" s="3669"/>
      <c r="F30" s="3669"/>
      <c r="G30" s="2791" t="s">
        <v>5233</v>
      </c>
      <c r="H30" s="2791" t="s">
        <v>5234</v>
      </c>
      <c r="I30" s="3668">
        <v>7</v>
      </c>
      <c r="J30" s="3668">
        <v>3.3</v>
      </c>
      <c r="K30" s="3575">
        <v>4.4000000000000004</v>
      </c>
      <c r="L30" s="3670">
        <f t="shared" si="0"/>
        <v>23.099999999999998</v>
      </c>
      <c r="M30" s="3670"/>
      <c r="N30" s="3671"/>
      <c r="O30" s="3673" t="s">
        <v>5225</v>
      </c>
      <c r="P30" s="3578"/>
      <c r="Q30" s="3579"/>
      <c r="R30" s="3667"/>
      <c r="S30" s="3564"/>
    </row>
    <row r="31" spans="1:19" s="2656" customFormat="1" ht="30" customHeight="1" outlineLevel="1">
      <c r="A31" s="3626"/>
      <c r="B31" s="3627"/>
      <c r="C31" s="3566"/>
      <c r="D31" s="3582"/>
      <c r="E31" s="3566"/>
      <c r="F31" s="3566"/>
      <c r="G31" s="2791" t="s">
        <v>5233</v>
      </c>
      <c r="H31" s="2791" t="s">
        <v>5235</v>
      </c>
      <c r="I31" s="3668">
        <v>9</v>
      </c>
      <c r="J31" s="3668">
        <v>2.8</v>
      </c>
      <c r="K31" s="3575">
        <v>4.4000000000000004</v>
      </c>
      <c r="L31" s="3575">
        <f t="shared" si="0"/>
        <v>25.2</v>
      </c>
      <c r="M31" s="3575"/>
      <c r="N31" s="3591"/>
      <c r="O31" s="3577"/>
      <c r="P31" s="3665"/>
      <c r="Q31" s="3666"/>
      <c r="R31" s="3580"/>
      <c r="S31" s="3564"/>
    </row>
    <row r="32" spans="1:19" s="2656" customFormat="1" ht="30" customHeight="1" outlineLevel="1">
      <c r="A32" s="3626"/>
      <c r="B32" s="3627"/>
      <c r="C32" s="3566"/>
      <c r="D32" s="3582"/>
      <c r="E32" s="3566"/>
      <c r="F32" s="3566"/>
      <c r="G32" s="2791" t="s">
        <v>5233</v>
      </c>
      <c r="H32" s="2791" t="s">
        <v>5236</v>
      </c>
      <c r="I32" s="3668">
        <v>7</v>
      </c>
      <c r="J32" s="3668">
        <v>2.8</v>
      </c>
      <c r="K32" s="3575">
        <v>4.4000000000000004</v>
      </c>
      <c r="L32" s="3575">
        <f t="shared" si="0"/>
        <v>19.599999999999998</v>
      </c>
      <c r="M32" s="3668"/>
      <c r="N32" s="3671"/>
      <c r="O32" s="3577"/>
      <c r="P32" s="3665"/>
      <c r="Q32" s="3666"/>
      <c r="R32" s="3580"/>
      <c r="S32" s="3564"/>
    </row>
    <row r="33" spans="1:19" s="2656" customFormat="1" ht="30" customHeight="1" outlineLevel="1">
      <c r="A33" s="3626"/>
      <c r="B33" s="3627"/>
      <c r="C33" s="3566"/>
      <c r="D33" s="3582"/>
      <c r="E33" s="3566"/>
      <c r="F33" s="3566"/>
      <c r="G33" s="2791" t="s">
        <v>5233</v>
      </c>
      <c r="H33" s="2791" t="s">
        <v>5237</v>
      </c>
      <c r="I33" s="3668">
        <v>3</v>
      </c>
      <c r="J33" s="3668">
        <v>6.2</v>
      </c>
      <c r="K33" s="3575">
        <v>4.4000000000000004</v>
      </c>
      <c r="L33" s="3575">
        <f t="shared" si="0"/>
        <v>18.600000000000001</v>
      </c>
      <c r="M33" s="3668"/>
      <c r="N33" s="3671"/>
      <c r="O33" s="3577"/>
      <c r="P33" s="3665"/>
      <c r="Q33" s="3666"/>
      <c r="R33" s="3580"/>
      <c r="S33" s="3564"/>
    </row>
    <row r="34" spans="1:19" s="2656" customFormat="1" ht="30" customHeight="1" outlineLevel="1">
      <c r="A34" s="3626"/>
      <c r="B34" s="3627"/>
      <c r="C34" s="3566"/>
      <c r="D34" s="3582"/>
      <c r="E34" s="3566"/>
      <c r="F34" s="3566"/>
      <c r="G34" s="2797" t="s">
        <v>5233</v>
      </c>
      <c r="H34" s="2797" t="s">
        <v>5238</v>
      </c>
      <c r="I34" s="3575">
        <v>2</v>
      </c>
      <c r="J34" s="3575">
        <v>19</v>
      </c>
      <c r="K34" s="3575">
        <v>4.4000000000000004</v>
      </c>
      <c r="L34" s="3575">
        <f t="shared" si="0"/>
        <v>38</v>
      </c>
      <c r="M34" s="3575"/>
      <c r="N34" s="3591"/>
      <c r="O34" s="3577"/>
      <c r="P34" s="3665"/>
      <c r="Q34" s="3666"/>
      <c r="R34" s="3580"/>
      <c r="S34" s="3564"/>
    </row>
    <row r="35" spans="1:19" s="2656" customFormat="1" ht="30" customHeight="1">
      <c r="A35" s="3626"/>
      <c r="B35" s="3627"/>
      <c r="C35" s="3566"/>
      <c r="D35" s="3582"/>
      <c r="E35" s="3582"/>
      <c r="F35" s="3582"/>
      <c r="G35" s="3656" t="s">
        <v>1534</v>
      </c>
      <c r="H35" s="3657"/>
      <c r="I35" s="3658">
        <v>22</v>
      </c>
      <c r="J35" s="3658">
        <v>37</v>
      </c>
      <c r="K35" s="3658">
        <v>5.8</v>
      </c>
      <c r="L35" s="3660">
        <f>32*22+5*13</f>
        <v>769</v>
      </c>
      <c r="M35" s="3660"/>
      <c r="N35" s="3661"/>
      <c r="O35" s="3586"/>
      <c r="P35" s="3662"/>
      <c r="Q35" s="3663"/>
      <c r="R35" s="3589"/>
      <c r="S35" s="3564"/>
    </row>
    <row r="36" spans="1:19" s="2656" customFormat="1" ht="30" customHeight="1" outlineLevel="1">
      <c r="A36" s="3626"/>
      <c r="B36" s="3627"/>
      <c r="C36" s="3566"/>
      <c r="D36" s="3582"/>
      <c r="E36" s="3582"/>
      <c r="F36" s="3582"/>
      <c r="G36" s="2753" t="s">
        <v>1534</v>
      </c>
      <c r="H36" s="2791" t="s">
        <v>5239</v>
      </c>
      <c r="I36" s="3668">
        <v>22</v>
      </c>
      <c r="J36" s="3668">
        <v>37</v>
      </c>
      <c r="K36" s="3575">
        <v>5.8</v>
      </c>
      <c r="L36" s="3668">
        <f>13*37+2*32+7*(2.7+7.5+2.7)-1.3*2.7</f>
        <v>631.79</v>
      </c>
      <c r="M36" s="3668"/>
      <c r="N36" s="3671"/>
      <c r="O36" s="3577"/>
      <c r="P36" s="3665"/>
      <c r="Q36" s="3666"/>
      <c r="R36" s="3580"/>
      <c r="S36" s="3564"/>
    </row>
    <row r="37" spans="1:19" s="2656" customFormat="1" ht="30" customHeight="1" outlineLevel="1">
      <c r="A37" s="3626"/>
      <c r="B37" s="3627"/>
      <c r="C37" s="3566"/>
      <c r="D37" s="3582"/>
      <c r="E37" s="3582"/>
      <c r="F37" s="3582"/>
      <c r="G37" s="2753" t="s">
        <v>1534</v>
      </c>
      <c r="H37" s="2791" t="s">
        <v>5240</v>
      </c>
      <c r="I37" s="3668">
        <v>7</v>
      </c>
      <c r="J37" s="3668">
        <v>10.5</v>
      </c>
      <c r="K37" s="3575">
        <v>5.8</v>
      </c>
      <c r="L37" s="3575">
        <f t="shared" ref="L37:L95" si="1">I37*J37</f>
        <v>73.5</v>
      </c>
      <c r="M37" s="3668"/>
      <c r="N37" s="3671"/>
      <c r="O37" s="3577"/>
      <c r="P37" s="3665"/>
      <c r="Q37" s="3666"/>
      <c r="R37" s="3580"/>
      <c r="S37" s="3564"/>
    </row>
    <row r="38" spans="1:19" s="2656" customFormat="1" ht="30" customHeight="1" outlineLevel="1">
      <c r="A38" s="3626"/>
      <c r="B38" s="3627"/>
      <c r="C38" s="3566"/>
      <c r="D38" s="3582"/>
      <c r="E38" s="3582"/>
      <c r="F38" s="3582"/>
      <c r="G38" s="2797" t="s">
        <v>1534</v>
      </c>
      <c r="H38" s="2797" t="s">
        <v>5241</v>
      </c>
      <c r="I38" s="3668">
        <v>7</v>
      </c>
      <c r="J38" s="3668">
        <v>2.8</v>
      </c>
      <c r="K38" s="3575">
        <v>5.8</v>
      </c>
      <c r="L38" s="3575">
        <f t="shared" si="1"/>
        <v>19.599999999999998</v>
      </c>
      <c r="M38" s="3575"/>
      <c r="N38" s="3591"/>
      <c r="O38" s="3577"/>
      <c r="P38" s="3665"/>
      <c r="Q38" s="3666"/>
      <c r="R38" s="3580"/>
      <c r="S38" s="3564"/>
    </row>
    <row r="39" spans="1:19" s="2656" customFormat="1" ht="30" customHeight="1" outlineLevel="1">
      <c r="A39" s="3626"/>
      <c r="B39" s="3627"/>
      <c r="C39" s="3566"/>
      <c r="D39" s="3582"/>
      <c r="E39" s="3566"/>
      <c r="F39" s="3566"/>
      <c r="G39" s="2797" t="s">
        <v>1534</v>
      </c>
      <c r="H39" s="2797" t="s">
        <v>5242</v>
      </c>
      <c r="I39" s="3668">
        <v>7</v>
      </c>
      <c r="J39" s="3668">
        <v>2.8</v>
      </c>
      <c r="K39" s="3575">
        <v>5.8</v>
      </c>
      <c r="L39" s="3575">
        <f t="shared" si="1"/>
        <v>19.599999999999998</v>
      </c>
      <c r="M39" s="3575"/>
      <c r="N39" s="3591"/>
      <c r="O39" s="3577"/>
      <c r="P39" s="3665"/>
      <c r="Q39" s="3666"/>
      <c r="R39" s="3580"/>
      <c r="S39" s="3564"/>
    </row>
    <row r="40" spans="1:19" s="2656" customFormat="1" ht="30" customHeight="1" outlineLevel="1">
      <c r="A40" s="3626"/>
      <c r="B40" s="3627"/>
      <c r="C40" s="3566"/>
      <c r="D40" s="3582"/>
      <c r="E40" s="3566"/>
      <c r="F40" s="3566"/>
      <c r="G40" s="2797" t="s">
        <v>1534</v>
      </c>
      <c r="H40" s="2791" t="s">
        <v>5243</v>
      </c>
      <c r="I40" s="3668">
        <v>2.25</v>
      </c>
      <c r="J40" s="3668">
        <v>3</v>
      </c>
      <c r="K40" s="3575">
        <v>5.8</v>
      </c>
      <c r="L40" s="3575">
        <f t="shared" si="1"/>
        <v>6.75</v>
      </c>
      <c r="M40" s="3668"/>
      <c r="N40" s="3671"/>
      <c r="O40" s="3577"/>
      <c r="P40" s="3665"/>
      <c r="Q40" s="3666"/>
      <c r="R40" s="3580"/>
      <c r="S40" s="3564"/>
    </row>
    <row r="41" spans="1:19" s="2656" customFormat="1" ht="30" customHeight="1" outlineLevel="1">
      <c r="A41" s="3626"/>
      <c r="B41" s="3627"/>
      <c r="C41" s="3566"/>
      <c r="D41" s="3582"/>
      <c r="E41" s="3566"/>
      <c r="F41" s="3566"/>
      <c r="G41" s="2797" t="s">
        <v>1534</v>
      </c>
      <c r="H41" s="2791" t="s">
        <v>5244</v>
      </c>
      <c r="I41" s="3668">
        <v>4</v>
      </c>
      <c r="J41" s="3668">
        <v>2</v>
      </c>
      <c r="K41" s="3575">
        <v>5.8</v>
      </c>
      <c r="L41" s="3575">
        <f t="shared" si="1"/>
        <v>8</v>
      </c>
      <c r="M41" s="3668"/>
      <c r="N41" s="3671"/>
      <c r="O41" s="3577"/>
      <c r="P41" s="3665"/>
      <c r="Q41" s="3666"/>
      <c r="R41" s="3580"/>
      <c r="S41" s="3564"/>
    </row>
    <row r="42" spans="1:19" s="2656" customFormat="1" ht="30" customHeight="1">
      <c r="A42" s="3626"/>
      <c r="B42" s="3627"/>
      <c r="C42" s="3566"/>
      <c r="D42" s="3582"/>
      <c r="E42" s="3582"/>
      <c r="F42" s="3582"/>
      <c r="G42" s="3656" t="s">
        <v>1535</v>
      </c>
      <c r="H42" s="3657"/>
      <c r="I42" s="3658">
        <v>22</v>
      </c>
      <c r="J42" s="3658">
        <v>32</v>
      </c>
      <c r="K42" s="3658">
        <v>6.1</v>
      </c>
      <c r="L42" s="3659">
        <f t="shared" si="1"/>
        <v>704</v>
      </c>
      <c r="M42" s="3660"/>
      <c r="N42" s="3661"/>
      <c r="O42" s="3586"/>
      <c r="P42" s="3662"/>
      <c r="Q42" s="3663"/>
      <c r="R42" s="3589"/>
      <c r="S42" s="3564"/>
    </row>
    <row r="43" spans="1:19" s="2656" customFormat="1" ht="30" customHeight="1" outlineLevel="1">
      <c r="A43" s="3626"/>
      <c r="B43" s="3627"/>
      <c r="C43" s="3566"/>
      <c r="D43" s="3582"/>
      <c r="E43" s="3582"/>
      <c r="F43" s="3582"/>
      <c r="G43" s="2797" t="s">
        <v>1535</v>
      </c>
      <c r="H43" s="2791" t="s">
        <v>5245</v>
      </c>
      <c r="I43" s="3575">
        <v>7</v>
      </c>
      <c r="J43" s="3674">
        <v>5.0999999999999996</v>
      </c>
      <c r="K43" s="3575">
        <v>6.1</v>
      </c>
      <c r="L43" s="3575">
        <f t="shared" si="1"/>
        <v>35.699999999999996</v>
      </c>
      <c r="M43" s="3674"/>
      <c r="N43" s="3675"/>
      <c r="O43" s="3577"/>
      <c r="P43" s="3665"/>
      <c r="Q43" s="3666"/>
      <c r="R43" s="3580"/>
      <c r="S43" s="3564"/>
    </row>
    <row r="44" spans="1:19" s="2656" customFormat="1" ht="30" customHeight="1" outlineLevel="1">
      <c r="A44" s="3626"/>
      <c r="B44" s="3627"/>
      <c r="C44" s="3566"/>
      <c r="D44" s="3582"/>
      <c r="E44" s="3566"/>
      <c r="F44" s="3566"/>
      <c r="G44" s="2797" t="s">
        <v>1535</v>
      </c>
      <c r="H44" s="2797" t="s">
        <v>5232</v>
      </c>
      <c r="I44" s="3668">
        <v>7</v>
      </c>
      <c r="J44" s="3668">
        <v>2.7</v>
      </c>
      <c r="K44" s="3575">
        <v>6.1</v>
      </c>
      <c r="L44" s="3575">
        <f t="shared" si="1"/>
        <v>18.900000000000002</v>
      </c>
      <c r="M44" s="3674"/>
      <c r="N44" s="3675"/>
      <c r="O44" s="3673" t="s">
        <v>5225</v>
      </c>
      <c r="P44" s="3665"/>
      <c r="Q44" s="3666"/>
      <c r="R44" s="3580"/>
      <c r="S44" s="3564"/>
    </row>
    <row r="45" spans="1:19" s="2656" customFormat="1" ht="30" customHeight="1" outlineLevel="1">
      <c r="A45" s="3626"/>
      <c r="B45" s="3627"/>
      <c r="C45" s="3566"/>
      <c r="D45" s="3582"/>
      <c r="E45" s="3566"/>
      <c r="F45" s="3566"/>
      <c r="G45" s="2797" t="s">
        <v>1535</v>
      </c>
      <c r="H45" s="2791" t="s">
        <v>5234</v>
      </c>
      <c r="I45" s="3668">
        <v>7</v>
      </c>
      <c r="J45" s="3668">
        <v>3.3</v>
      </c>
      <c r="K45" s="3575">
        <v>6.1</v>
      </c>
      <c r="L45" s="3575">
        <f t="shared" si="1"/>
        <v>23.099999999999998</v>
      </c>
      <c r="M45" s="3674"/>
      <c r="N45" s="3675"/>
      <c r="O45" s="3673" t="s">
        <v>5246</v>
      </c>
      <c r="P45" s="3665"/>
      <c r="Q45" s="3666"/>
      <c r="R45" s="3580"/>
      <c r="S45" s="3564"/>
    </row>
    <row r="46" spans="1:19" s="2656" customFormat="1" ht="30" customHeight="1" outlineLevel="1">
      <c r="A46" s="3626"/>
      <c r="B46" s="3627"/>
      <c r="C46" s="3566"/>
      <c r="D46" s="3582"/>
      <c r="E46" s="3566"/>
      <c r="F46" s="3566"/>
      <c r="G46" s="2797" t="s">
        <v>1535</v>
      </c>
      <c r="H46" s="2797" t="s">
        <v>5247</v>
      </c>
      <c r="I46" s="3575">
        <v>7</v>
      </c>
      <c r="J46" s="3575">
        <v>3</v>
      </c>
      <c r="K46" s="3575">
        <v>6.1</v>
      </c>
      <c r="L46" s="3575">
        <f>I46*J46</f>
        <v>21</v>
      </c>
      <c r="M46" s="3674"/>
      <c r="N46" s="3675"/>
      <c r="O46" s="3673"/>
      <c r="P46" s="3676" t="s">
        <v>5248</v>
      </c>
      <c r="Q46" s="3666"/>
      <c r="R46" s="3580"/>
      <c r="S46" s="3564"/>
    </row>
    <row r="47" spans="1:19" s="2656" customFormat="1" ht="30" customHeight="1" outlineLevel="1">
      <c r="A47" s="3626"/>
      <c r="B47" s="3627"/>
      <c r="C47" s="3566"/>
      <c r="D47" s="3582"/>
      <c r="E47" s="3566"/>
      <c r="F47" s="3566"/>
      <c r="G47" s="2797" t="s">
        <v>1535</v>
      </c>
      <c r="H47" s="2791" t="s">
        <v>5249</v>
      </c>
      <c r="I47" s="3575">
        <v>7</v>
      </c>
      <c r="J47" s="3575">
        <v>4.2</v>
      </c>
      <c r="K47" s="3575">
        <v>6.1</v>
      </c>
      <c r="L47" s="3575">
        <f>I47*J47</f>
        <v>29.400000000000002</v>
      </c>
      <c r="M47" s="3575"/>
      <c r="N47" s="3591"/>
      <c r="O47" s="3673"/>
      <c r="P47" s="3676" t="s">
        <v>5248</v>
      </c>
      <c r="Q47" s="3666"/>
      <c r="R47" s="3580"/>
      <c r="S47" s="3564"/>
    </row>
    <row r="48" spans="1:19" s="2656" customFormat="1" ht="30" customHeight="1" outlineLevel="1">
      <c r="A48" s="3626"/>
      <c r="B48" s="3627"/>
      <c r="C48" s="3566"/>
      <c r="D48" s="3582"/>
      <c r="E48" s="3566"/>
      <c r="F48" s="3566"/>
      <c r="G48" s="2797" t="s">
        <v>1535</v>
      </c>
      <c r="H48" s="2791" t="s">
        <v>5250</v>
      </c>
      <c r="I48" s="3668">
        <v>2.4</v>
      </c>
      <c r="J48" s="3668">
        <v>1.5</v>
      </c>
      <c r="K48" s="3575">
        <v>6.1</v>
      </c>
      <c r="L48" s="3575">
        <f t="shared" si="1"/>
        <v>3.5999999999999996</v>
      </c>
      <c r="M48" s="3674"/>
      <c r="N48" s="3675"/>
      <c r="O48" s="3673"/>
      <c r="P48" s="3665"/>
      <c r="Q48" s="3666"/>
      <c r="R48" s="3580"/>
      <c r="S48" s="3564"/>
    </row>
    <row r="49" spans="1:19" s="2656" customFormat="1" ht="30" customHeight="1" outlineLevel="1">
      <c r="A49" s="3626"/>
      <c r="B49" s="3627"/>
      <c r="C49" s="3566"/>
      <c r="D49" s="3582"/>
      <c r="E49" s="3566"/>
      <c r="F49" s="3566"/>
      <c r="G49" s="2797" t="s">
        <v>1535</v>
      </c>
      <c r="H49" s="2791" t="s">
        <v>5251</v>
      </c>
      <c r="I49" s="3668">
        <v>7</v>
      </c>
      <c r="J49" s="3668">
        <v>2.8</v>
      </c>
      <c r="K49" s="3575">
        <v>6.1</v>
      </c>
      <c r="L49" s="3575">
        <f t="shared" si="1"/>
        <v>19.599999999999998</v>
      </c>
      <c r="M49" s="3674"/>
      <c r="N49" s="3675"/>
      <c r="O49" s="3577"/>
      <c r="P49" s="3665"/>
      <c r="Q49" s="3666"/>
      <c r="R49" s="3580"/>
      <c r="S49" s="3564"/>
    </row>
    <row r="50" spans="1:19" s="2656" customFormat="1" ht="30" customHeight="1" outlineLevel="1">
      <c r="A50" s="3626"/>
      <c r="B50" s="3627"/>
      <c r="C50" s="3566"/>
      <c r="D50" s="3582"/>
      <c r="E50" s="3566"/>
      <c r="F50" s="3566"/>
      <c r="G50" s="2797" t="s">
        <v>1535</v>
      </c>
      <c r="H50" s="2791" t="s">
        <v>5252</v>
      </c>
      <c r="I50" s="3668">
        <v>7</v>
      </c>
      <c r="J50" s="3668">
        <v>2.8</v>
      </c>
      <c r="K50" s="3668">
        <v>6.1</v>
      </c>
      <c r="L50" s="3575">
        <f t="shared" si="1"/>
        <v>19.599999999999998</v>
      </c>
      <c r="M50" s="3674"/>
      <c r="N50" s="3675"/>
      <c r="O50" s="3577"/>
      <c r="P50" s="3665"/>
      <c r="Q50" s="3666"/>
      <c r="R50" s="3580"/>
      <c r="S50" s="3564"/>
    </row>
    <row r="51" spans="1:19" s="2656" customFormat="1" ht="30" customHeight="1" outlineLevel="1">
      <c r="A51" s="3626"/>
      <c r="B51" s="3627"/>
      <c r="C51" s="3566"/>
      <c r="D51" s="3582"/>
      <c r="E51" s="3566"/>
      <c r="F51" s="3566"/>
      <c r="G51" s="2797" t="s">
        <v>1535</v>
      </c>
      <c r="H51" s="2791" t="s">
        <v>5253</v>
      </c>
      <c r="I51" s="3668">
        <v>2.25</v>
      </c>
      <c r="J51" s="3668">
        <v>3</v>
      </c>
      <c r="K51" s="3668">
        <v>6.1</v>
      </c>
      <c r="L51" s="3575">
        <f t="shared" si="1"/>
        <v>6.75</v>
      </c>
      <c r="M51" s="3674"/>
      <c r="N51" s="3675"/>
      <c r="O51" s="3577"/>
      <c r="P51" s="3665"/>
      <c r="Q51" s="3666"/>
      <c r="R51" s="3580"/>
      <c r="S51" s="3564"/>
    </row>
    <row r="52" spans="1:19" s="2656" customFormat="1" ht="30" customHeight="1" outlineLevel="1">
      <c r="A52" s="3626"/>
      <c r="B52" s="3627"/>
      <c r="C52" s="3566"/>
      <c r="D52" s="3582"/>
      <c r="E52" s="3669"/>
      <c r="F52" s="3669"/>
      <c r="G52" s="2797" t="s">
        <v>1535</v>
      </c>
      <c r="H52" s="2791" t="s">
        <v>5254</v>
      </c>
      <c r="I52" s="3668">
        <v>7</v>
      </c>
      <c r="J52" s="3668">
        <v>5.0999999999999996</v>
      </c>
      <c r="K52" s="3575">
        <v>6.1</v>
      </c>
      <c r="L52" s="3668">
        <f t="shared" si="1"/>
        <v>35.699999999999996</v>
      </c>
      <c r="M52" s="3668"/>
      <c r="N52" s="3671"/>
      <c r="O52" s="3577"/>
      <c r="P52" s="3578"/>
      <c r="Q52" s="3579"/>
      <c r="R52" s="3667" t="s">
        <v>5255</v>
      </c>
      <c r="S52" s="3564"/>
    </row>
    <row r="53" spans="1:19" s="2656" customFormat="1" ht="30" customHeight="1" outlineLevel="1">
      <c r="A53" s="3626"/>
      <c r="B53" s="3627"/>
      <c r="C53" s="3566"/>
      <c r="D53" s="3582"/>
      <c r="E53" s="3669"/>
      <c r="F53" s="3669"/>
      <c r="G53" s="2797" t="s">
        <v>1535</v>
      </c>
      <c r="H53" s="2791" t="s">
        <v>5256</v>
      </c>
      <c r="I53" s="3668">
        <v>5</v>
      </c>
      <c r="J53" s="3668">
        <v>3.25</v>
      </c>
      <c r="K53" s="3575">
        <v>6.1</v>
      </c>
      <c r="L53" s="3668">
        <f t="shared" si="1"/>
        <v>16.25</v>
      </c>
      <c r="M53" s="3668"/>
      <c r="N53" s="3671"/>
      <c r="O53" s="3577"/>
      <c r="P53" s="3578"/>
      <c r="Q53" s="3579"/>
      <c r="R53" s="3667"/>
      <c r="S53" s="3564"/>
    </row>
    <row r="54" spans="1:19" s="2656" customFormat="1" ht="30" customHeight="1" outlineLevel="1">
      <c r="A54" s="3626"/>
      <c r="B54" s="3627"/>
      <c r="C54" s="3566"/>
      <c r="D54" s="3582"/>
      <c r="E54" s="3669"/>
      <c r="F54" s="3669"/>
      <c r="G54" s="2797" t="s">
        <v>1535</v>
      </c>
      <c r="H54" s="2791" t="s">
        <v>5257</v>
      </c>
      <c r="I54" s="3668">
        <v>5</v>
      </c>
      <c r="J54" s="3668">
        <v>3.25</v>
      </c>
      <c r="K54" s="3575">
        <v>6.1</v>
      </c>
      <c r="L54" s="3668">
        <f t="shared" si="1"/>
        <v>16.25</v>
      </c>
      <c r="M54" s="3668"/>
      <c r="N54" s="3671"/>
      <c r="O54" s="3577"/>
      <c r="P54" s="3578"/>
      <c r="Q54" s="3579"/>
      <c r="R54" s="3667"/>
      <c r="S54" s="3564"/>
    </row>
    <row r="55" spans="1:19" s="2656" customFormat="1" ht="30" customHeight="1" outlineLevel="1">
      <c r="A55" s="3626"/>
      <c r="B55" s="3627"/>
      <c r="C55" s="3566"/>
      <c r="D55" s="3582"/>
      <c r="E55" s="3669"/>
      <c r="F55" s="3669"/>
      <c r="G55" s="2797" t="s">
        <v>1535</v>
      </c>
      <c r="H55" s="2791" t="s">
        <v>5258</v>
      </c>
      <c r="I55" s="3668">
        <v>5</v>
      </c>
      <c r="J55" s="3668">
        <v>3.25</v>
      </c>
      <c r="K55" s="3575">
        <v>6.1</v>
      </c>
      <c r="L55" s="3668">
        <f t="shared" si="1"/>
        <v>16.25</v>
      </c>
      <c r="M55" s="3668"/>
      <c r="N55" s="3671"/>
      <c r="O55" s="3577"/>
      <c r="P55" s="3578"/>
      <c r="Q55" s="3579"/>
      <c r="R55" s="3667"/>
      <c r="S55" s="3564"/>
    </row>
    <row r="56" spans="1:19" s="2656" customFormat="1" ht="30" customHeight="1" outlineLevel="1">
      <c r="A56" s="3626"/>
      <c r="B56" s="3627"/>
      <c r="C56" s="3566"/>
      <c r="D56" s="3582"/>
      <c r="E56" s="3669"/>
      <c r="F56" s="3669"/>
      <c r="G56" s="2797" t="s">
        <v>1535</v>
      </c>
      <c r="H56" s="2791" t="s">
        <v>5259</v>
      </c>
      <c r="I56" s="3668">
        <v>5</v>
      </c>
      <c r="J56" s="3668">
        <v>3.25</v>
      </c>
      <c r="K56" s="3575">
        <v>6.1</v>
      </c>
      <c r="L56" s="3668">
        <f t="shared" si="1"/>
        <v>16.25</v>
      </c>
      <c r="M56" s="3668"/>
      <c r="N56" s="3671"/>
      <c r="O56" s="3577"/>
      <c r="P56" s="3578"/>
      <c r="Q56" s="3579"/>
      <c r="R56" s="3667"/>
      <c r="S56" s="3564"/>
    </row>
    <row r="57" spans="1:19" s="2656" customFormat="1" ht="30" customHeight="1" outlineLevel="1">
      <c r="A57" s="3626"/>
      <c r="B57" s="3627"/>
      <c r="C57" s="3566"/>
      <c r="D57" s="3582"/>
      <c r="E57" s="3669"/>
      <c r="F57" s="3669"/>
      <c r="G57" s="2797" t="s">
        <v>1535</v>
      </c>
      <c r="H57" s="2791" t="s">
        <v>5260</v>
      </c>
      <c r="I57" s="3668">
        <v>5</v>
      </c>
      <c r="J57" s="3668">
        <v>3.25</v>
      </c>
      <c r="K57" s="3575">
        <v>6.1</v>
      </c>
      <c r="L57" s="3668">
        <f t="shared" si="1"/>
        <v>16.25</v>
      </c>
      <c r="M57" s="3668"/>
      <c r="N57" s="3671"/>
      <c r="O57" s="3577"/>
      <c r="P57" s="3578"/>
      <c r="Q57" s="3579"/>
      <c r="R57" s="3667"/>
      <c r="S57" s="3564"/>
    </row>
    <row r="58" spans="1:19" s="2656" customFormat="1" ht="30" customHeight="1" outlineLevel="1">
      <c r="A58" s="3626"/>
      <c r="B58" s="3627"/>
      <c r="C58" s="3566"/>
      <c r="D58" s="3582"/>
      <c r="E58" s="3669"/>
      <c r="F58" s="3669"/>
      <c r="G58" s="2797" t="s">
        <v>1535</v>
      </c>
      <c r="H58" s="2791" t="s">
        <v>5261</v>
      </c>
      <c r="I58" s="3668">
        <v>5</v>
      </c>
      <c r="J58" s="3668">
        <v>3.2879999999999998</v>
      </c>
      <c r="K58" s="3575">
        <v>6.1</v>
      </c>
      <c r="L58" s="3668">
        <f t="shared" si="1"/>
        <v>16.439999999999998</v>
      </c>
      <c r="M58" s="3668"/>
      <c r="N58" s="3671"/>
      <c r="O58" s="3577"/>
      <c r="P58" s="3578"/>
      <c r="Q58" s="3579"/>
      <c r="R58" s="3667"/>
      <c r="S58" s="3564"/>
    </row>
    <row r="59" spans="1:19" s="2656" customFormat="1" ht="30" customHeight="1" outlineLevel="1">
      <c r="A59" s="3626"/>
      <c r="B59" s="3627"/>
      <c r="C59" s="3566"/>
      <c r="D59" s="3582"/>
      <c r="E59" s="3669"/>
      <c r="F59" s="3669"/>
      <c r="G59" s="2797" t="s">
        <v>1535</v>
      </c>
      <c r="H59" s="2791" t="s">
        <v>5262</v>
      </c>
      <c r="I59" s="3668">
        <v>5</v>
      </c>
      <c r="J59" s="3668">
        <v>3.2629999999999999</v>
      </c>
      <c r="K59" s="3575">
        <v>6.1</v>
      </c>
      <c r="L59" s="3668">
        <f t="shared" si="1"/>
        <v>16.314999999999998</v>
      </c>
      <c r="M59" s="3668"/>
      <c r="N59" s="3671"/>
      <c r="O59" s="3577"/>
      <c r="P59" s="3578"/>
      <c r="Q59" s="3579"/>
      <c r="R59" s="3667"/>
      <c r="S59" s="3564"/>
    </row>
    <row r="60" spans="1:19" s="2656" customFormat="1" ht="30" customHeight="1" outlineLevel="1">
      <c r="A60" s="3626"/>
      <c r="B60" s="3627"/>
      <c r="C60" s="3566"/>
      <c r="D60" s="3582"/>
      <c r="E60" s="3669"/>
      <c r="F60" s="3669"/>
      <c r="G60" s="2797" t="s">
        <v>1535</v>
      </c>
      <c r="H60" s="2791" t="s">
        <v>5263</v>
      </c>
      <c r="I60" s="3668">
        <v>5</v>
      </c>
      <c r="J60" s="3668">
        <v>3.6749999999999998</v>
      </c>
      <c r="K60" s="3575">
        <v>6.1</v>
      </c>
      <c r="L60" s="3668">
        <f t="shared" si="1"/>
        <v>18.375</v>
      </c>
      <c r="M60" s="3668"/>
      <c r="N60" s="3671"/>
      <c r="O60" s="3577"/>
      <c r="P60" s="3578"/>
      <c r="Q60" s="3579"/>
      <c r="R60" s="3667"/>
      <c r="S60" s="3564"/>
    </row>
    <row r="61" spans="1:19" s="2656" customFormat="1" ht="30" customHeight="1" outlineLevel="1">
      <c r="A61" s="3626"/>
      <c r="B61" s="3627"/>
      <c r="C61" s="3566"/>
      <c r="D61" s="3582"/>
      <c r="E61" s="3669"/>
      <c r="F61" s="3669"/>
      <c r="G61" s="2797" t="s">
        <v>1535</v>
      </c>
      <c r="H61" s="2791" t="s">
        <v>5264</v>
      </c>
      <c r="I61" s="3668">
        <v>6.4</v>
      </c>
      <c r="J61" s="3668">
        <v>19.5</v>
      </c>
      <c r="K61" s="3575">
        <v>6.1</v>
      </c>
      <c r="L61" s="3668">
        <f t="shared" si="1"/>
        <v>124.80000000000001</v>
      </c>
      <c r="M61" s="3668"/>
      <c r="N61" s="3671"/>
      <c r="O61" s="3577"/>
      <c r="P61" s="3578"/>
      <c r="Q61" s="3579"/>
      <c r="R61" s="3667"/>
      <c r="S61" s="3564"/>
    </row>
    <row r="62" spans="1:19" s="2656" customFormat="1" ht="30" customHeight="1" outlineLevel="1">
      <c r="A62" s="3626"/>
      <c r="B62" s="3627"/>
      <c r="C62" s="3566"/>
      <c r="D62" s="3582"/>
      <c r="E62" s="3669"/>
      <c r="F62" s="3669"/>
      <c r="G62" s="2797"/>
      <c r="H62" s="2791" t="s">
        <v>5265</v>
      </c>
      <c r="I62" s="3635">
        <v>1.6</v>
      </c>
      <c r="J62" s="3635">
        <v>32</v>
      </c>
      <c r="K62" s="3575">
        <v>6.1</v>
      </c>
      <c r="L62" s="3668">
        <f t="shared" si="1"/>
        <v>51.2</v>
      </c>
      <c r="M62" s="3635"/>
      <c r="N62" s="3637"/>
      <c r="O62" s="3577"/>
      <c r="P62" s="3578"/>
      <c r="Q62" s="3579"/>
      <c r="R62" s="3667"/>
      <c r="S62" s="3564"/>
    </row>
    <row r="63" spans="1:19" s="2656" customFormat="1" ht="30" customHeight="1" outlineLevel="1">
      <c r="A63" s="3626"/>
      <c r="B63" s="3627"/>
      <c r="C63" s="3566"/>
      <c r="D63" s="3582"/>
      <c r="E63" s="3582"/>
      <c r="F63" s="3582"/>
      <c r="G63" s="2797" t="s">
        <v>1535</v>
      </c>
      <c r="H63" s="2791" t="s">
        <v>5266</v>
      </c>
      <c r="I63" s="3674">
        <v>6.4</v>
      </c>
      <c r="J63" s="3674">
        <v>7</v>
      </c>
      <c r="K63" s="3575">
        <v>6.1</v>
      </c>
      <c r="L63" s="3575">
        <f t="shared" si="1"/>
        <v>44.800000000000004</v>
      </c>
      <c r="M63" s="3674"/>
      <c r="N63" s="3675"/>
      <c r="O63" s="3577"/>
      <c r="P63" s="3665"/>
      <c r="Q63" s="3666"/>
      <c r="R63" s="3580" t="s">
        <v>5267</v>
      </c>
      <c r="S63" s="3564"/>
    </row>
    <row r="64" spans="1:19" s="2656" customFormat="1" ht="30" customHeight="1" outlineLevel="1">
      <c r="A64" s="3626"/>
      <c r="B64" s="3627"/>
      <c r="C64" s="3566"/>
      <c r="D64" s="3582"/>
      <c r="E64" s="3669"/>
      <c r="F64" s="3669"/>
      <c r="G64" s="2797" t="s">
        <v>1535</v>
      </c>
      <c r="H64" s="2791" t="s">
        <v>5268</v>
      </c>
      <c r="I64" s="3575">
        <v>6.4</v>
      </c>
      <c r="J64" s="3674">
        <v>5.5</v>
      </c>
      <c r="K64" s="3575">
        <v>6.1</v>
      </c>
      <c r="L64" s="3575">
        <f t="shared" si="1"/>
        <v>35.200000000000003</v>
      </c>
      <c r="M64" s="3674"/>
      <c r="N64" s="3675"/>
      <c r="O64" s="3577"/>
      <c r="P64" s="3665"/>
      <c r="Q64" s="3666"/>
      <c r="R64" s="3580" t="s">
        <v>5269</v>
      </c>
      <c r="S64" s="3564"/>
    </row>
    <row r="65" spans="1:19" s="2656" customFormat="1" ht="30" customHeight="1" outlineLevel="1">
      <c r="A65" s="3626"/>
      <c r="B65" s="3627"/>
      <c r="C65" s="3566"/>
      <c r="D65" s="3582"/>
      <c r="E65" s="3669"/>
      <c r="F65" s="3669"/>
      <c r="G65" s="2797" t="s">
        <v>1535</v>
      </c>
      <c r="H65" s="2797" t="s">
        <v>5270</v>
      </c>
      <c r="I65" s="3575">
        <v>2.75</v>
      </c>
      <c r="J65" s="3575">
        <v>3</v>
      </c>
      <c r="K65" s="3575">
        <v>6.1</v>
      </c>
      <c r="L65" s="3575">
        <f t="shared" si="1"/>
        <v>8.25</v>
      </c>
      <c r="M65" s="3575"/>
      <c r="N65" s="3591"/>
      <c r="O65" s="3577"/>
      <c r="P65" s="3578"/>
      <c r="Q65" s="3579"/>
      <c r="R65" s="3667"/>
      <c r="S65" s="3564"/>
    </row>
    <row r="66" spans="1:19" s="2656" customFormat="1" ht="30" customHeight="1" outlineLevel="1">
      <c r="A66" s="3626"/>
      <c r="B66" s="3627"/>
      <c r="C66" s="3566"/>
      <c r="D66" s="3582"/>
      <c r="E66" s="3566"/>
      <c r="F66" s="3566"/>
      <c r="G66" s="2797" t="s">
        <v>1535</v>
      </c>
      <c r="H66" s="2797" t="s">
        <v>3451</v>
      </c>
      <c r="I66" s="3575">
        <v>2</v>
      </c>
      <c r="J66" s="3575">
        <v>32</v>
      </c>
      <c r="K66" s="3575">
        <v>6.1</v>
      </c>
      <c r="L66" s="3575">
        <f t="shared" si="1"/>
        <v>64</v>
      </c>
      <c r="M66" s="3674"/>
      <c r="N66" s="3675"/>
      <c r="O66" s="3577"/>
      <c r="P66" s="3665"/>
      <c r="Q66" s="3666"/>
      <c r="R66" s="3580"/>
      <c r="S66" s="3564"/>
    </row>
    <row r="67" spans="1:19" s="2656" customFormat="1" ht="30" customHeight="1">
      <c r="A67" s="3626"/>
      <c r="B67" s="3627"/>
      <c r="C67" s="3566"/>
      <c r="D67" s="3582"/>
      <c r="E67" s="3582"/>
      <c r="F67" s="3582"/>
      <c r="G67" s="3656" t="s">
        <v>5271</v>
      </c>
      <c r="H67" s="3657"/>
      <c r="I67" s="3658">
        <v>22</v>
      </c>
      <c r="J67" s="3658">
        <v>32</v>
      </c>
      <c r="K67" s="3658">
        <v>5.3</v>
      </c>
      <c r="L67" s="3659">
        <f t="shared" si="1"/>
        <v>704</v>
      </c>
      <c r="M67" s="3660"/>
      <c r="N67" s="3661"/>
      <c r="O67" s="3586"/>
      <c r="P67" s="3662"/>
      <c r="Q67" s="3663"/>
      <c r="R67" s="3589"/>
      <c r="S67" s="3564"/>
    </row>
    <row r="68" spans="1:19" s="2656" customFormat="1" ht="30" customHeight="1" outlineLevel="1">
      <c r="A68" s="3626"/>
      <c r="B68" s="3627"/>
      <c r="C68" s="3566"/>
      <c r="D68" s="3582"/>
      <c r="E68" s="3566"/>
      <c r="F68" s="3566"/>
      <c r="G68" s="2797" t="s">
        <v>5272</v>
      </c>
      <c r="H68" s="2797" t="s">
        <v>5273</v>
      </c>
      <c r="I68" s="3674">
        <v>13</v>
      </c>
      <c r="J68" s="3674">
        <v>19</v>
      </c>
      <c r="K68" s="3575">
        <v>5.3</v>
      </c>
      <c r="L68" s="3575">
        <f t="shared" si="1"/>
        <v>247</v>
      </c>
      <c r="M68" s="3674"/>
      <c r="N68" s="3675"/>
      <c r="O68" s="3577"/>
      <c r="P68" s="3665"/>
      <c r="Q68" s="3666"/>
      <c r="R68" s="3580" t="s">
        <v>5274</v>
      </c>
      <c r="S68" s="3564"/>
    </row>
    <row r="69" spans="1:19" s="2656" customFormat="1" ht="30" customHeight="1" outlineLevel="1">
      <c r="A69" s="3626"/>
      <c r="B69" s="3627"/>
      <c r="C69" s="3566"/>
      <c r="D69" s="3582"/>
      <c r="E69" s="3566"/>
      <c r="F69" s="3566"/>
      <c r="G69" s="2797" t="s">
        <v>5271</v>
      </c>
      <c r="H69" s="2753" t="s">
        <v>5275</v>
      </c>
      <c r="I69" s="3674">
        <v>8</v>
      </c>
      <c r="J69" s="3674">
        <v>10.5</v>
      </c>
      <c r="K69" s="3674">
        <v>5.3</v>
      </c>
      <c r="L69" s="3575">
        <f t="shared" si="1"/>
        <v>84</v>
      </c>
      <c r="M69" s="3674"/>
      <c r="N69" s="3675"/>
      <c r="O69" s="3577"/>
      <c r="P69" s="3665"/>
      <c r="Q69" s="3666"/>
      <c r="R69" s="3580" t="s">
        <v>5276</v>
      </c>
      <c r="S69" s="3564"/>
    </row>
    <row r="70" spans="1:19" s="2656" customFormat="1" ht="30" customHeight="1" outlineLevel="1">
      <c r="A70" s="3626"/>
      <c r="B70" s="3627"/>
      <c r="C70" s="3566"/>
      <c r="D70" s="3582"/>
      <c r="E70" s="3566"/>
      <c r="F70" s="3566"/>
      <c r="G70" s="2797" t="s">
        <v>5277</v>
      </c>
      <c r="H70" s="2753" t="s">
        <v>5278</v>
      </c>
      <c r="I70" s="3674">
        <v>5</v>
      </c>
      <c r="J70" s="3674">
        <v>7.5</v>
      </c>
      <c r="K70" s="3674">
        <v>5.3</v>
      </c>
      <c r="L70" s="3575">
        <f t="shared" si="1"/>
        <v>37.5</v>
      </c>
      <c r="M70" s="3674"/>
      <c r="N70" s="3675"/>
      <c r="O70" s="3577"/>
      <c r="P70" s="3665"/>
      <c r="Q70" s="3666"/>
      <c r="R70" s="3580" t="s">
        <v>5274</v>
      </c>
      <c r="S70" s="3564"/>
    </row>
    <row r="71" spans="1:19" s="2656" customFormat="1" ht="30" customHeight="1" outlineLevel="1">
      <c r="A71" s="3626"/>
      <c r="B71" s="3627"/>
      <c r="C71" s="3566"/>
      <c r="D71" s="3582"/>
      <c r="E71" s="3566"/>
      <c r="F71" s="3566"/>
      <c r="G71" s="2797" t="s">
        <v>5279</v>
      </c>
      <c r="H71" s="2753" t="s">
        <v>5280</v>
      </c>
      <c r="I71" s="3674">
        <v>5</v>
      </c>
      <c r="J71" s="3674">
        <v>5.5</v>
      </c>
      <c r="K71" s="3674">
        <v>5.3</v>
      </c>
      <c r="L71" s="3575">
        <f t="shared" si="1"/>
        <v>27.5</v>
      </c>
      <c r="M71" s="3674"/>
      <c r="N71" s="3675"/>
      <c r="O71" s="3577"/>
      <c r="P71" s="3665"/>
      <c r="Q71" s="3666"/>
      <c r="R71" s="3580" t="s">
        <v>5274</v>
      </c>
      <c r="S71" s="3564"/>
    </row>
    <row r="72" spans="1:19" s="2656" customFormat="1" ht="30" customHeight="1" outlineLevel="1">
      <c r="A72" s="3626"/>
      <c r="B72" s="3627"/>
      <c r="C72" s="3566"/>
      <c r="D72" s="3582"/>
      <c r="E72" s="3669"/>
      <c r="F72" s="3669"/>
      <c r="G72" s="2797" t="s">
        <v>5277</v>
      </c>
      <c r="H72" s="2797" t="s">
        <v>5281</v>
      </c>
      <c r="I72" s="3575">
        <v>7</v>
      </c>
      <c r="J72" s="3575">
        <v>7.2</v>
      </c>
      <c r="K72" s="3575">
        <v>5.3</v>
      </c>
      <c r="L72" s="3575">
        <f t="shared" si="1"/>
        <v>50.4</v>
      </c>
      <c r="M72" s="3575"/>
      <c r="N72" s="3591"/>
      <c r="O72" s="3577"/>
      <c r="P72" s="3578"/>
      <c r="Q72" s="3579"/>
      <c r="R72" s="3580" t="s">
        <v>5282</v>
      </c>
      <c r="S72" s="3564"/>
    </row>
    <row r="73" spans="1:19" s="2656" customFormat="1" ht="30" customHeight="1" outlineLevel="1">
      <c r="A73" s="3626"/>
      <c r="B73" s="3627"/>
      <c r="C73" s="3566"/>
      <c r="D73" s="3582"/>
      <c r="E73" s="3669"/>
      <c r="F73" s="3669"/>
      <c r="G73" s="2797"/>
      <c r="H73" s="2797" t="s">
        <v>5283</v>
      </c>
      <c r="I73" s="3575">
        <v>2.7</v>
      </c>
      <c r="J73" s="3575">
        <v>2.8</v>
      </c>
      <c r="K73" s="3575">
        <v>5.3</v>
      </c>
      <c r="L73" s="3575">
        <f t="shared" si="1"/>
        <v>7.56</v>
      </c>
      <c r="M73" s="3575"/>
      <c r="N73" s="3591"/>
      <c r="O73" s="3577"/>
      <c r="P73" s="3578"/>
      <c r="Q73" s="3579"/>
      <c r="R73" s="3580"/>
      <c r="S73" s="3564"/>
    </row>
    <row r="74" spans="1:19" s="2656" customFormat="1" ht="30" customHeight="1" outlineLevel="1">
      <c r="A74" s="3626"/>
      <c r="B74" s="3627"/>
      <c r="C74" s="3566"/>
      <c r="D74" s="3582"/>
      <c r="E74" s="3669"/>
      <c r="F74" s="3669"/>
      <c r="G74" s="2797" t="s">
        <v>5272</v>
      </c>
      <c r="H74" s="2797" t="s">
        <v>5284</v>
      </c>
      <c r="I74" s="3575">
        <v>7</v>
      </c>
      <c r="J74" s="3575">
        <v>5.0999999999999996</v>
      </c>
      <c r="K74" s="3575">
        <v>5.3</v>
      </c>
      <c r="L74" s="3575">
        <f t="shared" si="1"/>
        <v>35.699999999999996</v>
      </c>
      <c r="M74" s="3575"/>
      <c r="N74" s="3591"/>
      <c r="O74" s="3577"/>
      <c r="P74" s="3578"/>
      <c r="Q74" s="3579"/>
      <c r="R74" s="3667"/>
      <c r="S74" s="3564"/>
    </row>
    <row r="75" spans="1:19" s="2656" customFormat="1" ht="30" customHeight="1" outlineLevel="1">
      <c r="A75" s="3626"/>
      <c r="B75" s="3627"/>
      <c r="C75" s="3566"/>
      <c r="D75" s="3582"/>
      <c r="E75" s="3669"/>
      <c r="F75" s="3669"/>
      <c r="G75" s="2797" t="s">
        <v>5272</v>
      </c>
      <c r="H75" s="2797" t="s">
        <v>5285</v>
      </c>
      <c r="I75" s="3575">
        <v>7</v>
      </c>
      <c r="J75" s="3575">
        <v>4.9000000000000004</v>
      </c>
      <c r="K75" s="3575">
        <v>5.3</v>
      </c>
      <c r="L75" s="3575">
        <f t="shared" si="1"/>
        <v>34.300000000000004</v>
      </c>
      <c r="M75" s="3575"/>
      <c r="N75" s="3591"/>
      <c r="O75" s="3577"/>
      <c r="P75" s="3578"/>
      <c r="Q75" s="3677" t="s">
        <v>5286</v>
      </c>
      <c r="R75" s="3667"/>
      <c r="S75" s="3564"/>
    </row>
    <row r="76" spans="1:19" s="2656" customFormat="1" ht="30" customHeight="1" outlineLevel="1">
      <c r="A76" s="3626"/>
      <c r="B76" s="3627"/>
      <c r="C76" s="3566"/>
      <c r="D76" s="3582"/>
      <c r="E76" s="3566"/>
      <c r="F76" s="3566"/>
      <c r="G76" s="2797" t="s">
        <v>5277</v>
      </c>
      <c r="H76" s="2797" t="s">
        <v>5287</v>
      </c>
      <c r="I76" s="3668">
        <v>7</v>
      </c>
      <c r="J76" s="3668">
        <v>2.7</v>
      </c>
      <c r="K76" s="3575">
        <v>6.1</v>
      </c>
      <c r="L76" s="3575">
        <f t="shared" si="1"/>
        <v>18.900000000000002</v>
      </c>
      <c r="M76" s="3674"/>
      <c r="N76" s="3675"/>
      <c r="O76" s="3673" t="s">
        <v>5288</v>
      </c>
      <c r="P76" s="3665"/>
      <c r="Q76" s="3666"/>
      <c r="R76" s="3580"/>
      <c r="S76" s="3564"/>
    </row>
    <row r="77" spans="1:19" s="2656" customFormat="1" ht="30" customHeight="1" outlineLevel="1">
      <c r="A77" s="3626"/>
      <c r="B77" s="3627"/>
      <c r="C77" s="3566"/>
      <c r="D77" s="3582"/>
      <c r="E77" s="3566"/>
      <c r="F77" s="3566"/>
      <c r="G77" s="2797" t="s">
        <v>5271</v>
      </c>
      <c r="H77" s="2791" t="s">
        <v>5289</v>
      </c>
      <c r="I77" s="3668">
        <v>7</v>
      </c>
      <c r="J77" s="3668">
        <v>3.3</v>
      </c>
      <c r="K77" s="3575">
        <v>6.1</v>
      </c>
      <c r="L77" s="3575">
        <f t="shared" si="1"/>
        <v>23.099999999999998</v>
      </c>
      <c r="M77" s="3674"/>
      <c r="N77" s="3675"/>
      <c r="O77" s="3673" t="s">
        <v>5246</v>
      </c>
      <c r="P77" s="3665"/>
      <c r="Q77" s="3666"/>
      <c r="R77" s="3580"/>
      <c r="S77" s="3564"/>
    </row>
    <row r="78" spans="1:19" s="2656" customFormat="1" ht="30" customHeight="1" outlineLevel="1">
      <c r="A78" s="3626"/>
      <c r="B78" s="3627"/>
      <c r="C78" s="3566"/>
      <c r="D78" s="3582"/>
      <c r="E78" s="3566"/>
      <c r="F78" s="3566"/>
      <c r="G78" s="2797" t="s">
        <v>3097</v>
      </c>
      <c r="H78" s="2791" t="s">
        <v>5251</v>
      </c>
      <c r="I78" s="3668">
        <v>7</v>
      </c>
      <c r="J78" s="3668">
        <v>2.8</v>
      </c>
      <c r="K78" s="3575">
        <v>6.1</v>
      </c>
      <c r="L78" s="3575">
        <f t="shared" si="1"/>
        <v>19.599999999999998</v>
      </c>
      <c r="M78" s="3674"/>
      <c r="N78" s="3675"/>
      <c r="O78" s="3577"/>
      <c r="P78" s="3665"/>
      <c r="Q78" s="3666"/>
      <c r="R78" s="3580"/>
      <c r="S78" s="3564"/>
    </row>
    <row r="79" spans="1:19" s="2656" customFormat="1" ht="30" customHeight="1" outlineLevel="1">
      <c r="A79" s="3626"/>
      <c r="B79" s="3627"/>
      <c r="C79" s="3566"/>
      <c r="D79" s="3582"/>
      <c r="E79" s="3566"/>
      <c r="F79" s="3566"/>
      <c r="G79" s="2797" t="s">
        <v>3097</v>
      </c>
      <c r="H79" s="2791" t="s">
        <v>5290</v>
      </c>
      <c r="I79" s="3668">
        <v>7</v>
      </c>
      <c r="J79" s="3668">
        <v>2.8</v>
      </c>
      <c r="K79" s="3668">
        <v>6.1</v>
      </c>
      <c r="L79" s="3575">
        <f t="shared" si="1"/>
        <v>19.599999999999998</v>
      </c>
      <c r="M79" s="3674"/>
      <c r="N79" s="3675"/>
      <c r="O79" s="3577"/>
      <c r="P79" s="3665"/>
      <c r="Q79" s="3666"/>
      <c r="R79" s="3580"/>
      <c r="S79" s="3564"/>
    </row>
    <row r="80" spans="1:19" s="2656" customFormat="1" ht="30" customHeight="1" outlineLevel="1">
      <c r="A80" s="3626"/>
      <c r="B80" s="3627"/>
      <c r="C80" s="3566"/>
      <c r="D80" s="3582"/>
      <c r="E80" s="3566"/>
      <c r="F80" s="3566"/>
      <c r="G80" s="2797" t="s">
        <v>5279</v>
      </c>
      <c r="H80" s="2797" t="s">
        <v>5291</v>
      </c>
      <c r="I80" s="3575">
        <v>2</v>
      </c>
      <c r="J80" s="3575">
        <v>32</v>
      </c>
      <c r="K80" s="3575">
        <v>6.1</v>
      </c>
      <c r="L80" s="3575">
        <f t="shared" si="1"/>
        <v>64</v>
      </c>
      <c r="M80" s="3674"/>
      <c r="N80" s="3675"/>
      <c r="O80" s="3577"/>
      <c r="P80" s="3665"/>
      <c r="Q80" s="3666"/>
      <c r="R80" s="3580"/>
      <c r="S80" s="3564"/>
    </row>
    <row r="81" spans="1:19" s="2656" customFormat="1" ht="30" customHeight="1">
      <c r="A81" s="3626"/>
      <c r="B81" s="3627"/>
      <c r="C81" s="3566"/>
      <c r="D81" s="3582"/>
      <c r="E81" s="3582"/>
      <c r="F81" s="3582"/>
      <c r="G81" s="3656" t="s">
        <v>5292</v>
      </c>
      <c r="H81" s="3657"/>
      <c r="I81" s="3658">
        <v>6</v>
      </c>
      <c r="J81" s="3658">
        <v>6</v>
      </c>
      <c r="K81" s="3658">
        <v>3</v>
      </c>
      <c r="L81" s="3659">
        <f>L83</f>
        <v>15</v>
      </c>
      <c r="M81" s="3660"/>
      <c r="N81" s="3661"/>
      <c r="O81" s="3586"/>
      <c r="P81" s="3662"/>
      <c r="Q81" s="3663"/>
      <c r="R81" s="3589"/>
      <c r="S81" s="3564"/>
    </row>
    <row r="82" spans="1:19" s="2656" customFormat="1" ht="30" customHeight="1" outlineLevel="1">
      <c r="A82" s="3626"/>
      <c r="B82" s="3627"/>
      <c r="C82" s="3566"/>
      <c r="D82" s="3582"/>
      <c r="E82" s="3566"/>
      <c r="F82" s="3566"/>
      <c r="G82" s="2797" t="s">
        <v>5293</v>
      </c>
      <c r="H82" s="2791" t="s">
        <v>5235</v>
      </c>
      <c r="I82" s="3668">
        <v>7</v>
      </c>
      <c r="J82" s="3668">
        <v>2.8</v>
      </c>
      <c r="K82" s="3575">
        <v>3</v>
      </c>
      <c r="L82" s="3575">
        <f t="shared" si="1"/>
        <v>19.599999999999998</v>
      </c>
      <c r="M82" s="3674"/>
      <c r="N82" s="3675"/>
      <c r="O82" s="3577"/>
      <c r="P82" s="3665"/>
      <c r="Q82" s="3666"/>
      <c r="R82" s="3580"/>
      <c r="S82" s="3564"/>
    </row>
    <row r="83" spans="1:19" s="2656" customFormat="1" ht="30" customHeight="1" outlineLevel="1">
      <c r="A83" s="3626"/>
      <c r="B83" s="3627"/>
      <c r="C83" s="3566"/>
      <c r="D83" s="3582"/>
      <c r="E83" s="3566"/>
      <c r="F83" s="3566"/>
      <c r="G83" s="2797" t="s">
        <v>5293</v>
      </c>
      <c r="H83" s="2753" t="s">
        <v>5294</v>
      </c>
      <c r="I83" s="3674">
        <v>5</v>
      </c>
      <c r="J83" s="3674">
        <v>3</v>
      </c>
      <c r="K83" s="3674">
        <v>3</v>
      </c>
      <c r="L83" s="3575">
        <f t="shared" si="1"/>
        <v>15</v>
      </c>
      <c r="M83" s="3674"/>
      <c r="N83" s="3675"/>
      <c r="O83" s="3577"/>
      <c r="P83" s="3665"/>
      <c r="Q83" s="3666"/>
      <c r="R83" s="3580"/>
      <c r="S83" s="3564"/>
    </row>
    <row r="84" spans="1:19" s="2656" customFormat="1" ht="30" customHeight="1">
      <c r="A84" s="3617">
        <v>3</v>
      </c>
      <c r="B84" s="3678">
        <v>14</v>
      </c>
      <c r="C84" s="3555" t="s">
        <v>5295</v>
      </c>
      <c r="D84" s="3556" t="s">
        <v>5296</v>
      </c>
      <c r="E84" s="3556">
        <v>1</v>
      </c>
      <c r="F84" s="3556">
        <v>1</v>
      </c>
      <c r="G84" s="6135" t="s">
        <v>2126</v>
      </c>
      <c r="H84" s="6135"/>
      <c r="I84" s="3619">
        <v>28</v>
      </c>
      <c r="J84" s="3619">
        <v>35.5</v>
      </c>
      <c r="K84" s="3619">
        <v>7</v>
      </c>
      <c r="L84" s="3619">
        <f t="shared" si="1"/>
        <v>994</v>
      </c>
      <c r="M84" s="3619">
        <f>L84*E84</f>
        <v>994</v>
      </c>
      <c r="N84" s="3621" t="s">
        <v>5297</v>
      </c>
      <c r="O84" s="3652" t="s">
        <v>5286</v>
      </c>
      <c r="P84" s="3623"/>
      <c r="Q84" s="3624"/>
      <c r="R84" s="3679"/>
      <c r="S84" s="3564"/>
    </row>
    <row r="85" spans="1:19" s="2656" customFormat="1" ht="30" customHeight="1" outlineLevel="1">
      <c r="A85" s="3626"/>
      <c r="B85" s="3680"/>
      <c r="C85" s="3566"/>
      <c r="D85" s="3567"/>
      <c r="E85" s="3566"/>
      <c r="F85" s="3566"/>
      <c r="G85" s="2797" t="s">
        <v>5298</v>
      </c>
      <c r="H85" s="2797" t="s">
        <v>3556</v>
      </c>
      <c r="I85" s="3575">
        <v>16</v>
      </c>
      <c r="J85" s="3575">
        <v>35.5</v>
      </c>
      <c r="K85" s="3575">
        <v>7</v>
      </c>
      <c r="L85" s="3575">
        <f t="shared" si="1"/>
        <v>568</v>
      </c>
      <c r="M85" s="3575"/>
      <c r="N85" s="3591"/>
      <c r="O85" s="3577"/>
      <c r="P85" s="3578"/>
      <c r="Q85" s="3579"/>
      <c r="R85" s="3681"/>
      <c r="S85" s="3564"/>
    </row>
    <row r="86" spans="1:19" s="2656" customFormat="1" ht="30" customHeight="1" outlineLevel="1">
      <c r="A86" s="3682"/>
      <c r="B86" s="3680"/>
      <c r="C86" s="3566"/>
      <c r="D86" s="3567"/>
      <c r="E86" s="3566"/>
      <c r="F86" s="3566"/>
      <c r="G86" s="2797" t="s">
        <v>5298</v>
      </c>
      <c r="H86" s="2797" t="s">
        <v>3562</v>
      </c>
      <c r="I86" s="3672">
        <v>12</v>
      </c>
      <c r="J86" s="3575">
        <v>18</v>
      </c>
      <c r="K86" s="3575">
        <v>4</v>
      </c>
      <c r="L86" s="3575">
        <f t="shared" si="1"/>
        <v>216</v>
      </c>
      <c r="M86" s="3575"/>
      <c r="N86" s="3591"/>
      <c r="O86" s="3577"/>
      <c r="P86" s="3578"/>
      <c r="Q86" s="3579"/>
      <c r="R86" s="3667"/>
      <c r="S86" s="3564"/>
    </row>
    <row r="87" spans="1:19" s="2656" customFormat="1" ht="30" customHeight="1" outlineLevel="1">
      <c r="A87" s="3682"/>
      <c r="B87" s="3680"/>
      <c r="C87" s="3566"/>
      <c r="D87" s="3567"/>
      <c r="E87" s="3566"/>
      <c r="F87" s="3566"/>
      <c r="G87" s="2797" t="s">
        <v>5299</v>
      </c>
      <c r="H87" s="2797" t="s">
        <v>5300</v>
      </c>
      <c r="I87" s="3672">
        <v>4.8</v>
      </c>
      <c r="J87" s="3575">
        <v>8.8000000000000007</v>
      </c>
      <c r="K87" s="3575">
        <v>4</v>
      </c>
      <c r="L87" s="3575">
        <f t="shared" si="1"/>
        <v>42.24</v>
      </c>
      <c r="M87" s="3575"/>
      <c r="N87" s="3591"/>
      <c r="O87" s="3577"/>
      <c r="P87" s="3578"/>
      <c r="Q87" s="3579"/>
      <c r="R87" s="3667"/>
      <c r="S87" s="3564"/>
    </row>
    <row r="88" spans="1:19" s="2656" customFormat="1" ht="30" customHeight="1" outlineLevel="1">
      <c r="A88" s="3682"/>
      <c r="B88" s="3680"/>
      <c r="C88" s="3566"/>
      <c r="D88" s="3567"/>
      <c r="E88" s="3566"/>
      <c r="F88" s="3566"/>
      <c r="G88" s="2797" t="s">
        <v>5299</v>
      </c>
      <c r="H88" s="2797" t="s">
        <v>105</v>
      </c>
      <c r="I88" s="3672">
        <v>12</v>
      </c>
      <c r="J88" s="3575">
        <v>5</v>
      </c>
      <c r="K88" s="3575">
        <v>4</v>
      </c>
      <c r="L88" s="3575">
        <f t="shared" si="1"/>
        <v>60</v>
      </c>
      <c r="M88" s="3575"/>
      <c r="N88" s="3591"/>
      <c r="O88" s="3577"/>
      <c r="P88" s="3578"/>
      <c r="Q88" s="3579"/>
      <c r="R88" s="3667"/>
      <c r="S88" s="3564"/>
    </row>
    <row r="89" spans="1:19" s="2656" customFormat="1" ht="30" customHeight="1" outlineLevel="1">
      <c r="A89" s="3682"/>
      <c r="B89" s="3680"/>
      <c r="C89" s="3566"/>
      <c r="D89" s="3567"/>
      <c r="E89" s="3566"/>
      <c r="F89" s="3566"/>
      <c r="G89" s="2797" t="s">
        <v>5299</v>
      </c>
      <c r="H89" s="3683" t="s">
        <v>3567</v>
      </c>
      <c r="I89" s="3684">
        <v>12</v>
      </c>
      <c r="J89" s="3684">
        <v>5</v>
      </c>
      <c r="K89" s="3684">
        <v>4</v>
      </c>
      <c r="L89" s="3575">
        <f t="shared" si="1"/>
        <v>60</v>
      </c>
      <c r="M89" s="3684"/>
      <c r="N89" s="3685"/>
      <c r="O89" s="3686"/>
      <c r="P89" s="3687"/>
      <c r="Q89" s="3688"/>
      <c r="R89" s="3689"/>
      <c r="S89" s="3564"/>
    </row>
    <row r="90" spans="1:19" s="2656" customFormat="1" ht="30" customHeight="1" outlineLevel="1">
      <c r="A90" s="3682"/>
      <c r="B90" s="3680"/>
      <c r="C90" s="3566"/>
      <c r="D90" s="3567"/>
      <c r="E90" s="3566"/>
      <c r="F90" s="3566"/>
      <c r="G90" s="2797" t="s">
        <v>5298</v>
      </c>
      <c r="H90" s="2797" t="s">
        <v>5301</v>
      </c>
      <c r="I90" s="3672">
        <v>2.7</v>
      </c>
      <c r="J90" s="3575">
        <v>8.8000000000000007</v>
      </c>
      <c r="K90" s="3575">
        <v>4</v>
      </c>
      <c r="L90" s="3575">
        <f t="shared" si="1"/>
        <v>23.760000000000005</v>
      </c>
      <c r="M90" s="3575"/>
      <c r="N90" s="3591"/>
      <c r="O90" s="3690"/>
      <c r="P90" s="3578"/>
      <c r="Q90" s="3579"/>
      <c r="R90" s="3667"/>
      <c r="S90" s="3564"/>
    </row>
    <row r="91" spans="1:19" s="2656" customFormat="1" ht="30" customHeight="1" outlineLevel="1">
      <c r="A91" s="3682"/>
      <c r="B91" s="3680"/>
      <c r="C91" s="3566"/>
      <c r="D91" s="3567"/>
      <c r="E91" s="3566"/>
      <c r="F91" s="3566"/>
      <c r="G91" s="2797" t="s">
        <v>5204</v>
      </c>
      <c r="H91" s="2797" t="s">
        <v>5302</v>
      </c>
      <c r="I91" s="3672">
        <v>3.2</v>
      </c>
      <c r="J91" s="3575">
        <v>2</v>
      </c>
      <c r="K91" s="3575">
        <v>4</v>
      </c>
      <c r="L91" s="3575">
        <f t="shared" si="1"/>
        <v>6.4</v>
      </c>
      <c r="M91" s="3575"/>
      <c r="N91" s="3591"/>
      <c r="O91" s="3690"/>
      <c r="P91" s="3578"/>
      <c r="Q91" s="3579"/>
      <c r="R91" s="3667"/>
      <c r="S91" s="3564"/>
    </row>
    <row r="92" spans="1:19" s="2656" customFormat="1" ht="30" customHeight="1" outlineLevel="1">
      <c r="A92" s="3682"/>
      <c r="B92" s="3680"/>
      <c r="C92" s="3566"/>
      <c r="D92" s="3567"/>
      <c r="E92" s="3566"/>
      <c r="F92" s="3566"/>
      <c r="G92" s="2797" t="s">
        <v>5204</v>
      </c>
      <c r="H92" s="2797" t="s">
        <v>5303</v>
      </c>
      <c r="I92" s="3672">
        <v>3.2</v>
      </c>
      <c r="J92" s="3575">
        <v>5.5</v>
      </c>
      <c r="K92" s="3575">
        <v>4</v>
      </c>
      <c r="L92" s="3575">
        <f t="shared" si="1"/>
        <v>17.600000000000001</v>
      </c>
      <c r="M92" s="3575"/>
      <c r="N92" s="3591"/>
      <c r="O92" s="3690" t="s">
        <v>5225</v>
      </c>
      <c r="P92" s="3578"/>
      <c r="Q92" s="3579"/>
      <c r="R92" s="3667"/>
      <c r="S92" s="3564"/>
    </row>
    <row r="93" spans="1:19" s="2656" customFormat="1" ht="30" customHeight="1">
      <c r="A93" s="3553">
        <v>4</v>
      </c>
      <c r="B93" s="3691">
        <v>8</v>
      </c>
      <c r="C93" s="3555" t="s">
        <v>5304</v>
      </c>
      <c r="D93" s="3556" t="s">
        <v>932</v>
      </c>
      <c r="E93" s="3556">
        <v>3</v>
      </c>
      <c r="F93" s="3556">
        <v>2</v>
      </c>
      <c r="G93" s="6135" t="s">
        <v>3940</v>
      </c>
      <c r="H93" s="6135"/>
      <c r="I93" s="3692">
        <v>25</v>
      </c>
      <c r="J93" s="3692">
        <v>25.4</v>
      </c>
      <c r="K93" s="3692">
        <v>9</v>
      </c>
      <c r="L93" s="3692">
        <f t="shared" si="1"/>
        <v>635</v>
      </c>
      <c r="M93" s="3692">
        <f>E93*L93*F93</f>
        <v>3810</v>
      </c>
      <c r="N93" s="3693"/>
      <c r="O93" s="3622"/>
      <c r="P93" s="3623"/>
      <c r="Q93" s="3624"/>
      <c r="R93" s="3694" t="s">
        <v>5305</v>
      </c>
      <c r="S93" s="3564"/>
    </row>
    <row r="94" spans="1:19" s="2656" customFormat="1" ht="30" customHeight="1" outlineLevel="1">
      <c r="A94" s="3581"/>
      <c r="B94" s="3554"/>
      <c r="C94" s="3566"/>
      <c r="D94" s="3582"/>
      <c r="E94" s="3582"/>
      <c r="F94" s="3582"/>
      <c r="G94" s="3695" t="s">
        <v>3388</v>
      </c>
      <c r="H94" s="3695" t="s">
        <v>5306</v>
      </c>
      <c r="I94" s="3696">
        <v>25</v>
      </c>
      <c r="J94" s="3696">
        <v>25.4</v>
      </c>
      <c r="K94" s="3696">
        <v>5</v>
      </c>
      <c r="L94" s="3575">
        <f t="shared" si="1"/>
        <v>635</v>
      </c>
      <c r="M94" s="3696"/>
      <c r="N94" s="3697"/>
      <c r="O94" s="3698"/>
      <c r="P94" s="3699"/>
      <c r="Q94" s="3700"/>
      <c r="R94" s="3701"/>
      <c r="S94" s="3564"/>
    </row>
    <row r="95" spans="1:19" s="2656" customFormat="1" ht="30" customHeight="1" outlineLevel="1">
      <c r="A95" s="3581"/>
      <c r="B95" s="3554"/>
      <c r="C95" s="3566"/>
      <c r="D95" s="3582"/>
      <c r="E95" s="3582"/>
      <c r="F95" s="3582"/>
      <c r="G95" s="3695" t="s">
        <v>3388</v>
      </c>
      <c r="H95" s="3695" t="s">
        <v>5307</v>
      </c>
      <c r="I95" s="3696">
        <v>16</v>
      </c>
      <c r="J95" s="3696">
        <v>6</v>
      </c>
      <c r="K95" s="3696">
        <v>5</v>
      </c>
      <c r="L95" s="3575">
        <f t="shared" si="1"/>
        <v>96</v>
      </c>
      <c r="M95" s="3696"/>
      <c r="N95" s="3697"/>
      <c r="O95" s="3698"/>
      <c r="P95" s="3699"/>
      <c r="Q95" s="3700"/>
      <c r="R95" s="3701"/>
      <c r="S95" s="3564"/>
    </row>
    <row r="96" spans="1:19" s="2656" customFormat="1" ht="30" customHeight="1" outlineLevel="1">
      <c r="A96" s="3702"/>
      <c r="B96" s="3607"/>
      <c r="C96" s="3608"/>
      <c r="D96" s="3644"/>
      <c r="E96" s="3644"/>
      <c r="F96" s="3644"/>
      <c r="G96" s="3695" t="s">
        <v>1534</v>
      </c>
      <c r="H96" s="3695" t="s">
        <v>5308</v>
      </c>
      <c r="I96" s="3696">
        <v>25</v>
      </c>
      <c r="J96" s="3696">
        <v>25.4</v>
      </c>
      <c r="K96" s="3696">
        <v>5</v>
      </c>
      <c r="L96" s="3575">
        <f>I96*J96-L95</f>
        <v>539</v>
      </c>
      <c r="M96" s="3696"/>
      <c r="N96" s="3697"/>
      <c r="O96" s="3698"/>
      <c r="P96" s="3699"/>
      <c r="Q96" s="3700"/>
      <c r="R96" s="3701"/>
      <c r="S96" s="3564"/>
    </row>
    <row r="97" spans="1:19" s="2656" customFormat="1" ht="30" customHeight="1">
      <c r="A97" s="3553">
        <v>5</v>
      </c>
      <c r="B97" s="3691">
        <v>15</v>
      </c>
      <c r="C97" s="3555" t="s">
        <v>5309</v>
      </c>
      <c r="D97" s="3556" t="s">
        <v>5310</v>
      </c>
      <c r="E97" s="3556">
        <v>1</v>
      </c>
      <c r="F97" s="3556">
        <v>2</v>
      </c>
      <c r="G97" s="6135" t="s">
        <v>5311</v>
      </c>
      <c r="H97" s="6135"/>
      <c r="I97" s="3619">
        <v>10.5</v>
      </c>
      <c r="J97" s="3619">
        <v>24.5</v>
      </c>
      <c r="K97" s="3619">
        <v>11</v>
      </c>
      <c r="L97" s="3619">
        <f>I97*J97</f>
        <v>257.25</v>
      </c>
      <c r="M97" s="3619">
        <f>F97*L97</f>
        <v>514.5</v>
      </c>
      <c r="N97" s="3621"/>
      <c r="O97" s="3703"/>
      <c r="P97" s="3704"/>
      <c r="Q97" s="3705"/>
      <c r="R97" s="3679" t="s">
        <v>5312</v>
      </c>
      <c r="S97" s="3564"/>
    </row>
    <row r="98" spans="1:19" s="2656" customFormat="1" ht="30" customHeight="1" outlineLevel="1">
      <c r="A98" s="3581"/>
      <c r="B98" s="3554"/>
      <c r="C98" s="3566"/>
      <c r="D98" s="3582"/>
      <c r="E98" s="3582"/>
      <c r="F98" s="3582"/>
      <c r="G98" s="2791" t="s">
        <v>1719</v>
      </c>
      <c r="H98" s="2791" t="s">
        <v>5313</v>
      </c>
      <c r="I98" s="3668">
        <v>14</v>
      </c>
      <c r="J98" s="3668">
        <v>22</v>
      </c>
      <c r="K98" s="3668">
        <v>6</v>
      </c>
      <c r="L98" s="3668">
        <f>I98*J98-6*10</f>
        <v>248</v>
      </c>
      <c r="M98" s="3668"/>
      <c r="N98" s="3671"/>
      <c r="O98" s="3706"/>
      <c r="P98" s="3707"/>
      <c r="Q98" s="3708"/>
      <c r="R98" s="3681"/>
      <c r="S98" s="3564"/>
    </row>
    <row r="99" spans="1:19" s="2656" customFormat="1" ht="30" customHeight="1" outlineLevel="1">
      <c r="A99" s="3565"/>
      <c r="B99" s="3554"/>
      <c r="C99" s="3566"/>
      <c r="D99" s="3582"/>
      <c r="E99" s="3566"/>
      <c r="F99" s="3566"/>
      <c r="G99" s="2797" t="s">
        <v>5314</v>
      </c>
      <c r="H99" s="2797" t="s">
        <v>5315</v>
      </c>
      <c r="I99" s="3575">
        <v>6</v>
      </c>
      <c r="J99" s="3575">
        <v>10</v>
      </c>
      <c r="K99" s="3575">
        <v>6</v>
      </c>
      <c r="L99" s="3575">
        <f>I99*J99</f>
        <v>60</v>
      </c>
      <c r="M99" s="3575"/>
      <c r="N99" s="3591"/>
      <c r="O99" s="3709"/>
      <c r="P99" s="3665"/>
      <c r="Q99" s="3666"/>
      <c r="R99" s="3667"/>
      <c r="S99" s="3564"/>
    </row>
    <row r="100" spans="1:19" s="2656" customFormat="1" ht="30" customHeight="1" outlineLevel="1">
      <c r="A100" s="3565"/>
      <c r="B100" s="3554"/>
      <c r="C100" s="3566"/>
      <c r="D100" s="3582"/>
      <c r="E100" s="3566"/>
      <c r="F100" s="3566"/>
      <c r="G100" s="2797" t="s">
        <v>5299</v>
      </c>
      <c r="H100" s="2797" t="s">
        <v>5316</v>
      </c>
      <c r="I100" s="3575">
        <v>6</v>
      </c>
      <c r="J100" s="3575">
        <v>6</v>
      </c>
      <c r="K100" s="3575">
        <v>4</v>
      </c>
      <c r="L100" s="3575">
        <f>I100*J100</f>
        <v>36</v>
      </c>
      <c r="M100" s="3575"/>
      <c r="N100" s="3591"/>
      <c r="O100" s="3709"/>
      <c r="P100" s="3665"/>
      <c r="Q100" s="3666"/>
      <c r="R100" s="3667"/>
      <c r="S100" s="3564"/>
    </row>
    <row r="101" spans="1:19" s="2656" customFormat="1" ht="30" customHeight="1" outlineLevel="1">
      <c r="A101" s="3565"/>
      <c r="B101" s="3554"/>
      <c r="C101" s="3566"/>
      <c r="D101" s="3582"/>
      <c r="E101" s="3566"/>
      <c r="F101" s="3566"/>
      <c r="G101" s="2797" t="s">
        <v>5233</v>
      </c>
      <c r="H101" s="2797" t="s">
        <v>5317</v>
      </c>
      <c r="I101" s="3575">
        <v>6</v>
      </c>
      <c r="J101" s="3575">
        <v>6</v>
      </c>
      <c r="K101" s="3575">
        <v>4</v>
      </c>
      <c r="L101" s="3575">
        <f>I101*J101</f>
        <v>36</v>
      </c>
      <c r="M101" s="3575"/>
      <c r="N101" s="3591"/>
      <c r="O101" s="3709"/>
      <c r="P101" s="3665"/>
      <c r="Q101" s="3666"/>
      <c r="R101" s="3667"/>
      <c r="S101" s="3564"/>
    </row>
    <row r="102" spans="1:19" s="2656" customFormat="1" ht="30" customHeight="1" outlineLevel="1">
      <c r="A102" s="3565"/>
      <c r="B102" s="3554"/>
      <c r="C102" s="3566"/>
      <c r="D102" s="3582"/>
      <c r="E102" s="3566"/>
      <c r="F102" s="3566"/>
      <c r="G102" s="2797" t="s">
        <v>5204</v>
      </c>
      <c r="H102" s="2797" t="s">
        <v>5318</v>
      </c>
      <c r="I102" s="3672">
        <v>7.5</v>
      </c>
      <c r="J102" s="3575">
        <v>20</v>
      </c>
      <c r="K102" s="3575">
        <v>4</v>
      </c>
      <c r="L102" s="3575">
        <v>127.5</v>
      </c>
      <c r="M102" s="3575"/>
      <c r="N102" s="3591"/>
      <c r="O102" s="3577"/>
      <c r="P102" s="3578"/>
      <c r="Q102" s="3579"/>
      <c r="R102" s="3580"/>
      <c r="S102" s="3564"/>
    </row>
    <row r="103" spans="1:19" s="2656" customFormat="1" ht="30" customHeight="1" outlineLevel="1">
      <c r="A103" s="3565"/>
      <c r="B103" s="3554"/>
      <c r="C103" s="3566"/>
      <c r="D103" s="3582"/>
      <c r="E103" s="3566"/>
      <c r="F103" s="3566"/>
      <c r="G103" s="2797" t="s">
        <v>1719</v>
      </c>
      <c r="H103" s="2797" t="s">
        <v>5319</v>
      </c>
      <c r="I103" s="3672">
        <v>3</v>
      </c>
      <c r="J103" s="3575">
        <v>2</v>
      </c>
      <c r="K103" s="3575">
        <v>4</v>
      </c>
      <c r="L103" s="3575">
        <f>I103*J103</f>
        <v>6</v>
      </c>
      <c r="M103" s="3575"/>
      <c r="N103" s="3591"/>
      <c r="O103" s="3577"/>
      <c r="P103" s="3578"/>
      <c r="Q103" s="3579"/>
      <c r="R103" s="3580"/>
      <c r="S103" s="3564"/>
    </row>
    <row r="104" spans="1:19" s="2656" customFormat="1" ht="30" customHeight="1">
      <c r="A104" s="3710">
        <v>6</v>
      </c>
      <c r="B104" s="3711">
        <v>20</v>
      </c>
      <c r="C104" s="3712" t="s">
        <v>5320</v>
      </c>
      <c r="D104" s="3713" t="s">
        <v>5310</v>
      </c>
      <c r="E104" s="3714">
        <v>1</v>
      </c>
      <c r="F104" s="3714">
        <v>1</v>
      </c>
      <c r="G104" s="6135" t="s">
        <v>5321</v>
      </c>
      <c r="H104" s="6135"/>
      <c r="I104" s="3619">
        <v>11</v>
      </c>
      <c r="J104" s="3619">
        <v>25</v>
      </c>
      <c r="K104" s="3619">
        <v>8.8000000000000007</v>
      </c>
      <c r="L104" s="3619">
        <f>I104*J104</f>
        <v>275</v>
      </c>
      <c r="M104" s="3619">
        <f>E104*L104</f>
        <v>275</v>
      </c>
      <c r="N104" s="3621" t="s">
        <v>5322</v>
      </c>
      <c r="O104" s="3622"/>
      <c r="P104" s="3623"/>
      <c r="Q104" s="3624"/>
      <c r="R104" s="3694" t="s">
        <v>5323</v>
      </c>
      <c r="S104" s="3564"/>
    </row>
    <row r="105" spans="1:19" s="2656" customFormat="1" ht="30" customHeight="1">
      <c r="A105" s="6143">
        <v>7</v>
      </c>
      <c r="B105" s="3715">
        <v>48</v>
      </c>
      <c r="C105" s="6145" t="s">
        <v>5324</v>
      </c>
      <c r="D105" s="6147" t="s">
        <v>5325</v>
      </c>
      <c r="E105" s="6147">
        <v>1</v>
      </c>
      <c r="F105" s="6147">
        <v>2</v>
      </c>
      <c r="G105" s="6142" t="s">
        <v>5311</v>
      </c>
      <c r="H105" s="6142"/>
      <c r="I105" s="3716">
        <v>23.8</v>
      </c>
      <c r="J105" s="3716">
        <v>31.5</v>
      </c>
      <c r="K105" s="3717">
        <v>8.6</v>
      </c>
      <c r="L105" s="3716">
        <f>I105*J105</f>
        <v>749.7</v>
      </c>
      <c r="M105" s="3619">
        <f>E105*F105*L105</f>
        <v>1499.4</v>
      </c>
      <c r="N105" s="3718"/>
      <c r="O105" s="3719" t="s">
        <v>5288</v>
      </c>
      <c r="P105" s="3720"/>
      <c r="Q105" s="3721"/>
      <c r="R105" s="3679"/>
      <c r="S105" s="3564"/>
    </row>
    <row r="106" spans="1:19" s="2656" customFormat="1" ht="30" customHeight="1" outlineLevel="1">
      <c r="A106" s="6144"/>
      <c r="B106" s="3722"/>
      <c r="C106" s="6146"/>
      <c r="D106" s="6148"/>
      <c r="E106" s="6148"/>
      <c r="F106" s="6148"/>
      <c r="G106" s="3695" t="s">
        <v>3388</v>
      </c>
      <c r="H106" s="3695" t="s">
        <v>5326</v>
      </c>
      <c r="I106" s="3696">
        <v>23.8</v>
      </c>
      <c r="J106" s="3696">
        <v>31.5</v>
      </c>
      <c r="K106" s="3696">
        <v>4.05</v>
      </c>
      <c r="L106" s="3575">
        <f>(I106*J106)-L107-L108-L109-L110</f>
        <v>670.7</v>
      </c>
      <c r="M106" s="3696"/>
      <c r="N106" s="3697"/>
      <c r="O106" s="3698"/>
      <c r="P106" s="3699"/>
      <c r="Q106" s="3700"/>
      <c r="R106" s="3701"/>
      <c r="S106" s="3564"/>
    </row>
    <row r="107" spans="1:19" s="2656" customFormat="1" ht="30" customHeight="1" outlineLevel="1">
      <c r="A107" s="6144"/>
      <c r="B107" s="3722"/>
      <c r="C107" s="6146"/>
      <c r="D107" s="6148"/>
      <c r="E107" s="6148"/>
      <c r="F107" s="6148"/>
      <c r="G107" s="3695" t="s">
        <v>3388</v>
      </c>
      <c r="H107" s="3695" t="s">
        <v>5327</v>
      </c>
      <c r="I107" s="3696">
        <v>4</v>
      </c>
      <c r="J107" s="3696">
        <v>4.5</v>
      </c>
      <c r="K107" s="3696">
        <v>4.05</v>
      </c>
      <c r="L107" s="3575">
        <f t="shared" ref="L107:L155" si="2">I107*J107</f>
        <v>18</v>
      </c>
      <c r="M107" s="3696"/>
      <c r="N107" s="3697"/>
      <c r="O107" s="3698"/>
      <c r="P107" s="3699"/>
      <c r="Q107" s="3700"/>
      <c r="R107" s="3701"/>
      <c r="S107" s="3564"/>
    </row>
    <row r="108" spans="1:19" s="2656" customFormat="1" ht="30" customHeight="1" outlineLevel="1">
      <c r="A108" s="6144"/>
      <c r="B108" s="3722"/>
      <c r="C108" s="6146"/>
      <c r="D108" s="6148"/>
      <c r="E108" s="6148"/>
      <c r="F108" s="6148"/>
      <c r="G108" s="3695" t="s">
        <v>3388</v>
      </c>
      <c r="H108" s="3695" t="s">
        <v>5328</v>
      </c>
      <c r="I108" s="3696">
        <v>3</v>
      </c>
      <c r="J108" s="3696">
        <v>5</v>
      </c>
      <c r="K108" s="3696">
        <v>4.05</v>
      </c>
      <c r="L108" s="3575">
        <f t="shared" si="2"/>
        <v>15</v>
      </c>
      <c r="M108" s="3696"/>
      <c r="N108" s="3697"/>
      <c r="O108" s="3690" t="s">
        <v>5246</v>
      </c>
      <c r="P108" s="3699"/>
      <c r="Q108" s="3700"/>
      <c r="R108" s="3701"/>
      <c r="S108" s="3564"/>
    </row>
    <row r="109" spans="1:19" s="2656" customFormat="1" ht="30" customHeight="1" outlineLevel="1">
      <c r="A109" s="6144"/>
      <c r="B109" s="3722"/>
      <c r="C109" s="6146"/>
      <c r="D109" s="6148"/>
      <c r="E109" s="6148"/>
      <c r="F109" s="6148"/>
      <c r="G109" s="3695" t="s">
        <v>3388</v>
      </c>
      <c r="H109" s="3695" t="s">
        <v>5329</v>
      </c>
      <c r="I109" s="3696">
        <v>4</v>
      </c>
      <c r="J109" s="3696">
        <v>3.5</v>
      </c>
      <c r="K109" s="3696">
        <v>4.05</v>
      </c>
      <c r="L109" s="3575">
        <f>I109*J109</f>
        <v>14</v>
      </c>
      <c r="M109" s="3696"/>
      <c r="N109" s="3697"/>
      <c r="O109" s="3690"/>
      <c r="P109" s="3699"/>
      <c r="Q109" s="3700"/>
      <c r="R109" s="3701"/>
      <c r="S109" s="3564"/>
    </row>
    <row r="110" spans="1:19" s="2656" customFormat="1" ht="30" customHeight="1" outlineLevel="1">
      <c r="A110" s="6144"/>
      <c r="B110" s="3722"/>
      <c r="C110" s="6146"/>
      <c r="D110" s="6148"/>
      <c r="E110" s="6148"/>
      <c r="F110" s="6148"/>
      <c r="G110" s="3695" t="s">
        <v>3388</v>
      </c>
      <c r="H110" s="3695" t="s">
        <v>5330</v>
      </c>
      <c r="I110" s="3696">
        <v>4</v>
      </c>
      <c r="J110" s="3696">
        <v>8</v>
      </c>
      <c r="K110" s="3696">
        <v>4.05</v>
      </c>
      <c r="L110" s="3575">
        <f>I110*J110</f>
        <v>32</v>
      </c>
      <c r="M110" s="3696"/>
      <c r="N110" s="3697"/>
      <c r="O110" s="3690"/>
      <c r="P110" s="3699"/>
      <c r="Q110" s="3700"/>
      <c r="R110" s="3701"/>
      <c r="S110" s="3564"/>
    </row>
    <row r="111" spans="1:19" s="2656" customFormat="1" ht="30" customHeight="1" outlineLevel="1">
      <c r="A111" s="6144"/>
      <c r="B111" s="3722"/>
      <c r="C111" s="6146"/>
      <c r="D111" s="6148"/>
      <c r="E111" s="6148"/>
      <c r="F111" s="6148"/>
      <c r="G111" s="3723" t="s">
        <v>3388</v>
      </c>
      <c r="H111" s="3723" t="s">
        <v>5331</v>
      </c>
      <c r="I111" s="3724">
        <v>3</v>
      </c>
      <c r="J111" s="3724">
        <v>5</v>
      </c>
      <c r="K111" s="3724">
        <v>2.7</v>
      </c>
      <c r="L111" s="3725">
        <f>I111*J111</f>
        <v>15</v>
      </c>
      <c r="M111" s="3696"/>
      <c r="N111" s="3697"/>
      <c r="O111" s="3690"/>
      <c r="P111" s="3699"/>
      <c r="Q111" s="3700"/>
      <c r="R111" s="3701"/>
      <c r="S111" s="3564"/>
    </row>
    <row r="112" spans="1:19" s="2656" customFormat="1" ht="30" customHeight="1" outlineLevel="1">
      <c r="A112" s="6144"/>
      <c r="B112" s="3722"/>
      <c r="C112" s="6146"/>
      <c r="D112" s="6148"/>
      <c r="E112" s="6148"/>
      <c r="F112" s="6148"/>
      <c r="G112" s="3723" t="s">
        <v>3388</v>
      </c>
      <c r="H112" s="3723" t="s">
        <v>5332</v>
      </c>
      <c r="I112" s="3724">
        <v>3</v>
      </c>
      <c r="J112" s="3724">
        <v>5</v>
      </c>
      <c r="K112" s="3724">
        <v>2.7</v>
      </c>
      <c r="L112" s="3725">
        <f t="shared" si="2"/>
        <v>15</v>
      </c>
      <c r="M112" s="3696"/>
      <c r="N112" s="3697"/>
      <c r="O112" s="3690"/>
      <c r="P112" s="3699"/>
      <c r="Q112" s="3700"/>
      <c r="R112" s="3701"/>
      <c r="S112" s="3564"/>
    </row>
    <row r="113" spans="1:19" s="2656" customFormat="1" ht="30" customHeight="1" outlineLevel="1">
      <c r="A113" s="6144"/>
      <c r="B113" s="3722"/>
      <c r="C113" s="6146"/>
      <c r="D113" s="6148"/>
      <c r="E113" s="6148"/>
      <c r="F113" s="6148"/>
      <c r="G113" s="3723" t="s">
        <v>3388</v>
      </c>
      <c r="H113" s="3723" t="s">
        <v>5333</v>
      </c>
      <c r="I113" s="3724">
        <v>3</v>
      </c>
      <c r="J113" s="3724">
        <v>5</v>
      </c>
      <c r="K113" s="3724">
        <v>2.7</v>
      </c>
      <c r="L113" s="3725">
        <f t="shared" si="2"/>
        <v>15</v>
      </c>
      <c r="M113" s="3696"/>
      <c r="N113" s="3697"/>
      <c r="O113" s="3690"/>
      <c r="P113" s="3699"/>
      <c r="Q113" s="3700"/>
      <c r="R113" s="3701"/>
      <c r="S113" s="3564"/>
    </row>
    <row r="114" spans="1:19" s="2656" customFormat="1" ht="30" customHeight="1" outlineLevel="1">
      <c r="A114" s="6144"/>
      <c r="B114" s="3722"/>
      <c r="C114" s="6146"/>
      <c r="D114" s="6148"/>
      <c r="E114" s="6148"/>
      <c r="F114" s="6148"/>
      <c r="G114" s="3695" t="s">
        <v>3388</v>
      </c>
      <c r="H114" s="3695" t="s">
        <v>5334</v>
      </c>
      <c r="I114" s="3696"/>
      <c r="J114" s="3696"/>
      <c r="K114" s="3696"/>
      <c r="L114" s="3575">
        <f t="shared" si="2"/>
        <v>0</v>
      </c>
      <c r="M114" s="3696"/>
      <c r="N114" s="3697"/>
      <c r="O114" s="3698"/>
      <c r="P114" s="3699"/>
      <c r="Q114" s="3700"/>
      <c r="R114" s="3701"/>
      <c r="S114" s="3564"/>
    </row>
    <row r="115" spans="1:19" s="2656" customFormat="1" ht="30" customHeight="1" outlineLevel="1">
      <c r="A115" s="6144"/>
      <c r="B115" s="3722"/>
      <c r="C115" s="6146"/>
      <c r="D115" s="6148"/>
      <c r="E115" s="6148"/>
      <c r="F115" s="6148"/>
      <c r="G115" s="3695" t="s">
        <v>3388</v>
      </c>
      <c r="H115" s="3695" t="s">
        <v>5335</v>
      </c>
      <c r="I115" s="3696"/>
      <c r="J115" s="3696"/>
      <c r="K115" s="3696"/>
      <c r="L115" s="3575">
        <f t="shared" si="2"/>
        <v>0</v>
      </c>
      <c r="M115" s="3696"/>
      <c r="N115" s="3697"/>
      <c r="O115" s="3698"/>
      <c r="P115" s="3699"/>
      <c r="Q115" s="3700"/>
      <c r="R115" s="3701"/>
      <c r="S115" s="3564"/>
    </row>
    <row r="116" spans="1:19" s="2656" customFormat="1" ht="30" customHeight="1" outlineLevel="1">
      <c r="A116" s="6144"/>
      <c r="B116" s="3722"/>
      <c r="C116" s="6146"/>
      <c r="D116" s="6148"/>
      <c r="E116" s="6148"/>
      <c r="F116" s="6148"/>
      <c r="G116" s="3695" t="s">
        <v>1534</v>
      </c>
      <c r="H116" s="3695" t="s">
        <v>5336</v>
      </c>
      <c r="I116" s="3696">
        <v>15.8</v>
      </c>
      <c r="J116" s="3696">
        <v>31.5</v>
      </c>
      <c r="K116" s="3696">
        <v>4.55</v>
      </c>
      <c r="L116" s="3575">
        <f t="shared" si="2"/>
        <v>497.70000000000005</v>
      </c>
      <c r="M116" s="3696"/>
      <c r="N116" s="3697"/>
      <c r="O116" s="3698"/>
      <c r="P116" s="3699"/>
      <c r="Q116" s="3700"/>
      <c r="R116" s="3701"/>
      <c r="S116" s="3564"/>
    </row>
    <row r="117" spans="1:19" s="2656" customFormat="1" ht="30" customHeight="1" outlineLevel="1">
      <c r="A117" s="6144"/>
      <c r="B117" s="3722"/>
      <c r="C117" s="6146"/>
      <c r="D117" s="6148"/>
      <c r="E117" s="6148"/>
      <c r="F117" s="6148"/>
      <c r="G117" s="3695" t="s">
        <v>1534</v>
      </c>
      <c r="H117" s="3695" t="s">
        <v>5337</v>
      </c>
      <c r="I117" s="3696">
        <v>5</v>
      </c>
      <c r="J117" s="3696">
        <v>8</v>
      </c>
      <c r="K117" s="3696">
        <v>4.55</v>
      </c>
      <c r="L117" s="3575">
        <f t="shared" si="2"/>
        <v>40</v>
      </c>
      <c r="M117" s="3696"/>
      <c r="N117" s="3697"/>
      <c r="O117" s="3698"/>
      <c r="P117" s="3699"/>
      <c r="Q117" s="3700"/>
      <c r="R117" s="3701"/>
      <c r="S117" s="3564"/>
    </row>
    <row r="118" spans="1:19" s="2656" customFormat="1" ht="30" customHeight="1" outlineLevel="1">
      <c r="A118" s="6144"/>
      <c r="B118" s="3722"/>
      <c r="C118" s="6146"/>
      <c r="D118" s="6148"/>
      <c r="E118" s="6148"/>
      <c r="F118" s="6148"/>
      <c r="G118" s="3695" t="s">
        <v>1534</v>
      </c>
      <c r="H118" s="3695" t="s">
        <v>5338</v>
      </c>
      <c r="I118" s="3696">
        <v>5</v>
      </c>
      <c r="J118" s="3696">
        <v>8</v>
      </c>
      <c r="K118" s="3696">
        <v>4.55</v>
      </c>
      <c r="L118" s="3575">
        <f t="shared" si="2"/>
        <v>40</v>
      </c>
      <c r="M118" s="3696"/>
      <c r="N118" s="3697"/>
      <c r="O118" s="3698"/>
      <c r="P118" s="3699"/>
      <c r="Q118" s="3700"/>
      <c r="R118" s="3701"/>
      <c r="S118" s="3564"/>
    </row>
    <row r="119" spans="1:19" s="2656" customFormat="1" ht="30" customHeight="1" outlineLevel="1">
      <c r="A119" s="6144"/>
      <c r="B119" s="3722"/>
      <c r="C119" s="6146"/>
      <c r="D119" s="6148"/>
      <c r="E119" s="6148"/>
      <c r="F119" s="6148"/>
      <c r="G119" s="3695" t="s">
        <v>1534</v>
      </c>
      <c r="H119" s="3695" t="s">
        <v>5339</v>
      </c>
      <c r="I119" s="3696">
        <v>5</v>
      </c>
      <c r="J119" s="3696">
        <v>7.5</v>
      </c>
      <c r="K119" s="3696">
        <v>4.55</v>
      </c>
      <c r="L119" s="3575">
        <f t="shared" si="2"/>
        <v>37.5</v>
      </c>
      <c r="M119" s="3696"/>
      <c r="N119" s="3697"/>
      <c r="O119" s="3698"/>
      <c r="P119" s="3699"/>
      <c r="Q119" s="3700"/>
      <c r="R119" s="3701"/>
      <c r="S119" s="3564"/>
    </row>
    <row r="120" spans="1:19" s="2656" customFormat="1" ht="30" customHeight="1" outlineLevel="1">
      <c r="A120" s="6144"/>
      <c r="B120" s="3722"/>
      <c r="C120" s="6146"/>
      <c r="D120" s="6148"/>
      <c r="E120" s="6148"/>
      <c r="F120" s="6148"/>
      <c r="G120" s="3695" t="s">
        <v>1534</v>
      </c>
      <c r="H120" s="3695" t="s">
        <v>5340</v>
      </c>
      <c r="I120" s="3696">
        <v>5</v>
      </c>
      <c r="J120" s="3696">
        <v>8</v>
      </c>
      <c r="K120" s="3696">
        <v>4.55</v>
      </c>
      <c r="L120" s="3575">
        <f t="shared" si="2"/>
        <v>40</v>
      </c>
      <c r="M120" s="3696"/>
      <c r="N120" s="3697"/>
      <c r="O120" s="3698"/>
      <c r="P120" s="3699"/>
      <c r="Q120" s="3700"/>
      <c r="R120" s="3701"/>
      <c r="S120" s="3564"/>
    </row>
    <row r="121" spans="1:19" s="2656" customFormat="1" ht="30" customHeight="1" outlineLevel="1">
      <c r="A121" s="6144"/>
      <c r="B121" s="3722"/>
      <c r="C121" s="6146"/>
      <c r="D121" s="6148"/>
      <c r="E121" s="6148"/>
      <c r="F121" s="6148"/>
      <c r="G121" s="3695" t="s">
        <v>1534</v>
      </c>
      <c r="H121" s="3695" t="s">
        <v>5341</v>
      </c>
      <c r="I121" s="3696">
        <v>3</v>
      </c>
      <c r="J121" s="3696">
        <v>31.5</v>
      </c>
      <c r="K121" s="3696">
        <v>4.55</v>
      </c>
      <c r="L121" s="3575">
        <f t="shared" si="2"/>
        <v>94.5</v>
      </c>
      <c r="M121" s="3696"/>
      <c r="N121" s="3697"/>
      <c r="O121" s="3698"/>
      <c r="P121" s="3699"/>
      <c r="Q121" s="3700"/>
      <c r="R121" s="3701"/>
      <c r="S121" s="3564"/>
    </row>
    <row r="122" spans="1:19" s="2656" customFormat="1" ht="30" customHeight="1" outlineLevel="1">
      <c r="A122" s="6144"/>
      <c r="B122" s="3722"/>
      <c r="C122" s="6146"/>
      <c r="D122" s="6148"/>
      <c r="E122" s="6148"/>
      <c r="F122" s="6148"/>
      <c r="G122" s="3695" t="s">
        <v>1534</v>
      </c>
      <c r="H122" s="3695" t="s">
        <v>5334</v>
      </c>
      <c r="I122" s="3696"/>
      <c r="J122" s="3696"/>
      <c r="K122" s="3696"/>
      <c r="L122" s="3575">
        <f t="shared" si="2"/>
        <v>0</v>
      </c>
      <c r="M122" s="3696"/>
      <c r="N122" s="3697"/>
      <c r="O122" s="3698"/>
      <c r="P122" s="3699"/>
      <c r="Q122" s="3700"/>
      <c r="R122" s="3701"/>
      <c r="S122" s="3564"/>
    </row>
    <row r="123" spans="1:19" s="2656" customFormat="1" ht="30" customHeight="1" outlineLevel="1">
      <c r="A123" s="6144"/>
      <c r="B123" s="3722"/>
      <c r="C123" s="6146"/>
      <c r="D123" s="6148"/>
      <c r="E123" s="6148"/>
      <c r="F123" s="6148"/>
      <c r="G123" s="3695" t="s">
        <v>1534</v>
      </c>
      <c r="H123" s="3695" t="s">
        <v>5335</v>
      </c>
      <c r="I123" s="3696"/>
      <c r="J123" s="3696"/>
      <c r="K123" s="3696"/>
      <c r="L123" s="3575">
        <f t="shared" si="2"/>
        <v>0</v>
      </c>
      <c r="M123" s="3696"/>
      <c r="N123" s="3697"/>
      <c r="O123" s="3698"/>
      <c r="P123" s="3699"/>
      <c r="Q123" s="3700"/>
      <c r="R123" s="3701"/>
      <c r="S123" s="3564"/>
    </row>
    <row r="124" spans="1:19" s="2656" customFormat="1" ht="30" customHeight="1">
      <c r="A124" s="3553">
        <v>8</v>
      </c>
      <c r="B124" s="3691">
        <v>12</v>
      </c>
      <c r="C124" s="3555" t="s">
        <v>5342</v>
      </c>
      <c r="D124" s="3556" t="s">
        <v>5343</v>
      </c>
      <c r="E124" s="3556">
        <v>1</v>
      </c>
      <c r="F124" s="3556">
        <v>1</v>
      </c>
      <c r="G124" s="6135" t="s">
        <v>5344</v>
      </c>
      <c r="H124" s="6135"/>
      <c r="I124" s="3619">
        <v>45</v>
      </c>
      <c r="J124" s="3619">
        <v>30</v>
      </c>
      <c r="K124" s="3619" t="s">
        <v>5345</v>
      </c>
      <c r="L124" s="3619">
        <f t="shared" si="2"/>
        <v>1350</v>
      </c>
      <c r="M124" s="3619">
        <f>E124*L124</f>
        <v>1350</v>
      </c>
      <c r="N124" s="3726" t="s">
        <v>5346</v>
      </c>
      <c r="O124" s="3652" t="s">
        <v>5246</v>
      </c>
      <c r="P124" s="3653" t="s">
        <v>5288</v>
      </c>
      <c r="Q124" s="3654" t="s">
        <v>5225</v>
      </c>
      <c r="R124" s="3679"/>
      <c r="S124" s="3564"/>
    </row>
    <row r="125" spans="1:19" ht="30" customHeight="1" outlineLevel="1">
      <c r="A125" s="3581"/>
      <c r="B125" s="3554"/>
      <c r="C125" s="3566"/>
      <c r="D125" s="3582"/>
      <c r="E125" s="3669"/>
      <c r="F125" s="3669"/>
      <c r="G125" s="2791" t="s">
        <v>5299</v>
      </c>
      <c r="H125" s="2791" t="s">
        <v>5347</v>
      </c>
      <c r="I125" s="3668">
        <v>15</v>
      </c>
      <c r="J125" s="3668">
        <v>30</v>
      </c>
      <c r="K125" s="3727">
        <v>8</v>
      </c>
      <c r="L125" s="3668">
        <f t="shared" si="2"/>
        <v>450</v>
      </c>
      <c r="M125" s="3575"/>
      <c r="N125" s="3728" t="s">
        <v>5348</v>
      </c>
      <c r="O125" s="3577"/>
      <c r="P125" s="3578"/>
      <c r="Q125" s="3579"/>
      <c r="R125" s="3667"/>
    </row>
    <row r="126" spans="1:19" ht="30" customHeight="1" outlineLevel="1">
      <c r="A126" s="3581"/>
      <c r="B126" s="3554"/>
      <c r="C126" s="3566"/>
      <c r="D126" s="3582"/>
      <c r="E126" s="3669"/>
      <c r="F126" s="3669"/>
      <c r="G126" s="2791" t="s">
        <v>5298</v>
      </c>
      <c r="H126" s="2791" t="s">
        <v>5349</v>
      </c>
      <c r="I126" s="3668">
        <v>15</v>
      </c>
      <c r="J126" s="3668">
        <v>26</v>
      </c>
      <c r="K126" s="3727">
        <v>8</v>
      </c>
      <c r="L126" s="3668">
        <f t="shared" si="2"/>
        <v>390</v>
      </c>
      <c r="M126" s="3668"/>
      <c r="N126" s="3729"/>
      <c r="O126" s="3730"/>
      <c r="P126" s="3731"/>
      <c r="Q126" s="3732"/>
      <c r="R126" s="3667" t="s">
        <v>5350</v>
      </c>
    </row>
    <row r="127" spans="1:19" ht="30" customHeight="1" outlineLevel="1">
      <c r="A127" s="3581"/>
      <c r="B127" s="3554"/>
      <c r="C127" s="3566"/>
      <c r="D127" s="3582"/>
      <c r="E127" s="3669"/>
      <c r="F127" s="3669"/>
      <c r="G127" s="2791" t="s">
        <v>5299</v>
      </c>
      <c r="H127" s="2791" t="s">
        <v>5351</v>
      </c>
      <c r="I127" s="3668">
        <v>7</v>
      </c>
      <c r="J127" s="3668">
        <v>4</v>
      </c>
      <c r="K127" s="3727">
        <v>4.8</v>
      </c>
      <c r="L127" s="3668">
        <f t="shared" si="2"/>
        <v>28</v>
      </c>
      <c r="M127" s="3575"/>
      <c r="N127" s="3733"/>
      <c r="O127" s="3577"/>
      <c r="P127" s="3578"/>
      <c r="Q127" s="3579"/>
      <c r="R127" s="3667"/>
    </row>
    <row r="128" spans="1:19" ht="30" customHeight="1" outlineLevel="1">
      <c r="A128" s="3581"/>
      <c r="B128" s="3554"/>
      <c r="C128" s="3566"/>
      <c r="D128" s="3582"/>
      <c r="E128" s="3669"/>
      <c r="F128" s="3669"/>
      <c r="G128" s="2791" t="s">
        <v>5299</v>
      </c>
      <c r="H128" s="2791" t="s">
        <v>5352</v>
      </c>
      <c r="I128" s="3668">
        <v>6</v>
      </c>
      <c r="J128" s="3668">
        <v>5</v>
      </c>
      <c r="K128" s="3727">
        <v>8</v>
      </c>
      <c r="L128" s="3668">
        <f t="shared" si="2"/>
        <v>30</v>
      </c>
      <c r="M128" s="3575"/>
      <c r="N128" s="3733"/>
      <c r="O128" s="3577"/>
      <c r="P128" s="3578"/>
      <c r="Q128" s="3579"/>
      <c r="R128" s="3667"/>
    </row>
    <row r="129" spans="1:19" ht="30" customHeight="1" outlineLevel="1">
      <c r="A129" s="3581"/>
      <c r="B129" s="3554"/>
      <c r="C129" s="3566"/>
      <c r="D129" s="3582"/>
      <c r="E129" s="3669"/>
      <c r="F129" s="3669"/>
      <c r="G129" s="2791" t="s">
        <v>5233</v>
      </c>
      <c r="H129" s="2791" t="s">
        <v>3472</v>
      </c>
      <c r="I129" s="3668">
        <v>5</v>
      </c>
      <c r="J129" s="3668">
        <v>5</v>
      </c>
      <c r="K129" s="3727">
        <v>4.8</v>
      </c>
      <c r="L129" s="3668">
        <f t="shared" si="2"/>
        <v>25</v>
      </c>
      <c r="M129" s="3575"/>
      <c r="N129" s="3733"/>
      <c r="O129" s="3577"/>
      <c r="P129" s="3578"/>
      <c r="Q129" s="3579"/>
      <c r="R129" s="3667" t="s">
        <v>5353</v>
      </c>
    </row>
    <row r="130" spans="1:19" ht="30" customHeight="1" outlineLevel="1">
      <c r="A130" s="3581"/>
      <c r="B130" s="3554"/>
      <c r="C130" s="3566"/>
      <c r="D130" s="3582"/>
      <c r="E130" s="3669"/>
      <c r="F130" s="3669"/>
      <c r="G130" s="2791" t="s">
        <v>5204</v>
      </c>
      <c r="H130" s="2791" t="s">
        <v>5354</v>
      </c>
      <c r="I130" s="3668">
        <v>5</v>
      </c>
      <c r="J130" s="3668">
        <v>4</v>
      </c>
      <c r="K130" s="3727">
        <v>4.5</v>
      </c>
      <c r="L130" s="3668">
        <f t="shared" si="2"/>
        <v>20</v>
      </c>
      <c r="M130" s="3575"/>
      <c r="N130" s="3733"/>
      <c r="O130" s="3577"/>
      <c r="P130" s="3578"/>
      <c r="Q130" s="3579"/>
      <c r="R130" s="3667" t="s">
        <v>5355</v>
      </c>
    </row>
    <row r="131" spans="1:19" ht="30" customHeight="1" outlineLevel="1">
      <c r="A131" s="3581"/>
      <c r="B131" s="3554"/>
      <c r="C131" s="3566"/>
      <c r="D131" s="3582"/>
      <c r="E131" s="3669"/>
      <c r="F131" s="3669"/>
      <c r="G131" s="2791" t="s">
        <v>5233</v>
      </c>
      <c r="H131" s="2791" t="s">
        <v>5356</v>
      </c>
      <c r="I131" s="3668">
        <v>8</v>
      </c>
      <c r="J131" s="3668">
        <v>4</v>
      </c>
      <c r="K131" s="3727">
        <v>3.5</v>
      </c>
      <c r="L131" s="3668">
        <f t="shared" si="2"/>
        <v>32</v>
      </c>
      <c r="M131" s="3575"/>
      <c r="N131" s="3733"/>
      <c r="O131" s="3577"/>
      <c r="P131" s="3578"/>
      <c r="Q131" s="3579"/>
      <c r="R131" s="3667"/>
    </row>
    <row r="132" spans="1:19" ht="30" customHeight="1" outlineLevel="1">
      <c r="A132" s="3581"/>
      <c r="B132" s="3554"/>
      <c r="C132" s="3566"/>
      <c r="D132" s="3582"/>
      <c r="E132" s="3669"/>
      <c r="F132" s="3669"/>
      <c r="G132" s="2791" t="s">
        <v>5233</v>
      </c>
      <c r="H132" s="2791" t="s">
        <v>5357</v>
      </c>
      <c r="I132" s="3668">
        <v>3</v>
      </c>
      <c r="J132" s="3668">
        <v>5</v>
      </c>
      <c r="K132" s="3727">
        <v>2.7</v>
      </c>
      <c r="L132" s="3668">
        <f t="shared" si="2"/>
        <v>15</v>
      </c>
      <c r="M132" s="3575"/>
      <c r="N132" s="3733"/>
      <c r="O132" s="3577"/>
      <c r="P132" s="3578"/>
      <c r="Q132" s="3579"/>
      <c r="R132" s="3667"/>
    </row>
    <row r="133" spans="1:19" ht="30" customHeight="1" outlineLevel="1">
      <c r="A133" s="3581"/>
      <c r="B133" s="3554"/>
      <c r="C133" s="3566"/>
      <c r="D133" s="3582"/>
      <c r="E133" s="3669"/>
      <c r="F133" s="3669"/>
      <c r="G133" s="2791" t="s">
        <v>5299</v>
      </c>
      <c r="H133" s="2791" t="s">
        <v>5358</v>
      </c>
      <c r="I133" s="3668">
        <v>3</v>
      </c>
      <c r="J133" s="3668">
        <v>5</v>
      </c>
      <c r="K133" s="3727">
        <v>2.7</v>
      </c>
      <c r="L133" s="3668">
        <f t="shared" si="2"/>
        <v>15</v>
      </c>
      <c r="M133" s="3575"/>
      <c r="N133" s="3733"/>
      <c r="O133" s="3577"/>
      <c r="P133" s="3578"/>
      <c r="Q133" s="3579"/>
      <c r="R133" s="3667"/>
    </row>
    <row r="134" spans="1:19" ht="30" customHeight="1" outlineLevel="1">
      <c r="A134" s="3581"/>
      <c r="B134" s="3554"/>
      <c r="C134" s="3566"/>
      <c r="D134" s="3582"/>
      <c r="E134" s="3669"/>
      <c r="F134" s="3669"/>
      <c r="G134" s="2791" t="s">
        <v>5204</v>
      </c>
      <c r="H134" s="2791" t="s">
        <v>5359</v>
      </c>
      <c r="I134" s="3668">
        <v>4</v>
      </c>
      <c r="J134" s="3668">
        <v>4</v>
      </c>
      <c r="K134" s="3727">
        <v>2.7</v>
      </c>
      <c r="L134" s="3668">
        <f t="shared" si="2"/>
        <v>16</v>
      </c>
      <c r="M134" s="3575"/>
      <c r="N134" s="3733"/>
      <c r="O134" s="3577"/>
      <c r="P134" s="3578"/>
      <c r="Q134" s="3579"/>
      <c r="R134" s="3667"/>
    </row>
    <row r="135" spans="1:19" ht="30" customHeight="1" outlineLevel="1">
      <c r="A135" s="3581"/>
      <c r="B135" s="3554"/>
      <c r="C135" s="3566"/>
      <c r="D135" s="3582"/>
      <c r="E135" s="3669"/>
      <c r="F135" s="3669"/>
      <c r="G135" s="2791" t="s">
        <v>5233</v>
      </c>
      <c r="H135" s="2791" t="s">
        <v>5360</v>
      </c>
      <c r="I135" s="3668">
        <v>4</v>
      </c>
      <c r="J135" s="3668">
        <v>8</v>
      </c>
      <c r="K135" s="3727">
        <v>2.7</v>
      </c>
      <c r="L135" s="3668">
        <f>I135*J135</f>
        <v>32</v>
      </c>
      <c r="M135" s="3575"/>
      <c r="N135" s="3733"/>
      <c r="O135" s="3577"/>
      <c r="P135" s="3578"/>
      <c r="Q135" s="3579"/>
      <c r="R135" s="3667"/>
    </row>
    <row r="136" spans="1:19" ht="30" customHeight="1" outlineLevel="1">
      <c r="A136" s="3581"/>
      <c r="B136" s="3554"/>
      <c r="C136" s="3566"/>
      <c r="D136" s="3582"/>
      <c r="E136" s="3669"/>
      <c r="F136" s="3669"/>
      <c r="G136" s="2791" t="s">
        <v>5299</v>
      </c>
      <c r="H136" s="2791" t="s">
        <v>5361</v>
      </c>
      <c r="I136" s="3668">
        <v>7.35</v>
      </c>
      <c r="J136" s="3668">
        <v>8</v>
      </c>
      <c r="K136" s="3727">
        <v>2.7</v>
      </c>
      <c r="L136" s="3668">
        <f t="shared" si="2"/>
        <v>58.8</v>
      </c>
      <c r="M136" s="3575"/>
      <c r="N136" s="3733"/>
      <c r="O136" s="3673"/>
      <c r="P136" s="3578"/>
      <c r="Q136" s="3677" t="s">
        <v>5288</v>
      </c>
      <c r="R136" s="3667"/>
    </row>
    <row r="137" spans="1:19" s="2656" customFormat="1" ht="30" customHeight="1" outlineLevel="1">
      <c r="A137" s="3626"/>
      <c r="B137" s="3627"/>
      <c r="C137" s="3566"/>
      <c r="D137" s="3582"/>
      <c r="E137" s="3582"/>
      <c r="F137" s="3582"/>
      <c r="G137" s="2791" t="s">
        <v>1719</v>
      </c>
      <c r="H137" s="2791" t="s">
        <v>5362</v>
      </c>
      <c r="I137" s="3575">
        <v>4</v>
      </c>
      <c r="J137" s="3575">
        <v>4</v>
      </c>
      <c r="K137" s="3575">
        <v>2.7</v>
      </c>
      <c r="L137" s="3575">
        <f t="shared" si="2"/>
        <v>16</v>
      </c>
      <c r="M137" s="3674"/>
      <c r="N137" s="3675"/>
      <c r="O137" s="3577"/>
      <c r="P137" s="3665"/>
      <c r="Q137" s="3666"/>
      <c r="R137" s="3580"/>
      <c r="S137" s="3564"/>
    </row>
    <row r="138" spans="1:19" ht="30" customHeight="1" outlineLevel="1">
      <c r="A138" s="3581"/>
      <c r="B138" s="3554"/>
      <c r="C138" s="3566"/>
      <c r="D138" s="3582"/>
      <c r="E138" s="3669"/>
      <c r="F138" s="3669"/>
      <c r="G138" s="2791" t="s">
        <v>1719</v>
      </c>
      <c r="H138" s="2791" t="s">
        <v>5331</v>
      </c>
      <c r="I138" s="3668">
        <v>4</v>
      </c>
      <c r="J138" s="3575">
        <v>5.5</v>
      </c>
      <c r="K138" s="3727">
        <v>2.7</v>
      </c>
      <c r="L138" s="3668">
        <f t="shared" si="2"/>
        <v>22</v>
      </c>
      <c r="M138" s="3575"/>
      <c r="N138" s="3733"/>
      <c r="O138" s="3673" t="s">
        <v>5246</v>
      </c>
      <c r="P138" s="3578"/>
      <c r="Q138" s="3579"/>
      <c r="R138" s="3667" t="s">
        <v>5363</v>
      </c>
    </row>
    <row r="139" spans="1:19" ht="30" customHeight="1" outlineLevel="1">
      <c r="A139" s="3581"/>
      <c r="B139" s="3554"/>
      <c r="C139" s="3566"/>
      <c r="D139" s="3582"/>
      <c r="E139" s="3669"/>
      <c r="F139" s="3669"/>
      <c r="G139" s="2791" t="s">
        <v>5233</v>
      </c>
      <c r="H139" s="2791" t="s">
        <v>5364</v>
      </c>
      <c r="I139" s="3668">
        <v>4</v>
      </c>
      <c r="J139" s="3668">
        <v>5.15</v>
      </c>
      <c r="K139" s="3727">
        <v>2.7</v>
      </c>
      <c r="L139" s="3668">
        <f t="shared" si="2"/>
        <v>20.6</v>
      </c>
      <c r="M139" s="3575"/>
      <c r="N139" s="3733"/>
      <c r="O139" s="3673" t="s">
        <v>5246</v>
      </c>
      <c r="P139" s="3578"/>
      <c r="Q139" s="3579"/>
      <c r="R139" s="3667"/>
    </row>
    <row r="140" spans="1:19" ht="30" customHeight="1" outlineLevel="1">
      <c r="A140" s="3581"/>
      <c r="B140" s="3554"/>
      <c r="C140" s="3566"/>
      <c r="D140" s="3582"/>
      <c r="E140" s="3669"/>
      <c r="F140" s="3669"/>
      <c r="G140" s="2791" t="s">
        <v>5299</v>
      </c>
      <c r="H140" s="2791" t="s">
        <v>5365</v>
      </c>
      <c r="I140" s="3668">
        <v>4</v>
      </c>
      <c r="J140" s="3668">
        <v>5.15</v>
      </c>
      <c r="K140" s="3727">
        <v>2.7</v>
      </c>
      <c r="L140" s="3668">
        <f t="shared" si="2"/>
        <v>20.6</v>
      </c>
      <c r="M140" s="3575"/>
      <c r="N140" s="3733"/>
      <c r="O140" s="3577"/>
      <c r="P140" s="3676" t="s">
        <v>5248</v>
      </c>
      <c r="Q140" s="3579"/>
      <c r="R140" s="3667"/>
    </row>
    <row r="141" spans="1:19" ht="30" customHeight="1" outlineLevel="1">
      <c r="A141" s="3581"/>
      <c r="B141" s="3554"/>
      <c r="C141" s="3566"/>
      <c r="D141" s="3582"/>
      <c r="E141" s="3669"/>
      <c r="F141" s="3669"/>
      <c r="G141" s="2791" t="s">
        <v>5204</v>
      </c>
      <c r="H141" s="2791" t="s">
        <v>5366</v>
      </c>
      <c r="I141" s="3668">
        <v>4</v>
      </c>
      <c r="J141" s="3668">
        <v>5.5</v>
      </c>
      <c r="K141" s="3727">
        <v>2.7</v>
      </c>
      <c r="L141" s="3668">
        <f>I141*J141</f>
        <v>22</v>
      </c>
      <c r="M141" s="3575"/>
      <c r="N141" s="3733"/>
      <c r="O141" s="3577"/>
      <c r="P141" s="3676"/>
      <c r="Q141" s="3579"/>
      <c r="R141" s="3667"/>
    </row>
    <row r="142" spans="1:19" ht="30" customHeight="1" outlineLevel="1">
      <c r="A142" s="3581"/>
      <c r="B142" s="3554"/>
      <c r="C142" s="3566"/>
      <c r="D142" s="3582"/>
      <c r="E142" s="3669"/>
      <c r="F142" s="3669"/>
      <c r="G142" s="2791" t="s">
        <v>5233</v>
      </c>
      <c r="H142" s="2791" t="s">
        <v>5367</v>
      </c>
      <c r="I142" s="3668">
        <v>5.15</v>
      </c>
      <c r="J142" s="3668">
        <v>5</v>
      </c>
      <c r="K142" s="3727">
        <v>2.7</v>
      </c>
      <c r="L142" s="3668">
        <f>I142*J142</f>
        <v>25.75</v>
      </c>
      <c r="M142" s="3575"/>
      <c r="N142" s="3733"/>
      <c r="O142" s="3577"/>
      <c r="P142" s="3676"/>
      <c r="Q142" s="3579"/>
      <c r="R142" s="3667"/>
    </row>
    <row r="143" spans="1:19" ht="30" customHeight="1" outlineLevel="1">
      <c r="A143" s="3581"/>
      <c r="B143" s="3554"/>
      <c r="C143" s="3566"/>
      <c r="D143" s="3582"/>
      <c r="E143" s="3669"/>
      <c r="F143" s="3669"/>
      <c r="G143" s="2791" t="s">
        <v>5233</v>
      </c>
      <c r="H143" s="2791" t="s">
        <v>5302</v>
      </c>
      <c r="I143" s="3668">
        <v>2</v>
      </c>
      <c r="J143" s="3668">
        <v>58</v>
      </c>
      <c r="K143" s="3727">
        <v>3</v>
      </c>
      <c r="L143" s="3668">
        <f t="shared" si="2"/>
        <v>116</v>
      </c>
      <c r="M143" s="3575"/>
      <c r="N143" s="3733"/>
      <c r="O143" s="3577"/>
      <c r="P143" s="3676" t="s">
        <v>5246</v>
      </c>
      <c r="Q143" s="3579"/>
      <c r="R143" s="3667"/>
    </row>
    <row r="144" spans="1:19" s="2656" customFormat="1" ht="30" customHeight="1">
      <c r="A144" s="3553">
        <v>9</v>
      </c>
      <c r="B144" s="3734">
        <v>19</v>
      </c>
      <c r="C144" s="3555" t="s">
        <v>5368</v>
      </c>
      <c r="D144" s="3556" t="s">
        <v>5223</v>
      </c>
      <c r="E144" s="3556">
        <v>1</v>
      </c>
      <c r="F144" s="3556">
        <v>1</v>
      </c>
      <c r="G144" s="6135" t="s">
        <v>5369</v>
      </c>
      <c r="H144" s="6135"/>
      <c r="I144" s="3619">
        <v>8</v>
      </c>
      <c r="J144" s="3619">
        <v>12</v>
      </c>
      <c r="K144" s="3619">
        <v>3.5</v>
      </c>
      <c r="L144" s="3619">
        <f t="shared" si="2"/>
        <v>96</v>
      </c>
      <c r="M144" s="3619">
        <f>E144*L144</f>
        <v>96</v>
      </c>
      <c r="N144" s="3621"/>
      <c r="O144" s="3652" t="s">
        <v>5225</v>
      </c>
      <c r="P144" s="3653" t="s">
        <v>5225</v>
      </c>
      <c r="Q144" s="3624"/>
      <c r="R144" s="3679"/>
      <c r="S144" s="3564"/>
    </row>
    <row r="145" spans="1:19" s="2656" customFormat="1" ht="30" customHeight="1" outlineLevel="1">
      <c r="A145" s="3581"/>
      <c r="B145" s="3735"/>
      <c r="C145" s="3566"/>
      <c r="D145" s="3582"/>
      <c r="E145" s="3582"/>
      <c r="F145" s="3582"/>
      <c r="G145" s="2837" t="s">
        <v>5298</v>
      </c>
      <c r="H145" s="2837" t="s">
        <v>5370</v>
      </c>
      <c r="I145" s="3628">
        <v>5</v>
      </c>
      <c r="J145" s="3628">
        <v>10</v>
      </c>
      <c r="K145" s="3628">
        <v>3.5</v>
      </c>
      <c r="L145" s="3628">
        <f t="shared" si="2"/>
        <v>50</v>
      </c>
      <c r="M145" s="3628"/>
      <c r="N145" s="3630"/>
      <c r="O145" s="3631"/>
      <c r="P145" s="3632"/>
      <c r="Q145" s="3633"/>
      <c r="R145" s="3736"/>
      <c r="S145" s="3564"/>
    </row>
    <row r="146" spans="1:19" s="2656" customFormat="1" ht="30" customHeight="1" outlineLevel="1">
      <c r="A146" s="3565"/>
      <c r="B146" s="3735"/>
      <c r="C146" s="3566"/>
      <c r="D146" s="3567"/>
      <c r="E146" s="3566"/>
      <c r="F146" s="3566"/>
      <c r="G146" s="2797" t="s">
        <v>5299</v>
      </c>
      <c r="H146" s="2797" t="s">
        <v>5371</v>
      </c>
      <c r="I146" s="3575">
        <v>5</v>
      </c>
      <c r="J146" s="3575">
        <v>5</v>
      </c>
      <c r="K146" s="3575">
        <v>3.5</v>
      </c>
      <c r="L146" s="3575">
        <f t="shared" si="2"/>
        <v>25</v>
      </c>
      <c r="M146" s="3575"/>
      <c r="N146" s="3591"/>
      <c r="O146" s="3577"/>
      <c r="P146" s="3578"/>
      <c r="Q146" s="3579"/>
      <c r="R146" s="3667"/>
      <c r="S146" s="3564"/>
    </row>
    <row r="147" spans="1:19" s="2656" customFormat="1" ht="30" customHeight="1" outlineLevel="1">
      <c r="A147" s="3565"/>
      <c r="B147" s="3735"/>
      <c r="C147" s="3566"/>
      <c r="D147" s="3567"/>
      <c r="E147" s="3566"/>
      <c r="F147" s="3566"/>
      <c r="G147" s="2797" t="s">
        <v>5299</v>
      </c>
      <c r="H147" s="2797" t="s">
        <v>5234</v>
      </c>
      <c r="I147" s="3575">
        <v>2.5</v>
      </c>
      <c r="J147" s="3575">
        <v>5</v>
      </c>
      <c r="K147" s="3575">
        <v>3.5</v>
      </c>
      <c r="L147" s="3575">
        <f t="shared" si="2"/>
        <v>12.5</v>
      </c>
      <c r="M147" s="3575"/>
      <c r="N147" s="3591"/>
      <c r="O147" s="3673" t="s">
        <v>5246</v>
      </c>
      <c r="P147" s="3578"/>
      <c r="Q147" s="3579"/>
      <c r="R147" s="3667"/>
      <c r="S147" s="3564"/>
    </row>
    <row r="148" spans="1:19" s="2656" customFormat="1" ht="30" customHeight="1" outlineLevel="1">
      <c r="A148" s="3565"/>
      <c r="B148" s="3735"/>
      <c r="C148" s="3566"/>
      <c r="D148" s="3567"/>
      <c r="E148" s="3566"/>
      <c r="F148" s="3566"/>
      <c r="G148" s="2797" t="s">
        <v>5204</v>
      </c>
      <c r="H148" s="2797" t="s">
        <v>5232</v>
      </c>
      <c r="I148" s="3575">
        <v>2.5</v>
      </c>
      <c r="J148" s="3575">
        <v>2.5</v>
      </c>
      <c r="K148" s="3575">
        <v>3.5</v>
      </c>
      <c r="L148" s="3575">
        <f t="shared" si="2"/>
        <v>6.25</v>
      </c>
      <c r="M148" s="3575"/>
      <c r="N148" s="3591"/>
      <c r="O148" s="3673" t="s">
        <v>5246</v>
      </c>
      <c r="P148" s="3578"/>
      <c r="Q148" s="3579"/>
      <c r="R148" s="3667"/>
      <c r="S148" s="3564"/>
    </row>
    <row r="149" spans="1:19" s="2656" customFormat="1" ht="30" customHeight="1" outlineLevel="1">
      <c r="A149" s="3565"/>
      <c r="B149" s="3735"/>
      <c r="C149" s="3737"/>
      <c r="D149" s="3738"/>
      <c r="E149" s="3737"/>
      <c r="F149" s="3737"/>
      <c r="G149" s="2778" t="s">
        <v>5204</v>
      </c>
      <c r="H149" s="2778" t="s">
        <v>5372</v>
      </c>
      <c r="I149" s="3645">
        <v>2.5</v>
      </c>
      <c r="J149" s="3645">
        <v>2.5</v>
      </c>
      <c r="K149" s="3645">
        <v>3.5</v>
      </c>
      <c r="L149" s="3645">
        <f t="shared" si="2"/>
        <v>6.25</v>
      </c>
      <c r="M149" s="3645"/>
      <c r="N149" s="3647"/>
      <c r="O149" s="3648"/>
      <c r="P149" s="3676" t="s">
        <v>5246</v>
      </c>
      <c r="Q149" s="3650"/>
      <c r="R149" s="3739"/>
      <c r="S149" s="3564"/>
    </row>
    <row r="150" spans="1:19" s="2656" customFormat="1" ht="30" customHeight="1">
      <c r="A150" s="3553">
        <v>10</v>
      </c>
      <c r="B150" s="3734"/>
      <c r="C150" s="3555" t="s">
        <v>5373</v>
      </c>
      <c r="D150" s="3556" t="s">
        <v>5223</v>
      </c>
      <c r="E150" s="3556">
        <v>1</v>
      </c>
      <c r="F150" s="3556">
        <v>1</v>
      </c>
      <c r="G150" s="6135" t="s">
        <v>5369</v>
      </c>
      <c r="H150" s="6135"/>
      <c r="I150" s="3619">
        <v>4.3</v>
      </c>
      <c r="J150" s="3619">
        <v>3.8</v>
      </c>
      <c r="K150" s="3619">
        <v>4.05</v>
      </c>
      <c r="L150" s="3619">
        <f t="shared" si="2"/>
        <v>16.34</v>
      </c>
      <c r="M150" s="3619">
        <f>E150*L150</f>
        <v>16.34</v>
      </c>
      <c r="N150" s="3621"/>
      <c r="O150" s="3652" t="s">
        <v>5288</v>
      </c>
      <c r="P150" s="3653" t="s">
        <v>5246</v>
      </c>
      <c r="Q150" s="3624"/>
      <c r="R150" s="3679" t="s">
        <v>5374</v>
      </c>
      <c r="S150" s="3564"/>
    </row>
    <row r="151" spans="1:19" s="2656" customFormat="1" ht="30" customHeight="1" outlineLevel="1">
      <c r="A151" s="3581"/>
      <c r="B151" s="3735"/>
      <c r="C151" s="3566"/>
      <c r="D151" s="3582"/>
      <c r="E151" s="3582"/>
      <c r="F151" s="3582"/>
      <c r="G151" s="2837" t="s">
        <v>5233</v>
      </c>
      <c r="H151" s="2837" t="s">
        <v>5375</v>
      </c>
      <c r="I151" s="3628">
        <v>5</v>
      </c>
      <c r="J151" s="3628">
        <v>10</v>
      </c>
      <c r="K151" s="3628">
        <v>3.5</v>
      </c>
      <c r="L151" s="3628">
        <f t="shared" si="2"/>
        <v>50</v>
      </c>
      <c r="M151" s="3628"/>
      <c r="N151" s="3630"/>
      <c r="O151" s="3631"/>
      <c r="P151" s="3632"/>
      <c r="Q151" s="3633"/>
      <c r="R151" s="3736"/>
      <c r="S151" s="3564"/>
    </row>
    <row r="152" spans="1:19" s="2656" customFormat="1" ht="30" customHeight="1" outlineLevel="1">
      <c r="A152" s="3565"/>
      <c r="B152" s="3735"/>
      <c r="C152" s="3566"/>
      <c r="D152" s="3567"/>
      <c r="E152" s="3566"/>
      <c r="F152" s="3566"/>
      <c r="G152" s="2797" t="s">
        <v>5233</v>
      </c>
      <c r="H152" s="2797" t="s">
        <v>5376</v>
      </c>
      <c r="I152" s="3575">
        <v>5</v>
      </c>
      <c r="J152" s="3575">
        <v>5</v>
      </c>
      <c r="K152" s="3575">
        <v>3.5</v>
      </c>
      <c r="L152" s="3575">
        <f t="shared" si="2"/>
        <v>25</v>
      </c>
      <c r="M152" s="3575"/>
      <c r="N152" s="3591"/>
      <c r="O152" s="3577"/>
      <c r="P152" s="3578"/>
      <c r="Q152" s="3579"/>
      <c r="R152" s="3667"/>
      <c r="S152" s="3564"/>
    </row>
    <row r="153" spans="1:19" s="2656" customFormat="1" ht="30" customHeight="1" outlineLevel="1">
      <c r="A153" s="3565"/>
      <c r="B153" s="3735"/>
      <c r="C153" s="3566"/>
      <c r="D153" s="3567"/>
      <c r="E153" s="3566"/>
      <c r="F153" s="3566"/>
      <c r="G153" s="2797" t="s">
        <v>5233</v>
      </c>
      <c r="H153" s="2797" t="s">
        <v>5234</v>
      </c>
      <c r="I153" s="3575">
        <v>2.5</v>
      </c>
      <c r="J153" s="3575">
        <v>5</v>
      </c>
      <c r="K153" s="3575">
        <v>3.5</v>
      </c>
      <c r="L153" s="3575">
        <f t="shared" si="2"/>
        <v>12.5</v>
      </c>
      <c r="M153" s="3575"/>
      <c r="N153" s="3591"/>
      <c r="O153" s="3673" t="s">
        <v>5246</v>
      </c>
      <c r="P153" s="3578"/>
      <c r="Q153" s="3579"/>
      <c r="R153" s="3667"/>
      <c r="S153" s="3564"/>
    </row>
    <row r="154" spans="1:19" s="2656" customFormat="1" ht="30" customHeight="1" outlineLevel="1">
      <c r="A154" s="3565"/>
      <c r="B154" s="3735"/>
      <c r="C154" s="3566"/>
      <c r="D154" s="3567"/>
      <c r="E154" s="3566"/>
      <c r="F154" s="3566"/>
      <c r="G154" s="2797" t="s">
        <v>5299</v>
      </c>
      <c r="H154" s="2797" t="s">
        <v>5331</v>
      </c>
      <c r="I154" s="3575">
        <v>2.5</v>
      </c>
      <c r="J154" s="3575">
        <v>2.5</v>
      </c>
      <c r="K154" s="3575">
        <v>3.5</v>
      </c>
      <c r="L154" s="3575">
        <f t="shared" si="2"/>
        <v>6.25</v>
      </c>
      <c r="M154" s="3575"/>
      <c r="N154" s="3591"/>
      <c r="O154" s="3673" t="s">
        <v>5288</v>
      </c>
      <c r="P154" s="3578"/>
      <c r="Q154" s="3579"/>
      <c r="R154" s="3667"/>
      <c r="S154" s="3564"/>
    </row>
    <row r="155" spans="1:19" s="2656" customFormat="1" ht="30" customHeight="1" outlineLevel="1">
      <c r="A155" s="3565"/>
      <c r="B155" s="3735"/>
      <c r="C155" s="3737"/>
      <c r="D155" s="3738"/>
      <c r="E155" s="3737"/>
      <c r="F155" s="3737"/>
      <c r="G155" s="2778" t="s">
        <v>5233</v>
      </c>
      <c r="H155" s="2778" t="s">
        <v>5377</v>
      </c>
      <c r="I155" s="3645">
        <v>2.5</v>
      </c>
      <c r="J155" s="3645">
        <v>2.5</v>
      </c>
      <c r="K155" s="3645">
        <v>3.5</v>
      </c>
      <c r="L155" s="3645">
        <f t="shared" si="2"/>
        <v>6.25</v>
      </c>
      <c r="M155" s="3645"/>
      <c r="N155" s="3647"/>
      <c r="O155" s="3648"/>
      <c r="P155" s="3676" t="s">
        <v>5246</v>
      </c>
      <c r="Q155" s="3650"/>
      <c r="R155" s="3739"/>
      <c r="S155" s="3564"/>
    </row>
    <row r="156" spans="1:19" s="2656" customFormat="1" ht="30" customHeight="1">
      <c r="A156" s="3710"/>
      <c r="B156" s="3740"/>
      <c r="C156" s="3712" t="s">
        <v>5378</v>
      </c>
      <c r="D156" s="3714" t="s">
        <v>5223</v>
      </c>
      <c r="E156" s="3714">
        <v>1</v>
      </c>
      <c r="F156" s="3714">
        <v>1</v>
      </c>
      <c r="G156" s="6135" t="s">
        <v>5369</v>
      </c>
      <c r="H156" s="6135"/>
      <c r="I156" s="3619">
        <v>7.6</v>
      </c>
      <c r="J156" s="3619">
        <v>5.0999999999999996</v>
      </c>
      <c r="K156" s="3619">
        <v>3.05</v>
      </c>
      <c r="L156" s="3619">
        <f>I156*J156</f>
        <v>38.76</v>
      </c>
      <c r="M156" s="3619">
        <f>E156*L156</f>
        <v>38.76</v>
      </c>
      <c r="N156" s="3621"/>
      <c r="O156" s="3622"/>
      <c r="P156" s="3623"/>
      <c r="Q156" s="3624"/>
      <c r="R156" s="3679" t="s">
        <v>5379</v>
      </c>
      <c r="S156" s="3564"/>
    </row>
    <row r="157" spans="1:19" s="2656" customFormat="1" ht="30" customHeight="1">
      <c r="A157" s="3710">
        <v>11</v>
      </c>
      <c r="B157" s="3740">
        <v>24</v>
      </c>
      <c r="C157" s="3712" t="s">
        <v>5380</v>
      </c>
      <c r="D157" s="3714" t="s">
        <v>5381</v>
      </c>
      <c r="E157" s="3714">
        <v>1</v>
      </c>
      <c r="F157" s="3714">
        <v>1</v>
      </c>
      <c r="G157" s="6135" t="s">
        <v>5344</v>
      </c>
      <c r="H157" s="6135"/>
      <c r="I157" s="3619">
        <v>10</v>
      </c>
      <c r="J157" s="3619">
        <v>15</v>
      </c>
      <c r="K157" s="3619">
        <v>6.6</v>
      </c>
      <c r="L157" s="3619">
        <f>I157*J157</f>
        <v>150</v>
      </c>
      <c r="M157" s="3619">
        <f>E157*L157</f>
        <v>150</v>
      </c>
      <c r="N157" s="3621" t="s">
        <v>5382</v>
      </c>
      <c r="O157" s="3622"/>
      <c r="P157" s="3623"/>
      <c r="Q157" s="3624"/>
      <c r="R157" s="3679" t="s">
        <v>5383</v>
      </c>
      <c r="S157" s="3564"/>
    </row>
    <row r="158" spans="1:19" s="2656" customFormat="1" ht="30" customHeight="1">
      <c r="A158" s="3741">
        <v>12</v>
      </c>
      <c r="B158" s="3742">
        <v>17</v>
      </c>
      <c r="C158" s="3743" t="s">
        <v>5384</v>
      </c>
      <c r="D158" s="3744" t="s">
        <v>5343</v>
      </c>
      <c r="E158" s="3744">
        <v>1</v>
      </c>
      <c r="F158" s="3744">
        <v>1</v>
      </c>
      <c r="G158" s="6142" t="s">
        <v>5344</v>
      </c>
      <c r="H158" s="6142"/>
      <c r="I158" s="3716">
        <v>20.7</v>
      </c>
      <c r="J158" s="3716">
        <v>53.2</v>
      </c>
      <c r="K158" s="3717">
        <v>10.25</v>
      </c>
      <c r="L158" s="3619">
        <f>L159+L160</f>
        <v>1101.24</v>
      </c>
      <c r="M158" s="3716">
        <f>E158*L158</f>
        <v>1101.24</v>
      </c>
      <c r="N158" s="3745" t="s">
        <v>5385</v>
      </c>
      <c r="O158" s="3746"/>
      <c r="P158" s="3747"/>
      <c r="Q158" s="3748"/>
      <c r="R158" s="3749" t="s">
        <v>5386</v>
      </c>
      <c r="S158" s="3564"/>
    </row>
    <row r="159" spans="1:19" s="2656" customFormat="1" ht="30" customHeight="1" outlineLevel="1">
      <c r="A159" s="3565"/>
      <c r="B159" s="3735"/>
      <c r="C159" s="3566"/>
      <c r="D159" s="3567"/>
      <c r="E159" s="3566"/>
      <c r="F159" s="3566"/>
      <c r="G159" s="2837" t="s">
        <v>5299</v>
      </c>
      <c r="H159" s="2837" t="s">
        <v>5387</v>
      </c>
      <c r="I159" s="3628">
        <v>20.7</v>
      </c>
      <c r="J159" s="3628">
        <v>45.7</v>
      </c>
      <c r="K159" s="3628">
        <v>9.5</v>
      </c>
      <c r="L159" s="3628">
        <f t="shared" ref="L159:L174" si="3">I159*J159</f>
        <v>945.99</v>
      </c>
      <c r="M159" s="3628"/>
      <c r="N159" s="3630"/>
      <c r="O159" s="3631"/>
      <c r="P159" s="3632"/>
      <c r="Q159" s="3633"/>
      <c r="R159" s="3750" t="s">
        <v>5388</v>
      </c>
      <c r="S159" s="3564"/>
    </row>
    <row r="160" spans="1:19" s="2656" customFormat="1" ht="30" customHeight="1" outlineLevel="1">
      <c r="A160" s="3606"/>
      <c r="B160" s="3751"/>
      <c r="C160" s="3608"/>
      <c r="D160" s="3609"/>
      <c r="E160" s="3608"/>
      <c r="F160" s="3608"/>
      <c r="G160" s="2753" t="s">
        <v>3388</v>
      </c>
      <c r="H160" s="2753" t="s">
        <v>5389</v>
      </c>
      <c r="I160" s="3674">
        <v>20.7</v>
      </c>
      <c r="J160" s="3674">
        <v>7.5</v>
      </c>
      <c r="K160" s="3674">
        <v>4</v>
      </c>
      <c r="L160" s="3674">
        <f t="shared" si="3"/>
        <v>155.25</v>
      </c>
      <c r="M160" s="3674"/>
      <c r="N160" s="3675"/>
      <c r="O160" s="3752"/>
      <c r="P160" s="3753"/>
      <c r="Q160" s="3754"/>
      <c r="R160" s="3667"/>
      <c r="S160" s="3564"/>
    </row>
    <row r="161" spans="1:23" s="2656" customFormat="1" ht="30" customHeight="1">
      <c r="A161" s="3710">
        <v>13</v>
      </c>
      <c r="B161" s="3740">
        <v>13</v>
      </c>
      <c r="C161" s="3712" t="s">
        <v>5390</v>
      </c>
      <c r="D161" s="3714" t="s">
        <v>5381</v>
      </c>
      <c r="E161" s="3714">
        <v>3</v>
      </c>
      <c r="F161" s="3714">
        <v>1</v>
      </c>
      <c r="G161" s="6135" t="s">
        <v>5369</v>
      </c>
      <c r="H161" s="6135"/>
      <c r="I161" s="3619">
        <v>15</v>
      </c>
      <c r="J161" s="3619">
        <v>13.1</v>
      </c>
      <c r="K161" s="3619">
        <v>8.85</v>
      </c>
      <c r="L161" s="3619">
        <f t="shared" si="3"/>
        <v>196.5</v>
      </c>
      <c r="M161" s="3619">
        <f t="shared" ref="M161:M174" si="4">E161*L161</f>
        <v>589.5</v>
      </c>
      <c r="N161" s="3755" t="s">
        <v>5391</v>
      </c>
      <c r="O161" s="3622"/>
      <c r="P161" s="3623"/>
      <c r="Q161" s="3624"/>
      <c r="R161" s="3749" t="s">
        <v>5392</v>
      </c>
      <c r="S161" s="3564"/>
    </row>
    <row r="162" spans="1:23" s="2656" customFormat="1" ht="30" customHeight="1">
      <c r="A162" s="3710">
        <v>14</v>
      </c>
      <c r="B162" s="3740">
        <v>30</v>
      </c>
      <c r="C162" s="3712" t="s">
        <v>5393</v>
      </c>
      <c r="D162" s="3714" t="s">
        <v>5381</v>
      </c>
      <c r="E162" s="3714">
        <v>1</v>
      </c>
      <c r="F162" s="3714">
        <v>1</v>
      </c>
      <c r="G162" s="6135" t="s">
        <v>5369</v>
      </c>
      <c r="H162" s="6135"/>
      <c r="I162" s="3619">
        <v>7</v>
      </c>
      <c r="J162" s="3619">
        <v>45.5</v>
      </c>
      <c r="K162" s="3619">
        <v>9.5500000000000007</v>
      </c>
      <c r="L162" s="3619">
        <f t="shared" si="3"/>
        <v>318.5</v>
      </c>
      <c r="M162" s="3619">
        <f t="shared" si="4"/>
        <v>318.5</v>
      </c>
      <c r="N162" s="3621" t="s">
        <v>5394</v>
      </c>
      <c r="O162" s="3622"/>
      <c r="P162" s="3623"/>
      <c r="Q162" s="3624"/>
      <c r="R162" s="3749" t="s">
        <v>5395</v>
      </c>
      <c r="S162" s="3564"/>
    </row>
    <row r="163" spans="1:23" s="2656" customFormat="1" ht="30" customHeight="1">
      <c r="A163" s="3710">
        <v>15</v>
      </c>
      <c r="B163" s="3740">
        <v>38</v>
      </c>
      <c r="C163" s="3712" t="s">
        <v>5396</v>
      </c>
      <c r="D163" s="3714" t="s">
        <v>5397</v>
      </c>
      <c r="E163" s="3714">
        <v>1</v>
      </c>
      <c r="F163" s="3714">
        <v>1</v>
      </c>
      <c r="G163" s="6135" t="s">
        <v>5369</v>
      </c>
      <c r="H163" s="6135"/>
      <c r="I163" s="3619">
        <v>4.7</v>
      </c>
      <c r="J163" s="3619">
        <v>16</v>
      </c>
      <c r="K163" s="3619">
        <v>3.8</v>
      </c>
      <c r="L163" s="3619">
        <f t="shared" si="3"/>
        <v>75.2</v>
      </c>
      <c r="M163" s="3619">
        <f t="shared" si="4"/>
        <v>75.2</v>
      </c>
      <c r="N163" s="3621"/>
      <c r="O163" s="3622"/>
      <c r="P163" s="3623"/>
      <c r="Q163" s="3624"/>
      <c r="R163" s="3749" t="s">
        <v>5398</v>
      </c>
      <c r="S163" s="3564"/>
    </row>
    <row r="164" spans="1:23" ht="30" customHeight="1">
      <c r="A164" s="3710">
        <v>16</v>
      </c>
      <c r="B164" s="3740">
        <v>46</v>
      </c>
      <c r="C164" s="3712" t="s">
        <v>5399</v>
      </c>
      <c r="D164" s="3714" t="s">
        <v>5381</v>
      </c>
      <c r="E164" s="3714">
        <v>1</v>
      </c>
      <c r="F164" s="3714">
        <v>1</v>
      </c>
      <c r="G164" s="6135" t="s">
        <v>5344</v>
      </c>
      <c r="H164" s="6135"/>
      <c r="I164" s="3619">
        <v>5.6</v>
      </c>
      <c r="J164" s="3619">
        <v>11</v>
      </c>
      <c r="K164" s="3619">
        <v>15.5</v>
      </c>
      <c r="L164" s="3619">
        <f t="shared" si="3"/>
        <v>61.599999999999994</v>
      </c>
      <c r="M164" s="3619">
        <f t="shared" si="4"/>
        <v>61.599999999999994</v>
      </c>
      <c r="N164" s="3621"/>
      <c r="O164" s="3622"/>
      <c r="P164" s="3623"/>
      <c r="Q164" s="3624"/>
      <c r="R164" s="3749" t="s">
        <v>5400</v>
      </c>
    </row>
    <row r="165" spans="1:23" s="2656" customFormat="1" ht="30" customHeight="1">
      <c r="A165" s="3710">
        <v>17</v>
      </c>
      <c r="B165" s="3740">
        <v>35</v>
      </c>
      <c r="C165" s="3712" t="s">
        <v>5401</v>
      </c>
      <c r="D165" s="3714" t="s">
        <v>5381</v>
      </c>
      <c r="E165" s="3714">
        <v>3</v>
      </c>
      <c r="F165" s="3714">
        <v>1</v>
      </c>
      <c r="G165" s="6135" t="s">
        <v>5344</v>
      </c>
      <c r="H165" s="6135"/>
      <c r="I165" s="3619">
        <v>9.0500000000000007</v>
      </c>
      <c r="J165" s="3619">
        <v>4.7</v>
      </c>
      <c r="K165" s="3619">
        <v>4.7</v>
      </c>
      <c r="L165" s="3619">
        <f t="shared" si="3"/>
        <v>42.535000000000004</v>
      </c>
      <c r="M165" s="3619">
        <f t="shared" si="4"/>
        <v>127.60500000000002</v>
      </c>
      <c r="N165" s="3621"/>
      <c r="O165" s="3622"/>
      <c r="P165" s="3623"/>
      <c r="Q165" s="3624"/>
      <c r="R165" s="3679"/>
      <c r="S165" s="3564"/>
      <c r="T165" s="2656">
        <v>400</v>
      </c>
      <c r="U165" s="2656">
        <v>1460</v>
      </c>
      <c r="V165" s="2656">
        <v>1</v>
      </c>
      <c r="W165" s="2656">
        <f>V165*U165*T165*0.001*0.001</f>
        <v>0.58399999999999996</v>
      </c>
    </row>
    <row r="166" spans="1:23" s="2656" customFormat="1" ht="30" customHeight="1">
      <c r="A166" s="3710">
        <v>18</v>
      </c>
      <c r="B166" s="3740">
        <v>28</v>
      </c>
      <c r="C166" s="3712" t="s">
        <v>5402</v>
      </c>
      <c r="D166" s="3714" t="s">
        <v>5381</v>
      </c>
      <c r="E166" s="3714">
        <v>1</v>
      </c>
      <c r="F166" s="3714">
        <v>1</v>
      </c>
      <c r="G166" s="6135" t="s">
        <v>5192</v>
      </c>
      <c r="H166" s="6135"/>
      <c r="I166" s="3619">
        <v>7</v>
      </c>
      <c r="J166" s="3619">
        <v>5</v>
      </c>
      <c r="K166" s="3619">
        <v>4</v>
      </c>
      <c r="L166" s="3619">
        <f t="shared" si="3"/>
        <v>35</v>
      </c>
      <c r="M166" s="3619">
        <f t="shared" si="4"/>
        <v>35</v>
      </c>
      <c r="N166" s="3621"/>
      <c r="O166" s="3622"/>
      <c r="P166" s="3623"/>
      <c r="Q166" s="3624"/>
      <c r="R166" s="3679" t="s">
        <v>5403</v>
      </c>
      <c r="S166" s="3564"/>
      <c r="T166" s="2656">
        <v>400</v>
      </c>
      <c r="U166" s="2656">
        <v>1460</v>
      </c>
      <c r="V166" s="2656">
        <v>1</v>
      </c>
      <c r="W166" s="2656">
        <f t="shared" ref="W166:W176" si="5">V166*U166*T166*0.001*0.001</f>
        <v>0.58399999999999996</v>
      </c>
    </row>
    <row r="167" spans="1:23" s="2656" customFormat="1" ht="30" customHeight="1">
      <c r="A167" s="3553">
        <v>19</v>
      </c>
      <c r="B167" s="3734">
        <v>25</v>
      </c>
      <c r="C167" s="3555" t="s">
        <v>5404</v>
      </c>
      <c r="D167" s="3556" t="s">
        <v>5191</v>
      </c>
      <c r="E167" s="3556">
        <v>2</v>
      </c>
      <c r="F167" s="3556">
        <v>1</v>
      </c>
      <c r="G167" s="6135" t="s">
        <v>5369</v>
      </c>
      <c r="H167" s="6135"/>
      <c r="I167" s="3619">
        <v>4.8</v>
      </c>
      <c r="J167" s="3619">
        <f>14*2.7</f>
        <v>37.800000000000004</v>
      </c>
      <c r="K167" s="3619">
        <v>3.3</v>
      </c>
      <c r="L167" s="3619">
        <f t="shared" si="3"/>
        <v>181.44000000000003</v>
      </c>
      <c r="M167" s="3619">
        <f t="shared" si="4"/>
        <v>362.88000000000005</v>
      </c>
      <c r="N167" s="3621"/>
      <c r="O167" s="3652"/>
      <c r="P167" s="3653"/>
      <c r="Q167" s="3624"/>
      <c r="R167" s="3679" t="s">
        <v>5405</v>
      </c>
      <c r="S167" s="3564"/>
      <c r="T167" s="2656">
        <v>400</v>
      </c>
      <c r="U167" s="2656">
        <v>1460</v>
      </c>
      <c r="V167" s="2656">
        <v>1</v>
      </c>
      <c r="W167" s="2656">
        <f t="shared" si="5"/>
        <v>0.58399999999999996</v>
      </c>
    </row>
    <row r="168" spans="1:23" s="2656" customFormat="1" ht="30" customHeight="1">
      <c r="A168" s="3553">
        <v>21</v>
      </c>
      <c r="B168" s="3734">
        <v>41</v>
      </c>
      <c r="C168" s="3555" t="s">
        <v>5406</v>
      </c>
      <c r="D168" s="3556"/>
      <c r="E168" s="3556">
        <v>1</v>
      </c>
      <c r="F168" s="3556">
        <v>1</v>
      </c>
      <c r="G168" s="6135" t="s">
        <v>5369</v>
      </c>
      <c r="H168" s="6135"/>
      <c r="I168" s="3557">
        <v>2</v>
      </c>
      <c r="J168" s="3557">
        <v>2</v>
      </c>
      <c r="K168" s="3557">
        <v>2.5</v>
      </c>
      <c r="L168" s="3557">
        <f t="shared" si="3"/>
        <v>4</v>
      </c>
      <c r="M168" s="3619">
        <f t="shared" si="4"/>
        <v>4</v>
      </c>
      <c r="N168" s="3756"/>
      <c r="O168" s="3757"/>
      <c r="P168" s="3758"/>
      <c r="Q168" s="3562"/>
      <c r="R168" s="3749" t="s">
        <v>5407</v>
      </c>
      <c r="S168" s="3564"/>
      <c r="T168" s="2656">
        <v>800</v>
      </c>
      <c r="U168" s="2656">
        <v>18381</v>
      </c>
      <c r="V168" s="2656">
        <v>1</v>
      </c>
      <c r="W168" s="2656">
        <f t="shared" si="5"/>
        <v>14.704800000000001</v>
      </c>
    </row>
    <row r="169" spans="1:23" s="2656" customFormat="1" ht="30" customHeight="1">
      <c r="A169" s="3553">
        <v>22</v>
      </c>
      <c r="B169" s="3734"/>
      <c r="C169" s="3555" t="s">
        <v>5408</v>
      </c>
      <c r="D169" s="3556" t="s">
        <v>5191</v>
      </c>
      <c r="E169" s="3556">
        <v>3</v>
      </c>
      <c r="F169" s="3556">
        <v>1</v>
      </c>
      <c r="G169" s="6140" t="s">
        <v>5369</v>
      </c>
      <c r="H169" s="6141"/>
      <c r="I169" s="3557">
        <v>9</v>
      </c>
      <c r="J169" s="3557">
        <v>6</v>
      </c>
      <c r="K169" s="3557">
        <v>16.5</v>
      </c>
      <c r="L169" s="3557">
        <f t="shared" si="3"/>
        <v>54</v>
      </c>
      <c r="M169" s="3619">
        <f t="shared" si="4"/>
        <v>162</v>
      </c>
      <c r="N169" s="3756"/>
      <c r="O169" s="3757"/>
      <c r="P169" s="3758"/>
      <c r="Q169" s="3562"/>
      <c r="R169" s="3749" t="s">
        <v>5409</v>
      </c>
      <c r="S169" s="3564"/>
      <c r="T169" s="2656">
        <v>800</v>
      </c>
      <c r="U169" s="2656">
        <v>3330</v>
      </c>
      <c r="V169" s="2656">
        <v>1</v>
      </c>
      <c r="W169" s="2656">
        <f t="shared" si="5"/>
        <v>2.6640000000000001</v>
      </c>
    </row>
    <row r="170" spans="1:23" s="2656" customFormat="1" ht="30" customHeight="1">
      <c r="A170" s="3553">
        <v>23</v>
      </c>
      <c r="B170" s="3734"/>
      <c r="C170" s="3555" t="s">
        <v>5410</v>
      </c>
      <c r="D170" s="3556" t="s">
        <v>5381</v>
      </c>
      <c r="E170" s="3556">
        <v>1</v>
      </c>
      <c r="F170" s="3556">
        <v>1</v>
      </c>
      <c r="G170" s="3759"/>
      <c r="H170" s="3760"/>
      <c r="I170" s="3557">
        <v>6.9</v>
      </c>
      <c r="J170" s="3557">
        <v>6.4</v>
      </c>
      <c r="K170" s="3557">
        <v>3.5</v>
      </c>
      <c r="L170" s="3557">
        <f t="shared" si="3"/>
        <v>44.160000000000004</v>
      </c>
      <c r="M170" s="3619">
        <f t="shared" si="4"/>
        <v>44.160000000000004</v>
      </c>
      <c r="N170" s="3756"/>
      <c r="O170" s="3757"/>
      <c r="P170" s="3758"/>
      <c r="Q170" s="3562"/>
      <c r="R170" s="3749" t="s">
        <v>5411</v>
      </c>
      <c r="S170" s="3564"/>
      <c r="T170" s="2656">
        <v>400</v>
      </c>
      <c r="U170" s="2656">
        <v>3395</v>
      </c>
      <c r="V170" s="2656">
        <v>1</v>
      </c>
      <c r="W170" s="2656">
        <f t="shared" si="5"/>
        <v>1.3580000000000001</v>
      </c>
    </row>
    <row r="171" spans="1:23" s="2656" customFormat="1" ht="30" customHeight="1">
      <c r="A171" s="3553">
        <v>24</v>
      </c>
      <c r="B171" s="3734"/>
      <c r="C171" s="3555" t="s">
        <v>5412</v>
      </c>
      <c r="D171" s="3556" t="s">
        <v>5381</v>
      </c>
      <c r="E171" s="3556">
        <v>3</v>
      </c>
      <c r="F171" s="3556">
        <v>1</v>
      </c>
      <c r="G171" s="6140" t="s">
        <v>5192</v>
      </c>
      <c r="H171" s="6141"/>
      <c r="I171" s="3557">
        <v>6.4</v>
      </c>
      <c r="J171" s="3557">
        <v>2.4</v>
      </c>
      <c r="K171" s="3557">
        <v>3.3</v>
      </c>
      <c r="L171" s="3557">
        <f t="shared" si="3"/>
        <v>15.36</v>
      </c>
      <c r="M171" s="3619">
        <f t="shared" si="4"/>
        <v>46.08</v>
      </c>
      <c r="N171" s="3756"/>
      <c r="O171" s="3757"/>
      <c r="P171" s="3758"/>
      <c r="Q171" s="3562"/>
      <c r="R171" s="3761" t="s">
        <v>5413</v>
      </c>
      <c r="S171" s="3564"/>
      <c r="T171" s="2656">
        <v>800</v>
      </c>
      <c r="U171" s="2656">
        <v>5110</v>
      </c>
      <c r="V171" s="2656">
        <v>1</v>
      </c>
      <c r="W171" s="2656">
        <f t="shared" si="5"/>
        <v>4.0880000000000001</v>
      </c>
    </row>
    <row r="172" spans="1:23" s="2656" customFormat="1" ht="30" customHeight="1">
      <c r="A172" s="3553" t="s">
        <v>5414</v>
      </c>
      <c r="B172" s="3734"/>
      <c r="C172" s="3555" t="s">
        <v>5415</v>
      </c>
      <c r="D172" s="3556" t="s">
        <v>5381</v>
      </c>
      <c r="E172" s="3556">
        <v>26</v>
      </c>
      <c r="F172" s="3556">
        <v>1</v>
      </c>
      <c r="G172" s="6135" t="s">
        <v>5369</v>
      </c>
      <c r="H172" s="6135"/>
      <c r="I172" s="3557" t="s">
        <v>5416</v>
      </c>
      <c r="J172" s="3557" t="s">
        <v>5417</v>
      </c>
      <c r="K172" s="3557">
        <v>1.8</v>
      </c>
      <c r="L172" s="3557">
        <v>73.599999999999994</v>
      </c>
      <c r="M172" s="3619">
        <v>73.599999999999994</v>
      </c>
      <c r="N172" s="3756"/>
      <c r="O172" s="3757"/>
      <c r="P172" s="3758"/>
      <c r="Q172" s="3562"/>
      <c r="R172" s="3749"/>
      <c r="S172" s="3564"/>
      <c r="T172" s="2656">
        <v>400</v>
      </c>
      <c r="U172" s="2656">
        <v>2785</v>
      </c>
      <c r="V172" s="2656">
        <v>1</v>
      </c>
      <c r="W172" s="2656">
        <f t="shared" si="5"/>
        <v>1.1140000000000001</v>
      </c>
    </row>
    <row r="173" spans="1:23" s="2656" customFormat="1" ht="30" customHeight="1">
      <c r="A173" s="3553" t="s">
        <v>5418</v>
      </c>
      <c r="B173" s="3734">
        <v>55</v>
      </c>
      <c r="C173" s="3555" t="s">
        <v>5419</v>
      </c>
      <c r="D173" s="3556" t="s">
        <v>5343</v>
      </c>
      <c r="E173" s="3556">
        <v>3</v>
      </c>
      <c r="F173" s="3556">
        <v>1</v>
      </c>
      <c r="G173" s="6135" t="s">
        <v>5369</v>
      </c>
      <c r="H173" s="6135"/>
      <c r="I173" s="3557">
        <v>2.21</v>
      </c>
      <c r="J173" s="3557">
        <v>18.7</v>
      </c>
      <c r="K173" s="3557">
        <v>3.5</v>
      </c>
      <c r="L173" s="3557">
        <f>I173*J173</f>
        <v>41.326999999999998</v>
      </c>
      <c r="M173" s="3619">
        <f>E173*L173</f>
        <v>123.98099999999999</v>
      </c>
      <c r="N173" s="3756"/>
      <c r="O173" s="3757"/>
      <c r="P173" s="3758"/>
      <c r="Q173" s="3562"/>
      <c r="R173" s="3749" t="s">
        <v>5403</v>
      </c>
      <c r="S173" s="3564"/>
      <c r="T173" s="2656">
        <v>800</v>
      </c>
      <c r="U173" s="2656">
        <v>5720</v>
      </c>
      <c r="V173" s="2656">
        <v>3</v>
      </c>
      <c r="W173" s="2656">
        <f t="shared" si="5"/>
        <v>13.728</v>
      </c>
    </row>
    <row r="174" spans="1:23" s="2656" customFormat="1" ht="30" customHeight="1">
      <c r="A174" s="3553" t="s">
        <v>5420</v>
      </c>
      <c r="B174" s="3734">
        <v>55</v>
      </c>
      <c r="C174" s="3555" t="s">
        <v>5419</v>
      </c>
      <c r="D174" s="3556" t="s">
        <v>5381</v>
      </c>
      <c r="E174" s="3556">
        <v>3</v>
      </c>
      <c r="F174" s="3556">
        <v>1</v>
      </c>
      <c r="G174" s="6135" t="s">
        <v>5192</v>
      </c>
      <c r="H174" s="6135"/>
      <c r="I174" s="3557">
        <v>1.75</v>
      </c>
      <c r="J174" s="3557">
        <v>4.1500000000000004</v>
      </c>
      <c r="K174" s="3557">
        <v>3.5</v>
      </c>
      <c r="L174" s="3557">
        <f t="shared" si="3"/>
        <v>7.2625000000000011</v>
      </c>
      <c r="M174" s="3619">
        <f t="shared" si="4"/>
        <v>21.787500000000001</v>
      </c>
      <c r="N174" s="3756"/>
      <c r="O174" s="3757"/>
      <c r="P174" s="3758"/>
      <c r="Q174" s="3562"/>
      <c r="R174" s="3749" t="s">
        <v>5403</v>
      </c>
      <c r="S174" s="3564"/>
      <c r="T174" s="2656">
        <v>800</v>
      </c>
      <c r="U174" s="2656">
        <v>5720</v>
      </c>
      <c r="V174" s="2656">
        <v>3</v>
      </c>
      <c r="W174" s="2656">
        <f t="shared" si="5"/>
        <v>13.728</v>
      </c>
    </row>
    <row r="175" spans="1:23" s="2656" customFormat="1" ht="35.1" customHeight="1" thickBot="1">
      <c r="A175" s="6136" t="s">
        <v>5421</v>
      </c>
      <c r="B175" s="6137"/>
      <c r="C175" s="6137"/>
      <c r="D175" s="6137"/>
      <c r="E175" s="6137"/>
      <c r="F175" s="6137"/>
      <c r="G175" s="3762"/>
      <c r="H175" s="3763"/>
      <c r="I175" s="3764"/>
      <c r="J175" s="3764"/>
      <c r="K175" s="3764"/>
      <c r="L175" s="3765"/>
      <c r="M175" s="3766">
        <f>SUM(M6:M174)</f>
        <v>23714.433499999999</v>
      </c>
      <c r="N175" s="3766"/>
      <c r="O175" s="3767"/>
      <c r="P175" s="3768"/>
      <c r="Q175" s="3769"/>
      <c r="R175" s="3770"/>
      <c r="S175" s="3564"/>
      <c r="T175" s="2656">
        <v>800</v>
      </c>
      <c r="U175" s="2656">
        <v>5720</v>
      </c>
      <c r="V175" s="2656">
        <v>3</v>
      </c>
      <c r="W175" s="2656">
        <f t="shared" si="5"/>
        <v>13.728</v>
      </c>
    </row>
    <row r="176" spans="1:23" ht="60" customHeight="1" thickBot="1">
      <c r="A176" s="3771" t="s">
        <v>5422</v>
      </c>
      <c r="B176" s="6138" t="s">
        <v>5423</v>
      </c>
      <c r="C176" s="6138"/>
      <c r="D176" s="6138"/>
      <c r="E176" s="6138"/>
      <c r="F176" s="6138"/>
      <c r="G176" s="6138"/>
      <c r="H176" s="6138"/>
      <c r="I176" s="6138"/>
      <c r="J176" s="6138"/>
      <c r="K176" s="6138"/>
      <c r="L176" s="6138"/>
      <c r="M176" s="6138"/>
      <c r="N176" s="6138"/>
      <c r="O176" s="6138"/>
      <c r="P176" s="6138"/>
      <c r="Q176" s="6138"/>
      <c r="R176" s="6139"/>
      <c r="T176" s="2615">
        <v>400</v>
      </c>
      <c r="U176" s="2615">
        <v>1865</v>
      </c>
      <c r="V176" s="2615">
        <v>9</v>
      </c>
      <c r="W176" s="2656">
        <f t="shared" si="5"/>
        <v>6.7140000000000004</v>
      </c>
    </row>
    <row r="177" ht="30" customHeight="1"/>
  </sheetData>
  <mergeCells count="51">
    <mergeCell ref="A1:R1"/>
    <mergeCell ref="A2:R2"/>
    <mergeCell ref="A4:A5"/>
    <mergeCell ref="B4:B5"/>
    <mergeCell ref="C4:C5"/>
    <mergeCell ref="D4:D5"/>
    <mergeCell ref="E4:E5"/>
    <mergeCell ref="F4:F5"/>
    <mergeCell ref="G4:H5"/>
    <mergeCell ref="I4:K4"/>
    <mergeCell ref="G93:H93"/>
    <mergeCell ref="O4:Q4"/>
    <mergeCell ref="G6:H6"/>
    <mergeCell ref="G7:H7"/>
    <mergeCell ref="G9:H9"/>
    <mergeCell ref="G15:H15"/>
    <mergeCell ref="G16:H16"/>
    <mergeCell ref="G17:H17"/>
    <mergeCell ref="G18:H18"/>
    <mergeCell ref="G19:H19"/>
    <mergeCell ref="G20:H20"/>
    <mergeCell ref="G84:H84"/>
    <mergeCell ref="G97:H97"/>
    <mergeCell ref="G104:H104"/>
    <mergeCell ref="A105:A123"/>
    <mergeCell ref="C105:C123"/>
    <mergeCell ref="D105:D123"/>
    <mergeCell ref="E105:E123"/>
    <mergeCell ref="F105:F123"/>
    <mergeCell ref="G105:H105"/>
    <mergeCell ref="G166:H166"/>
    <mergeCell ref="G124:H124"/>
    <mergeCell ref="G144:H144"/>
    <mergeCell ref="G150:H150"/>
    <mergeCell ref="G156:H156"/>
    <mergeCell ref="G157:H157"/>
    <mergeCell ref="G158:H158"/>
    <mergeCell ref="G161:H161"/>
    <mergeCell ref="G162:H162"/>
    <mergeCell ref="G163:H163"/>
    <mergeCell ref="G164:H164"/>
    <mergeCell ref="G165:H165"/>
    <mergeCell ref="G174:H174"/>
    <mergeCell ref="A175:F175"/>
    <mergeCell ref="B176:R176"/>
    <mergeCell ref="G167:H167"/>
    <mergeCell ref="G168:H168"/>
    <mergeCell ref="G169:H169"/>
    <mergeCell ref="G171:H171"/>
    <mergeCell ref="G172:H172"/>
    <mergeCell ref="G173:H173"/>
  </mergeCells>
  <phoneticPr fontId="6" type="noConversion"/>
  <printOptions horizontalCentered="1"/>
  <pageMargins left="0.27559055118110237" right="0.11811023622047245" top="0.31496062992125984" bottom="0.39370078740157483" header="0.70866141732283472" footer="0.39370078740157483"/>
  <pageSetup paperSize="8" scale="52" fitToHeight="0" orientation="portrait" verticalDpi="1200" r:id="rId1"/>
  <headerFooter alignWithMargins="0">
    <oddFooter>&amp;C&amp;14&amp;P / &amp;N</oddFooter>
  </headerFooter>
  <rowBreaks count="1" manualBreakCount="1">
    <brk id="88" max="17"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145"/>
  <sheetViews>
    <sheetView view="pageBreakPreview" zoomScale="70" zoomScaleNormal="55" zoomScaleSheetLayoutView="70" workbookViewId="0">
      <pane xSplit="7" ySplit="5" topLeftCell="H128" activePane="bottomRight" state="frozen"/>
      <selection pane="topRight" activeCell="G1" sqref="G1"/>
      <selection pane="bottomLeft" activeCell="A6" sqref="A6"/>
      <selection pane="bottomRight" activeCell="H54" sqref="H54:H56"/>
    </sheetView>
  </sheetViews>
  <sheetFormatPr defaultRowHeight="15" outlineLevelRow="1"/>
  <cols>
    <col min="1" max="1" width="0" style="3772" hidden="1" customWidth="1"/>
    <col min="2" max="2" width="7.625" style="4225" customWidth="1"/>
    <col min="3" max="3" width="9.75" style="2615" customWidth="1"/>
    <col min="4" max="4" width="30.625" style="2615" customWidth="1"/>
    <col min="5" max="5" width="8.625" style="2615" customWidth="1"/>
    <col min="6" max="7" width="8.125" style="2615" customWidth="1"/>
    <col min="8" max="8" width="14.625" style="3772" bestFit="1" customWidth="1"/>
    <col min="9" max="9" width="23.125" style="2615" customWidth="1"/>
    <col min="10" max="11" width="11.625" style="2615" customWidth="1"/>
    <col min="12" max="12" width="14.625" style="2615" customWidth="1"/>
    <col min="13" max="14" width="16.375" style="2615" customWidth="1"/>
    <col min="15" max="15" width="25.625" style="4226" customWidth="1"/>
    <col min="16" max="16" width="9.25" style="3772" customWidth="1"/>
    <col min="17" max="20" width="9.25" style="2615" customWidth="1"/>
    <col min="21" max="21" width="18.125" style="4227" customWidth="1"/>
    <col min="22" max="22" width="17.375" style="3772" customWidth="1"/>
    <col min="23" max="23" width="50.5" style="4228" customWidth="1"/>
    <col min="24" max="24" width="29" style="2615" bestFit="1" customWidth="1"/>
    <col min="25" max="25" width="36" style="2615" bestFit="1" customWidth="1"/>
    <col min="26" max="256" width="9" style="2615"/>
    <col min="257" max="257" width="0" style="2615" hidden="1" customWidth="1"/>
    <col min="258" max="258" width="7.625" style="2615" customWidth="1"/>
    <col min="259" max="259" width="9.75" style="2615" customWidth="1"/>
    <col min="260" max="260" width="30.625" style="2615" customWidth="1"/>
    <col min="261" max="261" width="8.625" style="2615" customWidth="1"/>
    <col min="262" max="263" width="8.125" style="2615" customWidth="1"/>
    <col min="264" max="264" width="14.625" style="2615" bestFit="1" customWidth="1"/>
    <col min="265" max="265" width="23.125" style="2615" customWidth="1"/>
    <col min="266" max="267" width="11.625" style="2615" customWidth="1"/>
    <col min="268" max="268" width="14.625" style="2615" customWidth="1"/>
    <col min="269" max="270" width="16.375" style="2615" customWidth="1"/>
    <col min="271" max="271" width="25.625" style="2615" customWidth="1"/>
    <col min="272" max="276" width="9.25" style="2615" customWidth="1"/>
    <col min="277" max="277" width="18.125" style="2615" customWidth="1"/>
    <col min="278" max="278" width="17.375" style="2615" customWidth="1"/>
    <col min="279" max="279" width="50.5" style="2615" customWidth="1"/>
    <col min="280" max="280" width="29" style="2615" bestFit="1" customWidth="1"/>
    <col min="281" max="281" width="36" style="2615" bestFit="1" customWidth="1"/>
    <col min="282" max="512" width="9" style="2615"/>
    <col min="513" max="513" width="0" style="2615" hidden="1" customWidth="1"/>
    <col min="514" max="514" width="7.625" style="2615" customWidth="1"/>
    <col min="515" max="515" width="9.75" style="2615" customWidth="1"/>
    <col min="516" max="516" width="30.625" style="2615" customWidth="1"/>
    <col min="517" max="517" width="8.625" style="2615" customWidth="1"/>
    <col min="518" max="519" width="8.125" style="2615" customWidth="1"/>
    <col min="520" max="520" width="14.625" style="2615" bestFit="1" customWidth="1"/>
    <col min="521" max="521" width="23.125" style="2615" customWidth="1"/>
    <col min="522" max="523" width="11.625" style="2615" customWidth="1"/>
    <col min="524" max="524" width="14.625" style="2615" customWidth="1"/>
    <col min="525" max="526" width="16.375" style="2615" customWidth="1"/>
    <col min="527" max="527" width="25.625" style="2615" customWidth="1"/>
    <col min="528" max="532" width="9.25" style="2615" customWidth="1"/>
    <col min="533" max="533" width="18.125" style="2615" customWidth="1"/>
    <col min="534" max="534" width="17.375" style="2615" customWidth="1"/>
    <col min="535" max="535" width="50.5" style="2615" customWidth="1"/>
    <col min="536" max="536" width="29" style="2615" bestFit="1" customWidth="1"/>
    <col min="537" max="537" width="36" style="2615" bestFit="1" customWidth="1"/>
    <col min="538" max="768" width="9" style="2615"/>
    <col min="769" max="769" width="0" style="2615" hidden="1" customWidth="1"/>
    <col min="770" max="770" width="7.625" style="2615" customWidth="1"/>
    <col min="771" max="771" width="9.75" style="2615" customWidth="1"/>
    <col min="772" max="772" width="30.625" style="2615" customWidth="1"/>
    <col min="773" max="773" width="8.625" style="2615" customWidth="1"/>
    <col min="774" max="775" width="8.125" style="2615" customWidth="1"/>
    <col min="776" max="776" width="14.625" style="2615" bestFit="1" customWidth="1"/>
    <col min="777" max="777" width="23.125" style="2615" customWidth="1"/>
    <col min="778" max="779" width="11.625" style="2615" customWidth="1"/>
    <col min="780" max="780" width="14.625" style="2615" customWidth="1"/>
    <col min="781" max="782" width="16.375" style="2615" customWidth="1"/>
    <col min="783" max="783" width="25.625" style="2615" customWidth="1"/>
    <col min="784" max="788" width="9.25" style="2615" customWidth="1"/>
    <col min="789" max="789" width="18.125" style="2615" customWidth="1"/>
    <col min="790" max="790" width="17.375" style="2615" customWidth="1"/>
    <col min="791" max="791" width="50.5" style="2615" customWidth="1"/>
    <col min="792" max="792" width="29" style="2615" bestFit="1" customWidth="1"/>
    <col min="793" max="793" width="36" style="2615" bestFit="1" customWidth="1"/>
    <col min="794" max="1024" width="9" style="2615"/>
    <col min="1025" max="1025" width="0" style="2615" hidden="1" customWidth="1"/>
    <col min="1026" max="1026" width="7.625" style="2615" customWidth="1"/>
    <col min="1027" max="1027" width="9.75" style="2615" customWidth="1"/>
    <col min="1028" max="1028" width="30.625" style="2615" customWidth="1"/>
    <col min="1029" max="1029" width="8.625" style="2615" customWidth="1"/>
    <col min="1030" max="1031" width="8.125" style="2615" customWidth="1"/>
    <col min="1032" max="1032" width="14.625" style="2615" bestFit="1" customWidth="1"/>
    <col min="1033" max="1033" width="23.125" style="2615" customWidth="1"/>
    <col min="1034" max="1035" width="11.625" style="2615" customWidth="1"/>
    <col min="1036" max="1036" width="14.625" style="2615" customWidth="1"/>
    <col min="1037" max="1038" width="16.375" style="2615" customWidth="1"/>
    <col min="1039" max="1039" width="25.625" style="2615" customWidth="1"/>
    <col min="1040" max="1044" width="9.25" style="2615" customWidth="1"/>
    <col min="1045" max="1045" width="18.125" style="2615" customWidth="1"/>
    <col min="1046" max="1046" width="17.375" style="2615" customWidth="1"/>
    <col min="1047" max="1047" width="50.5" style="2615" customWidth="1"/>
    <col min="1048" max="1048" width="29" style="2615" bestFit="1" customWidth="1"/>
    <col min="1049" max="1049" width="36" style="2615" bestFit="1" customWidth="1"/>
    <col min="1050" max="1280" width="9" style="2615"/>
    <col min="1281" max="1281" width="0" style="2615" hidden="1" customWidth="1"/>
    <col min="1282" max="1282" width="7.625" style="2615" customWidth="1"/>
    <col min="1283" max="1283" width="9.75" style="2615" customWidth="1"/>
    <col min="1284" max="1284" width="30.625" style="2615" customWidth="1"/>
    <col min="1285" max="1285" width="8.625" style="2615" customWidth="1"/>
    <col min="1286" max="1287" width="8.125" style="2615" customWidth="1"/>
    <col min="1288" max="1288" width="14.625" style="2615" bestFit="1" customWidth="1"/>
    <col min="1289" max="1289" width="23.125" style="2615" customWidth="1"/>
    <col min="1290" max="1291" width="11.625" style="2615" customWidth="1"/>
    <col min="1292" max="1292" width="14.625" style="2615" customWidth="1"/>
    <col min="1293" max="1294" width="16.375" style="2615" customWidth="1"/>
    <col min="1295" max="1295" width="25.625" style="2615" customWidth="1"/>
    <col min="1296" max="1300" width="9.25" style="2615" customWidth="1"/>
    <col min="1301" max="1301" width="18.125" style="2615" customWidth="1"/>
    <col min="1302" max="1302" width="17.375" style="2615" customWidth="1"/>
    <col min="1303" max="1303" width="50.5" style="2615" customWidth="1"/>
    <col min="1304" max="1304" width="29" style="2615" bestFit="1" customWidth="1"/>
    <col min="1305" max="1305" width="36" style="2615" bestFit="1" customWidth="1"/>
    <col min="1306" max="1536" width="9" style="2615"/>
    <col min="1537" max="1537" width="0" style="2615" hidden="1" customWidth="1"/>
    <col min="1538" max="1538" width="7.625" style="2615" customWidth="1"/>
    <col min="1539" max="1539" width="9.75" style="2615" customWidth="1"/>
    <col min="1540" max="1540" width="30.625" style="2615" customWidth="1"/>
    <col min="1541" max="1541" width="8.625" style="2615" customWidth="1"/>
    <col min="1542" max="1543" width="8.125" style="2615" customWidth="1"/>
    <col min="1544" max="1544" width="14.625" style="2615" bestFit="1" customWidth="1"/>
    <col min="1545" max="1545" width="23.125" style="2615" customWidth="1"/>
    <col min="1546" max="1547" width="11.625" style="2615" customWidth="1"/>
    <col min="1548" max="1548" width="14.625" style="2615" customWidth="1"/>
    <col min="1549" max="1550" width="16.375" style="2615" customWidth="1"/>
    <col min="1551" max="1551" width="25.625" style="2615" customWidth="1"/>
    <col min="1552" max="1556" width="9.25" style="2615" customWidth="1"/>
    <col min="1557" max="1557" width="18.125" style="2615" customWidth="1"/>
    <col min="1558" max="1558" width="17.375" style="2615" customWidth="1"/>
    <col min="1559" max="1559" width="50.5" style="2615" customWidth="1"/>
    <col min="1560" max="1560" width="29" style="2615" bestFit="1" customWidth="1"/>
    <col min="1561" max="1561" width="36" style="2615" bestFit="1" customWidth="1"/>
    <col min="1562" max="1792" width="9" style="2615"/>
    <col min="1793" max="1793" width="0" style="2615" hidden="1" customWidth="1"/>
    <col min="1794" max="1794" width="7.625" style="2615" customWidth="1"/>
    <col min="1795" max="1795" width="9.75" style="2615" customWidth="1"/>
    <col min="1796" max="1796" width="30.625" style="2615" customWidth="1"/>
    <col min="1797" max="1797" width="8.625" style="2615" customWidth="1"/>
    <col min="1798" max="1799" width="8.125" style="2615" customWidth="1"/>
    <col min="1800" max="1800" width="14.625" style="2615" bestFit="1" customWidth="1"/>
    <col min="1801" max="1801" width="23.125" style="2615" customWidth="1"/>
    <col min="1802" max="1803" width="11.625" style="2615" customWidth="1"/>
    <col min="1804" max="1804" width="14.625" style="2615" customWidth="1"/>
    <col min="1805" max="1806" width="16.375" style="2615" customWidth="1"/>
    <col min="1807" max="1807" width="25.625" style="2615" customWidth="1"/>
    <col min="1808" max="1812" width="9.25" style="2615" customWidth="1"/>
    <col min="1813" max="1813" width="18.125" style="2615" customWidth="1"/>
    <col min="1814" max="1814" width="17.375" style="2615" customWidth="1"/>
    <col min="1815" max="1815" width="50.5" style="2615" customWidth="1"/>
    <col min="1816" max="1816" width="29" style="2615" bestFit="1" customWidth="1"/>
    <col min="1817" max="1817" width="36" style="2615" bestFit="1" customWidth="1"/>
    <col min="1818" max="2048" width="9" style="2615"/>
    <col min="2049" max="2049" width="0" style="2615" hidden="1" customWidth="1"/>
    <col min="2050" max="2050" width="7.625" style="2615" customWidth="1"/>
    <col min="2051" max="2051" width="9.75" style="2615" customWidth="1"/>
    <col min="2052" max="2052" width="30.625" style="2615" customWidth="1"/>
    <col min="2053" max="2053" width="8.625" style="2615" customWidth="1"/>
    <col min="2054" max="2055" width="8.125" style="2615" customWidth="1"/>
    <col min="2056" max="2056" width="14.625" style="2615" bestFit="1" customWidth="1"/>
    <col min="2057" max="2057" width="23.125" style="2615" customWidth="1"/>
    <col min="2058" max="2059" width="11.625" style="2615" customWidth="1"/>
    <col min="2060" max="2060" width="14.625" style="2615" customWidth="1"/>
    <col min="2061" max="2062" width="16.375" style="2615" customWidth="1"/>
    <col min="2063" max="2063" width="25.625" style="2615" customWidth="1"/>
    <col min="2064" max="2068" width="9.25" style="2615" customWidth="1"/>
    <col min="2069" max="2069" width="18.125" style="2615" customWidth="1"/>
    <col min="2070" max="2070" width="17.375" style="2615" customWidth="1"/>
    <col min="2071" max="2071" width="50.5" style="2615" customWidth="1"/>
    <col min="2072" max="2072" width="29" style="2615" bestFit="1" customWidth="1"/>
    <col min="2073" max="2073" width="36" style="2615" bestFit="1" customWidth="1"/>
    <col min="2074" max="2304" width="9" style="2615"/>
    <col min="2305" max="2305" width="0" style="2615" hidden="1" customWidth="1"/>
    <col min="2306" max="2306" width="7.625" style="2615" customWidth="1"/>
    <col min="2307" max="2307" width="9.75" style="2615" customWidth="1"/>
    <col min="2308" max="2308" width="30.625" style="2615" customWidth="1"/>
    <col min="2309" max="2309" width="8.625" style="2615" customWidth="1"/>
    <col min="2310" max="2311" width="8.125" style="2615" customWidth="1"/>
    <col min="2312" max="2312" width="14.625" style="2615" bestFit="1" customWidth="1"/>
    <col min="2313" max="2313" width="23.125" style="2615" customWidth="1"/>
    <col min="2314" max="2315" width="11.625" style="2615" customWidth="1"/>
    <col min="2316" max="2316" width="14.625" style="2615" customWidth="1"/>
    <col min="2317" max="2318" width="16.375" style="2615" customWidth="1"/>
    <col min="2319" max="2319" width="25.625" style="2615" customWidth="1"/>
    <col min="2320" max="2324" width="9.25" style="2615" customWidth="1"/>
    <col min="2325" max="2325" width="18.125" style="2615" customWidth="1"/>
    <col min="2326" max="2326" width="17.375" style="2615" customWidth="1"/>
    <col min="2327" max="2327" width="50.5" style="2615" customWidth="1"/>
    <col min="2328" max="2328" width="29" style="2615" bestFit="1" customWidth="1"/>
    <col min="2329" max="2329" width="36" style="2615" bestFit="1" customWidth="1"/>
    <col min="2330" max="2560" width="9" style="2615"/>
    <col min="2561" max="2561" width="0" style="2615" hidden="1" customWidth="1"/>
    <col min="2562" max="2562" width="7.625" style="2615" customWidth="1"/>
    <col min="2563" max="2563" width="9.75" style="2615" customWidth="1"/>
    <col min="2564" max="2564" width="30.625" style="2615" customWidth="1"/>
    <col min="2565" max="2565" width="8.625" style="2615" customWidth="1"/>
    <col min="2566" max="2567" width="8.125" style="2615" customWidth="1"/>
    <col min="2568" max="2568" width="14.625" style="2615" bestFit="1" customWidth="1"/>
    <col min="2569" max="2569" width="23.125" style="2615" customWidth="1"/>
    <col min="2570" max="2571" width="11.625" style="2615" customWidth="1"/>
    <col min="2572" max="2572" width="14.625" style="2615" customWidth="1"/>
    <col min="2573" max="2574" width="16.375" style="2615" customWidth="1"/>
    <col min="2575" max="2575" width="25.625" style="2615" customWidth="1"/>
    <col min="2576" max="2580" width="9.25" style="2615" customWidth="1"/>
    <col min="2581" max="2581" width="18.125" style="2615" customWidth="1"/>
    <col min="2582" max="2582" width="17.375" style="2615" customWidth="1"/>
    <col min="2583" max="2583" width="50.5" style="2615" customWidth="1"/>
    <col min="2584" max="2584" width="29" style="2615" bestFit="1" customWidth="1"/>
    <col min="2585" max="2585" width="36" style="2615" bestFit="1" customWidth="1"/>
    <col min="2586" max="2816" width="9" style="2615"/>
    <col min="2817" max="2817" width="0" style="2615" hidden="1" customWidth="1"/>
    <col min="2818" max="2818" width="7.625" style="2615" customWidth="1"/>
    <col min="2819" max="2819" width="9.75" style="2615" customWidth="1"/>
    <col min="2820" max="2820" width="30.625" style="2615" customWidth="1"/>
    <col min="2821" max="2821" width="8.625" style="2615" customWidth="1"/>
    <col min="2822" max="2823" width="8.125" style="2615" customWidth="1"/>
    <col min="2824" max="2824" width="14.625" style="2615" bestFit="1" customWidth="1"/>
    <col min="2825" max="2825" width="23.125" style="2615" customWidth="1"/>
    <col min="2826" max="2827" width="11.625" style="2615" customWidth="1"/>
    <col min="2828" max="2828" width="14.625" style="2615" customWidth="1"/>
    <col min="2829" max="2830" width="16.375" style="2615" customWidth="1"/>
    <col min="2831" max="2831" width="25.625" style="2615" customWidth="1"/>
    <col min="2832" max="2836" width="9.25" style="2615" customWidth="1"/>
    <col min="2837" max="2837" width="18.125" style="2615" customWidth="1"/>
    <col min="2838" max="2838" width="17.375" style="2615" customWidth="1"/>
    <col min="2839" max="2839" width="50.5" style="2615" customWidth="1"/>
    <col min="2840" max="2840" width="29" style="2615" bestFit="1" customWidth="1"/>
    <col min="2841" max="2841" width="36" style="2615" bestFit="1" customWidth="1"/>
    <col min="2842" max="3072" width="9" style="2615"/>
    <col min="3073" max="3073" width="0" style="2615" hidden="1" customWidth="1"/>
    <col min="3074" max="3074" width="7.625" style="2615" customWidth="1"/>
    <col min="3075" max="3075" width="9.75" style="2615" customWidth="1"/>
    <col min="3076" max="3076" width="30.625" style="2615" customWidth="1"/>
    <col min="3077" max="3077" width="8.625" style="2615" customWidth="1"/>
    <col min="3078" max="3079" width="8.125" style="2615" customWidth="1"/>
    <col min="3080" max="3080" width="14.625" style="2615" bestFit="1" customWidth="1"/>
    <col min="3081" max="3081" width="23.125" style="2615" customWidth="1"/>
    <col min="3082" max="3083" width="11.625" style="2615" customWidth="1"/>
    <col min="3084" max="3084" width="14.625" style="2615" customWidth="1"/>
    <col min="3085" max="3086" width="16.375" style="2615" customWidth="1"/>
    <col min="3087" max="3087" width="25.625" style="2615" customWidth="1"/>
    <col min="3088" max="3092" width="9.25" style="2615" customWidth="1"/>
    <col min="3093" max="3093" width="18.125" style="2615" customWidth="1"/>
    <col min="3094" max="3094" width="17.375" style="2615" customWidth="1"/>
    <col min="3095" max="3095" width="50.5" style="2615" customWidth="1"/>
    <col min="3096" max="3096" width="29" style="2615" bestFit="1" customWidth="1"/>
    <col min="3097" max="3097" width="36" style="2615" bestFit="1" customWidth="1"/>
    <col min="3098" max="3328" width="9" style="2615"/>
    <col min="3329" max="3329" width="0" style="2615" hidden="1" customWidth="1"/>
    <col min="3330" max="3330" width="7.625" style="2615" customWidth="1"/>
    <col min="3331" max="3331" width="9.75" style="2615" customWidth="1"/>
    <col min="3332" max="3332" width="30.625" style="2615" customWidth="1"/>
    <col min="3333" max="3333" width="8.625" style="2615" customWidth="1"/>
    <col min="3334" max="3335" width="8.125" style="2615" customWidth="1"/>
    <col min="3336" max="3336" width="14.625" style="2615" bestFit="1" customWidth="1"/>
    <col min="3337" max="3337" width="23.125" style="2615" customWidth="1"/>
    <col min="3338" max="3339" width="11.625" style="2615" customWidth="1"/>
    <col min="3340" max="3340" width="14.625" style="2615" customWidth="1"/>
    <col min="3341" max="3342" width="16.375" style="2615" customWidth="1"/>
    <col min="3343" max="3343" width="25.625" style="2615" customWidth="1"/>
    <col min="3344" max="3348" width="9.25" style="2615" customWidth="1"/>
    <col min="3349" max="3349" width="18.125" style="2615" customWidth="1"/>
    <col min="3350" max="3350" width="17.375" style="2615" customWidth="1"/>
    <col min="3351" max="3351" width="50.5" style="2615" customWidth="1"/>
    <col min="3352" max="3352" width="29" style="2615" bestFit="1" customWidth="1"/>
    <col min="3353" max="3353" width="36" style="2615" bestFit="1" customWidth="1"/>
    <col min="3354" max="3584" width="9" style="2615"/>
    <col min="3585" max="3585" width="0" style="2615" hidden="1" customWidth="1"/>
    <col min="3586" max="3586" width="7.625" style="2615" customWidth="1"/>
    <col min="3587" max="3587" width="9.75" style="2615" customWidth="1"/>
    <col min="3588" max="3588" width="30.625" style="2615" customWidth="1"/>
    <col min="3589" max="3589" width="8.625" style="2615" customWidth="1"/>
    <col min="3590" max="3591" width="8.125" style="2615" customWidth="1"/>
    <col min="3592" max="3592" width="14.625" style="2615" bestFit="1" customWidth="1"/>
    <col min="3593" max="3593" width="23.125" style="2615" customWidth="1"/>
    <col min="3594" max="3595" width="11.625" style="2615" customWidth="1"/>
    <col min="3596" max="3596" width="14.625" style="2615" customWidth="1"/>
    <col min="3597" max="3598" width="16.375" style="2615" customWidth="1"/>
    <col min="3599" max="3599" width="25.625" style="2615" customWidth="1"/>
    <col min="3600" max="3604" width="9.25" style="2615" customWidth="1"/>
    <col min="3605" max="3605" width="18.125" style="2615" customWidth="1"/>
    <col min="3606" max="3606" width="17.375" style="2615" customWidth="1"/>
    <col min="3607" max="3607" width="50.5" style="2615" customWidth="1"/>
    <col min="3608" max="3608" width="29" style="2615" bestFit="1" customWidth="1"/>
    <col min="3609" max="3609" width="36" style="2615" bestFit="1" customWidth="1"/>
    <col min="3610" max="3840" width="9" style="2615"/>
    <col min="3841" max="3841" width="0" style="2615" hidden="1" customWidth="1"/>
    <col min="3842" max="3842" width="7.625" style="2615" customWidth="1"/>
    <col min="3843" max="3843" width="9.75" style="2615" customWidth="1"/>
    <col min="3844" max="3844" width="30.625" style="2615" customWidth="1"/>
    <col min="3845" max="3845" width="8.625" style="2615" customWidth="1"/>
    <col min="3846" max="3847" width="8.125" style="2615" customWidth="1"/>
    <col min="3848" max="3848" width="14.625" style="2615" bestFit="1" customWidth="1"/>
    <col min="3849" max="3849" width="23.125" style="2615" customWidth="1"/>
    <col min="3850" max="3851" width="11.625" style="2615" customWidth="1"/>
    <col min="3852" max="3852" width="14.625" style="2615" customWidth="1"/>
    <col min="3853" max="3854" width="16.375" style="2615" customWidth="1"/>
    <col min="3855" max="3855" width="25.625" style="2615" customWidth="1"/>
    <col min="3856" max="3860" width="9.25" style="2615" customWidth="1"/>
    <col min="3861" max="3861" width="18.125" style="2615" customWidth="1"/>
    <col min="3862" max="3862" width="17.375" style="2615" customWidth="1"/>
    <col min="3863" max="3863" width="50.5" style="2615" customWidth="1"/>
    <col min="3864" max="3864" width="29" style="2615" bestFit="1" customWidth="1"/>
    <col min="3865" max="3865" width="36" style="2615" bestFit="1" customWidth="1"/>
    <col min="3866" max="4096" width="9" style="2615"/>
    <col min="4097" max="4097" width="0" style="2615" hidden="1" customWidth="1"/>
    <col min="4098" max="4098" width="7.625" style="2615" customWidth="1"/>
    <col min="4099" max="4099" width="9.75" style="2615" customWidth="1"/>
    <col min="4100" max="4100" width="30.625" style="2615" customWidth="1"/>
    <col min="4101" max="4101" width="8.625" style="2615" customWidth="1"/>
    <col min="4102" max="4103" width="8.125" style="2615" customWidth="1"/>
    <col min="4104" max="4104" width="14.625" style="2615" bestFit="1" customWidth="1"/>
    <col min="4105" max="4105" width="23.125" style="2615" customWidth="1"/>
    <col min="4106" max="4107" width="11.625" style="2615" customWidth="1"/>
    <col min="4108" max="4108" width="14.625" style="2615" customWidth="1"/>
    <col min="4109" max="4110" width="16.375" style="2615" customWidth="1"/>
    <col min="4111" max="4111" width="25.625" style="2615" customWidth="1"/>
    <col min="4112" max="4116" width="9.25" style="2615" customWidth="1"/>
    <col min="4117" max="4117" width="18.125" style="2615" customWidth="1"/>
    <col min="4118" max="4118" width="17.375" style="2615" customWidth="1"/>
    <col min="4119" max="4119" width="50.5" style="2615" customWidth="1"/>
    <col min="4120" max="4120" width="29" style="2615" bestFit="1" customWidth="1"/>
    <col min="4121" max="4121" width="36" style="2615" bestFit="1" customWidth="1"/>
    <col min="4122" max="4352" width="9" style="2615"/>
    <col min="4353" max="4353" width="0" style="2615" hidden="1" customWidth="1"/>
    <col min="4354" max="4354" width="7.625" style="2615" customWidth="1"/>
    <col min="4355" max="4355" width="9.75" style="2615" customWidth="1"/>
    <col min="4356" max="4356" width="30.625" style="2615" customWidth="1"/>
    <col min="4357" max="4357" width="8.625" style="2615" customWidth="1"/>
    <col min="4358" max="4359" width="8.125" style="2615" customWidth="1"/>
    <col min="4360" max="4360" width="14.625" style="2615" bestFit="1" customWidth="1"/>
    <col min="4361" max="4361" width="23.125" style="2615" customWidth="1"/>
    <col min="4362" max="4363" width="11.625" style="2615" customWidth="1"/>
    <col min="4364" max="4364" width="14.625" style="2615" customWidth="1"/>
    <col min="4365" max="4366" width="16.375" style="2615" customWidth="1"/>
    <col min="4367" max="4367" width="25.625" style="2615" customWidth="1"/>
    <col min="4368" max="4372" width="9.25" style="2615" customWidth="1"/>
    <col min="4373" max="4373" width="18.125" style="2615" customWidth="1"/>
    <col min="4374" max="4374" width="17.375" style="2615" customWidth="1"/>
    <col min="4375" max="4375" width="50.5" style="2615" customWidth="1"/>
    <col min="4376" max="4376" width="29" style="2615" bestFit="1" customWidth="1"/>
    <col min="4377" max="4377" width="36" style="2615" bestFit="1" customWidth="1"/>
    <col min="4378" max="4608" width="9" style="2615"/>
    <col min="4609" max="4609" width="0" style="2615" hidden="1" customWidth="1"/>
    <col min="4610" max="4610" width="7.625" style="2615" customWidth="1"/>
    <col min="4611" max="4611" width="9.75" style="2615" customWidth="1"/>
    <col min="4612" max="4612" width="30.625" style="2615" customWidth="1"/>
    <col min="4613" max="4613" width="8.625" style="2615" customWidth="1"/>
    <col min="4614" max="4615" width="8.125" style="2615" customWidth="1"/>
    <col min="4616" max="4616" width="14.625" style="2615" bestFit="1" customWidth="1"/>
    <col min="4617" max="4617" width="23.125" style="2615" customWidth="1"/>
    <col min="4618" max="4619" width="11.625" style="2615" customWidth="1"/>
    <col min="4620" max="4620" width="14.625" style="2615" customWidth="1"/>
    <col min="4621" max="4622" width="16.375" style="2615" customWidth="1"/>
    <col min="4623" max="4623" width="25.625" style="2615" customWidth="1"/>
    <col min="4624" max="4628" width="9.25" style="2615" customWidth="1"/>
    <col min="4629" max="4629" width="18.125" style="2615" customWidth="1"/>
    <col min="4630" max="4630" width="17.375" style="2615" customWidth="1"/>
    <col min="4631" max="4631" width="50.5" style="2615" customWidth="1"/>
    <col min="4632" max="4632" width="29" style="2615" bestFit="1" customWidth="1"/>
    <col min="4633" max="4633" width="36" style="2615" bestFit="1" customWidth="1"/>
    <col min="4634" max="4864" width="9" style="2615"/>
    <col min="4865" max="4865" width="0" style="2615" hidden="1" customWidth="1"/>
    <col min="4866" max="4866" width="7.625" style="2615" customWidth="1"/>
    <col min="4867" max="4867" width="9.75" style="2615" customWidth="1"/>
    <col min="4868" max="4868" width="30.625" style="2615" customWidth="1"/>
    <col min="4869" max="4869" width="8.625" style="2615" customWidth="1"/>
    <col min="4870" max="4871" width="8.125" style="2615" customWidth="1"/>
    <col min="4872" max="4872" width="14.625" style="2615" bestFit="1" customWidth="1"/>
    <col min="4873" max="4873" width="23.125" style="2615" customWidth="1"/>
    <col min="4874" max="4875" width="11.625" style="2615" customWidth="1"/>
    <col min="4876" max="4876" width="14.625" style="2615" customWidth="1"/>
    <col min="4877" max="4878" width="16.375" style="2615" customWidth="1"/>
    <col min="4879" max="4879" width="25.625" style="2615" customWidth="1"/>
    <col min="4880" max="4884" width="9.25" style="2615" customWidth="1"/>
    <col min="4885" max="4885" width="18.125" style="2615" customWidth="1"/>
    <col min="4886" max="4886" width="17.375" style="2615" customWidth="1"/>
    <col min="4887" max="4887" width="50.5" style="2615" customWidth="1"/>
    <col min="4888" max="4888" width="29" style="2615" bestFit="1" customWidth="1"/>
    <col min="4889" max="4889" width="36" style="2615" bestFit="1" customWidth="1"/>
    <col min="4890" max="5120" width="9" style="2615"/>
    <col min="5121" max="5121" width="0" style="2615" hidden="1" customWidth="1"/>
    <col min="5122" max="5122" width="7.625" style="2615" customWidth="1"/>
    <col min="5123" max="5123" width="9.75" style="2615" customWidth="1"/>
    <col min="5124" max="5124" width="30.625" style="2615" customWidth="1"/>
    <col min="5125" max="5125" width="8.625" style="2615" customWidth="1"/>
    <col min="5126" max="5127" width="8.125" style="2615" customWidth="1"/>
    <col min="5128" max="5128" width="14.625" style="2615" bestFit="1" customWidth="1"/>
    <col min="5129" max="5129" width="23.125" style="2615" customWidth="1"/>
    <col min="5130" max="5131" width="11.625" style="2615" customWidth="1"/>
    <col min="5132" max="5132" width="14.625" style="2615" customWidth="1"/>
    <col min="5133" max="5134" width="16.375" style="2615" customWidth="1"/>
    <col min="5135" max="5135" width="25.625" style="2615" customWidth="1"/>
    <col min="5136" max="5140" width="9.25" style="2615" customWidth="1"/>
    <col min="5141" max="5141" width="18.125" style="2615" customWidth="1"/>
    <col min="5142" max="5142" width="17.375" style="2615" customWidth="1"/>
    <col min="5143" max="5143" width="50.5" style="2615" customWidth="1"/>
    <col min="5144" max="5144" width="29" style="2615" bestFit="1" customWidth="1"/>
    <col min="5145" max="5145" width="36" style="2615" bestFit="1" customWidth="1"/>
    <col min="5146" max="5376" width="9" style="2615"/>
    <col min="5377" max="5377" width="0" style="2615" hidden="1" customWidth="1"/>
    <col min="5378" max="5378" width="7.625" style="2615" customWidth="1"/>
    <col min="5379" max="5379" width="9.75" style="2615" customWidth="1"/>
    <col min="5380" max="5380" width="30.625" style="2615" customWidth="1"/>
    <col min="5381" max="5381" width="8.625" style="2615" customWidth="1"/>
    <col min="5382" max="5383" width="8.125" style="2615" customWidth="1"/>
    <col min="5384" max="5384" width="14.625" style="2615" bestFit="1" customWidth="1"/>
    <col min="5385" max="5385" width="23.125" style="2615" customWidth="1"/>
    <col min="5386" max="5387" width="11.625" style="2615" customWidth="1"/>
    <col min="5388" max="5388" width="14.625" style="2615" customWidth="1"/>
    <col min="5389" max="5390" width="16.375" style="2615" customWidth="1"/>
    <col min="5391" max="5391" width="25.625" style="2615" customWidth="1"/>
    <col min="5392" max="5396" width="9.25" style="2615" customWidth="1"/>
    <col min="5397" max="5397" width="18.125" style="2615" customWidth="1"/>
    <col min="5398" max="5398" width="17.375" style="2615" customWidth="1"/>
    <col min="5399" max="5399" width="50.5" style="2615" customWidth="1"/>
    <col min="5400" max="5400" width="29" style="2615" bestFit="1" customWidth="1"/>
    <col min="5401" max="5401" width="36" style="2615" bestFit="1" customWidth="1"/>
    <col min="5402" max="5632" width="9" style="2615"/>
    <col min="5633" max="5633" width="0" style="2615" hidden="1" customWidth="1"/>
    <col min="5634" max="5634" width="7.625" style="2615" customWidth="1"/>
    <col min="5635" max="5635" width="9.75" style="2615" customWidth="1"/>
    <col min="5636" max="5636" width="30.625" style="2615" customWidth="1"/>
    <col min="5637" max="5637" width="8.625" style="2615" customWidth="1"/>
    <col min="5638" max="5639" width="8.125" style="2615" customWidth="1"/>
    <col min="5640" max="5640" width="14.625" style="2615" bestFit="1" customWidth="1"/>
    <col min="5641" max="5641" width="23.125" style="2615" customWidth="1"/>
    <col min="5642" max="5643" width="11.625" style="2615" customWidth="1"/>
    <col min="5644" max="5644" width="14.625" style="2615" customWidth="1"/>
    <col min="5645" max="5646" width="16.375" style="2615" customWidth="1"/>
    <col min="5647" max="5647" width="25.625" style="2615" customWidth="1"/>
    <col min="5648" max="5652" width="9.25" style="2615" customWidth="1"/>
    <col min="5653" max="5653" width="18.125" style="2615" customWidth="1"/>
    <col min="5654" max="5654" width="17.375" style="2615" customWidth="1"/>
    <col min="5655" max="5655" width="50.5" style="2615" customWidth="1"/>
    <col min="5656" max="5656" width="29" style="2615" bestFit="1" customWidth="1"/>
    <col min="5657" max="5657" width="36" style="2615" bestFit="1" customWidth="1"/>
    <col min="5658" max="5888" width="9" style="2615"/>
    <col min="5889" max="5889" width="0" style="2615" hidden="1" customWidth="1"/>
    <col min="5890" max="5890" width="7.625" style="2615" customWidth="1"/>
    <col min="5891" max="5891" width="9.75" style="2615" customWidth="1"/>
    <col min="5892" max="5892" width="30.625" style="2615" customWidth="1"/>
    <col min="5893" max="5893" width="8.625" style="2615" customWidth="1"/>
    <col min="5894" max="5895" width="8.125" style="2615" customWidth="1"/>
    <col min="5896" max="5896" width="14.625" style="2615" bestFit="1" customWidth="1"/>
    <col min="5897" max="5897" width="23.125" style="2615" customWidth="1"/>
    <col min="5898" max="5899" width="11.625" style="2615" customWidth="1"/>
    <col min="5900" max="5900" width="14.625" style="2615" customWidth="1"/>
    <col min="5901" max="5902" width="16.375" style="2615" customWidth="1"/>
    <col min="5903" max="5903" width="25.625" style="2615" customWidth="1"/>
    <col min="5904" max="5908" width="9.25" style="2615" customWidth="1"/>
    <col min="5909" max="5909" width="18.125" style="2615" customWidth="1"/>
    <col min="5910" max="5910" width="17.375" style="2615" customWidth="1"/>
    <col min="5911" max="5911" width="50.5" style="2615" customWidth="1"/>
    <col min="5912" max="5912" width="29" style="2615" bestFit="1" customWidth="1"/>
    <col min="5913" max="5913" width="36" style="2615" bestFit="1" customWidth="1"/>
    <col min="5914" max="6144" width="9" style="2615"/>
    <col min="6145" max="6145" width="0" style="2615" hidden="1" customWidth="1"/>
    <col min="6146" max="6146" width="7.625" style="2615" customWidth="1"/>
    <col min="6147" max="6147" width="9.75" style="2615" customWidth="1"/>
    <col min="6148" max="6148" width="30.625" style="2615" customWidth="1"/>
    <col min="6149" max="6149" width="8.625" style="2615" customWidth="1"/>
    <col min="6150" max="6151" width="8.125" style="2615" customWidth="1"/>
    <col min="6152" max="6152" width="14.625" style="2615" bestFit="1" customWidth="1"/>
    <col min="6153" max="6153" width="23.125" style="2615" customWidth="1"/>
    <col min="6154" max="6155" width="11.625" style="2615" customWidth="1"/>
    <col min="6156" max="6156" width="14.625" style="2615" customWidth="1"/>
    <col min="6157" max="6158" width="16.375" style="2615" customWidth="1"/>
    <col min="6159" max="6159" width="25.625" style="2615" customWidth="1"/>
    <col min="6160" max="6164" width="9.25" style="2615" customWidth="1"/>
    <col min="6165" max="6165" width="18.125" style="2615" customWidth="1"/>
    <col min="6166" max="6166" width="17.375" style="2615" customWidth="1"/>
    <col min="6167" max="6167" width="50.5" style="2615" customWidth="1"/>
    <col min="6168" max="6168" width="29" style="2615" bestFit="1" customWidth="1"/>
    <col min="6169" max="6169" width="36" style="2615" bestFit="1" customWidth="1"/>
    <col min="6170" max="6400" width="9" style="2615"/>
    <col min="6401" max="6401" width="0" style="2615" hidden="1" customWidth="1"/>
    <col min="6402" max="6402" width="7.625" style="2615" customWidth="1"/>
    <col min="6403" max="6403" width="9.75" style="2615" customWidth="1"/>
    <col min="6404" max="6404" width="30.625" style="2615" customWidth="1"/>
    <col min="6405" max="6405" width="8.625" style="2615" customWidth="1"/>
    <col min="6406" max="6407" width="8.125" style="2615" customWidth="1"/>
    <col min="6408" max="6408" width="14.625" style="2615" bestFit="1" customWidth="1"/>
    <col min="6409" max="6409" width="23.125" style="2615" customWidth="1"/>
    <col min="6410" max="6411" width="11.625" style="2615" customWidth="1"/>
    <col min="6412" max="6412" width="14.625" style="2615" customWidth="1"/>
    <col min="6413" max="6414" width="16.375" style="2615" customWidth="1"/>
    <col min="6415" max="6415" width="25.625" style="2615" customWidth="1"/>
    <col min="6416" max="6420" width="9.25" style="2615" customWidth="1"/>
    <col min="6421" max="6421" width="18.125" style="2615" customWidth="1"/>
    <col min="6422" max="6422" width="17.375" style="2615" customWidth="1"/>
    <col min="6423" max="6423" width="50.5" style="2615" customWidth="1"/>
    <col min="6424" max="6424" width="29" style="2615" bestFit="1" customWidth="1"/>
    <col min="6425" max="6425" width="36" style="2615" bestFit="1" customWidth="1"/>
    <col min="6426" max="6656" width="9" style="2615"/>
    <col min="6657" max="6657" width="0" style="2615" hidden="1" customWidth="1"/>
    <col min="6658" max="6658" width="7.625" style="2615" customWidth="1"/>
    <col min="6659" max="6659" width="9.75" style="2615" customWidth="1"/>
    <col min="6660" max="6660" width="30.625" style="2615" customWidth="1"/>
    <col min="6661" max="6661" width="8.625" style="2615" customWidth="1"/>
    <col min="6662" max="6663" width="8.125" style="2615" customWidth="1"/>
    <col min="6664" max="6664" width="14.625" style="2615" bestFit="1" customWidth="1"/>
    <col min="6665" max="6665" width="23.125" style="2615" customWidth="1"/>
    <col min="6666" max="6667" width="11.625" style="2615" customWidth="1"/>
    <col min="6668" max="6668" width="14.625" style="2615" customWidth="1"/>
    <col min="6669" max="6670" width="16.375" style="2615" customWidth="1"/>
    <col min="6671" max="6671" width="25.625" style="2615" customWidth="1"/>
    <col min="6672" max="6676" width="9.25" style="2615" customWidth="1"/>
    <col min="6677" max="6677" width="18.125" style="2615" customWidth="1"/>
    <col min="6678" max="6678" width="17.375" style="2615" customWidth="1"/>
    <col min="6679" max="6679" width="50.5" style="2615" customWidth="1"/>
    <col min="6680" max="6680" width="29" style="2615" bestFit="1" customWidth="1"/>
    <col min="6681" max="6681" width="36" style="2615" bestFit="1" customWidth="1"/>
    <col min="6682" max="6912" width="9" style="2615"/>
    <col min="6913" max="6913" width="0" style="2615" hidden="1" customWidth="1"/>
    <col min="6914" max="6914" width="7.625" style="2615" customWidth="1"/>
    <col min="6915" max="6915" width="9.75" style="2615" customWidth="1"/>
    <col min="6916" max="6916" width="30.625" style="2615" customWidth="1"/>
    <col min="6917" max="6917" width="8.625" style="2615" customWidth="1"/>
    <col min="6918" max="6919" width="8.125" style="2615" customWidth="1"/>
    <col min="6920" max="6920" width="14.625" style="2615" bestFit="1" customWidth="1"/>
    <col min="6921" max="6921" width="23.125" style="2615" customWidth="1"/>
    <col min="6922" max="6923" width="11.625" style="2615" customWidth="1"/>
    <col min="6924" max="6924" width="14.625" style="2615" customWidth="1"/>
    <col min="6925" max="6926" width="16.375" style="2615" customWidth="1"/>
    <col min="6927" max="6927" width="25.625" style="2615" customWidth="1"/>
    <col min="6928" max="6932" width="9.25" style="2615" customWidth="1"/>
    <col min="6933" max="6933" width="18.125" style="2615" customWidth="1"/>
    <col min="6934" max="6934" width="17.375" style="2615" customWidth="1"/>
    <col min="6935" max="6935" width="50.5" style="2615" customWidth="1"/>
    <col min="6936" max="6936" width="29" style="2615" bestFit="1" customWidth="1"/>
    <col min="6937" max="6937" width="36" style="2615" bestFit="1" customWidth="1"/>
    <col min="6938" max="7168" width="9" style="2615"/>
    <col min="7169" max="7169" width="0" style="2615" hidden="1" customWidth="1"/>
    <col min="7170" max="7170" width="7.625" style="2615" customWidth="1"/>
    <col min="7171" max="7171" width="9.75" style="2615" customWidth="1"/>
    <col min="7172" max="7172" width="30.625" style="2615" customWidth="1"/>
    <col min="7173" max="7173" width="8.625" style="2615" customWidth="1"/>
    <col min="7174" max="7175" width="8.125" style="2615" customWidth="1"/>
    <col min="7176" max="7176" width="14.625" style="2615" bestFit="1" customWidth="1"/>
    <col min="7177" max="7177" width="23.125" style="2615" customWidth="1"/>
    <col min="7178" max="7179" width="11.625" style="2615" customWidth="1"/>
    <col min="7180" max="7180" width="14.625" style="2615" customWidth="1"/>
    <col min="7181" max="7182" width="16.375" style="2615" customWidth="1"/>
    <col min="7183" max="7183" width="25.625" style="2615" customWidth="1"/>
    <col min="7184" max="7188" width="9.25" style="2615" customWidth="1"/>
    <col min="7189" max="7189" width="18.125" style="2615" customWidth="1"/>
    <col min="7190" max="7190" width="17.375" style="2615" customWidth="1"/>
    <col min="7191" max="7191" width="50.5" style="2615" customWidth="1"/>
    <col min="7192" max="7192" width="29" style="2615" bestFit="1" customWidth="1"/>
    <col min="7193" max="7193" width="36" style="2615" bestFit="1" customWidth="1"/>
    <col min="7194" max="7424" width="9" style="2615"/>
    <col min="7425" max="7425" width="0" style="2615" hidden="1" customWidth="1"/>
    <col min="7426" max="7426" width="7.625" style="2615" customWidth="1"/>
    <col min="7427" max="7427" width="9.75" style="2615" customWidth="1"/>
    <col min="7428" max="7428" width="30.625" style="2615" customWidth="1"/>
    <col min="7429" max="7429" width="8.625" style="2615" customWidth="1"/>
    <col min="7430" max="7431" width="8.125" style="2615" customWidth="1"/>
    <col min="7432" max="7432" width="14.625" style="2615" bestFit="1" customWidth="1"/>
    <col min="7433" max="7433" width="23.125" style="2615" customWidth="1"/>
    <col min="7434" max="7435" width="11.625" style="2615" customWidth="1"/>
    <col min="7436" max="7436" width="14.625" style="2615" customWidth="1"/>
    <col min="7437" max="7438" width="16.375" style="2615" customWidth="1"/>
    <col min="7439" max="7439" width="25.625" style="2615" customWidth="1"/>
    <col min="7440" max="7444" width="9.25" style="2615" customWidth="1"/>
    <col min="7445" max="7445" width="18.125" style="2615" customWidth="1"/>
    <col min="7446" max="7446" width="17.375" style="2615" customWidth="1"/>
    <col min="7447" max="7447" width="50.5" style="2615" customWidth="1"/>
    <col min="7448" max="7448" width="29" style="2615" bestFit="1" customWidth="1"/>
    <col min="7449" max="7449" width="36" style="2615" bestFit="1" customWidth="1"/>
    <col min="7450" max="7680" width="9" style="2615"/>
    <col min="7681" max="7681" width="0" style="2615" hidden="1" customWidth="1"/>
    <col min="7682" max="7682" width="7.625" style="2615" customWidth="1"/>
    <col min="7683" max="7683" width="9.75" style="2615" customWidth="1"/>
    <col min="7684" max="7684" width="30.625" style="2615" customWidth="1"/>
    <col min="7685" max="7685" width="8.625" style="2615" customWidth="1"/>
    <col min="7686" max="7687" width="8.125" style="2615" customWidth="1"/>
    <col min="7688" max="7688" width="14.625" style="2615" bestFit="1" customWidth="1"/>
    <col min="7689" max="7689" width="23.125" style="2615" customWidth="1"/>
    <col min="7690" max="7691" width="11.625" style="2615" customWidth="1"/>
    <col min="7692" max="7692" width="14.625" style="2615" customWidth="1"/>
    <col min="7693" max="7694" width="16.375" style="2615" customWidth="1"/>
    <col min="7695" max="7695" width="25.625" style="2615" customWidth="1"/>
    <col min="7696" max="7700" width="9.25" style="2615" customWidth="1"/>
    <col min="7701" max="7701" width="18.125" style="2615" customWidth="1"/>
    <col min="7702" max="7702" width="17.375" style="2615" customWidth="1"/>
    <col min="7703" max="7703" width="50.5" style="2615" customWidth="1"/>
    <col min="7704" max="7704" width="29" style="2615" bestFit="1" customWidth="1"/>
    <col min="7705" max="7705" width="36" style="2615" bestFit="1" customWidth="1"/>
    <col min="7706" max="7936" width="9" style="2615"/>
    <col min="7937" max="7937" width="0" style="2615" hidden="1" customWidth="1"/>
    <col min="7938" max="7938" width="7.625" style="2615" customWidth="1"/>
    <col min="7939" max="7939" width="9.75" style="2615" customWidth="1"/>
    <col min="7940" max="7940" width="30.625" style="2615" customWidth="1"/>
    <col min="7941" max="7941" width="8.625" style="2615" customWidth="1"/>
    <col min="7942" max="7943" width="8.125" style="2615" customWidth="1"/>
    <col min="7944" max="7944" width="14.625" style="2615" bestFit="1" customWidth="1"/>
    <col min="7945" max="7945" width="23.125" style="2615" customWidth="1"/>
    <col min="7946" max="7947" width="11.625" style="2615" customWidth="1"/>
    <col min="7948" max="7948" width="14.625" style="2615" customWidth="1"/>
    <col min="7949" max="7950" width="16.375" style="2615" customWidth="1"/>
    <col min="7951" max="7951" width="25.625" style="2615" customWidth="1"/>
    <col min="7952" max="7956" width="9.25" style="2615" customWidth="1"/>
    <col min="7957" max="7957" width="18.125" style="2615" customWidth="1"/>
    <col min="7958" max="7958" width="17.375" style="2615" customWidth="1"/>
    <col min="7959" max="7959" width="50.5" style="2615" customWidth="1"/>
    <col min="7960" max="7960" width="29" style="2615" bestFit="1" customWidth="1"/>
    <col min="7961" max="7961" width="36" style="2615" bestFit="1" customWidth="1"/>
    <col min="7962" max="8192" width="9" style="2615"/>
    <col min="8193" max="8193" width="0" style="2615" hidden="1" customWidth="1"/>
    <col min="8194" max="8194" width="7.625" style="2615" customWidth="1"/>
    <col min="8195" max="8195" width="9.75" style="2615" customWidth="1"/>
    <col min="8196" max="8196" width="30.625" style="2615" customWidth="1"/>
    <col min="8197" max="8197" width="8.625" style="2615" customWidth="1"/>
    <col min="8198" max="8199" width="8.125" style="2615" customWidth="1"/>
    <col min="8200" max="8200" width="14.625" style="2615" bestFit="1" customWidth="1"/>
    <col min="8201" max="8201" width="23.125" style="2615" customWidth="1"/>
    <col min="8202" max="8203" width="11.625" style="2615" customWidth="1"/>
    <col min="8204" max="8204" width="14.625" style="2615" customWidth="1"/>
    <col min="8205" max="8206" width="16.375" style="2615" customWidth="1"/>
    <col min="8207" max="8207" width="25.625" style="2615" customWidth="1"/>
    <col min="8208" max="8212" width="9.25" style="2615" customWidth="1"/>
    <col min="8213" max="8213" width="18.125" style="2615" customWidth="1"/>
    <col min="8214" max="8214" width="17.375" style="2615" customWidth="1"/>
    <col min="8215" max="8215" width="50.5" style="2615" customWidth="1"/>
    <col min="8216" max="8216" width="29" style="2615" bestFit="1" customWidth="1"/>
    <col min="8217" max="8217" width="36" style="2615" bestFit="1" customWidth="1"/>
    <col min="8218" max="8448" width="9" style="2615"/>
    <col min="8449" max="8449" width="0" style="2615" hidden="1" customWidth="1"/>
    <col min="8450" max="8450" width="7.625" style="2615" customWidth="1"/>
    <col min="8451" max="8451" width="9.75" style="2615" customWidth="1"/>
    <col min="8452" max="8452" width="30.625" style="2615" customWidth="1"/>
    <col min="8453" max="8453" width="8.625" style="2615" customWidth="1"/>
    <col min="8454" max="8455" width="8.125" style="2615" customWidth="1"/>
    <col min="8456" max="8456" width="14.625" style="2615" bestFit="1" customWidth="1"/>
    <col min="8457" max="8457" width="23.125" style="2615" customWidth="1"/>
    <col min="8458" max="8459" width="11.625" style="2615" customWidth="1"/>
    <col min="8460" max="8460" width="14.625" style="2615" customWidth="1"/>
    <col min="8461" max="8462" width="16.375" style="2615" customWidth="1"/>
    <col min="8463" max="8463" width="25.625" style="2615" customWidth="1"/>
    <col min="8464" max="8468" width="9.25" style="2615" customWidth="1"/>
    <col min="8469" max="8469" width="18.125" style="2615" customWidth="1"/>
    <col min="8470" max="8470" width="17.375" style="2615" customWidth="1"/>
    <col min="8471" max="8471" width="50.5" style="2615" customWidth="1"/>
    <col min="8472" max="8472" width="29" style="2615" bestFit="1" customWidth="1"/>
    <col min="8473" max="8473" width="36" style="2615" bestFit="1" customWidth="1"/>
    <col min="8474" max="8704" width="9" style="2615"/>
    <col min="8705" max="8705" width="0" style="2615" hidden="1" customWidth="1"/>
    <col min="8706" max="8706" width="7.625" style="2615" customWidth="1"/>
    <col min="8707" max="8707" width="9.75" style="2615" customWidth="1"/>
    <col min="8708" max="8708" width="30.625" style="2615" customWidth="1"/>
    <col min="8709" max="8709" width="8.625" style="2615" customWidth="1"/>
    <col min="8710" max="8711" width="8.125" style="2615" customWidth="1"/>
    <col min="8712" max="8712" width="14.625" style="2615" bestFit="1" customWidth="1"/>
    <col min="8713" max="8713" width="23.125" style="2615" customWidth="1"/>
    <col min="8714" max="8715" width="11.625" style="2615" customWidth="1"/>
    <col min="8716" max="8716" width="14.625" style="2615" customWidth="1"/>
    <col min="8717" max="8718" width="16.375" style="2615" customWidth="1"/>
    <col min="8719" max="8719" width="25.625" style="2615" customWidth="1"/>
    <col min="8720" max="8724" width="9.25" style="2615" customWidth="1"/>
    <col min="8725" max="8725" width="18.125" style="2615" customWidth="1"/>
    <col min="8726" max="8726" width="17.375" style="2615" customWidth="1"/>
    <col min="8727" max="8727" width="50.5" style="2615" customWidth="1"/>
    <col min="8728" max="8728" width="29" style="2615" bestFit="1" customWidth="1"/>
    <col min="8729" max="8729" width="36" style="2615" bestFit="1" customWidth="1"/>
    <col min="8730" max="8960" width="9" style="2615"/>
    <col min="8961" max="8961" width="0" style="2615" hidden="1" customWidth="1"/>
    <col min="8962" max="8962" width="7.625" style="2615" customWidth="1"/>
    <col min="8963" max="8963" width="9.75" style="2615" customWidth="1"/>
    <col min="8964" max="8964" width="30.625" style="2615" customWidth="1"/>
    <col min="8965" max="8965" width="8.625" style="2615" customWidth="1"/>
    <col min="8966" max="8967" width="8.125" style="2615" customWidth="1"/>
    <col min="8968" max="8968" width="14.625" style="2615" bestFit="1" customWidth="1"/>
    <col min="8969" max="8969" width="23.125" style="2615" customWidth="1"/>
    <col min="8970" max="8971" width="11.625" style="2615" customWidth="1"/>
    <col min="8972" max="8972" width="14.625" style="2615" customWidth="1"/>
    <col min="8973" max="8974" width="16.375" style="2615" customWidth="1"/>
    <col min="8975" max="8975" width="25.625" style="2615" customWidth="1"/>
    <col min="8976" max="8980" width="9.25" style="2615" customWidth="1"/>
    <col min="8981" max="8981" width="18.125" style="2615" customWidth="1"/>
    <col min="8982" max="8982" width="17.375" style="2615" customWidth="1"/>
    <col min="8983" max="8983" width="50.5" style="2615" customWidth="1"/>
    <col min="8984" max="8984" width="29" style="2615" bestFit="1" customWidth="1"/>
    <col min="8985" max="8985" width="36" style="2615" bestFit="1" customWidth="1"/>
    <col min="8986" max="9216" width="9" style="2615"/>
    <col min="9217" max="9217" width="0" style="2615" hidden="1" customWidth="1"/>
    <col min="9218" max="9218" width="7.625" style="2615" customWidth="1"/>
    <col min="9219" max="9219" width="9.75" style="2615" customWidth="1"/>
    <col min="9220" max="9220" width="30.625" style="2615" customWidth="1"/>
    <col min="9221" max="9221" width="8.625" style="2615" customWidth="1"/>
    <col min="9222" max="9223" width="8.125" style="2615" customWidth="1"/>
    <col min="9224" max="9224" width="14.625" style="2615" bestFit="1" customWidth="1"/>
    <col min="9225" max="9225" width="23.125" style="2615" customWidth="1"/>
    <col min="9226" max="9227" width="11.625" style="2615" customWidth="1"/>
    <col min="9228" max="9228" width="14.625" style="2615" customWidth="1"/>
    <col min="9229" max="9230" width="16.375" style="2615" customWidth="1"/>
    <col min="9231" max="9231" width="25.625" style="2615" customWidth="1"/>
    <col min="9232" max="9236" width="9.25" style="2615" customWidth="1"/>
    <col min="9237" max="9237" width="18.125" style="2615" customWidth="1"/>
    <col min="9238" max="9238" width="17.375" style="2615" customWidth="1"/>
    <col min="9239" max="9239" width="50.5" style="2615" customWidth="1"/>
    <col min="9240" max="9240" width="29" style="2615" bestFit="1" customWidth="1"/>
    <col min="9241" max="9241" width="36" style="2615" bestFit="1" customWidth="1"/>
    <col min="9242" max="9472" width="9" style="2615"/>
    <col min="9473" max="9473" width="0" style="2615" hidden="1" customWidth="1"/>
    <col min="9474" max="9474" width="7.625" style="2615" customWidth="1"/>
    <col min="9475" max="9475" width="9.75" style="2615" customWidth="1"/>
    <col min="9476" max="9476" width="30.625" style="2615" customWidth="1"/>
    <col min="9477" max="9477" width="8.625" style="2615" customWidth="1"/>
    <col min="9478" max="9479" width="8.125" style="2615" customWidth="1"/>
    <col min="9480" max="9480" width="14.625" style="2615" bestFit="1" customWidth="1"/>
    <col min="9481" max="9481" width="23.125" style="2615" customWidth="1"/>
    <col min="9482" max="9483" width="11.625" style="2615" customWidth="1"/>
    <col min="9484" max="9484" width="14.625" style="2615" customWidth="1"/>
    <col min="9485" max="9486" width="16.375" style="2615" customWidth="1"/>
    <col min="9487" max="9487" width="25.625" style="2615" customWidth="1"/>
    <col min="9488" max="9492" width="9.25" style="2615" customWidth="1"/>
    <col min="9493" max="9493" width="18.125" style="2615" customWidth="1"/>
    <col min="9494" max="9494" width="17.375" style="2615" customWidth="1"/>
    <col min="9495" max="9495" width="50.5" style="2615" customWidth="1"/>
    <col min="9496" max="9496" width="29" style="2615" bestFit="1" customWidth="1"/>
    <col min="9497" max="9497" width="36" style="2615" bestFit="1" customWidth="1"/>
    <col min="9498" max="9728" width="9" style="2615"/>
    <col min="9729" max="9729" width="0" style="2615" hidden="1" customWidth="1"/>
    <col min="9730" max="9730" width="7.625" style="2615" customWidth="1"/>
    <col min="9731" max="9731" width="9.75" style="2615" customWidth="1"/>
    <col min="9732" max="9732" width="30.625" style="2615" customWidth="1"/>
    <col min="9733" max="9733" width="8.625" style="2615" customWidth="1"/>
    <col min="9734" max="9735" width="8.125" style="2615" customWidth="1"/>
    <col min="9736" max="9736" width="14.625" style="2615" bestFit="1" customWidth="1"/>
    <col min="9737" max="9737" width="23.125" style="2615" customWidth="1"/>
    <col min="9738" max="9739" width="11.625" style="2615" customWidth="1"/>
    <col min="9740" max="9740" width="14.625" style="2615" customWidth="1"/>
    <col min="9741" max="9742" width="16.375" style="2615" customWidth="1"/>
    <col min="9743" max="9743" width="25.625" style="2615" customWidth="1"/>
    <col min="9744" max="9748" width="9.25" style="2615" customWidth="1"/>
    <col min="9749" max="9749" width="18.125" style="2615" customWidth="1"/>
    <col min="9750" max="9750" width="17.375" style="2615" customWidth="1"/>
    <col min="9751" max="9751" width="50.5" style="2615" customWidth="1"/>
    <col min="9752" max="9752" width="29" style="2615" bestFit="1" customWidth="1"/>
    <col min="9753" max="9753" width="36" style="2615" bestFit="1" customWidth="1"/>
    <col min="9754" max="9984" width="9" style="2615"/>
    <col min="9985" max="9985" width="0" style="2615" hidden="1" customWidth="1"/>
    <col min="9986" max="9986" width="7.625" style="2615" customWidth="1"/>
    <col min="9987" max="9987" width="9.75" style="2615" customWidth="1"/>
    <col min="9988" max="9988" width="30.625" style="2615" customWidth="1"/>
    <col min="9989" max="9989" width="8.625" style="2615" customWidth="1"/>
    <col min="9990" max="9991" width="8.125" style="2615" customWidth="1"/>
    <col min="9992" max="9992" width="14.625" style="2615" bestFit="1" customWidth="1"/>
    <col min="9993" max="9993" width="23.125" style="2615" customWidth="1"/>
    <col min="9994" max="9995" width="11.625" style="2615" customWidth="1"/>
    <col min="9996" max="9996" width="14.625" style="2615" customWidth="1"/>
    <col min="9997" max="9998" width="16.375" style="2615" customWidth="1"/>
    <col min="9999" max="9999" width="25.625" style="2615" customWidth="1"/>
    <col min="10000" max="10004" width="9.25" style="2615" customWidth="1"/>
    <col min="10005" max="10005" width="18.125" style="2615" customWidth="1"/>
    <col min="10006" max="10006" width="17.375" style="2615" customWidth="1"/>
    <col min="10007" max="10007" width="50.5" style="2615" customWidth="1"/>
    <col min="10008" max="10008" width="29" style="2615" bestFit="1" customWidth="1"/>
    <col min="10009" max="10009" width="36" style="2615" bestFit="1" customWidth="1"/>
    <col min="10010" max="10240" width="9" style="2615"/>
    <col min="10241" max="10241" width="0" style="2615" hidden="1" customWidth="1"/>
    <col min="10242" max="10242" width="7.625" style="2615" customWidth="1"/>
    <col min="10243" max="10243" width="9.75" style="2615" customWidth="1"/>
    <col min="10244" max="10244" width="30.625" style="2615" customWidth="1"/>
    <col min="10245" max="10245" width="8.625" style="2615" customWidth="1"/>
    <col min="10246" max="10247" width="8.125" style="2615" customWidth="1"/>
    <col min="10248" max="10248" width="14.625" style="2615" bestFit="1" customWidth="1"/>
    <col min="10249" max="10249" width="23.125" style="2615" customWidth="1"/>
    <col min="10250" max="10251" width="11.625" style="2615" customWidth="1"/>
    <col min="10252" max="10252" width="14.625" style="2615" customWidth="1"/>
    <col min="10253" max="10254" width="16.375" style="2615" customWidth="1"/>
    <col min="10255" max="10255" width="25.625" style="2615" customWidth="1"/>
    <col min="10256" max="10260" width="9.25" style="2615" customWidth="1"/>
    <col min="10261" max="10261" width="18.125" style="2615" customWidth="1"/>
    <col min="10262" max="10262" width="17.375" style="2615" customWidth="1"/>
    <col min="10263" max="10263" width="50.5" style="2615" customWidth="1"/>
    <col min="10264" max="10264" width="29" style="2615" bestFit="1" customWidth="1"/>
    <col min="10265" max="10265" width="36" style="2615" bestFit="1" customWidth="1"/>
    <col min="10266" max="10496" width="9" style="2615"/>
    <col min="10497" max="10497" width="0" style="2615" hidden="1" customWidth="1"/>
    <col min="10498" max="10498" width="7.625" style="2615" customWidth="1"/>
    <col min="10499" max="10499" width="9.75" style="2615" customWidth="1"/>
    <col min="10500" max="10500" width="30.625" style="2615" customWidth="1"/>
    <col min="10501" max="10501" width="8.625" style="2615" customWidth="1"/>
    <col min="10502" max="10503" width="8.125" style="2615" customWidth="1"/>
    <col min="10504" max="10504" width="14.625" style="2615" bestFit="1" customWidth="1"/>
    <col min="10505" max="10505" width="23.125" style="2615" customWidth="1"/>
    <col min="10506" max="10507" width="11.625" style="2615" customWidth="1"/>
    <col min="10508" max="10508" width="14.625" style="2615" customWidth="1"/>
    <col min="10509" max="10510" width="16.375" style="2615" customWidth="1"/>
    <col min="10511" max="10511" width="25.625" style="2615" customWidth="1"/>
    <col min="10512" max="10516" width="9.25" style="2615" customWidth="1"/>
    <col min="10517" max="10517" width="18.125" style="2615" customWidth="1"/>
    <col min="10518" max="10518" width="17.375" style="2615" customWidth="1"/>
    <col min="10519" max="10519" width="50.5" style="2615" customWidth="1"/>
    <col min="10520" max="10520" width="29" style="2615" bestFit="1" customWidth="1"/>
    <col min="10521" max="10521" width="36" style="2615" bestFit="1" customWidth="1"/>
    <col min="10522" max="10752" width="9" style="2615"/>
    <col min="10753" max="10753" width="0" style="2615" hidden="1" customWidth="1"/>
    <col min="10754" max="10754" width="7.625" style="2615" customWidth="1"/>
    <col min="10755" max="10755" width="9.75" style="2615" customWidth="1"/>
    <col min="10756" max="10756" width="30.625" style="2615" customWidth="1"/>
    <col min="10757" max="10757" width="8.625" style="2615" customWidth="1"/>
    <col min="10758" max="10759" width="8.125" style="2615" customWidth="1"/>
    <col min="10760" max="10760" width="14.625" style="2615" bestFit="1" customWidth="1"/>
    <col min="10761" max="10761" width="23.125" style="2615" customWidth="1"/>
    <col min="10762" max="10763" width="11.625" style="2615" customWidth="1"/>
    <col min="10764" max="10764" width="14.625" style="2615" customWidth="1"/>
    <col min="10765" max="10766" width="16.375" style="2615" customWidth="1"/>
    <col min="10767" max="10767" width="25.625" style="2615" customWidth="1"/>
    <col min="10768" max="10772" width="9.25" style="2615" customWidth="1"/>
    <col min="10773" max="10773" width="18.125" style="2615" customWidth="1"/>
    <col min="10774" max="10774" width="17.375" style="2615" customWidth="1"/>
    <col min="10775" max="10775" width="50.5" style="2615" customWidth="1"/>
    <col min="10776" max="10776" width="29" style="2615" bestFit="1" customWidth="1"/>
    <col min="10777" max="10777" width="36" style="2615" bestFit="1" customWidth="1"/>
    <col min="10778" max="11008" width="9" style="2615"/>
    <col min="11009" max="11009" width="0" style="2615" hidden="1" customWidth="1"/>
    <col min="11010" max="11010" width="7.625" style="2615" customWidth="1"/>
    <col min="11011" max="11011" width="9.75" style="2615" customWidth="1"/>
    <col min="11012" max="11012" width="30.625" style="2615" customWidth="1"/>
    <col min="11013" max="11013" width="8.625" style="2615" customWidth="1"/>
    <col min="11014" max="11015" width="8.125" style="2615" customWidth="1"/>
    <col min="11016" max="11016" width="14.625" style="2615" bestFit="1" customWidth="1"/>
    <col min="11017" max="11017" width="23.125" style="2615" customWidth="1"/>
    <col min="11018" max="11019" width="11.625" style="2615" customWidth="1"/>
    <col min="11020" max="11020" width="14.625" style="2615" customWidth="1"/>
    <col min="11021" max="11022" width="16.375" style="2615" customWidth="1"/>
    <col min="11023" max="11023" width="25.625" style="2615" customWidth="1"/>
    <col min="11024" max="11028" width="9.25" style="2615" customWidth="1"/>
    <col min="11029" max="11029" width="18.125" style="2615" customWidth="1"/>
    <col min="11030" max="11030" width="17.375" style="2615" customWidth="1"/>
    <col min="11031" max="11031" width="50.5" style="2615" customWidth="1"/>
    <col min="11032" max="11032" width="29" style="2615" bestFit="1" customWidth="1"/>
    <col min="11033" max="11033" width="36" style="2615" bestFit="1" customWidth="1"/>
    <col min="11034" max="11264" width="9" style="2615"/>
    <col min="11265" max="11265" width="0" style="2615" hidden="1" customWidth="1"/>
    <col min="11266" max="11266" width="7.625" style="2615" customWidth="1"/>
    <col min="11267" max="11267" width="9.75" style="2615" customWidth="1"/>
    <col min="11268" max="11268" width="30.625" style="2615" customWidth="1"/>
    <col min="11269" max="11269" width="8.625" style="2615" customWidth="1"/>
    <col min="11270" max="11271" width="8.125" style="2615" customWidth="1"/>
    <col min="11272" max="11272" width="14.625" style="2615" bestFit="1" customWidth="1"/>
    <col min="11273" max="11273" width="23.125" style="2615" customWidth="1"/>
    <col min="11274" max="11275" width="11.625" style="2615" customWidth="1"/>
    <col min="11276" max="11276" width="14.625" style="2615" customWidth="1"/>
    <col min="11277" max="11278" width="16.375" style="2615" customWidth="1"/>
    <col min="11279" max="11279" width="25.625" style="2615" customWidth="1"/>
    <col min="11280" max="11284" width="9.25" style="2615" customWidth="1"/>
    <col min="11285" max="11285" width="18.125" style="2615" customWidth="1"/>
    <col min="11286" max="11286" width="17.375" style="2615" customWidth="1"/>
    <col min="11287" max="11287" width="50.5" style="2615" customWidth="1"/>
    <col min="11288" max="11288" width="29" style="2615" bestFit="1" customWidth="1"/>
    <col min="11289" max="11289" width="36" style="2615" bestFit="1" customWidth="1"/>
    <col min="11290" max="11520" width="9" style="2615"/>
    <col min="11521" max="11521" width="0" style="2615" hidden="1" customWidth="1"/>
    <col min="11522" max="11522" width="7.625" style="2615" customWidth="1"/>
    <col min="11523" max="11523" width="9.75" style="2615" customWidth="1"/>
    <col min="11524" max="11524" width="30.625" style="2615" customWidth="1"/>
    <col min="11525" max="11525" width="8.625" style="2615" customWidth="1"/>
    <col min="11526" max="11527" width="8.125" style="2615" customWidth="1"/>
    <col min="11528" max="11528" width="14.625" style="2615" bestFit="1" customWidth="1"/>
    <col min="11529" max="11529" width="23.125" style="2615" customWidth="1"/>
    <col min="11530" max="11531" width="11.625" style="2615" customWidth="1"/>
    <col min="11532" max="11532" width="14.625" style="2615" customWidth="1"/>
    <col min="11533" max="11534" width="16.375" style="2615" customWidth="1"/>
    <col min="11535" max="11535" width="25.625" style="2615" customWidth="1"/>
    <col min="11536" max="11540" width="9.25" style="2615" customWidth="1"/>
    <col min="11541" max="11541" width="18.125" style="2615" customWidth="1"/>
    <col min="11542" max="11542" width="17.375" style="2615" customWidth="1"/>
    <col min="11543" max="11543" width="50.5" style="2615" customWidth="1"/>
    <col min="11544" max="11544" width="29" style="2615" bestFit="1" customWidth="1"/>
    <col min="11545" max="11545" width="36" style="2615" bestFit="1" customWidth="1"/>
    <col min="11546" max="11776" width="9" style="2615"/>
    <col min="11777" max="11777" width="0" style="2615" hidden="1" customWidth="1"/>
    <col min="11778" max="11778" width="7.625" style="2615" customWidth="1"/>
    <col min="11779" max="11779" width="9.75" style="2615" customWidth="1"/>
    <col min="11780" max="11780" width="30.625" style="2615" customWidth="1"/>
    <col min="11781" max="11781" width="8.625" style="2615" customWidth="1"/>
    <col min="11782" max="11783" width="8.125" style="2615" customWidth="1"/>
    <col min="11784" max="11784" width="14.625" style="2615" bestFit="1" customWidth="1"/>
    <col min="11785" max="11785" width="23.125" style="2615" customWidth="1"/>
    <col min="11786" max="11787" width="11.625" style="2615" customWidth="1"/>
    <col min="11788" max="11788" width="14.625" style="2615" customWidth="1"/>
    <col min="11789" max="11790" width="16.375" style="2615" customWidth="1"/>
    <col min="11791" max="11791" width="25.625" style="2615" customWidth="1"/>
    <col min="11792" max="11796" width="9.25" style="2615" customWidth="1"/>
    <col min="11797" max="11797" width="18.125" style="2615" customWidth="1"/>
    <col min="11798" max="11798" width="17.375" style="2615" customWidth="1"/>
    <col min="11799" max="11799" width="50.5" style="2615" customWidth="1"/>
    <col min="11800" max="11800" width="29" style="2615" bestFit="1" customWidth="1"/>
    <col min="11801" max="11801" width="36" style="2615" bestFit="1" customWidth="1"/>
    <col min="11802" max="12032" width="9" style="2615"/>
    <col min="12033" max="12033" width="0" style="2615" hidden="1" customWidth="1"/>
    <col min="12034" max="12034" width="7.625" style="2615" customWidth="1"/>
    <col min="12035" max="12035" width="9.75" style="2615" customWidth="1"/>
    <col min="12036" max="12036" width="30.625" style="2615" customWidth="1"/>
    <col min="12037" max="12037" width="8.625" style="2615" customWidth="1"/>
    <col min="12038" max="12039" width="8.125" style="2615" customWidth="1"/>
    <col min="12040" max="12040" width="14.625" style="2615" bestFit="1" customWidth="1"/>
    <col min="12041" max="12041" width="23.125" style="2615" customWidth="1"/>
    <col min="12042" max="12043" width="11.625" style="2615" customWidth="1"/>
    <col min="12044" max="12044" width="14.625" style="2615" customWidth="1"/>
    <col min="12045" max="12046" width="16.375" style="2615" customWidth="1"/>
    <col min="12047" max="12047" width="25.625" style="2615" customWidth="1"/>
    <col min="12048" max="12052" width="9.25" style="2615" customWidth="1"/>
    <col min="12053" max="12053" width="18.125" style="2615" customWidth="1"/>
    <col min="12054" max="12054" width="17.375" style="2615" customWidth="1"/>
    <col min="12055" max="12055" width="50.5" style="2615" customWidth="1"/>
    <col min="12056" max="12056" width="29" style="2615" bestFit="1" customWidth="1"/>
    <col min="12057" max="12057" width="36" style="2615" bestFit="1" customWidth="1"/>
    <col min="12058" max="12288" width="9" style="2615"/>
    <col min="12289" max="12289" width="0" style="2615" hidden="1" customWidth="1"/>
    <col min="12290" max="12290" width="7.625" style="2615" customWidth="1"/>
    <col min="12291" max="12291" width="9.75" style="2615" customWidth="1"/>
    <col min="12292" max="12292" width="30.625" style="2615" customWidth="1"/>
    <col min="12293" max="12293" width="8.625" style="2615" customWidth="1"/>
    <col min="12294" max="12295" width="8.125" style="2615" customWidth="1"/>
    <col min="12296" max="12296" width="14.625" style="2615" bestFit="1" customWidth="1"/>
    <col min="12297" max="12297" width="23.125" style="2615" customWidth="1"/>
    <col min="12298" max="12299" width="11.625" style="2615" customWidth="1"/>
    <col min="12300" max="12300" width="14.625" style="2615" customWidth="1"/>
    <col min="12301" max="12302" width="16.375" style="2615" customWidth="1"/>
    <col min="12303" max="12303" width="25.625" style="2615" customWidth="1"/>
    <col min="12304" max="12308" width="9.25" style="2615" customWidth="1"/>
    <col min="12309" max="12309" width="18.125" style="2615" customWidth="1"/>
    <col min="12310" max="12310" width="17.375" style="2615" customWidth="1"/>
    <col min="12311" max="12311" width="50.5" style="2615" customWidth="1"/>
    <col min="12312" max="12312" width="29" style="2615" bestFit="1" customWidth="1"/>
    <col min="12313" max="12313" width="36" style="2615" bestFit="1" customWidth="1"/>
    <col min="12314" max="12544" width="9" style="2615"/>
    <col min="12545" max="12545" width="0" style="2615" hidden="1" customWidth="1"/>
    <col min="12546" max="12546" width="7.625" style="2615" customWidth="1"/>
    <col min="12547" max="12547" width="9.75" style="2615" customWidth="1"/>
    <col min="12548" max="12548" width="30.625" style="2615" customWidth="1"/>
    <col min="12549" max="12549" width="8.625" style="2615" customWidth="1"/>
    <col min="12550" max="12551" width="8.125" style="2615" customWidth="1"/>
    <col min="12552" max="12552" width="14.625" style="2615" bestFit="1" customWidth="1"/>
    <col min="12553" max="12553" width="23.125" style="2615" customWidth="1"/>
    <col min="12554" max="12555" width="11.625" style="2615" customWidth="1"/>
    <col min="12556" max="12556" width="14.625" style="2615" customWidth="1"/>
    <col min="12557" max="12558" width="16.375" style="2615" customWidth="1"/>
    <col min="12559" max="12559" width="25.625" style="2615" customWidth="1"/>
    <col min="12560" max="12564" width="9.25" style="2615" customWidth="1"/>
    <col min="12565" max="12565" width="18.125" style="2615" customWidth="1"/>
    <col min="12566" max="12566" width="17.375" style="2615" customWidth="1"/>
    <col min="12567" max="12567" width="50.5" style="2615" customWidth="1"/>
    <col min="12568" max="12568" width="29" style="2615" bestFit="1" customWidth="1"/>
    <col min="12569" max="12569" width="36" style="2615" bestFit="1" customWidth="1"/>
    <col min="12570" max="12800" width="9" style="2615"/>
    <col min="12801" max="12801" width="0" style="2615" hidden="1" customWidth="1"/>
    <col min="12802" max="12802" width="7.625" style="2615" customWidth="1"/>
    <col min="12803" max="12803" width="9.75" style="2615" customWidth="1"/>
    <col min="12804" max="12804" width="30.625" style="2615" customWidth="1"/>
    <col min="12805" max="12805" width="8.625" style="2615" customWidth="1"/>
    <col min="12806" max="12807" width="8.125" style="2615" customWidth="1"/>
    <col min="12808" max="12808" width="14.625" style="2615" bestFit="1" customWidth="1"/>
    <col min="12809" max="12809" width="23.125" style="2615" customWidth="1"/>
    <col min="12810" max="12811" width="11.625" style="2615" customWidth="1"/>
    <col min="12812" max="12812" width="14.625" style="2615" customWidth="1"/>
    <col min="12813" max="12814" width="16.375" style="2615" customWidth="1"/>
    <col min="12815" max="12815" width="25.625" style="2615" customWidth="1"/>
    <col min="12816" max="12820" width="9.25" style="2615" customWidth="1"/>
    <col min="12821" max="12821" width="18.125" style="2615" customWidth="1"/>
    <col min="12822" max="12822" width="17.375" style="2615" customWidth="1"/>
    <col min="12823" max="12823" width="50.5" style="2615" customWidth="1"/>
    <col min="12824" max="12824" width="29" style="2615" bestFit="1" customWidth="1"/>
    <col min="12825" max="12825" width="36" style="2615" bestFit="1" customWidth="1"/>
    <col min="12826" max="13056" width="9" style="2615"/>
    <col min="13057" max="13057" width="0" style="2615" hidden="1" customWidth="1"/>
    <col min="13058" max="13058" width="7.625" style="2615" customWidth="1"/>
    <col min="13059" max="13059" width="9.75" style="2615" customWidth="1"/>
    <col min="13060" max="13060" width="30.625" style="2615" customWidth="1"/>
    <col min="13061" max="13061" width="8.625" style="2615" customWidth="1"/>
    <col min="13062" max="13063" width="8.125" style="2615" customWidth="1"/>
    <col min="13064" max="13064" width="14.625" style="2615" bestFit="1" customWidth="1"/>
    <col min="13065" max="13065" width="23.125" style="2615" customWidth="1"/>
    <col min="13066" max="13067" width="11.625" style="2615" customWidth="1"/>
    <col min="13068" max="13068" width="14.625" style="2615" customWidth="1"/>
    <col min="13069" max="13070" width="16.375" style="2615" customWidth="1"/>
    <col min="13071" max="13071" width="25.625" style="2615" customWidth="1"/>
    <col min="13072" max="13076" width="9.25" style="2615" customWidth="1"/>
    <col min="13077" max="13077" width="18.125" style="2615" customWidth="1"/>
    <col min="13078" max="13078" width="17.375" style="2615" customWidth="1"/>
    <col min="13079" max="13079" width="50.5" style="2615" customWidth="1"/>
    <col min="13080" max="13080" width="29" style="2615" bestFit="1" customWidth="1"/>
    <col min="13081" max="13081" width="36" style="2615" bestFit="1" customWidth="1"/>
    <col min="13082" max="13312" width="9" style="2615"/>
    <col min="13313" max="13313" width="0" style="2615" hidden="1" customWidth="1"/>
    <col min="13314" max="13314" width="7.625" style="2615" customWidth="1"/>
    <col min="13315" max="13315" width="9.75" style="2615" customWidth="1"/>
    <col min="13316" max="13316" width="30.625" style="2615" customWidth="1"/>
    <col min="13317" max="13317" width="8.625" style="2615" customWidth="1"/>
    <col min="13318" max="13319" width="8.125" style="2615" customWidth="1"/>
    <col min="13320" max="13320" width="14.625" style="2615" bestFit="1" customWidth="1"/>
    <col min="13321" max="13321" width="23.125" style="2615" customWidth="1"/>
    <col min="13322" max="13323" width="11.625" style="2615" customWidth="1"/>
    <col min="13324" max="13324" width="14.625" style="2615" customWidth="1"/>
    <col min="13325" max="13326" width="16.375" style="2615" customWidth="1"/>
    <col min="13327" max="13327" width="25.625" style="2615" customWidth="1"/>
    <col min="13328" max="13332" width="9.25" style="2615" customWidth="1"/>
    <col min="13333" max="13333" width="18.125" style="2615" customWidth="1"/>
    <col min="13334" max="13334" width="17.375" style="2615" customWidth="1"/>
    <col min="13335" max="13335" width="50.5" style="2615" customWidth="1"/>
    <col min="13336" max="13336" width="29" style="2615" bestFit="1" customWidth="1"/>
    <col min="13337" max="13337" width="36" style="2615" bestFit="1" customWidth="1"/>
    <col min="13338" max="13568" width="9" style="2615"/>
    <col min="13569" max="13569" width="0" style="2615" hidden="1" customWidth="1"/>
    <col min="13570" max="13570" width="7.625" style="2615" customWidth="1"/>
    <col min="13571" max="13571" width="9.75" style="2615" customWidth="1"/>
    <col min="13572" max="13572" width="30.625" style="2615" customWidth="1"/>
    <col min="13573" max="13573" width="8.625" style="2615" customWidth="1"/>
    <col min="13574" max="13575" width="8.125" style="2615" customWidth="1"/>
    <col min="13576" max="13576" width="14.625" style="2615" bestFit="1" customWidth="1"/>
    <col min="13577" max="13577" width="23.125" style="2615" customWidth="1"/>
    <col min="13578" max="13579" width="11.625" style="2615" customWidth="1"/>
    <col min="13580" max="13580" width="14.625" style="2615" customWidth="1"/>
    <col min="13581" max="13582" width="16.375" style="2615" customWidth="1"/>
    <col min="13583" max="13583" width="25.625" style="2615" customWidth="1"/>
    <col min="13584" max="13588" width="9.25" style="2615" customWidth="1"/>
    <col min="13589" max="13589" width="18.125" style="2615" customWidth="1"/>
    <col min="13590" max="13590" width="17.375" style="2615" customWidth="1"/>
    <col min="13591" max="13591" width="50.5" style="2615" customWidth="1"/>
    <col min="13592" max="13592" width="29" style="2615" bestFit="1" customWidth="1"/>
    <col min="13593" max="13593" width="36" style="2615" bestFit="1" customWidth="1"/>
    <col min="13594" max="13824" width="9" style="2615"/>
    <col min="13825" max="13825" width="0" style="2615" hidden="1" customWidth="1"/>
    <col min="13826" max="13826" width="7.625" style="2615" customWidth="1"/>
    <col min="13827" max="13827" width="9.75" style="2615" customWidth="1"/>
    <col min="13828" max="13828" width="30.625" style="2615" customWidth="1"/>
    <col min="13829" max="13829" width="8.625" style="2615" customWidth="1"/>
    <col min="13830" max="13831" width="8.125" style="2615" customWidth="1"/>
    <col min="13832" max="13832" width="14.625" style="2615" bestFit="1" customWidth="1"/>
    <col min="13833" max="13833" width="23.125" style="2615" customWidth="1"/>
    <col min="13834" max="13835" width="11.625" style="2615" customWidth="1"/>
    <col min="13836" max="13836" width="14.625" style="2615" customWidth="1"/>
    <col min="13837" max="13838" width="16.375" style="2615" customWidth="1"/>
    <col min="13839" max="13839" width="25.625" style="2615" customWidth="1"/>
    <col min="13840" max="13844" width="9.25" style="2615" customWidth="1"/>
    <col min="13845" max="13845" width="18.125" style="2615" customWidth="1"/>
    <col min="13846" max="13846" width="17.375" style="2615" customWidth="1"/>
    <col min="13847" max="13847" width="50.5" style="2615" customWidth="1"/>
    <col min="13848" max="13848" width="29" style="2615" bestFit="1" customWidth="1"/>
    <col min="13849" max="13849" width="36" style="2615" bestFit="1" customWidth="1"/>
    <col min="13850" max="14080" width="9" style="2615"/>
    <col min="14081" max="14081" width="0" style="2615" hidden="1" customWidth="1"/>
    <col min="14082" max="14082" width="7.625" style="2615" customWidth="1"/>
    <col min="14083" max="14083" width="9.75" style="2615" customWidth="1"/>
    <col min="14084" max="14084" width="30.625" style="2615" customWidth="1"/>
    <col min="14085" max="14085" width="8.625" style="2615" customWidth="1"/>
    <col min="14086" max="14087" width="8.125" style="2615" customWidth="1"/>
    <col min="14088" max="14088" width="14.625" style="2615" bestFit="1" customWidth="1"/>
    <col min="14089" max="14089" width="23.125" style="2615" customWidth="1"/>
    <col min="14090" max="14091" width="11.625" style="2615" customWidth="1"/>
    <col min="14092" max="14092" width="14.625" style="2615" customWidth="1"/>
    <col min="14093" max="14094" width="16.375" style="2615" customWidth="1"/>
    <col min="14095" max="14095" width="25.625" style="2615" customWidth="1"/>
    <col min="14096" max="14100" width="9.25" style="2615" customWidth="1"/>
    <col min="14101" max="14101" width="18.125" style="2615" customWidth="1"/>
    <col min="14102" max="14102" width="17.375" style="2615" customWidth="1"/>
    <col min="14103" max="14103" width="50.5" style="2615" customWidth="1"/>
    <col min="14104" max="14104" width="29" style="2615" bestFit="1" customWidth="1"/>
    <col min="14105" max="14105" width="36" style="2615" bestFit="1" customWidth="1"/>
    <col min="14106" max="14336" width="9" style="2615"/>
    <col min="14337" max="14337" width="0" style="2615" hidden="1" customWidth="1"/>
    <col min="14338" max="14338" width="7.625" style="2615" customWidth="1"/>
    <col min="14339" max="14339" width="9.75" style="2615" customWidth="1"/>
    <col min="14340" max="14340" width="30.625" style="2615" customWidth="1"/>
    <col min="14341" max="14341" width="8.625" style="2615" customWidth="1"/>
    <col min="14342" max="14343" width="8.125" style="2615" customWidth="1"/>
    <col min="14344" max="14344" width="14.625" style="2615" bestFit="1" customWidth="1"/>
    <col min="14345" max="14345" width="23.125" style="2615" customWidth="1"/>
    <col min="14346" max="14347" width="11.625" style="2615" customWidth="1"/>
    <col min="14348" max="14348" width="14.625" style="2615" customWidth="1"/>
    <col min="14349" max="14350" width="16.375" style="2615" customWidth="1"/>
    <col min="14351" max="14351" width="25.625" style="2615" customWidth="1"/>
    <col min="14352" max="14356" width="9.25" style="2615" customWidth="1"/>
    <col min="14357" max="14357" width="18.125" style="2615" customWidth="1"/>
    <col min="14358" max="14358" width="17.375" style="2615" customWidth="1"/>
    <col min="14359" max="14359" width="50.5" style="2615" customWidth="1"/>
    <col min="14360" max="14360" width="29" style="2615" bestFit="1" customWidth="1"/>
    <col min="14361" max="14361" width="36" style="2615" bestFit="1" customWidth="1"/>
    <col min="14362" max="14592" width="9" style="2615"/>
    <col min="14593" max="14593" width="0" style="2615" hidden="1" customWidth="1"/>
    <col min="14594" max="14594" width="7.625" style="2615" customWidth="1"/>
    <col min="14595" max="14595" width="9.75" style="2615" customWidth="1"/>
    <col min="14596" max="14596" width="30.625" style="2615" customWidth="1"/>
    <col min="14597" max="14597" width="8.625" style="2615" customWidth="1"/>
    <col min="14598" max="14599" width="8.125" style="2615" customWidth="1"/>
    <col min="14600" max="14600" width="14.625" style="2615" bestFit="1" customWidth="1"/>
    <col min="14601" max="14601" width="23.125" style="2615" customWidth="1"/>
    <col min="14602" max="14603" width="11.625" style="2615" customWidth="1"/>
    <col min="14604" max="14604" width="14.625" style="2615" customWidth="1"/>
    <col min="14605" max="14606" width="16.375" style="2615" customWidth="1"/>
    <col min="14607" max="14607" width="25.625" style="2615" customWidth="1"/>
    <col min="14608" max="14612" width="9.25" style="2615" customWidth="1"/>
    <col min="14613" max="14613" width="18.125" style="2615" customWidth="1"/>
    <col min="14614" max="14614" width="17.375" style="2615" customWidth="1"/>
    <col min="14615" max="14615" width="50.5" style="2615" customWidth="1"/>
    <col min="14616" max="14616" width="29" style="2615" bestFit="1" customWidth="1"/>
    <col min="14617" max="14617" width="36" style="2615" bestFit="1" customWidth="1"/>
    <col min="14618" max="14848" width="9" style="2615"/>
    <col min="14849" max="14849" width="0" style="2615" hidden="1" customWidth="1"/>
    <col min="14850" max="14850" width="7.625" style="2615" customWidth="1"/>
    <col min="14851" max="14851" width="9.75" style="2615" customWidth="1"/>
    <col min="14852" max="14852" width="30.625" style="2615" customWidth="1"/>
    <col min="14853" max="14853" width="8.625" style="2615" customWidth="1"/>
    <col min="14854" max="14855" width="8.125" style="2615" customWidth="1"/>
    <col min="14856" max="14856" width="14.625" style="2615" bestFit="1" customWidth="1"/>
    <col min="14857" max="14857" width="23.125" style="2615" customWidth="1"/>
    <col min="14858" max="14859" width="11.625" style="2615" customWidth="1"/>
    <col min="14860" max="14860" width="14.625" style="2615" customWidth="1"/>
    <col min="14861" max="14862" width="16.375" style="2615" customWidth="1"/>
    <col min="14863" max="14863" width="25.625" style="2615" customWidth="1"/>
    <col min="14864" max="14868" width="9.25" style="2615" customWidth="1"/>
    <col min="14869" max="14869" width="18.125" style="2615" customWidth="1"/>
    <col min="14870" max="14870" width="17.375" style="2615" customWidth="1"/>
    <col min="14871" max="14871" width="50.5" style="2615" customWidth="1"/>
    <col min="14872" max="14872" width="29" style="2615" bestFit="1" customWidth="1"/>
    <col min="14873" max="14873" width="36" style="2615" bestFit="1" customWidth="1"/>
    <col min="14874" max="15104" width="9" style="2615"/>
    <col min="15105" max="15105" width="0" style="2615" hidden="1" customWidth="1"/>
    <col min="15106" max="15106" width="7.625" style="2615" customWidth="1"/>
    <col min="15107" max="15107" width="9.75" style="2615" customWidth="1"/>
    <col min="15108" max="15108" width="30.625" style="2615" customWidth="1"/>
    <col min="15109" max="15109" width="8.625" style="2615" customWidth="1"/>
    <col min="15110" max="15111" width="8.125" style="2615" customWidth="1"/>
    <col min="15112" max="15112" width="14.625" style="2615" bestFit="1" customWidth="1"/>
    <col min="15113" max="15113" width="23.125" style="2615" customWidth="1"/>
    <col min="15114" max="15115" width="11.625" style="2615" customWidth="1"/>
    <col min="15116" max="15116" width="14.625" style="2615" customWidth="1"/>
    <col min="15117" max="15118" width="16.375" style="2615" customWidth="1"/>
    <col min="15119" max="15119" width="25.625" style="2615" customWidth="1"/>
    <col min="15120" max="15124" width="9.25" style="2615" customWidth="1"/>
    <col min="15125" max="15125" width="18.125" style="2615" customWidth="1"/>
    <col min="15126" max="15126" width="17.375" style="2615" customWidth="1"/>
    <col min="15127" max="15127" width="50.5" style="2615" customWidth="1"/>
    <col min="15128" max="15128" width="29" style="2615" bestFit="1" customWidth="1"/>
    <col min="15129" max="15129" width="36" style="2615" bestFit="1" customWidth="1"/>
    <col min="15130" max="15360" width="9" style="2615"/>
    <col min="15361" max="15361" width="0" style="2615" hidden="1" customWidth="1"/>
    <col min="15362" max="15362" width="7.625" style="2615" customWidth="1"/>
    <col min="15363" max="15363" width="9.75" style="2615" customWidth="1"/>
    <col min="15364" max="15364" width="30.625" style="2615" customWidth="1"/>
    <col min="15365" max="15365" width="8.625" style="2615" customWidth="1"/>
    <col min="15366" max="15367" width="8.125" style="2615" customWidth="1"/>
    <col min="15368" max="15368" width="14.625" style="2615" bestFit="1" customWidth="1"/>
    <col min="15369" max="15369" width="23.125" style="2615" customWidth="1"/>
    <col min="15370" max="15371" width="11.625" style="2615" customWidth="1"/>
    <col min="15372" max="15372" width="14.625" style="2615" customWidth="1"/>
    <col min="15373" max="15374" width="16.375" style="2615" customWidth="1"/>
    <col min="15375" max="15375" width="25.625" style="2615" customWidth="1"/>
    <col min="15376" max="15380" width="9.25" style="2615" customWidth="1"/>
    <col min="15381" max="15381" width="18.125" style="2615" customWidth="1"/>
    <col min="15382" max="15382" width="17.375" style="2615" customWidth="1"/>
    <col min="15383" max="15383" width="50.5" style="2615" customWidth="1"/>
    <col min="15384" max="15384" width="29" style="2615" bestFit="1" customWidth="1"/>
    <col min="15385" max="15385" width="36" style="2615" bestFit="1" customWidth="1"/>
    <col min="15386" max="15616" width="9" style="2615"/>
    <col min="15617" max="15617" width="0" style="2615" hidden="1" customWidth="1"/>
    <col min="15618" max="15618" width="7.625" style="2615" customWidth="1"/>
    <col min="15619" max="15619" width="9.75" style="2615" customWidth="1"/>
    <col min="15620" max="15620" width="30.625" style="2615" customWidth="1"/>
    <col min="15621" max="15621" width="8.625" style="2615" customWidth="1"/>
    <col min="15622" max="15623" width="8.125" style="2615" customWidth="1"/>
    <col min="15624" max="15624" width="14.625" style="2615" bestFit="1" customWidth="1"/>
    <col min="15625" max="15625" width="23.125" style="2615" customWidth="1"/>
    <col min="15626" max="15627" width="11.625" style="2615" customWidth="1"/>
    <col min="15628" max="15628" width="14.625" style="2615" customWidth="1"/>
    <col min="15629" max="15630" width="16.375" style="2615" customWidth="1"/>
    <col min="15631" max="15631" width="25.625" style="2615" customWidth="1"/>
    <col min="15632" max="15636" width="9.25" style="2615" customWidth="1"/>
    <col min="15637" max="15637" width="18.125" style="2615" customWidth="1"/>
    <col min="15638" max="15638" width="17.375" style="2615" customWidth="1"/>
    <col min="15639" max="15639" width="50.5" style="2615" customWidth="1"/>
    <col min="15640" max="15640" width="29" style="2615" bestFit="1" customWidth="1"/>
    <col min="15641" max="15641" width="36" style="2615" bestFit="1" customWidth="1"/>
    <col min="15642" max="15872" width="9" style="2615"/>
    <col min="15873" max="15873" width="0" style="2615" hidden="1" customWidth="1"/>
    <col min="15874" max="15874" width="7.625" style="2615" customWidth="1"/>
    <col min="15875" max="15875" width="9.75" style="2615" customWidth="1"/>
    <col min="15876" max="15876" width="30.625" style="2615" customWidth="1"/>
    <col min="15877" max="15877" width="8.625" style="2615" customWidth="1"/>
    <col min="15878" max="15879" width="8.125" style="2615" customWidth="1"/>
    <col min="15880" max="15880" width="14.625" style="2615" bestFit="1" customWidth="1"/>
    <col min="15881" max="15881" width="23.125" style="2615" customWidth="1"/>
    <col min="15882" max="15883" width="11.625" style="2615" customWidth="1"/>
    <col min="15884" max="15884" width="14.625" style="2615" customWidth="1"/>
    <col min="15885" max="15886" width="16.375" style="2615" customWidth="1"/>
    <col min="15887" max="15887" width="25.625" style="2615" customWidth="1"/>
    <col min="15888" max="15892" width="9.25" style="2615" customWidth="1"/>
    <col min="15893" max="15893" width="18.125" style="2615" customWidth="1"/>
    <col min="15894" max="15894" width="17.375" style="2615" customWidth="1"/>
    <col min="15895" max="15895" width="50.5" style="2615" customWidth="1"/>
    <col min="15896" max="15896" width="29" style="2615" bestFit="1" customWidth="1"/>
    <col min="15897" max="15897" width="36" style="2615" bestFit="1" customWidth="1"/>
    <col min="15898" max="16128" width="9" style="2615"/>
    <col min="16129" max="16129" width="0" style="2615" hidden="1" customWidth="1"/>
    <col min="16130" max="16130" width="7.625" style="2615" customWidth="1"/>
    <col min="16131" max="16131" width="9.75" style="2615" customWidth="1"/>
    <col min="16132" max="16132" width="30.625" style="2615" customWidth="1"/>
    <col min="16133" max="16133" width="8.625" style="2615" customWidth="1"/>
    <col min="16134" max="16135" width="8.125" style="2615" customWidth="1"/>
    <col min="16136" max="16136" width="14.625" style="2615" bestFit="1" customWidth="1"/>
    <col min="16137" max="16137" width="23.125" style="2615" customWidth="1"/>
    <col min="16138" max="16139" width="11.625" style="2615" customWidth="1"/>
    <col min="16140" max="16140" width="14.625" style="2615" customWidth="1"/>
    <col min="16141" max="16142" width="16.375" style="2615" customWidth="1"/>
    <col min="16143" max="16143" width="25.625" style="2615" customWidth="1"/>
    <col min="16144" max="16148" width="9.25" style="2615" customWidth="1"/>
    <col min="16149" max="16149" width="18.125" style="2615" customWidth="1"/>
    <col min="16150" max="16150" width="17.375" style="2615" customWidth="1"/>
    <col min="16151" max="16151" width="50.5" style="2615" customWidth="1"/>
    <col min="16152" max="16152" width="29" style="2615" bestFit="1" customWidth="1"/>
    <col min="16153" max="16153" width="36" style="2615" bestFit="1" customWidth="1"/>
    <col min="16154" max="16384" width="9" style="2615"/>
  </cols>
  <sheetData>
    <row r="1" spans="1:26" ht="27.75" customHeight="1">
      <c r="B1" s="4566" t="s">
        <v>5169</v>
      </c>
      <c r="C1" s="4566"/>
      <c r="D1" s="4566"/>
      <c r="E1" s="4566"/>
      <c r="F1" s="4566"/>
      <c r="G1" s="4566"/>
      <c r="H1" s="4566"/>
      <c r="I1" s="4566"/>
      <c r="J1" s="4566"/>
      <c r="K1" s="4566"/>
      <c r="L1" s="4566"/>
      <c r="M1" s="4566"/>
      <c r="N1" s="4566"/>
      <c r="O1" s="4566"/>
      <c r="P1" s="4566"/>
      <c r="Q1" s="4566"/>
      <c r="R1" s="4566"/>
      <c r="S1" s="4566"/>
      <c r="T1" s="4566"/>
      <c r="U1" s="4566"/>
      <c r="V1" s="4566"/>
      <c r="W1" s="4566"/>
    </row>
    <row r="2" spans="1:26" ht="15.75">
      <c r="B2" s="4567" t="s">
        <v>5424</v>
      </c>
      <c r="C2" s="4567"/>
      <c r="D2" s="4567"/>
      <c r="E2" s="4567"/>
      <c r="F2" s="4567"/>
      <c r="G2" s="4567"/>
      <c r="H2" s="4567"/>
      <c r="I2" s="4567"/>
      <c r="J2" s="4567"/>
      <c r="K2" s="4567"/>
      <c r="L2" s="4567"/>
      <c r="M2" s="4567"/>
      <c r="N2" s="4567"/>
      <c r="O2" s="4567"/>
      <c r="P2" s="4567"/>
      <c r="Q2" s="4567"/>
      <c r="R2" s="4567"/>
      <c r="S2" s="4567"/>
      <c r="T2" s="4567"/>
      <c r="U2" s="4567"/>
      <c r="V2" s="4567"/>
      <c r="W2" s="4567"/>
    </row>
    <row r="3" spans="1:26" s="2656" customFormat="1" ht="30" customHeight="1" thickBot="1">
      <c r="A3" s="3541"/>
      <c r="B3" s="3773"/>
      <c r="H3" s="3541"/>
      <c r="L3" s="3774"/>
      <c r="O3" s="3775"/>
      <c r="P3" s="3776"/>
      <c r="Q3" s="3776"/>
      <c r="R3" s="3776"/>
      <c r="S3" s="3776"/>
      <c r="T3" s="3776"/>
      <c r="U3" s="3777" t="s">
        <v>5425</v>
      </c>
      <c r="V3" s="3778"/>
      <c r="W3" s="3779">
        <v>43018</v>
      </c>
    </row>
    <row r="4" spans="1:26" ht="32.25" customHeight="1">
      <c r="B4" s="6238" t="s">
        <v>5171</v>
      </c>
      <c r="C4" s="6240" t="s">
        <v>5172</v>
      </c>
      <c r="D4" s="6242" t="s">
        <v>5173</v>
      </c>
      <c r="E4" s="6243" t="s">
        <v>5174</v>
      </c>
      <c r="F4" s="6245" t="s">
        <v>5175</v>
      </c>
      <c r="G4" s="6245" t="s">
        <v>5176</v>
      </c>
      <c r="H4" s="6247" t="s">
        <v>5177</v>
      </c>
      <c r="I4" s="6248"/>
      <c r="J4" s="6225" t="s">
        <v>5426</v>
      </c>
      <c r="K4" s="6226"/>
      <c r="L4" s="6227"/>
      <c r="M4" s="3780" t="s">
        <v>5178</v>
      </c>
      <c r="N4" s="3780" t="s">
        <v>5179</v>
      </c>
      <c r="O4" s="3781" t="s">
        <v>5427</v>
      </c>
      <c r="P4" s="6225" t="s">
        <v>5181</v>
      </c>
      <c r="Q4" s="6226"/>
      <c r="R4" s="6227"/>
      <c r="S4" s="3780" t="b">
        <v>0</v>
      </c>
      <c r="T4" s="3782" t="b">
        <v>0</v>
      </c>
      <c r="U4" s="6228" t="s">
        <v>5428</v>
      </c>
      <c r="V4" s="6230" t="s">
        <v>5429</v>
      </c>
      <c r="W4" s="6232" t="s">
        <v>5430</v>
      </c>
      <c r="X4" s="6234" t="s">
        <v>5431</v>
      </c>
      <c r="Y4" s="6236" t="s">
        <v>5432</v>
      </c>
    </row>
    <row r="5" spans="1:26" ht="32.25" customHeight="1" thickBot="1">
      <c r="B5" s="6239"/>
      <c r="C5" s="6241"/>
      <c r="D5" s="6231"/>
      <c r="E5" s="6244"/>
      <c r="F5" s="6246"/>
      <c r="G5" s="6246"/>
      <c r="H5" s="6249"/>
      <c r="I5" s="6250"/>
      <c r="J5" s="3783" t="s">
        <v>5433</v>
      </c>
      <c r="K5" s="3784" t="s">
        <v>5434</v>
      </c>
      <c r="L5" s="3785" t="s">
        <v>5435</v>
      </c>
      <c r="M5" s="3786" t="s">
        <v>5185</v>
      </c>
      <c r="N5" s="3786" t="s">
        <v>5185</v>
      </c>
      <c r="O5" s="3787" t="s">
        <v>5436</v>
      </c>
      <c r="P5" s="3788" t="s">
        <v>5437</v>
      </c>
      <c r="Q5" s="3789" t="s">
        <v>5188</v>
      </c>
      <c r="R5" s="3790" t="s">
        <v>5438</v>
      </c>
      <c r="S5" s="3791" t="s">
        <v>5439</v>
      </c>
      <c r="T5" s="3792" t="s">
        <v>5440</v>
      </c>
      <c r="U5" s="6229"/>
      <c r="V5" s="6231"/>
      <c r="W5" s="6233"/>
      <c r="X5" s="6235"/>
      <c r="Y5" s="6237"/>
      <c r="Z5" s="3793"/>
    </row>
    <row r="6" spans="1:26" s="3815" customFormat="1" ht="39.950000000000003" customHeight="1">
      <c r="A6" s="3794" t="s">
        <v>5441</v>
      </c>
      <c r="B6" s="3795">
        <v>1</v>
      </c>
      <c r="C6" s="3796" t="s">
        <v>5442</v>
      </c>
      <c r="D6" s="3797" t="s">
        <v>5443</v>
      </c>
      <c r="E6" s="3798" t="s">
        <v>5191</v>
      </c>
      <c r="F6" s="3799">
        <v>1</v>
      </c>
      <c r="G6" s="3799">
        <v>4</v>
      </c>
      <c r="H6" s="6219" t="s">
        <v>5195</v>
      </c>
      <c r="I6" s="6220"/>
      <c r="J6" s="3800">
        <v>31</v>
      </c>
      <c r="K6" s="3801">
        <v>95</v>
      </c>
      <c r="L6" s="3802">
        <v>29</v>
      </c>
      <c r="M6" s="3803">
        <f t="shared" ref="M6:M52" si="0">J6*K6</f>
        <v>2945</v>
      </c>
      <c r="N6" s="3804">
        <f>F6*SUM(N7)</f>
        <v>11780</v>
      </c>
      <c r="O6" s="3805" t="s">
        <v>5444</v>
      </c>
      <c r="P6" s="3806"/>
      <c r="Q6" s="3806"/>
      <c r="R6" s="3807"/>
      <c r="S6" s="3808"/>
      <c r="T6" s="3809"/>
      <c r="U6" s="3810" t="s">
        <v>5445</v>
      </c>
      <c r="V6" s="3811" t="s">
        <v>5446</v>
      </c>
      <c r="W6" s="3812" t="s">
        <v>5447</v>
      </c>
      <c r="X6" s="3813" t="s">
        <v>5441</v>
      </c>
      <c r="Y6" s="3814" t="s">
        <v>5448</v>
      </c>
    </row>
    <row r="7" spans="1:26" s="3815" customFormat="1" ht="27" customHeight="1" outlineLevel="1">
      <c r="A7" s="3794"/>
      <c r="B7" s="3816"/>
      <c r="C7" s="3817"/>
      <c r="D7" s="3818"/>
      <c r="E7" s="3819"/>
      <c r="F7" s="3820"/>
      <c r="G7" s="3820"/>
      <c r="H7" s="6221" t="s">
        <v>5204</v>
      </c>
      <c r="I7" s="6222"/>
      <c r="J7" s="3821">
        <v>31</v>
      </c>
      <c r="K7" s="3822">
        <v>95</v>
      </c>
      <c r="L7" s="3823">
        <v>7</v>
      </c>
      <c r="M7" s="3824">
        <f t="shared" si="0"/>
        <v>2945</v>
      </c>
      <c r="N7" s="6187">
        <f>SUM(M7:M10)</f>
        <v>11780</v>
      </c>
      <c r="O7" s="3825"/>
      <c r="P7" s="3826"/>
      <c r="Q7" s="3827"/>
      <c r="R7" s="3828"/>
      <c r="S7" s="3829"/>
      <c r="T7" s="3830"/>
      <c r="U7" s="3831"/>
      <c r="V7" s="3832"/>
      <c r="W7" s="3812"/>
      <c r="X7" s="3833"/>
      <c r="Y7" s="3834"/>
    </row>
    <row r="8" spans="1:26" s="3815" customFormat="1" ht="27" customHeight="1" outlineLevel="1">
      <c r="A8" s="3794"/>
      <c r="B8" s="3816"/>
      <c r="C8" s="3817"/>
      <c r="D8" s="3818"/>
      <c r="E8" s="3819"/>
      <c r="F8" s="3820"/>
      <c r="G8" s="3820"/>
      <c r="H8" s="6221" t="s">
        <v>5449</v>
      </c>
      <c r="I8" s="6222"/>
      <c r="J8" s="3821">
        <v>31</v>
      </c>
      <c r="K8" s="3822">
        <v>95</v>
      </c>
      <c r="L8" s="3823">
        <v>7</v>
      </c>
      <c r="M8" s="3824">
        <f t="shared" si="0"/>
        <v>2945</v>
      </c>
      <c r="N8" s="6188"/>
      <c r="O8" s="3825"/>
      <c r="P8" s="3826"/>
      <c r="Q8" s="3827"/>
      <c r="R8" s="3828"/>
      <c r="S8" s="3829"/>
      <c r="T8" s="3830"/>
      <c r="U8" s="3831"/>
      <c r="V8" s="3832"/>
      <c r="W8" s="3812"/>
      <c r="X8" s="3833"/>
      <c r="Y8" s="3834"/>
    </row>
    <row r="9" spans="1:26" s="3815" customFormat="1" ht="27" customHeight="1" outlineLevel="1">
      <c r="A9" s="3794"/>
      <c r="B9" s="3816"/>
      <c r="C9" s="3817"/>
      <c r="D9" s="3818"/>
      <c r="E9" s="3819"/>
      <c r="F9" s="3820"/>
      <c r="G9" s="3820"/>
      <c r="H9" s="6221" t="s">
        <v>5450</v>
      </c>
      <c r="I9" s="6222"/>
      <c r="J9" s="3821">
        <v>31</v>
      </c>
      <c r="K9" s="3822">
        <v>95</v>
      </c>
      <c r="L9" s="3823">
        <v>6.8</v>
      </c>
      <c r="M9" s="3824">
        <f t="shared" si="0"/>
        <v>2945</v>
      </c>
      <c r="N9" s="6188"/>
      <c r="O9" s="3825"/>
      <c r="P9" s="3826"/>
      <c r="Q9" s="3827"/>
      <c r="R9" s="3828"/>
      <c r="S9" s="3829"/>
      <c r="T9" s="3830"/>
      <c r="U9" s="3831"/>
      <c r="V9" s="3832"/>
      <c r="W9" s="3812"/>
      <c r="X9" s="3833"/>
      <c r="Y9" s="3834"/>
    </row>
    <row r="10" spans="1:26" s="3815" customFormat="1" ht="27" customHeight="1" outlineLevel="1">
      <c r="A10" s="3794"/>
      <c r="B10" s="3816"/>
      <c r="C10" s="3817"/>
      <c r="D10" s="3818"/>
      <c r="E10" s="3819"/>
      <c r="F10" s="3820"/>
      <c r="G10" s="3820"/>
      <c r="H10" s="6223" t="s">
        <v>5451</v>
      </c>
      <c r="I10" s="6224"/>
      <c r="J10" s="3835">
        <v>31</v>
      </c>
      <c r="K10" s="3836">
        <v>95</v>
      </c>
      <c r="L10" s="3837">
        <v>8.1999999999999993</v>
      </c>
      <c r="M10" s="3838">
        <f t="shared" si="0"/>
        <v>2945</v>
      </c>
      <c r="N10" s="6189"/>
      <c r="O10" s="3825"/>
      <c r="P10" s="3839"/>
      <c r="Q10" s="3840"/>
      <c r="R10" s="3841"/>
      <c r="S10" s="3842"/>
      <c r="T10" s="3843"/>
      <c r="U10" s="3831"/>
      <c r="V10" s="3832"/>
      <c r="W10" s="3812"/>
      <c r="X10" s="3833"/>
      <c r="Y10" s="3834"/>
    </row>
    <row r="11" spans="1:26" s="3815" customFormat="1" ht="27" customHeight="1" outlineLevel="1">
      <c r="A11" s="3794"/>
      <c r="B11" s="3816"/>
      <c r="C11" s="3817"/>
      <c r="D11" s="3818"/>
      <c r="E11" s="3819"/>
      <c r="F11" s="3820"/>
      <c r="G11" s="3820"/>
      <c r="H11" s="6185" t="s">
        <v>5452</v>
      </c>
      <c r="I11" s="6186"/>
      <c r="J11" s="3800">
        <v>9</v>
      </c>
      <c r="K11" s="3801">
        <v>95</v>
      </c>
      <c r="L11" s="3844">
        <v>26.6</v>
      </c>
      <c r="M11" s="3803">
        <f t="shared" si="0"/>
        <v>855</v>
      </c>
      <c r="N11" s="3804">
        <f>F6*SUM(N17:N50)</f>
        <v>2910.6750000000006</v>
      </c>
      <c r="O11" s="3845"/>
      <c r="P11" s="3806" t="s">
        <v>5453</v>
      </c>
      <c r="Q11" s="3806" t="s">
        <v>5453</v>
      </c>
      <c r="R11" s="3807"/>
      <c r="S11" s="3846"/>
      <c r="T11" s="3847"/>
      <c r="U11" s="3848" t="s">
        <v>5454</v>
      </c>
      <c r="V11" s="3849" t="s">
        <v>5455</v>
      </c>
      <c r="W11" s="3850"/>
      <c r="X11" s="3813"/>
      <c r="Y11" s="3814"/>
    </row>
    <row r="12" spans="1:26" s="3815" customFormat="1" ht="27" hidden="1" customHeight="1" outlineLevel="1">
      <c r="A12" s="3794"/>
      <c r="B12" s="3816"/>
      <c r="C12" s="3817"/>
      <c r="D12" s="3818"/>
      <c r="E12" s="3819"/>
      <c r="F12" s="3820"/>
      <c r="G12" s="3820"/>
      <c r="H12" s="6213" t="s">
        <v>5456</v>
      </c>
      <c r="I12" s="3851" t="s">
        <v>5457</v>
      </c>
      <c r="J12" s="3852">
        <v>9</v>
      </c>
      <c r="K12" s="3853">
        <v>47.5</v>
      </c>
      <c r="L12" s="3854">
        <v>4</v>
      </c>
      <c r="M12" s="3855">
        <f t="shared" si="0"/>
        <v>427.5</v>
      </c>
      <c r="N12" s="6216">
        <f>SUM(M12:M16)</f>
        <v>855</v>
      </c>
      <c r="O12" s="3856"/>
      <c r="P12" s="3857"/>
      <c r="Q12" s="3858"/>
      <c r="R12" s="3859"/>
      <c r="S12" s="3860"/>
      <c r="T12" s="3861"/>
      <c r="U12" s="3862" t="s">
        <v>5458</v>
      </c>
      <c r="V12" s="3863"/>
      <c r="W12" s="3864"/>
      <c r="X12" s="3833"/>
      <c r="Y12" s="3834"/>
    </row>
    <row r="13" spans="1:26" s="3815" customFormat="1" ht="27" hidden="1" customHeight="1" outlineLevel="1">
      <c r="A13" s="3794"/>
      <c r="B13" s="3816"/>
      <c r="C13" s="3817"/>
      <c r="D13" s="3818"/>
      <c r="E13" s="3819"/>
      <c r="F13" s="3820"/>
      <c r="G13" s="3820"/>
      <c r="H13" s="6214"/>
      <c r="I13" s="3865" t="s">
        <v>5459</v>
      </c>
      <c r="J13" s="3866">
        <v>9</v>
      </c>
      <c r="K13" s="3867">
        <v>38.5</v>
      </c>
      <c r="L13" s="3868">
        <v>4</v>
      </c>
      <c r="M13" s="3869">
        <f t="shared" si="0"/>
        <v>346.5</v>
      </c>
      <c r="N13" s="6217"/>
      <c r="O13" s="3870"/>
      <c r="P13" s="3871"/>
      <c r="Q13" s="3872"/>
      <c r="R13" s="3873"/>
      <c r="S13" s="3874"/>
      <c r="T13" s="3875"/>
      <c r="U13" s="3876" t="s">
        <v>5458</v>
      </c>
      <c r="V13" s="3877"/>
      <c r="W13" s="3878"/>
      <c r="X13" s="3833"/>
      <c r="Y13" s="3834"/>
    </row>
    <row r="14" spans="1:26" s="3815" customFormat="1" ht="27" hidden="1" customHeight="1" outlineLevel="1">
      <c r="A14" s="3794"/>
      <c r="B14" s="3816"/>
      <c r="C14" s="3817"/>
      <c r="D14" s="3818"/>
      <c r="E14" s="3819"/>
      <c r="F14" s="3820"/>
      <c r="G14" s="3820"/>
      <c r="H14" s="6214"/>
      <c r="I14" s="3865" t="s">
        <v>5460</v>
      </c>
      <c r="J14" s="3866">
        <v>4</v>
      </c>
      <c r="K14" s="3867">
        <v>9</v>
      </c>
      <c r="L14" s="3868">
        <v>4</v>
      </c>
      <c r="M14" s="3869">
        <f t="shared" si="0"/>
        <v>36</v>
      </c>
      <c r="N14" s="6217"/>
      <c r="O14" s="3870"/>
      <c r="P14" s="3871"/>
      <c r="Q14" s="3872"/>
      <c r="R14" s="3873"/>
      <c r="S14" s="3874"/>
      <c r="T14" s="3875"/>
      <c r="U14" s="3876"/>
      <c r="V14" s="3877"/>
      <c r="W14" s="3878"/>
      <c r="X14" s="3833"/>
      <c r="Y14" s="3834"/>
    </row>
    <row r="15" spans="1:26" s="3815" customFormat="1" ht="27" hidden="1" customHeight="1" outlineLevel="1">
      <c r="A15" s="3794"/>
      <c r="B15" s="3816"/>
      <c r="C15" s="3817"/>
      <c r="D15" s="3818"/>
      <c r="E15" s="3819"/>
      <c r="F15" s="3820"/>
      <c r="G15" s="3820"/>
      <c r="H15" s="6214"/>
      <c r="I15" s="3865" t="s">
        <v>5461</v>
      </c>
      <c r="J15" s="3866">
        <v>4</v>
      </c>
      <c r="K15" s="3867">
        <v>5</v>
      </c>
      <c r="L15" s="3868">
        <v>4</v>
      </c>
      <c r="M15" s="3869">
        <f t="shared" si="0"/>
        <v>20</v>
      </c>
      <c r="N15" s="6217"/>
      <c r="O15" s="3870"/>
      <c r="P15" s="3871"/>
      <c r="Q15" s="3872"/>
      <c r="R15" s="3873"/>
      <c r="S15" s="3874"/>
      <c r="T15" s="3875"/>
      <c r="U15" s="3876"/>
      <c r="V15" s="3877"/>
      <c r="W15" s="3878"/>
      <c r="X15" s="3833"/>
      <c r="Y15" s="3834"/>
    </row>
    <row r="16" spans="1:26" s="3815" customFormat="1" ht="27" hidden="1" customHeight="1" outlineLevel="1">
      <c r="A16" s="3794"/>
      <c r="B16" s="3816"/>
      <c r="C16" s="3817"/>
      <c r="D16" s="3818"/>
      <c r="E16" s="3819"/>
      <c r="F16" s="3820"/>
      <c r="G16" s="3820"/>
      <c r="H16" s="6215"/>
      <c r="I16" s="3879" t="s">
        <v>5462</v>
      </c>
      <c r="J16" s="3880">
        <v>5</v>
      </c>
      <c r="K16" s="3881">
        <v>5</v>
      </c>
      <c r="L16" s="3882">
        <v>4</v>
      </c>
      <c r="M16" s="3883">
        <f t="shared" si="0"/>
        <v>25</v>
      </c>
      <c r="N16" s="6218"/>
      <c r="O16" s="3884"/>
      <c r="P16" s="3885"/>
      <c r="Q16" s="3886"/>
      <c r="R16" s="3887"/>
      <c r="S16" s="3888"/>
      <c r="T16" s="3889"/>
      <c r="U16" s="3890" t="s">
        <v>5458</v>
      </c>
      <c r="V16" s="3891"/>
      <c r="W16" s="3892"/>
      <c r="X16" s="3833"/>
      <c r="Y16" s="3834"/>
    </row>
    <row r="17" spans="1:25" s="3815" customFormat="1" ht="27" customHeight="1" outlineLevel="1">
      <c r="A17" s="3794"/>
      <c r="B17" s="3816"/>
      <c r="C17" s="3817"/>
      <c r="D17" s="3893"/>
      <c r="E17" s="3819"/>
      <c r="F17" s="3820"/>
      <c r="G17" s="3820"/>
      <c r="H17" s="6191" t="s">
        <v>5204</v>
      </c>
      <c r="I17" s="3894" t="s">
        <v>5463</v>
      </c>
      <c r="J17" s="3821">
        <v>9</v>
      </c>
      <c r="K17" s="3822">
        <v>47.5</v>
      </c>
      <c r="L17" s="3895">
        <v>7</v>
      </c>
      <c r="M17" s="3896">
        <f t="shared" si="0"/>
        <v>427.5</v>
      </c>
      <c r="N17" s="6187">
        <f>SUM(M17:M22)</f>
        <v>855.00000000000011</v>
      </c>
      <c r="O17" s="3897"/>
      <c r="P17" s="3898"/>
      <c r="Q17" s="3899"/>
      <c r="R17" s="3900"/>
      <c r="S17" s="3901"/>
      <c r="T17" s="3902"/>
      <c r="U17" s="3903" t="s">
        <v>5458</v>
      </c>
      <c r="V17" s="3904"/>
      <c r="W17" s="3905"/>
      <c r="X17" s="3833"/>
      <c r="Y17" s="3834"/>
    </row>
    <row r="18" spans="1:25" s="3815" customFormat="1" ht="27" customHeight="1" outlineLevel="1">
      <c r="A18" s="3794"/>
      <c r="B18" s="3816"/>
      <c r="C18" s="3817"/>
      <c r="D18" s="3893"/>
      <c r="E18" s="3819"/>
      <c r="F18" s="3820"/>
      <c r="G18" s="3820"/>
      <c r="H18" s="6191"/>
      <c r="I18" s="3894" t="s">
        <v>5464</v>
      </c>
      <c r="J18" s="3906">
        <v>9</v>
      </c>
      <c r="K18" s="3907">
        <v>38.5</v>
      </c>
      <c r="L18" s="3895">
        <v>7</v>
      </c>
      <c r="M18" s="3896">
        <f t="shared" si="0"/>
        <v>346.5</v>
      </c>
      <c r="N18" s="6188"/>
      <c r="O18" s="3897"/>
      <c r="P18" s="3898"/>
      <c r="Q18" s="3899"/>
      <c r="R18" s="3900"/>
      <c r="S18" s="3901"/>
      <c r="T18" s="3902"/>
      <c r="U18" s="3903" t="s">
        <v>5458</v>
      </c>
      <c r="V18" s="3904"/>
      <c r="W18" s="3905"/>
      <c r="X18" s="3833"/>
      <c r="Y18" s="3834"/>
    </row>
    <row r="19" spans="1:25" s="3815" customFormat="1" ht="27" customHeight="1" outlineLevel="1">
      <c r="A19" s="3794"/>
      <c r="B19" s="3816"/>
      <c r="C19" s="3817"/>
      <c r="D19" s="3893"/>
      <c r="E19" s="3819"/>
      <c r="F19" s="3820"/>
      <c r="G19" s="3820"/>
      <c r="H19" s="6191"/>
      <c r="I19" s="3894" t="s">
        <v>5465</v>
      </c>
      <c r="J19" s="3906">
        <v>5.3</v>
      </c>
      <c r="K19" s="3907">
        <v>9</v>
      </c>
      <c r="L19" s="3895">
        <v>7</v>
      </c>
      <c r="M19" s="3896">
        <f t="shared" si="0"/>
        <v>47.699999999999996</v>
      </c>
      <c r="N19" s="6188"/>
      <c r="O19" s="3897"/>
      <c r="P19" s="3898"/>
      <c r="Q19" s="3899"/>
      <c r="R19" s="3900"/>
      <c r="S19" s="3901" t="s">
        <v>5466</v>
      </c>
      <c r="T19" s="3902"/>
      <c r="U19" s="3903"/>
      <c r="V19" s="3904"/>
      <c r="W19" s="3905"/>
      <c r="X19" s="3833"/>
      <c r="Y19" s="3834"/>
    </row>
    <row r="20" spans="1:25" s="3815" customFormat="1" ht="27" customHeight="1" outlineLevel="1">
      <c r="A20" s="3794"/>
      <c r="B20" s="3816"/>
      <c r="C20" s="3817"/>
      <c r="D20" s="3893"/>
      <c r="E20" s="3819"/>
      <c r="F20" s="3820"/>
      <c r="G20" s="3820"/>
      <c r="H20" s="6191"/>
      <c r="I20" s="3894" t="s">
        <v>5461</v>
      </c>
      <c r="J20" s="3906">
        <v>3.7</v>
      </c>
      <c r="K20" s="3907">
        <v>5.9</v>
      </c>
      <c r="L20" s="3895">
        <v>7</v>
      </c>
      <c r="M20" s="3896">
        <f t="shared" si="0"/>
        <v>21.830000000000002</v>
      </c>
      <c r="N20" s="6188"/>
      <c r="O20" s="3897"/>
      <c r="P20" s="3898"/>
      <c r="Q20" s="3899"/>
      <c r="R20" s="3900"/>
      <c r="S20" s="3901"/>
      <c r="T20" s="3902"/>
      <c r="U20" s="3903"/>
      <c r="V20" s="3904"/>
      <c r="W20" s="3905"/>
      <c r="X20" s="3833"/>
      <c r="Y20" s="3834"/>
    </row>
    <row r="21" spans="1:25" s="3815" customFormat="1" ht="27" customHeight="1" outlineLevel="1">
      <c r="A21" s="3794"/>
      <c r="B21" s="3816"/>
      <c r="C21" s="3817"/>
      <c r="D21" s="3893"/>
      <c r="E21" s="3819"/>
      <c r="F21" s="3820"/>
      <c r="G21" s="3820"/>
      <c r="H21" s="6191"/>
      <c r="I21" s="3908" t="s">
        <v>5467</v>
      </c>
      <c r="J21" s="3909">
        <v>3.1</v>
      </c>
      <c r="K21" s="3910">
        <v>2.7</v>
      </c>
      <c r="L21" s="3911">
        <v>7</v>
      </c>
      <c r="M21" s="3912">
        <f>J21*K21</f>
        <v>8.370000000000001</v>
      </c>
      <c r="N21" s="6188"/>
      <c r="O21" s="3913"/>
      <c r="P21" s="3914"/>
      <c r="Q21" s="3915"/>
      <c r="R21" s="3916"/>
      <c r="S21" s="3917"/>
      <c r="T21" s="3918"/>
      <c r="U21" s="3919" t="s">
        <v>5458</v>
      </c>
      <c r="V21" s="3920"/>
      <c r="W21" s="3921"/>
      <c r="X21" s="3833"/>
      <c r="Y21" s="3834"/>
    </row>
    <row r="22" spans="1:25" s="3815" customFormat="1" ht="27" customHeight="1" outlineLevel="1">
      <c r="A22" s="3794"/>
      <c r="B22" s="3816"/>
      <c r="C22" s="3817"/>
      <c r="D22" s="3893"/>
      <c r="E22" s="3819"/>
      <c r="F22" s="3820"/>
      <c r="G22" s="3820"/>
      <c r="H22" s="6194"/>
      <c r="I22" s="3922" t="s">
        <v>5468</v>
      </c>
      <c r="J22" s="3923">
        <v>3.1</v>
      </c>
      <c r="K22" s="3924">
        <v>1</v>
      </c>
      <c r="L22" s="3925">
        <v>7</v>
      </c>
      <c r="M22" s="3926">
        <f t="shared" si="0"/>
        <v>3.1</v>
      </c>
      <c r="N22" s="6189"/>
      <c r="O22" s="3927"/>
      <c r="P22" s="3928"/>
      <c r="Q22" s="3929"/>
      <c r="R22" s="3930"/>
      <c r="S22" s="3931"/>
      <c r="T22" s="3932"/>
      <c r="U22" s="3933"/>
      <c r="V22" s="3934"/>
      <c r="W22" s="3935"/>
      <c r="X22" s="3833"/>
      <c r="Y22" s="3834"/>
    </row>
    <row r="23" spans="1:25" s="3815" customFormat="1" ht="27" customHeight="1" outlineLevel="1">
      <c r="A23" s="3794"/>
      <c r="B23" s="3816"/>
      <c r="C23" s="3817"/>
      <c r="D23" s="3893"/>
      <c r="E23" s="3819"/>
      <c r="F23" s="3820"/>
      <c r="G23" s="3820"/>
      <c r="H23" s="6191" t="s">
        <v>5469</v>
      </c>
      <c r="I23" s="3936" t="s">
        <v>5470</v>
      </c>
      <c r="J23" s="3906">
        <v>9</v>
      </c>
      <c r="K23" s="3937">
        <v>19.75</v>
      </c>
      <c r="L23" s="3895">
        <v>6.6</v>
      </c>
      <c r="M23" s="3896">
        <f t="shared" si="0"/>
        <v>177.75</v>
      </c>
      <c r="N23" s="6188">
        <f>SUM(M23:M32)</f>
        <v>855.00000000000011</v>
      </c>
      <c r="O23" s="3938"/>
      <c r="P23" s="3898"/>
      <c r="Q23" s="3899"/>
      <c r="R23" s="3900"/>
      <c r="S23" s="3901"/>
      <c r="T23" s="3902"/>
      <c r="U23" s="3903" t="s">
        <v>5458</v>
      </c>
      <c r="V23" s="3904"/>
      <c r="W23" s="3905"/>
      <c r="X23" s="3833"/>
      <c r="Y23" s="3834"/>
    </row>
    <row r="24" spans="1:25" s="3815" customFormat="1" ht="27" customHeight="1" outlineLevel="1">
      <c r="A24" s="3794"/>
      <c r="B24" s="3816"/>
      <c r="C24" s="3817"/>
      <c r="D24" s="3893"/>
      <c r="E24" s="3819"/>
      <c r="F24" s="3820"/>
      <c r="G24" s="3820"/>
      <c r="H24" s="6191"/>
      <c r="I24" s="3936" t="s">
        <v>5471</v>
      </c>
      <c r="J24" s="3906">
        <v>9</v>
      </c>
      <c r="K24" s="3937">
        <v>19.75</v>
      </c>
      <c r="L24" s="3895">
        <v>6.6</v>
      </c>
      <c r="M24" s="3896">
        <f>J24*K24</f>
        <v>177.75</v>
      </c>
      <c r="N24" s="6188"/>
      <c r="O24" s="3938"/>
      <c r="P24" s="3898"/>
      <c r="Q24" s="3899"/>
      <c r="R24" s="3900"/>
      <c r="S24" s="3901"/>
      <c r="T24" s="3902"/>
      <c r="U24" s="3903" t="s">
        <v>5458</v>
      </c>
      <c r="V24" s="3904"/>
      <c r="W24" s="3905"/>
      <c r="X24" s="3833"/>
      <c r="Y24" s="3834"/>
    </row>
    <row r="25" spans="1:25" s="3815" customFormat="1" ht="27" customHeight="1" outlineLevel="1">
      <c r="A25" s="3794"/>
      <c r="B25" s="3816"/>
      <c r="C25" s="3817"/>
      <c r="D25" s="3893"/>
      <c r="E25" s="3819"/>
      <c r="F25" s="3820"/>
      <c r="G25" s="3820"/>
      <c r="H25" s="6191"/>
      <c r="I25" s="3936" t="s">
        <v>5472</v>
      </c>
      <c r="J25" s="3906">
        <v>9</v>
      </c>
      <c r="K25" s="3937">
        <v>22.25</v>
      </c>
      <c r="L25" s="3895">
        <v>6.6</v>
      </c>
      <c r="M25" s="3896">
        <f t="shared" si="0"/>
        <v>200.25</v>
      </c>
      <c r="N25" s="6188"/>
      <c r="O25" s="3938"/>
      <c r="P25" s="3898"/>
      <c r="Q25" s="3899"/>
      <c r="R25" s="3900"/>
      <c r="S25" s="3901"/>
      <c r="T25" s="3902"/>
      <c r="U25" s="3903" t="s">
        <v>5473</v>
      </c>
      <c r="V25" s="3904"/>
      <c r="W25" s="3905" t="s">
        <v>5474</v>
      </c>
      <c r="X25" s="3833"/>
      <c r="Y25" s="3834"/>
    </row>
    <row r="26" spans="1:25" s="3815" customFormat="1" ht="27" customHeight="1" outlineLevel="1">
      <c r="A26" s="3794"/>
      <c r="B26" s="3816"/>
      <c r="C26" s="3817"/>
      <c r="D26" s="3893"/>
      <c r="E26" s="3819"/>
      <c r="F26" s="3820"/>
      <c r="G26" s="3820"/>
      <c r="H26" s="6191"/>
      <c r="I26" s="3936" t="s">
        <v>5475</v>
      </c>
      <c r="J26" s="3906">
        <v>9</v>
      </c>
      <c r="K26" s="3937">
        <v>8.25</v>
      </c>
      <c r="L26" s="3895">
        <v>6.6</v>
      </c>
      <c r="M26" s="3896">
        <f>J26*K26</f>
        <v>74.25</v>
      </c>
      <c r="N26" s="6188"/>
      <c r="O26" s="3938"/>
      <c r="P26" s="3898"/>
      <c r="Q26" s="3899"/>
      <c r="R26" s="3900"/>
      <c r="S26" s="3901"/>
      <c r="T26" s="3902"/>
      <c r="U26" s="3903" t="s">
        <v>5476</v>
      </c>
      <c r="V26" s="3904"/>
      <c r="W26" s="3905" t="s">
        <v>5477</v>
      </c>
      <c r="X26" s="3833"/>
      <c r="Y26" s="3834"/>
    </row>
    <row r="27" spans="1:25" s="3815" customFormat="1" ht="27" customHeight="1" outlineLevel="1">
      <c r="A27" s="3794"/>
      <c r="B27" s="3816"/>
      <c r="C27" s="3817"/>
      <c r="D27" s="3893"/>
      <c r="E27" s="3819"/>
      <c r="F27" s="3820"/>
      <c r="G27" s="3820"/>
      <c r="H27" s="6191"/>
      <c r="I27" s="3936" t="s">
        <v>5478</v>
      </c>
      <c r="J27" s="3906">
        <v>9</v>
      </c>
      <c r="K27" s="3907">
        <v>8</v>
      </c>
      <c r="L27" s="3895">
        <v>6.6</v>
      </c>
      <c r="M27" s="3896">
        <f t="shared" si="0"/>
        <v>72</v>
      </c>
      <c r="N27" s="6188"/>
      <c r="O27" s="3938"/>
      <c r="P27" s="3898"/>
      <c r="Q27" s="3899"/>
      <c r="R27" s="3900"/>
      <c r="S27" s="3901"/>
      <c r="T27" s="3902"/>
      <c r="U27" s="3903" t="s">
        <v>5479</v>
      </c>
      <c r="V27" s="3904"/>
      <c r="W27" s="3905"/>
      <c r="X27" s="3833"/>
      <c r="Y27" s="3834"/>
    </row>
    <row r="28" spans="1:25" s="3815" customFormat="1" ht="27" customHeight="1" outlineLevel="1">
      <c r="A28" s="3794"/>
      <c r="B28" s="3816"/>
      <c r="C28" s="3817"/>
      <c r="D28" s="3893"/>
      <c r="E28" s="3819"/>
      <c r="F28" s="3820"/>
      <c r="G28" s="3820"/>
      <c r="H28" s="6191"/>
      <c r="I28" s="3936" t="s">
        <v>5480</v>
      </c>
      <c r="J28" s="3906">
        <v>9</v>
      </c>
      <c r="K28" s="3907">
        <v>8</v>
      </c>
      <c r="L28" s="3895">
        <v>6.6</v>
      </c>
      <c r="M28" s="3896">
        <f t="shared" si="0"/>
        <v>72</v>
      </c>
      <c r="N28" s="6188"/>
      <c r="O28" s="3938"/>
      <c r="P28" s="3898"/>
      <c r="Q28" s="3899"/>
      <c r="R28" s="3900"/>
      <c r="S28" s="3901"/>
      <c r="T28" s="3902"/>
      <c r="U28" s="3903" t="s">
        <v>5479</v>
      </c>
      <c r="V28" s="3904"/>
      <c r="W28" s="3905"/>
      <c r="X28" s="3833"/>
      <c r="Y28" s="3834"/>
    </row>
    <row r="29" spans="1:25" s="3815" customFormat="1" ht="27" customHeight="1" outlineLevel="1">
      <c r="A29" s="3794"/>
      <c r="B29" s="3816"/>
      <c r="C29" s="3817"/>
      <c r="D29" s="3893"/>
      <c r="E29" s="3819"/>
      <c r="F29" s="3820"/>
      <c r="G29" s="3820"/>
      <c r="H29" s="6191"/>
      <c r="I29" s="3894" t="s">
        <v>5465</v>
      </c>
      <c r="J29" s="3906">
        <v>5.3</v>
      </c>
      <c r="K29" s="3907">
        <v>9</v>
      </c>
      <c r="L29" s="3895">
        <v>6.6</v>
      </c>
      <c r="M29" s="3896">
        <f t="shared" si="0"/>
        <v>47.699999999999996</v>
      </c>
      <c r="N29" s="6188"/>
      <c r="O29" s="3938"/>
      <c r="P29" s="3898"/>
      <c r="Q29" s="3899"/>
      <c r="R29" s="3900"/>
      <c r="S29" s="3901" t="s">
        <v>5481</v>
      </c>
      <c r="T29" s="3902"/>
      <c r="U29" s="3903"/>
      <c r="V29" s="3904"/>
      <c r="W29" s="3905"/>
      <c r="X29" s="3833"/>
      <c r="Y29" s="3834"/>
    </row>
    <row r="30" spans="1:25" s="3815" customFormat="1" ht="27" customHeight="1" outlineLevel="1">
      <c r="A30" s="3794"/>
      <c r="B30" s="3816"/>
      <c r="C30" s="3817"/>
      <c r="D30" s="3893"/>
      <c r="E30" s="3819"/>
      <c r="F30" s="3820"/>
      <c r="G30" s="3820"/>
      <c r="H30" s="6191"/>
      <c r="I30" s="3894" t="s">
        <v>5482</v>
      </c>
      <c r="J30" s="3906">
        <v>3.7</v>
      </c>
      <c r="K30" s="3907">
        <v>5.9</v>
      </c>
      <c r="L30" s="3895">
        <v>6.6</v>
      </c>
      <c r="M30" s="3896">
        <f t="shared" si="0"/>
        <v>21.830000000000002</v>
      </c>
      <c r="N30" s="6188"/>
      <c r="O30" s="3938"/>
      <c r="P30" s="3898"/>
      <c r="Q30" s="3899"/>
      <c r="R30" s="3900"/>
      <c r="S30" s="3901"/>
      <c r="T30" s="3902"/>
      <c r="U30" s="3903"/>
      <c r="V30" s="3904"/>
      <c r="W30" s="3905"/>
      <c r="X30" s="3833"/>
      <c r="Y30" s="3834"/>
    </row>
    <row r="31" spans="1:25" s="3815" customFormat="1" ht="27" customHeight="1" outlineLevel="1">
      <c r="A31" s="3794"/>
      <c r="B31" s="3816"/>
      <c r="C31" s="3817"/>
      <c r="D31" s="3893"/>
      <c r="E31" s="3819"/>
      <c r="F31" s="3820"/>
      <c r="G31" s="3820"/>
      <c r="H31" s="6191"/>
      <c r="I31" s="3908" t="s">
        <v>5467</v>
      </c>
      <c r="J31" s="3909">
        <v>3.1</v>
      </c>
      <c r="K31" s="3910">
        <v>2.7</v>
      </c>
      <c r="L31" s="3911">
        <v>6.6</v>
      </c>
      <c r="M31" s="3912">
        <f>J31*K31</f>
        <v>8.370000000000001</v>
      </c>
      <c r="N31" s="6188"/>
      <c r="O31" s="3939"/>
      <c r="P31" s="3914"/>
      <c r="Q31" s="3915"/>
      <c r="R31" s="3916"/>
      <c r="S31" s="3917"/>
      <c r="T31" s="3918"/>
      <c r="U31" s="3919" t="s">
        <v>5458</v>
      </c>
      <c r="V31" s="3920"/>
      <c r="W31" s="3921"/>
      <c r="X31" s="3833"/>
      <c r="Y31" s="3834"/>
    </row>
    <row r="32" spans="1:25" s="3815" customFormat="1" ht="27" customHeight="1" outlineLevel="1">
      <c r="A32" s="3794"/>
      <c r="B32" s="3816"/>
      <c r="C32" s="3817"/>
      <c r="D32" s="3893"/>
      <c r="E32" s="3819"/>
      <c r="F32" s="3820"/>
      <c r="G32" s="3820"/>
      <c r="H32" s="6194"/>
      <c r="I32" s="3922" t="s">
        <v>5468</v>
      </c>
      <c r="J32" s="3923">
        <v>3.1</v>
      </c>
      <c r="K32" s="3924">
        <v>1</v>
      </c>
      <c r="L32" s="3925">
        <v>7</v>
      </c>
      <c r="M32" s="3926">
        <f>J32*K32</f>
        <v>3.1</v>
      </c>
      <c r="N32" s="6189"/>
      <c r="O32" s="3940"/>
      <c r="P32" s="3928"/>
      <c r="Q32" s="3929"/>
      <c r="R32" s="3930"/>
      <c r="S32" s="3931"/>
      <c r="T32" s="3932"/>
      <c r="U32" s="3933"/>
      <c r="V32" s="3934"/>
      <c r="W32" s="3935"/>
      <c r="X32" s="3833"/>
      <c r="Y32" s="3834"/>
    </row>
    <row r="33" spans="1:25" s="3815" customFormat="1" ht="27" customHeight="1" outlineLevel="1">
      <c r="A33" s="3794"/>
      <c r="B33" s="3816"/>
      <c r="C33" s="3817"/>
      <c r="D33" s="3893"/>
      <c r="E33" s="3819"/>
      <c r="F33" s="3820"/>
      <c r="G33" s="3820"/>
      <c r="H33" s="6190" t="s">
        <v>5483</v>
      </c>
      <c r="I33" s="3941" t="s">
        <v>5484</v>
      </c>
      <c r="J33" s="3821">
        <v>9</v>
      </c>
      <c r="K33" s="3822">
        <v>47.5</v>
      </c>
      <c r="L33" s="3942">
        <v>7</v>
      </c>
      <c r="M33" s="3824">
        <f t="shared" si="0"/>
        <v>427.5</v>
      </c>
      <c r="N33" s="6187">
        <f>SUM(M33:M47)</f>
        <v>855.00000000000011</v>
      </c>
      <c r="O33" s="3825"/>
      <c r="P33" s="3826"/>
      <c r="Q33" s="3827"/>
      <c r="R33" s="3828"/>
      <c r="S33" s="3901" t="s">
        <v>5485</v>
      </c>
      <c r="T33" s="3943" t="s">
        <v>5486</v>
      </c>
      <c r="U33" s="3944" t="s">
        <v>5487</v>
      </c>
      <c r="V33" s="3832"/>
      <c r="W33" s="3812" t="s">
        <v>5488</v>
      </c>
      <c r="X33" s="3833"/>
      <c r="Y33" s="3834"/>
    </row>
    <row r="34" spans="1:25" s="3815" customFormat="1" ht="27" customHeight="1" outlineLevel="1">
      <c r="A34" s="3794"/>
      <c r="B34" s="3816"/>
      <c r="C34" s="3817"/>
      <c r="D34" s="3893"/>
      <c r="E34" s="3819"/>
      <c r="F34" s="3820"/>
      <c r="G34" s="3820"/>
      <c r="H34" s="6191"/>
      <c r="I34" s="3936" t="s">
        <v>5489</v>
      </c>
      <c r="J34" s="3906">
        <v>9</v>
      </c>
      <c r="K34" s="3907">
        <v>26</v>
      </c>
      <c r="L34" s="3895">
        <v>7</v>
      </c>
      <c r="M34" s="3896">
        <f>J34*K34</f>
        <v>234</v>
      </c>
      <c r="N34" s="6188"/>
      <c r="O34" s="3897"/>
      <c r="P34" s="3898"/>
      <c r="Q34" s="3899"/>
      <c r="R34" s="3900"/>
      <c r="S34" s="3901" t="s">
        <v>5485</v>
      </c>
      <c r="T34" s="3945" t="s">
        <v>5486</v>
      </c>
      <c r="U34" s="3946" t="s">
        <v>5487</v>
      </c>
      <c r="V34" s="3904"/>
      <c r="W34" s="3905"/>
      <c r="X34" s="3833"/>
      <c r="Y34" s="3834"/>
    </row>
    <row r="35" spans="1:25" s="3815" customFormat="1" ht="27" customHeight="1" outlineLevel="1">
      <c r="A35" s="3794"/>
      <c r="B35" s="3816"/>
      <c r="C35" s="3817"/>
      <c r="D35" s="3893"/>
      <c r="E35" s="3819"/>
      <c r="F35" s="3820"/>
      <c r="G35" s="3820"/>
      <c r="H35" s="6191"/>
      <c r="I35" s="3936" t="s">
        <v>5490</v>
      </c>
      <c r="J35" s="3906">
        <v>4.5999999999999996</v>
      </c>
      <c r="K35" s="3907">
        <v>9</v>
      </c>
      <c r="L35" s="3895">
        <v>7</v>
      </c>
      <c r="M35" s="3896">
        <f t="shared" si="0"/>
        <v>41.4</v>
      </c>
      <c r="N35" s="6188"/>
      <c r="O35" s="3897"/>
      <c r="P35" s="3898"/>
      <c r="Q35" s="3899"/>
      <c r="R35" s="3900"/>
      <c r="S35" s="3901" t="s">
        <v>5466</v>
      </c>
      <c r="T35" s="3945" t="s">
        <v>5486</v>
      </c>
      <c r="U35" s="3946" t="s">
        <v>5487</v>
      </c>
      <c r="V35" s="3904"/>
      <c r="W35" s="3905" t="s">
        <v>5491</v>
      </c>
      <c r="X35" s="3833"/>
      <c r="Y35" s="3834"/>
    </row>
    <row r="36" spans="1:25" s="3815" customFormat="1" ht="27" customHeight="1" outlineLevel="1">
      <c r="A36" s="3794"/>
      <c r="B36" s="3816"/>
      <c r="C36" s="3817"/>
      <c r="D36" s="3893"/>
      <c r="E36" s="3819"/>
      <c r="F36" s="3820"/>
      <c r="G36" s="3820"/>
      <c r="H36" s="6191"/>
      <c r="I36" s="3936" t="s">
        <v>5492</v>
      </c>
      <c r="J36" s="3906">
        <v>2.2000000000000002</v>
      </c>
      <c r="K36" s="3907">
        <v>3.2</v>
      </c>
      <c r="L36" s="3895">
        <v>7</v>
      </c>
      <c r="M36" s="3896">
        <f>J36*K36</f>
        <v>7.0400000000000009</v>
      </c>
      <c r="N36" s="6188"/>
      <c r="O36" s="3897"/>
      <c r="P36" s="3898"/>
      <c r="Q36" s="3899"/>
      <c r="R36" s="3900"/>
      <c r="S36" s="3901" t="s">
        <v>5493</v>
      </c>
      <c r="T36" s="3945" t="s">
        <v>5494</v>
      </c>
      <c r="U36" s="3946"/>
      <c r="V36" s="3904" t="s">
        <v>5495</v>
      </c>
      <c r="W36" s="3905"/>
      <c r="X36" s="3833"/>
      <c r="Y36" s="3834"/>
    </row>
    <row r="37" spans="1:25" s="3815" customFormat="1" ht="27" customHeight="1" outlineLevel="1">
      <c r="A37" s="3794"/>
      <c r="B37" s="3816"/>
      <c r="C37" s="3817"/>
      <c r="D37" s="3893"/>
      <c r="E37" s="3819"/>
      <c r="F37" s="3820"/>
      <c r="G37" s="3820"/>
      <c r="H37" s="6191"/>
      <c r="I37" s="3936" t="s">
        <v>5496</v>
      </c>
      <c r="J37" s="3906">
        <v>2.2000000000000002</v>
      </c>
      <c r="K37" s="3907">
        <v>2.7</v>
      </c>
      <c r="L37" s="3895">
        <v>7</v>
      </c>
      <c r="M37" s="3896">
        <f t="shared" si="0"/>
        <v>5.9400000000000013</v>
      </c>
      <c r="N37" s="6188"/>
      <c r="O37" s="3897"/>
      <c r="P37" s="3898"/>
      <c r="Q37" s="3899"/>
      <c r="R37" s="3900"/>
      <c r="S37" s="3901" t="s">
        <v>5493</v>
      </c>
      <c r="T37" s="3945" t="s">
        <v>5486</v>
      </c>
      <c r="U37" s="3946"/>
      <c r="V37" s="3904" t="s">
        <v>5495</v>
      </c>
      <c r="W37" s="3905"/>
      <c r="X37" s="3833"/>
      <c r="Y37" s="3834"/>
    </row>
    <row r="38" spans="1:25" s="3815" customFormat="1" ht="27" customHeight="1" outlineLevel="1">
      <c r="A38" s="3794"/>
      <c r="B38" s="3816"/>
      <c r="C38" s="3817"/>
      <c r="D38" s="3893"/>
      <c r="E38" s="3819"/>
      <c r="F38" s="3820"/>
      <c r="G38" s="3820"/>
      <c r="H38" s="6191"/>
      <c r="I38" s="3936" t="s">
        <v>5372</v>
      </c>
      <c r="J38" s="3906">
        <v>2</v>
      </c>
      <c r="K38" s="3907">
        <v>2.2000000000000002</v>
      </c>
      <c r="L38" s="3895">
        <v>7</v>
      </c>
      <c r="M38" s="3896">
        <f t="shared" si="0"/>
        <v>4.4000000000000004</v>
      </c>
      <c r="N38" s="6188"/>
      <c r="O38" s="3897"/>
      <c r="P38" s="3898"/>
      <c r="Q38" s="3899"/>
      <c r="R38" s="3900"/>
      <c r="S38" s="3901" t="s">
        <v>5466</v>
      </c>
      <c r="T38" s="3945" t="s">
        <v>5486</v>
      </c>
      <c r="U38" s="3946"/>
      <c r="V38" s="3904" t="s">
        <v>5495</v>
      </c>
      <c r="W38" s="3905"/>
      <c r="X38" s="3833"/>
      <c r="Y38" s="3834"/>
    </row>
    <row r="39" spans="1:25" s="3815" customFormat="1" ht="27" customHeight="1" outlineLevel="1">
      <c r="A39" s="3794"/>
      <c r="B39" s="3816"/>
      <c r="C39" s="3817"/>
      <c r="D39" s="3893"/>
      <c r="E39" s="3819"/>
      <c r="F39" s="3820"/>
      <c r="G39" s="3820"/>
      <c r="H39" s="6191"/>
      <c r="I39" s="3936" t="s">
        <v>5497</v>
      </c>
      <c r="J39" s="3906">
        <v>2</v>
      </c>
      <c r="K39" s="3907">
        <v>3.2</v>
      </c>
      <c r="L39" s="3895">
        <v>7</v>
      </c>
      <c r="M39" s="3896">
        <f t="shared" si="0"/>
        <v>6.4</v>
      </c>
      <c r="N39" s="6188"/>
      <c r="O39" s="3897"/>
      <c r="P39" s="3898"/>
      <c r="Q39" s="3899" t="s">
        <v>5453</v>
      </c>
      <c r="R39" s="3900"/>
      <c r="S39" s="3901" t="s">
        <v>5493</v>
      </c>
      <c r="T39" s="3945"/>
      <c r="U39" s="3946"/>
      <c r="V39" s="3904" t="s">
        <v>5495</v>
      </c>
      <c r="W39" s="3905"/>
      <c r="X39" s="3833"/>
      <c r="Y39" s="3834"/>
    </row>
    <row r="40" spans="1:25" s="3815" customFormat="1" ht="27" customHeight="1" outlineLevel="1">
      <c r="A40" s="3794"/>
      <c r="B40" s="3816"/>
      <c r="C40" s="3817"/>
      <c r="D40" s="3893"/>
      <c r="E40" s="3819"/>
      <c r="F40" s="3820"/>
      <c r="G40" s="3820"/>
      <c r="H40" s="6191"/>
      <c r="I40" s="3936" t="s">
        <v>5498</v>
      </c>
      <c r="J40" s="3906">
        <v>3</v>
      </c>
      <c r="K40" s="3907">
        <v>3.2</v>
      </c>
      <c r="L40" s="3895">
        <v>7</v>
      </c>
      <c r="M40" s="3896">
        <f t="shared" si="0"/>
        <v>9.6000000000000014</v>
      </c>
      <c r="N40" s="6188"/>
      <c r="O40" s="3897"/>
      <c r="P40" s="3898"/>
      <c r="Q40" s="3899"/>
      <c r="R40" s="3900"/>
      <c r="S40" s="3901" t="s">
        <v>5466</v>
      </c>
      <c r="T40" s="3945"/>
      <c r="U40" s="3946"/>
      <c r="V40" s="3904" t="s">
        <v>5495</v>
      </c>
      <c r="W40" s="3905"/>
      <c r="X40" s="3833"/>
      <c r="Y40" s="3834"/>
    </row>
    <row r="41" spans="1:25" s="3815" customFormat="1" ht="27" customHeight="1" outlineLevel="1">
      <c r="A41" s="3794"/>
      <c r="B41" s="3816"/>
      <c r="C41" s="3817"/>
      <c r="D41" s="3893"/>
      <c r="E41" s="3819"/>
      <c r="F41" s="3820"/>
      <c r="G41" s="3820"/>
      <c r="H41" s="6191"/>
      <c r="I41" s="3936" t="s">
        <v>5499</v>
      </c>
      <c r="J41" s="3906">
        <v>2.9</v>
      </c>
      <c r="K41" s="3907">
        <v>3</v>
      </c>
      <c r="L41" s="3895">
        <v>7</v>
      </c>
      <c r="M41" s="3896">
        <f t="shared" si="0"/>
        <v>8.6999999999999993</v>
      </c>
      <c r="N41" s="6188"/>
      <c r="O41" s="3897"/>
      <c r="P41" s="3898" t="s">
        <v>5453</v>
      </c>
      <c r="Q41" s="3899"/>
      <c r="R41" s="3900"/>
      <c r="S41" s="3901" t="s">
        <v>5493</v>
      </c>
      <c r="T41" s="3945"/>
      <c r="U41" s="3946"/>
      <c r="V41" s="3904"/>
      <c r="W41" s="3905"/>
      <c r="X41" s="3833"/>
      <c r="Y41" s="3834"/>
    </row>
    <row r="42" spans="1:25" s="3815" customFormat="1" ht="27" customHeight="1" outlineLevel="1">
      <c r="A42" s="3794"/>
      <c r="B42" s="3816"/>
      <c r="C42" s="3817"/>
      <c r="D42" s="3893"/>
      <c r="E42" s="3819"/>
      <c r="F42" s="3820"/>
      <c r="G42" s="3820"/>
      <c r="H42" s="6191"/>
      <c r="I42" s="3936" t="s">
        <v>5500</v>
      </c>
      <c r="J42" s="3906">
        <v>2</v>
      </c>
      <c r="K42" s="3907">
        <v>2.9</v>
      </c>
      <c r="L42" s="3895">
        <v>7</v>
      </c>
      <c r="M42" s="3896">
        <f t="shared" si="0"/>
        <v>5.8</v>
      </c>
      <c r="N42" s="6188"/>
      <c r="O42" s="3897"/>
      <c r="P42" s="3898" t="s">
        <v>5453</v>
      </c>
      <c r="Q42" s="3899"/>
      <c r="R42" s="3900"/>
      <c r="S42" s="3901" t="s">
        <v>5493</v>
      </c>
      <c r="T42" s="3945"/>
      <c r="U42" s="3946"/>
      <c r="V42" s="3904"/>
      <c r="W42" s="3905"/>
      <c r="X42" s="3833"/>
      <c r="Y42" s="3834"/>
    </row>
    <row r="43" spans="1:25" s="3815" customFormat="1" ht="27" customHeight="1" outlineLevel="1">
      <c r="A43" s="3794"/>
      <c r="B43" s="3816"/>
      <c r="C43" s="3817"/>
      <c r="D43" s="3893"/>
      <c r="E43" s="3819"/>
      <c r="F43" s="3820"/>
      <c r="G43" s="3820"/>
      <c r="H43" s="6191"/>
      <c r="I43" s="3936" t="s">
        <v>5238</v>
      </c>
      <c r="J43" s="3906">
        <v>1.8</v>
      </c>
      <c r="K43" s="3907">
        <v>12.9</v>
      </c>
      <c r="L43" s="3895">
        <v>7</v>
      </c>
      <c r="M43" s="3896">
        <f t="shared" si="0"/>
        <v>23.220000000000002</v>
      </c>
      <c r="N43" s="6188"/>
      <c r="O43" s="3897"/>
      <c r="P43" s="3898"/>
      <c r="Q43" s="3899"/>
      <c r="R43" s="3900"/>
      <c r="S43" s="3901" t="s">
        <v>5466</v>
      </c>
      <c r="T43" s="3945" t="s">
        <v>5486</v>
      </c>
      <c r="U43" s="3946"/>
      <c r="V43" s="3904"/>
      <c r="W43" s="3905"/>
      <c r="X43" s="3833"/>
      <c r="Y43" s="3834"/>
    </row>
    <row r="44" spans="1:25" s="3815" customFormat="1" ht="27" customHeight="1" outlineLevel="1">
      <c r="A44" s="3794"/>
      <c r="B44" s="3816"/>
      <c r="C44" s="3817"/>
      <c r="D44" s="3893"/>
      <c r="E44" s="3819"/>
      <c r="F44" s="3820"/>
      <c r="G44" s="3820"/>
      <c r="H44" s="6191"/>
      <c r="I44" s="3894" t="s">
        <v>5465</v>
      </c>
      <c r="J44" s="3906">
        <v>5.3</v>
      </c>
      <c r="K44" s="3907">
        <v>9</v>
      </c>
      <c r="L44" s="3895">
        <v>6.6</v>
      </c>
      <c r="M44" s="3896">
        <f>J44*K44</f>
        <v>47.699999999999996</v>
      </c>
      <c r="N44" s="6188"/>
      <c r="O44" s="3897"/>
      <c r="P44" s="3898"/>
      <c r="Q44" s="3899"/>
      <c r="R44" s="3900"/>
      <c r="S44" s="3901" t="s">
        <v>5466</v>
      </c>
      <c r="T44" s="3945" t="s">
        <v>5501</v>
      </c>
      <c r="U44" s="3946"/>
      <c r="V44" s="3904"/>
      <c r="W44" s="3905"/>
      <c r="X44" s="3833"/>
      <c r="Y44" s="3834"/>
    </row>
    <row r="45" spans="1:25" s="3815" customFormat="1" ht="27" customHeight="1" outlineLevel="1">
      <c r="A45" s="3794"/>
      <c r="B45" s="3816"/>
      <c r="C45" s="3817"/>
      <c r="D45" s="3893"/>
      <c r="E45" s="3819"/>
      <c r="F45" s="3820"/>
      <c r="G45" s="3820"/>
      <c r="H45" s="6191"/>
      <c r="I45" s="3894" t="s">
        <v>5461</v>
      </c>
      <c r="J45" s="3906">
        <v>3.7</v>
      </c>
      <c r="K45" s="3907">
        <v>5.9</v>
      </c>
      <c r="L45" s="3895">
        <v>6.6</v>
      </c>
      <c r="M45" s="3896">
        <f>J45*K45</f>
        <v>21.830000000000002</v>
      </c>
      <c r="N45" s="6188"/>
      <c r="O45" s="3897"/>
      <c r="P45" s="3898"/>
      <c r="Q45" s="3899"/>
      <c r="R45" s="3900"/>
      <c r="S45" s="3901"/>
      <c r="T45" s="3945"/>
      <c r="U45" s="3946"/>
      <c r="V45" s="3904"/>
      <c r="W45" s="3905"/>
      <c r="X45" s="3833"/>
      <c r="Y45" s="3834"/>
    </row>
    <row r="46" spans="1:25" s="3815" customFormat="1" ht="27" customHeight="1" outlineLevel="1">
      <c r="A46" s="3794"/>
      <c r="B46" s="3816"/>
      <c r="C46" s="3817"/>
      <c r="D46" s="3893"/>
      <c r="E46" s="3819"/>
      <c r="F46" s="3820"/>
      <c r="G46" s="3820"/>
      <c r="H46" s="6191"/>
      <c r="I46" s="3908" t="s">
        <v>5467</v>
      </c>
      <c r="J46" s="3909">
        <v>3.1</v>
      </c>
      <c r="K46" s="3910">
        <v>2.7</v>
      </c>
      <c r="L46" s="3911">
        <v>6.6</v>
      </c>
      <c r="M46" s="3912">
        <f>J46*K46</f>
        <v>8.370000000000001</v>
      </c>
      <c r="N46" s="6188"/>
      <c r="O46" s="3913"/>
      <c r="P46" s="3914"/>
      <c r="Q46" s="3915"/>
      <c r="R46" s="3916"/>
      <c r="S46" s="3917"/>
      <c r="T46" s="3947"/>
      <c r="U46" s="3948" t="s">
        <v>5502</v>
      </c>
      <c r="V46" s="3920"/>
      <c r="W46" s="3921"/>
      <c r="X46" s="3833"/>
      <c r="Y46" s="3834"/>
    </row>
    <row r="47" spans="1:25" s="3815" customFormat="1" ht="27" customHeight="1" outlineLevel="1">
      <c r="A47" s="3794"/>
      <c r="B47" s="3816"/>
      <c r="C47" s="3817"/>
      <c r="D47" s="3893"/>
      <c r="E47" s="3819"/>
      <c r="F47" s="3820"/>
      <c r="G47" s="3820"/>
      <c r="H47" s="6194"/>
      <c r="I47" s="3922" t="s">
        <v>5468</v>
      </c>
      <c r="J47" s="3923">
        <v>3.1</v>
      </c>
      <c r="K47" s="3924">
        <v>1</v>
      </c>
      <c r="L47" s="3925">
        <v>7</v>
      </c>
      <c r="M47" s="3926">
        <f>J47*K47</f>
        <v>3.1</v>
      </c>
      <c r="N47" s="6189"/>
      <c r="O47" s="3940"/>
      <c r="P47" s="3928"/>
      <c r="Q47" s="3929"/>
      <c r="R47" s="3930"/>
      <c r="S47" s="3931"/>
      <c r="T47" s="3932"/>
      <c r="U47" s="3933"/>
      <c r="V47" s="3934"/>
      <c r="W47" s="3935"/>
      <c r="X47" s="3833"/>
      <c r="Y47" s="3834"/>
    </row>
    <row r="48" spans="1:25" s="3815" customFormat="1" ht="27" customHeight="1" outlineLevel="1">
      <c r="A48" s="3794"/>
      <c r="B48" s="3816"/>
      <c r="C48" s="3817"/>
      <c r="D48" s="3893"/>
      <c r="E48" s="3819"/>
      <c r="F48" s="3820"/>
      <c r="G48" s="3820"/>
      <c r="H48" s="6190" t="s">
        <v>5503</v>
      </c>
      <c r="I48" s="3949" t="s">
        <v>5504</v>
      </c>
      <c r="J48" s="3950">
        <v>8.5</v>
      </c>
      <c r="K48" s="3951">
        <v>36.75</v>
      </c>
      <c r="L48" s="3952">
        <v>6</v>
      </c>
      <c r="M48" s="3953">
        <f t="shared" si="0"/>
        <v>312.375</v>
      </c>
      <c r="N48" s="6187">
        <f>SUM(M48:M50)</f>
        <v>345.67500000000001</v>
      </c>
      <c r="O48" s="3954"/>
      <c r="P48" s="3955"/>
      <c r="Q48" s="3956"/>
      <c r="R48" s="3957"/>
      <c r="S48" s="3958"/>
      <c r="T48" s="3959"/>
      <c r="U48" s="3960" t="s">
        <v>5505</v>
      </c>
      <c r="V48" s="3961"/>
      <c r="W48" s="3962"/>
      <c r="X48" s="3833"/>
      <c r="Y48" s="3834"/>
    </row>
    <row r="49" spans="1:25" s="3815" customFormat="1" ht="27" customHeight="1" outlineLevel="1">
      <c r="A49" s="3794"/>
      <c r="B49" s="3816"/>
      <c r="C49" s="3817"/>
      <c r="D49" s="3893"/>
      <c r="E49" s="3819"/>
      <c r="F49" s="3820"/>
      <c r="G49" s="3820"/>
      <c r="H49" s="6191"/>
      <c r="I49" s="3894" t="s">
        <v>5461</v>
      </c>
      <c r="J49" s="3906">
        <v>3.7</v>
      </c>
      <c r="K49" s="3907">
        <v>5.9</v>
      </c>
      <c r="L49" s="3895">
        <v>3</v>
      </c>
      <c r="M49" s="3896">
        <f t="shared" si="0"/>
        <v>21.830000000000002</v>
      </c>
      <c r="N49" s="6188"/>
      <c r="O49" s="3897"/>
      <c r="P49" s="3963"/>
      <c r="Q49" s="3899"/>
      <c r="R49" s="3900"/>
      <c r="S49" s="3901"/>
      <c r="T49" s="3902"/>
      <c r="U49" s="3903"/>
      <c r="V49" s="3904"/>
      <c r="W49" s="3905"/>
      <c r="X49" s="3833"/>
      <c r="Y49" s="3834"/>
    </row>
    <row r="50" spans="1:25" s="3815" customFormat="1" ht="27" customHeight="1" outlineLevel="1">
      <c r="A50" s="3794"/>
      <c r="B50" s="3816"/>
      <c r="C50" s="3817"/>
      <c r="D50" s="3893"/>
      <c r="E50" s="3819"/>
      <c r="F50" s="3820"/>
      <c r="G50" s="3820"/>
      <c r="H50" s="6191"/>
      <c r="I50" s="3894" t="s">
        <v>5506</v>
      </c>
      <c r="J50" s="3906">
        <v>3.1</v>
      </c>
      <c r="K50" s="3907">
        <v>3.7</v>
      </c>
      <c r="L50" s="3895">
        <v>3</v>
      </c>
      <c r="M50" s="3896">
        <f t="shared" si="0"/>
        <v>11.47</v>
      </c>
      <c r="N50" s="6188"/>
      <c r="O50" s="3964"/>
      <c r="P50" s="3963"/>
      <c r="Q50" s="3899"/>
      <c r="R50" s="3900"/>
      <c r="S50" s="3901"/>
      <c r="T50" s="3902"/>
      <c r="U50" s="3903" t="s">
        <v>5502</v>
      </c>
      <c r="V50" s="3904"/>
      <c r="W50" s="3905"/>
      <c r="X50" s="3833"/>
      <c r="Y50" s="3834"/>
    </row>
    <row r="51" spans="1:25" s="3815" customFormat="1" ht="39.950000000000003" customHeight="1">
      <c r="A51" s="3794" t="s">
        <v>5507</v>
      </c>
      <c r="B51" s="3965" t="s">
        <v>5210</v>
      </c>
      <c r="C51" s="3966">
        <v>1</v>
      </c>
      <c r="D51" s="3967" t="s">
        <v>5508</v>
      </c>
      <c r="E51" s="3968" t="s">
        <v>5213</v>
      </c>
      <c r="F51" s="3969">
        <v>2</v>
      </c>
      <c r="G51" s="3969"/>
      <c r="H51" s="6178"/>
      <c r="I51" s="6179"/>
      <c r="J51" s="3800">
        <v>9.4</v>
      </c>
      <c r="K51" s="3801">
        <v>19.5</v>
      </c>
      <c r="L51" s="3844">
        <v>13.6</v>
      </c>
      <c r="M51" s="3803">
        <f t="shared" si="0"/>
        <v>183.3</v>
      </c>
      <c r="N51" s="3804"/>
      <c r="O51" s="3970"/>
      <c r="P51" s="3971"/>
      <c r="Q51" s="3806"/>
      <c r="R51" s="3807"/>
      <c r="S51" s="3808"/>
      <c r="T51" s="3809"/>
      <c r="U51" s="3810" t="s">
        <v>5509</v>
      </c>
      <c r="V51" s="3811" t="s">
        <v>5510</v>
      </c>
      <c r="W51" s="3972" t="s">
        <v>5511</v>
      </c>
      <c r="X51" s="3813" t="s">
        <v>5507</v>
      </c>
      <c r="Y51" s="3814"/>
    </row>
    <row r="52" spans="1:25" s="3815" customFormat="1" ht="27" customHeight="1">
      <c r="A52" s="3794" t="s">
        <v>5512</v>
      </c>
      <c r="B52" s="3965">
        <f>B6+1</f>
        <v>2</v>
      </c>
      <c r="C52" s="3969">
        <v>33</v>
      </c>
      <c r="D52" s="3967" t="s">
        <v>5513</v>
      </c>
      <c r="E52" s="3973" t="s">
        <v>5191</v>
      </c>
      <c r="F52" s="3969">
        <v>1</v>
      </c>
      <c r="G52" s="3969">
        <v>1</v>
      </c>
      <c r="H52" s="6178" t="s">
        <v>5204</v>
      </c>
      <c r="I52" s="6179"/>
      <c r="J52" s="3800">
        <v>124.5</v>
      </c>
      <c r="K52" s="3801">
        <v>85</v>
      </c>
      <c r="L52" s="3844">
        <v>35</v>
      </c>
      <c r="M52" s="3974">
        <f t="shared" si="0"/>
        <v>10582.5</v>
      </c>
      <c r="N52" s="3804">
        <f>F52*M52</f>
        <v>10582.5</v>
      </c>
      <c r="O52" s="3805"/>
      <c r="P52" s="3971"/>
      <c r="Q52" s="3806"/>
      <c r="R52" s="3807"/>
      <c r="S52" s="3808"/>
      <c r="T52" s="3809"/>
      <c r="U52" s="3810" t="s">
        <v>5509</v>
      </c>
      <c r="V52" s="3975" t="s">
        <v>5514</v>
      </c>
      <c r="W52" s="3972" t="s">
        <v>5515</v>
      </c>
      <c r="X52" s="3813" t="s">
        <v>5512</v>
      </c>
      <c r="Y52" s="3814" t="s">
        <v>5516</v>
      </c>
    </row>
    <row r="53" spans="1:25" s="3815" customFormat="1" ht="27" customHeight="1">
      <c r="A53" s="3794" t="s">
        <v>5517</v>
      </c>
      <c r="B53" s="3965">
        <f>B52+1</f>
        <v>3</v>
      </c>
      <c r="C53" s="3966">
        <v>25</v>
      </c>
      <c r="D53" s="3967" t="s">
        <v>5518</v>
      </c>
      <c r="E53" s="3973" t="s">
        <v>5343</v>
      </c>
      <c r="F53" s="3969">
        <v>1</v>
      </c>
      <c r="G53" s="3969" t="s">
        <v>5519</v>
      </c>
      <c r="H53" s="6178" t="s">
        <v>5520</v>
      </c>
      <c r="I53" s="6179"/>
      <c r="J53" s="3800">
        <v>41.5</v>
      </c>
      <c r="K53" s="3801">
        <v>20</v>
      </c>
      <c r="L53" s="3844">
        <v>9</v>
      </c>
      <c r="M53" s="3803">
        <f>J53*K53-10*6</f>
        <v>770</v>
      </c>
      <c r="N53" s="3804">
        <f>F53*SUM(N54,N57)</f>
        <v>820</v>
      </c>
      <c r="O53" s="3805"/>
      <c r="P53" s="3976" t="s">
        <v>5453</v>
      </c>
      <c r="Q53" s="3806"/>
      <c r="R53" s="3807"/>
      <c r="S53" s="3808"/>
      <c r="T53" s="3809"/>
      <c r="U53" s="3810"/>
      <c r="V53" s="3811"/>
      <c r="W53" s="3972" t="s">
        <v>5521</v>
      </c>
      <c r="X53" s="3813" t="s">
        <v>5522</v>
      </c>
      <c r="Y53" s="3814" t="s">
        <v>5523</v>
      </c>
    </row>
    <row r="54" spans="1:25" s="3815" customFormat="1" ht="27" customHeight="1" outlineLevel="1">
      <c r="A54" s="3794"/>
      <c r="B54" s="3816"/>
      <c r="C54" s="3817"/>
      <c r="D54" s="3893" t="s">
        <v>5524</v>
      </c>
      <c r="E54" s="3819"/>
      <c r="F54" s="3820"/>
      <c r="G54" s="3820"/>
      <c r="H54" s="6190" t="s">
        <v>5204</v>
      </c>
      <c r="I54" s="3977" t="s">
        <v>5525</v>
      </c>
      <c r="J54" s="3821">
        <v>5.5</v>
      </c>
      <c r="K54" s="3822">
        <v>10</v>
      </c>
      <c r="L54" s="3942">
        <v>4.5</v>
      </c>
      <c r="M54" s="3824">
        <f t="shared" ref="M54:M75" si="1">J54*K54</f>
        <v>55</v>
      </c>
      <c r="N54" s="6187">
        <f>SUM(M54:M56)</f>
        <v>710</v>
      </c>
      <c r="O54" s="3825"/>
      <c r="P54" s="3978"/>
      <c r="Q54" s="3827"/>
      <c r="R54" s="3828"/>
      <c r="S54" s="3829"/>
      <c r="T54" s="3830"/>
      <c r="U54" s="3831" t="s">
        <v>5526</v>
      </c>
      <c r="V54" s="3832"/>
      <c r="W54" s="3812"/>
      <c r="X54" s="3833"/>
      <c r="Y54" s="3834"/>
    </row>
    <row r="55" spans="1:25" s="3815" customFormat="1" ht="27" customHeight="1" outlineLevel="1">
      <c r="A55" s="3794"/>
      <c r="B55" s="3816"/>
      <c r="C55" s="3817"/>
      <c r="D55" s="3893"/>
      <c r="E55" s="3819"/>
      <c r="F55" s="3820"/>
      <c r="G55" s="3820"/>
      <c r="H55" s="6191"/>
      <c r="I55" s="3979" t="s">
        <v>5356</v>
      </c>
      <c r="J55" s="3906">
        <v>5.5</v>
      </c>
      <c r="K55" s="3907">
        <v>10</v>
      </c>
      <c r="L55" s="3895">
        <v>4.5</v>
      </c>
      <c r="M55" s="3896">
        <f>J55*K55</f>
        <v>55</v>
      </c>
      <c r="N55" s="6188"/>
      <c r="O55" s="3897"/>
      <c r="P55" s="3963"/>
      <c r="Q55" s="3899"/>
      <c r="R55" s="3900"/>
      <c r="S55" s="3901"/>
      <c r="T55" s="3902"/>
      <c r="U55" s="3903" t="s">
        <v>5458</v>
      </c>
      <c r="V55" s="3904"/>
      <c r="W55" s="3905" t="s">
        <v>5527</v>
      </c>
      <c r="X55" s="3833"/>
      <c r="Y55" s="3834"/>
    </row>
    <row r="56" spans="1:25" s="3815" customFormat="1" ht="27" customHeight="1" outlineLevel="1">
      <c r="A56" s="3794"/>
      <c r="B56" s="3816"/>
      <c r="C56" s="3817"/>
      <c r="D56" s="3893"/>
      <c r="E56" s="3819"/>
      <c r="F56" s="3820"/>
      <c r="G56" s="3820"/>
      <c r="H56" s="6191"/>
      <c r="I56" s="3980" t="s">
        <v>5528</v>
      </c>
      <c r="J56" s="3906">
        <v>30</v>
      </c>
      <c r="K56" s="3907">
        <v>20</v>
      </c>
      <c r="L56" s="3895">
        <v>9</v>
      </c>
      <c r="M56" s="3896">
        <f t="shared" si="1"/>
        <v>600</v>
      </c>
      <c r="N56" s="6188"/>
      <c r="O56" s="3981" t="s">
        <v>5529</v>
      </c>
      <c r="P56" s="3963"/>
      <c r="Q56" s="3899"/>
      <c r="R56" s="3900"/>
      <c r="S56" s="3901"/>
      <c r="T56" s="3902"/>
      <c r="U56" s="3903" t="s">
        <v>5530</v>
      </c>
      <c r="V56" s="3904"/>
      <c r="W56" s="3905"/>
      <c r="X56" s="3833"/>
      <c r="Y56" s="3834"/>
    </row>
    <row r="57" spans="1:25" s="3815" customFormat="1" ht="27" customHeight="1" outlineLevel="1">
      <c r="A57" s="3794"/>
      <c r="B57" s="3816"/>
      <c r="C57" s="3817"/>
      <c r="D57" s="3893"/>
      <c r="E57" s="3819"/>
      <c r="F57" s="3820"/>
      <c r="G57" s="3820"/>
      <c r="H57" s="6190" t="s">
        <v>5531</v>
      </c>
      <c r="I57" s="3977" t="s">
        <v>5532</v>
      </c>
      <c r="J57" s="3821">
        <v>4</v>
      </c>
      <c r="K57" s="3822">
        <v>5</v>
      </c>
      <c r="L57" s="3942">
        <v>4.5</v>
      </c>
      <c r="M57" s="3824">
        <f t="shared" si="1"/>
        <v>20</v>
      </c>
      <c r="N57" s="6195">
        <f>SUM(M57:M61)</f>
        <v>110</v>
      </c>
      <c r="O57" s="3825"/>
      <c r="P57" s="3978"/>
      <c r="Q57" s="3827"/>
      <c r="R57" s="3828"/>
      <c r="S57" s="3829" t="s">
        <v>5466</v>
      </c>
      <c r="T57" s="3830"/>
      <c r="U57" s="3831"/>
      <c r="V57" s="3832"/>
      <c r="W57" s="3812"/>
      <c r="X57" s="3833"/>
      <c r="Y57" s="3834"/>
    </row>
    <row r="58" spans="1:25" s="3815" customFormat="1" ht="27" customHeight="1" outlineLevel="1">
      <c r="A58" s="3794"/>
      <c r="B58" s="3816"/>
      <c r="C58" s="3817"/>
      <c r="D58" s="3893"/>
      <c r="E58" s="3819"/>
      <c r="F58" s="3820"/>
      <c r="G58" s="3820"/>
      <c r="H58" s="6191"/>
      <c r="I58" s="3982" t="s">
        <v>5533</v>
      </c>
      <c r="J58" s="3950">
        <v>4</v>
      </c>
      <c r="K58" s="3983">
        <v>5</v>
      </c>
      <c r="L58" s="3952">
        <v>4.5</v>
      </c>
      <c r="M58" s="3953">
        <f t="shared" si="1"/>
        <v>20</v>
      </c>
      <c r="N58" s="6212"/>
      <c r="O58" s="3954"/>
      <c r="P58" s="3955"/>
      <c r="Q58" s="3956"/>
      <c r="R58" s="3957"/>
      <c r="S58" s="3958"/>
      <c r="T58" s="3959"/>
      <c r="U58" s="3960"/>
      <c r="V58" s="3961"/>
      <c r="W58" s="3962"/>
      <c r="X58" s="3833"/>
      <c r="Y58" s="3834"/>
    </row>
    <row r="59" spans="1:25" s="3815" customFormat="1" ht="27" customHeight="1" outlineLevel="1">
      <c r="A59" s="3794"/>
      <c r="B59" s="3816"/>
      <c r="C59" s="3817"/>
      <c r="D59" s="3893"/>
      <c r="E59" s="3819"/>
      <c r="F59" s="3820"/>
      <c r="G59" s="3820"/>
      <c r="H59" s="6191"/>
      <c r="I59" s="3982" t="s">
        <v>5534</v>
      </c>
      <c r="J59" s="3950">
        <v>4</v>
      </c>
      <c r="K59" s="3983">
        <v>5</v>
      </c>
      <c r="L59" s="3952">
        <v>4.5</v>
      </c>
      <c r="M59" s="3953">
        <f t="shared" si="1"/>
        <v>20</v>
      </c>
      <c r="N59" s="6212"/>
      <c r="O59" s="3954"/>
      <c r="P59" s="3955"/>
      <c r="Q59" s="3956"/>
      <c r="R59" s="3957"/>
      <c r="S59" s="3958"/>
      <c r="T59" s="3959"/>
      <c r="U59" s="3960"/>
      <c r="V59" s="3961"/>
      <c r="W59" s="3962"/>
      <c r="X59" s="3833"/>
      <c r="Y59" s="3834"/>
    </row>
    <row r="60" spans="1:25" s="3815" customFormat="1" ht="27" customHeight="1" outlineLevel="1">
      <c r="A60" s="3794"/>
      <c r="B60" s="3816"/>
      <c r="C60" s="3817"/>
      <c r="D60" s="3893"/>
      <c r="E60" s="3819"/>
      <c r="F60" s="3820"/>
      <c r="G60" s="3820"/>
      <c r="H60" s="6191"/>
      <c r="I60" s="3979" t="s">
        <v>5535</v>
      </c>
      <c r="J60" s="3953">
        <v>4</v>
      </c>
      <c r="K60" s="3953">
        <v>5</v>
      </c>
      <c r="L60" s="3895">
        <v>4.5</v>
      </c>
      <c r="M60" s="3953">
        <f t="shared" si="1"/>
        <v>20</v>
      </c>
      <c r="N60" s="6199"/>
      <c r="O60" s="3897"/>
      <c r="P60" s="3898" t="s">
        <v>5453</v>
      </c>
      <c r="Q60" s="3899"/>
      <c r="R60" s="3900"/>
      <c r="S60" s="3901" t="s">
        <v>5536</v>
      </c>
      <c r="T60" s="3902"/>
      <c r="U60" s="3903"/>
      <c r="V60" s="3904"/>
      <c r="W60" s="3905"/>
      <c r="X60" s="3833"/>
      <c r="Y60" s="3834"/>
    </row>
    <row r="61" spans="1:25" s="3815" customFormat="1" ht="27" customHeight="1" outlineLevel="1">
      <c r="A61" s="3794"/>
      <c r="B61" s="3816"/>
      <c r="C61" s="3817"/>
      <c r="D61" s="3893"/>
      <c r="E61" s="3819"/>
      <c r="F61" s="3820"/>
      <c r="G61" s="3820"/>
      <c r="H61" s="6194"/>
      <c r="I61" s="3984" t="s">
        <v>5291</v>
      </c>
      <c r="J61" s="3923">
        <v>1.5</v>
      </c>
      <c r="K61" s="3924">
        <v>20</v>
      </c>
      <c r="L61" s="3925">
        <v>4.5</v>
      </c>
      <c r="M61" s="3926">
        <f t="shared" si="1"/>
        <v>30</v>
      </c>
      <c r="N61" s="6196"/>
      <c r="O61" s="3927"/>
      <c r="P61" s="3985"/>
      <c r="Q61" s="3929"/>
      <c r="R61" s="3930"/>
      <c r="S61" s="3931" t="s">
        <v>5481</v>
      </c>
      <c r="T61" s="3932"/>
      <c r="U61" s="3933"/>
      <c r="V61" s="3934"/>
      <c r="W61" s="3935"/>
      <c r="X61" s="3833"/>
      <c r="Y61" s="3834"/>
    </row>
    <row r="62" spans="1:25" s="3815" customFormat="1" ht="27" customHeight="1">
      <c r="A62" s="3794" t="s">
        <v>5537</v>
      </c>
      <c r="B62" s="3816"/>
      <c r="C62" s="3817"/>
      <c r="D62" s="3893"/>
      <c r="E62" s="3819"/>
      <c r="F62" s="3820"/>
      <c r="G62" s="3820"/>
      <c r="H62" s="6210" t="s">
        <v>5538</v>
      </c>
      <c r="I62" s="6211"/>
      <c r="J62" s="3800">
        <v>6</v>
      </c>
      <c r="K62" s="3801">
        <v>20</v>
      </c>
      <c r="L62" s="3844">
        <v>4.5</v>
      </c>
      <c r="M62" s="3803">
        <f t="shared" si="1"/>
        <v>120</v>
      </c>
      <c r="N62" s="3804">
        <f>F53*SUM(N63)</f>
        <v>120</v>
      </c>
      <c r="O62" s="3986"/>
      <c r="P62" s="3971"/>
      <c r="Q62" s="3806"/>
      <c r="R62" s="3807"/>
      <c r="S62" s="3808"/>
      <c r="T62" s="3809"/>
      <c r="U62" s="3810"/>
      <c r="V62" s="3975" t="s">
        <v>5539</v>
      </c>
      <c r="W62" s="3972" t="s">
        <v>5540</v>
      </c>
      <c r="X62" s="3987" t="s">
        <v>5541</v>
      </c>
      <c r="Y62" s="3988" t="s">
        <v>5542</v>
      </c>
    </row>
    <row r="63" spans="1:25" s="3815" customFormat="1" ht="27" customHeight="1" outlineLevel="1">
      <c r="A63" s="3794"/>
      <c r="B63" s="3816"/>
      <c r="C63" s="3817"/>
      <c r="D63" s="3989"/>
      <c r="E63" s="3819"/>
      <c r="F63" s="3820"/>
      <c r="G63" s="3820"/>
      <c r="H63" s="6200" t="s">
        <v>5233</v>
      </c>
      <c r="I63" s="3977" t="s">
        <v>5543</v>
      </c>
      <c r="J63" s="3821">
        <v>6</v>
      </c>
      <c r="K63" s="3822">
        <v>10</v>
      </c>
      <c r="L63" s="3942">
        <v>4.5</v>
      </c>
      <c r="M63" s="3824">
        <f t="shared" si="1"/>
        <v>60</v>
      </c>
      <c r="N63" s="6187">
        <f>SUM(M63:M64)</f>
        <v>120</v>
      </c>
      <c r="O63" s="3825"/>
      <c r="P63" s="3978"/>
      <c r="Q63" s="3827"/>
      <c r="R63" s="3828"/>
      <c r="S63" s="3829"/>
      <c r="T63" s="3830"/>
      <c r="U63" s="3831"/>
      <c r="V63" s="3990" t="s">
        <v>5544</v>
      </c>
      <c r="W63" s="3991"/>
      <c r="X63" s="3833"/>
      <c r="Y63" s="3834"/>
    </row>
    <row r="64" spans="1:25" s="3815" customFormat="1" ht="39.950000000000003" customHeight="1" outlineLevel="1">
      <c r="A64" s="3794"/>
      <c r="B64" s="3992"/>
      <c r="C64" s="3993"/>
      <c r="D64" s="3994"/>
      <c r="E64" s="3995"/>
      <c r="F64" s="3996"/>
      <c r="G64" s="3996"/>
      <c r="H64" s="6201"/>
      <c r="I64" s="3997" t="s">
        <v>5545</v>
      </c>
      <c r="J64" s="3998">
        <v>6</v>
      </c>
      <c r="K64" s="3999">
        <v>10</v>
      </c>
      <c r="L64" s="4000">
        <v>4.5</v>
      </c>
      <c r="M64" s="4001">
        <f t="shared" si="1"/>
        <v>60</v>
      </c>
      <c r="N64" s="6189"/>
      <c r="O64" s="4002"/>
      <c r="P64" s="4003"/>
      <c r="Q64" s="4004"/>
      <c r="R64" s="4005"/>
      <c r="S64" s="4006"/>
      <c r="T64" s="4007"/>
      <c r="U64" s="4008" t="s">
        <v>5530</v>
      </c>
      <c r="V64" s="4009" t="s">
        <v>5539</v>
      </c>
      <c r="W64" s="4010" t="s">
        <v>5546</v>
      </c>
      <c r="X64" s="3833"/>
      <c r="Y64" s="3834"/>
    </row>
    <row r="65" spans="1:25" s="3815" customFormat="1" ht="27" hidden="1" customHeight="1">
      <c r="A65" s="3794" t="s">
        <v>5547</v>
      </c>
      <c r="B65" s="4011">
        <f>B53+1</f>
        <v>4</v>
      </c>
      <c r="C65" s="4012">
        <v>14</v>
      </c>
      <c r="D65" s="4013" t="s">
        <v>5548</v>
      </c>
      <c r="E65" s="4014" t="s">
        <v>5213</v>
      </c>
      <c r="F65" s="4015">
        <v>1</v>
      </c>
      <c r="G65" s="4015">
        <v>1</v>
      </c>
      <c r="H65" s="6202"/>
      <c r="I65" s="6203"/>
      <c r="J65" s="4016">
        <v>12</v>
      </c>
      <c r="K65" s="4017">
        <v>13.7</v>
      </c>
      <c r="L65" s="4018">
        <v>4.5</v>
      </c>
      <c r="M65" s="4019">
        <f t="shared" si="1"/>
        <v>164.39999999999998</v>
      </c>
      <c r="N65" s="4020">
        <f>F65*SUM(N66)</f>
        <v>164.39999999999998</v>
      </c>
      <c r="O65" s="4021"/>
      <c r="P65" s="4022" t="s">
        <v>5453</v>
      </c>
      <c r="Q65" s="4023" t="s">
        <v>5549</v>
      </c>
      <c r="R65" s="4024"/>
      <c r="S65" s="4025"/>
      <c r="T65" s="4026"/>
      <c r="U65" s="4027"/>
      <c r="V65" s="4028" t="s">
        <v>5539</v>
      </c>
      <c r="W65" s="4029" t="s">
        <v>5550</v>
      </c>
      <c r="X65" s="3987" t="s">
        <v>5551</v>
      </c>
      <c r="Y65" s="3988" t="s">
        <v>5552</v>
      </c>
    </row>
    <row r="66" spans="1:25" s="3815" customFormat="1" ht="27" hidden="1" customHeight="1" outlineLevel="1">
      <c r="A66" s="3794"/>
      <c r="B66" s="4030"/>
      <c r="C66" s="4031"/>
      <c r="D66" s="4032" t="s">
        <v>5553</v>
      </c>
      <c r="E66" s="4033"/>
      <c r="F66" s="4034"/>
      <c r="G66" s="4034"/>
      <c r="H66" s="6204" t="s">
        <v>5204</v>
      </c>
      <c r="I66" s="4035" t="s">
        <v>5554</v>
      </c>
      <c r="J66" s="4036">
        <v>10</v>
      </c>
      <c r="K66" s="4037">
        <v>12</v>
      </c>
      <c r="L66" s="4038">
        <v>4.5</v>
      </c>
      <c r="M66" s="4039">
        <f t="shared" si="1"/>
        <v>120</v>
      </c>
      <c r="N66" s="6207">
        <f>SUM(M66:M69)</f>
        <v>164.39999999999998</v>
      </c>
      <c r="O66" s="4040"/>
      <c r="P66" s="4041"/>
      <c r="Q66" s="4042"/>
      <c r="R66" s="4043"/>
      <c r="S66" s="4044"/>
      <c r="T66" s="4045"/>
      <c r="U66" s="4046"/>
      <c r="V66" s="4047"/>
      <c r="W66" s="4048"/>
      <c r="X66" s="3833"/>
      <c r="Y66" s="3834"/>
    </row>
    <row r="67" spans="1:25" s="3815" customFormat="1" ht="27" hidden="1" customHeight="1" outlineLevel="1">
      <c r="A67" s="3794"/>
      <c r="B67" s="4030"/>
      <c r="C67" s="4031"/>
      <c r="D67" s="4049"/>
      <c r="E67" s="4033"/>
      <c r="F67" s="4034"/>
      <c r="G67" s="4034"/>
      <c r="H67" s="6205"/>
      <c r="I67" s="4050" t="s">
        <v>5465</v>
      </c>
      <c r="J67" s="4051">
        <v>3.7</v>
      </c>
      <c r="K67" s="4052">
        <v>5</v>
      </c>
      <c r="L67" s="4053">
        <v>4.5</v>
      </c>
      <c r="M67" s="4054">
        <f t="shared" si="1"/>
        <v>18.5</v>
      </c>
      <c r="N67" s="6208"/>
      <c r="O67" s="4055"/>
      <c r="P67" s="4056"/>
      <c r="Q67" s="4057"/>
      <c r="R67" s="4058"/>
      <c r="S67" s="4059" t="s">
        <v>5485</v>
      </c>
      <c r="T67" s="4060"/>
      <c r="U67" s="4061"/>
      <c r="V67" s="4062"/>
      <c r="W67" s="4063"/>
      <c r="X67" s="3833"/>
      <c r="Y67" s="3834"/>
    </row>
    <row r="68" spans="1:25" s="3815" customFormat="1" ht="27" hidden="1" customHeight="1" outlineLevel="1">
      <c r="A68" s="3794"/>
      <c r="B68" s="4030"/>
      <c r="C68" s="4031"/>
      <c r="D68" s="4049"/>
      <c r="E68" s="4033"/>
      <c r="F68" s="4034"/>
      <c r="G68" s="4034"/>
      <c r="H68" s="6205"/>
      <c r="I68" s="4050" t="s">
        <v>5555</v>
      </c>
      <c r="J68" s="4051">
        <v>3.5</v>
      </c>
      <c r="K68" s="4052">
        <v>3.7</v>
      </c>
      <c r="L68" s="4053">
        <v>4.5</v>
      </c>
      <c r="M68" s="4064">
        <f t="shared" si="1"/>
        <v>12.950000000000001</v>
      </c>
      <c r="N68" s="6208"/>
      <c r="O68" s="4055"/>
      <c r="P68" s="4056"/>
      <c r="Q68" s="4057" t="s">
        <v>5556</v>
      </c>
      <c r="R68" s="4058"/>
      <c r="S68" s="4059" t="s">
        <v>5557</v>
      </c>
      <c r="T68" s="4060"/>
      <c r="U68" s="4061"/>
      <c r="V68" s="4062"/>
      <c r="W68" s="4063"/>
      <c r="X68" s="3833"/>
      <c r="Y68" s="3834"/>
    </row>
    <row r="69" spans="1:25" s="3815" customFormat="1" ht="27" hidden="1" customHeight="1" outlineLevel="1">
      <c r="A69" s="3794"/>
      <c r="B69" s="4030"/>
      <c r="C69" s="4031"/>
      <c r="D69" s="4049"/>
      <c r="E69" s="4033"/>
      <c r="F69" s="4034"/>
      <c r="G69" s="4034"/>
      <c r="H69" s="6205"/>
      <c r="I69" s="4050" t="s">
        <v>5558</v>
      </c>
      <c r="J69" s="4051">
        <v>3.5</v>
      </c>
      <c r="K69" s="4052">
        <v>3.7</v>
      </c>
      <c r="L69" s="4053">
        <v>4.5</v>
      </c>
      <c r="M69" s="4064">
        <f t="shared" si="1"/>
        <v>12.950000000000001</v>
      </c>
      <c r="N69" s="6208"/>
      <c r="O69" s="4055"/>
      <c r="P69" s="4056" t="s">
        <v>5549</v>
      </c>
      <c r="Q69" s="4057"/>
      <c r="R69" s="4058"/>
      <c r="S69" s="4059" t="s">
        <v>5493</v>
      </c>
      <c r="T69" s="4060"/>
      <c r="U69" s="4061"/>
      <c r="V69" s="4062"/>
      <c r="W69" s="4063"/>
      <c r="X69" s="3833"/>
      <c r="Y69" s="3834"/>
    </row>
    <row r="70" spans="1:25" s="3815" customFormat="1" ht="27" hidden="1" customHeight="1" outlineLevel="1">
      <c r="A70" s="3794"/>
      <c r="B70" s="4065"/>
      <c r="C70" s="4066"/>
      <c r="D70" s="4067"/>
      <c r="E70" s="4068"/>
      <c r="F70" s="4069"/>
      <c r="G70" s="4069"/>
      <c r="H70" s="6206"/>
      <c r="I70" s="4070" t="s">
        <v>5559</v>
      </c>
      <c r="J70" s="4071">
        <v>2.2000000000000002</v>
      </c>
      <c r="K70" s="4072">
        <v>2.1</v>
      </c>
      <c r="L70" s="4073">
        <v>11.35</v>
      </c>
      <c r="M70" s="4074">
        <f t="shared" si="1"/>
        <v>4.620000000000001</v>
      </c>
      <c r="N70" s="6209"/>
      <c r="O70" s="4075"/>
      <c r="P70" s="4076"/>
      <c r="Q70" s="4077"/>
      <c r="R70" s="4078"/>
      <c r="S70" s="4079"/>
      <c r="T70" s="4080"/>
      <c r="U70" s="4081"/>
      <c r="V70" s="4082"/>
      <c r="W70" s="4083"/>
      <c r="X70" s="3833"/>
      <c r="Y70" s="3834"/>
    </row>
    <row r="71" spans="1:25" s="3815" customFormat="1" ht="27" customHeight="1" collapsed="1">
      <c r="A71" s="3794" t="s">
        <v>5560</v>
      </c>
      <c r="B71" s="3965">
        <f>B53+1</f>
        <v>4</v>
      </c>
      <c r="C71" s="3966">
        <v>17</v>
      </c>
      <c r="D71" s="3967" t="s">
        <v>5561</v>
      </c>
      <c r="E71" s="3973" t="s">
        <v>5223</v>
      </c>
      <c r="F71" s="3969">
        <v>1</v>
      </c>
      <c r="G71" s="3969">
        <v>2</v>
      </c>
      <c r="H71" s="6210"/>
      <c r="I71" s="6211"/>
      <c r="J71" s="3800">
        <v>32</v>
      </c>
      <c r="K71" s="3801">
        <v>48</v>
      </c>
      <c r="L71" s="3844" t="s">
        <v>5562</v>
      </c>
      <c r="M71" s="3974">
        <f t="shared" si="1"/>
        <v>1536</v>
      </c>
      <c r="N71" s="3804">
        <f>F71*SUM(N72,N80)</f>
        <v>1894.5</v>
      </c>
      <c r="O71" s="4084"/>
      <c r="P71" s="3976" t="s">
        <v>5453</v>
      </c>
      <c r="Q71" s="3806"/>
      <c r="R71" s="3807"/>
      <c r="S71" s="3808"/>
      <c r="T71" s="3809"/>
      <c r="U71" s="3810" t="s">
        <v>5563</v>
      </c>
      <c r="V71" s="3975" t="s">
        <v>5564</v>
      </c>
      <c r="W71" s="4085" t="s">
        <v>5565</v>
      </c>
      <c r="X71" s="3813" t="s">
        <v>5566</v>
      </c>
      <c r="Y71" s="3814" t="s">
        <v>5567</v>
      </c>
    </row>
    <row r="72" spans="1:25" s="3815" customFormat="1" ht="27" customHeight="1" outlineLevel="1">
      <c r="A72" s="3794"/>
      <c r="B72" s="3816"/>
      <c r="C72" s="3817"/>
      <c r="D72" s="3893"/>
      <c r="E72" s="3819"/>
      <c r="F72" s="3820"/>
      <c r="G72" s="3820"/>
      <c r="H72" s="6190" t="s">
        <v>5233</v>
      </c>
      <c r="I72" s="3979" t="s">
        <v>5568</v>
      </c>
      <c r="J72" s="3906">
        <v>31.5</v>
      </c>
      <c r="K72" s="3907">
        <v>32</v>
      </c>
      <c r="L72" s="3895">
        <v>8</v>
      </c>
      <c r="M72" s="4086">
        <f t="shared" si="1"/>
        <v>1008</v>
      </c>
      <c r="N72" s="6187">
        <f>SUM(M72:M79)</f>
        <v>1606.5</v>
      </c>
      <c r="O72" s="3938" t="s">
        <v>5569</v>
      </c>
      <c r="P72" s="3963"/>
      <c r="Q72" s="3899"/>
      <c r="R72" s="3900"/>
      <c r="S72" s="3901"/>
      <c r="T72" s="3902"/>
      <c r="U72" s="3903" t="s">
        <v>5570</v>
      </c>
      <c r="V72" s="2898"/>
      <c r="W72" s="3905"/>
      <c r="X72" s="3833"/>
      <c r="Y72" s="3834"/>
    </row>
    <row r="73" spans="1:25" s="3815" customFormat="1" ht="27" customHeight="1" outlineLevel="1">
      <c r="A73" s="3794"/>
      <c r="B73" s="3816"/>
      <c r="C73" s="3817"/>
      <c r="D73" s="3893"/>
      <c r="E73" s="3819"/>
      <c r="F73" s="3820"/>
      <c r="G73" s="3820"/>
      <c r="H73" s="6191"/>
      <c r="I73" s="3979" t="s">
        <v>5571</v>
      </c>
      <c r="J73" s="3906">
        <v>9</v>
      </c>
      <c r="K73" s="3907">
        <v>8</v>
      </c>
      <c r="L73" s="3895">
        <v>5</v>
      </c>
      <c r="M73" s="4086">
        <f t="shared" si="1"/>
        <v>72</v>
      </c>
      <c r="N73" s="6188"/>
      <c r="O73" s="4087"/>
      <c r="P73" s="3963"/>
      <c r="Q73" s="3899"/>
      <c r="R73" s="3900"/>
      <c r="S73" s="3901"/>
      <c r="T73" s="3902"/>
      <c r="U73" s="3903" t="s">
        <v>5570</v>
      </c>
      <c r="V73" s="3961"/>
      <c r="W73" s="3905"/>
      <c r="X73" s="3833"/>
      <c r="Y73" s="3834"/>
    </row>
    <row r="74" spans="1:25" s="3815" customFormat="1" ht="27" customHeight="1" outlineLevel="1">
      <c r="A74" s="3794"/>
      <c r="B74" s="3816"/>
      <c r="C74" s="3817"/>
      <c r="D74" s="3893"/>
      <c r="E74" s="3819"/>
      <c r="F74" s="3820"/>
      <c r="G74" s="3820"/>
      <c r="H74" s="6191"/>
      <c r="I74" s="3979" t="s">
        <v>5572</v>
      </c>
      <c r="J74" s="3906">
        <v>10</v>
      </c>
      <c r="K74" s="3907">
        <v>8</v>
      </c>
      <c r="L74" s="3895">
        <v>5</v>
      </c>
      <c r="M74" s="4086">
        <f t="shared" si="1"/>
        <v>80</v>
      </c>
      <c r="N74" s="6188"/>
      <c r="O74" s="3897"/>
      <c r="P74" s="3963"/>
      <c r="Q74" s="3899"/>
      <c r="R74" s="3900"/>
      <c r="S74" s="3901" t="s">
        <v>5481</v>
      </c>
      <c r="T74" s="3902"/>
      <c r="U74" s="3903" t="s">
        <v>5570</v>
      </c>
      <c r="V74" s="2898" t="s">
        <v>5573</v>
      </c>
      <c r="W74" s="3905"/>
      <c r="X74" s="3833"/>
      <c r="Y74" s="3834"/>
    </row>
    <row r="75" spans="1:25" s="3815" customFormat="1" ht="27" customHeight="1" outlineLevel="1">
      <c r="A75" s="3794"/>
      <c r="B75" s="3816"/>
      <c r="C75" s="3817"/>
      <c r="D75" s="3893"/>
      <c r="E75" s="3819"/>
      <c r="F75" s="3820"/>
      <c r="G75" s="3820"/>
      <c r="H75" s="6191"/>
      <c r="I75" s="3979" t="s">
        <v>5574</v>
      </c>
      <c r="J75" s="4088">
        <v>16.5</v>
      </c>
      <c r="K75" s="3907">
        <v>16</v>
      </c>
      <c r="L75" s="3895">
        <v>5</v>
      </c>
      <c r="M75" s="4086">
        <f t="shared" si="1"/>
        <v>264</v>
      </c>
      <c r="N75" s="6188"/>
      <c r="O75" s="3897"/>
      <c r="P75" s="3963"/>
      <c r="Q75" s="3899"/>
      <c r="R75" s="3900"/>
      <c r="S75" s="3901"/>
      <c r="T75" s="3902"/>
      <c r="U75" s="3903" t="s">
        <v>5575</v>
      </c>
      <c r="V75" s="2898"/>
      <c r="W75" s="3905" t="s">
        <v>5576</v>
      </c>
      <c r="X75" s="3833"/>
      <c r="Y75" s="3834"/>
    </row>
    <row r="76" spans="1:25" s="3815" customFormat="1" ht="27" customHeight="1" outlineLevel="1">
      <c r="A76" s="3794"/>
      <c r="B76" s="3816"/>
      <c r="C76" s="3817"/>
      <c r="D76" s="3893"/>
      <c r="E76" s="3819"/>
      <c r="F76" s="3820"/>
      <c r="G76" s="3820"/>
      <c r="H76" s="6191"/>
      <c r="I76" s="3979" t="s">
        <v>5577</v>
      </c>
      <c r="J76" s="4089">
        <v>6.5</v>
      </c>
      <c r="K76" s="4090">
        <v>8</v>
      </c>
      <c r="L76" s="3895">
        <v>5</v>
      </c>
      <c r="M76" s="4086">
        <f>(5*13.6)-(2*8)</f>
        <v>52</v>
      </c>
      <c r="N76" s="6188"/>
      <c r="O76" s="4087"/>
      <c r="P76" s="3963"/>
      <c r="Q76" s="3899"/>
      <c r="R76" s="3900"/>
      <c r="S76" s="3901" t="s">
        <v>5481</v>
      </c>
      <c r="T76" s="3945" t="s">
        <v>5486</v>
      </c>
      <c r="U76" s="3903" t="s">
        <v>5563</v>
      </c>
      <c r="V76" s="3961"/>
      <c r="W76" s="3905" t="s">
        <v>5578</v>
      </c>
      <c r="X76" s="3833"/>
      <c r="Y76" s="3834"/>
    </row>
    <row r="77" spans="1:25" s="3815" customFormat="1" ht="27" customHeight="1" outlineLevel="1">
      <c r="A77" s="3794"/>
      <c r="B77" s="3816"/>
      <c r="C77" s="3817"/>
      <c r="D77" s="3893"/>
      <c r="E77" s="3819"/>
      <c r="F77" s="3820"/>
      <c r="G77" s="3820"/>
      <c r="H77" s="6191"/>
      <c r="I77" s="3979" t="s">
        <v>5579</v>
      </c>
      <c r="J77" s="3906">
        <v>8</v>
      </c>
      <c r="K77" s="3907">
        <v>9</v>
      </c>
      <c r="L77" s="3895">
        <v>5</v>
      </c>
      <c r="M77" s="4086">
        <f t="shared" ref="M77:M83" si="2">J77*K77</f>
        <v>72</v>
      </c>
      <c r="N77" s="6188"/>
      <c r="O77" s="4087"/>
      <c r="P77" s="3963"/>
      <c r="Q77" s="3899"/>
      <c r="R77" s="3900"/>
      <c r="S77" s="3901"/>
      <c r="T77" s="3902"/>
      <c r="U77" s="3903" t="s">
        <v>5570</v>
      </c>
      <c r="V77" s="3961"/>
      <c r="W77" s="3905"/>
      <c r="X77" s="3833"/>
      <c r="Y77" s="3834"/>
    </row>
    <row r="78" spans="1:25" s="3815" customFormat="1" ht="27" customHeight="1" outlineLevel="1">
      <c r="A78" s="3794"/>
      <c r="B78" s="3816"/>
      <c r="C78" s="3817"/>
      <c r="D78" s="3893"/>
      <c r="E78" s="3819"/>
      <c r="F78" s="3820"/>
      <c r="G78" s="3820"/>
      <c r="H78" s="6191"/>
      <c r="I78" s="3979" t="s">
        <v>5535</v>
      </c>
      <c r="J78" s="4088">
        <v>3</v>
      </c>
      <c r="K78" s="3907">
        <v>3</v>
      </c>
      <c r="L78" s="3895">
        <v>5</v>
      </c>
      <c r="M78" s="4086">
        <f t="shared" si="2"/>
        <v>9</v>
      </c>
      <c r="N78" s="6188"/>
      <c r="O78" s="4087"/>
      <c r="P78" s="3898" t="s">
        <v>9</v>
      </c>
      <c r="Q78" s="3899"/>
      <c r="R78" s="3900"/>
      <c r="S78" s="3901" t="s">
        <v>5493</v>
      </c>
      <c r="T78" s="3902"/>
      <c r="U78" s="3903" t="s">
        <v>5563</v>
      </c>
      <c r="V78" s="3961"/>
      <c r="W78" s="3905"/>
      <c r="X78" s="3833"/>
      <c r="Y78" s="3834"/>
    </row>
    <row r="79" spans="1:25" s="3815" customFormat="1" ht="27" customHeight="1" outlineLevel="1">
      <c r="A79" s="3794"/>
      <c r="B79" s="3816"/>
      <c r="C79" s="3817"/>
      <c r="D79" s="3893"/>
      <c r="E79" s="3819"/>
      <c r="F79" s="3820"/>
      <c r="G79" s="3820"/>
      <c r="H79" s="6194"/>
      <c r="I79" s="3979" t="s">
        <v>5238</v>
      </c>
      <c r="J79" s="3906">
        <v>2.75</v>
      </c>
      <c r="K79" s="3907">
        <v>18</v>
      </c>
      <c r="L79" s="3895">
        <v>5</v>
      </c>
      <c r="M79" s="4086">
        <f t="shared" si="2"/>
        <v>49.5</v>
      </c>
      <c r="N79" s="6188"/>
      <c r="O79" s="4087"/>
      <c r="P79" s="3963"/>
      <c r="Q79" s="3899"/>
      <c r="R79" s="3900"/>
      <c r="S79" s="3901" t="s">
        <v>5466</v>
      </c>
      <c r="T79" s="3902"/>
      <c r="U79" s="3903" t="s">
        <v>5563</v>
      </c>
      <c r="V79" s="3961"/>
      <c r="W79" s="3905"/>
      <c r="X79" s="3833"/>
      <c r="Y79" s="3834"/>
    </row>
    <row r="80" spans="1:25" s="3815" customFormat="1" ht="27" customHeight="1" outlineLevel="1">
      <c r="A80" s="3794"/>
      <c r="B80" s="3816"/>
      <c r="C80" s="3817"/>
      <c r="D80" s="3893"/>
      <c r="E80" s="3819"/>
      <c r="F80" s="3820"/>
      <c r="G80" s="3820"/>
      <c r="H80" s="6190" t="s">
        <v>5580</v>
      </c>
      <c r="I80" s="3977" t="s">
        <v>5581</v>
      </c>
      <c r="J80" s="3821">
        <v>17.5</v>
      </c>
      <c r="K80" s="3822">
        <v>9</v>
      </c>
      <c r="L80" s="3942">
        <v>7</v>
      </c>
      <c r="M80" s="4091">
        <f t="shared" si="2"/>
        <v>157.5</v>
      </c>
      <c r="N80" s="6187">
        <f>SUM(M80:M82)</f>
        <v>288</v>
      </c>
      <c r="O80" s="3825"/>
      <c r="P80" s="3978"/>
      <c r="Q80" s="3827"/>
      <c r="R80" s="3828"/>
      <c r="S80" s="3829"/>
      <c r="T80" s="3830"/>
      <c r="U80" s="3831" t="s">
        <v>5563</v>
      </c>
      <c r="V80" s="3832"/>
      <c r="W80" s="3812"/>
      <c r="X80" s="3833"/>
      <c r="Y80" s="3834"/>
    </row>
    <row r="81" spans="1:25" s="3815" customFormat="1" ht="27" customHeight="1" outlineLevel="1">
      <c r="A81" s="3794"/>
      <c r="B81" s="3816"/>
      <c r="C81" s="3817"/>
      <c r="D81" s="3893"/>
      <c r="E81" s="3819"/>
      <c r="F81" s="3820"/>
      <c r="G81" s="3820"/>
      <c r="H81" s="6191"/>
      <c r="I81" s="3979" t="s">
        <v>5582</v>
      </c>
      <c r="J81" s="4088">
        <v>11.75</v>
      </c>
      <c r="K81" s="3907">
        <v>9</v>
      </c>
      <c r="L81" s="3895">
        <v>7</v>
      </c>
      <c r="M81" s="4092">
        <f>J81*K81</f>
        <v>105.75</v>
      </c>
      <c r="N81" s="6188"/>
      <c r="O81" s="4087"/>
      <c r="P81" s="3963"/>
      <c r="Q81" s="3899"/>
      <c r="R81" s="3900"/>
      <c r="S81" s="3901"/>
      <c r="T81" s="3902"/>
      <c r="U81" s="3903" t="s">
        <v>5476</v>
      </c>
      <c r="V81" s="3904"/>
      <c r="W81" s="3905"/>
      <c r="X81" s="3833"/>
      <c r="Y81" s="3834"/>
    </row>
    <row r="82" spans="1:25" s="3815" customFormat="1" ht="27" customHeight="1" outlineLevel="1">
      <c r="A82" s="3794"/>
      <c r="B82" s="3816"/>
      <c r="C82" s="3817"/>
      <c r="D82" s="3893"/>
      <c r="E82" s="3819"/>
      <c r="F82" s="3820"/>
      <c r="G82" s="3820"/>
      <c r="H82" s="6194"/>
      <c r="I82" s="3984" t="s">
        <v>5291</v>
      </c>
      <c r="J82" s="4093">
        <v>2.75</v>
      </c>
      <c r="K82" s="3924">
        <v>9</v>
      </c>
      <c r="L82" s="3925">
        <v>6</v>
      </c>
      <c r="M82" s="4094">
        <f>J82*K82</f>
        <v>24.75</v>
      </c>
      <c r="N82" s="6189"/>
      <c r="O82" s="4095"/>
      <c r="P82" s="3985"/>
      <c r="Q82" s="3929"/>
      <c r="R82" s="3930"/>
      <c r="S82" s="3931" t="s">
        <v>5481</v>
      </c>
      <c r="T82" s="3932"/>
      <c r="U82" s="3933" t="s">
        <v>5476</v>
      </c>
      <c r="V82" s="3934"/>
      <c r="W82" s="3935"/>
      <c r="X82" s="3833"/>
      <c r="Y82" s="3834"/>
    </row>
    <row r="83" spans="1:25" s="3815" customFormat="1" ht="27" customHeight="1">
      <c r="A83" s="3794" t="s">
        <v>5583</v>
      </c>
      <c r="B83" s="3965">
        <f>B71+1</f>
        <v>5</v>
      </c>
      <c r="C83" s="3966">
        <v>12</v>
      </c>
      <c r="D83" s="3967" t="s">
        <v>5584</v>
      </c>
      <c r="E83" s="3973" t="s">
        <v>5213</v>
      </c>
      <c r="F83" s="3969">
        <v>1</v>
      </c>
      <c r="G83" s="3969">
        <v>1</v>
      </c>
      <c r="H83" s="6178"/>
      <c r="I83" s="6179"/>
      <c r="J83" s="3800">
        <v>7.6</v>
      </c>
      <c r="K83" s="3801">
        <v>26.4</v>
      </c>
      <c r="L83" s="3844">
        <v>5.5</v>
      </c>
      <c r="M83" s="3803">
        <f t="shared" si="2"/>
        <v>200.64</v>
      </c>
      <c r="N83" s="3804">
        <f>N84*F83</f>
        <v>224</v>
      </c>
      <c r="O83" s="3970"/>
      <c r="P83" s="3971"/>
      <c r="Q83" s="3806"/>
      <c r="R83" s="3807"/>
      <c r="S83" s="3808"/>
      <c r="T83" s="3809"/>
      <c r="U83" s="3810" t="s">
        <v>5585</v>
      </c>
      <c r="V83" s="3975"/>
      <c r="W83" s="3972"/>
      <c r="X83" s="3813" t="s">
        <v>5583</v>
      </c>
      <c r="Y83" s="3814" t="s">
        <v>5586</v>
      </c>
    </row>
    <row r="84" spans="1:25" s="3815" customFormat="1" ht="27" customHeight="1">
      <c r="A84" s="3794"/>
      <c r="B84" s="3816"/>
      <c r="C84" s="3817"/>
      <c r="D84" s="3893"/>
      <c r="E84" s="3819"/>
      <c r="F84" s="3820"/>
      <c r="G84" s="3820"/>
      <c r="H84" s="6190" t="s">
        <v>5204</v>
      </c>
      <c r="I84" s="3941" t="s">
        <v>5577</v>
      </c>
      <c r="J84" s="6197" t="s">
        <v>5587</v>
      </c>
      <c r="K84" s="6198"/>
      <c r="L84" s="3942">
        <v>5</v>
      </c>
      <c r="M84" s="3824">
        <f>(6*8)-(1.5*3)</f>
        <v>43.5</v>
      </c>
      <c r="N84" s="6195">
        <f>SUM(M84:M86)</f>
        <v>224</v>
      </c>
      <c r="O84" s="4096"/>
      <c r="P84" s="3978"/>
      <c r="Q84" s="3827"/>
      <c r="R84" s="3828"/>
      <c r="S84" s="3829"/>
      <c r="T84" s="3830"/>
      <c r="U84" s="3831" t="s">
        <v>5487</v>
      </c>
      <c r="V84" s="3990"/>
      <c r="W84" s="3812" t="s">
        <v>5588</v>
      </c>
      <c r="X84" s="3833"/>
      <c r="Y84" s="3834"/>
    </row>
    <row r="85" spans="1:25" s="3815" customFormat="1" ht="27" customHeight="1">
      <c r="A85" s="3794"/>
      <c r="B85" s="3816"/>
      <c r="C85" s="3817"/>
      <c r="D85" s="3893"/>
      <c r="E85" s="3819"/>
      <c r="F85" s="3820"/>
      <c r="G85" s="3820"/>
      <c r="H85" s="6191"/>
      <c r="I85" s="3936" t="s">
        <v>5308</v>
      </c>
      <c r="J85" s="3906">
        <v>8</v>
      </c>
      <c r="K85" s="3907">
        <v>22</v>
      </c>
      <c r="L85" s="3895">
        <v>5</v>
      </c>
      <c r="M85" s="3896">
        <f t="shared" ref="M85:M124" si="3">J85*K85</f>
        <v>176</v>
      </c>
      <c r="N85" s="6199"/>
      <c r="O85" s="3981"/>
      <c r="P85" s="3963"/>
      <c r="Q85" s="3899"/>
      <c r="R85" s="3900"/>
      <c r="S85" s="3901"/>
      <c r="T85" s="3902"/>
      <c r="U85" s="3903" t="s">
        <v>5502</v>
      </c>
      <c r="V85" s="4097"/>
      <c r="W85" s="3905" t="s">
        <v>5589</v>
      </c>
      <c r="X85" s="3833"/>
      <c r="Y85" s="3834"/>
    </row>
    <row r="86" spans="1:25" s="3815" customFormat="1" ht="27" customHeight="1">
      <c r="A86" s="3794"/>
      <c r="B86" s="3816"/>
      <c r="C86" s="3817"/>
      <c r="D86" s="3893"/>
      <c r="E86" s="3819"/>
      <c r="F86" s="3820"/>
      <c r="G86" s="3820"/>
      <c r="H86" s="6191"/>
      <c r="I86" s="4098" t="s">
        <v>5582</v>
      </c>
      <c r="J86" s="4099">
        <v>1.5</v>
      </c>
      <c r="K86" s="3924">
        <v>3</v>
      </c>
      <c r="L86" s="3925">
        <v>5</v>
      </c>
      <c r="M86" s="3926">
        <f t="shared" si="3"/>
        <v>4.5</v>
      </c>
      <c r="N86" s="6196"/>
      <c r="O86" s="4100"/>
      <c r="P86" s="3985"/>
      <c r="Q86" s="3929"/>
      <c r="R86" s="3930"/>
      <c r="S86" s="3931"/>
      <c r="T86" s="3932"/>
      <c r="U86" s="3933" t="s">
        <v>5476</v>
      </c>
      <c r="V86" s="4101"/>
      <c r="W86" s="3935" t="s">
        <v>5590</v>
      </c>
      <c r="X86" s="3833"/>
      <c r="Y86" s="3834"/>
    </row>
    <row r="87" spans="1:25" s="3815" customFormat="1" ht="39.950000000000003" customHeight="1">
      <c r="A87" s="3794" t="s">
        <v>5591</v>
      </c>
      <c r="B87" s="3965">
        <f>B83+1</f>
        <v>6</v>
      </c>
      <c r="C87" s="3966">
        <v>35</v>
      </c>
      <c r="D87" s="3967" t="s">
        <v>5592</v>
      </c>
      <c r="E87" s="3973" t="s">
        <v>5213</v>
      </c>
      <c r="F87" s="3969">
        <v>1</v>
      </c>
      <c r="G87" s="3969">
        <v>2</v>
      </c>
      <c r="H87" s="6178"/>
      <c r="I87" s="6179"/>
      <c r="J87" s="3800">
        <v>16</v>
      </c>
      <c r="K87" s="3801">
        <v>27</v>
      </c>
      <c r="L87" s="3844">
        <v>8.5</v>
      </c>
      <c r="M87" s="3803">
        <f t="shared" si="3"/>
        <v>432</v>
      </c>
      <c r="N87" s="3804">
        <f>SUM(N88:N91)*F87</f>
        <v>848</v>
      </c>
      <c r="O87" s="3805"/>
      <c r="P87" s="3971"/>
      <c r="Q87" s="3806"/>
      <c r="R87" s="3807"/>
      <c r="S87" s="3808"/>
      <c r="T87" s="3809"/>
      <c r="U87" s="3810" t="s">
        <v>5593</v>
      </c>
      <c r="V87" s="3975"/>
      <c r="W87" s="3972"/>
      <c r="X87" s="3813" t="s">
        <v>5594</v>
      </c>
      <c r="Y87" s="3814" t="s">
        <v>5595</v>
      </c>
    </row>
    <row r="88" spans="1:25" s="3815" customFormat="1" ht="27" customHeight="1">
      <c r="A88" s="3794"/>
      <c r="B88" s="3816"/>
      <c r="C88" s="3817"/>
      <c r="D88" s="3893"/>
      <c r="E88" s="3819"/>
      <c r="F88" s="3820"/>
      <c r="G88" s="3820"/>
      <c r="H88" s="4102" t="s">
        <v>5204</v>
      </c>
      <c r="I88" s="4103" t="s">
        <v>5596</v>
      </c>
      <c r="J88" s="3821">
        <v>16</v>
      </c>
      <c r="K88" s="3822">
        <v>27</v>
      </c>
      <c r="L88" s="3942">
        <v>3.5</v>
      </c>
      <c r="M88" s="3824">
        <f t="shared" si="3"/>
        <v>432</v>
      </c>
      <c r="N88" s="4104">
        <f>SUM(M88)</f>
        <v>432</v>
      </c>
      <c r="O88" s="4105"/>
      <c r="P88" s="3978"/>
      <c r="Q88" s="3827"/>
      <c r="R88" s="3828"/>
      <c r="S88" s="3829"/>
      <c r="T88" s="3830"/>
      <c r="U88" s="3831" t="s">
        <v>5458</v>
      </c>
      <c r="V88" s="3990"/>
      <c r="W88" s="3812" t="s">
        <v>5597</v>
      </c>
      <c r="X88" s="3833"/>
      <c r="Y88" s="3834"/>
    </row>
    <row r="89" spans="1:25" s="3815" customFormat="1" ht="27" customHeight="1">
      <c r="A89" s="3794"/>
      <c r="B89" s="3816"/>
      <c r="C89" s="3817"/>
      <c r="D89" s="3893"/>
      <c r="E89" s="3819"/>
      <c r="F89" s="3820"/>
      <c r="G89" s="3820"/>
      <c r="H89" s="6190" t="s">
        <v>5580</v>
      </c>
      <c r="I89" s="4103" t="s">
        <v>5598</v>
      </c>
      <c r="J89" s="3821">
        <v>16</v>
      </c>
      <c r="K89" s="3822">
        <v>21</v>
      </c>
      <c r="L89" s="3942">
        <v>5</v>
      </c>
      <c r="M89" s="3824">
        <f t="shared" si="3"/>
        <v>336</v>
      </c>
      <c r="N89" s="6195">
        <f>SUM(M89:M91)</f>
        <v>416</v>
      </c>
      <c r="O89" s="4105"/>
      <c r="P89" s="3978"/>
      <c r="Q89" s="3827"/>
      <c r="R89" s="3828"/>
      <c r="S89" s="3829"/>
      <c r="T89" s="3830"/>
      <c r="U89" s="3831" t="s">
        <v>5458</v>
      </c>
      <c r="V89" s="3990"/>
      <c r="W89" s="3812" t="s">
        <v>5597</v>
      </c>
      <c r="X89" s="3833"/>
      <c r="Y89" s="3834"/>
    </row>
    <row r="90" spans="1:25" s="3815" customFormat="1" ht="27" customHeight="1">
      <c r="A90" s="3794"/>
      <c r="B90" s="3816"/>
      <c r="C90" s="3817"/>
      <c r="D90" s="3893"/>
      <c r="E90" s="3819"/>
      <c r="F90" s="3820"/>
      <c r="G90" s="3820"/>
      <c r="H90" s="6191"/>
      <c r="I90" s="3894" t="s">
        <v>5599</v>
      </c>
      <c r="J90" s="3906">
        <v>4</v>
      </c>
      <c r="K90" s="3907">
        <v>2</v>
      </c>
      <c r="L90" s="3895">
        <v>5</v>
      </c>
      <c r="M90" s="3896">
        <f t="shared" si="3"/>
        <v>8</v>
      </c>
      <c r="N90" s="6188"/>
      <c r="O90" s="4106"/>
      <c r="P90" s="4107"/>
      <c r="Q90" s="4108"/>
      <c r="R90" s="4109"/>
      <c r="S90" s="3958"/>
      <c r="T90" s="3959"/>
      <c r="U90" s="4110"/>
      <c r="V90" s="4111"/>
      <c r="W90" s="3962" t="s">
        <v>5600</v>
      </c>
      <c r="X90" s="3833"/>
      <c r="Y90" s="3834"/>
    </row>
    <row r="91" spans="1:25" s="3815" customFormat="1" ht="27" customHeight="1">
      <c r="A91" s="3794"/>
      <c r="B91" s="3816"/>
      <c r="C91" s="3817"/>
      <c r="D91" s="3893"/>
      <c r="E91" s="3819"/>
      <c r="F91" s="3820"/>
      <c r="G91" s="3820"/>
      <c r="H91" s="6194"/>
      <c r="I91" s="4112" t="s">
        <v>5577</v>
      </c>
      <c r="J91" s="3998">
        <v>6</v>
      </c>
      <c r="K91" s="3999">
        <v>12</v>
      </c>
      <c r="L91" s="4000">
        <v>5</v>
      </c>
      <c r="M91" s="4001">
        <f t="shared" si="3"/>
        <v>72</v>
      </c>
      <c r="N91" s="6196"/>
      <c r="O91" s="3940"/>
      <c r="P91" s="3985"/>
      <c r="Q91" s="3929"/>
      <c r="R91" s="3930"/>
      <c r="S91" s="3901" t="s">
        <v>5466</v>
      </c>
      <c r="T91" s="3945" t="s">
        <v>5486</v>
      </c>
      <c r="U91" s="3933" t="s">
        <v>5601</v>
      </c>
      <c r="V91" s="4101"/>
      <c r="W91" s="3905" t="s">
        <v>5588</v>
      </c>
      <c r="X91" s="3833"/>
      <c r="Y91" s="3834"/>
    </row>
    <row r="92" spans="1:25" s="3815" customFormat="1" ht="27" customHeight="1">
      <c r="A92" s="3794"/>
      <c r="B92" s="3965">
        <f>B87+1</f>
        <v>7</v>
      </c>
      <c r="C92" s="3966">
        <v>9</v>
      </c>
      <c r="D92" s="4113" t="s">
        <v>5602</v>
      </c>
      <c r="E92" s="3973" t="s">
        <v>790</v>
      </c>
      <c r="F92" s="3969">
        <v>1</v>
      </c>
      <c r="G92" s="3969">
        <v>1</v>
      </c>
      <c r="H92" s="6178"/>
      <c r="I92" s="6179"/>
      <c r="J92" s="3800">
        <v>8</v>
      </c>
      <c r="K92" s="3801">
        <v>32</v>
      </c>
      <c r="L92" s="3844">
        <v>5</v>
      </c>
      <c r="M92" s="3974">
        <f t="shared" si="3"/>
        <v>256</v>
      </c>
      <c r="N92" s="3804">
        <f>F92*SUM(N93)</f>
        <v>256</v>
      </c>
      <c r="O92" s="3970"/>
      <c r="P92" s="3971"/>
      <c r="Q92" s="3806"/>
      <c r="R92" s="3807"/>
      <c r="S92" s="3808"/>
      <c r="T92" s="3809"/>
      <c r="U92" s="3810" t="s">
        <v>5458</v>
      </c>
      <c r="V92" s="3975"/>
      <c r="W92" s="3972" t="s">
        <v>5603</v>
      </c>
      <c r="X92" s="3813" t="s">
        <v>5604</v>
      </c>
      <c r="Y92" s="3814" t="s">
        <v>5605</v>
      </c>
    </row>
    <row r="93" spans="1:25" s="3815" customFormat="1" ht="27" customHeight="1">
      <c r="A93" s="3794"/>
      <c r="B93" s="4114"/>
      <c r="C93" s="3820"/>
      <c r="D93" s="4115"/>
      <c r="E93" s="3819"/>
      <c r="F93" s="3820"/>
      <c r="G93" s="3820"/>
      <c r="H93" s="4102" t="s">
        <v>1719</v>
      </c>
      <c r="I93" s="4103" t="s">
        <v>5356</v>
      </c>
      <c r="J93" s="3821">
        <v>8</v>
      </c>
      <c r="K93" s="3822">
        <v>32</v>
      </c>
      <c r="L93" s="3942">
        <v>5</v>
      </c>
      <c r="M93" s="4091">
        <f t="shared" si="3"/>
        <v>256</v>
      </c>
      <c r="N93" s="4116">
        <f>SUM(M93)</f>
        <v>256</v>
      </c>
      <c r="O93" s="4117"/>
      <c r="P93" s="4118"/>
      <c r="Q93" s="4119"/>
      <c r="R93" s="4120"/>
      <c r="S93" s="4121"/>
      <c r="T93" s="4122"/>
      <c r="U93" s="4123" t="s">
        <v>5502</v>
      </c>
      <c r="V93" s="4124"/>
      <c r="W93" s="3812" t="s">
        <v>5606</v>
      </c>
      <c r="X93" s="3833"/>
      <c r="Y93" s="3834"/>
    </row>
    <row r="94" spans="1:25" s="3815" customFormat="1" ht="27" customHeight="1">
      <c r="A94" s="3794" t="s">
        <v>5607</v>
      </c>
      <c r="B94" s="3965">
        <f>B92+1</f>
        <v>8</v>
      </c>
      <c r="C94" s="3966">
        <v>31</v>
      </c>
      <c r="D94" s="3967" t="s">
        <v>5608</v>
      </c>
      <c r="E94" s="3973" t="s">
        <v>5609</v>
      </c>
      <c r="F94" s="3969">
        <v>1</v>
      </c>
      <c r="G94" s="3969">
        <v>1</v>
      </c>
      <c r="H94" s="6178"/>
      <c r="I94" s="6179"/>
      <c r="J94" s="3800">
        <v>8</v>
      </c>
      <c r="K94" s="3801">
        <v>28</v>
      </c>
      <c r="L94" s="3844">
        <v>15</v>
      </c>
      <c r="M94" s="3974">
        <f t="shared" si="3"/>
        <v>224</v>
      </c>
      <c r="N94" s="3804">
        <f>F94*N95</f>
        <v>224</v>
      </c>
      <c r="O94" s="3805"/>
      <c r="P94" s="3971"/>
      <c r="Q94" s="3806"/>
      <c r="R94" s="3807"/>
      <c r="S94" s="3808"/>
      <c r="T94" s="3809"/>
      <c r="U94" s="3810" t="s">
        <v>5530</v>
      </c>
      <c r="V94" s="3975" t="s">
        <v>5610</v>
      </c>
      <c r="W94" s="3972" t="s">
        <v>5611</v>
      </c>
      <c r="X94" s="3813" t="s">
        <v>5612</v>
      </c>
      <c r="Y94" s="3814" t="s">
        <v>5613</v>
      </c>
    </row>
    <row r="95" spans="1:25" s="3815" customFormat="1" ht="39.950000000000003" customHeight="1">
      <c r="A95" s="3794"/>
      <c r="B95" s="3816"/>
      <c r="C95" s="3817"/>
      <c r="D95" s="3893" t="s">
        <v>5614</v>
      </c>
      <c r="E95" s="3819"/>
      <c r="F95" s="3820"/>
      <c r="G95" s="3820"/>
      <c r="H95" s="4125" t="s">
        <v>5615</v>
      </c>
      <c r="I95" s="4103" t="s">
        <v>5616</v>
      </c>
      <c r="J95" s="3821">
        <v>8</v>
      </c>
      <c r="K95" s="3822">
        <v>28</v>
      </c>
      <c r="L95" s="3942">
        <v>15</v>
      </c>
      <c r="M95" s="4091">
        <f t="shared" si="3"/>
        <v>224</v>
      </c>
      <c r="N95" s="4104">
        <f>SUM(M95)</f>
        <v>224</v>
      </c>
      <c r="O95" s="4096" t="s">
        <v>5617</v>
      </c>
      <c r="P95" s="4126"/>
      <c r="Q95" s="4127"/>
      <c r="R95" s="4128"/>
      <c r="S95" s="4129"/>
      <c r="T95" s="4130"/>
      <c r="U95" s="3831" t="s">
        <v>5530</v>
      </c>
      <c r="V95" s="4131"/>
      <c r="W95" s="4132"/>
      <c r="X95" s="3833"/>
      <c r="Y95" s="3834"/>
    </row>
    <row r="96" spans="1:25" s="3815" customFormat="1" ht="39.950000000000003" customHeight="1">
      <c r="A96" s="3794" t="s">
        <v>5618</v>
      </c>
      <c r="B96" s="3965">
        <f>B94+1</f>
        <v>9</v>
      </c>
      <c r="C96" s="3966">
        <v>10</v>
      </c>
      <c r="D96" s="3967" t="s">
        <v>5619</v>
      </c>
      <c r="E96" s="3973" t="s">
        <v>5620</v>
      </c>
      <c r="F96" s="3969">
        <v>1</v>
      </c>
      <c r="G96" s="3969">
        <v>1</v>
      </c>
      <c r="H96" s="6178"/>
      <c r="I96" s="6179"/>
      <c r="J96" s="3800">
        <v>9</v>
      </c>
      <c r="K96" s="3801">
        <v>10</v>
      </c>
      <c r="L96" s="3844">
        <v>6</v>
      </c>
      <c r="M96" s="3974">
        <f t="shared" si="3"/>
        <v>90</v>
      </c>
      <c r="N96" s="3804">
        <f>F96*SUM(N97)</f>
        <v>90</v>
      </c>
      <c r="O96" s="3805"/>
      <c r="P96" s="3971"/>
      <c r="Q96" s="3806"/>
      <c r="R96" s="3807"/>
      <c r="S96" s="3808"/>
      <c r="T96" s="3809"/>
      <c r="U96" s="3810" t="s">
        <v>5530</v>
      </c>
      <c r="V96" s="3975" t="s">
        <v>5621</v>
      </c>
      <c r="W96" s="3972"/>
      <c r="X96" s="3813" t="s">
        <v>5622</v>
      </c>
      <c r="Y96" s="3814" t="s">
        <v>5623</v>
      </c>
    </row>
    <row r="97" spans="1:25" s="3815" customFormat="1" ht="39.950000000000003" customHeight="1">
      <c r="A97" s="3794"/>
      <c r="B97" s="3992"/>
      <c r="C97" s="3993"/>
      <c r="D97" s="3994"/>
      <c r="E97" s="3995"/>
      <c r="F97" s="3996"/>
      <c r="G97" s="3996"/>
      <c r="H97" s="4125" t="s">
        <v>5204</v>
      </c>
      <c r="I97" s="4103" t="s">
        <v>5624</v>
      </c>
      <c r="J97" s="3821">
        <v>9</v>
      </c>
      <c r="K97" s="3822">
        <v>10</v>
      </c>
      <c r="L97" s="3942">
        <v>6</v>
      </c>
      <c r="M97" s="4091">
        <f t="shared" si="3"/>
        <v>90</v>
      </c>
      <c r="N97" s="4104">
        <f>SUM(M97)</f>
        <v>90</v>
      </c>
      <c r="O97" s="4096" t="s">
        <v>5625</v>
      </c>
      <c r="P97" s="4126"/>
      <c r="Q97" s="4127"/>
      <c r="R97" s="4128"/>
      <c r="S97" s="4129"/>
      <c r="T97" s="4130"/>
      <c r="U97" s="3831" t="s">
        <v>5530</v>
      </c>
      <c r="V97" s="4131"/>
      <c r="W97" s="4132" t="s">
        <v>5626</v>
      </c>
      <c r="X97" s="3813"/>
      <c r="Y97" s="3814"/>
    </row>
    <row r="98" spans="1:25" s="3815" customFormat="1" ht="27" customHeight="1">
      <c r="A98" s="3794" t="s">
        <v>5627</v>
      </c>
      <c r="B98" s="3965">
        <f>B96+1</f>
        <v>10</v>
      </c>
      <c r="C98" s="3966">
        <v>47</v>
      </c>
      <c r="D98" s="3967" t="s">
        <v>5628</v>
      </c>
      <c r="E98" s="3973" t="s">
        <v>5191</v>
      </c>
      <c r="F98" s="3969">
        <v>1</v>
      </c>
      <c r="G98" s="3969">
        <v>1</v>
      </c>
      <c r="H98" s="6178"/>
      <c r="I98" s="6179"/>
      <c r="J98" s="3800">
        <v>5.5</v>
      </c>
      <c r="K98" s="3801">
        <v>9</v>
      </c>
      <c r="L98" s="3844">
        <v>4.5</v>
      </c>
      <c r="M98" s="3974">
        <f t="shared" si="3"/>
        <v>49.5</v>
      </c>
      <c r="N98" s="3804">
        <f>F98*SUM(N99)</f>
        <v>49.5</v>
      </c>
      <c r="O98" s="3805"/>
      <c r="P98" s="3971"/>
      <c r="Q98" s="3806"/>
      <c r="R98" s="3807"/>
      <c r="S98" s="3808"/>
      <c r="T98" s="3809"/>
      <c r="U98" s="3810" t="s">
        <v>5629</v>
      </c>
      <c r="V98" s="3975" t="s">
        <v>5630</v>
      </c>
      <c r="W98" s="3972" t="s">
        <v>5631</v>
      </c>
      <c r="X98" s="3813" t="s">
        <v>5632</v>
      </c>
      <c r="Y98" s="3814" t="s">
        <v>5633</v>
      </c>
    </row>
    <row r="99" spans="1:25" s="3815" customFormat="1" ht="27" customHeight="1">
      <c r="A99" s="3794"/>
      <c r="B99" s="3992"/>
      <c r="C99" s="3993"/>
      <c r="D99" s="3994"/>
      <c r="E99" s="3995"/>
      <c r="F99" s="3996"/>
      <c r="G99" s="3996"/>
      <c r="H99" s="4125" t="s">
        <v>5204</v>
      </c>
      <c r="I99" s="4103" t="s">
        <v>5634</v>
      </c>
      <c r="J99" s="3821">
        <v>5.5</v>
      </c>
      <c r="K99" s="3822">
        <v>9</v>
      </c>
      <c r="L99" s="3942">
        <v>4.5</v>
      </c>
      <c r="M99" s="4091">
        <f t="shared" si="3"/>
        <v>49.5</v>
      </c>
      <c r="N99" s="4104">
        <f>SUM(M99)</f>
        <v>49.5</v>
      </c>
      <c r="O99" s="4096"/>
      <c r="P99" s="4126"/>
      <c r="Q99" s="4127"/>
      <c r="R99" s="4128"/>
      <c r="S99" s="4129"/>
      <c r="T99" s="4130"/>
      <c r="U99" s="3831" t="s">
        <v>5476</v>
      </c>
      <c r="V99" s="4131"/>
      <c r="W99" s="4132"/>
      <c r="X99" s="3813"/>
      <c r="Y99" s="3814"/>
    </row>
    <row r="100" spans="1:25" s="3815" customFormat="1" ht="27" customHeight="1">
      <c r="A100" s="4133" t="s">
        <v>5635</v>
      </c>
      <c r="B100" s="3965">
        <f>B98+1</f>
        <v>11</v>
      </c>
      <c r="C100" s="3966">
        <v>13</v>
      </c>
      <c r="D100" s="3967" t="s">
        <v>5636</v>
      </c>
      <c r="E100" s="3973" t="s">
        <v>1297</v>
      </c>
      <c r="F100" s="3969">
        <v>1</v>
      </c>
      <c r="G100" s="3969">
        <v>1</v>
      </c>
      <c r="H100" s="6178"/>
      <c r="I100" s="6179"/>
      <c r="J100" s="3800">
        <v>5</v>
      </c>
      <c r="K100" s="3801">
        <v>8</v>
      </c>
      <c r="L100" s="3844">
        <v>4</v>
      </c>
      <c r="M100" s="3803">
        <f t="shared" si="3"/>
        <v>40</v>
      </c>
      <c r="N100" s="3804">
        <f>F100*SUM(N101)</f>
        <v>40</v>
      </c>
      <c r="O100" s="3805"/>
      <c r="P100" s="3971"/>
      <c r="Q100" s="3806"/>
      <c r="R100" s="3807"/>
      <c r="S100" s="3808"/>
      <c r="T100" s="3809"/>
      <c r="U100" s="3810" t="s">
        <v>5637</v>
      </c>
      <c r="V100" s="3811"/>
      <c r="W100" s="3972"/>
      <c r="X100" s="3813" t="s">
        <v>5638</v>
      </c>
      <c r="Y100" s="3814" t="s">
        <v>5639</v>
      </c>
    </row>
    <row r="101" spans="1:25" s="3815" customFormat="1" ht="27" customHeight="1">
      <c r="A101" s="4133"/>
      <c r="B101" s="3992"/>
      <c r="C101" s="3993"/>
      <c r="D101" s="3994"/>
      <c r="E101" s="3995"/>
      <c r="F101" s="3996"/>
      <c r="G101" s="3996"/>
      <c r="H101" s="4125" t="s">
        <v>5299</v>
      </c>
      <c r="I101" s="4103" t="s">
        <v>5640</v>
      </c>
      <c r="J101" s="3821">
        <v>5</v>
      </c>
      <c r="K101" s="3822">
        <v>8</v>
      </c>
      <c r="L101" s="3942">
        <v>4</v>
      </c>
      <c r="M101" s="4091">
        <f t="shared" si="3"/>
        <v>40</v>
      </c>
      <c r="N101" s="4104">
        <f>SUM(M101)</f>
        <v>40</v>
      </c>
      <c r="O101" s="4096"/>
      <c r="P101" s="4126"/>
      <c r="Q101" s="4127"/>
      <c r="R101" s="4128"/>
      <c r="S101" s="4129"/>
      <c r="T101" s="4130"/>
      <c r="U101" s="3831" t="s">
        <v>5637</v>
      </c>
      <c r="V101" s="4131"/>
      <c r="W101" s="4132"/>
      <c r="X101" s="3813"/>
      <c r="Y101" s="3814"/>
    </row>
    <row r="102" spans="1:25" s="3815" customFormat="1" ht="27" customHeight="1">
      <c r="A102" s="3794" t="s">
        <v>5641</v>
      </c>
      <c r="B102" s="3965">
        <f>B100+1</f>
        <v>12</v>
      </c>
      <c r="C102" s="3966">
        <v>16</v>
      </c>
      <c r="D102" s="3967" t="s">
        <v>5642</v>
      </c>
      <c r="E102" s="3973" t="s">
        <v>5343</v>
      </c>
      <c r="F102" s="3969">
        <v>1</v>
      </c>
      <c r="G102" s="3969">
        <v>1</v>
      </c>
      <c r="H102" s="6178"/>
      <c r="I102" s="6179"/>
      <c r="J102" s="3800">
        <v>5</v>
      </c>
      <c r="K102" s="3801">
        <v>8</v>
      </c>
      <c r="L102" s="3844">
        <v>5</v>
      </c>
      <c r="M102" s="3974">
        <f t="shared" si="3"/>
        <v>40</v>
      </c>
      <c r="N102" s="3804">
        <f>F102*SUM(N103)</f>
        <v>40</v>
      </c>
      <c r="O102" s="3805"/>
      <c r="P102" s="3971"/>
      <c r="Q102" s="3806"/>
      <c r="R102" s="3807"/>
      <c r="S102" s="3808"/>
      <c r="T102" s="3809"/>
      <c r="U102" s="3810" t="s">
        <v>5509</v>
      </c>
      <c r="V102" s="3975" t="s">
        <v>5643</v>
      </c>
      <c r="W102" s="3972"/>
      <c r="X102" s="3813" t="s">
        <v>5641</v>
      </c>
      <c r="Y102" s="3814" t="s">
        <v>5644</v>
      </c>
    </row>
    <row r="103" spans="1:25" s="3815" customFormat="1" ht="27" customHeight="1">
      <c r="A103" s="3794"/>
      <c r="B103" s="3992"/>
      <c r="C103" s="3993"/>
      <c r="D103" s="3893" t="s">
        <v>5645</v>
      </c>
      <c r="E103" s="3995"/>
      <c r="F103" s="3996"/>
      <c r="G103" s="3996"/>
      <c r="H103" s="4125" t="s">
        <v>5299</v>
      </c>
      <c r="I103" s="4103" t="s">
        <v>5646</v>
      </c>
      <c r="J103" s="3821">
        <v>5</v>
      </c>
      <c r="K103" s="3822">
        <v>8</v>
      </c>
      <c r="L103" s="3942">
        <v>5</v>
      </c>
      <c r="M103" s="4091">
        <f t="shared" si="3"/>
        <v>40</v>
      </c>
      <c r="N103" s="4104">
        <f>SUM(M103)</f>
        <v>40</v>
      </c>
      <c r="O103" s="4096" t="s">
        <v>5647</v>
      </c>
      <c r="P103" s="4126"/>
      <c r="Q103" s="4127"/>
      <c r="R103" s="4128"/>
      <c r="S103" s="4129"/>
      <c r="T103" s="4130"/>
      <c r="U103" s="3831" t="s">
        <v>5509</v>
      </c>
      <c r="V103" s="4131"/>
      <c r="W103" s="4132" t="s">
        <v>5648</v>
      </c>
      <c r="X103" s="3813"/>
      <c r="Y103" s="3814"/>
    </row>
    <row r="104" spans="1:25" s="3815" customFormat="1" ht="27" customHeight="1">
      <c r="A104" s="3794" t="s">
        <v>5649</v>
      </c>
      <c r="B104" s="3965">
        <f>B102+1</f>
        <v>13</v>
      </c>
      <c r="C104" s="3966">
        <v>46</v>
      </c>
      <c r="D104" s="3967" t="s">
        <v>5650</v>
      </c>
      <c r="E104" s="3973" t="s">
        <v>1297</v>
      </c>
      <c r="F104" s="3969">
        <v>1</v>
      </c>
      <c r="G104" s="3969">
        <v>1</v>
      </c>
      <c r="H104" s="6178"/>
      <c r="I104" s="6179"/>
      <c r="J104" s="3800">
        <v>16</v>
      </c>
      <c r="K104" s="3801">
        <v>23</v>
      </c>
      <c r="L104" s="3844">
        <v>6</v>
      </c>
      <c r="M104" s="3803">
        <f t="shared" si="3"/>
        <v>368</v>
      </c>
      <c r="N104" s="3804">
        <f>F104*SUM(N105)</f>
        <v>368</v>
      </c>
      <c r="O104" s="3805"/>
      <c r="P104" s="3971"/>
      <c r="Q104" s="3806"/>
      <c r="R104" s="3807"/>
      <c r="S104" s="3808"/>
      <c r="T104" s="3809"/>
      <c r="U104" s="3810" t="s">
        <v>5651</v>
      </c>
      <c r="V104" s="3975" t="s">
        <v>5652</v>
      </c>
      <c r="W104" s="3972"/>
      <c r="X104" s="3813" t="s">
        <v>5649</v>
      </c>
      <c r="Y104" s="3814" t="s">
        <v>5653</v>
      </c>
    </row>
    <row r="105" spans="1:25" s="3815" customFormat="1" ht="27" customHeight="1">
      <c r="A105" s="3794"/>
      <c r="B105" s="3992"/>
      <c r="C105" s="3993"/>
      <c r="D105" s="3994"/>
      <c r="E105" s="3995"/>
      <c r="F105" s="3996"/>
      <c r="G105" s="3996"/>
      <c r="H105" s="4125" t="s">
        <v>5299</v>
      </c>
      <c r="I105" s="4103" t="s">
        <v>5654</v>
      </c>
      <c r="J105" s="3821">
        <v>16</v>
      </c>
      <c r="K105" s="3822">
        <v>23</v>
      </c>
      <c r="L105" s="3942">
        <v>6</v>
      </c>
      <c r="M105" s="4091">
        <f t="shared" si="3"/>
        <v>368</v>
      </c>
      <c r="N105" s="4104">
        <f>SUM(M105)</f>
        <v>368</v>
      </c>
      <c r="O105" s="4096" t="s">
        <v>5655</v>
      </c>
      <c r="P105" s="4126"/>
      <c r="Q105" s="4127"/>
      <c r="R105" s="4128"/>
      <c r="S105" s="4129"/>
      <c r="T105" s="4130"/>
      <c r="U105" s="3831" t="s">
        <v>5509</v>
      </c>
      <c r="V105" s="4131"/>
      <c r="W105" s="4132" t="s">
        <v>5656</v>
      </c>
      <c r="X105" s="3813"/>
      <c r="Y105" s="3814"/>
    </row>
    <row r="106" spans="1:25" s="3815" customFormat="1" ht="27" customHeight="1">
      <c r="A106" s="3794" t="s">
        <v>5657</v>
      </c>
      <c r="B106" s="3965">
        <f>B104+1</f>
        <v>14</v>
      </c>
      <c r="C106" s="3966">
        <v>27</v>
      </c>
      <c r="D106" s="3967" t="s">
        <v>5658</v>
      </c>
      <c r="E106" s="4134" t="s">
        <v>5310</v>
      </c>
      <c r="F106" s="3969">
        <v>1</v>
      </c>
      <c r="G106" s="3969">
        <v>1</v>
      </c>
      <c r="H106" s="6178"/>
      <c r="I106" s="6179"/>
      <c r="J106" s="3800">
        <v>9</v>
      </c>
      <c r="K106" s="3801">
        <v>10</v>
      </c>
      <c r="L106" s="3844">
        <v>3.6</v>
      </c>
      <c r="M106" s="3803">
        <f t="shared" si="3"/>
        <v>90</v>
      </c>
      <c r="N106" s="3804">
        <f>F106*SUM(N107)</f>
        <v>90</v>
      </c>
      <c r="O106" s="3805"/>
      <c r="P106" s="3971" t="s">
        <v>832</v>
      </c>
      <c r="Q106" s="3806"/>
      <c r="R106" s="3807"/>
      <c r="S106" s="3808"/>
      <c r="T106" s="3809"/>
      <c r="U106" s="3810"/>
      <c r="V106" s="3975" t="s">
        <v>5659</v>
      </c>
      <c r="W106" s="3972" t="s">
        <v>5660</v>
      </c>
      <c r="X106" s="3813" t="s">
        <v>5657</v>
      </c>
      <c r="Y106" s="3814" t="s">
        <v>5661</v>
      </c>
    </row>
    <row r="107" spans="1:25" s="3815" customFormat="1" ht="25.5" customHeight="1">
      <c r="A107" s="3794"/>
      <c r="B107" s="3816"/>
      <c r="C107" s="3817"/>
      <c r="D107" s="3893"/>
      <c r="E107" s="3819"/>
      <c r="F107" s="3820"/>
      <c r="G107" s="3820"/>
      <c r="H107" s="6190" t="s">
        <v>1719</v>
      </c>
      <c r="I107" s="4103" t="s">
        <v>5662</v>
      </c>
      <c r="J107" s="3821">
        <v>4.5</v>
      </c>
      <c r="K107" s="3822">
        <v>5</v>
      </c>
      <c r="L107" s="3942">
        <v>3.6</v>
      </c>
      <c r="M107" s="4091">
        <f t="shared" si="3"/>
        <v>22.5</v>
      </c>
      <c r="N107" s="6187">
        <f>SUM(M107:M112)</f>
        <v>90</v>
      </c>
      <c r="O107" s="4096"/>
      <c r="P107" s="4126"/>
      <c r="Q107" s="4127"/>
      <c r="R107" s="4128"/>
      <c r="S107" s="4129"/>
      <c r="T107" s="4130"/>
      <c r="U107" s="3831"/>
      <c r="V107" s="4131"/>
      <c r="W107" s="4135" t="s">
        <v>5663</v>
      </c>
      <c r="X107" s="3813"/>
      <c r="Y107" s="3814"/>
    </row>
    <row r="108" spans="1:25" s="3815" customFormat="1" ht="25.5" customHeight="1">
      <c r="A108" s="3794"/>
      <c r="B108" s="3816"/>
      <c r="C108" s="3817"/>
      <c r="D108" s="3893"/>
      <c r="E108" s="3819"/>
      <c r="F108" s="3820"/>
      <c r="G108" s="3820"/>
      <c r="H108" s="6191"/>
      <c r="I108" s="3894" t="s">
        <v>5664</v>
      </c>
      <c r="J108" s="3906">
        <v>4.5</v>
      </c>
      <c r="K108" s="3907">
        <v>5</v>
      </c>
      <c r="L108" s="3895">
        <v>3.6</v>
      </c>
      <c r="M108" s="4136">
        <f t="shared" si="3"/>
        <v>22.5</v>
      </c>
      <c r="N108" s="6188"/>
      <c r="O108" s="3981"/>
      <c r="P108" s="4137"/>
      <c r="Q108" s="4138"/>
      <c r="R108" s="4139"/>
      <c r="S108" s="4140"/>
      <c r="T108" s="4141"/>
      <c r="U108" s="3903"/>
      <c r="V108" s="4142"/>
      <c r="W108" s="4132"/>
      <c r="X108" s="3813"/>
      <c r="Y108" s="3814"/>
    </row>
    <row r="109" spans="1:25" s="3815" customFormat="1" ht="25.5" customHeight="1">
      <c r="A109" s="3794"/>
      <c r="B109" s="3816"/>
      <c r="C109" s="3817"/>
      <c r="D109" s="3893"/>
      <c r="E109" s="3819"/>
      <c r="F109" s="3820"/>
      <c r="G109" s="3820"/>
      <c r="H109" s="6191"/>
      <c r="I109" s="3894" t="s">
        <v>5665</v>
      </c>
      <c r="J109" s="3906">
        <v>4.5</v>
      </c>
      <c r="K109" s="3907">
        <v>5</v>
      </c>
      <c r="L109" s="3895">
        <v>3.6</v>
      </c>
      <c r="M109" s="4136">
        <f t="shared" si="3"/>
        <v>22.5</v>
      </c>
      <c r="N109" s="6188"/>
      <c r="O109" s="3981"/>
      <c r="P109" s="4137"/>
      <c r="Q109" s="4138"/>
      <c r="R109" s="4139"/>
      <c r="S109" s="4140"/>
      <c r="T109" s="4141"/>
      <c r="U109" s="3903"/>
      <c r="V109" s="4142"/>
      <c r="W109" s="4132"/>
      <c r="X109" s="3813"/>
      <c r="Y109" s="3814"/>
    </row>
    <row r="110" spans="1:25" s="3815" customFormat="1" ht="25.5" customHeight="1">
      <c r="A110" s="3794"/>
      <c r="B110" s="3816"/>
      <c r="C110" s="3817"/>
      <c r="D110" s="3893"/>
      <c r="E110" s="3819"/>
      <c r="F110" s="3820"/>
      <c r="G110" s="3820"/>
      <c r="H110" s="6191"/>
      <c r="I110" s="3894" t="s">
        <v>5666</v>
      </c>
      <c r="J110" s="3906">
        <v>2.5</v>
      </c>
      <c r="K110" s="3907">
        <v>5</v>
      </c>
      <c r="L110" s="3895">
        <v>3.6</v>
      </c>
      <c r="M110" s="4136">
        <f t="shared" si="3"/>
        <v>12.5</v>
      </c>
      <c r="N110" s="6188"/>
      <c r="O110" s="3981"/>
      <c r="P110" s="4137"/>
      <c r="Q110" s="4138"/>
      <c r="R110" s="4139"/>
      <c r="S110" s="4140"/>
      <c r="T110" s="4141"/>
      <c r="U110" s="3903"/>
      <c r="V110" s="4142"/>
      <c r="W110" s="4132"/>
      <c r="X110" s="3813"/>
      <c r="Y110" s="3814"/>
    </row>
    <row r="111" spans="1:25" s="3815" customFormat="1" ht="25.5" customHeight="1">
      <c r="A111" s="3794"/>
      <c r="B111" s="3816"/>
      <c r="C111" s="3817"/>
      <c r="D111" s="3893"/>
      <c r="E111" s="3819"/>
      <c r="F111" s="3820"/>
      <c r="G111" s="3820"/>
      <c r="H111" s="6191"/>
      <c r="I111" s="3894" t="s">
        <v>5558</v>
      </c>
      <c r="J111" s="3906">
        <v>2</v>
      </c>
      <c r="K111" s="3907">
        <v>3.5</v>
      </c>
      <c r="L111" s="3895">
        <v>3.6</v>
      </c>
      <c r="M111" s="4136">
        <f t="shared" si="3"/>
        <v>7</v>
      </c>
      <c r="N111" s="6188"/>
      <c r="O111" s="3981"/>
      <c r="P111" s="4137" t="s">
        <v>832</v>
      </c>
      <c r="Q111" s="4138"/>
      <c r="R111" s="4139"/>
      <c r="S111" s="4140"/>
      <c r="T111" s="4141"/>
      <c r="U111" s="3903"/>
      <c r="V111" s="4142"/>
      <c r="W111" s="4132"/>
      <c r="X111" s="3813"/>
      <c r="Y111" s="3814"/>
    </row>
    <row r="112" spans="1:25" s="3815" customFormat="1" ht="25.5" customHeight="1">
      <c r="A112" s="3794"/>
      <c r="B112" s="3816"/>
      <c r="C112" s="3817"/>
      <c r="D112" s="3893"/>
      <c r="E112" s="3819"/>
      <c r="F112" s="3820"/>
      <c r="G112" s="3820"/>
      <c r="H112" s="6194"/>
      <c r="I112" s="3922" t="s">
        <v>3451</v>
      </c>
      <c r="J112" s="3923">
        <v>1.5</v>
      </c>
      <c r="K112" s="3924">
        <v>2</v>
      </c>
      <c r="L112" s="3925">
        <v>3.6</v>
      </c>
      <c r="M112" s="4143">
        <f t="shared" si="3"/>
        <v>3</v>
      </c>
      <c r="N112" s="6189"/>
      <c r="O112" s="4100"/>
      <c r="P112" s="4144"/>
      <c r="Q112" s="4145"/>
      <c r="R112" s="4146"/>
      <c r="S112" s="4147"/>
      <c r="T112" s="4148"/>
      <c r="U112" s="3933"/>
      <c r="V112" s="4149"/>
      <c r="W112" s="4150"/>
      <c r="X112" s="3813"/>
      <c r="Y112" s="3814"/>
    </row>
    <row r="113" spans="1:25" s="3815" customFormat="1" ht="35.1" customHeight="1">
      <c r="A113" s="3794" t="s">
        <v>5667</v>
      </c>
      <c r="B113" s="3965">
        <f>B106+1</f>
        <v>15</v>
      </c>
      <c r="C113" s="3966">
        <v>29</v>
      </c>
      <c r="D113" s="3967" t="s">
        <v>5668</v>
      </c>
      <c r="E113" s="4134" t="s">
        <v>790</v>
      </c>
      <c r="F113" s="3969">
        <v>1</v>
      </c>
      <c r="G113" s="3969">
        <v>1</v>
      </c>
      <c r="H113" s="6178"/>
      <c r="I113" s="6179"/>
      <c r="J113" s="3800">
        <v>13</v>
      </c>
      <c r="K113" s="3801">
        <v>19.5</v>
      </c>
      <c r="L113" s="3844">
        <v>3.7</v>
      </c>
      <c r="M113" s="3803">
        <f t="shared" si="3"/>
        <v>253.5</v>
      </c>
      <c r="N113" s="3804">
        <f>M113*G113</f>
        <v>253.5</v>
      </c>
      <c r="O113" s="3805"/>
      <c r="P113" s="3976" t="s">
        <v>832</v>
      </c>
      <c r="Q113" s="3806"/>
      <c r="R113" s="3807"/>
      <c r="S113" s="3808"/>
      <c r="T113" s="3809"/>
      <c r="U113" s="3810"/>
      <c r="V113" s="3975" t="s">
        <v>5669</v>
      </c>
      <c r="W113" s="4151" t="s">
        <v>5670</v>
      </c>
      <c r="X113" s="3833" t="s">
        <v>5671</v>
      </c>
      <c r="Y113" s="3834" t="s">
        <v>5672</v>
      </c>
    </row>
    <row r="114" spans="1:25" s="3815" customFormat="1" ht="27" customHeight="1">
      <c r="A114" s="3794"/>
      <c r="B114" s="3816"/>
      <c r="C114" s="3817"/>
      <c r="D114" s="3893" t="s">
        <v>5673</v>
      </c>
      <c r="E114" s="4152"/>
      <c r="F114" s="3820"/>
      <c r="G114" s="3820"/>
      <c r="H114" s="6190" t="s">
        <v>1719</v>
      </c>
      <c r="I114" s="4103" t="s">
        <v>5674</v>
      </c>
      <c r="J114" s="3821">
        <v>3.5</v>
      </c>
      <c r="K114" s="3822">
        <v>5</v>
      </c>
      <c r="L114" s="3942">
        <v>3.7</v>
      </c>
      <c r="M114" s="4091">
        <f t="shared" si="3"/>
        <v>17.5</v>
      </c>
      <c r="N114" s="6187">
        <f>SUM(M114:M126)</f>
        <v>253.5</v>
      </c>
      <c r="O114" s="4105"/>
      <c r="P114" s="3978"/>
      <c r="Q114" s="3827"/>
      <c r="R114" s="3828"/>
      <c r="S114" s="3829" t="s">
        <v>5675</v>
      </c>
      <c r="T114" s="3830"/>
      <c r="U114" s="3831"/>
      <c r="V114" s="3832"/>
      <c r="W114" s="3812"/>
      <c r="X114" s="3833"/>
      <c r="Y114" s="3834"/>
    </row>
    <row r="115" spans="1:25" s="3815" customFormat="1" ht="27" customHeight="1">
      <c r="A115" s="3794"/>
      <c r="B115" s="3816"/>
      <c r="C115" s="3817"/>
      <c r="D115" s="3989"/>
      <c r="E115" s="3819"/>
      <c r="F115" s="3820"/>
      <c r="G115" s="3820"/>
      <c r="H115" s="6191"/>
      <c r="I115" s="3894" t="s">
        <v>5676</v>
      </c>
      <c r="J115" s="3906">
        <v>3</v>
      </c>
      <c r="K115" s="3907">
        <v>18</v>
      </c>
      <c r="L115" s="3895">
        <v>3.7</v>
      </c>
      <c r="M115" s="4136">
        <f t="shared" si="3"/>
        <v>54</v>
      </c>
      <c r="N115" s="6188"/>
      <c r="O115" s="3938"/>
      <c r="P115" s="3963"/>
      <c r="Q115" s="3899"/>
      <c r="R115" s="3900"/>
      <c r="S115" s="3901" t="s">
        <v>5675</v>
      </c>
      <c r="T115" s="3902"/>
      <c r="U115" s="3903"/>
      <c r="V115" s="3904"/>
      <c r="W115" s="3905"/>
      <c r="X115" s="3833"/>
      <c r="Y115" s="3834"/>
    </row>
    <row r="116" spans="1:25" s="3815" customFormat="1" ht="27" customHeight="1">
      <c r="A116" s="3794"/>
      <c r="B116" s="3816"/>
      <c r="C116" s="3817"/>
      <c r="D116" s="3989"/>
      <c r="E116" s="3819"/>
      <c r="F116" s="3820"/>
      <c r="G116" s="3820"/>
      <c r="H116" s="6191"/>
      <c r="I116" s="3894" t="s">
        <v>5554</v>
      </c>
      <c r="J116" s="3906">
        <v>2</v>
      </c>
      <c r="K116" s="3907">
        <v>5</v>
      </c>
      <c r="L116" s="3895">
        <v>3.7</v>
      </c>
      <c r="M116" s="4136">
        <f t="shared" si="3"/>
        <v>10</v>
      </c>
      <c r="N116" s="6188"/>
      <c r="O116" s="3938"/>
      <c r="P116" s="3963"/>
      <c r="Q116" s="3899"/>
      <c r="R116" s="3900"/>
      <c r="S116" s="3901" t="s">
        <v>5677</v>
      </c>
      <c r="T116" s="3902"/>
      <c r="U116" s="3903"/>
      <c r="V116" s="3904"/>
      <c r="W116" s="3905"/>
      <c r="X116" s="3833"/>
      <c r="Y116" s="3834"/>
    </row>
    <row r="117" spans="1:25" s="3815" customFormat="1" ht="27" customHeight="1">
      <c r="A117" s="3794"/>
      <c r="B117" s="3816"/>
      <c r="C117" s="3817"/>
      <c r="D117" s="3989"/>
      <c r="E117" s="3819"/>
      <c r="F117" s="3820"/>
      <c r="G117" s="3820"/>
      <c r="H117" s="6191"/>
      <c r="I117" s="3894" t="s">
        <v>5678</v>
      </c>
      <c r="J117" s="3906">
        <v>3.5</v>
      </c>
      <c r="K117" s="3907">
        <v>5</v>
      </c>
      <c r="L117" s="3895">
        <v>3.7</v>
      </c>
      <c r="M117" s="4136">
        <f t="shared" si="3"/>
        <v>17.5</v>
      </c>
      <c r="N117" s="6188"/>
      <c r="O117" s="3938"/>
      <c r="P117" s="3963"/>
      <c r="Q117" s="3899"/>
      <c r="R117" s="3900"/>
      <c r="S117" s="3901" t="s">
        <v>5677</v>
      </c>
      <c r="T117" s="3902"/>
      <c r="U117" s="3903"/>
      <c r="V117" s="3904"/>
      <c r="W117" s="3905"/>
      <c r="X117" s="3833"/>
      <c r="Y117" s="3834"/>
    </row>
    <row r="118" spans="1:25" s="3815" customFormat="1" ht="27" customHeight="1">
      <c r="A118" s="3794"/>
      <c r="B118" s="3816"/>
      <c r="C118" s="3817"/>
      <c r="D118" s="3989"/>
      <c r="E118" s="3819"/>
      <c r="F118" s="3820"/>
      <c r="G118" s="3820"/>
      <c r="H118" s="6191"/>
      <c r="I118" s="3894" t="s">
        <v>5679</v>
      </c>
      <c r="J118" s="3906">
        <v>3</v>
      </c>
      <c r="K118" s="3907">
        <v>5</v>
      </c>
      <c r="L118" s="3895">
        <v>3.7</v>
      </c>
      <c r="M118" s="4136">
        <f t="shared" si="3"/>
        <v>15</v>
      </c>
      <c r="N118" s="6188"/>
      <c r="O118" s="3938"/>
      <c r="P118" s="3963"/>
      <c r="Q118" s="3899"/>
      <c r="R118" s="3900"/>
      <c r="S118" s="3901" t="s">
        <v>5677</v>
      </c>
      <c r="T118" s="3902"/>
      <c r="U118" s="3903"/>
      <c r="V118" s="3904"/>
      <c r="W118" s="3905"/>
      <c r="X118" s="3833"/>
      <c r="Y118" s="3834"/>
    </row>
    <row r="119" spans="1:25" s="3815" customFormat="1" ht="27" customHeight="1">
      <c r="A119" s="3794"/>
      <c r="B119" s="3816"/>
      <c r="C119" s="3817"/>
      <c r="D119" s="3989"/>
      <c r="E119" s="3819"/>
      <c r="F119" s="3820"/>
      <c r="G119" s="3820"/>
      <c r="H119" s="6191"/>
      <c r="I119" s="3894" t="s">
        <v>5377</v>
      </c>
      <c r="J119" s="3906">
        <v>1</v>
      </c>
      <c r="K119" s="3907">
        <v>3</v>
      </c>
      <c r="L119" s="3895">
        <v>3.7</v>
      </c>
      <c r="M119" s="4136">
        <f t="shared" si="3"/>
        <v>3</v>
      </c>
      <c r="N119" s="6188"/>
      <c r="O119" s="3938"/>
      <c r="P119" s="3963"/>
      <c r="Q119" s="3899"/>
      <c r="R119" s="3900"/>
      <c r="S119" s="3901" t="s">
        <v>5677</v>
      </c>
      <c r="T119" s="3902"/>
      <c r="U119" s="3903"/>
      <c r="V119" s="3904"/>
      <c r="W119" s="3905"/>
      <c r="X119" s="3833"/>
      <c r="Y119" s="3834"/>
    </row>
    <row r="120" spans="1:25" s="3815" customFormat="1" ht="27" customHeight="1">
      <c r="A120" s="3794"/>
      <c r="B120" s="3816"/>
      <c r="C120" s="3817"/>
      <c r="D120" s="3989"/>
      <c r="E120" s="3819"/>
      <c r="F120" s="3820"/>
      <c r="G120" s="3820"/>
      <c r="H120" s="6191"/>
      <c r="I120" s="3894" t="s">
        <v>5680</v>
      </c>
      <c r="J120" s="3906">
        <v>5</v>
      </c>
      <c r="K120" s="3907">
        <v>7.5</v>
      </c>
      <c r="L120" s="3895">
        <v>3.7</v>
      </c>
      <c r="M120" s="4136">
        <f t="shared" si="3"/>
        <v>37.5</v>
      </c>
      <c r="N120" s="6188"/>
      <c r="O120" s="3938"/>
      <c r="P120" s="3963"/>
      <c r="Q120" s="3899"/>
      <c r="R120" s="3900"/>
      <c r="S120" s="3901" t="s">
        <v>5675</v>
      </c>
      <c r="T120" s="3902"/>
      <c r="U120" s="3903"/>
      <c r="V120" s="3904"/>
      <c r="W120" s="3905"/>
      <c r="X120" s="3833"/>
      <c r="Y120" s="3834"/>
    </row>
    <row r="121" spans="1:25" s="3815" customFormat="1" ht="27" customHeight="1">
      <c r="A121" s="3794"/>
      <c r="B121" s="3816"/>
      <c r="C121" s="3817"/>
      <c r="D121" s="3989"/>
      <c r="E121" s="3819"/>
      <c r="F121" s="3820"/>
      <c r="G121" s="3820"/>
      <c r="H121" s="6191"/>
      <c r="I121" s="3894" t="s">
        <v>5681</v>
      </c>
      <c r="J121" s="3906">
        <v>3.5</v>
      </c>
      <c r="K121" s="3907">
        <v>5</v>
      </c>
      <c r="L121" s="3895">
        <v>3.7</v>
      </c>
      <c r="M121" s="4136">
        <f t="shared" si="3"/>
        <v>17.5</v>
      </c>
      <c r="N121" s="6188"/>
      <c r="O121" s="3938"/>
      <c r="P121" s="3963"/>
      <c r="Q121" s="3899"/>
      <c r="R121" s="3900"/>
      <c r="S121" s="3901" t="s">
        <v>5675</v>
      </c>
      <c r="T121" s="3902"/>
      <c r="U121" s="3903"/>
      <c r="V121" s="3904"/>
      <c r="W121" s="3905"/>
      <c r="X121" s="3833"/>
      <c r="Y121" s="3834"/>
    </row>
    <row r="122" spans="1:25" s="3815" customFormat="1" ht="27" customHeight="1">
      <c r="A122" s="3794"/>
      <c r="B122" s="3816"/>
      <c r="C122" s="3817"/>
      <c r="D122" s="3989"/>
      <c r="E122" s="3819"/>
      <c r="F122" s="3820"/>
      <c r="G122" s="3820"/>
      <c r="H122" s="6191"/>
      <c r="I122" s="3894" t="s">
        <v>5682</v>
      </c>
      <c r="J122" s="3906">
        <v>3.5</v>
      </c>
      <c r="K122" s="3907">
        <v>5</v>
      </c>
      <c r="L122" s="3895">
        <v>3.7</v>
      </c>
      <c r="M122" s="4136">
        <f t="shared" si="3"/>
        <v>17.5</v>
      </c>
      <c r="N122" s="6188"/>
      <c r="O122" s="3938"/>
      <c r="P122" s="3963"/>
      <c r="Q122" s="3899"/>
      <c r="R122" s="3900"/>
      <c r="S122" s="3901" t="s">
        <v>5677</v>
      </c>
      <c r="T122" s="3902"/>
      <c r="U122" s="3903"/>
      <c r="V122" s="3904"/>
      <c r="W122" s="3905"/>
      <c r="X122" s="3833"/>
      <c r="Y122" s="3834"/>
    </row>
    <row r="123" spans="1:25" s="3815" customFormat="1" ht="27" customHeight="1">
      <c r="A123" s="3794"/>
      <c r="B123" s="3816"/>
      <c r="C123" s="3817"/>
      <c r="D123" s="3989"/>
      <c r="E123" s="3819"/>
      <c r="F123" s="3820"/>
      <c r="G123" s="3820"/>
      <c r="H123" s="6191"/>
      <c r="I123" s="3894" t="s">
        <v>5683</v>
      </c>
      <c r="J123" s="3906">
        <v>3</v>
      </c>
      <c r="K123" s="3907">
        <v>5</v>
      </c>
      <c r="L123" s="3895">
        <v>3.7</v>
      </c>
      <c r="M123" s="4136">
        <f>J123*K123</f>
        <v>15</v>
      </c>
      <c r="N123" s="6188"/>
      <c r="O123" s="3938"/>
      <c r="P123" s="3963"/>
      <c r="Q123" s="3899"/>
      <c r="R123" s="3900"/>
      <c r="S123" s="3901"/>
      <c r="T123" s="3902"/>
      <c r="U123" s="3903"/>
      <c r="V123" s="3904"/>
      <c r="W123" s="3905"/>
      <c r="X123" s="3833"/>
      <c r="Y123" s="3834"/>
    </row>
    <row r="124" spans="1:25" s="3815" customFormat="1" ht="27" customHeight="1">
      <c r="A124" s="3794"/>
      <c r="B124" s="3816"/>
      <c r="C124" s="3817"/>
      <c r="D124" s="3989"/>
      <c r="E124" s="3819"/>
      <c r="F124" s="3820"/>
      <c r="G124" s="3820"/>
      <c r="H124" s="6191"/>
      <c r="I124" s="3894" t="s">
        <v>3733</v>
      </c>
      <c r="J124" s="3906">
        <v>3</v>
      </c>
      <c r="K124" s="3907">
        <v>8</v>
      </c>
      <c r="L124" s="3895">
        <v>3.7</v>
      </c>
      <c r="M124" s="4136">
        <f t="shared" si="3"/>
        <v>24</v>
      </c>
      <c r="N124" s="6188"/>
      <c r="O124" s="3938"/>
      <c r="P124" s="3963"/>
      <c r="Q124" s="3899"/>
      <c r="R124" s="3900"/>
      <c r="S124" s="3901" t="s">
        <v>5675</v>
      </c>
      <c r="T124" s="3902"/>
      <c r="U124" s="3903" t="s">
        <v>5684</v>
      </c>
      <c r="V124" s="3904"/>
      <c r="W124" s="3905" t="s">
        <v>5685</v>
      </c>
      <c r="X124" s="3833"/>
      <c r="Y124" s="3834"/>
    </row>
    <row r="125" spans="1:25" s="3815" customFormat="1" ht="27" customHeight="1">
      <c r="A125" s="3794"/>
      <c r="B125" s="3816"/>
      <c r="C125" s="3817"/>
      <c r="D125" s="3989"/>
      <c r="E125" s="3819"/>
      <c r="F125" s="3820"/>
      <c r="G125" s="3820"/>
      <c r="H125" s="6191"/>
      <c r="I125" s="3894" t="s">
        <v>5686</v>
      </c>
      <c r="J125" s="6192" t="s">
        <v>5687</v>
      </c>
      <c r="K125" s="6193"/>
      <c r="L125" s="3895">
        <v>3.7</v>
      </c>
      <c r="M125" s="4136">
        <f>(3.5*4)-(1*1.5)</f>
        <v>12.5</v>
      </c>
      <c r="N125" s="6188"/>
      <c r="O125" s="3938"/>
      <c r="P125" s="3963" t="s">
        <v>5549</v>
      </c>
      <c r="Q125" s="3899"/>
      <c r="R125" s="3900"/>
      <c r="S125" s="3901" t="s">
        <v>5688</v>
      </c>
      <c r="T125" s="3902"/>
      <c r="U125" s="3903"/>
      <c r="V125" s="3904"/>
      <c r="W125" s="3905"/>
      <c r="X125" s="3833"/>
      <c r="Y125" s="3834"/>
    </row>
    <row r="126" spans="1:25" s="3815" customFormat="1" ht="27" customHeight="1">
      <c r="A126" s="3794"/>
      <c r="B126" s="3816"/>
      <c r="C126" s="3817"/>
      <c r="D126" s="3989"/>
      <c r="E126" s="3819"/>
      <c r="F126" s="3820"/>
      <c r="G126" s="3820"/>
      <c r="H126" s="6191"/>
      <c r="I126" s="3894" t="s">
        <v>5689</v>
      </c>
      <c r="J126" s="6192" t="s">
        <v>5690</v>
      </c>
      <c r="K126" s="6193"/>
      <c r="L126" s="3895">
        <v>3.7</v>
      </c>
      <c r="M126" s="4136">
        <f>(3.5*4)-(1*1.5)</f>
        <v>12.5</v>
      </c>
      <c r="N126" s="6188"/>
      <c r="O126" s="3938"/>
      <c r="P126" s="3963" t="s">
        <v>5549</v>
      </c>
      <c r="Q126" s="3899"/>
      <c r="R126" s="3900"/>
      <c r="S126" s="3901" t="s">
        <v>5536</v>
      </c>
      <c r="T126" s="3902"/>
      <c r="U126" s="3903"/>
      <c r="V126" s="3904"/>
      <c r="W126" s="3905"/>
      <c r="X126" s="3833"/>
      <c r="Y126" s="3834"/>
    </row>
    <row r="127" spans="1:25" s="4155" customFormat="1" ht="39.950000000000003" customHeight="1">
      <c r="A127" s="4153" t="s">
        <v>5691</v>
      </c>
      <c r="B127" s="3965">
        <f>B113+1</f>
        <v>16</v>
      </c>
      <c r="C127" s="3966">
        <v>55</v>
      </c>
      <c r="D127" s="3967" t="s">
        <v>5692</v>
      </c>
      <c r="E127" s="4154" t="s">
        <v>5381</v>
      </c>
      <c r="F127" s="3969">
        <v>1</v>
      </c>
      <c r="G127" s="3969">
        <v>1</v>
      </c>
      <c r="H127" s="6178" t="s">
        <v>5299</v>
      </c>
      <c r="I127" s="6179"/>
      <c r="J127" s="3800">
        <v>5</v>
      </c>
      <c r="K127" s="3801">
        <v>10</v>
      </c>
      <c r="L127" s="3844">
        <v>4.5</v>
      </c>
      <c r="M127" s="3974">
        <f t="shared" ref="M127:M140" si="4">J127*K127</f>
        <v>50</v>
      </c>
      <c r="N127" s="3804">
        <f>M127*F127</f>
        <v>50</v>
      </c>
      <c r="O127" s="3805"/>
      <c r="P127" s="3976"/>
      <c r="Q127" s="3806"/>
      <c r="R127" s="3807"/>
      <c r="S127" s="3808"/>
      <c r="T127" s="3809"/>
      <c r="U127" s="3810"/>
      <c r="V127" s="3975" t="s">
        <v>5693</v>
      </c>
      <c r="W127" s="3972" t="s">
        <v>5694</v>
      </c>
      <c r="X127" s="3813" t="s">
        <v>5691</v>
      </c>
      <c r="Y127" s="3814" t="s">
        <v>1297</v>
      </c>
    </row>
    <row r="128" spans="1:25" s="4155" customFormat="1" ht="81.75" customHeight="1">
      <c r="A128" s="4153" t="s">
        <v>5695</v>
      </c>
      <c r="B128" s="4156" t="s">
        <v>5696</v>
      </c>
      <c r="C128" s="3966">
        <v>57</v>
      </c>
      <c r="D128" s="3967" t="s">
        <v>5697</v>
      </c>
      <c r="E128" s="4154"/>
      <c r="F128" s="3969">
        <v>1</v>
      </c>
      <c r="G128" s="3969">
        <v>1</v>
      </c>
      <c r="H128" s="6178" t="s">
        <v>1719</v>
      </c>
      <c r="I128" s="6179"/>
      <c r="J128" s="3800">
        <v>5</v>
      </c>
      <c r="K128" s="3801">
        <v>9</v>
      </c>
      <c r="L128" s="3844">
        <v>3.6</v>
      </c>
      <c r="M128" s="3974">
        <f t="shared" si="4"/>
        <v>45</v>
      </c>
      <c r="N128" s="3804">
        <f>M128*F128</f>
        <v>45</v>
      </c>
      <c r="O128" s="3805"/>
      <c r="P128" s="3976"/>
      <c r="Q128" s="3806"/>
      <c r="R128" s="3807"/>
      <c r="S128" s="3808"/>
      <c r="T128" s="3809"/>
      <c r="U128" s="3810" t="s">
        <v>5698</v>
      </c>
      <c r="V128" s="3975" t="s">
        <v>5693</v>
      </c>
      <c r="W128" s="3972" t="s">
        <v>5699</v>
      </c>
      <c r="X128" s="3813" t="s">
        <v>5691</v>
      </c>
      <c r="Y128" s="3814" t="s">
        <v>5343</v>
      </c>
    </row>
    <row r="129" spans="1:25" s="4155" customFormat="1" ht="27" customHeight="1">
      <c r="A129" s="4153" t="s">
        <v>5700</v>
      </c>
      <c r="B129" s="3965">
        <f>B127+1</f>
        <v>17</v>
      </c>
      <c r="C129" s="3966">
        <v>28</v>
      </c>
      <c r="D129" s="3967" t="s">
        <v>5701</v>
      </c>
      <c r="E129" s="4154" t="s">
        <v>1297</v>
      </c>
      <c r="F129" s="3969">
        <v>1</v>
      </c>
      <c r="G129" s="3969">
        <v>1</v>
      </c>
      <c r="H129" s="6178" t="s">
        <v>5299</v>
      </c>
      <c r="I129" s="6179"/>
      <c r="J129" s="3800">
        <v>10.4</v>
      </c>
      <c r="K129" s="3801">
        <v>27</v>
      </c>
      <c r="L129" s="3844">
        <v>3</v>
      </c>
      <c r="M129" s="3803">
        <f t="shared" si="4"/>
        <v>280.8</v>
      </c>
      <c r="N129" s="3804">
        <f>M129*F129</f>
        <v>280.8</v>
      </c>
      <c r="O129" s="3805"/>
      <c r="P129" s="3971"/>
      <c r="Q129" s="3806"/>
      <c r="R129" s="3807"/>
      <c r="S129" s="3808"/>
      <c r="T129" s="3809"/>
      <c r="U129" s="3810"/>
      <c r="V129" s="3975" t="s">
        <v>5702</v>
      </c>
      <c r="W129" s="3972" t="s">
        <v>5703</v>
      </c>
      <c r="X129" s="3813" t="s">
        <v>5704</v>
      </c>
      <c r="Y129" s="3814" t="s">
        <v>5705</v>
      </c>
    </row>
    <row r="130" spans="1:25" s="3815" customFormat="1" ht="27" customHeight="1">
      <c r="A130" s="3794" t="s">
        <v>5706</v>
      </c>
      <c r="B130" s="3965">
        <f>B129+1</f>
        <v>18</v>
      </c>
      <c r="C130" s="3969">
        <v>56</v>
      </c>
      <c r="D130" s="3967" t="s">
        <v>5707</v>
      </c>
      <c r="E130" s="3973" t="s">
        <v>5381</v>
      </c>
      <c r="F130" s="3969">
        <v>2</v>
      </c>
      <c r="G130" s="3969">
        <v>2</v>
      </c>
      <c r="H130" s="6185"/>
      <c r="I130" s="6186"/>
      <c r="J130" s="3800">
        <v>2</v>
      </c>
      <c r="K130" s="3801">
        <v>2.7</v>
      </c>
      <c r="L130" s="3844">
        <v>5.8</v>
      </c>
      <c r="M130" s="3803">
        <f t="shared" si="4"/>
        <v>5.4</v>
      </c>
      <c r="N130" s="3804">
        <f>F130*SUM(N131:N132)</f>
        <v>10.8</v>
      </c>
      <c r="O130" s="3970"/>
      <c r="P130" s="3971"/>
      <c r="Q130" s="3806"/>
      <c r="R130" s="3807"/>
      <c r="S130" s="3808"/>
      <c r="T130" s="3809"/>
      <c r="U130" s="3810"/>
      <c r="V130" s="3975" t="s">
        <v>5652</v>
      </c>
      <c r="W130" s="3972"/>
      <c r="X130" s="3813" t="s">
        <v>5706</v>
      </c>
      <c r="Y130" s="3814" t="s">
        <v>3064</v>
      </c>
    </row>
    <row r="131" spans="1:25" s="3815" customFormat="1" ht="27" customHeight="1">
      <c r="A131" s="3794"/>
      <c r="B131" s="3816"/>
      <c r="C131" s="3820"/>
      <c r="D131" s="3893"/>
      <c r="E131" s="3819"/>
      <c r="F131" s="3820"/>
      <c r="G131" s="3820"/>
      <c r="H131" s="4157" t="s">
        <v>5299</v>
      </c>
      <c r="I131" s="4158" t="s">
        <v>5482</v>
      </c>
      <c r="J131" s="4159">
        <v>2</v>
      </c>
      <c r="K131" s="4160">
        <v>1.5</v>
      </c>
      <c r="L131" s="4161">
        <v>3.8</v>
      </c>
      <c r="M131" s="4162">
        <f t="shared" si="4"/>
        <v>3</v>
      </c>
      <c r="N131" s="4163">
        <f>M131</f>
        <v>3</v>
      </c>
      <c r="O131" s="4164"/>
      <c r="P131" s="4165"/>
      <c r="Q131" s="4166"/>
      <c r="R131" s="4167"/>
      <c r="S131" s="4168"/>
      <c r="T131" s="4169"/>
      <c r="U131" s="4170"/>
      <c r="V131" s="4171"/>
      <c r="W131" s="4172"/>
      <c r="X131" s="3833"/>
      <c r="Y131" s="3834"/>
    </row>
    <row r="132" spans="1:25" s="3815" customFormat="1" ht="27" customHeight="1">
      <c r="A132" s="3794"/>
      <c r="B132" s="3992"/>
      <c r="C132" s="3996"/>
      <c r="D132" s="3994"/>
      <c r="E132" s="3995"/>
      <c r="F132" s="3996"/>
      <c r="G132" s="3996"/>
      <c r="H132" s="4173" t="s">
        <v>5708</v>
      </c>
      <c r="I132" s="3997" t="s">
        <v>1328</v>
      </c>
      <c r="J132" s="4159">
        <v>2</v>
      </c>
      <c r="K132" s="4160">
        <v>1.2</v>
      </c>
      <c r="L132" s="4161">
        <v>5.8</v>
      </c>
      <c r="M132" s="4162">
        <f t="shared" si="4"/>
        <v>2.4</v>
      </c>
      <c r="N132" s="4163">
        <f>M132</f>
        <v>2.4</v>
      </c>
      <c r="O132" s="4164"/>
      <c r="P132" s="4165"/>
      <c r="Q132" s="4166"/>
      <c r="R132" s="4167"/>
      <c r="S132" s="4168"/>
      <c r="T132" s="4169"/>
      <c r="U132" s="4170"/>
      <c r="V132" s="4171"/>
      <c r="W132" s="4172"/>
      <c r="X132" s="3833"/>
      <c r="Y132" s="3834"/>
    </row>
    <row r="133" spans="1:25" s="3815" customFormat="1" ht="27" customHeight="1">
      <c r="A133" s="3794" t="s">
        <v>5709</v>
      </c>
      <c r="B133" s="3965">
        <f>B130+1</f>
        <v>19</v>
      </c>
      <c r="C133" s="3966">
        <v>18</v>
      </c>
      <c r="D133" s="3967" t="s">
        <v>5710</v>
      </c>
      <c r="E133" s="3968" t="s">
        <v>1297</v>
      </c>
      <c r="F133" s="3969">
        <v>1</v>
      </c>
      <c r="G133" s="3969">
        <v>1</v>
      </c>
      <c r="H133" s="6178" t="s">
        <v>5233</v>
      </c>
      <c r="I133" s="6179"/>
      <c r="J133" s="3800">
        <v>11</v>
      </c>
      <c r="K133" s="3801">
        <v>9</v>
      </c>
      <c r="L133" s="3844">
        <v>5</v>
      </c>
      <c r="M133" s="3974">
        <f t="shared" si="4"/>
        <v>99</v>
      </c>
      <c r="N133" s="3804">
        <f>M133*F133</f>
        <v>99</v>
      </c>
      <c r="O133" s="3970"/>
      <c r="P133" s="3971"/>
      <c r="Q133" s="3806"/>
      <c r="R133" s="3807"/>
      <c r="S133" s="3808"/>
      <c r="T133" s="3809"/>
      <c r="U133" s="3810" t="s">
        <v>5711</v>
      </c>
      <c r="V133" s="3975" t="s">
        <v>5712</v>
      </c>
      <c r="W133" s="3972" t="s">
        <v>5713</v>
      </c>
      <c r="X133" s="3813" t="s">
        <v>5714</v>
      </c>
      <c r="Y133" s="3814" t="s">
        <v>5715</v>
      </c>
    </row>
    <row r="134" spans="1:25" s="3815" customFormat="1" ht="27" customHeight="1">
      <c r="A134" s="3794" t="s">
        <v>5716</v>
      </c>
      <c r="B134" s="3965">
        <f t="shared" ref="B134:B142" si="5">B133+1</f>
        <v>20</v>
      </c>
      <c r="C134" s="3966">
        <v>36</v>
      </c>
      <c r="D134" s="3967" t="s">
        <v>5717</v>
      </c>
      <c r="E134" s="3968" t="s">
        <v>1354</v>
      </c>
      <c r="F134" s="3969">
        <v>1</v>
      </c>
      <c r="G134" s="3969">
        <v>1</v>
      </c>
      <c r="H134" s="6178" t="s">
        <v>1719</v>
      </c>
      <c r="I134" s="6179"/>
      <c r="J134" s="4174">
        <v>15</v>
      </c>
      <c r="K134" s="4175">
        <v>7.3</v>
      </c>
      <c r="L134" s="3802">
        <v>5</v>
      </c>
      <c r="M134" s="3803">
        <f t="shared" si="4"/>
        <v>109.5</v>
      </c>
      <c r="N134" s="3804">
        <f>SUM(M134)</f>
        <v>109.5</v>
      </c>
      <c r="O134" s="4176" t="s">
        <v>5647</v>
      </c>
      <c r="P134" s="3971"/>
      <c r="Q134" s="3806"/>
      <c r="R134" s="3807"/>
      <c r="S134" s="3808"/>
      <c r="T134" s="3809"/>
      <c r="U134" s="3810" t="s">
        <v>5651</v>
      </c>
      <c r="V134" s="3811"/>
      <c r="W134" s="4177" t="s">
        <v>5648</v>
      </c>
      <c r="X134" s="3813" t="s">
        <v>5716</v>
      </c>
      <c r="Y134" s="3814" t="s">
        <v>5718</v>
      </c>
    </row>
    <row r="135" spans="1:25" s="3815" customFormat="1" ht="27" customHeight="1">
      <c r="A135" s="3794" t="s">
        <v>5719</v>
      </c>
      <c r="B135" s="3965">
        <f t="shared" si="5"/>
        <v>21</v>
      </c>
      <c r="C135" s="4178">
        <v>48</v>
      </c>
      <c r="D135" s="4179" t="s">
        <v>5720</v>
      </c>
      <c r="E135" s="4180" t="s">
        <v>5343</v>
      </c>
      <c r="F135" s="4180">
        <v>1</v>
      </c>
      <c r="G135" s="4180">
        <v>1</v>
      </c>
      <c r="H135" s="6178" t="s">
        <v>1719</v>
      </c>
      <c r="I135" s="6179"/>
      <c r="J135" s="3800">
        <v>5</v>
      </c>
      <c r="K135" s="3801">
        <v>17</v>
      </c>
      <c r="L135" s="3844">
        <v>5</v>
      </c>
      <c r="M135" s="3974">
        <f t="shared" si="4"/>
        <v>85</v>
      </c>
      <c r="N135" s="3804">
        <f t="shared" ref="N135:N140" si="6">M135*F135</f>
        <v>85</v>
      </c>
      <c r="O135" s="3805" t="s">
        <v>5721</v>
      </c>
      <c r="P135" s="4181"/>
      <c r="Q135" s="4182"/>
      <c r="R135" s="4183"/>
      <c r="S135" s="4180"/>
      <c r="T135" s="4178"/>
      <c r="U135" s="4184" t="s">
        <v>5722</v>
      </c>
      <c r="V135" s="3975" t="s">
        <v>5630</v>
      </c>
      <c r="W135" s="3972" t="s">
        <v>5723</v>
      </c>
      <c r="X135" s="3813" t="s">
        <v>5724</v>
      </c>
      <c r="Y135" s="3814" t="s">
        <v>5725</v>
      </c>
    </row>
    <row r="136" spans="1:25" s="3815" customFormat="1" ht="27" customHeight="1">
      <c r="A136" s="3794" t="s">
        <v>5726</v>
      </c>
      <c r="B136" s="3965">
        <f t="shared" si="5"/>
        <v>22</v>
      </c>
      <c r="C136" s="3966">
        <v>23</v>
      </c>
      <c r="D136" s="3967" t="s">
        <v>5727</v>
      </c>
      <c r="E136" s="4154" t="s">
        <v>5381</v>
      </c>
      <c r="F136" s="3969">
        <v>1</v>
      </c>
      <c r="G136" s="3969">
        <v>1</v>
      </c>
      <c r="H136" s="6178" t="s">
        <v>5233</v>
      </c>
      <c r="I136" s="6179"/>
      <c r="J136" s="3800">
        <v>20</v>
      </c>
      <c r="K136" s="3801">
        <v>10</v>
      </c>
      <c r="L136" s="3844">
        <v>6</v>
      </c>
      <c r="M136" s="3974">
        <f t="shared" si="4"/>
        <v>200</v>
      </c>
      <c r="N136" s="3804">
        <f t="shared" si="6"/>
        <v>200</v>
      </c>
      <c r="O136" s="3805" t="s">
        <v>5655</v>
      </c>
      <c r="P136" s="3971"/>
      <c r="Q136" s="3806"/>
      <c r="R136" s="3807"/>
      <c r="S136" s="3808"/>
      <c r="T136" s="3809"/>
      <c r="U136" s="3810" t="s">
        <v>5728</v>
      </c>
      <c r="V136" s="3811"/>
      <c r="W136" s="3972" t="s">
        <v>5729</v>
      </c>
      <c r="X136" s="3813" t="s">
        <v>5726</v>
      </c>
      <c r="Y136" s="3814" t="s">
        <v>5730</v>
      </c>
    </row>
    <row r="137" spans="1:25" s="3815" customFormat="1" ht="27" customHeight="1">
      <c r="A137" s="3794" t="s">
        <v>5731</v>
      </c>
      <c r="B137" s="3965">
        <f t="shared" si="5"/>
        <v>23</v>
      </c>
      <c r="C137" s="3966">
        <v>41</v>
      </c>
      <c r="D137" s="3967" t="s">
        <v>5402</v>
      </c>
      <c r="E137" s="4154" t="s">
        <v>5381</v>
      </c>
      <c r="F137" s="3969">
        <v>1</v>
      </c>
      <c r="G137" s="3969">
        <v>1</v>
      </c>
      <c r="H137" s="6178" t="s">
        <v>5299</v>
      </c>
      <c r="I137" s="6179"/>
      <c r="J137" s="3800">
        <v>5</v>
      </c>
      <c r="K137" s="3801">
        <v>3</v>
      </c>
      <c r="L137" s="3844">
        <v>4</v>
      </c>
      <c r="M137" s="3844">
        <f t="shared" si="4"/>
        <v>15</v>
      </c>
      <c r="N137" s="4185">
        <f t="shared" si="6"/>
        <v>15</v>
      </c>
      <c r="O137" s="4084"/>
      <c r="P137" s="4186"/>
      <c r="Q137" s="4187"/>
      <c r="R137" s="4188"/>
      <c r="S137" s="4189"/>
      <c r="T137" s="4190"/>
      <c r="U137" s="3810" t="s">
        <v>5637</v>
      </c>
      <c r="V137" s="4191"/>
      <c r="W137" s="3972"/>
      <c r="X137" s="3813" t="s">
        <v>5732</v>
      </c>
      <c r="Y137" s="3814" t="s">
        <v>5633</v>
      </c>
    </row>
    <row r="138" spans="1:25" s="3815" customFormat="1" ht="39.950000000000003" customHeight="1">
      <c r="A138" s="3794" t="s">
        <v>5733</v>
      </c>
      <c r="B138" s="3965">
        <f t="shared" si="5"/>
        <v>24</v>
      </c>
      <c r="C138" s="4178">
        <v>45</v>
      </c>
      <c r="D138" s="4179" t="s">
        <v>5734</v>
      </c>
      <c r="E138" s="4154" t="s">
        <v>5609</v>
      </c>
      <c r="F138" s="4180">
        <v>1</v>
      </c>
      <c r="G138" s="4180">
        <v>1</v>
      </c>
      <c r="H138" s="6178" t="s">
        <v>5299</v>
      </c>
      <c r="I138" s="6179"/>
      <c r="J138" s="3800">
        <v>8</v>
      </c>
      <c r="K138" s="3801">
        <v>6</v>
      </c>
      <c r="L138" s="3844">
        <v>5.5</v>
      </c>
      <c r="M138" s="3974">
        <f t="shared" si="4"/>
        <v>48</v>
      </c>
      <c r="N138" s="3804">
        <f t="shared" si="6"/>
        <v>48</v>
      </c>
      <c r="O138" s="4192"/>
      <c r="P138" s="3971"/>
      <c r="Q138" s="3806"/>
      <c r="R138" s="3807"/>
      <c r="S138" s="3808"/>
      <c r="T138" s="3809"/>
      <c r="U138" s="3810" t="s">
        <v>5570</v>
      </c>
      <c r="V138" s="3811"/>
      <c r="W138" s="3972"/>
      <c r="X138" s="3813" t="s">
        <v>5735</v>
      </c>
      <c r="Y138" s="3814" t="s">
        <v>5736</v>
      </c>
    </row>
    <row r="139" spans="1:25" s="3815" customFormat="1" ht="27" customHeight="1">
      <c r="A139" s="3794" t="s">
        <v>5737</v>
      </c>
      <c r="B139" s="3965">
        <f t="shared" si="5"/>
        <v>25</v>
      </c>
      <c r="C139" s="4178">
        <v>42</v>
      </c>
      <c r="D139" s="4179" t="s">
        <v>5738</v>
      </c>
      <c r="E139" s="4154" t="s">
        <v>5381</v>
      </c>
      <c r="F139" s="4180">
        <v>1</v>
      </c>
      <c r="G139" s="4180">
        <v>1</v>
      </c>
      <c r="H139" s="6178" t="s">
        <v>5739</v>
      </c>
      <c r="I139" s="6179"/>
      <c r="J139" s="3800">
        <v>14.5</v>
      </c>
      <c r="K139" s="3801">
        <v>8.5</v>
      </c>
      <c r="L139" s="3844">
        <v>4</v>
      </c>
      <c r="M139" s="3974">
        <f t="shared" si="4"/>
        <v>123.25</v>
      </c>
      <c r="N139" s="3804">
        <f t="shared" si="6"/>
        <v>123.25</v>
      </c>
      <c r="O139" s="4192"/>
      <c r="P139" s="3971"/>
      <c r="Q139" s="3806"/>
      <c r="R139" s="3807"/>
      <c r="S139" s="3808"/>
      <c r="T139" s="3809"/>
      <c r="U139" s="4193" t="s">
        <v>5570</v>
      </c>
      <c r="V139" s="3811"/>
      <c r="W139" s="3972" t="s">
        <v>5740</v>
      </c>
      <c r="X139" s="3813" t="s">
        <v>5741</v>
      </c>
      <c r="Y139" s="3814" t="s">
        <v>5742</v>
      </c>
    </row>
    <row r="140" spans="1:25" s="4155" customFormat="1" ht="39" customHeight="1">
      <c r="A140" s="4153" t="s">
        <v>5743</v>
      </c>
      <c r="B140" s="3965">
        <f t="shared" si="5"/>
        <v>26</v>
      </c>
      <c r="C140" s="4178">
        <v>51</v>
      </c>
      <c r="D140" s="4179" t="s">
        <v>5744</v>
      </c>
      <c r="E140" s="4154" t="s">
        <v>5745</v>
      </c>
      <c r="F140" s="4180">
        <v>1</v>
      </c>
      <c r="G140" s="4180">
        <v>1</v>
      </c>
      <c r="H140" s="6178" t="s">
        <v>1719</v>
      </c>
      <c r="I140" s="6179"/>
      <c r="J140" s="3800">
        <v>8</v>
      </c>
      <c r="K140" s="3801">
        <v>24</v>
      </c>
      <c r="L140" s="3844">
        <v>4</v>
      </c>
      <c r="M140" s="3974">
        <f t="shared" si="4"/>
        <v>192</v>
      </c>
      <c r="N140" s="3804">
        <f t="shared" si="6"/>
        <v>192</v>
      </c>
      <c r="O140" s="4192"/>
      <c r="P140" s="3971"/>
      <c r="Q140" s="3806"/>
      <c r="R140" s="3807"/>
      <c r="S140" s="3808"/>
      <c r="T140" s="3809"/>
      <c r="U140" s="4193"/>
      <c r="V140" s="3811"/>
      <c r="W140" s="4194" t="s">
        <v>5746</v>
      </c>
      <c r="X140" s="3813" t="s">
        <v>5743</v>
      </c>
      <c r="Y140" s="3814" t="s">
        <v>5747</v>
      </c>
    </row>
    <row r="141" spans="1:25" s="4204" customFormat="1" ht="39" customHeight="1">
      <c r="A141" s="4195" t="s">
        <v>5748</v>
      </c>
      <c r="B141" s="3965">
        <f t="shared" si="5"/>
        <v>27</v>
      </c>
      <c r="C141" s="4178">
        <v>38</v>
      </c>
      <c r="D141" s="4179" t="s">
        <v>5749</v>
      </c>
      <c r="E141" s="4154" t="s">
        <v>5343</v>
      </c>
      <c r="F141" s="4180">
        <v>1</v>
      </c>
      <c r="G141" s="4180">
        <v>1</v>
      </c>
      <c r="H141" s="6178" t="s">
        <v>5233</v>
      </c>
      <c r="I141" s="6179"/>
      <c r="J141" s="4196">
        <v>8</v>
      </c>
      <c r="K141" s="4197">
        <v>12</v>
      </c>
      <c r="L141" s="4198">
        <v>5.5</v>
      </c>
      <c r="M141" s="4199">
        <f>J141*K141</f>
        <v>96</v>
      </c>
      <c r="N141" s="4200">
        <f>M141*F141</f>
        <v>96</v>
      </c>
      <c r="O141" s="4192"/>
      <c r="P141" s="3971"/>
      <c r="Q141" s="3806"/>
      <c r="R141" s="3807"/>
      <c r="S141" s="3808"/>
      <c r="T141" s="3809"/>
      <c r="U141" s="4193" t="s">
        <v>5509</v>
      </c>
      <c r="V141" s="3811"/>
      <c r="W141" s="4201" t="s">
        <v>5750</v>
      </c>
      <c r="X141" s="4202"/>
      <c r="Y141" s="4203"/>
    </row>
    <row r="142" spans="1:25" s="4204" customFormat="1" ht="39" customHeight="1">
      <c r="A142" s="4195" t="s">
        <v>5751</v>
      </c>
      <c r="B142" s="3965">
        <f t="shared" si="5"/>
        <v>28</v>
      </c>
      <c r="C142" s="4178">
        <v>39</v>
      </c>
      <c r="D142" s="4179" t="s">
        <v>5752</v>
      </c>
      <c r="E142" s="4154" t="s">
        <v>1297</v>
      </c>
      <c r="F142" s="4180">
        <v>1</v>
      </c>
      <c r="G142" s="4180">
        <v>1</v>
      </c>
      <c r="H142" s="6178" t="s">
        <v>5299</v>
      </c>
      <c r="I142" s="6179"/>
      <c r="J142" s="4196">
        <v>7</v>
      </c>
      <c r="K142" s="4197">
        <v>16.5</v>
      </c>
      <c r="L142" s="4198">
        <v>4.5</v>
      </c>
      <c r="M142" s="4199">
        <f>J142*K142</f>
        <v>115.5</v>
      </c>
      <c r="N142" s="4200">
        <f>M142*F142</f>
        <v>115.5</v>
      </c>
      <c r="O142" s="4192"/>
      <c r="P142" s="3971"/>
      <c r="Q142" s="3806"/>
      <c r="R142" s="3807"/>
      <c r="S142" s="3808"/>
      <c r="T142" s="3809"/>
      <c r="U142" s="4193" t="s">
        <v>5509</v>
      </c>
      <c r="V142" s="3811"/>
      <c r="W142" s="4201" t="s">
        <v>5750</v>
      </c>
      <c r="X142" s="4202"/>
      <c r="Y142" s="4203"/>
    </row>
    <row r="143" spans="1:25" s="2656" customFormat="1" ht="31.5" customHeight="1" thickBot="1">
      <c r="A143" s="3541"/>
      <c r="B143" s="6180" t="s">
        <v>5753</v>
      </c>
      <c r="C143" s="6181"/>
      <c r="D143" s="6182"/>
      <c r="E143" s="4205"/>
      <c r="F143" s="4206">
        <f>SUM(F6:F142)-F51-F65</f>
        <v>30</v>
      </c>
      <c r="G143" s="4205"/>
      <c r="H143" s="6183"/>
      <c r="I143" s="6184"/>
      <c r="J143" s="4207"/>
      <c r="K143" s="4208"/>
      <c r="L143" s="4209"/>
      <c r="M143" s="4210">
        <f>M6+M11+M52+M53+M62+M71+M83+M87+M92+M94+M96+M98+M100+M102+M104+M106+M113+M127+M128+M129+F130*M130+M133+M134+M135+M136+M137+M138+M139+M140+M141+M142</f>
        <v>20321.989999999998</v>
      </c>
      <c r="N143" s="4210">
        <f>N6+N11+N52+N53+N62+N71+N83+N87+N92+N94+N96+N98+N100+N102+N104+N106+N113+N127+N128+N129+F130*N130+N133+N134+N135+N136+N137+N138+N139+N140+N141+N142</f>
        <v>32071.325000000001</v>
      </c>
      <c r="O143" s="4211"/>
      <c r="P143" s="4212"/>
      <c r="Q143" s="4213"/>
      <c r="R143" s="4214"/>
      <c r="S143" s="4215"/>
      <c r="T143" s="4216"/>
      <c r="U143" s="4217"/>
      <c r="V143" s="4218"/>
      <c r="W143" s="4219"/>
      <c r="X143" s="4220"/>
      <c r="Y143" s="4221"/>
    </row>
    <row r="144" spans="1:25" ht="67.5" customHeight="1" thickBot="1">
      <c r="B144" s="4222" t="s">
        <v>5754</v>
      </c>
      <c r="C144" s="6138" t="s">
        <v>5755</v>
      </c>
      <c r="D144" s="6138"/>
      <c r="E144" s="6138"/>
      <c r="F144" s="6138"/>
      <c r="G144" s="6138"/>
      <c r="H144" s="6138"/>
      <c r="I144" s="6138"/>
      <c r="J144" s="6138"/>
      <c r="K144" s="6138"/>
      <c r="L144" s="6138"/>
      <c r="M144" s="6138"/>
      <c r="N144" s="6138"/>
      <c r="O144" s="6138"/>
      <c r="P144" s="6138"/>
      <c r="Q144" s="6138"/>
      <c r="R144" s="6138"/>
      <c r="S144" s="6138"/>
      <c r="T144" s="6138"/>
      <c r="U144" s="6138"/>
      <c r="V144" s="6138"/>
      <c r="W144" s="6139"/>
      <c r="X144" s="4223"/>
      <c r="Y144" s="4224"/>
    </row>
    <row r="145" ht="27" customHeight="1"/>
  </sheetData>
  <mergeCells count="90">
    <mergeCell ref="Y4:Y5"/>
    <mergeCell ref="B1:W1"/>
    <mergeCell ref="B2:W2"/>
    <mergeCell ref="B4:B5"/>
    <mergeCell ref="C4:C5"/>
    <mergeCell ref="D4:D5"/>
    <mergeCell ref="E4:E5"/>
    <mergeCell ref="F4:F5"/>
    <mergeCell ref="G4:G5"/>
    <mergeCell ref="H4:I5"/>
    <mergeCell ref="J4:L4"/>
    <mergeCell ref="P4:R4"/>
    <mergeCell ref="U4:U5"/>
    <mergeCell ref="V4:V5"/>
    <mergeCell ref="W4:W5"/>
    <mergeCell ref="X4:X5"/>
    <mergeCell ref="H6:I6"/>
    <mergeCell ref="H7:I7"/>
    <mergeCell ref="N7:N10"/>
    <mergeCell ref="H8:I8"/>
    <mergeCell ref="H9:I9"/>
    <mergeCell ref="H10:I10"/>
    <mergeCell ref="H52:I52"/>
    <mergeCell ref="H11:I11"/>
    <mergeCell ref="H12:H16"/>
    <mergeCell ref="N12:N16"/>
    <mergeCell ref="H17:H22"/>
    <mergeCell ref="N17:N22"/>
    <mergeCell ref="H23:H32"/>
    <mergeCell ref="N23:N32"/>
    <mergeCell ref="H33:H47"/>
    <mergeCell ref="N33:N47"/>
    <mergeCell ref="H48:H50"/>
    <mergeCell ref="N48:N50"/>
    <mergeCell ref="H51:I51"/>
    <mergeCell ref="H71:I71"/>
    <mergeCell ref="H53:I53"/>
    <mergeCell ref="H54:H56"/>
    <mergeCell ref="N54:N56"/>
    <mergeCell ref="H57:H61"/>
    <mergeCell ref="N57:N61"/>
    <mergeCell ref="H62:I62"/>
    <mergeCell ref="H63:H64"/>
    <mergeCell ref="N63:N64"/>
    <mergeCell ref="H65:I65"/>
    <mergeCell ref="H66:H70"/>
    <mergeCell ref="N66:N70"/>
    <mergeCell ref="H96:I96"/>
    <mergeCell ref="H72:H79"/>
    <mergeCell ref="N72:N79"/>
    <mergeCell ref="H80:H82"/>
    <mergeCell ref="N80:N82"/>
    <mergeCell ref="H83:I83"/>
    <mergeCell ref="H84:H86"/>
    <mergeCell ref="J84:K84"/>
    <mergeCell ref="N84:N86"/>
    <mergeCell ref="H87:I87"/>
    <mergeCell ref="H89:H91"/>
    <mergeCell ref="N89:N91"/>
    <mergeCell ref="H92:I92"/>
    <mergeCell ref="H94:I94"/>
    <mergeCell ref="H98:I98"/>
    <mergeCell ref="H100:I100"/>
    <mergeCell ref="H102:I102"/>
    <mergeCell ref="H104:I104"/>
    <mergeCell ref="H106:I106"/>
    <mergeCell ref="N107:N112"/>
    <mergeCell ref="H113:I113"/>
    <mergeCell ref="H114:H126"/>
    <mergeCell ref="N114:N126"/>
    <mergeCell ref="J125:K125"/>
    <mergeCell ref="J126:K126"/>
    <mergeCell ref="H107:H112"/>
    <mergeCell ref="H140:I140"/>
    <mergeCell ref="H127:I127"/>
    <mergeCell ref="H128:I128"/>
    <mergeCell ref="H129:I129"/>
    <mergeCell ref="H130:I130"/>
    <mergeCell ref="H133:I133"/>
    <mergeCell ref="H134:I134"/>
    <mergeCell ref="H135:I135"/>
    <mergeCell ref="H136:I136"/>
    <mergeCell ref="H137:I137"/>
    <mergeCell ref="H138:I138"/>
    <mergeCell ref="H139:I139"/>
    <mergeCell ref="H141:I141"/>
    <mergeCell ref="H142:I142"/>
    <mergeCell ref="B143:D143"/>
    <mergeCell ref="H143:I143"/>
    <mergeCell ref="C144:W144"/>
  </mergeCells>
  <phoneticPr fontId="6" type="noConversion"/>
  <printOptions horizontalCentered="1"/>
  <pageMargins left="0.6692913385826772" right="0.51181102362204722" top="0.39370078740157483" bottom="0.39370078740157483" header="0.70866141732283472" footer="0.39370078740157483"/>
  <pageSetup paperSize="8" scale="53" fitToHeight="0" orientation="landscape" verticalDpi="1200" r:id="rId1"/>
  <headerFooter alignWithMargins="0"/>
  <rowBreaks count="1" manualBreakCount="1">
    <brk id="112" min="1" max="22"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06"/>
  <sheetViews>
    <sheetView tabSelected="1" view="pageBreakPreview" zoomScale="55" zoomScaleNormal="75" zoomScaleSheetLayoutView="55" workbookViewId="0">
      <selection activeCell="J19" sqref="J19"/>
    </sheetView>
  </sheetViews>
  <sheetFormatPr defaultRowHeight="16.5"/>
  <cols>
    <col min="1" max="1" width="4.625" style="2615" bestFit="1" customWidth="1"/>
    <col min="2" max="2" width="28.75" style="2616" bestFit="1" customWidth="1"/>
    <col min="3" max="4" width="4.625" style="2616" customWidth="1"/>
    <col min="5" max="5" width="20.625" style="2615" customWidth="1"/>
    <col min="6" max="6" width="16" style="2615" customWidth="1"/>
    <col min="7" max="10" width="11.625" style="2615" customWidth="1"/>
    <col min="11" max="11" width="16.25" style="3772" customWidth="1"/>
    <col min="12" max="13" width="11.625" style="2615" customWidth="1"/>
    <col min="14" max="14" width="46.25" style="6411" customWidth="1"/>
    <col min="15" max="15" width="8.125" style="6251" hidden="1" customWidth="1"/>
    <col min="16" max="16" width="9.5" style="6251" hidden="1" customWidth="1"/>
    <col min="17" max="17" width="1.125" style="6251" customWidth="1"/>
    <col min="18" max="25" width="9" style="6251"/>
    <col min="26" max="26" width="10.25" style="6251" bestFit="1" customWidth="1"/>
    <col min="27" max="30" width="9" style="6251"/>
    <col min="31" max="256" width="9" style="2615"/>
    <col min="257" max="257" width="4.625" style="2615" bestFit="1" customWidth="1"/>
    <col min="258" max="258" width="28.75" style="2615" bestFit="1" customWidth="1"/>
    <col min="259" max="260" width="4.625" style="2615" customWidth="1"/>
    <col min="261" max="261" width="20.625" style="2615" customWidth="1"/>
    <col min="262" max="262" width="16" style="2615" customWidth="1"/>
    <col min="263" max="266" width="11.625" style="2615" customWidth="1"/>
    <col min="267" max="267" width="16.25" style="2615" customWidth="1"/>
    <col min="268" max="269" width="11.625" style="2615" customWidth="1"/>
    <col min="270" max="270" width="46.25" style="2615" customWidth="1"/>
    <col min="271" max="272" width="0" style="2615" hidden="1" customWidth="1"/>
    <col min="273" max="273" width="1.125" style="2615" customWidth="1"/>
    <col min="274" max="281" width="9" style="2615"/>
    <col min="282" max="282" width="10.25" style="2615" bestFit="1" customWidth="1"/>
    <col min="283" max="512" width="9" style="2615"/>
    <col min="513" max="513" width="4.625" style="2615" bestFit="1" customWidth="1"/>
    <col min="514" max="514" width="28.75" style="2615" bestFit="1" customWidth="1"/>
    <col min="515" max="516" width="4.625" style="2615" customWidth="1"/>
    <col min="517" max="517" width="20.625" style="2615" customWidth="1"/>
    <col min="518" max="518" width="16" style="2615" customWidth="1"/>
    <col min="519" max="522" width="11.625" style="2615" customWidth="1"/>
    <col min="523" max="523" width="16.25" style="2615" customWidth="1"/>
    <col min="524" max="525" width="11.625" style="2615" customWidth="1"/>
    <col min="526" max="526" width="46.25" style="2615" customWidth="1"/>
    <col min="527" max="528" width="0" style="2615" hidden="1" customWidth="1"/>
    <col min="529" max="529" width="1.125" style="2615" customWidth="1"/>
    <col min="530" max="537" width="9" style="2615"/>
    <col min="538" max="538" width="10.25" style="2615" bestFit="1" customWidth="1"/>
    <col min="539" max="768" width="9" style="2615"/>
    <col min="769" max="769" width="4.625" style="2615" bestFit="1" customWidth="1"/>
    <col min="770" max="770" width="28.75" style="2615" bestFit="1" customWidth="1"/>
    <col min="771" max="772" width="4.625" style="2615" customWidth="1"/>
    <col min="773" max="773" width="20.625" style="2615" customWidth="1"/>
    <col min="774" max="774" width="16" style="2615" customWidth="1"/>
    <col min="775" max="778" width="11.625" style="2615" customWidth="1"/>
    <col min="779" max="779" width="16.25" style="2615" customWidth="1"/>
    <col min="780" max="781" width="11.625" style="2615" customWidth="1"/>
    <col min="782" max="782" width="46.25" style="2615" customWidth="1"/>
    <col min="783" max="784" width="0" style="2615" hidden="1" customWidth="1"/>
    <col min="785" max="785" width="1.125" style="2615" customWidth="1"/>
    <col min="786" max="793" width="9" style="2615"/>
    <col min="794" max="794" width="10.25" style="2615" bestFit="1" customWidth="1"/>
    <col min="795" max="1024" width="9" style="2615"/>
    <col min="1025" max="1025" width="4.625" style="2615" bestFit="1" customWidth="1"/>
    <col min="1026" max="1026" width="28.75" style="2615" bestFit="1" customWidth="1"/>
    <col min="1027" max="1028" width="4.625" style="2615" customWidth="1"/>
    <col min="1029" max="1029" width="20.625" style="2615" customWidth="1"/>
    <col min="1030" max="1030" width="16" style="2615" customWidth="1"/>
    <col min="1031" max="1034" width="11.625" style="2615" customWidth="1"/>
    <col min="1035" max="1035" width="16.25" style="2615" customWidth="1"/>
    <col min="1036" max="1037" width="11.625" style="2615" customWidth="1"/>
    <col min="1038" max="1038" width="46.25" style="2615" customWidth="1"/>
    <col min="1039" max="1040" width="0" style="2615" hidden="1" customWidth="1"/>
    <col min="1041" max="1041" width="1.125" style="2615" customWidth="1"/>
    <col min="1042" max="1049" width="9" style="2615"/>
    <col min="1050" max="1050" width="10.25" style="2615" bestFit="1" customWidth="1"/>
    <col min="1051" max="1280" width="9" style="2615"/>
    <col min="1281" max="1281" width="4.625" style="2615" bestFit="1" customWidth="1"/>
    <col min="1282" max="1282" width="28.75" style="2615" bestFit="1" customWidth="1"/>
    <col min="1283" max="1284" width="4.625" style="2615" customWidth="1"/>
    <col min="1285" max="1285" width="20.625" style="2615" customWidth="1"/>
    <col min="1286" max="1286" width="16" style="2615" customWidth="1"/>
    <col min="1287" max="1290" width="11.625" style="2615" customWidth="1"/>
    <col min="1291" max="1291" width="16.25" style="2615" customWidth="1"/>
    <col min="1292" max="1293" width="11.625" style="2615" customWidth="1"/>
    <col min="1294" max="1294" width="46.25" style="2615" customWidth="1"/>
    <col min="1295" max="1296" width="0" style="2615" hidden="1" customWidth="1"/>
    <col min="1297" max="1297" width="1.125" style="2615" customWidth="1"/>
    <col min="1298" max="1305" width="9" style="2615"/>
    <col min="1306" max="1306" width="10.25" style="2615" bestFit="1" customWidth="1"/>
    <col min="1307" max="1536" width="9" style="2615"/>
    <col min="1537" max="1537" width="4.625" style="2615" bestFit="1" customWidth="1"/>
    <col min="1538" max="1538" width="28.75" style="2615" bestFit="1" customWidth="1"/>
    <col min="1539" max="1540" width="4.625" style="2615" customWidth="1"/>
    <col min="1541" max="1541" width="20.625" style="2615" customWidth="1"/>
    <col min="1542" max="1542" width="16" style="2615" customWidth="1"/>
    <col min="1543" max="1546" width="11.625" style="2615" customWidth="1"/>
    <col min="1547" max="1547" width="16.25" style="2615" customWidth="1"/>
    <col min="1548" max="1549" width="11.625" style="2615" customWidth="1"/>
    <col min="1550" max="1550" width="46.25" style="2615" customWidth="1"/>
    <col min="1551" max="1552" width="0" style="2615" hidden="1" customWidth="1"/>
    <col min="1553" max="1553" width="1.125" style="2615" customWidth="1"/>
    <col min="1554" max="1561" width="9" style="2615"/>
    <col min="1562" max="1562" width="10.25" style="2615" bestFit="1" customWidth="1"/>
    <col min="1563" max="1792" width="9" style="2615"/>
    <col min="1793" max="1793" width="4.625" style="2615" bestFit="1" customWidth="1"/>
    <col min="1794" max="1794" width="28.75" style="2615" bestFit="1" customWidth="1"/>
    <col min="1795" max="1796" width="4.625" style="2615" customWidth="1"/>
    <col min="1797" max="1797" width="20.625" style="2615" customWidth="1"/>
    <col min="1798" max="1798" width="16" style="2615" customWidth="1"/>
    <col min="1799" max="1802" width="11.625" style="2615" customWidth="1"/>
    <col min="1803" max="1803" width="16.25" style="2615" customWidth="1"/>
    <col min="1804" max="1805" width="11.625" style="2615" customWidth="1"/>
    <col min="1806" max="1806" width="46.25" style="2615" customWidth="1"/>
    <col min="1807" max="1808" width="0" style="2615" hidden="1" customWidth="1"/>
    <col min="1809" max="1809" width="1.125" style="2615" customWidth="1"/>
    <col min="1810" max="1817" width="9" style="2615"/>
    <col min="1818" max="1818" width="10.25" style="2615" bestFit="1" customWidth="1"/>
    <col min="1819" max="2048" width="9" style="2615"/>
    <col min="2049" max="2049" width="4.625" style="2615" bestFit="1" customWidth="1"/>
    <col min="2050" max="2050" width="28.75" style="2615" bestFit="1" customWidth="1"/>
    <col min="2051" max="2052" width="4.625" style="2615" customWidth="1"/>
    <col min="2053" max="2053" width="20.625" style="2615" customWidth="1"/>
    <col min="2054" max="2054" width="16" style="2615" customWidth="1"/>
    <col min="2055" max="2058" width="11.625" style="2615" customWidth="1"/>
    <col min="2059" max="2059" width="16.25" style="2615" customWidth="1"/>
    <col min="2060" max="2061" width="11.625" style="2615" customWidth="1"/>
    <col min="2062" max="2062" width="46.25" style="2615" customWidth="1"/>
    <col min="2063" max="2064" width="0" style="2615" hidden="1" customWidth="1"/>
    <col min="2065" max="2065" width="1.125" style="2615" customWidth="1"/>
    <col min="2066" max="2073" width="9" style="2615"/>
    <col min="2074" max="2074" width="10.25" style="2615" bestFit="1" customWidth="1"/>
    <col min="2075" max="2304" width="9" style="2615"/>
    <col min="2305" max="2305" width="4.625" style="2615" bestFit="1" customWidth="1"/>
    <col min="2306" max="2306" width="28.75" style="2615" bestFit="1" customWidth="1"/>
    <col min="2307" max="2308" width="4.625" style="2615" customWidth="1"/>
    <col min="2309" max="2309" width="20.625" style="2615" customWidth="1"/>
    <col min="2310" max="2310" width="16" style="2615" customWidth="1"/>
    <col min="2311" max="2314" width="11.625" style="2615" customWidth="1"/>
    <col min="2315" max="2315" width="16.25" style="2615" customWidth="1"/>
    <col min="2316" max="2317" width="11.625" style="2615" customWidth="1"/>
    <col min="2318" max="2318" width="46.25" style="2615" customWidth="1"/>
    <col min="2319" max="2320" width="0" style="2615" hidden="1" customWidth="1"/>
    <col min="2321" max="2321" width="1.125" style="2615" customWidth="1"/>
    <col min="2322" max="2329" width="9" style="2615"/>
    <col min="2330" max="2330" width="10.25" style="2615" bestFit="1" customWidth="1"/>
    <col min="2331" max="2560" width="9" style="2615"/>
    <col min="2561" max="2561" width="4.625" style="2615" bestFit="1" customWidth="1"/>
    <col min="2562" max="2562" width="28.75" style="2615" bestFit="1" customWidth="1"/>
    <col min="2563" max="2564" width="4.625" style="2615" customWidth="1"/>
    <col min="2565" max="2565" width="20.625" style="2615" customWidth="1"/>
    <col min="2566" max="2566" width="16" style="2615" customWidth="1"/>
    <col min="2567" max="2570" width="11.625" style="2615" customWidth="1"/>
    <col min="2571" max="2571" width="16.25" style="2615" customWidth="1"/>
    <col min="2572" max="2573" width="11.625" style="2615" customWidth="1"/>
    <col min="2574" max="2574" width="46.25" style="2615" customWidth="1"/>
    <col min="2575" max="2576" width="0" style="2615" hidden="1" customWidth="1"/>
    <col min="2577" max="2577" width="1.125" style="2615" customWidth="1"/>
    <col min="2578" max="2585" width="9" style="2615"/>
    <col min="2586" max="2586" width="10.25" style="2615" bestFit="1" customWidth="1"/>
    <col min="2587" max="2816" width="9" style="2615"/>
    <col min="2817" max="2817" width="4.625" style="2615" bestFit="1" customWidth="1"/>
    <col min="2818" max="2818" width="28.75" style="2615" bestFit="1" customWidth="1"/>
    <col min="2819" max="2820" width="4.625" style="2615" customWidth="1"/>
    <col min="2821" max="2821" width="20.625" style="2615" customWidth="1"/>
    <col min="2822" max="2822" width="16" style="2615" customWidth="1"/>
    <col min="2823" max="2826" width="11.625" style="2615" customWidth="1"/>
    <col min="2827" max="2827" width="16.25" style="2615" customWidth="1"/>
    <col min="2828" max="2829" width="11.625" style="2615" customWidth="1"/>
    <col min="2830" max="2830" width="46.25" style="2615" customWidth="1"/>
    <col min="2831" max="2832" width="0" style="2615" hidden="1" customWidth="1"/>
    <col min="2833" max="2833" width="1.125" style="2615" customWidth="1"/>
    <col min="2834" max="2841" width="9" style="2615"/>
    <col min="2842" max="2842" width="10.25" style="2615" bestFit="1" customWidth="1"/>
    <col min="2843" max="3072" width="9" style="2615"/>
    <col min="3073" max="3073" width="4.625" style="2615" bestFit="1" customWidth="1"/>
    <col min="3074" max="3074" width="28.75" style="2615" bestFit="1" customWidth="1"/>
    <col min="3075" max="3076" width="4.625" style="2615" customWidth="1"/>
    <col min="3077" max="3077" width="20.625" style="2615" customWidth="1"/>
    <col min="3078" max="3078" width="16" style="2615" customWidth="1"/>
    <col min="3079" max="3082" width="11.625" style="2615" customWidth="1"/>
    <col min="3083" max="3083" width="16.25" style="2615" customWidth="1"/>
    <col min="3084" max="3085" width="11.625" style="2615" customWidth="1"/>
    <col min="3086" max="3086" width="46.25" style="2615" customWidth="1"/>
    <col min="3087" max="3088" width="0" style="2615" hidden="1" customWidth="1"/>
    <col min="3089" max="3089" width="1.125" style="2615" customWidth="1"/>
    <col min="3090" max="3097" width="9" style="2615"/>
    <col min="3098" max="3098" width="10.25" style="2615" bestFit="1" customWidth="1"/>
    <col min="3099" max="3328" width="9" style="2615"/>
    <col min="3329" max="3329" width="4.625" style="2615" bestFit="1" customWidth="1"/>
    <col min="3330" max="3330" width="28.75" style="2615" bestFit="1" customWidth="1"/>
    <col min="3331" max="3332" width="4.625" style="2615" customWidth="1"/>
    <col min="3333" max="3333" width="20.625" style="2615" customWidth="1"/>
    <col min="3334" max="3334" width="16" style="2615" customWidth="1"/>
    <col min="3335" max="3338" width="11.625" style="2615" customWidth="1"/>
    <col min="3339" max="3339" width="16.25" style="2615" customWidth="1"/>
    <col min="3340" max="3341" width="11.625" style="2615" customWidth="1"/>
    <col min="3342" max="3342" width="46.25" style="2615" customWidth="1"/>
    <col min="3343" max="3344" width="0" style="2615" hidden="1" customWidth="1"/>
    <col min="3345" max="3345" width="1.125" style="2615" customWidth="1"/>
    <col min="3346" max="3353" width="9" style="2615"/>
    <col min="3354" max="3354" width="10.25" style="2615" bestFit="1" customWidth="1"/>
    <col min="3355" max="3584" width="9" style="2615"/>
    <col min="3585" max="3585" width="4.625" style="2615" bestFit="1" customWidth="1"/>
    <col min="3586" max="3586" width="28.75" style="2615" bestFit="1" customWidth="1"/>
    <col min="3587" max="3588" width="4.625" style="2615" customWidth="1"/>
    <col min="3589" max="3589" width="20.625" style="2615" customWidth="1"/>
    <col min="3590" max="3590" width="16" style="2615" customWidth="1"/>
    <col min="3591" max="3594" width="11.625" style="2615" customWidth="1"/>
    <col min="3595" max="3595" width="16.25" style="2615" customWidth="1"/>
    <col min="3596" max="3597" width="11.625" style="2615" customWidth="1"/>
    <col min="3598" max="3598" width="46.25" style="2615" customWidth="1"/>
    <col min="3599" max="3600" width="0" style="2615" hidden="1" customWidth="1"/>
    <col min="3601" max="3601" width="1.125" style="2615" customWidth="1"/>
    <col min="3602" max="3609" width="9" style="2615"/>
    <col min="3610" max="3610" width="10.25" style="2615" bestFit="1" customWidth="1"/>
    <col min="3611" max="3840" width="9" style="2615"/>
    <col min="3841" max="3841" width="4.625" style="2615" bestFit="1" customWidth="1"/>
    <col min="3842" max="3842" width="28.75" style="2615" bestFit="1" customWidth="1"/>
    <col min="3843" max="3844" width="4.625" style="2615" customWidth="1"/>
    <col min="3845" max="3845" width="20.625" style="2615" customWidth="1"/>
    <col min="3846" max="3846" width="16" style="2615" customWidth="1"/>
    <col min="3847" max="3850" width="11.625" style="2615" customWidth="1"/>
    <col min="3851" max="3851" width="16.25" style="2615" customWidth="1"/>
    <col min="3852" max="3853" width="11.625" style="2615" customWidth="1"/>
    <col min="3854" max="3854" width="46.25" style="2615" customWidth="1"/>
    <col min="3855" max="3856" width="0" style="2615" hidden="1" customWidth="1"/>
    <col min="3857" max="3857" width="1.125" style="2615" customWidth="1"/>
    <col min="3858" max="3865" width="9" style="2615"/>
    <col min="3866" max="3866" width="10.25" style="2615" bestFit="1" customWidth="1"/>
    <col min="3867" max="4096" width="9" style="2615"/>
    <col min="4097" max="4097" width="4.625" style="2615" bestFit="1" customWidth="1"/>
    <col min="4098" max="4098" width="28.75" style="2615" bestFit="1" customWidth="1"/>
    <col min="4099" max="4100" width="4.625" style="2615" customWidth="1"/>
    <col min="4101" max="4101" width="20.625" style="2615" customWidth="1"/>
    <col min="4102" max="4102" width="16" style="2615" customWidth="1"/>
    <col min="4103" max="4106" width="11.625" style="2615" customWidth="1"/>
    <col min="4107" max="4107" width="16.25" style="2615" customWidth="1"/>
    <col min="4108" max="4109" width="11.625" style="2615" customWidth="1"/>
    <col min="4110" max="4110" width="46.25" style="2615" customWidth="1"/>
    <col min="4111" max="4112" width="0" style="2615" hidden="1" customWidth="1"/>
    <col min="4113" max="4113" width="1.125" style="2615" customWidth="1"/>
    <col min="4114" max="4121" width="9" style="2615"/>
    <col min="4122" max="4122" width="10.25" style="2615" bestFit="1" customWidth="1"/>
    <col min="4123" max="4352" width="9" style="2615"/>
    <col min="4353" max="4353" width="4.625" style="2615" bestFit="1" customWidth="1"/>
    <col min="4354" max="4354" width="28.75" style="2615" bestFit="1" customWidth="1"/>
    <col min="4355" max="4356" width="4.625" style="2615" customWidth="1"/>
    <col min="4357" max="4357" width="20.625" style="2615" customWidth="1"/>
    <col min="4358" max="4358" width="16" style="2615" customWidth="1"/>
    <col min="4359" max="4362" width="11.625" style="2615" customWidth="1"/>
    <col min="4363" max="4363" width="16.25" style="2615" customWidth="1"/>
    <col min="4364" max="4365" width="11.625" style="2615" customWidth="1"/>
    <col min="4366" max="4366" width="46.25" style="2615" customWidth="1"/>
    <col min="4367" max="4368" width="0" style="2615" hidden="1" customWidth="1"/>
    <col min="4369" max="4369" width="1.125" style="2615" customWidth="1"/>
    <col min="4370" max="4377" width="9" style="2615"/>
    <col min="4378" max="4378" width="10.25" style="2615" bestFit="1" customWidth="1"/>
    <col min="4379" max="4608" width="9" style="2615"/>
    <col min="4609" max="4609" width="4.625" style="2615" bestFit="1" customWidth="1"/>
    <col min="4610" max="4610" width="28.75" style="2615" bestFit="1" customWidth="1"/>
    <col min="4611" max="4612" width="4.625" style="2615" customWidth="1"/>
    <col min="4613" max="4613" width="20.625" style="2615" customWidth="1"/>
    <col min="4614" max="4614" width="16" style="2615" customWidth="1"/>
    <col min="4615" max="4618" width="11.625" style="2615" customWidth="1"/>
    <col min="4619" max="4619" width="16.25" style="2615" customWidth="1"/>
    <col min="4620" max="4621" width="11.625" style="2615" customWidth="1"/>
    <col min="4622" max="4622" width="46.25" style="2615" customWidth="1"/>
    <col min="4623" max="4624" width="0" style="2615" hidden="1" customWidth="1"/>
    <col min="4625" max="4625" width="1.125" style="2615" customWidth="1"/>
    <col min="4626" max="4633" width="9" style="2615"/>
    <col min="4634" max="4634" width="10.25" style="2615" bestFit="1" customWidth="1"/>
    <col min="4635" max="4864" width="9" style="2615"/>
    <col min="4865" max="4865" width="4.625" style="2615" bestFit="1" customWidth="1"/>
    <col min="4866" max="4866" width="28.75" style="2615" bestFit="1" customWidth="1"/>
    <col min="4867" max="4868" width="4.625" style="2615" customWidth="1"/>
    <col min="4869" max="4869" width="20.625" style="2615" customWidth="1"/>
    <col min="4870" max="4870" width="16" style="2615" customWidth="1"/>
    <col min="4871" max="4874" width="11.625" style="2615" customWidth="1"/>
    <col min="4875" max="4875" width="16.25" style="2615" customWidth="1"/>
    <col min="4876" max="4877" width="11.625" style="2615" customWidth="1"/>
    <col min="4878" max="4878" width="46.25" style="2615" customWidth="1"/>
    <col min="4879" max="4880" width="0" style="2615" hidden="1" customWidth="1"/>
    <col min="4881" max="4881" width="1.125" style="2615" customWidth="1"/>
    <col min="4882" max="4889" width="9" style="2615"/>
    <col min="4890" max="4890" width="10.25" style="2615" bestFit="1" customWidth="1"/>
    <col min="4891" max="5120" width="9" style="2615"/>
    <col min="5121" max="5121" width="4.625" style="2615" bestFit="1" customWidth="1"/>
    <col min="5122" max="5122" width="28.75" style="2615" bestFit="1" customWidth="1"/>
    <col min="5123" max="5124" width="4.625" style="2615" customWidth="1"/>
    <col min="5125" max="5125" width="20.625" style="2615" customWidth="1"/>
    <col min="5126" max="5126" width="16" style="2615" customWidth="1"/>
    <col min="5127" max="5130" width="11.625" style="2615" customWidth="1"/>
    <col min="5131" max="5131" width="16.25" style="2615" customWidth="1"/>
    <col min="5132" max="5133" width="11.625" style="2615" customWidth="1"/>
    <col min="5134" max="5134" width="46.25" style="2615" customWidth="1"/>
    <col min="5135" max="5136" width="0" style="2615" hidden="1" customWidth="1"/>
    <col min="5137" max="5137" width="1.125" style="2615" customWidth="1"/>
    <col min="5138" max="5145" width="9" style="2615"/>
    <col min="5146" max="5146" width="10.25" style="2615" bestFit="1" customWidth="1"/>
    <col min="5147" max="5376" width="9" style="2615"/>
    <col min="5377" max="5377" width="4.625" style="2615" bestFit="1" customWidth="1"/>
    <col min="5378" max="5378" width="28.75" style="2615" bestFit="1" customWidth="1"/>
    <col min="5379" max="5380" width="4.625" style="2615" customWidth="1"/>
    <col min="5381" max="5381" width="20.625" style="2615" customWidth="1"/>
    <col min="5382" max="5382" width="16" style="2615" customWidth="1"/>
    <col min="5383" max="5386" width="11.625" style="2615" customWidth="1"/>
    <col min="5387" max="5387" width="16.25" style="2615" customWidth="1"/>
    <col min="5388" max="5389" width="11.625" style="2615" customWidth="1"/>
    <col min="5390" max="5390" width="46.25" style="2615" customWidth="1"/>
    <col min="5391" max="5392" width="0" style="2615" hidden="1" customWidth="1"/>
    <col min="5393" max="5393" width="1.125" style="2615" customWidth="1"/>
    <col min="5394" max="5401" width="9" style="2615"/>
    <col min="5402" max="5402" width="10.25" style="2615" bestFit="1" customWidth="1"/>
    <col min="5403" max="5632" width="9" style="2615"/>
    <col min="5633" max="5633" width="4.625" style="2615" bestFit="1" customWidth="1"/>
    <col min="5634" max="5634" width="28.75" style="2615" bestFit="1" customWidth="1"/>
    <col min="5635" max="5636" width="4.625" style="2615" customWidth="1"/>
    <col min="5637" max="5637" width="20.625" style="2615" customWidth="1"/>
    <col min="5638" max="5638" width="16" style="2615" customWidth="1"/>
    <col min="5639" max="5642" width="11.625" style="2615" customWidth="1"/>
    <col min="5643" max="5643" width="16.25" style="2615" customWidth="1"/>
    <col min="5644" max="5645" width="11.625" style="2615" customWidth="1"/>
    <col min="5646" max="5646" width="46.25" style="2615" customWidth="1"/>
    <col min="5647" max="5648" width="0" style="2615" hidden="1" customWidth="1"/>
    <col min="5649" max="5649" width="1.125" style="2615" customWidth="1"/>
    <col min="5650" max="5657" width="9" style="2615"/>
    <col min="5658" max="5658" width="10.25" style="2615" bestFit="1" customWidth="1"/>
    <col min="5659" max="5888" width="9" style="2615"/>
    <col min="5889" max="5889" width="4.625" style="2615" bestFit="1" customWidth="1"/>
    <col min="5890" max="5890" width="28.75" style="2615" bestFit="1" customWidth="1"/>
    <col min="5891" max="5892" width="4.625" style="2615" customWidth="1"/>
    <col min="5893" max="5893" width="20.625" style="2615" customWidth="1"/>
    <col min="5894" max="5894" width="16" style="2615" customWidth="1"/>
    <col min="5895" max="5898" width="11.625" style="2615" customWidth="1"/>
    <col min="5899" max="5899" width="16.25" style="2615" customWidth="1"/>
    <col min="5900" max="5901" width="11.625" style="2615" customWidth="1"/>
    <col min="5902" max="5902" width="46.25" style="2615" customWidth="1"/>
    <col min="5903" max="5904" width="0" style="2615" hidden="1" customWidth="1"/>
    <col min="5905" max="5905" width="1.125" style="2615" customWidth="1"/>
    <col min="5906" max="5913" width="9" style="2615"/>
    <col min="5914" max="5914" width="10.25" style="2615" bestFit="1" customWidth="1"/>
    <col min="5915" max="6144" width="9" style="2615"/>
    <col min="6145" max="6145" width="4.625" style="2615" bestFit="1" customWidth="1"/>
    <col min="6146" max="6146" width="28.75" style="2615" bestFit="1" customWidth="1"/>
    <col min="6147" max="6148" width="4.625" style="2615" customWidth="1"/>
    <col min="6149" max="6149" width="20.625" style="2615" customWidth="1"/>
    <col min="6150" max="6150" width="16" style="2615" customWidth="1"/>
    <col min="6151" max="6154" width="11.625" style="2615" customWidth="1"/>
    <col min="6155" max="6155" width="16.25" style="2615" customWidth="1"/>
    <col min="6156" max="6157" width="11.625" style="2615" customWidth="1"/>
    <col min="6158" max="6158" width="46.25" style="2615" customWidth="1"/>
    <col min="6159" max="6160" width="0" style="2615" hidden="1" customWidth="1"/>
    <col min="6161" max="6161" width="1.125" style="2615" customWidth="1"/>
    <col min="6162" max="6169" width="9" style="2615"/>
    <col min="6170" max="6170" width="10.25" style="2615" bestFit="1" customWidth="1"/>
    <col min="6171" max="6400" width="9" style="2615"/>
    <col min="6401" max="6401" width="4.625" style="2615" bestFit="1" customWidth="1"/>
    <col min="6402" max="6402" width="28.75" style="2615" bestFit="1" customWidth="1"/>
    <col min="6403" max="6404" width="4.625" style="2615" customWidth="1"/>
    <col min="6405" max="6405" width="20.625" style="2615" customWidth="1"/>
    <col min="6406" max="6406" width="16" style="2615" customWidth="1"/>
    <col min="6407" max="6410" width="11.625" style="2615" customWidth="1"/>
    <col min="6411" max="6411" width="16.25" style="2615" customWidth="1"/>
    <col min="6412" max="6413" width="11.625" style="2615" customWidth="1"/>
    <col min="6414" max="6414" width="46.25" style="2615" customWidth="1"/>
    <col min="6415" max="6416" width="0" style="2615" hidden="1" customWidth="1"/>
    <col min="6417" max="6417" width="1.125" style="2615" customWidth="1"/>
    <col min="6418" max="6425" width="9" style="2615"/>
    <col min="6426" max="6426" width="10.25" style="2615" bestFit="1" customWidth="1"/>
    <col min="6427" max="6656" width="9" style="2615"/>
    <col min="6657" max="6657" width="4.625" style="2615" bestFit="1" customWidth="1"/>
    <col min="6658" max="6658" width="28.75" style="2615" bestFit="1" customWidth="1"/>
    <col min="6659" max="6660" width="4.625" style="2615" customWidth="1"/>
    <col min="6661" max="6661" width="20.625" style="2615" customWidth="1"/>
    <col min="6662" max="6662" width="16" style="2615" customWidth="1"/>
    <col min="6663" max="6666" width="11.625" style="2615" customWidth="1"/>
    <col min="6667" max="6667" width="16.25" style="2615" customWidth="1"/>
    <col min="6668" max="6669" width="11.625" style="2615" customWidth="1"/>
    <col min="6670" max="6670" width="46.25" style="2615" customWidth="1"/>
    <col min="6671" max="6672" width="0" style="2615" hidden="1" customWidth="1"/>
    <col min="6673" max="6673" width="1.125" style="2615" customWidth="1"/>
    <col min="6674" max="6681" width="9" style="2615"/>
    <col min="6682" max="6682" width="10.25" style="2615" bestFit="1" customWidth="1"/>
    <col min="6683" max="6912" width="9" style="2615"/>
    <col min="6913" max="6913" width="4.625" style="2615" bestFit="1" customWidth="1"/>
    <col min="6914" max="6914" width="28.75" style="2615" bestFit="1" customWidth="1"/>
    <col min="6915" max="6916" width="4.625" style="2615" customWidth="1"/>
    <col min="6917" max="6917" width="20.625" style="2615" customWidth="1"/>
    <col min="6918" max="6918" width="16" style="2615" customWidth="1"/>
    <col min="6919" max="6922" width="11.625" style="2615" customWidth="1"/>
    <col min="6923" max="6923" width="16.25" style="2615" customWidth="1"/>
    <col min="6924" max="6925" width="11.625" style="2615" customWidth="1"/>
    <col min="6926" max="6926" width="46.25" style="2615" customWidth="1"/>
    <col min="6927" max="6928" width="0" style="2615" hidden="1" customWidth="1"/>
    <col min="6929" max="6929" width="1.125" style="2615" customWidth="1"/>
    <col min="6930" max="6937" width="9" style="2615"/>
    <col min="6938" max="6938" width="10.25" style="2615" bestFit="1" customWidth="1"/>
    <col min="6939" max="7168" width="9" style="2615"/>
    <col min="7169" max="7169" width="4.625" style="2615" bestFit="1" customWidth="1"/>
    <col min="7170" max="7170" width="28.75" style="2615" bestFit="1" customWidth="1"/>
    <col min="7171" max="7172" width="4.625" style="2615" customWidth="1"/>
    <col min="7173" max="7173" width="20.625" style="2615" customWidth="1"/>
    <col min="7174" max="7174" width="16" style="2615" customWidth="1"/>
    <col min="7175" max="7178" width="11.625" style="2615" customWidth="1"/>
    <col min="7179" max="7179" width="16.25" style="2615" customWidth="1"/>
    <col min="7180" max="7181" width="11.625" style="2615" customWidth="1"/>
    <col min="7182" max="7182" width="46.25" style="2615" customWidth="1"/>
    <col min="7183" max="7184" width="0" style="2615" hidden="1" customWidth="1"/>
    <col min="7185" max="7185" width="1.125" style="2615" customWidth="1"/>
    <col min="7186" max="7193" width="9" style="2615"/>
    <col min="7194" max="7194" width="10.25" style="2615" bestFit="1" customWidth="1"/>
    <col min="7195" max="7424" width="9" style="2615"/>
    <col min="7425" max="7425" width="4.625" style="2615" bestFit="1" customWidth="1"/>
    <col min="7426" max="7426" width="28.75" style="2615" bestFit="1" customWidth="1"/>
    <col min="7427" max="7428" width="4.625" style="2615" customWidth="1"/>
    <col min="7429" max="7429" width="20.625" style="2615" customWidth="1"/>
    <col min="7430" max="7430" width="16" style="2615" customWidth="1"/>
    <col min="7431" max="7434" width="11.625" style="2615" customWidth="1"/>
    <col min="7435" max="7435" width="16.25" style="2615" customWidth="1"/>
    <col min="7436" max="7437" width="11.625" style="2615" customWidth="1"/>
    <col min="7438" max="7438" width="46.25" style="2615" customWidth="1"/>
    <col min="7439" max="7440" width="0" style="2615" hidden="1" customWidth="1"/>
    <col min="7441" max="7441" width="1.125" style="2615" customWidth="1"/>
    <col min="7442" max="7449" width="9" style="2615"/>
    <col min="7450" max="7450" width="10.25" style="2615" bestFit="1" customWidth="1"/>
    <col min="7451" max="7680" width="9" style="2615"/>
    <col min="7681" max="7681" width="4.625" style="2615" bestFit="1" customWidth="1"/>
    <col min="7682" max="7682" width="28.75" style="2615" bestFit="1" customWidth="1"/>
    <col min="7683" max="7684" width="4.625" style="2615" customWidth="1"/>
    <col min="7685" max="7685" width="20.625" style="2615" customWidth="1"/>
    <col min="7686" max="7686" width="16" style="2615" customWidth="1"/>
    <col min="7687" max="7690" width="11.625" style="2615" customWidth="1"/>
    <col min="7691" max="7691" width="16.25" style="2615" customWidth="1"/>
    <col min="7692" max="7693" width="11.625" style="2615" customWidth="1"/>
    <col min="7694" max="7694" width="46.25" style="2615" customWidth="1"/>
    <col min="7695" max="7696" width="0" style="2615" hidden="1" customWidth="1"/>
    <col min="7697" max="7697" width="1.125" style="2615" customWidth="1"/>
    <col min="7698" max="7705" width="9" style="2615"/>
    <col min="7706" max="7706" width="10.25" style="2615" bestFit="1" customWidth="1"/>
    <col min="7707" max="7936" width="9" style="2615"/>
    <col min="7937" max="7937" width="4.625" style="2615" bestFit="1" customWidth="1"/>
    <col min="7938" max="7938" width="28.75" style="2615" bestFit="1" customWidth="1"/>
    <col min="7939" max="7940" width="4.625" style="2615" customWidth="1"/>
    <col min="7941" max="7941" width="20.625" style="2615" customWidth="1"/>
    <col min="7942" max="7942" width="16" style="2615" customWidth="1"/>
    <col min="7943" max="7946" width="11.625" style="2615" customWidth="1"/>
    <col min="7947" max="7947" width="16.25" style="2615" customWidth="1"/>
    <col min="7948" max="7949" width="11.625" style="2615" customWidth="1"/>
    <col min="7950" max="7950" width="46.25" style="2615" customWidth="1"/>
    <col min="7951" max="7952" width="0" style="2615" hidden="1" customWidth="1"/>
    <col min="7953" max="7953" width="1.125" style="2615" customWidth="1"/>
    <col min="7954" max="7961" width="9" style="2615"/>
    <col min="7962" max="7962" width="10.25" style="2615" bestFit="1" customWidth="1"/>
    <col min="7963" max="8192" width="9" style="2615"/>
    <col min="8193" max="8193" width="4.625" style="2615" bestFit="1" customWidth="1"/>
    <col min="8194" max="8194" width="28.75" style="2615" bestFit="1" customWidth="1"/>
    <col min="8195" max="8196" width="4.625" style="2615" customWidth="1"/>
    <col min="8197" max="8197" width="20.625" style="2615" customWidth="1"/>
    <col min="8198" max="8198" width="16" style="2615" customWidth="1"/>
    <col min="8199" max="8202" width="11.625" style="2615" customWidth="1"/>
    <col min="8203" max="8203" width="16.25" style="2615" customWidth="1"/>
    <col min="8204" max="8205" width="11.625" style="2615" customWidth="1"/>
    <col min="8206" max="8206" width="46.25" style="2615" customWidth="1"/>
    <col min="8207" max="8208" width="0" style="2615" hidden="1" customWidth="1"/>
    <col min="8209" max="8209" width="1.125" style="2615" customWidth="1"/>
    <col min="8210" max="8217" width="9" style="2615"/>
    <col min="8218" max="8218" width="10.25" style="2615" bestFit="1" customWidth="1"/>
    <col min="8219" max="8448" width="9" style="2615"/>
    <col min="8449" max="8449" width="4.625" style="2615" bestFit="1" customWidth="1"/>
    <col min="8450" max="8450" width="28.75" style="2615" bestFit="1" customWidth="1"/>
    <col min="8451" max="8452" width="4.625" style="2615" customWidth="1"/>
    <col min="8453" max="8453" width="20.625" style="2615" customWidth="1"/>
    <col min="8454" max="8454" width="16" style="2615" customWidth="1"/>
    <col min="8455" max="8458" width="11.625" style="2615" customWidth="1"/>
    <col min="8459" max="8459" width="16.25" style="2615" customWidth="1"/>
    <col min="8460" max="8461" width="11.625" style="2615" customWidth="1"/>
    <col min="8462" max="8462" width="46.25" style="2615" customWidth="1"/>
    <col min="8463" max="8464" width="0" style="2615" hidden="1" customWidth="1"/>
    <col min="8465" max="8465" width="1.125" style="2615" customWidth="1"/>
    <col min="8466" max="8473" width="9" style="2615"/>
    <col min="8474" max="8474" width="10.25" style="2615" bestFit="1" customWidth="1"/>
    <col min="8475" max="8704" width="9" style="2615"/>
    <col min="8705" max="8705" width="4.625" style="2615" bestFit="1" customWidth="1"/>
    <col min="8706" max="8706" width="28.75" style="2615" bestFit="1" customWidth="1"/>
    <col min="8707" max="8708" width="4.625" style="2615" customWidth="1"/>
    <col min="8709" max="8709" width="20.625" style="2615" customWidth="1"/>
    <col min="8710" max="8710" width="16" style="2615" customWidth="1"/>
    <col min="8711" max="8714" width="11.625" style="2615" customWidth="1"/>
    <col min="8715" max="8715" width="16.25" style="2615" customWidth="1"/>
    <col min="8716" max="8717" width="11.625" style="2615" customWidth="1"/>
    <col min="8718" max="8718" width="46.25" style="2615" customWidth="1"/>
    <col min="8719" max="8720" width="0" style="2615" hidden="1" customWidth="1"/>
    <col min="8721" max="8721" width="1.125" style="2615" customWidth="1"/>
    <col min="8722" max="8729" width="9" style="2615"/>
    <col min="8730" max="8730" width="10.25" style="2615" bestFit="1" customWidth="1"/>
    <col min="8731" max="8960" width="9" style="2615"/>
    <col min="8961" max="8961" width="4.625" style="2615" bestFit="1" customWidth="1"/>
    <col min="8962" max="8962" width="28.75" style="2615" bestFit="1" customWidth="1"/>
    <col min="8963" max="8964" width="4.625" style="2615" customWidth="1"/>
    <col min="8965" max="8965" width="20.625" style="2615" customWidth="1"/>
    <col min="8966" max="8966" width="16" style="2615" customWidth="1"/>
    <col min="8967" max="8970" width="11.625" style="2615" customWidth="1"/>
    <col min="8971" max="8971" width="16.25" style="2615" customWidth="1"/>
    <col min="8972" max="8973" width="11.625" style="2615" customWidth="1"/>
    <col min="8974" max="8974" width="46.25" style="2615" customWidth="1"/>
    <col min="8975" max="8976" width="0" style="2615" hidden="1" customWidth="1"/>
    <col min="8977" max="8977" width="1.125" style="2615" customWidth="1"/>
    <col min="8978" max="8985" width="9" style="2615"/>
    <col min="8986" max="8986" width="10.25" style="2615" bestFit="1" customWidth="1"/>
    <col min="8987" max="9216" width="9" style="2615"/>
    <col min="9217" max="9217" width="4.625" style="2615" bestFit="1" customWidth="1"/>
    <col min="9218" max="9218" width="28.75" style="2615" bestFit="1" customWidth="1"/>
    <col min="9219" max="9220" width="4.625" style="2615" customWidth="1"/>
    <col min="9221" max="9221" width="20.625" style="2615" customWidth="1"/>
    <col min="9222" max="9222" width="16" style="2615" customWidth="1"/>
    <col min="9223" max="9226" width="11.625" style="2615" customWidth="1"/>
    <col min="9227" max="9227" width="16.25" style="2615" customWidth="1"/>
    <col min="9228" max="9229" width="11.625" style="2615" customWidth="1"/>
    <col min="9230" max="9230" width="46.25" style="2615" customWidth="1"/>
    <col min="9231" max="9232" width="0" style="2615" hidden="1" customWidth="1"/>
    <col min="9233" max="9233" width="1.125" style="2615" customWidth="1"/>
    <col min="9234" max="9241" width="9" style="2615"/>
    <col min="9242" max="9242" width="10.25" style="2615" bestFit="1" customWidth="1"/>
    <col min="9243" max="9472" width="9" style="2615"/>
    <col min="9473" max="9473" width="4.625" style="2615" bestFit="1" customWidth="1"/>
    <col min="9474" max="9474" width="28.75" style="2615" bestFit="1" customWidth="1"/>
    <col min="9475" max="9476" width="4.625" style="2615" customWidth="1"/>
    <col min="9477" max="9477" width="20.625" style="2615" customWidth="1"/>
    <col min="9478" max="9478" width="16" style="2615" customWidth="1"/>
    <col min="9479" max="9482" width="11.625" style="2615" customWidth="1"/>
    <col min="9483" max="9483" width="16.25" style="2615" customWidth="1"/>
    <col min="9484" max="9485" width="11.625" style="2615" customWidth="1"/>
    <col min="9486" max="9486" width="46.25" style="2615" customWidth="1"/>
    <col min="9487" max="9488" width="0" style="2615" hidden="1" customWidth="1"/>
    <col min="9489" max="9489" width="1.125" style="2615" customWidth="1"/>
    <col min="9490" max="9497" width="9" style="2615"/>
    <col min="9498" max="9498" width="10.25" style="2615" bestFit="1" customWidth="1"/>
    <col min="9499" max="9728" width="9" style="2615"/>
    <col min="9729" max="9729" width="4.625" style="2615" bestFit="1" customWidth="1"/>
    <col min="9730" max="9730" width="28.75" style="2615" bestFit="1" customWidth="1"/>
    <col min="9731" max="9732" width="4.625" style="2615" customWidth="1"/>
    <col min="9733" max="9733" width="20.625" style="2615" customWidth="1"/>
    <col min="9734" max="9734" width="16" style="2615" customWidth="1"/>
    <col min="9735" max="9738" width="11.625" style="2615" customWidth="1"/>
    <col min="9739" max="9739" width="16.25" style="2615" customWidth="1"/>
    <col min="9740" max="9741" width="11.625" style="2615" customWidth="1"/>
    <col min="9742" max="9742" width="46.25" style="2615" customWidth="1"/>
    <col min="9743" max="9744" width="0" style="2615" hidden="1" customWidth="1"/>
    <col min="9745" max="9745" width="1.125" style="2615" customWidth="1"/>
    <col min="9746" max="9753" width="9" style="2615"/>
    <col min="9754" max="9754" width="10.25" style="2615" bestFit="1" customWidth="1"/>
    <col min="9755" max="9984" width="9" style="2615"/>
    <col min="9985" max="9985" width="4.625" style="2615" bestFit="1" customWidth="1"/>
    <col min="9986" max="9986" width="28.75" style="2615" bestFit="1" customWidth="1"/>
    <col min="9987" max="9988" width="4.625" style="2615" customWidth="1"/>
    <col min="9989" max="9989" width="20.625" style="2615" customWidth="1"/>
    <col min="9990" max="9990" width="16" style="2615" customWidth="1"/>
    <col min="9991" max="9994" width="11.625" style="2615" customWidth="1"/>
    <col min="9995" max="9995" width="16.25" style="2615" customWidth="1"/>
    <col min="9996" max="9997" width="11.625" style="2615" customWidth="1"/>
    <col min="9998" max="9998" width="46.25" style="2615" customWidth="1"/>
    <col min="9999" max="10000" width="0" style="2615" hidden="1" customWidth="1"/>
    <col min="10001" max="10001" width="1.125" style="2615" customWidth="1"/>
    <col min="10002" max="10009" width="9" style="2615"/>
    <col min="10010" max="10010" width="10.25" style="2615" bestFit="1" customWidth="1"/>
    <col min="10011" max="10240" width="9" style="2615"/>
    <col min="10241" max="10241" width="4.625" style="2615" bestFit="1" customWidth="1"/>
    <col min="10242" max="10242" width="28.75" style="2615" bestFit="1" customWidth="1"/>
    <col min="10243" max="10244" width="4.625" style="2615" customWidth="1"/>
    <col min="10245" max="10245" width="20.625" style="2615" customWidth="1"/>
    <col min="10246" max="10246" width="16" style="2615" customWidth="1"/>
    <col min="10247" max="10250" width="11.625" style="2615" customWidth="1"/>
    <col min="10251" max="10251" width="16.25" style="2615" customWidth="1"/>
    <col min="10252" max="10253" width="11.625" style="2615" customWidth="1"/>
    <col min="10254" max="10254" width="46.25" style="2615" customWidth="1"/>
    <col min="10255" max="10256" width="0" style="2615" hidden="1" customWidth="1"/>
    <col min="10257" max="10257" width="1.125" style="2615" customWidth="1"/>
    <col min="10258" max="10265" width="9" style="2615"/>
    <col min="10266" max="10266" width="10.25" style="2615" bestFit="1" customWidth="1"/>
    <col min="10267" max="10496" width="9" style="2615"/>
    <col min="10497" max="10497" width="4.625" style="2615" bestFit="1" customWidth="1"/>
    <col min="10498" max="10498" width="28.75" style="2615" bestFit="1" customWidth="1"/>
    <col min="10499" max="10500" width="4.625" style="2615" customWidth="1"/>
    <col min="10501" max="10501" width="20.625" style="2615" customWidth="1"/>
    <col min="10502" max="10502" width="16" style="2615" customWidth="1"/>
    <col min="10503" max="10506" width="11.625" style="2615" customWidth="1"/>
    <col min="10507" max="10507" width="16.25" style="2615" customWidth="1"/>
    <col min="10508" max="10509" width="11.625" style="2615" customWidth="1"/>
    <col min="10510" max="10510" width="46.25" style="2615" customWidth="1"/>
    <col min="10511" max="10512" width="0" style="2615" hidden="1" customWidth="1"/>
    <col min="10513" max="10513" width="1.125" style="2615" customWidth="1"/>
    <col min="10514" max="10521" width="9" style="2615"/>
    <col min="10522" max="10522" width="10.25" style="2615" bestFit="1" customWidth="1"/>
    <col min="10523" max="10752" width="9" style="2615"/>
    <col min="10753" max="10753" width="4.625" style="2615" bestFit="1" customWidth="1"/>
    <col min="10754" max="10754" width="28.75" style="2615" bestFit="1" customWidth="1"/>
    <col min="10755" max="10756" width="4.625" style="2615" customWidth="1"/>
    <col min="10757" max="10757" width="20.625" style="2615" customWidth="1"/>
    <col min="10758" max="10758" width="16" style="2615" customWidth="1"/>
    <col min="10759" max="10762" width="11.625" style="2615" customWidth="1"/>
    <col min="10763" max="10763" width="16.25" style="2615" customWidth="1"/>
    <col min="10764" max="10765" width="11.625" style="2615" customWidth="1"/>
    <col min="10766" max="10766" width="46.25" style="2615" customWidth="1"/>
    <col min="10767" max="10768" width="0" style="2615" hidden="1" customWidth="1"/>
    <col min="10769" max="10769" width="1.125" style="2615" customWidth="1"/>
    <col min="10770" max="10777" width="9" style="2615"/>
    <col min="10778" max="10778" width="10.25" style="2615" bestFit="1" customWidth="1"/>
    <col min="10779" max="11008" width="9" style="2615"/>
    <col min="11009" max="11009" width="4.625" style="2615" bestFit="1" customWidth="1"/>
    <col min="11010" max="11010" width="28.75" style="2615" bestFit="1" customWidth="1"/>
    <col min="11011" max="11012" width="4.625" style="2615" customWidth="1"/>
    <col min="11013" max="11013" width="20.625" style="2615" customWidth="1"/>
    <col min="11014" max="11014" width="16" style="2615" customWidth="1"/>
    <col min="11015" max="11018" width="11.625" style="2615" customWidth="1"/>
    <col min="11019" max="11019" width="16.25" style="2615" customWidth="1"/>
    <col min="11020" max="11021" width="11.625" style="2615" customWidth="1"/>
    <col min="11022" max="11022" width="46.25" style="2615" customWidth="1"/>
    <col min="11023" max="11024" width="0" style="2615" hidden="1" customWidth="1"/>
    <col min="11025" max="11025" width="1.125" style="2615" customWidth="1"/>
    <col min="11026" max="11033" width="9" style="2615"/>
    <col min="11034" max="11034" width="10.25" style="2615" bestFit="1" customWidth="1"/>
    <col min="11035" max="11264" width="9" style="2615"/>
    <col min="11265" max="11265" width="4.625" style="2615" bestFit="1" customWidth="1"/>
    <col min="11266" max="11266" width="28.75" style="2615" bestFit="1" customWidth="1"/>
    <col min="11267" max="11268" width="4.625" style="2615" customWidth="1"/>
    <col min="11269" max="11269" width="20.625" style="2615" customWidth="1"/>
    <col min="11270" max="11270" width="16" style="2615" customWidth="1"/>
    <col min="11271" max="11274" width="11.625" style="2615" customWidth="1"/>
    <col min="11275" max="11275" width="16.25" style="2615" customWidth="1"/>
    <col min="11276" max="11277" width="11.625" style="2615" customWidth="1"/>
    <col min="11278" max="11278" width="46.25" style="2615" customWidth="1"/>
    <col min="11279" max="11280" width="0" style="2615" hidden="1" customWidth="1"/>
    <col min="11281" max="11281" width="1.125" style="2615" customWidth="1"/>
    <col min="11282" max="11289" width="9" style="2615"/>
    <col min="11290" max="11290" width="10.25" style="2615" bestFit="1" customWidth="1"/>
    <col min="11291" max="11520" width="9" style="2615"/>
    <col min="11521" max="11521" width="4.625" style="2615" bestFit="1" customWidth="1"/>
    <col min="11522" max="11522" width="28.75" style="2615" bestFit="1" customWidth="1"/>
    <col min="11523" max="11524" width="4.625" style="2615" customWidth="1"/>
    <col min="11525" max="11525" width="20.625" style="2615" customWidth="1"/>
    <col min="11526" max="11526" width="16" style="2615" customWidth="1"/>
    <col min="11527" max="11530" width="11.625" style="2615" customWidth="1"/>
    <col min="11531" max="11531" width="16.25" style="2615" customWidth="1"/>
    <col min="11532" max="11533" width="11.625" style="2615" customWidth="1"/>
    <col min="11534" max="11534" width="46.25" style="2615" customWidth="1"/>
    <col min="11535" max="11536" width="0" style="2615" hidden="1" customWidth="1"/>
    <col min="11537" max="11537" width="1.125" style="2615" customWidth="1"/>
    <col min="11538" max="11545" width="9" style="2615"/>
    <col min="11546" max="11546" width="10.25" style="2615" bestFit="1" customWidth="1"/>
    <col min="11547" max="11776" width="9" style="2615"/>
    <col min="11777" max="11777" width="4.625" style="2615" bestFit="1" customWidth="1"/>
    <col min="11778" max="11778" width="28.75" style="2615" bestFit="1" customWidth="1"/>
    <col min="11779" max="11780" width="4.625" style="2615" customWidth="1"/>
    <col min="11781" max="11781" width="20.625" style="2615" customWidth="1"/>
    <col min="11782" max="11782" width="16" style="2615" customWidth="1"/>
    <col min="11783" max="11786" width="11.625" style="2615" customWidth="1"/>
    <col min="11787" max="11787" width="16.25" style="2615" customWidth="1"/>
    <col min="11788" max="11789" width="11.625" style="2615" customWidth="1"/>
    <col min="11790" max="11790" width="46.25" style="2615" customWidth="1"/>
    <col min="11791" max="11792" width="0" style="2615" hidden="1" customWidth="1"/>
    <col min="11793" max="11793" width="1.125" style="2615" customWidth="1"/>
    <col min="11794" max="11801" width="9" style="2615"/>
    <col min="11802" max="11802" width="10.25" style="2615" bestFit="1" customWidth="1"/>
    <col min="11803" max="12032" width="9" style="2615"/>
    <col min="12033" max="12033" width="4.625" style="2615" bestFit="1" customWidth="1"/>
    <col min="12034" max="12034" width="28.75" style="2615" bestFit="1" customWidth="1"/>
    <col min="12035" max="12036" width="4.625" style="2615" customWidth="1"/>
    <col min="12037" max="12037" width="20.625" style="2615" customWidth="1"/>
    <col min="12038" max="12038" width="16" style="2615" customWidth="1"/>
    <col min="12039" max="12042" width="11.625" style="2615" customWidth="1"/>
    <col min="12043" max="12043" width="16.25" style="2615" customWidth="1"/>
    <col min="12044" max="12045" width="11.625" style="2615" customWidth="1"/>
    <col min="12046" max="12046" width="46.25" style="2615" customWidth="1"/>
    <col min="12047" max="12048" width="0" style="2615" hidden="1" customWidth="1"/>
    <col min="12049" max="12049" width="1.125" style="2615" customWidth="1"/>
    <col min="12050" max="12057" width="9" style="2615"/>
    <col min="12058" max="12058" width="10.25" style="2615" bestFit="1" customWidth="1"/>
    <col min="12059" max="12288" width="9" style="2615"/>
    <col min="12289" max="12289" width="4.625" style="2615" bestFit="1" customWidth="1"/>
    <col min="12290" max="12290" width="28.75" style="2615" bestFit="1" customWidth="1"/>
    <col min="12291" max="12292" width="4.625" style="2615" customWidth="1"/>
    <col min="12293" max="12293" width="20.625" style="2615" customWidth="1"/>
    <col min="12294" max="12294" width="16" style="2615" customWidth="1"/>
    <col min="12295" max="12298" width="11.625" style="2615" customWidth="1"/>
    <col min="12299" max="12299" width="16.25" style="2615" customWidth="1"/>
    <col min="12300" max="12301" width="11.625" style="2615" customWidth="1"/>
    <col min="12302" max="12302" width="46.25" style="2615" customWidth="1"/>
    <col min="12303" max="12304" width="0" style="2615" hidden="1" customWidth="1"/>
    <col min="12305" max="12305" width="1.125" style="2615" customWidth="1"/>
    <col min="12306" max="12313" width="9" style="2615"/>
    <col min="12314" max="12314" width="10.25" style="2615" bestFit="1" customWidth="1"/>
    <col min="12315" max="12544" width="9" style="2615"/>
    <col min="12545" max="12545" width="4.625" style="2615" bestFit="1" customWidth="1"/>
    <col min="12546" max="12546" width="28.75" style="2615" bestFit="1" customWidth="1"/>
    <col min="12547" max="12548" width="4.625" style="2615" customWidth="1"/>
    <col min="12549" max="12549" width="20.625" style="2615" customWidth="1"/>
    <col min="12550" max="12550" width="16" style="2615" customWidth="1"/>
    <col min="12551" max="12554" width="11.625" style="2615" customWidth="1"/>
    <col min="12555" max="12555" width="16.25" style="2615" customWidth="1"/>
    <col min="12556" max="12557" width="11.625" style="2615" customWidth="1"/>
    <col min="12558" max="12558" width="46.25" style="2615" customWidth="1"/>
    <col min="12559" max="12560" width="0" style="2615" hidden="1" customWidth="1"/>
    <col min="12561" max="12561" width="1.125" style="2615" customWidth="1"/>
    <col min="12562" max="12569" width="9" style="2615"/>
    <col min="12570" max="12570" width="10.25" style="2615" bestFit="1" customWidth="1"/>
    <col min="12571" max="12800" width="9" style="2615"/>
    <col min="12801" max="12801" width="4.625" style="2615" bestFit="1" customWidth="1"/>
    <col min="12802" max="12802" width="28.75" style="2615" bestFit="1" customWidth="1"/>
    <col min="12803" max="12804" width="4.625" style="2615" customWidth="1"/>
    <col min="12805" max="12805" width="20.625" style="2615" customWidth="1"/>
    <col min="12806" max="12806" width="16" style="2615" customWidth="1"/>
    <col min="12807" max="12810" width="11.625" style="2615" customWidth="1"/>
    <col min="12811" max="12811" width="16.25" style="2615" customWidth="1"/>
    <col min="12812" max="12813" width="11.625" style="2615" customWidth="1"/>
    <col min="12814" max="12814" width="46.25" style="2615" customWidth="1"/>
    <col min="12815" max="12816" width="0" style="2615" hidden="1" customWidth="1"/>
    <col min="12817" max="12817" width="1.125" style="2615" customWidth="1"/>
    <col min="12818" max="12825" width="9" style="2615"/>
    <col min="12826" max="12826" width="10.25" style="2615" bestFit="1" customWidth="1"/>
    <col min="12827" max="13056" width="9" style="2615"/>
    <col min="13057" max="13057" width="4.625" style="2615" bestFit="1" customWidth="1"/>
    <col min="13058" max="13058" width="28.75" style="2615" bestFit="1" customWidth="1"/>
    <col min="13059" max="13060" width="4.625" style="2615" customWidth="1"/>
    <col min="13061" max="13061" width="20.625" style="2615" customWidth="1"/>
    <col min="13062" max="13062" width="16" style="2615" customWidth="1"/>
    <col min="13063" max="13066" width="11.625" style="2615" customWidth="1"/>
    <col min="13067" max="13067" width="16.25" style="2615" customWidth="1"/>
    <col min="13068" max="13069" width="11.625" style="2615" customWidth="1"/>
    <col min="13070" max="13070" width="46.25" style="2615" customWidth="1"/>
    <col min="13071" max="13072" width="0" style="2615" hidden="1" customWidth="1"/>
    <col min="13073" max="13073" width="1.125" style="2615" customWidth="1"/>
    <col min="13074" max="13081" width="9" style="2615"/>
    <col min="13082" max="13082" width="10.25" style="2615" bestFit="1" customWidth="1"/>
    <col min="13083" max="13312" width="9" style="2615"/>
    <col min="13313" max="13313" width="4.625" style="2615" bestFit="1" customWidth="1"/>
    <col min="13314" max="13314" width="28.75" style="2615" bestFit="1" customWidth="1"/>
    <col min="13315" max="13316" width="4.625" style="2615" customWidth="1"/>
    <col min="13317" max="13317" width="20.625" style="2615" customWidth="1"/>
    <col min="13318" max="13318" width="16" style="2615" customWidth="1"/>
    <col min="13319" max="13322" width="11.625" style="2615" customWidth="1"/>
    <col min="13323" max="13323" width="16.25" style="2615" customWidth="1"/>
    <col min="13324" max="13325" width="11.625" style="2615" customWidth="1"/>
    <col min="13326" max="13326" width="46.25" style="2615" customWidth="1"/>
    <col min="13327" max="13328" width="0" style="2615" hidden="1" customWidth="1"/>
    <col min="13329" max="13329" width="1.125" style="2615" customWidth="1"/>
    <col min="13330" max="13337" width="9" style="2615"/>
    <col min="13338" max="13338" width="10.25" style="2615" bestFit="1" customWidth="1"/>
    <col min="13339" max="13568" width="9" style="2615"/>
    <col min="13569" max="13569" width="4.625" style="2615" bestFit="1" customWidth="1"/>
    <col min="13570" max="13570" width="28.75" style="2615" bestFit="1" customWidth="1"/>
    <col min="13571" max="13572" width="4.625" style="2615" customWidth="1"/>
    <col min="13573" max="13573" width="20.625" style="2615" customWidth="1"/>
    <col min="13574" max="13574" width="16" style="2615" customWidth="1"/>
    <col min="13575" max="13578" width="11.625" style="2615" customWidth="1"/>
    <col min="13579" max="13579" width="16.25" style="2615" customWidth="1"/>
    <col min="13580" max="13581" width="11.625" style="2615" customWidth="1"/>
    <col min="13582" max="13582" width="46.25" style="2615" customWidth="1"/>
    <col min="13583" max="13584" width="0" style="2615" hidden="1" customWidth="1"/>
    <col min="13585" max="13585" width="1.125" style="2615" customWidth="1"/>
    <col min="13586" max="13593" width="9" style="2615"/>
    <col min="13594" max="13594" width="10.25" style="2615" bestFit="1" customWidth="1"/>
    <col min="13595" max="13824" width="9" style="2615"/>
    <col min="13825" max="13825" width="4.625" style="2615" bestFit="1" customWidth="1"/>
    <col min="13826" max="13826" width="28.75" style="2615" bestFit="1" customWidth="1"/>
    <col min="13827" max="13828" width="4.625" style="2615" customWidth="1"/>
    <col min="13829" max="13829" width="20.625" style="2615" customWidth="1"/>
    <col min="13830" max="13830" width="16" style="2615" customWidth="1"/>
    <col min="13831" max="13834" width="11.625" style="2615" customWidth="1"/>
    <col min="13835" max="13835" width="16.25" style="2615" customWidth="1"/>
    <col min="13836" max="13837" width="11.625" style="2615" customWidth="1"/>
    <col min="13838" max="13838" width="46.25" style="2615" customWidth="1"/>
    <col min="13839" max="13840" width="0" style="2615" hidden="1" customWidth="1"/>
    <col min="13841" max="13841" width="1.125" style="2615" customWidth="1"/>
    <col min="13842" max="13849" width="9" style="2615"/>
    <col min="13850" max="13850" width="10.25" style="2615" bestFit="1" customWidth="1"/>
    <col min="13851" max="14080" width="9" style="2615"/>
    <col min="14081" max="14081" width="4.625" style="2615" bestFit="1" customWidth="1"/>
    <col min="14082" max="14082" width="28.75" style="2615" bestFit="1" customWidth="1"/>
    <col min="14083" max="14084" width="4.625" style="2615" customWidth="1"/>
    <col min="14085" max="14085" width="20.625" style="2615" customWidth="1"/>
    <col min="14086" max="14086" width="16" style="2615" customWidth="1"/>
    <col min="14087" max="14090" width="11.625" style="2615" customWidth="1"/>
    <col min="14091" max="14091" width="16.25" style="2615" customWidth="1"/>
    <col min="14092" max="14093" width="11.625" style="2615" customWidth="1"/>
    <col min="14094" max="14094" width="46.25" style="2615" customWidth="1"/>
    <col min="14095" max="14096" width="0" style="2615" hidden="1" customWidth="1"/>
    <col min="14097" max="14097" width="1.125" style="2615" customWidth="1"/>
    <col min="14098" max="14105" width="9" style="2615"/>
    <col min="14106" max="14106" width="10.25" style="2615" bestFit="1" customWidth="1"/>
    <col min="14107" max="14336" width="9" style="2615"/>
    <col min="14337" max="14337" width="4.625" style="2615" bestFit="1" customWidth="1"/>
    <col min="14338" max="14338" width="28.75" style="2615" bestFit="1" customWidth="1"/>
    <col min="14339" max="14340" width="4.625" style="2615" customWidth="1"/>
    <col min="14341" max="14341" width="20.625" style="2615" customWidth="1"/>
    <col min="14342" max="14342" width="16" style="2615" customWidth="1"/>
    <col min="14343" max="14346" width="11.625" style="2615" customWidth="1"/>
    <col min="14347" max="14347" width="16.25" style="2615" customWidth="1"/>
    <col min="14348" max="14349" width="11.625" style="2615" customWidth="1"/>
    <col min="14350" max="14350" width="46.25" style="2615" customWidth="1"/>
    <col min="14351" max="14352" width="0" style="2615" hidden="1" customWidth="1"/>
    <col min="14353" max="14353" width="1.125" style="2615" customWidth="1"/>
    <col min="14354" max="14361" width="9" style="2615"/>
    <col min="14362" max="14362" width="10.25" style="2615" bestFit="1" customWidth="1"/>
    <col min="14363" max="14592" width="9" style="2615"/>
    <col min="14593" max="14593" width="4.625" style="2615" bestFit="1" customWidth="1"/>
    <col min="14594" max="14594" width="28.75" style="2615" bestFit="1" customWidth="1"/>
    <col min="14595" max="14596" width="4.625" style="2615" customWidth="1"/>
    <col min="14597" max="14597" width="20.625" style="2615" customWidth="1"/>
    <col min="14598" max="14598" width="16" style="2615" customWidth="1"/>
    <col min="14599" max="14602" width="11.625" style="2615" customWidth="1"/>
    <col min="14603" max="14603" width="16.25" style="2615" customWidth="1"/>
    <col min="14604" max="14605" width="11.625" style="2615" customWidth="1"/>
    <col min="14606" max="14606" width="46.25" style="2615" customWidth="1"/>
    <col min="14607" max="14608" width="0" style="2615" hidden="1" customWidth="1"/>
    <col min="14609" max="14609" width="1.125" style="2615" customWidth="1"/>
    <col min="14610" max="14617" width="9" style="2615"/>
    <col min="14618" max="14618" width="10.25" style="2615" bestFit="1" customWidth="1"/>
    <col min="14619" max="14848" width="9" style="2615"/>
    <col min="14849" max="14849" width="4.625" style="2615" bestFit="1" customWidth="1"/>
    <col min="14850" max="14850" width="28.75" style="2615" bestFit="1" customWidth="1"/>
    <col min="14851" max="14852" width="4.625" style="2615" customWidth="1"/>
    <col min="14853" max="14853" width="20.625" style="2615" customWidth="1"/>
    <col min="14854" max="14854" width="16" style="2615" customWidth="1"/>
    <col min="14855" max="14858" width="11.625" style="2615" customWidth="1"/>
    <col min="14859" max="14859" width="16.25" style="2615" customWidth="1"/>
    <col min="14860" max="14861" width="11.625" style="2615" customWidth="1"/>
    <col min="14862" max="14862" width="46.25" style="2615" customWidth="1"/>
    <col min="14863" max="14864" width="0" style="2615" hidden="1" customWidth="1"/>
    <col min="14865" max="14865" width="1.125" style="2615" customWidth="1"/>
    <col min="14866" max="14873" width="9" style="2615"/>
    <col min="14874" max="14874" width="10.25" style="2615" bestFit="1" customWidth="1"/>
    <col min="14875" max="15104" width="9" style="2615"/>
    <col min="15105" max="15105" width="4.625" style="2615" bestFit="1" customWidth="1"/>
    <col min="15106" max="15106" width="28.75" style="2615" bestFit="1" customWidth="1"/>
    <col min="15107" max="15108" width="4.625" style="2615" customWidth="1"/>
    <col min="15109" max="15109" width="20.625" style="2615" customWidth="1"/>
    <col min="15110" max="15110" width="16" style="2615" customWidth="1"/>
    <col min="15111" max="15114" width="11.625" style="2615" customWidth="1"/>
    <col min="15115" max="15115" width="16.25" style="2615" customWidth="1"/>
    <col min="15116" max="15117" width="11.625" style="2615" customWidth="1"/>
    <col min="15118" max="15118" width="46.25" style="2615" customWidth="1"/>
    <col min="15119" max="15120" width="0" style="2615" hidden="1" customWidth="1"/>
    <col min="15121" max="15121" width="1.125" style="2615" customWidth="1"/>
    <col min="15122" max="15129" width="9" style="2615"/>
    <col min="15130" max="15130" width="10.25" style="2615" bestFit="1" customWidth="1"/>
    <col min="15131" max="15360" width="9" style="2615"/>
    <col min="15361" max="15361" width="4.625" style="2615" bestFit="1" customWidth="1"/>
    <col min="15362" max="15362" width="28.75" style="2615" bestFit="1" customWidth="1"/>
    <col min="15363" max="15364" width="4.625" style="2615" customWidth="1"/>
    <col min="15365" max="15365" width="20.625" style="2615" customWidth="1"/>
    <col min="15366" max="15366" width="16" style="2615" customWidth="1"/>
    <col min="15367" max="15370" width="11.625" style="2615" customWidth="1"/>
    <col min="15371" max="15371" width="16.25" style="2615" customWidth="1"/>
    <col min="15372" max="15373" width="11.625" style="2615" customWidth="1"/>
    <col min="15374" max="15374" width="46.25" style="2615" customWidth="1"/>
    <col min="15375" max="15376" width="0" style="2615" hidden="1" customWidth="1"/>
    <col min="15377" max="15377" width="1.125" style="2615" customWidth="1"/>
    <col min="15378" max="15385" width="9" style="2615"/>
    <col min="15386" max="15386" width="10.25" style="2615" bestFit="1" customWidth="1"/>
    <col min="15387" max="15616" width="9" style="2615"/>
    <col min="15617" max="15617" width="4.625" style="2615" bestFit="1" customWidth="1"/>
    <col min="15618" max="15618" width="28.75" style="2615" bestFit="1" customWidth="1"/>
    <col min="15619" max="15620" width="4.625" style="2615" customWidth="1"/>
    <col min="15621" max="15621" width="20.625" style="2615" customWidth="1"/>
    <col min="15622" max="15622" width="16" style="2615" customWidth="1"/>
    <col min="15623" max="15626" width="11.625" style="2615" customWidth="1"/>
    <col min="15627" max="15627" width="16.25" style="2615" customWidth="1"/>
    <col min="15628" max="15629" width="11.625" style="2615" customWidth="1"/>
    <col min="15630" max="15630" width="46.25" style="2615" customWidth="1"/>
    <col min="15631" max="15632" width="0" style="2615" hidden="1" customWidth="1"/>
    <col min="15633" max="15633" width="1.125" style="2615" customWidth="1"/>
    <col min="15634" max="15641" width="9" style="2615"/>
    <col min="15642" max="15642" width="10.25" style="2615" bestFit="1" customWidth="1"/>
    <col min="15643" max="15872" width="9" style="2615"/>
    <col min="15873" max="15873" width="4.625" style="2615" bestFit="1" customWidth="1"/>
    <col min="15874" max="15874" width="28.75" style="2615" bestFit="1" customWidth="1"/>
    <col min="15875" max="15876" width="4.625" style="2615" customWidth="1"/>
    <col min="15877" max="15877" width="20.625" style="2615" customWidth="1"/>
    <col min="15878" max="15878" width="16" style="2615" customWidth="1"/>
    <col min="15879" max="15882" width="11.625" style="2615" customWidth="1"/>
    <col min="15883" max="15883" width="16.25" style="2615" customWidth="1"/>
    <col min="15884" max="15885" width="11.625" style="2615" customWidth="1"/>
    <col min="15886" max="15886" width="46.25" style="2615" customWidth="1"/>
    <col min="15887" max="15888" width="0" style="2615" hidden="1" customWidth="1"/>
    <col min="15889" max="15889" width="1.125" style="2615" customWidth="1"/>
    <col min="15890" max="15897" width="9" style="2615"/>
    <col min="15898" max="15898" width="10.25" style="2615" bestFit="1" customWidth="1"/>
    <col min="15899" max="16128" width="9" style="2615"/>
    <col min="16129" max="16129" width="4.625" style="2615" bestFit="1" customWidth="1"/>
    <col min="16130" max="16130" width="28.75" style="2615" bestFit="1" customWidth="1"/>
    <col min="16131" max="16132" width="4.625" style="2615" customWidth="1"/>
    <col min="16133" max="16133" width="20.625" style="2615" customWidth="1"/>
    <col min="16134" max="16134" width="16" style="2615" customWidth="1"/>
    <col min="16135" max="16138" width="11.625" style="2615" customWidth="1"/>
    <col min="16139" max="16139" width="16.25" style="2615" customWidth="1"/>
    <col min="16140" max="16141" width="11.625" style="2615" customWidth="1"/>
    <col min="16142" max="16142" width="46.25" style="2615" customWidth="1"/>
    <col min="16143" max="16144" width="0" style="2615" hidden="1" customWidth="1"/>
    <col min="16145" max="16145" width="1.125" style="2615" customWidth="1"/>
    <col min="16146" max="16153" width="9" style="2615"/>
    <col min="16154" max="16154" width="10.25" style="2615" bestFit="1" customWidth="1"/>
    <col min="16155" max="16384" width="9" style="2615"/>
  </cols>
  <sheetData>
    <row r="1" spans="1:30" ht="27.75" customHeight="1">
      <c r="A1" s="4566" t="s">
        <v>5756</v>
      </c>
      <c r="B1" s="4566"/>
      <c r="C1" s="4566"/>
      <c r="D1" s="4566"/>
      <c r="E1" s="4566"/>
      <c r="F1" s="4566"/>
      <c r="G1" s="4566"/>
      <c r="H1" s="4566"/>
      <c r="I1" s="4566"/>
      <c r="J1" s="4566"/>
      <c r="K1" s="4566"/>
      <c r="L1" s="4566"/>
      <c r="M1" s="4566"/>
      <c r="N1" s="4566"/>
    </row>
    <row r="2" spans="1:30">
      <c r="A2" s="4567" t="s">
        <v>5757</v>
      </c>
      <c r="B2" s="4567"/>
      <c r="C2" s="4567"/>
      <c r="D2" s="4567"/>
      <c r="E2" s="4567"/>
      <c r="F2" s="4567"/>
      <c r="G2" s="4567"/>
      <c r="H2" s="4567"/>
      <c r="I2" s="4567"/>
      <c r="J2" s="4567"/>
      <c r="K2" s="4567"/>
      <c r="L2" s="4567"/>
      <c r="M2" s="4567"/>
      <c r="N2" s="4567"/>
    </row>
    <row r="3" spans="1:30" ht="15.75" customHeight="1" thickBot="1">
      <c r="J3" s="2615" t="s">
        <v>5758</v>
      </c>
      <c r="K3" s="3541"/>
      <c r="L3" s="3542" t="s">
        <v>5759</v>
      </c>
      <c r="M3" s="3542"/>
      <c r="N3" s="6252">
        <f ca="1">TODAY()</f>
        <v>44936</v>
      </c>
    </row>
    <row r="4" spans="1:30" ht="20.25" customHeight="1">
      <c r="A4" s="6164" t="s">
        <v>5760</v>
      </c>
      <c r="B4" s="6253" t="s">
        <v>5761</v>
      </c>
      <c r="C4" s="6254"/>
      <c r="D4" s="6254"/>
      <c r="E4" s="6255"/>
      <c r="F4" s="6256" t="s">
        <v>5762</v>
      </c>
      <c r="G4" s="3543" t="s">
        <v>5763</v>
      </c>
      <c r="H4" s="3543" t="s">
        <v>5764</v>
      </c>
      <c r="I4" s="3544" t="s">
        <v>5765</v>
      </c>
      <c r="J4" s="3543" t="s">
        <v>5766</v>
      </c>
      <c r="K4" s="3544" t="s">
        <v>5767</v>
      </c>
      <c r="L4" s="3544" t="s">
        <v>5768</v>
      </c>
      <c r="M4" s="6168" t="s">
        <v>5769</v>
      </c>
      <c r="N4" s="6257" t="s">
        <v>5770</v>
      </c>
    </row>
    <row r="5" spans="1:30" ht="20.25" customHeight="1">
      <c r="A5" s="6165"/>
      <c r="B5" s="3546" t="s">
        <v>5768</v>
      </c>
      <c r="C5" s="3546" t="s">
        <v>5771</v>
      </c>
      <c r="D5" s="3546" t="s">
        <v>5772</v>
      </c>
      <c r="E5" s="3546" t="s">
        <v>5773</v>
      </c>
      <c r="F5" s="6258" t="s">
        <v>5774</v>
      </c>
      <c r="G5" s="3547" t="s">
        <v>5775</v>
      </c>
      <c r="H5" s="3547" t="s">
        <v>5775</v>
      </c>
      <c r="I5" s="3548" t="s">
        <v>5775</v>
      </c>
      <c r="J5" s="3547" t="s">
        <v>5776</v>
      </c>
      <c r="K5" s="3548" t="s">
        <v>5777</v>
      </c>
      <c r="L5" s="3548" t="s">
        <v>5778</v>
      </c>
      <c r="M5" s="6169"/>
      <c r="N5" s="6259"/>
      <c r="P5" s="6260">
        <v>9.2929999999999999E-2</v>
      </c>
    </row>
    <row r="6" spans="1:30" s="2656" customFormat="1" ht="35.1" customHeight="1">
      <c r="A6" s="6261">
        <v>1</v>
      </c>
      <c r="B6" s="6262" t="s">
        <v>5779</v>
      </c>
      <c r="C6" s="6263"/>
      <c r="D6" s="6263"/>
      <c r="E6" s="3539"/>
      <c r="F6" s="3539" t="s">
        <v>5780</v>
      </c>
      <c r="G6" s="6264">
        <v>35</v>
      </c>
      <c r="H6" s="6264">
        <v>92</v>
      </c>
      <c r="I6" s="6265">
        <v>7</v>
      </c>
      <c r="J6" s="6264">
        <f>G6*H6</f>
        <v>3220</v>
      </c>
      <c r="K6" s="6266" t="s">
        <v>5781</v>
      </c>
      <c r="L6" s="6267" t="s">
        <v>5782</v>
      </c>
      <c r="M6" s="6268"/>
      <c r="N6" s="6269" t="s">
        <v>5783</v>
      </c>
      <c r="O6" s="6270"/>
      <c r="P6" s="6270"/>
      <c r="Q6" s="6270"/>
      <c r="R6" s="6270"/>
      <c r="S6" s="6270"/>
      <c r="T6" s="6270"/>
      <c r="U6" s="6270"/>
      <c r="V6" s="6270"/>
      <c r="W6" s="6270"/>
      <c r="X6" s="6270"/>
      <c r="Y6" s="6270"/>
      <c r="Z6" s="6270"/>
      <c r="AA6" s="6270"/>
      <c r="AB6" s="6270"/>
      <c r="AC6" s="6270"/>
      <c r="AD6" s="6270"/>
    </row>
    <row r="7" spans="1:30" s="2656" customFormat="1" ht="35.1" customHeight="1">
      <c r="A7" s="6261"/>
      <c r="B7" s="6271"/>
      <c r="C7" s="6272"/>
      <c r="D7" s="6272"/>
      <c r="E7" s="3539"/>
      <c r="F7" s="3539" t="s">
        <v>5784</v>
      </c>
      <c r="G7" s="6273">
        <v>35</v>
      </c>
      <c r="H7" s="6273">
        <v>92</v>
      </c>
      <c r="I7" s="6273">
        <v>6</v>
      </c>
      <c r="J7" s="6264">
        <f>G7*H7-156</f>
        <v>3064</v>
      </c>
      <c r="K7" s="6274"/>
      <c r="L7" s="6275"/>
      <c r="M7" s="6276"/>
      <c r="N7" s="6277"/>
      <c r="O7" s="6270"/>
      <c r="P7" s="6270"/>
      <c r="Q7" s="6270"/>
      <c r="R7" s="6270"/>
      <c r="S7" s="6270"/>
      <c r="T7" s="6270"/>
      <c r="U7" s="6270"/>
      <c r="V7" s="6270"/>
      <c r="W7" s="6270"/>
      <c r="X7" s="6270"/>
      <c r="Y7" s="6270"/>
      <c r="Z7" s="6270"/>
      <c r="AA7" s="6270"/>
      <c r="AB7" s="6270"/>
      <c r="AC7" s="6270"/>
      <c r="AD7" s="6270"/>
    </row>
    <row r="8" spans="1:30" s="2656" customFormat="1" ht="35.1" customHeight="1">
      <c r="A8" s="6261"/>
      <c r="B8" s="6271"/>
      <c r="C8" s="6272"/>
      <c r="D8" s="6272"/>
      <c r="E8" s="3539"/>
      <c r="F8" s="3539" t="s">
        <v>5785</v>
      </c>
      <c r="G8" s="6273">
        <v>35</v>
      </c>
      <c r="H8" s="6273">
        <v>92</v>
      </c>
      <c r="I8" s="6273" t="s">
        <v>5786</v>
      </c>
      <c r="J8" s="6264">
        <f>G8*H8-156</f>
        <v>3064</v>
      </c>
      <c r="K8" s="6278"/>
      <c r="L8" s="6279"/>
      <c r="M8" s="6280"/>
      <c r="N8" s="6281"/>
      <c r="O8" s="6270"/>
      <c r="P8" s="6270"/>
      <c r="Q8" s="6270"/>
      <c r="R8" s="6270"/>
      <c r="S8" s="6270"/>
      <c r="T8" s="6270"/>
      <c r="U8" s="6270"/>
      <c r="V8" s="6270"/>
      <c r="W8" s="6270"/>
      <c r="X8" s="6270"/>
      <c r="Y8" s="6270"/>
      <c r="Z8" s="6270"/>
      <c r="AA8" s="6270"/>
      <c r="AB8" s="6270"/>
      <c r="AC8" s="6270"/>
      <c r="AD8" s="6270"/>
    </row>
    <row r="9" spans="1:30" s="2656" customFormat="1" ht="35.1" customHeight="1">
      <c r="A9" s="6261"/>
      <c r="B9" s="6282"/>
      <c r="C9" s="6283"/>
      <c r="D9" s="6283"/>
      <c r="E9" s="2753" t="s">
        <v>5787</v>
      </c>
      <c r="F9" s="2753" t="s">
        <v>5780</v>
      </c>
      <c r="G9" s="6273">
        <v>14</v>
      </c>
      <c r="H9" s="6273">
        <v>25</v>
      </c>
      <c r="I9" s="6273">
        <v>7</v>
      </c>
      <c r="J9" s="6264">
        <f>G9*H9</f>
        <v>350</v>
      </c>
      <c r="K9" s="6284"/>
      <c r="L9" s="6285"/>
      <c r="M9" s="6276"/>
      <c r="N9" s="6286" t="s">
        <v>5788</v>
      </c>
      <c r="O9" s="6270"/>
      <c r="P9" s="6270"/>
      <c r="Q9" s="6270"/>
      <c r="R9" s="6270"/>
      <c r="S9" s="6270"/>
      <c r="T9" s="6270"/>
      <c r="U9" s="6270"/>
      <c r="V9" s="6270"/>
      <c r="W9" s="6270"/>
      <c r="X9" s="6270"/>
      <c r="Y9" s="6270"/>
      <c r="Z9" s="6270"/>
      <c r="AA9" s="6270"/>
      <c r="AB9" s="6270"/>
      <c r="AC9" s="6270"/>
      <c r="AD9" s="6270"/>
    </row>
    <row r="10" spans="1:30" s="2656" customFormat="1" ht="35.1" customHeight="1">
      <c r="A10" s="6287"/>
      <c r="B10" s="6288" t="s">
        <v>5789</v>
      </c>
      <c r="C10" s="6288">
        <v>1</v>
      </c>
      <c r="D10" s="6288">
        <v>3</v>
      </c>
      <c r="E10" s="6289"/>
      <c r="F10" s="6289"/>
      <c r="G10" s="6290">
        <v>34</v>
      </c>
      <c r="H10" s="6290">
        <v>92</v>
      </c>
      <c r="I10" s="6290" t="s">
        <v>5790</v>
      </c>
      <c r="J10" s="6290">
        <f>SUM(J6:J9)</f>
        <v>9698</v>
      </c>
      <c r="K10" s="6291"/>
      <c r="L10" s="6292"/>
      <c r="M10" s="6293"/>
      <c r="N10" s="6294"/>
      <c r="O10" s="6270"/>
      <c r="P10" s="6270"/>
      <c r="Q10" s="6270"/>
      <c r="R10" s="6270"/>
      <c r="S10" s="6270"/>
      <c r="T10" s="6270"/>
      <c r="U10" s="6270"/>
      <c r="V10" s="6270"/>
      <c r="W10" s="6270"/>
      <c r="X10" s="6270"/>
      <c r="Y10" s="6270"/>
      <c r="Z10" s="6270"/>
      <c r="AA10" s="6270"/>
      <c r="AB10" s="6270"/>
      <c r="AC10" s="6270"/>
      <c r="AD10" s="6270"/>
    </row>
    <row r="11" spans="1:30" s="2656" customFormat="1" ht="35.1" customHeight="1">
      <c r="A11" s="6295" t="s">
        <v>5791</v>
      </c>
      <c r="B11" s="4158" t="s">
        <v>5792</v>
      </c>
      <c r="C11" s="6296">
        <v>2</v>
      </c>
      <c r="D11" s="4158" t="s">
        <v>5793</v>
      </c>
      <c r="E11" s="2872"/>
      <c r="F11" s="2872"/>
      <c r="G11" s="6297">
        <v>18</v>
      </c>
      <c r="H11" s="6297">
        <v>26</v>
      </c>
      <c r="I11" s="6297">
        <v>12</v>
      </c>
      <c r="J11" s="6298">
        <f>G11*H11-1*9*2</f>
        <v>450</v>
      </c>
      <c r="K11" s="6299"/>
      <c r="L11" s="6300" t="s">
        <v>5794</v>
      </c>
      <c r="M11" s="6301"/>
      <c r="N11" s="6302" t="s">
        <v>5795</v>
      </c>
      <c r="O11" s="6270"/>
      <c r="P11" s="6270"/>
      <c r="Q11" s="6270"/>
      <c r="R11" s="6270"/>
      <c r="S11" s="6270"/>
      <c r="T11" s="6270"/>
      <c r="U11" s="6270"/>
      <c r="V11" s="6270"/>
      <c r="W11" s="6270"/>
      <c r="X11" s="6270"/>
      <c r="Y11" s="6270"/>
      <c r="Z11" s="6270"/>
      <c r="AA11" s="6270"/>
      <c r="AB11" s="6270"/>
      <c r="AC11" s="6270"/>
      <c r="AD11" s="6270"/>
    </row>
    <row r="12" spans="1:30" s="2656" customFormat="1" ht="35.1" customHeight="1">
      <c r="A12" s="6303">
        <v>2</v>
      </c>
      <c r="B12" s="6304" t="s">
        <v>5796</v>
      </c>
      <c r="C12" s="6263"/>
      <c r="D12" s="6263"/>
      <c r="E12" s="2837" t="s">
        <v>5797</v>
      </c>
      <c r="F12" s="2837" t="s">
        <v>5798</v>
      </c>
      <c r="G12" s="6305">
        <v>21</v>
      </c>
      <c r="H12" s="6306">
        <v>44</v>
      </c>
      <c r="I12" s="6306">
        <v>4</v>
      </c>
      <c r="J12" s="6306">
        <f>G12*H12-J13</f>
        <v>888</v>
      </c>
      <c r="K12" s="6307"/>
      <c r="L12" s="6267" t="s">
        <v>5794</v>
      </c>
      <c r="M12" s="6268"/>
      <c r="N12" s="6308" t="s">
        <v>5799</v>
      </c>
      <c r="O12" s="6270"/>
      <c r="P12" s="6270"/>
      <c r="Q12" s="6270"/>
      <c r="R12" s="6270"/>
      <c r="S12" s="6270"/>
      <c r="T12" s="6270"/>
      <c r="U12" s="6270"/>
      <c r="V12" s="6270"/>
      <c r="W12" s="6270"/>
      <c r="X12" s="6270"/>
      <c r="Y12" s="6270"/>
      <c r="Z12" s="6270"/>
      <c r="AA12" s="6270"/>
      <c r="AB12" s="6270"/>
      <c r="AC12" s="6270"/>
      <c r="AD12" s="6270"/>
    </row>
    <row r="13" spans="1:30" s="2656" customFormat="1" ht="35.1" customHeight="1">
      <c r="A13" s="6309"/>
      <c r="B13" s="6310"/>
      <c r="C13" s="6272"/>
      <c r="D13" s="6272"/>
      <c r="E13" s="3538" t="s">
        <v>5800</v>
      </c>
      <c r="F13" s="3538" t="s">
        <v>5798</v>
      </c>
      <c r="G13" s="6311">
        <v>4</v>
      </c>
      <c r="H13" s="6311">
        <v>9</v>
      </c>
      <c r="I13" s="6312">
        <v>4</v>
      </c>
      <c r="J13" s="6264">
        <f t="shared" ref="J13:J18" si="0">G13*H13</f>
        <v>36</v>
      </c>
      <c r="K13" s="6313"/>
      <c r="L13" s="6275"/>
      <c r="M13" s="6276"/>
      <c r="N13" s="6314"/>
      <c r="O13" s="6270"/>
      <c r="P13" s="6270"/>
      <c r="Q13" s="6270"/>
      <c r="R13" s="6270"/>
      <c r="S13" s="6270"/>
      <c r="T13" s="6270"/>
      <c r="U13" s="6270"/>
      <c r="V13" s="6270"/>
      <c r="W13" s="6270"/>
      <c r="X13" s="6270"/>
      <c r="Y13" s="6270"/>
      <c r="Z13" s="6270"/>
      <c r="AA13" s="6270"/>
      <c r="AB13" s="6270"/>
      <c r="AC13" s="6270"/>
      <c r="AD13" s="6270"/>
    </row>
    <row r="14" spans="1:30" s="2656" customFormat="1" ht="35.1" customHeight="1">
      <c r="A14" s="6309"/>
      <c r="B14" s="6310"/>
      <c r="C14" s="6272"/>
      <c r="D14" s="6272"/>
      <c r="E14" s="3538" t="s">
        <v>5801</v>
      </c>
      <c r="F14" s="3538" t="s">
        <v>5802</v>
      </c>
      <c r="G14" s="6311">
        <v>1.5</v>
      </c>
      <c r="H14" s="6311">
        <v>5.36</v>
      </c>
      <c r="I14" s="6312">
        <v>4</v>
      </c>
      <c r="J14" s="6264">
        <f t="shared" si="0"/>
        <v>8.0400000000000009</v>
      </c>
      <c r="K14" s="6313"/>
      <c r="L14" s="6275"/>
      <c r="M14" s="6276"/>
      <c r="N14" s="6314"/>
      <c r="O14" s="6270"/>
      <c r="P14" s="6270"/>
      <c r="Q14" s="6270"/>
      <c r="R14" s="6270"/>
      <c r="S14" s="6270"/>
      <c r="T14" s="6270"/>
      <c r="U14" s="6270"/>
      <c r="V14" s="6270"/>
      <c r="W14" s="6270"/>
      <c r="X14" s="6270"/>
      <c r="Y14" s="6270"/>
      <c r="Z14" s="6270"/>
      <c r="AA14" s="6270"/>
      <c r="AB14" s="6270"/>
      <c r="AC14" s="6270"/>
      <c r="AD14" s="6270"/>
    </row>
    <row r="15" spans="1:30" s="2656" customFormat="1" ht="35.1" customHeight="1">
      <c r="A15" s="6309"/>
      <c r="B15" s="6310"/>
      <c r="C15" s="6272"/>
      <c r="D15" s="6272"/>
      <c r="E15" s="3539"/>
      <c r="F15" s="3539"/>
      <c r="G15" s="6315"/>
      <c r="H15" s="6316"/>
      <c r="I15" s="6264"/>
      <c r="J15" s="6264"/>
      <c r="K15" s="6317"/>
      <c r="L15" s="6275"/>
      <c r="M15" s="6276"/>
      <c r="N15" s="6314"/>
      <c r="O15" s="6270"/>
      <c r="P15" s="6270"/>
      <c r="Q15" s="6270"/>
      <c r="R15" s="6270"/>
      <c r="S15" s="6270"/>
      <c r="T15" s="6270"/>
      <c r="U15" s="6270"/>
      <c r="V15" s="6270"/>
      <c r="W15" s="6270"/>
      <c r="X15" s="6270"/>
      <c r="Y15" s="6270"/>
      <c r="Z15" s="6318"/>
      <c r="AA15" s="6270"/>
      <c r="AB15" s="6270"/>
      <c r="AC15" s="6270"/>
      <c r="AD15" s="6270"/>
    </row>
    <row r="16" spans="1:30" s="2656" customFormat="1" ht="35.1" customHeight="1">
      <c r="A16" s="6309"/>
      <c r="B16" s="6310"/>
      <c r="C16" s="6272"/>
      <c r="D16" s="6272"/>
      <c r="E16" s="3539" t="s">
        <v>5803</v>
      </c>
      <c r="F16" s="3539" t="s">
        <v>5780</v>
      </c>
      <c r="G16" s="6315" t="s">
        <v>5804</v>
      </c>
      <c r="H16" s="6316" t="s">
        <v>5805</v>
      </c>
      <c r="I16" s="6264">
        <v>6</v>
      </c>
      <c r="J16" s="6264">
        <f>21*28+12*16</f>
        <v>780</v>
      </c>
      <c r="K16" s="6317"/>
      <c r="L16" s="6275"/>
      <c r="M16" s="6276"/>
      <c r="N16" s="6314"/>
      <c r="O16" s="6270"/>
      <c r="P16" s="6270"/>
      <c r="Q16" s="6270"/>
      <c r="R16" s="6270"/>
      <c r="S16" s="6270"/>
      <c r="T16" s="6270"/>
      <c r="U16" s="6270"/>
      <c r="V16" s="6270"/>
      <c r="W16" s="6270"/>
      <c r="X16" s="6270"/>
      <c r="Y16" s="6270"/>
      <c r="Z16" s="6318"/>
      <c r="AA16" s="6270"/>
      <c r="AB16" s="6270"/>
      <c r="AC16" s="6270"/>
      <c r="AD16" s="6270"/>
    </row>
    <row r="17" spans="1:30" s="2656" customFormat="1" ht="35.1" customHeight="1">
      <c r="A17" s="6309"/>
      <c r="B17" s="6310"/>
      <c r="C17" s="6272"/>
      <c r="D17" s="6272"/>
      <c r="E17" s="3539" t="s">
        <v>5806</v>
      </c>
      <c r="F17" s="6319" t="s">
        <v>5807</v>
      </c>
      <c r="G17" s="6311">
        <v>12</v>
      </c>
      <c r="H17" s="6311">
        <v>9</v>
      </c>
      <c r="I17" s="6264">
        <v>6</v>
      </c>
      <c r="J17" s="6264">
        <f>G17*H17</f>
        <v>108</v>
      </c>
      <c r="K17" s="6317"/>
      <c r="L17" s="6275"/>
      <c r="M17" s="6276"/>
      <c r="N17" s="6314"/>
      <c r="O17" s="6270"/>
      <c r="P17" s="6270"/>
      <c r="Q17" s="6270"/>
      <c r="R17" s="6270"/>
      <c r="S17" s="6270"/>
      <c r="T17" s="6270"/>
      <c r="U17" s="6270"/>
      <c r="V17" s="6270"/>
      <c r="W17" s="6270"/>
      <c r="X17" s="6270"/>
      <c r="Y17" s="6270"/>
      <c r="Z17" s="6318"/>
      <c r="AA17" s="6270"/>
      <c r="AB17" s="6270"/>
      <c r="AC17" s="6270"/>
      <c r="AD17" s="6270"/>
    </row>
    <row r="18" spans="1:30" s="2656" customFormat="1" ht="35.1" customHeight="1">
      <c r="A18" s="6309"/>
      <c r="B18" s="6310"/>
      <c r="C18" s="6272"/>
      <c r="D18" s="6272"/>
      <c r="E18" s="3538" t="s">
        <v>5800</v>
      </c>
      <c r="F18" s="3539" t="s">
        <v>5807</v>
      </c>
      <c r="G18" s="6311">
        <v>4</v>
      </c>
      <c r="H18" s="6311">
        <v>9</v>
      </c>
      <c r="I18" s="6312">
        <v>6</v>
      </c>
      <c r="J18" s="6264">
        <f t="shared" si="0"/>
        <v>36</v>
      </c>
      <c r="K18" s="6317"/>
      <c r="L18" s="6275"/>
      <c r="M18" s="6276"/>
      <c r="N18" s="6314"/>
      <c r="O18" s="6270"/>
      <c r="P18" s="6270"/>
      <c r="Q18" s="6270"/>
      <c r="R18" s="6270"/>
      <c r="S18" s="6270"/>
      <c r="T18" s="6270"/>
      <c r="U18" s="6270"/>
      <c r="V18" s="6270"/>
      <c r="W18" s="6270"/>
      <c r="X18" s="6270"/>
      <c r="Y18" s="6270"/>
      <c r="Z18" s="6318"/>
      <c r="AA18" s="6270"/>
      <c r="AB18" s="6270"/>
      <c r="AC18" s="6270"/>
      <c r="AD18" s="6270"/>
    </row>
    <row r="19" spans="1:30" s="2656" customFormat="1" ht="35.1" customHeight="1">
      <c r="A19" s="6309"/>
      <c r="B19" s="6310"/>
      <c r="C19" s="6272"/>
      <c r="D19" s="6272"/>
      <c r="E19" s="3538"/>
      <c r="F19" s="3539"/>
      <c r="G19" s="6320"/>
      <c r="H19" s="6320"/>
      <c r="I19" s="6264"/>
      <c r="J19" s="6264"/>
      <c r="K19" s="6317"/>
      <c r="L19" s="6275"/>
      <c r="M19" s="6276"/>
      <c r="N19" s="6314"/>
      <c r="O19" s="6270"/>
      <c r="P19" s="6270"/>
      <c r="Q19" s="6270"/>
      <c r="R19" s="6270"/>
      <c r="S19" s="6270"/>
      <c r="T19" s="6270"/>
      <c r="U19" s="6270"/>
      <c r="V19" s="6270"/>
      <c r="W19" s="6270"/>
      <c r="X19" s="6270"/>
      <c r="Y19" s="6270"/>
      <c r="Z19" s="6318"/>
      <c r="AA19" s="6270"/>
      <c r="AB19" s="6270"/>
      <c r="AC19" s="6270"/>
      <c r="AD19" s="6270"/>
    </row>
    <row r="20" spans="1:30" s="2656" customFormat="1" ht="35.1" customHeight="1">
      <c r="A20" s="6309"/>
      <c r="B20" s="6310"/>
      <c r="C20" s="6272"/>
      <c r="D20" s="6272"/>
      <c r="E20" s="3539" t="s">
        <v>5808</v>
      </c>
      <c r="F20" s="6319" t="s">
        <v>5809</v>
      </c>
      <c r="G20" s="6321">
        <v>18.600000000000001</v>
      </c>
      <c r="H20" s="6321">
        <v>23.2</v>
      </c>
      <c r="I20" s="6273">
        <v>6</v>
      </c>
      <c r="J20" s="6264">
        <f>G20*H20</f>
        <v>431.52000000000004</v>
      </c>
      <c r="K20" s="6322"/>
      <c r="L20" s="6275"/>
      <c r="M20" s="6276"/>
      <c r="N20" s="6314"/>
      <c r="O20" s="6270"/>
      <c r="P20" s="6270"/>
      <c r="Q20" s="6270"/>
      <c r="R20" s="6270"/>
      <c r="S20" s="6270"/>
      <c r="T20" s="6270"/>
      <c r="U20" s="6270"/>
      <c r="V20" s="6270"/>
      <c r="W20" s="6270"/>
      <c r="X20" s="6270"/>
      <c r="Y20" s="6270"/>
      <c r="Z20" s="6318"/>
      <c r="AA20" s="6270"/>
      <c r="AB20" s="6270"/>
      <c r="AC20" s="6270"/>
      <c r="AD20" s="6270"/>
    </row>
    <row r="21" spans="1:30" s="2656" customFormat="1" ht="35.1" customHeight="1">
      <c r="A21" s="6309"/>
      <c r="B21" s="6310"/>
      <c r="C21" s="6272"/>
      <c r="D21" s="6272"/>
      <c r="E21" s="3539" t="s">
        <v>5810</v>
      </c>
      <c r="F21" s="6319" t="s">
        <v>1245</v>
      </c>
      <c r="G21" s="6315" t="s">
        <v>5811</v>
      </c>
      <c r="H21" s="6315" t="s">
        <v>5812</v>
      </c>
      <c r="I21" s="6264">
        <v>6</v>
      </c>
      <c r="J21" s="6264">
        <f>12.8*18.6+8*12</f>
        <v>334.08000000000004</v>
      </c>
      <c r="K21" s="6317"/>
      <c r="L21" s="6275"/>
      <c r="M21" s="6276"/>
      <c r="N21" s="6314"/>
      <c r="O21" s="6270"/>
      <c r="P21" s="6270"/>
      <c r="Q21" s="6270"/>
      <c r="R21" s="6270"/>
      <c r="S21" s="6270"/>
      <c r="T21" s="6270"/>
      <c r="U21" s="6270"/>
      <c r="V21" s="6270"/>
      <c r="W21" s="6270"/>
      <c r="X21" s="6270"/>
      <c r="Y21" s="6270"/>
      <c r="Z21" s="6318"/>
      <c r="AA21" s="6270"/>
      <c r="AB21" s="6270"/>
      <c r="AC21" s="6270"/>
      <c r="AD21" s="6270"/>
    </row>
    <row r="22" spans="1:30" s="2656" customFormat="1" ht="35.1" customHeight="1">
      <c r="A22" s="6309"/>
      <c r="B22" s="6310"/>
      <c r="C22" s="6272"/>
      <c r="D22" s="6272"/>
      <c r="E22" s="3539" t="s">
        <v>5813</v>
      </c>
      <c r="F22" s="6319" t="s">
        <v>5814</v>
      </c>
      <c r="G22" s="6320">
        <v>4</v>
      </c>
      <c r="H22" s="6320">
        <v>9</v>
      </c>
      <c r="I22" s="6264">
        <v>6</v>
      </c>
      <c r="J22" s="6264">
        <f>G22*H22</f>
        <v>36</v>
      </c>
      <c r="K22" s="6317"/>
      <c r="L22" s="6275"/>
      <c r="M22" s="6276"/>
      <c r="N22" s="6314"/>
      <c r="O22" s="6270"/>
      <c r="P22" s="6270"/>
      <c r="Q22" s="6270"/>
      <c r="R22" s="6270"/>
      <c r="S22" s="6270"/>
      <c r="T22" s="6270"/>
      <c r="U22" s="6270"/>
      <c r="V22" s="6270"/>
      <c r="W22" s="6270"/>
      <c r="X22" s="6270"/>
      <c r="Y22" s="6270"/>
      <c r="Z22" s="6318"/>
      <c r="AA22" s="6270"/>
      <c r="AB22" s="6270"/>
      <c r="AC22" s="6270"/>
      <c r="AD22" s="6270"/>
    </row>
    <row r="23" spans="1:30" s="2656" customFormat="1" ht="35.1" customHeight="1">
      <c r="A23" s="6309"/>
      <c r="B23" s="6310"/>
      <c r="C23" s="6272"/>
      <c r="D23" s="6272"/>
      <c r="E23" s="3539" t="s">
        <v>5815</v>
      </c>
      <c r="F23" s="6319" t="s">
        <v>5814</v>
      </c>
      <c r="G23" s="6316" t="s">
        <v>5816</v>
      </c>
      <c r="H23" s="6316" t="s">
        <v>5817</v>
      </c>
      <c r="I23" s="6264">
        <v>6</v>
      </c>
      <c r="J23" s="6320">
        <f>2.4*36+4*9</f>
        <v>122.39999999999999</v>
      </c>
      <c r="K23" s="6317"/>
      <c r="L23" s="6275"/>
      <c r="M23" s="6276"/>
      <c r="N23" s="6314"/>
      <c r="O23" s="6270"/>
      <c r="P23" s="6270"/>
      <c r="Q23" s="6270"/>
      <c r="R23" s="6270"/>
      <c r="S23" s="6270"/>
      <c r="T23" s="6270"/>
      <c r="U23" s="6270"/>
      <c r="V23" s="6270"/>
      <c r="W23" s="6270"/>
      <c r="X23" s="6270"/>
      <c r="Y23" s="6270"/>
      <c r="Z23" s="6318"/>
      <c r="AA23" s="6270"/>
      <c r="AB23" s="6270"/>
      <c r="AC23" s="6270"/>
      <c r="AD23" s="6270"/>
    </row>
    <row r="24" spans="1:30" s="2656" customFormat="1" ht="35.1" customHeight="1">
      <c r="A24" s="6309"/>
      <c r="B24" s="6310"/>
      <c r="C24" s="6272"/>
      <c r="D24" s="6272"/>
      <c r="E24" s="3539"/>
      <c r="F24" s="6319"/>
      <c r="G24" s="6320"/>
      <c r="H24" s="6320"/>
      <c r="I24" s="6264"/>
      <c r="J24" s="6264"/>
      <c r="K24" s="6317"/>
      <c r="L24" s="6275"/>
      <c r="M24" s="6276"/>
      <c r="N24" s="6314"/>
      <c r="O24" s="6270"/>
      <c r="P24" s="6270"/>
      <c r="Q24" s="6270"/>
      <c r="R24" s="6270"/>
      <c r="S24" s="6270"/>
      <c r="T24" s="6270"/>
      <c r="U24" s="6270"/>
      <c r="V24" s="6270"/>
      <c r="W24" s="6270"/>
      <c r="X24" s="6270"/>
      <c r="Y24" s="6270"/>
      <c r="Z24" s="6318"/>
      <c r="AA24" s="6270"/>
      <c r="AB24" s="6270"/>
      <c r="AC24" s="6270"/>
      <c r="AD24" s="6270"/>
    </row>
    <row r="25" spans="1:30" s="2656" customFormat="1" ht="35.1" customHeight="1">
      <c r="A25" s="6309"/>
      <c r="B25" s="6310"/>
      <c r="C25" s="6272"/>
      <c r="D25" s="6272"/>
      <c r="E25" s="3539" t="s">
        <v>3463</v>
      </c>
      <c r="F25" s="6319" t="s">
        <v>5818</v>
      </c>
      <c r="G25" s="6320">
        <v>9</v>
      </c>
      <c r="H25" s="6320">
        <v>32</v>
      </c>
      <c r="I25" s="6264">
        <v>6</v>
      </c>
      <c r="J25" s="6264">
        <f>G25*H25</f>
        <v>288</v>
      </c>
      <c r="K25" s="6317" t="s">
        <v>5819</v>
      </c>
      <c r="L25" s="6275"/>
      <c r="M25" s="6276"/>
      <c r="N25" s="6314"/>
      <c r="O25" s="6270"/>
      <c r="P25" s="6270"/>
      <c r="Q25" s="6270"/>
      <c r="R25" s="6270"/>
      <c r="S25" s="6270"/>
      <c r="T25" s="6270"/>
      <c r="U25" s="6270"/>
      <c r="V25" s="6270"/>
      <c r="W25" s="6270"/>
      <c r="X25" s="6270"/>
      <c r="Y25" s="6270"/>
      <c r="Z25" s="6318"/>
      <c r="AA25" s="6270"/>
      <c r="AB25" s="6270"/>
      <c r="AC25" s="6270"/>
      <c r="AD25" s="6270"/>
    </row>
    <row r="26" spans="1:30" s="2656" customFormat="1" ht="35.1" customHeight="1">
      <c r="A26" s="6309"/>
      <c r="B26" s="6310"/>
      <c r="C26" s="6323"/>
      <c r="D26" s="6323"/>
      <c r="E26" s="3538" t="s">
        <v>5820</v>
      </c>
      <c r="F26" s="6319" t="s">
        <v>5818</v>
      </c>
      <c r="G26" s="6321">
        <v>4.5</v>
      </c>
      <c r="H26" s="6321">
        <v>9.6</v>
      </c>
      <c r="I26" s="6264">
        <v>6</v>
      </c>
      <c r="J26" s="6264">
        <f>G26*H26</f>
        <v>43.199999999999996</v>
      </c>
      <c r="K26" s="6322"/>
      <c r="L26" s="6275"/>
      <c r="M26" s="6276"/>
      <c r="N26" s="6314"/>
      <c r="O26" s="6270"/>
      <c r="P26" s="6270"/>
      <c r="Q26" s="6270"/>
      <c r="R26" s="6270"/>
      <c r="S26" s="6270"/>
      <c r="T26" s="6270"/>
      <c r="U26" s="6270"/>
      <c r="V26" s="6270"/>
      <c r="W26" s="6270"/>
      <c r="X26" s="6270"/>
      <c r="Y26" s="6270"/>
      <c r="Z26" s="6318"/>
      <c r="AA26" s="6270"/>
      <c r="AB26" s="6270"/>
      <c r="AC26" s="6270"/>
      <c r="AD26" s="6270"/>
    </row>
    <row r="27" spans="1:30" s="2656" customFormat="1" ht="35.1" customHeight="1">
      <c r="A27" s="6309"/>
      <c r="B27" s="6310"/>
      <c r="C27" s="6323"/>
      <c r="D27" s="6323"/>
      <c r="E27" s="3538" t="s">
        <v>5821</v>
      </c>
      <c r="F27" s="6324" t="s">
        <v>5818</v>
      </c>
      <c r="G27" s="6321">
        <v>9.6</v>
      </c>
      <c r="H27" s="6321">
        <v>12.5</v>
      </c>
      <c r="I27" s="6264">
        <v>6</v>
      </c>
      <c r="J27" s="6264">
        <f>G27*H27</f>
        <v>120</v>
      </c>
      <c r="K27" s="6322"/>
      <c r="L27" s="6275"/>
      <c r="M27" s="6276"/>
      <c r="N27" s="6314"/>
      <c r="O27" s="6270"/>
      <c r="P27" s="6270"/>
      <c r="Q27" s="6270"/>
      <c r="R27" s="6270"/>
      <c r="S27" s="6270"/>
      <c r="T27" s="6270"/>
      <c r="U27" s="6270"/>
      <c r="V27" s="6270"/>
      <c r="W27" s="6270"/>
      <c r="X27" s="6270"/>
      <c r="Y27" s="6270"/>
      <c r="Z27" s="6318"/>
      <c r="AA27" s="6270"/>
      <c r="AB27" s="6270"/>
      <c r="AC27" s="6270"/>
      <c r="AD27" s="6270"/>
    </row>
    <row r="28" spans="1:30" s="2656" customFormat="1" ht="35.1" customHeight="1">
      <c r="A28" s="6309"/>
      <c r="B28" s="6310"/>
      <c r="C28" s="6323"/>
      <c r="D28" s="6323"/>
      <c r="E28" s="3538"/>
      <c r="F28" s="6324"/>
      <c r="G28" s="6321"/>
      <c r="H28" s="6321"/>
      <c r="I28" s="6264"/>
      <c r="J28" s="6264"/>
      <c r="K28" s="6322"/>
      <c r="L28" s="6275"/>
      <c r="M28" s="6276"/>
      <c r="N28" s="6314"/>
      <c r="O28" s="6270"/>
      <c r="P28" s="6270"/>
      <c r="Q28" s="6270"/>
      <c r="R28" s="6270"/>
      <c r="S28" s="6270"/>
      <c r="T28" s="6270"/>
      <c r="U28" s="6270"/>
      <c r="V28" s="6270"/>
      <c r="W28" s="6270"/>
      <c r="X28" s="6270"/>
      <c r="Y28" s="6270"/>
      <c r="Z28" s="6318"/>
      <c r="AA28" s="6270"/>
      <c r="AB28" s="6270"/>
      <c r="AC28" s="6270"/>
      <c r="AD28" s="6270"/>
    </row>
    <row r="29" spans="1:30" s="2656" customFormat="1" ht="35.1" customHeight="1">
      <c r="A29" s="6309"/>
      <c r="B29" s="6310"/>
      <c r="C29" s="6323"/>
      <c r="D29" s="6323"/>
      <c r="E29" s="3538" t="s">
        <v>5822</v>
      </c>
      <c r="F29" s="6324" t="s">
        <v>5818</v>
      </c>
      <c r="G29" s="6264">
        <v>5</v>
      </c>
      <c r="H29" s="6321">
        <v>9.6</v>
      </c>
      <c r="I29" s="6264">
        <v>6</v>
      </c>
      <c r="J29" s="6264">
        <f>G29*H29</f>
        <v>48</v>
      </c>
      <c r="K29" s="6322"/>
      <c r="L29" s="6275"/>
      <c r="M29" s="6276"/>
      <c r="N29" s="6314"/>
      <c r="O29" s="6270"/>
      <c r="P29" s="6270"/>
      <c r="Q29" s="6270"/>
      <c r="R29" s="6270"/>
      <c r="S29" s="6270"/>
      <c r="T29" s="6270"/>
      <c r="U29" s="6270"/>
      <c r="V29" s="6270"/>
      <c r="W29" s="6270"/>
      <c r="X29" s="6270"/>
      <c r="Y29" s="6270"/>
      <c r="Z29" s="6318"/>
      <c r="AA29" s="6270"/>
      <c r="AB29" s="6270"/>
      <c r="AC29" s="6270"/>
      <c r="AD29" s="6270"/>
    </row>
    <row r="30" spans="1:30" s="2656" customFormat="1" ht="35.1" customHeight="1">
      <c r="A30" s="6309"/>
      <c r="B30" s="6310"/>
      <c r="C30" s="6323"/>
      <c r="D30" s="6323"/>
      <c r="E30" s="6325" t="s">
        <v>5823</v>
      </c>
      <c r="F30" s="6324" t="s">
        <v>5824</v>
      </c>
      <c r="G30" s="6315" t="s">
        <v>5825</v>
      </c>
      <c r="H30" s="6315" t="s">
        <v>5826</v>
      </c>
      <c r="I30" s="6264">
        <v>6</v>
      </c>
      <c r="J30" s="6264">
        <f>3.5*9+5.6*3</f>
        <v>48.3</v>
      </c>
      <c r="K30" s="6322"/>
      <c r="L30" s="6275"/>
      <c r="M30" s="6276"/>
      <c r="N30" s="6314"/>
      <c r="O30" s="6270"/>
      <c r="P30" s="6270"/>
      <c r="Q30" s="6270"/>
      <c r="R30" s="6270"/>
      <c r="S30" s="6270"/>
      <c r="T30" s="6270"/>
      <c r="U30" s="6270"/>
      <c r="V30" s="6270"/>
      <c r="W30" s="6270"/>
      <c r="X30" s="6270"/>
      <c r="Y30" s="6270"/>
      <c r="Z30" s="6318"/>
      <c r="AA30" s="6270"/>
      <c r="AB30" s="6270"/>
      <c r="AC30" s="6270"/>
      <c r="AD30" s="6270"/>
    </row>
    <row r="31" spans="1:30" s="2656" customFormat="1" ht="35.1" customHeight="1">
      <c r="A31" s="6309"/>
      <c r="B31" s="6310"/>
      <c r="C31" s="6323"/>
      <c r="D31" s="6323"/>
      <c r="E31" s="3538" t="s">
        <v>5827</v>
      </c>
      <c r="F31" s="6324" t="s">
        <v>5818</v>
      </c>
      <c r="G31" s="6315" t="s">
        <v>5828</v>
      </c>
      <c r="H31" s="6315" t="s">
        <v>5829</v>
      </c>
      <c r="I31" s="6264">
        <v>6</v>
      </c>
      <c r="J31" s="6264">
        <f>6*12+3*6.4</f>
        <v>91.2</v>
      </c>
      <c r="K31" s="6322"/>
      <c r="L31" s="6275"/>
      <c r="M31" s="6276"/>
      <c r="N31" s="6314"/>
      <c r="O31" s="6270"/>
      <c r="P31" s="6270"/>
      <c r="Q31" s="6270"/>
      <c r="R31" s="6270"/>
      <c r="S31" s="6270"/>
      <c r="T31" s="6270"/>
      <c r="U31" s="6270"/>
      <c r="V31" s="6270"/>
      <c r="W31" s="6270"/>
      <c r="X31" s="6270"/>
      <c r="Y31" s="6270"/>
      <c r="Z31" s="6318"/>
      <c r="AA31" s="6270"/>
      <c r="AB31" s="6270"/>
      <c r="AC31" s="6270"/>
      <c r="AD31" s="6270"/>
    </row>
    <row r="32" spans="1:30" s="2656" customFormat="1" ht="35.1" customHeight="1">
      <c r="A32" s="6309"/>
      <c r="B32" s="6310"/>
      <c r="C32" s="6323"/>
      <c r="D32" s="6323"/>
      <c r="E32" s="3538"/>
      <c r="F32" s="6324"/>
      <c r="G32" s="6320"/>
      <c r="H32" s="6320"/>
      <c r="I32" s="6264"/>
      <c r="J32" s="6264"/>
      <c r="K32" s="6322"/>
      <c r="L32" s="6275"/>
      <c r="M32" s="6276"/>
      <c r="N32" s="6314"/>
      <c r="O32" s="6270"/>
      <c r="P32" s="6270"/>
      <c r="Q32" s="6270"/>
      <c r="R32" s="6270"/>
      <c r="S32" s="6270"/>
      <c r="T32" s="6270"/>
      <c r="U32" s="6270"/>
      <c r="V32" s="6270"/>
      <c r="W32" s="6270"/>
      <c r="X32" s="6270"/>
      <c r="Y32" s="6270"/>
      <c r="Z32" s="6318"/>
      <c r="AA32" s="6270"/>
      <c r="AB32" s="6270"/>
      <c r="AC32" s="6270"/>
      <c r="AD32" s="6270"/>
    </row>
    <row r="33" spans="1:30" s="2656" customFormat="1" ht="35.1" customHeight="1">
      <c r="A33" s="6309"/>
      <c r="B33" s="6310"/>
      <c r="C33" s="6323"/>
      <c r="D33" s="6323"/>
      <c r="E33" s="3538" t="s">
        <v>5800</v>
      </c>
      <c r="F33" s="6324" t="s">
        <v>5818</v>
      </c>
      <c r="G33" s="6312">
        <v>4</v>
      </c>
      <c r="H33" s="6311">
        <v>9.5</v>
      </c>
      <c r="I33" s="6264">
        <v>6</v>
      </c>
      <c r="J33" s="6264">
        <f>G33*H33</f>
        <v>38</v>
      </c>
      <c r="K33" s="6322"/>
      <c r="L33" s="6275"/>
      <c r="M33" s="6276"/>
      <c r="N33" s="6314"/>
      <c r="O33" s="6270"/>
      <c r="P33" s="6270"/>
      <c r="Q33" s="6270"/>
      <c r="R33" s="6270"/>
      <c r="S33" s="6270"/>
      <c r="T33" s="6270"/>
      <c r="U33" s="6270"/>
      <c r="V33" s="6270"/>
      <c r="W33" s="6270"/>
      <c r="X33" s="6270"/>
      <c r="Y33" s="6270"/>
      <c r="Z33" s="6318"/>
      <c r="AA33" s="6270"/>
      <c r="AB33" s="6270"/>
      <c r="AC33" s="6270"/>
      <c r="AD33" s="6270"/>
    </row>
    <row r="34" spans="1:30" s="2656" customFormat="1" ht="35.1" customHeight="1">
      <c r="A34" s="6309"/>
      <c r="B34" s="6310"/>
      <c r="C34" s="6323"/>
      <c r="D34" s="6323"/>
      <c r="E34" s="3539" t="s">
        <v>5815</v>
      </c>
      <c r="F34" s="6319" t="s">
        <v>5830</v>
      </c>
      <c r="G34" s="6264">
        <v>2</v>
      </c>
      <c r="H34" s="6264"/>
      <c r="I34" s="6264">
        <v>6</v>
      </c>
      <c r="J34" s="6320">
        <f>2.5*32+3*7+5.6*2+2*35</f>
        <v>182.2</v>
      </c>
      <c r="K34" s="6317"/>
      <c r="L34" s="6275"/>
      <c r="M34" s="6276"/>
      <c r="N34" s="6314"/>
      <c r="O34" s="6270"/>
      <c r="P34" s="6270"/>
      <c r="Q34" s="6270"/>
      <c r="R34" s="6270"/>
      <c r="S34" s="6270"/>
      <c r="T34" s="6270"/>
      <c r="U34" s="6270"/>
      <c r="V34" s="6270"/>
      <c r="W34" s="6270"/>
      <c r="X34" s="6270"/>
      <c r="Y34" s="6270"/>
      <c r="Z34" s="6318"/>
      <c r="AA34" s="6270"/>
      <c r="AB34" s="6270"/>
      <c r="AC34" s="6270"/>
      <c r="AD34" s="6270"/>
    </row>
    <row r="35" spans="1:30" s="2656" customFormat="1" ht="35.1" customHeight="1">
      <c r="A35" s="6309"/>
      <c r="B35" s="6310"/>
      <c r="C35" s="6323"/>
      <c r="D35" s="6323"/>
      <c r="E35" s="3539"/>
      <c r="F35" s="6319"/>
      <c r="G35" s="6264"/>
      <c r="H35" s="6264"/>
      <c r="I35" s="6264"/>
      <c r="J35" s="6320"/>
      <c r="K35" s="6317"/>
      <c r="L35" s="6275"/>
      <c r="M35" s="6276"/>
      <c r="N35" s="6314"/>
      <c r="O35" s="6270"/>
      <c r="P35" s="6270"/>
      <c r="Q35" s="6270"/>
      <c r="R35" s="6270"/>
      <c r="S35" s="6270"/>
      <c r="T35" s="6270"/>
      <c r="U35" s="6270"/>
      <c r="V35" s="6270"/>
      <c r="W35" s="6270"/>
      <c r="X35" s="6270"/>
      <c r="Y35" s="6270"/>
      <c r="Z35" s="6318"/>
      <c r="AA35" s="6270"/>
      <c r="AB35" s="6270"/>
      <c r="AC35" s="6270"/>
      <c r="AD35" s="6270"/>
    </row>
    <row r="36" spans="1:30" s="2656" customFormat="1" ht="35.1" customHeight="1">
      <c r="A36" s="6309"/>
      <c r="B36" s="6310"/>
      <c r="C36" s="6323"/>
      <c r="D36" s="6323"/>
      <c r="E36" s="3539" t="s">
        <v>5800</v>
      </c>
      <c r="F36" s="3539" t="s">
        <v>5831</v>
      </c>
      <c r="G36" s="6264">
        <v>4</v>
      </c>
      <c r="H36" s="6320">
        <v>9.5</v>
      </c>
      <c r="I36" s="6264">
        <v>6</v>
      </c>
      <c r="J36" s="6264">
        <f>G36*H36</f>
        <v>38</v>
      </c>
      <c r="K36" s="6317"/>
      <c r="L36" s="6275"/>
      <c r="M36" s="6276"/>
      <c r="N36" s="6314"/>
      <c r="O36" s="6270"/>
      <c r="P36" s="6270"/>
      <c r="Q36" s="6270"/>
      <c r="R36" s="6270"/>
      <c r="S36" s="6270"/>
      <c r="T36" s="6270"/>
      <c r="U36" s="6270"/>
      <c r="V36" s="6270"/>
      <c r="W36" s="6270"/>
      <c r="X36" s="6270"/>
      <c r="Y36" s="6270"/>
      <c r="Z36" s="6318"/>
      <c r="AA36" s="6270"/>
      <c r="AB36" s="6270"/>
      <c r="AC36" s="6270"/>
      <c r="AD36" s="6270"/>
    </row>
    <row r="37" spans="1:30" s="2656" customFormat="1" ht="35.1" customHeight="1">
      <c r="A37" s="6326"/>
      <c r="B37" s="6288" t="s">
        <v>5789</v>
      </c>
      <c r="C37" s="6288">
        <v>1</v>
      </c>
      <c r="D37" s="6288">
        <v>4</v>
      </c>
      <c r="E37" s="6327"/>
      <c r="F37" s="6327"/>
      <c r="G37" s="6328">
        <v>21</v>
      </c>
      <c r="H37" s="6328">
        <v>48</v>
      </c>
      <c r="I37" s="6290">
        <f>6+6+6+6</f>
        <v>24</v>
      </c>
      <c r="J37" s="6328">
        <f>SUM(J12:J36)</f>
        <v>3676.9399999999996</v>
      </c>
      <c r="K37" s="6291"/>
      <c r="L37" s="6292"/>
      <c r="M37" s="6293"/>
      <c r="N37" s="6329"/>
      <c r="O37" s="6270"/>
      <c r="P37" s="6270"/>
      <c r="Q37" s="6270"/>
      <c r="R37" s="6270"/>
      <c r="S37" s="6270"/>
      <c r="T37" s="6270"/>
      <c r="U37" s="6270"/>
      <c r="V37" s="6270"/>
      <c r="W37" s="6270"/>
      <c r="X37" s="6270"/>
      <c r="Y37" s="6270"/>
      <c r="Z37" s="6270"/>
      <c r="AA37" s="6270"/>
      <c r="AB37" s="6270"/>
      <c r="AC37" s="6270"/>
      <c r="AD37" s="6270"/>
    </row>
    <row r="38" spans="1:30" s="2656" customFormat="1" ht="35.1" customHeight="1">
      <c r="A38" s="6303">
        <v>3</v>
      </c>
      <c r="B38" s="6304" t="s">
        <v>5832</v>
      </c>
      <c r="C38" s="6263"/>
      <c r="D38" s="6263"/>
      <c r="E38" s="2837" t="s">
        <v>5833</v>
      </c>
      <c r="F38" s="2837" t="s">
        <v>5780</v>
      </c>
      <c r="G38" s="6306">
        <v>29</v>
      </c>
      <c r="H38" s="6306">
        <v>8.5</v>
      </c>
      <c r="I38" s="6306">
        <v>3.7</v>
      </c>
      <c r="J38" s="6306">
        <f>G38*H38</f>
        <v>246.5</v>
      </c>
      <c r="K38" s="6307"/>
      <c r="L38" s="6267" t="s">
        <v>5834</v>
      </c>
      <c r="M38" s="6268"/>
      <c r="N38" s="6330"/>
      <c r="O38" s="6270"/>
      <c r="P38" s="6270"/>
      <c r="Q38" s="6270"/>
      <c r="R38" s="6270"/>
      <c r="S38" s="6270"/>
      <c r="T38" s="6270"/>
      <c r="U38" s="6270"/>
      <c r="V38" s="6270"/>
      <c r="W38" s="6270"/>
      <c r="X38" s="6270"/>
      <c r="Y38" s="6270"/>
      <c r="Z38" s="6270"/>
      <c r="AA38" s="6270"/>
      <c r="AB38" s="6270"/>
      <c r="AC38" s="6270"/>
      <c r="AD38" s="6270"/>
    </row>
    <row r="39" spans="1:30" s="2656" customFormat="1" ht="35.1" customHeight="1">
      <c r="A39" s="6309"/>
      <c r="B39" s="6310"/>
      <c r="C39" s="6272"/>
      <c r="D39" s="6272"/>
      <c r="E39" s="3538" t="s">
        <v>5835</v>
      </c>
      <c r="F39" s="3538" t="s">
        <v>5807</v>
      </c>
      <c r="G39" s="6331">
        <v>2.25</v>
      </c>
      <c r="H39" s="6312">
        <v>5</v>
      </c>
      <c r="I39" s="6312">
        <v>3.7</v>
      </c>
      <c r="J39" s="6331">
        <f>G39*H39</f>
        <v>11.25</v>
      </c>
      <c r="K39" s="6313"/>
      <c r="L39" s="6275"/>
      <c r="M39" s="6276"/>
      <c r="N39" s="6277"/>
      <c r="O39" s="6270"/>
      <c r="P39" s="6270"/>
      <c r="Q39" s="6270"/>
      <c r="R39" s="6270"/>
      <c r="S39" s="6270"/>
      <c r="T39" s="6270"/>
      <c r="U39" s="6270"/>
      <c r="V39" s="6270"/>
      <c r="W39" s="6270"/>
      <c r="X39" s="6270"/>
      <c r="Y39" s="6270"/>
      <c r="Z39" s="6270"/>
      <c r="AA39" s="6270"/>
      <c r="AB39" s="6270"/>
      <c r="AC39" s="6270"/>
      <c r="AD39" s="6270"/>
    </row>
    <row r="40" spans="1:30" s="2656" customFormat="1" ht="35.1" customHeight="1">
      <c r="A40" s="6309"/>
      <c r="B40" s="6310"/>
      <c r="C40" s="6272"/>
      <c r="D40" s="6272"/>
      <c r="E40" s="3538" t="s">
        <v>5836</v>
      </c>
      <c r="F40" s="3538" t="s">
        <v>5780</v>
      </c>
      <c r="G40" s="6331">
        <v>2.25</v>
      </c>
      <c r="H40" s="6312">
        <v>5</v>
      </c>
      <c r="I40" s="6312">
        <v>3.7</v>
      </c>
      <c r="J40" s="6331">
        <f t="shared" ref="J40:J51" si="1">G40*H40</f>
        <v>11.25</v>
      </c>
      <c r="K40" s="6313"/>
      <c r="L40" s="6275"/>
      <c r="M40" s="6276"/>
      <c r="N40" s="6277"/>
      <c r="O40" s="6270"/>
      <c r="P40" s="6270"/>
      <c r="Q40" s="6270"/>
      <c r="R40" s="6270"/>
      <c r="S40" s="6270"/>
      <c r="T40" s="6270"/>
      <c r="U40" s="6270"/>
      <c r="V40" s="6270"/>
      <c r="W40" s="6270"/>
      <c r="X40" s="6270"/>
      <c r="Y40" s="6270"/>
      <c r="Z40" s="6270"/>
      <c r="AA40" s="6270"/>
      <c r="AB40" s="6270"/>
      <c r="AC40" s="6270"/>
      <c r="AD40" s="6270"/>
    </row>
    <row r="41" spans="1:30" s="2656" customFormat="1" ht="35.1" customHeight="1">
      <c r="A41" s="6309"/>
      <c r="B41" s="6310"/>
      <c r="C41" s="6272"/>
      <c r="D41" s="6272"/>
      <c r="E41" s="3538" t="s">
        <v>5837</v>
      </c>
      <c r="F41" s="3538" t="s">
        <v>5780</v>
      </c>
      <c r="G41" s="6331">
        <v>2.25</v>
      </c>
      <c r="H41" s="6312">
        <v>5</v>
      </c>
      <c r="I41" s="6312">
        <v>3.7</v>
      </c>
      <c r="J41" s="6331">
        <f t="shared" si="1"/>
        <v>11.25</v>
      </c>
      <c r="K41" s="6313"/>
      <c r="L41" s="6275"/>
      <c r="M41" s="6276"/>
      <c r="N41" s="6277"/>
      <c r="O41" s="6270"/>
      <c r="P41" s="6270"/>
      <c r="Q41" s="6270"/>
      <c r="R41" s="6270"/>
      <c r="S41" s="6270"/>
      <c r="T41" s="6270"/>
      <c r="U41" s="6270"/>
      <c r="V41" s="6270"/>
      <c r="W41" s="6270"/>
      <c r="X41" s="6270"/>
      <c r="Y41" s="6270"/>
      <c r="Z41" s="6270"/>
      <c r="AA41" s="6270"/>
      <c r="AB41" s="6270"/>
      <c r="AC41" s="6270"/>
      <c r="AD41" s="6270"/>
    </row>
    <row r="42" spans="1:30" s="2656" customFormat="1" ht="35.1" customHeight="1">
      <c r="A42" s="6309"/>
      <c r="B42" s="6310"/>
      <c r="C42" s="6272"/>
      <c r="D42" s="6272"/>
      <c r="E42" s="3538" t="s">
        <v>5838</v>
      </c>
      <c r="F42" s="3538" t="s">
        <v>5780</v>
      </c>
      <c r="G42" s="6312">
        <v>4.5</v>
      </c>
      <c r="H42" s="6312">
        <v>5</v>
      </c>
      <c r="I42" s="6312">
        <v>3.7</v>
      </c>
      <c r="J42" s="6312">
        <f t="shared" si="1"/>
        <v>22.5</v>
      </c>
      <c r="K42" s="6313"/>
      <c r="L42" s="6275"/>
      <c r="M42" s="6276"/>
      <c r="N42" s="6277"/>
      <c r="O42" s="6270"/>
      <c r="P42" s="6270"/>
      <c r="Q42" s="6270"/>
      <c r="R42" s="6270"/>
      <c r="S42" s="6270"/>
      <c r="T42" s="6270"/>
      <c r="U42" s="6270"/>
      <c r="V42" s="6270"/>
      <c r="W42" s="6270"/>
      <c r="X42" s="6270"/>
      <c r="Y42" s="6270"/>
      <c r="Z42" s="6270"/>
      <c r="AA42" s="6270"/>
      <c r="AB42" s="6270"/>
      <c r="AC42" s="6270"/>
      <c r="AD42" s="6270"/>
    </row>
    <row r="43" spans="1:30" s="2656" customFormat="1" ht="35.1" customHeight="1">
      <c r="A43" s="6309"/>
      <c r="B43" s="6310"/>
      <c r="C43" s="6272"/>
      <c r="D43" s="6272"/>
      <c r="E43" s="3538" t="s">
        <v>5839</v>
      </c>
      <c r="F43" s="3538" t="s">
        <v>5807</v>
      </c>
      <c r="G43" s="6331">
        <f>2.25+1.5</f>
        <v>3.75</v>
      </c>
      <c r="H43" s="6312">
        <v>3</v>
      </c>
      <c r="I43" s="6312">
        <v>3.7</v>
      </c>
      <c r="J43" s="6331">
        <f t="shared" si="1"/>
        <v>11.25</v>
      </c>
      <c r="K43" s="6313"/>
      <c r="L43" s="6275"/>
      <c r="M43" s="6276"/>
      <c r="N43" s="6277"/>
      <c r="O43" s="6270"/>
      <c r="P43" s="6270"/>
      <c r="Q43" s="6270"/>
      <c r="R43" s="6270"/>
      <c r="S43" s="6270"/>
      <c r="T43" s="6270"/>
      <c r="U43" s="6270"/>
      <c r="V43" s="6270"/>
      <c r="W43" s="6270"/>
      <c r="X43" s="6270"/>
      <c r="Y43" s="6270"/>
      <c r="Z43" s="6270"/>
      <c r="AA43" s="6270"/>
      <c r="AB43" s="6270"/>
      <c r="AC43" s="6270"/>
      <c r="AD43" s="6270"/>
    </row>
    <row r="44" spans="1:30" s="2656" customFormat="1" ht="35.1" customHeight="1">
      <c r="A44" s="6309"/>
      <c r="B44" s="6310"/>
      <c r="C44" s="6272"/>
      <c r="D44" s="6272"/>
      <c r="E44" s="3538" t="s">
        <v>5840</v>
      </c>
      <c r="F44" s="3538" t="s">
        <v>5780</v>
      </c>
      <c r="G44" s="6312">
        <v>3</v>
      </c>
      <c r="H44" s="6312">
        <v>3</v>
      </c>
      <c r="I44" s="6312">
        <v>3.7</v>
      </c>
      <c r="J44" s="6312">
        <f t="shared" si="1"/>
        <v>9</v>
      </c>
      <c r="K44" s="6313"/>
      <c r="L44" s="6275"/>
      <c r="M44" s="6276"/>
      <c r="N44" s="6277"/>
      <c r="O44" s="6270"/>
      <c r="P44" s="6270"/>
      <c r="Q44" s="6270"/>
      <c r="R44" s="6270"/>
      <c r="S44" s="6270"/>
      <c r="T44" s="6270"/>
      <c r="U44" s="6270"/>
      <c r="V44" s="6270"/>
      <c r="W44" s="6270"/>
      <c r="X44" s="6270"/>
      <c r="Y44" s="6270"/>
      <c r="Z44" s="6270"/>
      <c r="AA44" s="6270"/>
      <c r="AB44" s="6270"/>
      <c r="AC44" s="6270"/>
      <c r="AD44" s="6270"/>
    </row>
    <row r="45" spans="1:30" s="2656" customFormat="1" ht="35.1" customHeight="1">
      <c r="A45" s="6309"/>
      <c r="B45" s="6310"/>
      <c r="C45" s="6272"/>
      <c r="D45" s="6272"/>
      <c r="E45" s="3538" t="s">
        <v>5841</v>
      </c>
      <c r="F45" s="3538" t="s">
        <v>5780</v>
      </c>
      <c r="G45" s="6312">
        <v>2.5</v>
      </c>
      <c r="H45" s="6312">
        <v>2.5</v>
      </c>
      <c r="I45" s="6312">
        <v>3.7</v>
      </c>
      <c r="J45" s="6312">
        <f t="shared" si="1"/>
        <v>6.25</v>
      </c>
      <c r="K45" s="6313"/>
      <c r="L45" s="6275"/>
      <c r="M45" s="6276"/>
      <c r="N45" s="6277"/>
      <c r="O45" s="6270"/>
      <c r="P45" s="6270"/>
      <c r="Q45" s="6270"/>
      <c r="R45" s="6270"/>
      <c r="S45" s="6270"/>
      <c r="T45" s="6270"/>
      <c r="U45" s="6270"/>
      <c r="V45" s="6270"/>
      <c r="W45" s="6270"/>
      <c r="X45" s="6270"/>
      <c r="Y45" s="6270"/>
      <c r="Z45" s="6270"/>
      <c r="AA45" s="6270"/>
      <c r="AB45" s="6270"/>
      <c r="AC45" s="6270"/>
      <c r="AD45" s="6270"/>
    </row>
    <row r="46" spans="1:30" s="2656" customFormat="1" ht="35.1" customHeight="1">
      <c r="A46" s="6309"/>
      <c r="B46" s="6310"/>
      <c r="C46" s="6272"/>
      <c r="D46" s="6272"/>
      <c r="E46" s="3538" t="s">
        <v>5842</v>
      </c>
      <c r="F46" s="3538" t="s">
        <v>5780</v>
      </c>
      <c r="G46" s="6312">
        <v>1.4</v>
      </c>
      <c r="H46" s="6312">
        <v>3</v>
      </c>
      <c r="I46" s="6312">
        <v>3.7</v>
      </c>
      <c r="J46" s="6312">
        <f t="shared" si="1"/>
        <v>4.1999999999999993</v>
      </c>
      <c r="K46" s="6313"/>
      <c r="L46" s="6275"/>
      <c r="M46" s="6276"/>
      <c r="N46" s="6277"/>
      <c r="O46" s="6270"/>
      <c r="P46" s="6270"/>
      <c r="Q46" s="6270"/>
      <c r="R46" s="6270"/>
      <c r="S46" s="6270"/>
      <c r="T46" s="6270"/>
      <c r="U46" s="6270"/>
      <c r="V46" s="6270"/>
      <c r="W46" s="6270"/>
      <c r="X46" s="6270"/>
      <c r="Y46" s="6270"/>
      <c r="Z46" s="6270"/>
      <c r="AA46" s="6270"/>
      <c r="AB46" s="6270"/>
      <c r="AC46" s="6270"/>
      <c r="AD46" s="6270"/>
    </row>
    <row r="47" spans="1:30" s="2656" customFormat="1" ht="35.1" customHeight="1">
      <c r="A47" s="6309"/>
      <c r="B47" s="6310"/>
      <c r="C47" s="6272"/>
      <c r="D47" s="6272"/>
      <c r="E47" s="3538" t="s">
        <v>5843</v>
      </c>
      <c r="F47" s="3538" t="s">
        <v>5780</v>
      </c>
      <c r="G47" s="6312">
        <v>5.9</v>
      </c>
      <c r="H47" s="6312">
        <v>5</v>
      </c>
      <c r="I47" s="6312">
        <v>3.7</v>
      </c>
      <c r="J47" s="6312">
        <f>G47*H47-1.5*1.5</f>
        <v>27.25</v>
      </c>
      <c r="K47" s="6313"/>
      <c r="L47" s="6275"/>
      <c r="M47" s="6276"/>
      <c r="N47" s="6277"/>
      <c r="O47" s="6270"/>
      <c r="P47" s="6270"/>
      <c r="Q47" s="6270"/>
      <c r="R47" s="6270"/>
      <c r="S47" s="6270"/>
      <c r="T47" s="6270"/>
      <c r="U47" s="6270"/>
      <c r="V47" s="6270"/>
      <c r="W47" s="6270"/>
      <c r="X47" s="6270"/>
      <c r="Y47" s="6270"/>
      <c r="Z47" s="6270"/>
      <c r="AA47" s="6270"/>
      <c r="AB47" s="6270"/>
      <c r="AC47" s="6270"/>
      <c r="AD47" s="6270"/>
    </row>
    <row r="48" spans="1:30" s="2656" customFormat="1" ht="35.1" customHeight="1">
      <c r="A48" s="6309"/>
      <c r="B48" s="6310"/>
      <c r="C48" s="6272"/>
      <c r="D48" s="6272"/>
      <c r="E48" s="3538" t="s">
        <v>5844</v>
      </c>
      <c r="F48" s="3538" t="s">
        <v>5780</v>
      </c>
      <c r="G48" s="6312">
        <v>4.5</v>
      </c>
      <c r="H48" s="6312">
        <v>5</v>
      </c>
      <c r="I48" s="6312">
        <v>3.7</v>
      </c>
      <c r="J48" s="6312">
        <f>G48*H48+1.5*1.5</f>
        <v>24.75</v>
      </c>
      <c r="K48" s="6313"/>
      <c r="L48" s="6275"/>
      <c r="M48" s="6276"/>
      <c r="N48" s="6277"/>
      <c r="O48" s="6270"/>
      <c r="P48" s="6270"/>
      <c r="Q48" s="6270"/>
      <c r="R48" s="6270"/>
      <c r="S48" s="6270"/>
      <c r="T48" s="6270"/>
      <c r="U48" s="6270"/>
      <c r="V48" s="6270"/>
      <c r="W48" s="6270"/>
      <c r="X48" s="6270"/>
      <c r="Y48" s="6270"/>
      <c r="Z48" s="6270"/>
      <c r="AA48" s="6270"/>
      <c r="AB48" s="6270"/>
      <c r="AC48" s="6270"/>
      <c r="AD48" s="6270"/>
    </row>
    <row r="49" spans="1:30" s="2656" customFormat="1" ht="35.1" customHeight="1">
      <c r="A49" s="6309"/>
      <c r="B49" s="6310"/>
      <c r="C49" s="6272"/>
      <c r="D49" s="6272"/>
      <c r="E49" s="3538" t="s">
        <v>5845</v>
      </c>
      <c r="F49" s="3538" t="s">
        <v>5780</v>
      </c>
      <c r="G49" s="6312">
        <v>4.5</v>
      </c>
      <c r="H49" s="6312">
        <v>5</v>
      </c>
      <c r="I49" s="6312">
        <v>3.7</v>
      </c>
      <c r="J49" s="6312">
        <f t="shared" si="1"/>
        <v>22.5</v>
      </c>
      <c r="K49" s="6313"/>
      <c r="L49" s="6275"/>
      <c r="M49" s="6276"/>
      <c r="N49" s="6277"/>
      <c r="O49" s="6270"/>
      <c r="P49" s="6270"/>
      <c r="Q49" s="6270"/>
      <c r="R49" s="6270"/>
      <c r="S49" s="6270"/>
      <c r="T49" s="6270"/>
      <c r="U49" s="6270"/>
      <c r="V49" s="6270"/>
      <c r="W49" s="6270"/>
      <c r="X49" s="6270"/>
      <c r="Y49" s="6270"/>
      <c r="Z49" s="6270"/>
      <c r="AA49" s="6270"/>
      <c r="AB49" s="6270"/>
      <c r="AC49" s="6270"/>
      <c r="AD49" s="6270"/>
    </row>
    <row r="50" spans="1:30" s="2656" customFormat="1" ht="35.1" customHeight="1">
      <c r="A50" s="6309"/>
      <c r="B50" s="6310"/>
      <c r="C50" s="6272"/>
      <c r="D50" s="6272"/>
      <c r="E50" s="3538" t="s">
        <v>5846</v>
      </c>
      <c r="F50" s="3538" t="s">
        <v>5780</v>
      </c>
      <c r="G50" s="6312">
        <v>7</v>
      </c>
      <c r="H50" s="6312">
        <v>5</v>
      </c>
      <c r="I50" s="6312">
        <v>3.7</v>
      </c>
      <c r="J50" s="6312">
        <f>G50*H50-4.5*2</f>
        <v>26</v>
      </c>
      <c r="K50" s="6313"/>
      <c r="L50" s="6275"/>
      <c r="M50" s="6276"/>
      <c r="N50" s="6277"/>
      <c r="O50" s="6270"/>
      <c r="P50" s="6270"/>
      <c r="Q50" s="6270"/>
      <c r="R50" s="6270"/>
      <c r="S50" s="6270"/>
      <c r="T50" s="6270"/>
      <c r="U50" s="6270"/>
      <c r="V50" s="6270"/>
      <c r="W50" s="6270"/>
      <c r="X50" s="6270"/>
      <c r="Y50" s="6270"/>
      <c r="Z50" s="6270"/>
      <c r="AA50" s="6270"/>
      <c r="AB50" s="6270"/>
      <c r="AC50" s="6270"/>
      <c r="AD50" s="6270"/>
    </row>
    <row r="51" spans="1:30" s="2656" customFormat="1" ht="35.1" customHeight="1">
      <c r="A51" s="6309"/>
      <c r="B51" s="6310"/>
      <c r="C51" s="6272"/>
      <c r="D51" s="6272"/>
      <c r="E51" s="3538" t="s">
        <v>5847</v>
      </c>
      <c r="F51" s="3538" t="s">
        <v>5780</v>
      </c>
      <c r="G51" s="6312">
        <f>11-2.5</f>
        <v>8.5</v>
      </c>
      <c r="H51" s="6312">
        <v>7</v>
      </c>
      <c r="I51" s="6312">
        <v>3.7</v>
      </c>
      <c r="J51" s="6312">
        <f t="shared" si="1"/>
        <v>59.5</v>
      </c>
      <c r="K51" s="6313"/>
      <c r="L51" s="6275"/>
      <c r="M51" s="6276"/>
      <c r="N51" s="6277"/>
      <c r="O51" s="6270"/>
      <c r="P51" s="6270"/>
      <c r="Q51" s="6270"/>
      <c r="R51" s="6270"/>
      <c r="S51" s="6270"/>
      <c r="T51" s="6270"/>
      <c r="U51" s="6270"/>
      <c r="V51" s="6270"/>
      <c r="W51" s="6270"/>
      <c r="X51" s="6270"/>
      <c r="Y51" s="6270"/>
      <c r="Z51" s="6270"/>
      <c r="AA51" s="6270"/>
      <c r="AB51" s="6270"/>
      <c r="AC51" s="6270"/>
      <c r="AD51" s="6270"/>
    </row>
    <row r="52" spans="1:30" s="2656" customFormat="1" ht="35.1" customHeight="1">
      <c r="A52" s="6309"/>
      <c r="B52" s="6310"/>
      <c r="C52" s="6272"/>
      <c r="D52" s="6272"/>
      <c r="E52" s="3538" t="s">
        <v>5848</v>
      </c>
      <c r="F52" s="3538" t="s">
        <v>5780</v>
      </c>
      <c r="G52" s="6312">
        <v>2.5</v>
      </c>
      <c r="H52" s="6312">
        <v>2.5</v>
      </c>
      <c r="I52" s="6312">
        <v>3.7</v>
      </c>
      <c r="J52" s="6312">
        <f>G52*H52</f>
        <v>6.25</v>
      </c>
      <c r="K52" s="6313"/>
      <c r="L52" s="6275"/>
      <c r="M52" s="6276"/>
      <c r="N52" s="6277"/>
      <c r="O52" s="6270"/>
      <c r="P52" s="6270"/>
      <c r="Q52" s="6270"/>
      <c r="R52" s="6270"/>
      <c r="S52" s="6270"/>
      <c r="T52" s="6270"/>
      <c r="U52" s="6270"/>
      <c r="V52" s="6270"/>
      <c r="W52" s="6270"/>
      <c r="X52" s="6270"/>
      <c r="Y52" s="6270"/>
      <c r="Z52" s="6270"/>
      <c r="AA52" s="6270"/>
      <c r="AB52" s="6270"/>
      <c r="AC52" s="6270"/>
      <c r="AD52" s="6270"/>
    </row>
    <row r="53" spans="1:30" s="2656" customFormat="1" ht="34.5" customHeight="1">
      <c r="A53" s="6309"/>
      <c r="B53" s="6310"/>
      <c r="C53" s="6272"/>
      <c r="D53" s="6272"/>
      <c r="E53" s="3538" t="s">
        <v>5849</v>
      </c>
      <c r="F53" s="3538" t="s">
        <v>5780</v>
      </c>
      <c r="G53" s="6312">
        <v>3.9</v>
      </c>
      <c r="H53" s="6312">
        <v>5</v>
      </c>
      <c r="I53" s="6312">
        <v>3.7</v>
      </c>
      <c r="J53" s="6312">
        <f>G53*H53</f>
        <v>19.5</v>
      </c>
      <c r="K53" s="6313"/>
      <c r="L53" s="6275"/>
      <c r="M53" s="6276"/>
      <c r="N53" s="6277"/>
      <c r="O53" s="6270"/>
      <c r="P53" s="6270"/>
      <c r="Q53" s="6270"/>
      <c r="R53" s="6270"/>
      <c r="S53" s="6270"/>
      <c r="T53" s="6270"/>
      <c r="U53" s="6270"/>
      <c r="V53" s="6270"/>
      <c r="W53" s="6270"/>
      <c r="X53" s="6270"/>
      <c r="Y53" s="6270"/>
      <c r="Z53" s="6270"/>
      <c r="AA53" s="6270"/>
      <c r="AB53" s="6270"/>
      <c r="AC53" s="6270"/>
      <c r="AD53" s="6270"/>
    </row>
    <row r="54" spans="1:30" s="2656" customFormat="1" ht="35.1" customHeight="1">
      <c r="A54" s="6309"/>
      <c r="B54" s="6310"/>
      <c r="C54" s="6272"/>
      <c r="D54" s="6272"/>
      <c r="E54" s="3538" t="s">
        <v>5850</v>
      </c>
      <c r="F54" s="3538" t="s">
        <v>5807</v>
      </c>
      <c r="G54" s="6312">
        <v>6</v>
      </c>
      <c r="H54" s="6312">
        <v>3.5</v>
      </c>
      <c r="I54" s="6312">
        <v>3.7</v>
      </c>
      <c r="J54" s="6312">
        <f>G54*H54</f>
        <v>21</v>
      </c>
      <c r="K54" s="6313"/>
      <c r="L54" s="6275"/>
      <c r="M54" s="6276"/>
      <c r="N54" s="6277"/>
      <c r="O54" s="6270"/>
      <c r="P54" s="6270"/>
      <c r="Q54" s="6270"/>
      <c r="R54" s="6270"/>
      <c r="S54" s="6270"/>
      <c r="T54" s="6270"/>
      <c r="U54" s="6270"/>
      <c r="V54" s="6270"/>
      <c r="W54" s="6270"/>
      <c r="X54" s="6270"/>
      <c r="Y54" s="6270"/>
      <c r="Z54" s="6270"/>
      <c r="AA54" s="6270"/>
      <c r="AB54" s="6270"/>
      <c r="AC54" s="6270"/>
      <c r="AD54" s="6270"/>
    </row>
    <row r="55" spans="1:30" s="2656" customFormat="1" ht="35.1" customHeight="1">
      <c r="A55" s="6309"/>
      <c r="B55" s="6310"/>
      <c r="C55" s="6272"/>
      <c r="D55" s="6272"/>
      <c r="E55" s="3538" t="s">
        <v>5851</v>
      </c>
      <c r="F55" s="3538" t="s">
        <v>5780</v>
      </c>
      <c r="G55" s="6312">
        <v>2</v>
      </c>
      <c r="H55" s="6312"/>
      <c r="I55" s="6312">
        <v>3.7</v>
      </c>
      <c r="J55" s="6312">
        <f>(20.5*29+2*11+6*3.5)-SUM(J38:J54)</f>
        <v>97.299999999999955</v>
      </c>
      <c r="K55" s="6313"/>
      <c r="L55" s="6275"/>
      <c r="M55" s="6276"/>
      <c r="N55" s="6277"/>
      <c r="O55" s="6270"/>
      <c r="P55" s="6270"/>
      <c r="Q55" s="6270"/>
      <c r="R55" s="6270"/>
      <c r="S55" s="6270"/>
      <c r="T55" s="6270"/>
      <c r="U55" s="6270"/>
      <c r="V55" s="6270"/>
      <c r="W55" s="6270"/>
      <c r="X55" s="6270"/>
      <c r="Y55" s="6270"/>
      <c r="Z55" s="6270"/>
      <c r="AA55" s="6270"/>
      <c r="AB55" s="6270"/>
      <c r="AC55" s="6270"/>
      <c r="AD55" s="6270"/>
    </row>
    <row r="56" spans="1:30" s="2656" customFormat="1" ht="35.1" customHeight="1">
      <c r="A56" s="6309"/>
      <c r="B56" s="6310"/>
      <c r="C56" s="6272"/>
      <c r="D56" s="6272"/>
      <c r="E56" s="3538" t="s">
        <v>5852</v>
      </c>
      <c r="F56" s="3539" t="s">
        <v>5809</v>
      </c>
      <c r="G56" s="6312">
        <f>4.5+4.5+5.5+4</f>
        <v>18.5</v>
      </c>
      <c r="H56" s="6312">
        <v>8.5</v>
      </c>
      <c r="I56" s="6312">
        <v>3.7</v>
      </c>
      <c r="J56" s="6312">
        <f>G56*H56-1.7*9.5</f>
        <v>141.1</v>
      </c>
      <c r="K56" s="6313"/>
      <c r="L56" s="6275"/>
      <c r="M56" s="6276"/>
      <c r="N56" s="6277"/>
      <c r="O56" s="6270"/>
      <c r="P56" s="6270"/>
      <c r="Q56" s="6270"/>
      <c r="R56" s="6270"/>
      <c r="S56" s="6270"/>
      <c r="T56" s="6270"/>
      <c r="U56" s="6270"/>
      <c r="V56" s="6270"/>
      <c r="W56" s="6270"/>
      <c r="X56" s="6270"/>
      <c r="Y56" s="6270"/>
      <c r="Z56" s="6270"/>
      <c r="AA56" s="6270"/>
      <c r="AB56" s="6270"/>
      <c r="AC56" s="6270"/>
      <c r="AD56" s="6270"/>
    </row>
    <row r="57" spans="1:30" s="2656" customFormat="1" ht="35.1" customHeight="1">
      <c r="A57" s="6309"/>
      <c r="B57" s="6310"/>
      <c r="C57" s="6272"/>
      <c r="D57" s="6272"/>
      <c r="E57" s="3538" t="s">
        <v>5853</v>
      </c>
      <c r="F57" s="3539" t="s">
        <v>5814</v>
      </c>
      <c r="G57" s="6312">
        <v>9</v>
      </c>
      <c r="H57" s="6312">
        <v>20.5</v>
      </c>
      <c r="I57" s="6312">
        <v>3.7</v>
      </c>
      <c r="J57" s="6312">
        <f>G57*H57+1.5*5-J58</f>
        <v>178.5</v>
      </c>
      <c r="K57" s="6313"/>
      <c r="L57" s="6275"/>
      <c r="M57" s="6276"/>
      <c r="N57" s="6277"/>
      <c r="O57" s="6270"/>
      <c r="P57" s="6270"/>
      <c r="Q57" s="6270"/>
      <c r="R57" s="6270"/>
      <c r="S57" s="6270"/>
      <c r="T57" s="6270"/>
      <c r="U57" s="6270"/>
      <c r="V57" s="6270"/>
      <c r="W57" s="6270"/>
      <c r="X57" s="6270"/>
      <c r="Y57" s="6270"/>
      <c r="Z57" s="6270"/>
      <c r="AA57" s="6270"/>
      <c r="AB57" s="6270"/>
      <c r="AC57" s="6270"/>
      <c r="AD57" s="6270"/>
    </row>
    <row r="58" spans="1:30" s="2656" customFormat="1" ht="35.1" customHeight="1">
      <c r="A58" s="6309"/>
      <c r="B58" s="6310"/>
      <c r="C58" s="6272"/>
      <c r="D58" s="6272"/>
      <c r="E58" s="3538" t="s">
        <v>5854</v>
      </c>
      <c r="F58" s="3539" t="s">
        <v>5814</v>
      </c>
      <c r="G58" s="6312">
        <v>4.5</v>
      </c>
      <c r="H58" s="6312">
        <v>3</v>
      </c>
      <c r="I58" s="6312">
        <v>3.7</v>
      </c>
      <c r="J58" s="6312">
        <f>G58*H58</f>
        <v>13.5</v>
      </c>
      <c r="K58" s="6313"/>
      <c r="L58" s="6275"/>
      <c r="M58" s="6276"/>
      <c r="N58" s="6277"/>
      <c r="O58" s="6270"/>
      <c r="P58" s="6270"/>
      <c r="Q58" s="6270"/>
      <c r="R58" s="6270"/>
      <c r="S58" s="6270"/>
      <c r="T58" s="6270"/>
      <c r="U58" s="6270"/>
      <c r="V58" s="6270"/>
      <c r="W58" s="6270"/>
      <c r="X58" s="6270"/>
      <c r="Y58" s="6270"/>
      <c r="Z58" s="6270"/>
      <c r="AA58" s="6270"/>
      <c r="AB58" s="6270"/>
      <c r="AC58" s="6270"/>
      <c r="AD58" s="6270"/>
    </row>
    <row r="59" spans="1:30" s="2656" customFormat="1" ht="35.1" customHeight="1">
      <c r="A59" s="6309"/>
      <c r="B59" s="6310"/>
      <c r="C59" s="6272"/>
      <c r="D59" s="6272"/>
      <c r="E59" s="3538" t="s">
        <v>5855</v>
      </c>
      <c r="F59" s="3539" t="s">
        <v>5809</v>
      </c>
      <c r="G59" s="6312">
        <v>2.5</v>
      </c>
      <c r="H59" s="6312">
        <v>7</v>
      </c>
      <c r="I59" s="6312">
        <v>3.7</v>
      </c>
      <c r="J59" s="6312">
        <f>G59*H59-1*2</f>
        <v>15.5</v>
      </c>
      <c r="K59" s="6313"/>
      <c r="L59" s="6275"/>
      <c r="M59" s="6276"/>
      <c r="N59" s="6277"/>
      <c r="O59" s="6270"/>
      <c r="P59" s="6270"/>
      <c r="Q59" s="6270"/>
      <c r="R59" s="6270"/>
      <c r="S59" s="6270"/>
      <c r="T59" s="6270"/>
      <c r="U59" s="6270"/>
      <c r="V59" s="6270"/>
      <c r="W59" s="6270"/>
      <c r="X59" s="6270"/>
      <c r="Y59" s="6270"/>
      <c r="Z59" s="6270"/>
      <c r="AA59" s="6270"/>
      <c r="AB59" s="6270"/>
      <c r="AC59" s="6270"/>
      <c r="AD59" s="6270"/>
    </row>
    <row r="60" spans="1:30" s="2656" customFormat="1" ht="35.1" customHeight="1">
      <c r="A60" s="6309"/>
      <c r="B60" s="6310"/>
      <c r="C60" s="6272"/>
      <c r="D60" s="6272"/>
      <c r="E60" s="3538" t="s">
        <v>5856</v>
      </c>
      <c r="F60" s="3539" t="s">
        <v>5814</v>
      </c>
      <c r="G60" s="6312">
        <f>11-2.5</f>
        <v>8.5</v>
      </c>
      <c r="H60" s="6312">
        <v>5</v>
      </c>
      <c r="I60" s="6312">
        <v>3.7</v>
      </c>
      <c r="J60" s="6312">
        <f t="shared" ref="J60:J81" si="2">G60*H60</f>
        <v>42.5</v>
      </c>
      <c r="K60" s="6313"/>
      <c r="L60" s="6275"/>
      <c r="M60" s="6276"/>
      <c r="N60" s="6277"/>
      <c r="O60" s="6270"/>
      <c r="P60" s="6270"/>
      <c r="Q60" s="6270"/>
      <c r="R60" s="6270"/>
      <c r="S60" s="6270"/>
      <c r="T60" s="6270"/>
      <c r="U60" s="6270"/>
      <c r="V60" s="6270"/>
      <c r="W60" s="6270"/>
      <c r="X60" s="6270"/>
      <c r="Y60" s="6270"/>
      <c r="Z60" s="6270"/>
      <c r="AA60" s="6270"/>
      <c r="AB60" s="6270"/>
      <c r="AC60" s="6270"/>
      <c r="AD60" s="6270"/>
    </row>
    <row r="61" spans="1:30" s="2656" customFormat="1" ht="35.1" customHeight="1">
      <c r="A61" s="6309"/>
      <c r="B61" s="6310"/>
      <c r="C61" s="6272"/>
      <c r="D61" s="6272"/>
      <c r="E61" s="3538" t="s">
        <v>5857</v>
      </c>
      <c r="F61" s="3539" t="s">
        <v>5814</v>
      </c>
      <c r="G61" s="6312">
        <v>4.5</v>
      </c>
      <c r="H61" s="6312">
        <v>5</v>
      </c>
      <c r="I61" s="6312">
        <v>3.7</v>
      </c>
      <c r="J61" s="6312">
        <f t="shared" si="2"/>
        <v>22.5</v>
      </c>
      <c r="K61" s="6313"/>
      <c r="L61" s="6275"/>
      <c r="M61" s="6276"/>
      <c r="N61" s="6277"/>
      <c r="O61" s="6270"/>
      <c r="P61" s="6270"/>
      <c r="Q61" s="6270"/>
      <c r="R61" s="6270"/>
      <c r="S61" s="6270"/>
      <c r="T61" s="6270"/>
      <c r="U61" s="6270"/>
      <c r="V61" s="6270"/>
      <c r="W61" s="6270"/>
      <c r="X61" s="6270"/>
      <c r="Y61" s="6270"/>
      <c r="Z61" s="6270"/>
      <c r="AA61" s="6270"/>
      <c r="AB61" s="6270"/>
      <c r="AC61" s="6270"/>
      <c r="AD61" s="6270"/>
    </row>
    <row r="62" spans="1:30" s="2656" customFormat="1" ht="35.1" customHeight="1">
      <c r="A62" s="6309"/>
      <c r="B62" s="6310"/>
      <c r="C62" s="6272"/>
      <c r="D62" s="6272"/>
      <c r="E62" s="3538" t="s">
        <v>5858</v>
      </c>
      <c r="F62" s="3539" t="s">
        <v>5814</v>
      </c>
      <c r="G62" s="6312">
        <v>4.5</v>
      </c>
      <c r="H62" s="6312">
        <v>5</v>
      </c>
      <c r="I62" s="6312">
        <v>3.7</v>
      </c>
      <c r="J62" s="6312">
        <f t="shared" si="2"/>
        <v>22.5</v>
      </c>
      <c r="K62" s="6313"/>
      <c r="L62" s="6275"/>
      <c r="M62" s="6276"/>
      <c r="N62" s="6277"/>
      <c r="O62" s="6270"/>
      <c r="P62" s="6270"/>
      <c r="Q62" s="6270"/>
      <c r="R62" s="6270"/>
      <c r="S62" s="6270"/>
      <c r="T62" s="6270"/>
      <c r="U62" s="6270"/>
      <c r="V62" s="6270"/>
      <c r="W62" s="6270"/>
      <c r="X62" s="6270"/>
      <c r="Y62" s="6270"/>
      <c r="Z62" s="6270"/>
      <c r="AA62" s="6270"/>
      <c r="AB62" s="6270"/>
      <c r="AC62" s="6270"/>
      <c r="AD62" s="6270"/>
    </row>
    <row r="63" spans="1:30" s="2656" customFormat="1" ht="35.1" customHeight="1">
      <c r="A63" s="6309"/>
      <c r="B63" s="6310"/>
      <c r="C63" s="6272"/>
      <c r="D63" s="6272"/>
      <c r="E63" s="3538" t="s">
        <v>5835</v>
      </c>
      <c r="F63" s="3539" t="s">
        <v>5859</v>
      </c>
      <c r="G63" s="6312">
        <v>4.5</v>
      </c>
      <c r="H63" s="6312">
        <v>3.8</v>
      </c>
      <c r="I63" s="6312">
        <v>3.7</v>
      </c>
      <c r="J63" s="6312">
        <f t="shared" si="2"/>
        <v>17.099999999999998</v>
      </c>
      <c r="K63" s="6313"/>
      <c r="L63" s="6275"/>
      <c r="M63" s="6276"/>
      <c r="N63" s="6277"/>
      <c r="O63" s="6270"/>
      <c r="P63" s="6270"/>
      <c r="Q63" s="6270"/>
      <c r="R63" s="6270"/>
      <c r="S63" s="6270"/>
      <c r="T63" s="6270"/>
      <c r="U63" s="6270"/>
      <c r="V63" s="6270"/>
      <c r="W63" s="6270"/>
      <c r="X63" s="6270"/>
      <c r="Y63" s="6270"/>
      <c r="Z63" s="6270"/>
      <c r="AA63" s="6270"/>
      <c r="AB63" s="6270"/>
      <c r="AC63" s="6270"/>
      <c r="AD63" s="6270"/>
    </row>
    <row r="64" spans="1:30" s="2656" customFormat="1" ht="35.1" customHeight="1">
      <c r="A64" s="6309"/>
      <c r="B64" s="6310"/>
      <c r="C64" s="6272"/>
      <c r="D64" s="6272"/>
      <c r="E64" s="3538" t="s">
        <v>5836</v>
      </c>
      <c r="F64" s="3539" t="s">
        <v>5814</v>
      </c>
      <c r="G64" s="6312">
        <v>4.5</v>
      </c>
      <c r="H64" s="6312">
        <v>3.8</v>
      </c>
      <c r="I64" s="6312">
        <v>3.7</v>
      </c>
      <c r="J64" s="6312">
        <f t="shared" si="2"/>
        <v>17.099999999999998</v>
      </c>
      <c r="K64" s="6313"/>
      <c r="L64" s="6275"/>
      <c r="M64" s="6276"/>
      <c r="N64" s="6277"/>
      <c r="O64" s="6270"/>
      <c r="P64" s="6270"/>
      <c r="Q64" s="6270"/>
      <c r="R64" s="6270"/>
      <c r="S64" s="6270"/>
      <c r="T64" s="6270"/>
      <c r="U64" s="6270"/>
      <c r="V64" s="6270"/>
      <c r="W64" s="6270"/>
      <c r="X64" s="6270"/>
      <c r="Y64" s="6270"/>
      <c r="Z64" s="6270"/>
      <c r="AA64" s="6270"/>
      <c r="AB64" s="6270"/>
      <c r="AC64" s="6270"/>
      <c r="AD64" s="6270"/>
    </row>
    <row r="65" spans="1:30" s="2656" customFormat="1" ht="35.1" customHeight="1">
      <c r="A65" s="6309"/>
      <c r="B65" s="6310"/>
      <c r="C65" s="6272"/>
      <c r="D65" s="6272"/>
      <c r="E65" s="3538" t="s">
        <v>5860</v>
      </c>
      <c r="F65" s="3539" t="s">
        <v>5809</v>
      </c>
      <c r="G65" s="6312">
        <v>2.5</v>
      </c>
      <c r="H65" s="6312">
        <v>2.5</v>
      </c>
      <c r="I65" s="6312">
        <v>3.7</v>
      </c>
      <c r="J65" s="6312">
        <f t="shared" si="2"/>
        <v>6.25</v>
      </c>
      <c r="K65" s="6313"/>
      <c r="L65" s="6275"/>
      <c r="M65" s="6276"/>
      <c r="N65" s="6277"/>
      <c r="O65" s="6270"/>
      <c r="P65" s="6270"/>
      <c r="Q65" s="6270"/>
      <c r="R65" s="6270"/>
      <c r="S65" s="6270"/>
      <c r="T65" s="6270"/>
      <c r="U65" s="6270"/>
      <c r="V65" s="6270"/>
      <c r="W65" s="6270"/>
      <c r="X65" s="6270"/>
      <c r="Y65" s="6270"/>
      <c r="Z65" s="6270"/>
      <c r="AA65" s="6270"/>
      <c r="AB65" s="6270"/>
      <c r="AC65" s="6270"/>
      <c r="AD65" s="6270"/>
    </row>
    <row r="66" spans="1:30" s="2656" customFormat="1" ht="35.1" customHeight="1">
      <c r="A66" s="6309"/>
      <c r="B66" s="6310"/>
      <c r="C66" s="6272"/>
      <c r="D66" s="6272"/>
      <c r="E66" s="3538" t="s">
        <v>5861</v>
      </c>
      <c r="F66" s="3539" t="s">
        <v>5814</v>
      </c>
      <c r="G66" s="6312">
        <v>2.5</v>
      </c>
      <c r="H66" s="6312">
        <v>2.5</v>
      </c>
      <c r="I66" s="6312">
        <v>3.7</v>
      </c>
      <c r="J66" s="6312">
        <f t="shared" si="2"/>
        <v>6.25</v>
      </c>
      <c r="K66" s="6313"/>
      <c r="L66" s="6275"/>
      <c r="M66" s="6276"/>
      <c r="N66" s="6277"/>
      <c r="O66" s="6270"/>
      <c r="P66" s="6270"/>
      <c r="Q66" s="6270"/>
      <c r="R66" s="6270"/>
      <c r="S66" s="6270"/>
      <c r="T66" s="6270"/>
      <c r="U66" s="6270"/>
      <c r="V66" s="6270"/>
      <c r="W66" s="6270"/>
      <c r="X66" s="6270"/>
      <c r="Y66" s="6270"/>
      <c r="Z66" s="6270"/>
      <c r="AA66" s="6270"/>
      <c r="AB66" s="6270"/>
      <c r="AC66" s="6270"/>
      <c r="AD66" s="6270"/>
    </row>
    <row r="67" spans="1:30" s="2656" customFormat="1" ht="35.1" customHeight="1">
      <c r="A67" s="6309"/>
      <c r="B67" s="6310"/>
      <c r="C67" s="6272"/>
      <c r="D67" s="6272"/>
      <c r="E67" s="3538" t="s">
        <v>5862</v>
      </c>
      <c r="F67" s="3539" t="s">
        <v>5859</v>
      </c>
      <c r="G67" s="6312">
        <v>3.9</v>
      </c>
      <c r="H67" s="6312">
        <v>5</v>
      </c>
      <c r="I67" s="6312">
        <v>3.7</v>
      </c>
      <c r="J67" s="6312">
        <f t="shared" si="2"/>
        <v>19.5</v>
      </c>
      <c r="K67" s="6313"/>
      <c r="L67" s="6275"/>
      <c r="M67" s="6276"/>
      <c r="N67" s="6277"/>
      <c r="O67" s="6270"/>
      <c r="P67" s="6270"/>
      <c r="Q67" s="6270"/>
      <c r="R67" s="6270"/>
      <c r="S67" s="6270"/>
      <c r="T67" s="6270"/>
      <c r="U67" s="6270"/>
      <c r="V67" s="6270"/>
      <c r="W67" s="6270"/>
      <c r="X67" s="6270"/>
      <c r="Y67" s="6270"/>
      <c r="Z67" s="6270"/>
      <c r="AA67" s="6270"/>
      <c r="AB67" s="6270"/>
      <c r="AC67" s="6270"/>
      <c r="AD67" s="6270"/>
    </row>
    <row r="68" spans="1:30" s="2656" customFormat="1" ht="35.1" customHeight="1">
      <c r="A68" s="6309"/>
      <c r="B68" s="6310"/>
      <c r="C68" s="6272"/>
      <c r="D68" s="6272"/>
      <c r="E68" s="3538" t="s">
        <v>5850</v>
      </c>
      <c r="F68" s="3539" t="s">
        <v>5859</v>
      </c>
      <c r="G68" s="6312">
        <v>6</v>
      </c>
      <c r="H68" s="6312">
        <v>3.5</v>
      </c>
      <c r="I68" s="6312">
        <v>3.7</v>
      </c>
      <c r="J68" s="6312">
        <f t="shared" si="2"/>
        <v>21</v>
      </c>
      <c r="K68" s="6313"/>
      <c r="L68" s="6275"/>
      <c r="M68" s="6276"/>
      <c r="N68" s="6277"/>
      <c r="O68" s="6270"/>
      <c r="P68" s="6270"/>
      <c r="Q68" s="6270"/>
      <c r="R68" s="6270"/>
      <c r="S68" s="6270"/>
      <c r="T68" s="6270"/>
      <c r="U68" s="6270"/>
      <c r="V68" s="6270"/>
      <c r="W68" s="6270"/>
      <c r="X68" s="6270"/>
      <c r="Y68" s="6270"/>
      <c r="Z68" s="6270"/>
      <c r="AA68" s="6270"/>
      <c r="AB68" s="6270"/>
      <c r="AC68" s="6270"/>
      <c r="AD68" s="6270"/>
    </row>
    <row r="69" spans="1:30" s="2656" customFormat="1" ht="35.1" customHeight="1">
      <c r="A69" s="6309"/>
      <c r="B69" s="6310"/>
      <c r="C69" s="6272"/>
      <c r="D69" s="6272"/>
      <c r="E69" s="3538" t="s">
        <v>5863</v>
      </c>
      <c r="F69" s="3539" t="s">
        <v>5809</v>
      </c>
      <c r="G69" s="6312">
        <v>2</v>
      </c>
      <c r="H69" s="6312"/>
      <c r="I69" s="6312">
        <v>3.7</v>
      </c>
      <c r="J69" s="6312">
        <f>(20.5*29+2*11+6*3.5)-SUM(J56:J68)</f>
        <v>114.19999999999993</v>
      </c>
      <c r="K69" s="6313"/>
      <c r="L69" s="6275"/>
      <c r="M69" s="6276"/>
      <c r="N69" s="6277"/>
      <c r="O69" s="6270"/>
      <c r="P69" s="6270"/>
      <c r="Q69" s="6270"/>
      <c r="R69" s="6270"/>
      <c r="S69" s="6270"/>
      <c r="T69" s="6270"/>
      <c r="U69" s="6270"/>
      <c r="V69" s="6270"/>
      <c r="W69" s="6270"/>
      <c r="X69" s="6270"/>
      <c r="Y69" s="6270"/>
      <c r="Z69" s="6270"/>
      <c r="AA69" s="6270"/>
      <c r="AB69" s="6270"/>
      <c r="AC69" s="6270"/>
      <c r="AD69" s="6270"/>
    </row>
    <row r="70" spans="1:30" s="2656" customFormat="1" ht="35.1" customHeight="1">
      <c r="A70" s="6309"/>
      <c r="B70" s="6310"/>
      <c r="C70" s="6272"/>
      <c r="D70" s="6272"/>
      <c r="E70" s="3538" t="s">
        <v>5864</v>
      </c>
      <c r="F70" s="3539" t="s">
        <v>5809</v>
      </c>
      <c r="G70" s="6312">
        <v>1.5</v>
      </c>
      <c r="H70" s="6312">
        <f>29-6</f>
        <v>23</v>
      </c>
      <c r="I70" s="6312">
        <v>3.7</v>
      </c>
      <c r="J70" s="6312">
        <f t="shared" si="2"/>
        <v>34.5</v>
      </c>
      <c r="K70" s="6313"/>
      <c r="L70" s="6275"/>
      <c r="M70" s="6276"/>
      <c r="N70" s="6277"/>
      <c r="O70" s="6270"/>
      <c r="P70" s="6270"/>
      <c r="Q70" s="6270"/>
      <c r="R70" s="6270"/>
      <c r="S70" s="6270"/>
      <c r="T70" s="6270"/>
      <c r="U70" s="6270"/>
      <c r="V70" s="6270"/>
      <c r="W70" s="6270"/>
      <c r="X70" s="6270"/>
      <c r="Y70" s="6270"/>
      <c r="Z70" s="6270"/>
      <c r="AA70" s="6270"/>
      <c r="AB70" s="6270"/>
      <c r="AC70" s="6270"/>
      <c r="AD70" s="6270"/>
    </row>
    <row r="71" spans="1:30" s="2656" customFormat="1" ht="35.1" customHeight="1">
      <c r="A71" s="6309"/>
      <c r="B71" s="6310"/>
      <c r="C71" s="6272"/>
      <c r="D71" s="6272"/>
      <c r="E71" s="3538" t="s">
        <v>5865</v>
      </c>
      <c r="F71" s="2753" t="s">
        <v>5818</v>
      </c>
      <c r="G71" s="6312">
        <f>4.5+4.5+5.5+4</f>
        <v>18.5</v>
      </c>
      <c r="H71" s="6312">
        <v>8.5</v>
      </c>
      <c r="I71" s="6312">
        <v>3.7</v>
      </c>
      <c r="J71" s="6312">
        <f>G71*H71-1.7*9.5</f>
        <v>141.1</v>
      </c>
      <c r="K71" s="6313"/>
      <c r="L71" s="6275"/>
      <c r="M71" s="6276"/>
      <c r="N71" s="6277"/>
      <c r="O71" s="6270"/>
      <c r="P71" s="6270"/>
      <c r="Q71" s="6270"/>
      <c r="R71" s="6270"/>
      <c r="S71" s="6270"/>
      <c r="T71" s="6270"/>
      <c r="U71" s="6270"/>
      <c r="V71" s="6270"/>
      <c r="W71" s="6270"/>
      <c r="X71" s="6270"/>
      <c r="Y71" s="6270"/>
      <c r="Z71" s="6270"/>
      <c r="AA71" s="6270"/>
      <c r="AB71" s="6270"/>
      <c r="AC71" s="6270"/>
      <c r="AD71" s="6270"/>
    </row>
    <row r="72" spans="1:30" s="2656" customFormat="1" ht="35.1" customHeight="1">
      <c r="A72" s="6309"/>
      <c r="B72" s="6310"/>
      <c r="C72" s="6272"/>
      <c r="D72" s="6272"/>
      <c r="E72" s="3538" t="s">
        <v>5866</v>
      </c>
      <c r="F72" s="2753" t="s">
        <v>5818</v>
      </c>
      <c r="G72" s="6312">
        <v>9</v>
      </c>
      <c r="H72" s="6312">
        <v>8.5</v>
      </c>
      <c r="I72" s="6312">
        <v>3.7</v>
      </c>
      <c r="J72" s="6312">
        <f t="shared" si="2"/>
        <v>76.5</v>
      </c>
      <c r="K72" s="6313"/>
      <c r="L72" s="6275"/>
      <c r="M72" s="6276"/>
      <c r="N72" s="6277"/>
      <c r="O72" s="6270"/>
      <c r="P72" s="6270"/>
      <c r="Q72" s="6270"/>
      <c r="R72" s="6270"/>
      <c r="S72" s="6270"/>
      <c r="T72" s="6270"/>
      <c r="U72" s="6270"/>
      <c r="V72" s="6270"/>
      <c r="W72" s="6270"/>
      <c r="X72" s="6270"/>
      <c r="Y72" s="6270"/>
      <c r="Z72" s="6270"/>
      <c r="AA72" s="6270"/>
      <c r="AB72" s="6270"/>
      <c r="AC72" s="6270"/>
      <c r="AD72" s="6270"/>
    </row>
    <row r="73" spans="1:30" s="2656" customFormat="1" ht="35.1" customHeight="1">
      <c r="A73" s="6309"/>
      <c r="B73" s="6310"/>
      <c r="C73" s="6272"/>
      <c r="D73" s="6272"/>
      <c r="E73" s="3538" t="s">
        <v>5867</v>
      </c>
      <c r="F73" s="2753" t="s">
        <v>5824</v>
      </c>
      <c r="G73" s="6312">
        <v>9</v>
      </c>
      <c r="H73" s="6312">
        <v>5</v>
      </c>
      <c r="I73" s="6312">
        <v>3.7</v>
      </c>
      <c r="J73" s="6312">
        <f>G73*H73</f>
        <v>45</v>
      </c>
      <c r="K73" s="6313"/>
      <c r="L73" s="6275"/>
      <c r="M73" s="6276"/>
      <c r="N73" s="6277"/>
      <c r="O73" s="6270"/>
      <c r="P73" s="6270"/>
      <c r="Q73" s="6270"/>
      <c r="R73" s="6270"/>
      <c r="S73" s="6270"/>
      <c r="T73" s="6270"/>
      <c r="U73" s="6270"/>
      <c r="V73" s="6270"/>
      <c r="W73" s="6270"/>
      <c r="X73" s="6270"/>
      <c r="Y73" s="6270"/>
      <c r="Z73" s="6270"/>
      <c r="AA73" s="6270"/>
      <c r="AB73" s="6270"/>
      <c r="AC73" s="6270"/>
      <c r="AD73" s="6270"/>
    </row>
    <row r="74" spans="1:30" s="2656" customFormat="1" ht="35.1" customHeight="1">
      <c r="A74" s="6309"/>
      <c r="B74" s="6310"/>
      <c r="C74" s="6272"/>
      <c r="D74" s="6272"/>
      <c r="E74" s="3538" t="s">
        <v>5868</v>
      </c>
      <c r="F74" s="2753" t="s">
        <v>5824</v>
      </c>
      <c r="G74" s="6312">
        <v>4.5</v>
      </c>
      <c r="H74" s="6312">
        <v>5</v>
      </c>
      <c r="I74" s="6312">
        <v>3.7</v>
      </c>
      <c r="J74" s="6312">
        <f>G74*H74</f>
        <v>22.5</v>
      </c>
      <c r="K74" s="6313"/>
      <c r="L74" s="6275"/>
      <c r="M74" s="6276"/>
      <c r="N74" s="6277"/>
      <c r="O74" s="6270"/>
      <c r="P74" s="6270"/>
      <c r="Q74" s="6270"/>
      <c r="R74" s="6270"/>
      <c r="S74" s="6270"/>
      <c r="T74" s="6270"/>
      <c r="U74" s="6270"/>
      <c r="V74" s="6270"/>
      <c r="W74" s="6270"/>
      <c r="X74" s="6270"/>
      <c r="Y74" s="6270"/>
      <c r="Z74" s="6270"/>
      <c r="AA74" s="6270"/>
      <c r="AB74" s="6270"/>
      <c r="AC74" s="6270"/>
      <c r="AD74" s="6270"/>
    </row>
    <row r="75" spans="1:30" s="2656" customFormat="1" ht="35.1" customHeight="1">
      <c r="A75" s="6309"/>
      <c r="B75" s="6310"/>
      <c r="C75" s="6272"/>
      <c r="D75" s="6272"/>
      <c r="E75" s="3538" t="s">
        <v>5869</v>
      </c>
      <c r="F75" s="2753" t="s">
        <v>5824</v>
      </c>
      <c r="G75" s="6312">
        <v>4.5</v>
      </c>
      <c r="H75" s="6312">
        <v>3</v>
      </c>
      <c r="I75" s="6312">
        <v>3.7</v>
      </c>
      <c r="J75" s="6312">
        <f>G75*H75</f>
        <v>13.5</v>
      </c>
      <c r="K75" s="6313"/>
      <c r="L75" s="6275"/>
      <c r="M75" s="6276"/>
      <c r="N75" s="6277"/>
      <c r="O75" s="6270"/>
      <c r="P75" s="6270"/>
      <c r="Q75" s="6270"/>
      <c r="R75" s="6270"/>
      <c r="S75" s="6270"/>
      <c r="T75" s="6270"/>
      <c r="U75" s="6270"/>
      <c r="V75" s="6270"/>
      <c r="W75" s="6270"/>
      <c r="X75" s="6270"/>
      <c r="Y75" s="6270"/>
      <c r="Z75" s="6270"/>
      <c r="AA75" s="6270"/>
      <c r="AB75" s="6270"/>
      <c r="AC75" s="6270"/>
      <c r="AD75" s="6270"/>
    </row>
    <row r="76" spans="1:30" s="2656" customFormat="1" ht="35.1" customHeight="1">
      <c r="A76" s="6309"/>
      <c r="B76" s="6310"/>
      <c r="C76" s="6272"/>
      <c r="D76" s="6272"/>
      <c r="E76" s="3538" t="s">
        <v>5870</v>
      </c>
      <c r="F76" s="2753" t="s">
        <v>5818</v>
      </c>
      <c r="G76" s="6312">
        <v>4.5</v>
      </c>
      <c r="H76" s="6312">
        <v>5</v>
      </c>
      <c r="I76" s="6312">
        <v>3.7</v>
      </c>
      <c r="J76" s="6312">
        <f t="shared" si="2"/>
        <v>22.5</v>
      </c>
      <c r="K76" s="6313"/>
      <c r="L76" s="6275"/>
      <c r="M76" s="6276"/>
      <c r="N76" s="6277"/>
      <c r="O76" s="6270"/>
      <c r="P76" s="6270"/>
      <c r="Q76" s="6270"/>
      <c r="R76" s="6270"/>
      <c r="S76" s="6270"/>
      <c r="T76" s="6270"/>
      <c r="U76" s="6270"/>
      <c r="V76" s="6270"/>
      <c r="W76" s="6270"/>
      <c r="X76" s="6270"/>
      <c r="Y76" s="6270"/>
      <c r="Z76" s="6270"/>
      <c r="AA76" s="6270"/>
      <c r="AB76" s="6270"/>
      <c r="AC76" s="6270"/>
      <c r="AD76" s="6270"/>
    </row>
    <row r="77" spans="1:30" s="2656" customFormat="1" ht="35.1" customHeight="1">
      <c r="A77" s="6309"/>
      <c r="B77" s="6310"/>
      <c r="C77" s="6272"/>
      <c r="D77" s="6272"/>
      <c r="E77" s="3538" t="s">
        <v>5871</v>
      </c>
      <c r="F77" s="2753" t="s">
        <v>5818</v>
      </c>
      <c r="G77" s="6312">
        <v>4.5</v>
      </c>
      <c r="H77" s="6312">
        <v>5</v>
      </c>
      <c r="I77" s="6312">
        <v>3.7</v>
      </c>
      <c r="J77" s="6312">
        <f t="shared" si="2"/>
        <v>22.5</v>
      </c>
      <c r="K77" s="6313"/>
      <c r="L77" s="6275"/>
      <c r="M77" s="6276"/>
      <c r="N77" s="6277"/>
      <c r="O77" s="6270"/>
      <c r="P77" s="6270"/>
      <c r="Q77" s="6270"/>
      <c r="R77" s="6270"/>
      <c r="S77" s="6270"/>
      <c r="T77" s="6270"/>
      <c r="U77" s="6270"/>
      <c r="V77" s="6270"/>
      <c r="W77" s="6270"/>
      <c r="X77" s="6270"/>
      <c r="Y77" s="6270"/>
      <c r="Z77" s="6270"/>
      <c r="AA77" s="6270"/>
      <c r="AB77" s="6270"/>
      <c r="AC77" s="6270"/>
      <c r="AD77" s="6270"/>
    </row>
    <row r="78" spans="1:30" s="2656" customFormat="1" ht="35.1" customHeight="1">
      <c r="A78" s="6309"/>
      <c r="B78" s="6310"/>
      <c r="C78" s="6272"/>
      <c r="D78" s="6272"/>
      <c r="E78" s="3538" t="s">
        <v>5835</v>
      </c>
      <c r="F78" s="2753" t="s">
        <v>5818</v>
      </c>
      <c r="G78" s="6312">
        <v>4.5</v>
      </c>
      <c r="H78" s="6312">
        <v>3.8</v>
      </c>
      <c r="I78" s="6312">
        <v>3.7</v>
      </c>
      <c r="J78" s="6312">
        <f t="shared" si="2"/>
        <v>17.099999999999998</v>
      </c>
      <c r="K78" s="6313"/>
      <c r="L78" s="6275"/>
      <c r="M78" s="6276"/>
      <c r="N78" s="6277"/>
      <c r="O78" s="6270"/>
      <c r="P78" s="6270"/>
      <c r="Q78" s="6270"/>
      <c r="R78" s="6270"/>
      <c r="S78" s="6270"/>
      <c r="T78" s="6270"/>
      <c r="U78" s="6270"/>
      <c r="V78" s="6270"/>
      <c r="W78" s="6270"/>
      <c r="X78" s="6270"/>
      <c r="Y78" s="6270"/>
      <c r="Z78" s="6270"/>
      <c r="AA78" s="6270"/>
      <c r="AB78" s="6270"/>
      <c r="AC78" s="6270"/>
      <c r="AD78" s="6270"/>
    </row>
    <row r="79" spans="1:30" s="2656" customFormat="1" ht="35.1" customHeight="1">
      <c r="A79" s="6309"/>
      <c r="B79" s="6310"/>
      <c r="C79" s="6272"/>
      <c r="D79" s="6272"/>
      <c r="E79" s="3538" t="s">
        <v>5872</v>
      </c>
      <c r="F79" s="2753" t="s">
        <v>5818</v>
      </c>
      <c r="G79" s="6312">
        <v>4.5</v>
      </c>
      <c r="H79" s="6312">
        <v>3.8</v>
      </c>
      <c r="I79" s="6312">
        <v>3.7</v>
      </c>
      <c r="J79" s="6312">
        <f t="shared" si="2"/>
        <v>17.099999999999998</v>
      </c>
      <c r="K79" s="6313"/>
      <c r="L79" s="6275"/>
      <c r="M79" s="6276"/>
      <c r="N79" s="6277"/>
      <c r="O79" s="6270"/>
      <c r="P79" s="6270"/>
      <c r="Q79" s="6270"/>
      <c r="R79" s="6270"/>
      <c r="S79" s="6270"/>
      <c r="T79" s="6270"/>
      <c r="U79" s="6270"/>
      <c r="V79" s="6270"/>
      <c r="W79" s="6270"/>
      <c r="X79" s="6270"/>
      <c r="Y79" s="6270"/>
      <c r="Z79" s="6270"/>
      <c r="AA79" s="6270"/>
      <c r="AB79" s="6270"/>
      <c r="AC79" s="6270"/>
      <c r="AD79" s="6270"/>
    </row>
    <row r="80" spans="1:30" s="2656" customFormat="1" ht="35.1" customHeight="1">
      <c r="A80" s="6309"/>
      <c r="B80" s="6310"/>
      <c r="C80" s="6272"/>
      <c r="D80" s="6272"/>
      <c r="E80" s="3538" t="s">
        <v>5860</v>
      </c>
      <c r="F80" s="2753" t="s">
        <v>5818</v>
      </c>
      <c r="G80" s="6312">
        <v>2.5</v>
      </c>
      <c r="H80" s="6312">
        <v>2.5</v>
      </c>
      <c r="I80" s="6312">
        <v>3.7</v>
      </c>
      <c r="J80" s="6312">
        <f t="shared" si="2"/>
        <v>6.25</v>
      </c>
      <c r="K80" s="6313"/>
      <c r="L80" s="6275"/>
      <c r="M80" s="6276"/>
      <c r="N80" s="6277"/>
      <c r="O80" s="6270"/>
      <c r="P80" s="6270"/>
      <c r="Q80" s="6270"/>
      <c r="R80" s="6270"/>
      <c r="S80" s="6270"/>
      <c r="T80" s="6270"/>
      <c r="U80" s="6270"/>
      <c r="V80" s="6270"/>
      <c r="W80" s="6270"/>
      <c r="X80" s="6270"/>
      <c r="Y80" s="6270"/>
      <c r="Z80" s="6270"/>
      <c r="AA80" s="6270"/>
      <c r="AB80" s="6270"/>
      <c r="AC80" s="6270"/>
      <c r="AD80" s="6270"/>
    </row>
    <row r="81" spans="1:30" s="2656" customFormat="1" ht="35.1" customHeight="1">
      <c r="A81" s="6309"/>
      <c r="B81" s="6310"/>
      <c r="C81" s="6272"/>
      <c r="D81" s="6272"/>
      <c r="E81" s="3538" t="s">
        <v>5848</v>
      </c>
      <c r="F81" s="2753" t="s">
        <v>5824</v>
      </c>
      <c r="G81" s="6312">
        <v>2.5</v>
      </c>
      <c r="H81" s="6312">
        <v>2.5</v>
      </c>
      <c r="I81" s="6312">
        <v>3.7</v>
      </c>
      <c r="J81" s="6312">
        <f t="shared" si="2"/>
        <v>6.25</v>
      </c>
      <c r="K81" s="6313"/>
      <c r="L81" s="6275"/>
      <c r="M81" s="6276"/>
      <c r="N81" s="6277"/>
      <c r="O81" s="6270"/>
      <c r="P81" s="6270"/>
      <c r="Q81" s="6270"/>
      <c r="R81" s="6270"/>
      <c r="S81" s="6270"/>
      <c r="T81" s="6270"/>
      <c r="U81" s="6270"/>
      <c r="V81" s="6270"/>
      <c r="W81" s="6270"/>
      <c r="X81" s="6270"/>
      <c r="Y81" s="6270"/>
      <c r="Z81" s="6270"/>
      <c r="AA81" s="6270"/>
      <c r="AB81" s="6270"/>
      <c r="AC81" s="6270"/>
      <c r="AD81" s="6270"/>
    </row>
    <row r="82" spans="1:30" s="2656" customFormat="1" ht="35.1" customHeight="1">
      <c r="A82" s="6309"/>
      <c r="B82" s="6310"/>
      <c r="C82" s="6272"/>
      <c r="D82" s="6272"/>
      <c r="E82" s="3538" t="s">
        <v>5849</v>
      </c>
      <c r="F82" s="2753" t="s">
        <v>5818</v>
      </c>
      <c r="G82" s="6312">
        <v>3.9</v>
      </c>
      <c r="H82" s="6312">
        <v>5</v>
      </c>
      <c r="I82" s="6312">
        <v>3.7</v>
      </c>
      <c r="J82" s="6312">
        <f>G82*H82</f>
        <v>19.5</v>
      </c>
      <c r="K82" s="6313"/>
      <c r="L82" s="6275"/>
      <c r="M82" s="6276"/>
      <c r="N82" s="6277"/>
      <c r="O82" s="6270"/>
      <c r="P82" s="6270"/>
      <c r="Q82" s="6270"/>
      <c r="R82" s="6270"/>
      <c r="S82" s="6270"/>
      <c r="T82" s="6270"/>
      <c r="U82" s="6270"/>
      <c r="V82" s="6270"/>
      <c r="W82" s="6270"/>
      <c r="X82" s="6270"/>
      <c r="Y82" s="6270"/>
      <c r="Z82" s="6270"/>
      <c r="AA82" s="6270"/>
      <c r="AB82" s="6270"/>
      <c r="AC82" s="6270"/>
      <c r="AD82" s="6270"/>
    </row>
    <row r="83" spans="1:30" s="2656" customFormat="1" ht="35.1" customHeight="1">
      <c r="A83" s="6309"/>
      <c r="B83" s="6310"/>
      <c r="C83" s="6272"/>
      <c r="D83" s="6272"/>
      <c r="E83" s="3538" t="s">
        <v>5850</v>
      </c>
      <c r="F83" s="2753" t="s">
        <v>5824</v>
      </c>
      <c r="G83" s="6312">
        <v>6</v>
      </c>
      <c r="H83" s="6312">
        <v>3.5</v>
      </c>
      <c r="I83" s="6312">
        <v>3.7</v>
      </c>
      <c r="J83" s="6312">
        <f>G83*H83</f>
        <v>21</v>
      </c>
      <c r="K83" s="6313"/>
      <c r="L83" s="6275"/>
      <c r="M83" s="6276"/>
      <c r="N83" s="6277"/>
      <c r="O83" s="6270"/>
      <c r="P83" s="6270"/>
      <c r="Q83" s="6270"/>
      <c r="R83" s="6270"/>
      <c r="S83" s="6270"/>
      <c r="T83" s="6270"/>
      <c r="U83" s="6270"/>
      <c r="V83" s="6270"/>
      <c r="W83" s="6270"/>
      <c r="X83" s="6270"/>
      <c r="Y83" s="6270"/>
      <c r="Z83" s="6270"/>
      <c r="AA83" s="6270"/>
      <c r="AB83" s="6270"/>
      <c r="AC83" s="6270"/>
      <c r="AD83" s="6270"/>
    </row>
    <row r="84" spans="1:30" s="2656" customFormat="1" ht="35.1" customHeight="1">
      <c r="A84" s="6309"/>
      <c r="B84" s="6310"/>
      <c r="C84" s="6272"/>
      <c r="D84" s="6272"/>
      <c r="E84" s="3538" t="s">
        <v>5851</v>
      </c>
      <c r="F84" s="2753" t="s">
        <v>5818</v>
      </c>
      <c r="G84" s="6312">
        <v>2</v>
      </c>
      <c r="H84" s="6312"/>
      <c r="I84" s="6312">
        <v>3.7</v>
      </c>
      <c r="J84" s="6312">
        <f>(20.5*29+2*11+6*3.5)-SUM(J71:J83)</f>
        <v>206.69999999999993</v>
      </c>
      <c r="K84" s="6313"/>
      <c r="L84" s="6275"/>
      <c r="M84" s="6276"/>
      <c r="N84" s="6277"/>
      <c r="O84" s="6270"/>
      <c r="P84" s="6270"/>
      <c r="Q84" s="6270"/>
      <c r="R84" s="6270"/>
      <c r="S84" s="6270"/>
      <c r="T84" s="6270"/>
      <c r="U84" s="6270"/>
      <c r="V84" s="6270"/>
      <c r="W84" s="6270"/>
      <c r="X84" s="6270"/>
      <c r="Y84" s="6270"/>
      <c r="Z84" s="6270"/>
      <c r="AA84" s="6270"/>
      <c r="AB84" s="6270"/>
      <c r="AC84" s="6270"/>
      <c r="AD84" s="6270"/>
    </row>
    <row r="85" spans="1:30" s="2656" customFormat="1" ht="35.1" customHeight="1">
      <c r="A85" s="6309"/>
      <c r="B85" s="6310"/>
      <c r="C85" s="6323"/>
      <c r="D85" s="6323"/>
      <c r="E85" s="3538" t="s">
        <v>5873</v>
      </c>
      <c r="F85" s="2753" t="s">
        <v>5818</v>
      </c>
      <c r="G85" s="6312">
        <v>1.5</v>
      </c>
      <c r="H85" s="6312">
        <f>29-6</f>
        <v>23</v>
      </c>
      <c r="I85" s="6312">
        <v>3.7</v>
      </c>
      <c r="J85" s="6312">
        <f>G85*H85</f>
        <v>34.5</v>
      </c>
      <c r="K85" s="6313"/>
      <c r="L85" s="6285"/>
      <c r="M85" s="6276"/>
      <c r="N85" s="6277"/>
      <c r="O85" s="6270"/>
      <c r="P85" s="6270"/>
      <c r="Q85" s="6270"/>
      <c r="R85" s="6270"/>
      <c r="S85" s="6270"/>
      <c r="T85" s="6270"/>
      <c r="U85" s="6270"/>
      <c r="V85" s="6270"/>
      <c r="W85" s="6270"/>
      <c r="X85" s="6270"/>
      <c r="Y85" s="6270"/>
      <c r="Z85" s="6270"/>
      <c r="AA85" s="6270"/>
      <c r="AB85" s="6270"/>
      <c r="AC85" s="6270"/>
      <c r="AD85" s="6270"/>
    </row>
    <row r="86" spans="1:30" s="2656" customFormat="1" ht="35.1" customHeight="1">
      <c r="A86" s="6309"/>
      <c r="B86" s="6310"/>
      <c r="C86" s="6323"/>
      <c r="D86" s="6323"/>
      <c r="E86" s="3538" t="s">
        <v>5850</v>
      </c>
      <c r="F86" s="2753" t="s">
        <v>5874</v>
      </c>
      <c r="G86" s="6312">
        <v>6</v>
      </c>
      <c r="H86" s="6312">
        <v>3.5</v>
      </c>
      <c r="I86" s="6312">
        <v>3.7</v>
      </c>
      <c r="J86" s="6312">
        <f>G86*H86</f>
        <v>21</v>
      </c>
      <c r="K86" s="6313"/>
      <c r="L86" s="6285"/>
      <c r="M86" s="6276"/>
      <c r="N86" s="6277"/>
      <c r="O86" s="6270"/>
      <c r="P86" s="6270"/>
      <c r="Q86" s="6270"/>
      <c r="R86" s="6270"/>
      <c r="S86" s="6270"/>
      <c r="T86" s="6270"/>
      <c r="U86" s="6270"/>
      <c r="V86" s="6270"/>
      <c r="W86" s="6270"/>
      <c r="X86" s="6270"/>
      <c r="Y86" s="6270"/>
      <c r="Z86" s="6270"/>
      <c r="AA86" s="6270"/>
      <c r="AB86" s="6270"/>
      <c r="AC86" s="6270"/>
      <c r="AD86" s="6270"/>
    </row>
    <row r="87" spans="1:30" s="2656" customFormat="1" ht="35.1" customHeight="1">
      <c r="A87" s="6309"/>
      <c r="B87" s="6332"/>
      <c r="C87" s="6323"/>
      <c r="D87" s="6323"/>
      <c r="E87" s="3538" t="s">
        <v>5875</v>
      </c>
      <c r="F87" s="2753" t="s">
        <v>5874</v>
      </c>
      <c r="G87" s="6312">
        <v>2.5</v>
      </c>
      <c r="H87" s="6312">
        <v>2.5</v>
      </c>
      <c r="I87" s="6312">
        <v>3.7</v>
      </c>
      <c r="J87" s="6312">
        <f>G87*H87</f>
        <v>6.25</v>
      </c>
      <c r="K87" s="6313"/>
      <c r="L87" s="6285"/>
      <c r="M87" s="6276"/>
      <c r="N87" s="6281"/>
      <c r="O87" s="6270"/>
      <c r="P87" s="6270"/>
      <c r="Q87" s="6270"/>
      <c r="R87" s="6270"/>
      <c r="S87" s="6270"/>
      <c r="T87" s="6270"/>
      <c r="U87" s="6270"/>
      <c r="V87" s="6270"/>
      <c r="W87" s="6270"/>
      <c r="X87" s="6270"/>
      <c r="Y87" s="6270"/>
      <c r="Z87" s="6270"/>
      <c r="AA87" s="6270"/>
      <c r="AB87" s="6270"/>
      <c r="AC87" s="6270"/>
      <c r="AD87" s="6270"/>
    </row>
    <row r="88" spans="1:30" s="2656" customFormat="1" ht="35.1" customHeight="1">
      <c r="A88" s="6326"/>
      <c r="B88" s="6288" t="s">
        <v>5789</v>
      </c>
      <c r="C88" s="6288">
        <v>1</v>
      </c>
      <c r="D88" s="6288">
        <v>3</v>
      </c>
      <c r="E88" s="6327"/>
      <c r="F88" s="6327"/>
      <c r="G88" s="6290">
        <v>20.5</v>
      </c>
      <c r="H88" s="6290">
        <v>29</v>
      </c>
      <c r="I88" s="6290">
        <v>11.1</v>
      </c>
      <c r="J88" s="6290">
        <f>SUM(J38:J87)</f>
        <v>2008.7499999999991</v>
      </c>
      <c r="K88" s="6291"/>
      <c r="L88" s="6292"/>
      <c r="M88" s="6293"/>
      <c r="N88" s="6329"/>
      <c r="O88" s="6270"/>
      <c r="P88" s="6270"/>
      <c r="Q88" s="6270"/>
      <c r="R88" s="6270"/>
      <c r="S88" s="6270"/>
      <c r="T88" s="6270"/>
      <c r="U88" s="6270"/>
      <c r="V88" s="6270"/>
      <c r="W88" s="6270"/>
      <c r="X88" s="6270"/>
      <c r="Y88" s="6270"/>
      <c r="Z88" s="6270"/>
      <c r="AA88" s="6270"/>
      <c r="AB88" s="6270"/>
      <c r="AC88" s="6270"/>
      <c r="AD88" s="6270"/>
    </row>
    <row r="89" spans="1:30" ht="35.1" customHeight="1">
      <c r="A89" s="6333">
        <v>4</v>
      </c>
      <c r="B89" s="6304" t="s">
        <v>5876</v>
      </c>
      <c r="C89" s="6263"/>
      <c r="D89" s="6263"/>
      <c r="E89" s="2837" t="s">
        <v>5877</v>
      </c>
      <c r="F89" s="2837" t="s">
        <v>5780</v>
      </c>
      <c r="G89" s="6306">
        <v>40</v>
      </c>
      <c r="H89" s="6306">
        <v>15</v>
      </c>
      <c r="I89" s="6334">
        <v>8</v>
      </c>
      <c r="J89" s="6306">
        <f>G89*H89</f>
        <v>600</v>
      </c>
      <c r="K89" s="6335" t="s">
        <v>5878</v>
      </c>
      <c r="L89" s="6267" t="s">
        <v>5782</v>
      </c>
      <c r="M89" s="6268"/>
      <c r="N89" s="6330" t="s">
        <v>5879</v>
      </c>
      <c r="P89" s="6260"/>
    </row>
    <row r="90" spans="1:30" ht="35.1" customHeight="1">
      <c r="A90" s="6261"/>
      <c r="B90" s="6310"/>
      <c r="C90" s="6272"/>
      <c r="D90" s="6272"/>
      <c r="E90" s="3538" t="s">
        <v>5880</v>
      </c>
      <c r="F90" s="3538" t="s">
        <v>5780</v>
      </c>
      <c r="G90" s="6312">
        <v>30</v>
      </c>
      <c r="H90" s="6312">
        <v>15</v>
      </c>
      <c r="I90" s="6336">
        <v>8</v>
      </c>
      <c r="J90" s="6312">
        <f>G90*H90-J91-J92-J93</f>
        <v>350</v>
      </c>
      <c r="K90" s="6337"/>
      <c r="L90" s="6275"/>
      <c r="M90" s="6276"/>
      <c r="N90" s="6277"/>
      <c r="P90" s="6260"/>
    </row>
    <row r="91" spans="1:30" ht="35.1" customHeight="1">
      <c r="A91" s="6261"/>
      <c r="B91" s="6310"/>
      <c r="C91" s="6272"/>
      <c r="D91" s="6272"/>
      <c r="E91" s="3538" t="s">
        <v>5881</v>
      </c>
      <c r="F91" s="3538" t="s">
        <v>5780</v>
      </c>
      <c r="G91" s="6312">
        <v>5</v>
      </c>
      <c r="H91" s="6312">
        <v>5</v>
      </c>
      <c r="I91" s="6336">
        <v>8</v>
      </c>
      <c r="J91" s="6312">
        <f t="shared" ref="J91:J101" si="3">G91*H91</f>
        <v>25</v>
      </c>
      <c r="K91" s="6337"/>
      <c r="L91" s="6275"/>
      <c r="M91" s="6276"/>
      <c r="N91" s="6277"/>
      <c r="P91" s="6260"/>
    </row>
    <row r="92" spans="1:30" ht="35.1" customHeight="1">
      <c r="A92" s="6261"/>
      <c r="B92" s="6310"/>
      <c r="C92" s="6272"/>
      <c r="D92" s="6272"/>
      <c r="E92" s="3538" t="s">
        <v>5882</v>
      </c>
      <c r="F92" s="3538" t="s">
        <v>5780</v>
      </c>
      <c r="G92" s="6312">
        <v>5</v>
      </c>
      <c r="H92" s="6312">
        <v>5</v>
      </c>
      <c r="I92" s="6336">
        <v>8</v>
      </c>
      <c r="J92" s="6312">
        <f t="shared" si="3"/>
        <v>25</v>
      </c>
      <c r="K92" s="6337"/>
      <c r="L92" s="6275"/>
      <c r="M92" s="6276"/>
      <c r="N92" s="6277"/>
      <c r="P92" s="6260"/>
    </row>
    <row r="93" spans="1:30" ht="35.1" customHeight="1">
      <c r="A93" s="6261"/>
      <c r="B93" s="6310"/>
      <c r="C93" s="6272"/>
      <c r="D93" s="6272"/>
      <c r="E93" s="3538" t="s">
        <v>5883</v>
      </c>
      <c r="F93" s="3538" t="s">
        <v>5780</v>
      </c>
      <c r="G93" s="6312">
        <v>10</v>
      </c>
      <c r="H93" s="6312">
        <v>5</v>
      </c>
      <c r="I93" s="6336">
        <v>8</v>
      </c>
      <c r="J93" s="6312">
        <f t="shared" si="3"/>
        <v>50</v>
      </c>
      <c r="K93" s="6337"/>
      <c r="L93" s="6275"/>
      <c r="M93" s="6276"/>
      <c r="N93" s="6277"/>
      <c r="P93" s="6260"/>
    </row>
    <row r="94" spans="1:30" ht="35.1" customHeight="1">
      <c r="A94" s="6261"/>
      <c r="B94" s="6310"/>
      <c r="C94" s="6272"/>
      <c r="D94" s="6272"/>
      <c r="E94" s="3538" t="s">
        <v>5884</v>
      </c>
      <c r="F94" s="3538" t="s">
        <v>5780</v>
      </c>
      <c r="G94" s="6312">
        <v>10</v>
      </c>
      <c r="H94" s="6312">
        <v>15</v>
      </c>
      <c r="I94" s="6336">
        <v>8</v>
      </c>
      <c r="J94" s="6312">
        <f t="shared" si="3"/>
        <v>150</v>
      </c>
      <c r="K94" s="6337"/>
      <c r="L94" s="6275"/>
      <c r="M94" s="6276"/>
      <c r="N94" s="6277"/>
      <c r="P94" s="6260"/>
    </row>
    <row r="95" spans="1:30" ht="35.1" customHeight="1">
      <c r="A95" s="6261"/>
      <c r="B95" s="6310"/>
      <c r="C95" s="6272"/>
      <c r="D95" s="6272"/>
      <c r="E95" s="3538" t="s">
        <v>5885</v>
      </c>
      <c r="F95" s="3538" t="s">
        <v>5780</v>
      </c>
      <c r="G95" s="6312">
        <v>40</v>
      </c>
      <c r="H95" s="6312">
        <v>20</v>
      </c>
      <c r="I95" s="6336">
        <v>8</v>
      </c>
      <c r="J95" s="6312">
        <f t="shared" si="3"/>
        <v>800</v>
      </c>
      <c r="K95" s="6337"/>
      <c r="L95" s="6275"/>
      <c r="M95" s="6276"/>
      <c r="N95" s="6277"/>
      <c r="P95" s="6260"/>
    </row>
    <row r="96" spans="1:30" ht="35.1" customHeight="1">
      <c r="A96" s="6261"/>
      <c r="B96" s="6310"/>
      <c r="C96" s="6272"/>
      <c r="D96" s="6272"/>
      <c r="E96" s="3538" t="s">
        <v>5886</v>
      </c>
      <c r="F96" s="3538" t="s">
        <v>5780</v>
      </c>
      <c r="G96" s="6312">
        <v>20</v>
      </c>
      <c r="H96" s="6312">
        <v>10</v>
      </c>
      <c r="I96" s="6336">
        <v>4.8</v>
      </c>
      <c r="J96" s="6312">
        <f t="shared" si="3"/>
        <v>200</v>
      </c>
      <c r="K96" s="6337"/>
      <c r="L96" s="6275"/>
      <c r="M96" s="6276"/>
      <c r="N96" s="6277"/>
      <c r="P96" s="6260"/>
    </row>
    <row r="97" spans="1:30" ht="35.1" customHeight="1">
      <c r="A97" s="6261"/>
      <c r="B97" s="6310"/>
      <c r="C97" s="6272"/>
      <c r="D97" s="6272"/>
      <c r="E97" s="3538" t="s">
        <v>5887</v>
      </c>
      <c r="F97" s="3538" t="s">
        <v>5780</v>
      </c>
      <c r="G97" s="6312">
        <v>5</v>
      </c>
      <c r="H97" s="6312">
        <v>2</v>
      </c>
      <c r="I97" s="6336">
        <v>4.8</v>
      </c>
      <c r="J97" s="6312">
        <f t="shared" si="3"/>
        <v>10</v>
      </c>
      <c r="K97" s="6337"/>
      <c r="L97" s="6275"/>
      <c r="M97" s="6276"/>
      <c r="N97" s="6277"/>
      <c r="P97" s="6260"/>
    </row>
    <row r="98" spans="1:30" ht="35.1" customHeight="1">
      <c r="A98" s="6261"/>
      <c r="B98" s="6310"/>
      <c r="C98" s="6272"/>
      <c r="D98" s="6272"/>
      <c r="E98" s="3538" t="s">
        <v>5888</v>
      </c>
      <c r="F98" s="3538" t="s">
        <v>5780</v>
      </c>
      <c r="G98" s="6312">
        <v>4</v>
      </c>
      <c r="H98" s="6312">
        <v>2</v>
      </c>
      <c r="I98" s="6336">
        <v>4.8</v>
      </c>
      <c r="J98" s="6312">
        <f t="shared" si="3"/>
        <v>8</v>
      </c>
      <c r="K98" s="6337"/>
      <c r="L98" s="6275"/>
      <c r="M98" s="6276"/>
      <c r="N98" s="6277"/>
      <c r="P98" s="6260"/>
    </row>
    <row r="99" spans="1:30" ht="35.1" customHeight="1">
      <c r="A99" s="6261"/>
      <c r="B99" s="6310"/>
      <c r="C99" s="6272"/>
      <c r="D99" s="6272"/>
      <c r="E99" s="3538" t="s">
        <v>5889</v>
      </c>
      <c r="F99" s="3538" t="s">
        <v>5780</v>
      </c>
      <c r="G99" s="6312">
        <v>5</v>
      </c>
      <c r="H99" s="6312">
        <v>10</v>
      </c>
      <c r="I99" s="6336">
        <v>4.8</v>
      </c>
      <c r="J99" s="6312">
        <f>G99*H99-J97-J98</f>
        <v>32</v>
      </c>
      <c r="K99" s="6337"/>
      <c r="L99" s="6275"/>
      <c r="M99" s="6276"/>
      <c r="N99" s="6277"/>
      <c r="P99" s="6260"/>
    </row>
    <row r="100" spans="1:30" ht="35.1" customHeight="1">
      <c r="A100" s="6261"/>
      <c r="B100" s="6310"/>
      <c r="C100" s="6272"/>
      <c r="D100" s="6272"/>
      <c r="E100" s="3538" t="s">
        <v>5835</v>
      </c>
      <c r="F100" s="3538" t="s">
        <v>5780</v>
      </c>
      <c r="G100" s="6312">
        <v>3</v>
      </c>
      <c r="H100" s="6312">
        <v>10</v>
      </c>
      <c r="I100" s="6336">
        <v>4.8</v>
      </c>
      <c r="J100" s="6312">
        <f t="shared" si="3"/>
        <v>30</v>
      </c>
      <c r="K100" s="6337"/>
      <c r="L100" s="6275"/>
      <c r="M100" s="6276"/>
      <c r="N100" s="6277"/>
      <c r="P100" s="6260"/>
    </row>
    <row r="101" spans="1:30" ht="35.1" customHeight="1">
      <c r="A101" s="6261"/>
      <c r="B101" s="6310"/>
      <c r="C101" s="6272"/>
      <c r="D101" s="6272"/>
      <c r="E101" s="3538" t="s">
        <v>5890</v>
      </c>
      <c r="F101" s="3538" t="s">
        <v>5780</v>
      </c>
      <c r="G101" s="6312">
        <v>6</v>
      </c>
      <c r="H101" s="6312">
        <v>10</v>
      </c>
      <c r="I101" s="6336">
        <v>4.8</v>
      </c>
      <c r="J101" s="6312">
        <f t="shared" si="3"/>
        <v>60</v>
      </c>
      <c r="K101" s="6337"/>
      <c r="L101" s="6275"/>
      <c r="M101" s="6276"/>
      <c r="N101" s="6277"/>
      <c r="P101" s="6260"/>
    </row>
    <row r="102" spans="1:30" ht="35.1" customHeight="1">
      <c r="A102" s="6261"/>
      <c r="B102" s="6310"/>
      <c r="C102" s="6272"/>
      <c r="D102" s="6272"/>
      <c r="E102" s="3538" t="s">
        <v>5836</v>
      </c>
      <c r="F102" s="3538" t="s">
        <v>5780</v>
      </c>
      <c r="G102" s="6312">
        <v>6</v>
      </c>
      <c r="H102" s="6312">
        <v>10</v>
      </c>
      <c r="I102" s="6336">
        <v>4.8</v>
      </c>
      <c r="J102" s="6312">
        <f>G102*H102</f>
        <v>60</v>
      </c>
      <c r="K102" s="6337"/>
      <c r="L102" s="6275"/>
      <c r="M102" s="6276"/>
      <c r="N102" s="6277"/>
      <c r="P102" s="6260"/>
    </row>
    <row r="103" spans="1:30" ht="35.1" customHeight="1">
      <c r="A103" s="6261"/>
      <c r="B103" s="6310"/>
      <c r="C103" s="6272"/>
      <c r="D103" s="6272"/>
      <c r="E103" s="3538" t="s">
        <v>5891</v>
      </c>
      <c r="F103" s="3538" t="s">
        <v>5780</v>
      </c>
      <c r="G103" s="6312">
        <v>25</v>
      </c>
      <c r="H103" s="6312">
        <v>5</v>
      </c>
      <c r="I103" s="6336">
        <v>4.8</v>
      </c>
      <c r="J103" s="6312">
        <f>G103*H103</f>
        <v>125</v>
      </c>
      <c r="K103" s="6337"/>
      <c r="L103" s="6275"/>
      <c r="M103" s="6276"/>
      <c r="N103" s="6277"/>
      <c r="P103" s="6260"/>
    </row>
    <row r="104" spans="1:30" ht="35.1" customHeight="1">
      <c r="A104" s="6261"/>
      <c r="B104" s="6310"/>
      <c r="C104" s="6272"/>
      <c r="D104" s="6272"/>
      <c r="E104" s="3538" t="s">
        <v>5810</v>
      </c>
      <c r="F104" s="3538" t="s">
        <v>5780</v>
      </c>
      <c r="G104" s="6312">
        <v>5</v>
      </c>
      <c r="H104" s="6312">
        <v>5</v>
      </c>
      <c r="I104" s="6336">
        <v>4.8</v>
      </c>
      <c r="J104" s="6312">
        <f>G104*H104</f>
        <v>25</v>
      </c>
      <c r="K104" s="6337"/>
      <c r="L104" s="6275"/>
      <c r="M104" s="6276"/>
      <c r="N104" s="6277"/>
      <c r="P104" s="6260"/>
    </row>
    <row r="105" spans="1:30" ht="35.1" customHeight="1">
      <c r="A105" s="6261"/>
      <c r="B105" s="6310"/>
      <c r="C105" s="6272"/>
      <c r="D105" s="6272"/>
      <c r="E105" s="3538" t="s">
        <v>5892</v>
      </c>
      <c r="F105" s="3538" t="s">
        <v>5780</v>
      </c>
      <c r="G105" s="6312">
        <v>4</v>
      </c>
      <c r="H105" s="6312">
        <v>5</v>
      </c>
      <c r="I105" s="6336">
        <v>4.8</v>
      </c>
      <c r="J105" s="6312">
        <f>G105*H105</f>
        <v>20</v>
      </c>
      <c r="K105" s="6337"/>
      <c r="L105" s="6275"/>
      <c r="M105" s="6276"/>
      <c r="N105" s="6277"/>
      <c r="P105" s="6260"/>
    </row>
    <row r="106" spans="1:30" ht="35.1" customHeight="1">
      <c r="A106" s="6261"/>
      <c r="B106" s="6310"/>
      <c r="C106" s="6272"/>
      <c r="D106" s="6272"/>
      <c r="E106" s="3538" t="s">
        <v>5893</v>
      </c>
      <c r="F106" s="3538" t="s">
        <v>5780</v>
      </c>
      <c r="G106" s="6312">
        <v>6</v>
      </c>
      <c r="H106" s="6312">
        <v>5</v>
      </c>
      <c r="I106" s="6336">
        <v>4.8</v>
      </c>
      <c r="J106" s="6312">
        <f>G106*H106</f>
        <v>30</v>
      </c>
      <c r="K106" s="6337"/>
      <c r="L106" s="6275"/>
      <c r="M106" s="6276"/>
      <c r="N106" s="6277"/>
      <c r="P106" s="6260"/>
    </row>
    <row r="107" spans="1:30" ht="35.1" customHeight="1">
      <c r="A107" s="6261"/>
      <c r="B107" s="6310"/>
      <c r="C107" s="6272"/>
      <c r="D107" s="6272"/>
      <c r="E107" s="3538" t="s">
        <v>5894</v>
      </c>
      <c r="F107" s="3538" t="s">
        <v>5784</v>
      </c>
      <c r="G107" s="6312">
        <v>30</v>
      </c>
      <c r="H107" s="6312">
        <v>15</v>
      </c>
      <c r="I107" s="6336">
        <v>3.2</v>
      </c>
      <c r="J107" s="6312">
        <f>G107*H107-J109-J110</f>
        <v>432</v>
      </c>
      <c r="K107" s="6337"/>
      <c r="L107" s="6275"/>
      <c r="M107" s="6276"/>
      <c r="N107" s="6277"/>
      <c r="P107" s="6260"/>
    </row>
    <row r="108" spans="1:30" ht="35.1" customHeight="1">
      <c r="A108" s="6261"/>
      <c r="B108" s="6310"/>
      <c r="C108" s="6272"/>
      <c r="D108" s="6272"/>
      <c r="E108" s="3538" t="s">
        <v>5895</v>
      </c>
      <c r="F108" s="3538" t="s">
        <v>5784</v>
      </c>
      <c r="G108" s="6312">
        <v>20</v>
      </c>
      <c r="H108" s="6312">
        <v>15</v>
      </c>
      <c r="I108" s="6336">
        <v>3.2</v>
      </c>
      <c r="J108" s="6312">
        <f>G108*H108</f>
        <v>300</v>
      </c>
      <c r="K108" s="6337"/>
      <c r="L108" s="6275"/>
      <c r="M108" s="6276"/>
      <c r="N108" s="6277"/>
      <c r="P108" s="6260"/>
    </row>
    <row r="109" spans="1:30" ht="35.1" customHeight="1">
      <c r="A109" s="6261"/>
      <c r="B109" s="6310"/>
      <c r="C109" s="6272"/>
      <c r="D109" s="6272"/>
      <c r="E109" s="3538" t="s">
        <v>5896</v>
      </c>
      <c r="F109" s="3538" t="s">
        <v>5897</v>
      </c>
      <c r="G109" s="6312">
        <v>5</v>
      </c>
      <c r="H109" s="6312">
        <v>2</v>
      </c>
      <c r="I109" s="6336">
        <v>3.2</v>
      </c>
      <c r="J109" s="6312">
        <f>G109*H109</f>
        <v>10</v>
      </c>
      <c r="K109" s="6337"/>
      <c r="L109" s="6275"/>
      <c r="M109" s="6276"/>
      <c r="N109" s="6277"/>
      <c r="P109" s="6260"/>
    </row>
    <row r="110" spans="1:30" ht="35.1" customHeight="1">
      <c r="A110" s="6261"/>
      <c r="B110" s="6310"/>
      <c r="C110" s="6272"/>
      <c r="D110" s="6272"/>
      <c r="E110" s="3538" t="s">
        <v>5898</v>
      </c>
      <c r="F110" s="3538" t="s">
        <v>5897</v>
      </c>
      <c r="G110" s="6312">
        <v>4</v>
      </c>
      <c r="H110" s="6312">
        <v>2</v>
      </c>
      <c r="I110" s="6336">
        <v>3.2</v>
      </c>
      <c r="J110" s="6312">
        <f>G110*H110</f>
        <v>8</v>
      </c>
      <c r="K110" s="6337"/>
      <c r="L110" s="6275"/>
      <c r="M110" s="6276"/>
      <c r="N110" s="6277"/>
      <c r="P110" s="6260"/>
    </row>
    <row r="111" spans="1:30" s="2656" customFormat="1" ht="35.1" customHeight="1">
      <c r="A111" s="6287"/>
      <c r="B111" s="6288" t="s">
        <v>5899</v>
      </c>
      <c r="C111" s="6288">
        <v>1</v>
      </c>
      <c r="D111" s="6288">
        <v>2</v>
      </c>
      <c r="E111" s="6289"/>
      <c r="F111" s="6289"/>
      <c r="G111" s="6290">
        <v>60</v>
      </c>
      <c r="H111" s="6290">
        <v>40</v>
      </c>
      <c r="I111" s="6290" t="s">
        <v>5900</v>
      </c>
      <c r="J111" s="6290">
        <f>SUM(J89:J110)</f>
        <v>3350</v>
      </c>
      <c r="K111" s="6338"/>
      <c r="L111" s="6339"/>
      <c r="M111" s="6340"/>
      <c r="N111" s="6329"/>
      <c r="O111" s="6270"/>
      <c r="P111" s="6270"/>
      <c r="Q111" s="6270"/>
      <c r="R111" s="6270"/>
      <c r="S111" s="6270"/>
      <c r="T111" s="6270"/>
      <c r="U111" s="6270"/>
      <c r="V111" s="6270"/>
      <c r="W111" s="6270"/>
      <c r="X111" s="6270"/>
      <c r="Y111" s="6270"/>
      <c r="Z111" s="6270"/>
      <c r="AA111" s="6270"/>
      <c r="AB111" s="6270"/>
      <c r="AC111" s="6270"/>
      <c r="AD111" s="6270"/>
    </row>
    <row r="112" spans="1:30" s="2656" customFormat="1" ht="39.75" customHeight="1">
      <c r="A112" s="6303">
        <v>5</v>
      </c>
      <c r="B112" s="6304" t="s">
        <v>5901</v>
      </c>
      <c r="C112" s="6263"/>
      <c r="D112" s="6263"/>
      <c r="E112" s="2837" t="s">
        <v>5902</v>
      </c>
      <c r="F112" s="2837" t="s">
        <v>1719</v>
      </c>
      <c r="G112" s="6306">
        <v>35</v>
      </c>
      <c r="H112" s="6306">
        <v>32</v>
      </c>
      <c r="I112" s="6306">
        <v>6</v>
      </c>
      <c r="J112" s="6306">
        <f t="shared" ref="J112:J122" si="4">G112*H112</f>
        <v>1120</v>
      </c>
      <c r="K112" s="6307"/>
      <c r="L112" s="6267" t="s">
        <v>790</v>
      </c>
      <c r="M112" s="6268"/>
      <c r="N112" s="6269" t="s">
        <v>5903</v>
      </c>
      <c r="O112" s="6270"/>
      <c r="P112" s="6270"/>
      <c r="Q112" s="6270"/>
      <c r="R112" s="6341"/>
      <c r="S112" s="6341"/>
      <c r="T112" s="6341"/>
      <c r="U112" s="6341"/>
      <c r="V112" s="6341"/>
      <c r="W112" s="6270"/>
      <c r="X112" s="6270"/>
      <c r="Y112" s="6270"/>
      <c r="Z112" s="6270"/>
      <c r="AA112" s="6270"/>
      <c r="AB112" s="6270"/>
      <c r="AC112" s="6270"/>
      <c r="AD112" s="6270"/>
    </row>
    <row r="113" spans="1:30" s="2656" customFormat="1" ht="35.1" customHeight="1">
      <c r="A113" s="6309"/>
      <c r="B113" s="6310"/>
      <c r="C113" s="6272"/>
      <c r="D113" s="6272"/>
      <c r="E113" s="3539" t="s">
        <v>5904</v>
      </c>
      <c r="F113" s="3539" t="s">
        <v>5905</v>
      </c>
      <c r="G113" s="6342">
        <v>5</v>
      </c>
      <c r="H113" s="6264">
        <v>13.6</v>
      </c>
      <c r="I113" s="6312">
        <v>6</v>
      </c>
      <c r="J113" s="6264">
        <f t="shared" si="4"/>
        <v>68</v>
      </c>
      <c r="K113" s="6317"/>
      <c r="L113" s="6275"/>
      <c r="M113" s="6276"/>
      <c r="N113" s="6343"/>
      <c r="O113" s="6270"/>
      <c r="P113" s="6270"/>
      <c r="Q113" s="6270"/>
      <c r="R113" s="6341"/>
      <c r="S113" s="6341"/>
      <c r="T113" s="6341"/>
      <c r="U113" s="6341"/>
      <c r="V113" s="6341"/>
      <c r="W113" s="6270"/>
      <c r="X113" s="6270"/>
      <c r="Y113" s="6270"/>
      <c r="Z113" s="6270"/>
      <c r="AA113" s="6270"/>
      <c r="AB113" s="6270"/>
      <c r="AC113" s="6270"/>
      <c r="AD113" s="6270"/>
    </row>
    <row r="114" spans="1:30" s="2656" customFormat="1" ht="35.1" customHeight="1">
      <c r="A114" s="6309"/>
      <c r="B114" s="6310"/>
      <c r="C114" s="6272"/>
      <c r="D114" s="6272"/>
      <c r="E114" s="3539" t="s">
        <v>5906</v>
      </c>
      <c r="F114" s="3539" t="s">
        <v>1719</v>
      </c>
      <c r="G114" s="6342">
        <v>13</v>
      </c>
      <c r="H114" s="6264">
        <v>16</v>
      </c>
      <c r="I114" s="6312">
        <v>6</v>
      </c>
      <c r="J114" s="6264">
        <f t="shared" si="4"/>
        <v>208</v>
      </c>
      <c r="K114" s="6317"/>
      <c r="L114" s="6275"/>
      <c r="M114" s="6276"/>
      <c r="N114" s="6343"/>
      <c r="O114" s="6270"/>
      <c r="P114" s="6270"/>
      <c r="Q114" s="6270"/>
      <c r="R114" s="6270"/>
      <c r="S114" s="6270"/>
      <c r="T114" s="6270"/>
      <c r="U114" s="6270"/>
      <c r="V114" s="6270"/>
      <c r="W114" s="6270"/>
      <c r="X114" s="6270"/>
      <c r="Y114" s="6270"/>
      <c r="Z114" s="6270"/>
      <c r="AA114" s="6270"/>
      <c r="AB114" s="6270"/>
      <c r="AC114" s="6270"/>
      <c r="AD114" s="6270"/>
    </row>
    <row r="115" spans="1:30" s="2656" customFormat="1" ht="35.1" customHeight="1">
      <c r="A115" s="6309"/>
      <c r="B115" s="6310"/>
      <c r="C115" s="6272"/>
      <c r="D115" s="6272"/>
      <c r="E115" s="3539" t="s">
        <v>5907</v>
      </c>
      <c r="F115" s="3539" t="s">
        <v>1719</v>
      </c>
      <c r="G115" s="6342">
        <v>5</v>
      </c>
      <c r="H115" s="6264">
        <v>8</v>
      </c>
      <c r="I115" s="6312">
        <v>6</v>
      </c>
      <c r="J115" s="6264">
        <f t="shared" si="4"/>
        <v>40</v>
      </c>
      <c r="K115" s="6317"/>
      <c r="L115" s="6275"/>
      <c r="M115" s="6276"/>
      <c r="N115" s="6343"/>
      <c r="O115" s="6270"/>
      <c r="P115" s="6270"/>
      <c r="Q115" s="6270"/>
      <c r="R115" s="6270"/>
      <c r="S115" s="6270"/>
      <c r="T115" s="6270"/>
      <c r="U115" s="6270"/>
      <c r="V115" s="6270"/>
      <c r="W115" s="6270"/>
      <c r="X115" s="6270"/>
      <c r="Y115" s="6270"/>
      <c r="Z115" s="6270"/>
      <c r="AA115" s="6270"/>
      <c r="AB115" s="6270"/>
      <c r="AC115" s="6270"/>
      <c r="AD115" s="6270"/>
    </row>
    <row r="116" spans="1:30" s="2656" customFormat="1" ht="35.1" customHeight="1">
      <c r="A116" s="6309"/>
      <c r="B116" s="6310"/>
      <c r="C116" s="6272"/>
      <c r="D116" s="6272"/>
      <c r="E116" s="3539" t="s">
        <v>5908</v>
      </c>
      <c r="F116" s="3539" t="s">
        <v>1719</v>
      </c>
      <c r="G116" s="6342">
        <v>13</v>
      </c>
      <c r="H116" s="6264">
        <v>5.6</v>
      </c>
      <c r="I116" s="6312">
        <v>6</v>
      </c>
      <c r="J116" s="6264">
        <f t="shared" si="4"/>
        <v>72.8</v>
      </c>
      <c r="K116" s="6317"/>
      <c r="L116" s="6275"/>
      <c r="M116" s="6276"/>
      <c r="N116" s="6343"/>
      <c r="O116" s="6270"/>
      <c r="P116" s="6270"/>
      <c r="Q116" s="6270"/>
      <c r="R116" s="6270"/>
      <c r="S116" s="6270"/>
      <c r="T116" s="6270"/>
      <c r="U116" s="6270"/>
      <c r="V116" s="6270"/>
      <c r="W116" s="6270"/>
      <c r="X116" s="6270"/>
      <c r="Y116" s="6270"/>
      <c r="Z116" s="6270"/>
      <c r="AA116" s="6270"/>
      <c r="AB116" s="6270"/>
      <c r="AC116" s="6270"/>
      <c r="AD116" s="6270"/>
    </row>
    <row r="117" spans="1:30" s="2656" customFormat="1" ht="35.1" customHeight="1">
      <c r="A117" s="6309"/>
      <c r="B117" s="6310"/>
      <c r="C117" s="6272"/>
      <c r="D117" s="6272"/>
      <c r="E117" s="3539" t="s">
        <v>5909</v>
      </c>
      <c r="F117" s="3539" t="s">
        <v>5905</v>
      </c>
      <c r="G117" s="6264">
        <v>6.5</v>
      </c>
      <c r="H117" s="6264">
        <v>3</v>
      </c>
      <c r="I117" s="6312">
        <v>6</v>
      </c>
      <c r="J117" s="6264">
        <f t="shared" si="4"/>
        <v>19.5</v>
      </c>
      <c r="K117" s="6317"/>
      <c r="L117" s="6275"/>
      <c r="M117" s="6276"/>
      <c r="N117" s="6343"/>
      <c r="O117" s="6270"/>
      <c r="P117" s="6270"/>
      <c r="Q117" s="6270"/>
      <c r="R117" s="6270"/>
      <c r="S117" s="6270"/>
      <c r="T117" s="6270"/>
      <c r="U117" s="6270"/>
      <c r="V117" s="6270"/>
      <c r="W117" s="6270"/>
      <c r="X117" s="6270"/>
      <c r="Y117" s="6270"/>
      <c r="Z117" s="6270"/>
      <c r="AA117" s="6270"/>
      <c r="AB117" s="6270"/>
      <c r="AC117" s="6270"/>
      <c r="AD117" s="6270"/>
    </row>
    <row r="118" spans="1:30" s="2656" customFormat="1" ht="35.1" customHeight="1">
      <c r="A118" s="6309"/>
      <c r="B118" s="6310"/>
      <c r="C118" s="6272"/>
      <c r="D118" s="6272"/>
      <c r="E118" s="3539" t="s">
        <v>5910</v>
      </c>
      <c r="F118" s="3539" t="s">
        <v>5905</v>
      </c>
      <c r="G118" s="6264">
        <v>6.5</v>
      </c>
      <c r="H118" s="6264">
        <v>5</v>
      </c>
      <c r="I118" s="6312">
        <v>6</v>
      </c>
      <c r="J118" s="6264">
        <f t="shared" si="4"/>
        <v>32.5</v>
      </c>
      <c r="K118" s="6317"/>
      <c r="L118" s="6275"/>
      <c r="M118" s="6276"/>
      <c r="N118" s="6343"/>
      <c r="O118" s="6270"/>
      <c r="P118" s="6270"/>
      <c r="Q118" s="6270"/>
      <c r="R118" s="6270"/>
      <c r="S118" s="6270"/>
      <c r="T118" s="6270"/>
      <c r="U118" s="6270"/>
      <c r="V118" s="6270"/>
      <c r="W118" s="6270"/>
      <c r="X118" s="6270"/>
      <c r="Y118" s="6270"/>
      <c r="Z118" s="6270"/>
      <c r="AA118" s="6270"/>
      <c r="AB118" s="6270"/>
      <c r="AC118" s="6270"/>
      <c r="AD118" s="6270"/>
    </row>
    <row r="119" spans="1:30" s="2656" customFormat="1" ht="35.1" customHeight="1">
      <c r="A119" s="6309"/>
      <c r="B119" s="6310"/>
      <c r="C119" s="6272"/>
      <c r="D119" s="6272"/>
      <c r="E119" s="3539" t="s">
        <v>5911</v>
      </c>
      <c r="F119" s="3539" t="s">
        <v>1719</v>
      </c>
      <c r="G119" s="6264">
        <v>18</v>
      </c>
      <c r="H119" s="6264">
        <v>2.4</v>
      </c>
      <c r="I119" s="6312">
        <v>6</v>
      </c>
      <c r="J119" s="6264">
        <f t="shared" si="4"/>
        <v>43.199999999999996</v>
      </c>
      <c r="K119" s="6317"/>
      <c r="L119" s="6275"/>
      <c r="M119" s="6276"/>
      <c r="N119" s="6343"/>
      <c r="O119" s="6270"/>
      <c r="P119" s="6270"/>
      <c r="Q119" s="6270"/>
      <c r="R119" s="6270"/>
      <c r="S119" s="6270"/>
      <c r="T119" s="6270"/>
      <c r="U119" s="6270"/>
      <c r="V119" s="6270"/>
      <c r="W119" s="6270"/>
      <c r="X119" s="6270"/>
      <c r="Y119" s="6270"/>
      <c r="Z119" s="6270"/>
      <c r="AA119" s="6270"/>
      <c r="AB119" s="6270"/>
      <c r="AC119" s="6270"/>
      <c r="AD119" s="6270"/>
    </row>
    <row r="120" spans="1:30" s="2656" customFormat="1" ht="35.1" customHeight="1">
      <c r="A120" s="6309"/>
      <c r="B120" s="6310"/>
      <c r="C120" s="6272"/>
      <c r="D120" s="6272"/>
      <c r="E120" s="3539" t="s">
        <v>5912</v>
      </c>
      <c r="F120" s="3539" t="s">
        <v>5905</v>
      </c>
      <c r="G120" s="6264">
        <v>6.5</v>
      </c>
      <c r="H120" s="6264">
        <v>8</v>
      </c>
      <c r="I120" s="6312">
        <v>6</v>
      </c>
      <c r="J120" s="6264">
        <f t="shared" si="4"/>
        <v>52</v>
      </c>
      <c r="K120" s="6317"/>
      <c r="L120" s="6275"/>
      <c r="M120" s="6276"/>
      <c r="N120" s="6343"/>
      <c r="O120" s="6270"/>
      <c r="P120" s="6270"/>
      <c r="Q120" s="6270"/>
      <c r="R120" s="6270"/>
      <c r="S120" s="6270"/>
      <c r="T120" s="6270"/>
      <c r="U120" s="6270"/>
      <c r="V120" s="6270"/>
      <c r="W120" s="6270"/>
      <c r="X120" s="6270"/>
      <c r="Y120" s="6270"/>
      <c r="Z120" s="6270"/>
      <c r="AA120" s="6270"/>
      <c r="AB120" s="6270"/>
      <c r="AC120" s="6270"/>
      <c r="AD120" s="6270"/>
    </row>
    <row r="121" spans="1:30" s="2656" customFormat="1" ht="35.1" customHeight="1">
      <c r="A121" s="6309"/>
      <c r="B121" s="6310"/>
      <c r="C121" s="6272"/>
      <c r="D121" s="6272"/>
      <c r="E121" s="2753" t="s">
        <v>5913</v>
      </c>
      <c r="F121" s="3539" t="s">
        <v>5905</v>
      </c>
      <c r="G121" s="6273">
        <v>5</v>
      </c>
      <c r="H121" s="6273">
        <v>8</v>
      </c>
      <c r="I121" s="6312">
        <v>6</v>
      </c>
      <c r="J121" s="6264">
        <f t="shared" si="4"/>
        <v>40</v>
      </c>
      <c r="K121" s="6317"/>
      <c r="L121" s="6275"/>
      <c r="M121" s="6276"/>
      <c r="N121" s="6343"/>
      <c r="O121" s="6270"/>
      <c r="P121" s="6270"/>
      <c r="Q121" s="6270"/>
      <c r="R121" s="6270">
        <f>32*53</f>
        <v>1696</v>
      </c>
      <c r="S121" s="6270"/>
      <c r="T121" s="6270"/>
      <c r="U121" s="6270"/>
      <c r="V121" s="6270"/>
      <c r="W121" s="6270"/>
      <c r="X121" s="6270"/>
      <c r="Y121" s="6270"/>
      <c r="Z121" s="6270"/>
      <c r="AA121" s="6270"/>
      <c r="AB121" s="6270"/>
      <c r="AC121" s="6270"/>
      <c r="AD121" s="6270"/>
    </row>
    <row r="122" spans="1:30" s="2656" customFormat="1" ht="35.1" customHeight="1">
      <c r="A122" s="6309"/>
      <c r="B122" s="6310"/>
      <c r="C122" s="6272"/>
      <c r="D122" s="6272"/>
      <c r="E122" s="2753" t="s">
        <v>5914</v>
      </c>
      <c r="F122" s="2753" t="s">
        <v>1534</v>
      </c>
      <c r="G122" s="6273">
        <v>6.5</v>
      </c>
      <c r="H122" s="6273">
        <v>8</v>
      </c>
      <c r="I122" s="6344">
        <v>5</v>
      </c>
      <c r="J122" s="6264">
        <f t="shared" si="4"/>
        <v>52</v>
      </c>
      <c r="K122" s="6317"/>
      <c r="L122" s="6275"/>
      <c r="M122" s="6276"/>
      <c r="N122" s="6345"/>
      <c r="O122" s="6270"/>
      <c r="P122" s="6270"/>
      <c r="Q122" s="6270"/>
      <c r="R122" s="6270"/>
      <c r="S122" s="6270"/>
      <c r="T122" s="6270"/>
      <c r="U122" s="6270"/>
      <c r="V122" s="6270"/>
      <c r="W122" s="6270"/>
      <c r="X122" s="6270"/>
      <c r="Y122" s="6270"/>
      <c r="Z122" s="6270"/>
      <c r="AA122" s="6270"/>
      <c r="AB122" s="6270"/>
      <c r="AC122" s="6270"/>
      <c r="AD122" s="6270"/>
    </row>
    <row r="123" spans="1:30" s="2656" customFormat="1" ht="35.1" customHeight="1">
      <c r="A123" s="6326"/>
      <c r="B123" s="6288" t="s">
        <v>5899</v>
      </c>
      <c r="C123" s="6288">
        <v>1</v>
      </c>
      <c r="D123" s="6288">
        <v>2</v>
      </c>
      <c r="E123" s="6327"/>
      <c r="F123" s="6327"/>
      <c r="G123" s="6290">
        <v>32</v>
      </c>
      <c r="H123" s="6290">
        <v>53</v>
      </c>
      <c r="I123" s="6290" t="s">
        <v>5915</v>
      </c>
      <c r="J123" s="6290">
        <f>SUM(J112:J122)</f>
        <v>1748</v>
      </c>
      <c r="K123" s="6291"/>
      <c r="L123" s="6292"/>
      <c r="M123" s="6293"/>
      <c r="N123" s="6329"/>
      <c r="O123" s="6270"/>
      <c r="P123" s="6270"/>
      <c r="Q123" s="6270"/>
      <c r="R123" s="6270"/>
      <c r="S123" s="6270"/>
      <c r="T123" s="6270"/>
      <c r="U123" s="6270"/>
      <c r="V123" s="6270"/>
      <c r="W123" s="6270"/>
      <c r="X123" s="6270"/>
      <c r="Y123" s="6270"/>
      <c r="Z123" s="6270"/>
      <c r="AA123" s="6270"/>
      <c r="AB123" s="6270"/>
      <c r="AC123" s="6270"/>
      <c r="AD123" s="6270"/>
    </row>
    <row r="124" spans="1:30" s="2656" customFormat="1" ht="35.1" customHeight="1">
      <c r="A124" s="4220">
        <v>6</v>
      </c>
      <c r="B124" s="4158" t="s">
        <v>5916</v>
      </c>
      <c r="C124" s="4158">
        <v>1</v>
      </c>
      <c r="D124" s="4158">
        <v>1</v>
      </c>
      <c r="E124" s="2872"/>
      <c r="F124" s="2872"/>
      <c r="G124" s="6297">
        <v>18</v>
      </c>
      <c r="H124" s="6297">
        <v>12</v>
      </c>
      <c r="I124" s="6297">
        <v>6</v>
      </c>
      <c r="J124" s="6346">
        <f t="shared" ref="J124:J129" si="5">G124*H124</f>
        <v>216</v>
      </c>
      <c r="K124" s="6299" t="s">
        <v>5917</v>
      </c>
      <c r="L124" s="6347" t="s">
        <v>5918</v>
      </c>
      <c r="M124" s="6347"/>
      <c r="N124" s="6348"/>
      <c r="O124" s="6270"/>
      <c r="P124" s="6270"/>
      <c r="Q124" s="6270"/>
      <c r="R124" s="6270"/>
      <c r="S124" s="6270"/>
      <c r="T124" s="6270"/>
      <c r="U124" s="6270"/>
      <c r="V124" s="6270"/>
      <c r="W124" s="6270"/>
      <c r="X124" s="6270"/>
      <c r="Y124" s="6270"/>
      <c r="Z124" s="6270"/>
      <c r="AA124" s="6270"/>
      <c r="AB124" s="6270"/>
      <c r="AC124" s="6270"/>
      <c r="AD124" s="6270"/>
    </row>
    <row r="125" spans="1:30" ht="35.1" customHeight="1">
      <c r="A125" s="6333">
        <v>7</v>
      </c>
      <c r="B125" s="6304" t="s">
        <v>5919</v>
      </c>
      <c r="C125" s="6263"/>
      <c r="D125" s="6263"/>
      <c r="E125" s="6349" t="s">
        <v>5920</v>
      </c>
      <c r="F125" s="3539" t="s">
        <v>5905</v>
      </c>
      <c r="G125" s="6350">
        <v>35</v>
      </c>
      <c r="H125" s="6350">
        <v>12</v>
      </c>
      <c r="I125" s="6351">
        <v>7</v>
      </c>
      <c r="J125" s="6350">
        <f t="shared" si="5"/>
        <v>420</v>
      </c>
      <c r="K125" s="6352" t="s">
        <v>5921</v>
      </c>
      <c r="L125" s="6267" t="s">
        <v>5922</v>
      </c>
      <c r="M125" s="6268"/>
      <c r="N125" s="6330"/>
      <c r="P125" s="6260"/>
      <c r="R125" s="6270"/>
    </row>
    <row r="126" spans="1:30" s="2656" customFormat="1" ht="35.1" customHeight="1">
      <c r="A126" s="6261"/>
      <c r="B126" s="6310"/>
      <c r="C126" s="6272"/>
      <c r="D126" s="6272"/>
      <c r="E126" s="3539" t="s">
        <v>5907</v>
      </c>
      <c r="F126" s="3539" t="s">
        <v>5905</v>
      </c>
      <c r="G126" s="6264">
        <v>5</v>
      </c>
      <c r="H126" s="6264">
        <v>4</v>
      </c>
      <c r="I126" s="6312">
        <v>3.5</v>
      </c>
      <c r="J126" s="6264">
        <f t="shared" si="5"/>
        <v>20</v>
      </c>
      <c r="K126" s="6317"/>
      <c r="L126" s="6275"/>
      <c r="M126" s="6276"/>
      <c r="N126" s="6277"/>
      <c r="O126" s="6270"/>
      <c r="P126" s="6270"/>
      <c r="Q126" s="6270"/>
      <c r="R126" s="6270"/>
      <c r="S126" s="6270"/>
      <c r="T126" s="6270"/>
      <c r="U126" s="6270"/>
      <c r="V126" s="6270"/>
      <c r="W126" s="6270"/>
      <c r="X126" s="6270"/>
      <c r="Y126" s="6270"/>
      <c r="Z126" s="6270"/>
      <c r="AA126" s="6270"/>
      <c r="AB126" s="6270"/>
      <c r="AC126" s="6270"/>
      <c r="AD126" s="6270"/>
    </row>
    <row r="127" spans="1:30" s="2656" customFormat="1" ht="35.1" customHeight="1">
      <c r="A127" s="6261"/>
      <c r="B127" s="6310"/>
      <c r="C127" s="6272"/>
      <c r="D127" s="6272"/>
      <c r="E127" s="2753" t="s">
        <v>5352</v>
      </c>
      <c r="F127" s="3539" t="s">
        <v>5905</v>
      </c>
      <c r="G127" s="6273">
        <v>5</v>
      </c>
      <c r="H127" s="6273">
        <v>6</v>
      </c>
      <c r="I127" s="6312">
        <v>3.5</v>
      </c>
      <c r="J127" s="6264">
        <f t="shared" si="5"/>
        <v>30</v>
      </c>
      <c r="K127" s="6317"/>
      <c r="L127" s="6275"/>
      <c r="M127" s="6276"/>
      <c r="N127" s="6277"/>
      <c r="O127" s="6270"/>
      <c r="P127" s="6270"/>
      <c r="Q127" s="6270"/>
      <c r="R127" s="6270"/>
      <c r="S127" s="6270"/>
      <c r="T127" s="6270"/>
      <c r="U127" s="6270"/>
      <c r="V127" s="6270"/>
      <c r="W127" s="6270"/>
      <c r="X127" s="6270"/>
      <c r="Y127" s="6270"/>
      <c r="Z127" s="6270"/>
      <c r="AA127" s="6270"/>
      <c r="AB127" s="6270"/>
      <c r="AC127" s="6270"/>
      <c r="AD127" s="6270"/>
    </row>
    <row r="128" spans="1:30" s="2656" customFormat="1" ht="35.1" customHeight="1">
      <c r="A128" s="6261"/>
      <c r="B128" s="6310"/>
      <c r="C128" s="6272"/>
      <c r="D128" s="6272"/>
      <c r="E128" s="2753" t="s">
        <v>5923</v>
      </c>
      <c r="F128" s="3539" t="s">
        <v>5905</v>
      </c>
      <c r="G128" s="6273">
        <v>2.5</v>
      </c>
      <c r="H128" s="6273">
        <v>2</v>
      </c>
      <c r="I128" s="6312">
        <v>3.5</v>
      </c>
      <c r="J128" s="6264">
        <f t="shared" si="5"/>
        <v>5</v>
      </c>
      <c r="K128" s="6317"/>
      <c r="L128" s="6275"/>
      <c r="M128" s="6276"/>
      <c r="N128" s="6277"/>
      <c r="O128" s="6270"/>
      <c r="P128" s="6270"/>
      <c r="Q128" s="6270"/>
      <c r="R128" s="6270"/>
      <c r="S128" s="6270"/>
      <c r="T128" s="6270"/>
      <c r="U128" s="6270"/>
      <c r="V128" s="6270"/>
      <c r="W128" s="6270"/>
      <c r="X128" s="6270"/>
      <c r="Y128" s="6270"/>
      <c r="Z128" s="6270"/>
      <c r="AA128" s="6270"/>
      <c r="AB128" s="6270"/>
      <c r="AC128" s="6270"/>
      <c r="AD128" s="6270"/>
    </row>
    <row r="129" spans="1:30" s="2656" customFormat="1" ht="35.1" customHeight="1">
      <c r="A129" s="6261"/>
      <c r="B129" s="6332"/>
      <c r="C129" s="6283"/>
      <c r="D129" s="6283"/>
      <c r="E129" s="2753" t="s">
        <v>5910</v>
      </c>
      <c r="F129" s="3539" t="s">
        <v>1719</v>
      </c>
      <c r="G129" s="6273">
        <v>2.5</v>
      </c>
      <c r="H129" s="6273">
        <v>2</v>
      </c>
      <c r="I129" s="6344">
        <v>3.5</v>
      </c>
      <c r="J129" s="6264">
        <f t="shared" si="5"/>
        <v>5</v>
      </c>
      <c r="K129" s="6317"/>
      <c r="L129" s="6279"/>
      <c r="M129" s="6276"/>
      <c r="N129" s="6281"/>
      <c r="O129" s="6270"/>
      <c r="P129" s="6270"/>
      <c r="Q129" s="6270"/>
      <c r="R129" s="6270"/>
      <c r="S129" s="6270"/>
      <c r="T129" s="6270"/>
      <c r="U129" s="6270"/>
      <c r="V129" s="6270"/>
      <c r="W129" s="6270"/>
      <c r="X129" s="6270"/>
      <c r="Y129" s="6270"/>
      <c r="Z129" s="6270"/>
      <c r="AA129" s="6270"/>
      <c r="AB129" s="6270"/>
      <c r="AC129" s="6270"/>
      <c r="AD129" s="6270"/>
    </row>
    <row r="130" spans="1:30" s="2656" customFormat="1" ht="35.1" customHeight="1">
      <c r="A130" s="6287"/>
      <c r="B130" s="6353" t="s">
        <v>5899</v>
      </c>
      <c r="C130" s="6288">
        <v>1</v>
      </c>
      <c r="D130" s="6288">
        <v>1</v>
      </c>
      <c r="E130" s="6327"/>
      <c r="F130" s="6327"/>
      <c r="G130" s="6290">
        <v>40</v>
      </c>
      <c r="H130" s="6290">
        <v>12</v>
      </c>
      <c r="I130" s="6290" t="s">
        <v>5924</v>
      </c>
      <c r="J130" s="6290">
        <f>SUM(J125:J129)</f>
        <v>480</v>
      </c>
      <c r="K130" s="6291"/>
      <c r="L130" s="6292"/>
      <c r="M130" s="6293"/>
      <c r="N130" s="6329"/>
      <c r="O130" s="6270"/>
      <c r="P130" s="6270"/>
      <c r="Q130" s="6270"/>
      <c r="R130" s="6270"/>
      <c r="S130" s="6270"/>
      <c r="T130" s="6270"/>
      <c r="U130" s="6270"/>
      <c r="V130" s="6270"/>
      <c r="W130" s="6270"/>
      <c r="X130" s="6270"/>
      <c r="Y130" s="6270"/>
      <c r="Z130" s="6270"/>
      <c r="AA130" s="6270"/>
      <c r="AB130" s="6270"/>
      <c r="AC130" s="6270"/>
      <c r="AD130" s="6270"/>
    </row>
    <row r="131" spans="1:30" s="2656" customFormat="1" ht="35.1" customHeight="1">
      <c r="A131" s="6333">
        <v>8</v>
      </c>
      <c r="B131" s="6354" t="s">
        <v>5925</v>
      </c>
      <c r="C131" s="6354"/>
      <c r="D131" s="6354"/>
      <c r="E131" s="2837" t="s">
        <v>5920</v>
      </c>
      <c r="F131" s="2837" t="s">
        <v>5905</v>
      </c>
      <c r="G131" s="6306">
        <v>7.5</v>
      </c>
      <c r="H131" s="6306">
        <v>10</v>
      </c>
      <c r="I131" s="6306">
        <v>4.8</v>
      </c>
      <c r="J131" s="6306">
        <f>G131*H131-3.1*3.5</f>
        <v>64.150000000000006</v>
      </c>
      <c r="K131" s="6355"/>
      <c r="L131" s="6267" t="s">
        <v>5918</v>
      </c>
      <c r="M131" s="6268"/>
      <c r="N131" s="6356"/>
      <c r="O131" s="6270"/>
      <c r="P131" s="6270"/>
      <c r="Q131" s="6270"/>
      <c r="R131" s="6270"/>
      <c r="S131" s="6270"/>
      <c r="T131" s="6270"/>
      <c r="U131" s="6270"/>
      <c r="V131" s="6270"/>
      <c r="W131" s="6270"/>
      <c r="X131" s="6270"/>
      <c r="Y131" s="6270"/>
      <c r="Z131" s="6270"/>
      <c r="AA131" s="6270"/>
      <c r="AB131" s="6270"/>
      <c r="AC131" s="6270"/>
      <c r="AD131" s="6270"/>
    </row>
    <row r="132" spans="1:30" s="2656" customFormat="1" ht="35.1" customHeight="1">
      <c r="A132" s="6261"/>
      <c r="B132" s="6357"/>
      <c r="C132" s="6357"/>
      <c r="D132" s="6357"/>
      <c r="E132" s="6358" t="s">
        <v>5926</v>
      </c>
      <c r="F132" s="3538" t="s">
        <v>5905</v>
      </c>
      <c r="G132" s="6344">
        <v>6</v>
      </c>
      <c r="H132" s="6344">
        <v>5</v>
      </c>
      <c r="I132" s="6312">
        <v>4.8</v>
      </c>
      <c r="J132" s="6312">
        <f>G132*H132</f>
        <v>30</v>
      </c>
      <c r="K132" s="6313"/>
      <c r="L132" s="6275"/>
      <c r="M132" s="6276"/>
      <c r="N132" s="6359"/>
      <c r="O132" s="6270"/>
      <c r="P132" s="6270"/>
      <c r="Q132" s="6270"/>
      <c r="R132" s="6270"/>
      <c r="S132" s="6270"/>
      <c r="T132" s="6270"/>
      <c r="U132" s="6270"/>
      <c r="V132" s="6270"/>
      <c r="W132" s="6270"/>
      <c r="X132" s="6270"/>
      <c r="Y132" s="6270"/>
      <c r="Z132" s="6270"/>
      <c r="AA132" s="6270"/>
      <c r="AB132" s="6270"/>
      <c r="AC132" s="6270"/>
      <c r="AD132" s="6270"/>
    </row>
    <row r="133" spans="1:30" s="2656" customFormat="1" ht="35.1" customHeight="1">
      <c r="A133" s="6261"/>
      <c r="B133" s="6357"/>
      <c r="C133" s="6357"/>
      <c r="D133" s="6357"/>
      <c r="E133" s="2753" t="s">
        <v>5927</v>
      </c>
      <c r="F133" s="3539" t="s">
        <v>1719</v>
      </c>
      <c r="G133" s="6273">
        <f>2.5+3.1</f>
        <v>5.6</v>
      </c>
      <c r="H133" s="6273">
        <v>5</v>
      </c>
      <c r="I133" s="6312">
        <v>4.8</v>
      </c>
      <c r="J133" s="6264">
        <f>G133*H133-3.1*1.5</f>
        <v>23.35</v>
      </c>
      <c r="K133" s="6317"/>
      <c r="L133" s="6275"/>
      <c r="M133" s="6276"/>
      <c r="N133" s="6359"/>
      <c r="O133" s="6270"/>
      <c r="P133" s="6270"/>
      <c r="Q133" s="6270"/>
      <c r="R133" s="6270"/>
      <c r="S133" s="6270"/>
      <c r="T133" s="6270"/>
      <c r="U133" s="6270"/>
      <c r="V133" s="6270"/>
      <c r="W133" s="6270"/>
      <c r="X133" s="6270"/>
      <c r="Y133" s="6270"/>
      <c r="Z133" s="6270"/>
      <c r="AA133" s="6270"/>
      <c r="AB133" s="6270"/>
      <c r="AC133" s="6270"/>
      <c r="AD133" s="6270"/>
    </row>
    <row r="134" spans="1:30" s="2656" customFormat="1" ht="35.1" customHeight="1">
      <c r="A134" s="6261"/>
      <c r="B134" s="6357"/>
      <c r="C134" s="6357"/>
      <c r="D134" s="6357"/>
      <c r="E134" s="2753" t="s">
        <v>3722</v>
      </c>
      <c r="F134" s="3539" t="s">
        <v>5905</v>
      </c>
      <c r="G134" s="6273">
        <v>1.5</v>
      </c>
      <c r="H134" s="6273">
        <v>1.6</v>
      </c>
      <c r="I134" s="6312">
        <v>4.8</v>
      </c>
      <c r="J134" s="6264">
        <f>G134*H134</f>
        <v>2.4000000000000004</v>
      </c>
      <c r="K134" s="6317"/>
      <c r="L134" s="6275"/>
      <c r="M134" s="6276"/>
      <c r="N134" s="6359"/>
      <c r="O134" s="6270"/>
      <c r="P134" s="6270"/>
      <c r="Q134" s="6270"/>
      <c r="R134" s="6270"/>
      <c r="S134" s="6270"/>
      <c r="T134" s="6270"/>
      <c r="U134" s="6270"/>
      <c r="V134" s="6270"/>
      <c r="W134" s="6270"/>
      <c r="X134" s="6270"/>
      <c r="Y134" s="6270"/>
      <c r="Z134" s="6270"/>
      <c r="AA134" s="6270"/>
      <c r="AB134" s="6270"/>
      <c r="AC134" s="6270"/>
      <c r="AD134" s="6270"/>
    </row>
    <row r="135" spans="1:30" s="2656" customFormat="1" ht="35.1" customHeight="1">
      <c r="A135" s="6261"/>
      <c r="B135" s="6357"/>
      <c r="C135" s="6357"/>
      <c r="D135" s="6357"/>
      <c r="E135" s="2753" t="s">
        <v>5928</v>
      </c>
      <c r="F135" s="3539" t="s">
        <v>1719</v>
      </c>
      <c r="G135" s="6273">
        <v>2.1</v>
      </c>
      <c r="H135" s="6273">
        <v>3.4</v>
      </c>
      <c r="I135" s="6312">
        <v>4.8</v>
      </c>
      <c r="J135" s="6264">
        <f>G135*H135</f>
        <v>7.14</v>
      </c>
      <c r="K135" s="6317"/>
      <c r="L135" s="6275"/>
      <c r="M135" s="6276"/>
      <c r="N135" s="6359"/>
      <c r="O135" s="6270"/>
      <c r="P135" s="6270"/>
      <c r="Q135" s="6270"/>
      <c r="R135" s="6270"/>
      <c r="S135" s="6270"/>
      <c r="T135" s="6270"/>
      <c r="U135" s="6270"/>
      <c r="V135" s="6270"/>
      <c r="W135" s="6270"/>
      <c r="X135" s="6270"/>
      <c r="Y135" s="6270"/>
      <c r="Z135" s="6270"/>
      <c r="AA135" s="6270"/>
      <c r="AB135" s="6270"/>
      <c r="AC135" s="6270"/>
      <c r="AD135" s="6270"/>
    </row>
    <row r="136" spans="1:30" s="2656" customFormat="1" ht="35.1" customHeight="1">
      <c r="A136" s="6261"/>
      <c r="B136" s="6357"/>
      <c r="C136" s="6357"/>
      <c r="D136" s="6357"/>
      <c r="E136" s="2753" t="s">
        <v>5929</v>
      </c>
      <c r="F136" s="3539" t="s">
        <v>1719</v>
      </c>
      <c r="G136" s="6273">
        <v>2</v>
      </c>
      <c r="H136" s="6273">
        <v>1.6</v>
      </c>
      <c r="I136" s="6312">
        <v>4.8</v>
      </c>
      <c r="J136" s="6264">
        <f>G136*H136</f>
        <v>3.2</v>
      </c>
      <c r="K136" s="6317"/>
      <c r="L136" s="6275"/>
      <c r="M136" s="6276"/>
      <c r="N136" s="6359"/>
      <c r="O136" s="6270"/>
      <c r="P136" s="6270"/>
      <c r="Q136" s="6270"/>
      <c r="R136" s="6270"/>
      <c r="S136" s="6270"/>
      <c r="T136" s="6270"/>
      <c r="U136" s="6270"/>
      <c r="V136" s="6270"/>
      <c r="W136" s="6270"/>
      <c r="X136" s="6270"/>
      <c r="Y136" s="6270"/>
      <c r="Z136" s="6270"/>
      <c r="AA136" s="6270"/>
      <c r="AB136" s="6270"/>
      <c r="AC136" s="6270"/>
      <c r="AD136" s="6270"/>
    </row>
    <row r="137" spans="1:30" s="2656" customFormat="1" ht="35.1" customHeight="1">
      <c r="A137" s="6261"/>
      <c r="B137" s="6357"/>
      <c r="C137" s="6357"/>
      <c r="D137" s="6357"/>
      <c r="E137" s="2753" t="s">
        <v>3496</v>
      </c>
      <c r="F137" s="3539" t="s">
        <v>5905</v>
      </c>
      <c r="G137" s="6273">
        <v>1.4</v>
      </c>
      <c r="H137" s="6273">
        <v>1.8</v>
      </c>
      <c r="I137" s="6312">
        <v>4.8</v>
      </c>
      <c r="J137" s="6264">
        <f>G137*H137</f>
        <v>2.52</v>
      </c>
      <c r="K137" s="6317"/>
      <c r="L137" s="6275"/>
      <c r="M137" s="6276"/>
      <c r="N137" s="6359"/>
      <c r="O137" s="6270"/>
      <c r="P137" s="6270"/>
      <c r="Q137" s="6270"/>
      <c r="R137" s="6270"/>
      <c r="S137" s="6270"/>
      <c r="T137" s="6270"/>
      <c r="U137" s="6270"/>
      <c r="V137" s="6270"/>
      <c r="W137" s="6270"/>
      <c r="X137" s="6270"/>
      <c r="Y137" s="6270"/>
      <c r="Z137" s="6270"/>
      <c r="AA137" s="6270"/>
      <c r="AB137" s="6270"/>
      <c r="AC137" s="6270"/>
      <c r="AD137" s="6270"/>
    </row>
    <row r="138" spans="1:30" s="2656" customFormat="1" ht="35.1" customHeight="1">
      <c r="A138" s="6261"/>
      <c r="B138" s="6360"/>
      <c r="C138" s="6360"/>
      <c r="D138" s="6360"/>
      <c r="E138" s="2753" t="s">
        <v>5930</v>
      </c>
      <c r="F138" s="3539" t="s">
        <v>5905</v>
      </c>
      <c r="G138" s="6273">
        <v>1.4</v>
      </c>
      <c r="H138" s="6273">
        <v>1.6</v>
      </c>
      <c r="I138" s="6312">
        <v>4.8</v>
      </c>
      <c r="J138" s="6264">
        <f>G138*H138</f>
        <v>2.2399999999999998</v>
      </c>
      <c r="K138" s="6317"/>
      <c r="L138" s="6279"/>
      <c r="M138" s="6276"/>
      <c r="N138" s="6361"/>
      <c r="O138" s="6270"/>
      <c r="P138" s="6270"/>
      <c r="Q138" s="6270"/>
      <c r="R138" s="6270"/>
      <c r="S138" s="6270"/>
      <c r="T138" s="6270"/>
      <c r="U138" s="6270"/>
      <c r="V138" s="6270"/>
      <c r="W138" s="6270"/>
      <c r="X138" s="6270"/>
      <c r="Y138" s="6270"/>
      <c r="Z138" s="6270"/>
      <c r="AA138" s="6270"/>
      <c r="AB138" s="6270"/>
      <c r="AC138" s="6270"/>
      <c r="AD138" s="6270"/>
    </row>
    <row r="139" spans="1:30" s="2656" customFormat="1" ht="35.1" customHeight="1">
      <c r="A139" s="6287"/>
      <c r="B139" s="6353" t="s">
        <v>5899</v>
      </c>
      <c r="C139" s="6353">
        <v>1</v>
      </c>
      <c r="D139" s="6353">
        <v>1</v>
      </c>
      <c r="E139" s="6327"/>
      <c r="F139" s="6327"/>
      <c r="G139" s="6290">
        <v>13.5</v>
      </c>
      <c r="H139" s="6290">
        <v>10</v>
      </c>
      <c r="I139" s="6290">
        <v>4.8</v>
      </c>
      <c r="J139" s="6290">
        <f>SUM(J131:J138)</f>
        <v>135.00000000000003</v>
      </c>
      <c r="K139" s="6291"/>
      <c r="L139" s="6362"/>
      <c r="M139" s="6293"/>
      <c r="N139" s="6363"/>
      <c r="O139" s="6270"/>
      <c r="P139" s="6270"/>
      <c r="Q139" s="6270"/>
      <c r="R139" s="6270"/>
      <c r="S139" s="6270"/>
      <c r="T139" s="6270"/>
      <c r="U139" s="6270"/>
      <c r="V139" s="6270"/>
      <c r="W139" s="6270"/>
      <c r="X139" s="6270"/>
      <c r="Y139" s="6270"/>
      <c r="Z139" s="6270"/>
      <c r="AA139" s="6270"/>
      <c r="AB139" s="6270"/>
      <c r="AC139" s="6270"/>
      <c r="AD139" s="6270"/>
    </row>
    <row r="140" spans="1:30" s="2656" customFormat="1" ht="35.1" customHeight="1">
      <c r="A140" s="6333">
        <v>9</v>
      </c>
      <c r="B140" s="6304" t="s">
        <v>5931</v>
      </c>
      <c r="C140" s="6263"/>
      <c r="D140" s="6263"/>
      <c r="E140" s="2837" t="s">
        <v>5932</v>
      </c>
      <c r="F140" s="3538" t="s">
        <v>5905</v>
      </c>
      <c r="G140" s="6306">
        <v>15</v>
      </c>
      <c r="H140" s="6306">
        <v>16</v>
      </c>
      <c r="I140" s="6306">
        <v>3.7</v>
      </c>
      <c r="J140" s="6306">
        <f>G140*H140-J141+1*5+1*2.5</f>
        <v>232.5</v>
      </c>
      <c r="K140" s="6355"/>
      <c r="L140" s="6267" t="s">
        <v>790</v>
      </c>
      <c r="M140" s="6268"/>
      <c r="N140" s="6356"/>
      <c r="O140" s="6270"/>
      <c r="P140" s="6270"/>
      <c r="Q140" s="6270"/>
      <c r="R140" s="6270"/>
      <c r="S140" s="6270"/>
      <c r="T140" s="6270"/>
      <c r="U140" s="6270"/>
      <c r="V140" s="6270"/>
      <c r="W140" s="6270"/>
      <c r="X140" s="6270"/>
      <c r="Y140" s="6270"/>
      <c r="Z140" s="6270"/>
      <c r="AA140" s="6270"/>
      <c r="AB140" s="6270"/>
      <c r="AC140" s="6270"/>
      <c r="AD140" s="6270"/>
    </row>
    <row r="141" spans="1:30" s="2656" customFormat="1" ht="35.1" customHeight="1">
      <c r="A141" s="6261"/>
      <c r="B141" s="6310"/>
      <c r="C141" s="6272"/>
      <c r="D141" s="6272"/>
      <c r="E141" s="6358" t="s">
        <v>5933</v>
      </c>
      <c r="F141" s="3538" t="s">
        <v>1719</v>
      </c>
      <c r="G141" s="6344">
        <v>5</v>
      </c>
      <c r="H141" s="6344">
        <v>3</v>
      </c>
      <c r="I141" s="6312">
        <v>3.7</v>
      </c>
      <c r="J141" s="6312">
        <f t="shared" ref="J141:J152" si="6">G141*H141</f>
        <v>15</v>
      </c>
      <c r="K141" s="6317"/>
      <c r="L141" s="6275"/>
      <c r="M141" s="6276"/>
      <c r="N141" s="6359"/>
      <c r="O141" s="6270"/>
      <c r="P141" s="6270"/>
      <c r="Q141" s="6270"/>
      <c r="R141" s="6270"/>
      <c r="S141" s="6270"/>
      <c r="T141" s="6270"/>
      <c r="U141" s="6270"/>
      <c r="V141" s="6270"/>
      <c r="W141" s="6270"/>
      <c r="X141" s="6270"/>
      <c r="Y141" s="6270"/>
      <c r="Z141" s="6270"/>
      <c r="AA141" s="6270"/>
      <c r="AB141" s="6270"/>
      <c r="AC141" s="6270"/>
      <c r="AD141" s="6270"/>
    </row>
    <row r="142" spans="1:30" s="2656" customFormat="1" ht="35.1" customHeight="1">
      <c r="A142" s="6261"/>
      <c r="B142" s="6310"/>
      <c r="C142" s="6272"/>
      <c r="D142" s="6272"/>
      <c r="E142" s="2753" t="s">
        <v>3410</v>
      </c>
      <c r="F142" s="3539" t="s">
        <v>5905</v>
      </c>
      <c r="G142" s="6273">
        <v>2.5</v>
      </c>
      <c r="H142" s="6273">
        <v>3</v>
      </c>
      <c r="I142" s="6312">
        <v>3.7</v>
      </c>
      <c r="J142" s="6264">
        <f t="shared" si="6"/>
        <v>7.5</v>
      </c>
      <c r="K142" s="6317"/>
      <c r="L142" s="6275"/>
      <c r="M142" s="6276"/>
      <c r="N142" s="6359"/>
      <c r="O142" s="6270"/>
      <c r="P142" s="6270"/>
      <c r="Q142" s="6270"/>
      <c r="R142" s="6270"/>
      <c r="S142" s="6270"/>
      <c r="T142" s="6270"/>
      <c r="U142" s="6270"/>
      <c r="V142" s="6270"/>
      <c r="W142" s="6270"/>
      <c r="X142" s="6270"/>
      <c r="Y142" s="6270"/>
      <c r="Z142" s="6270"/>
      <c r="AA142" s="6270"/>
      <c r="AB142" s="6270"/>
      <c r="AC142" s="6270"/>
      <c r="AD142" s="6270"/>
    </row>
    <row r="143" spans="1:30" s="2656" customFormat="1" ht="35.1" customHeight="1">
      <c r="A143" s="6261"/>
      <c r="B143" s="6310"/>
      <c r="C143" s="6272"/>
      <c r="D143" s="6272"/>
      <c r="E143" s="2753" t="s">
        <v>5934</v>
      </c>
      <c r="F143" s="3539" t="s">
        <v>5905</v>
      </c>
      <c r="G143" s="6273">
        <v>2.5</v>
      </c>
      <c r="H143" s="6273">
        <v>3</v>
      </c>
      <c r="I143" s="6312">
        <v>3.7</v>
      </c>
      <c r="J143" s="6264">
        <f t="shared" si="6"/>
        <v>7.5</v>
      </c>
      <c r="K143" s="6317"/>
      <c r="L143" s="6275"/>
      <c r="M143" s="6276"/>
      <c r="N143" s="6359"/>
      <c r="O143" s="6270"/>
      <c r="P143" s="6270"/>
      <c r="Q143" s="6270"/>
      <c r="R143" s="6270"/>
      <c r="S143" s="6270"/>
      <c r="T143" s="6270"/>
      <c r="U143" s="6270"/>
      <c r="V143" s="6270"/>
      <c r="W143" s="6270"/>
      <c r="X143" s="6270"/>
      <c r="Y143" s="6270"/>
      <c r="Z143" s="6270"/>
      <c r="AA143" s="6270"/>
      <c r="AB143" s="6270"/>
      <c r="AC143" s="6270"/>
      <c r="AD143" s="6270"/>
    </row>
    <row r="144" spans="1:30" s="2656" customFormat="1" ht="35.1" customHeight="1">
      <c r="A144" s="6261"/>
      <c r="B144" s="6310"/>
      <c r="C144" s="6272"/>
      <c r="D144" s="6272"/>
      <c r="E144" s="2753" t="s">
        <v>5935</v>
      </c>
      <c r="F144" s="3539" t="s">
        <v>1719</v>
      </c>
      <c r="G144" s="6273">
        <v>5</v>
      </c>
      <c r="H144" s="6273">
        <v>3</v>
      </c>
      <c r="I144" s="6312">
        <v>3.7</v>
      </c>
      <c r="J144" s="6264">
        <f t="shared" si="6"/>
        <v>15</v>
      </c>
      <c r="K144" s="6317"/>
      <c r="L144" s="6275"/>
      <c r="M144" s="6276"/>
      <c r="N144" s="6359"/>
      <c r="O144" s="6270"/>
      <c r="P144" s="6270"/>
      <c r="Q144" s="6270"/>
      <c r="R144" s="6270"/>
      <c r="S144" s="6270"/>
      <c r="T144" s="6270"/>
      <c r="U144" s="6270"/>
      <c r="V144" s="6270"/>
      <c r="W144" s="6270"/>
      <c r="X144" s="6270"/>
      <c r="Y144" s="6270"/>
      <c r="Z144" s="6270"/>
      <c r="AA144" s="6270"/>
      <c r="AB144" s="6270"/>
      <c r="AC144" s="6270"/>
      <c r="AD144" s="6270"/>
    </row>
    <row r="145" spans="1:30" s="2656" customFormat="1" ht="35.1" customHeight="1">
      <c r="A145" s="6261"/>
      <c r="B145" s="6310"/>
      <c r="C145" s="6272"/>
      <c r="D145" s="6272"/>
      <c r="E145" s="2753" t="s">
        <v>5910</v>
      </c>
      <c r="F145" s="3539" t="s">
        <v>1719</v>
      </c>
      <c r="G145" s="6273">
        <v>2.5</v>
      </c>
      <c r="H145" s="6273">
        <v>1</v>
      </c>
      <c r="I145" s="6312">
        <v>3.7</v>
      </c>
      <c r="J145" s="6264">
        <f t="shared" si="6"/>
        <v>2.5</v>
      </c>
      <c r="K145" s="6317"/>
      <c r="L145" s="6275"/>
      <c r="M145" s="6276"/>
      <c r="N145" s="6359"/>
      <c r="O145" s="6270"/>
      <c r="P145" s="6270"/>
      <c r="Q145" s="6270"/>
      <c r="R145" s="6270"/>
      <c r="S145" s="6270"/>
      <c r="T145" s="6270"/>
      <c r="U145" s="6270"/>
      <c r="V145" s="6270"/>
      <c r="W145" s="6270"/>
      <c r="X145" s="6270"/>
      <c r="Y145" s="6270"/>
      <c r="Z145" s="6270"/>
      <c r="AA145" s="6270"/>
      <c r="AB145" s="6270"/>
      <c r="AC145" s="6270"/>
      <c r="AD145" s="6270"/>
    </row>
    <row r="146" spans="1:30" s="2656" customFormat="1" ht="35.1" customHeight="1">
      <c r="A146" s="6261"/>
      <c r="B146" s="6310"/>
      <c r="C146" s="6272"/>
      <c r="D146" s="6272"/>
      <c r="E146" s="2753" t="s">
        <v>5936</v>
      </c>
      <c r="F146" s="3539" t="s">
        <v>5905</v>
      </c>
      <c r="G146" s="6273">
        <v>5</v>
      </c>
      <c r="H146" s="6273">
        <v>5.5</v>
      </c>
      <c r="I146" s="6312">
        <v>3.7</v>
      </c>
      <c r="J146" s="6264">
        <f t="shared" si="6"/>
        <v>27.5</v>
      </c>
      <c r="K146" s="6317"/>
      <c r="L146" s="6275"/>
      <c r="M146" s="6276"/>
      <c r="N146" s="6359"/>
      <c r="O146" s="6270"/>
      <c r="P146" s="6270"/>
      <c r="Q146" s="6270"/>
      <c r="R146" s="6270"/>
      <c r="S146" s="6270"/>
      <c r="T146" s="6270"/>
      <c r="U146" s="6270"/>
      <c r="V146" s="6270"/>
      <c r="W146" s="6270"/>
      <c r="X146" s="6270"/>
      <c r="Y146" s="6270"/>
      <c r="Z146" s="6270"/>
      <c r="AA146" s="6270"/>
      <c r="AB146" s="6270"/>
      <c r="AC146" s="6270"/>
      <c r="AD146" s="6270"/>
    </row>
    <row r="147" spans="1:30" s="2656" customFormat="1" ht="35.1" customHeight="1">
      <c r="A147" s="6261"/>
      <c r="B147" s="6310"/>
      <c r="C147" s="6272"/>
      <c r="D147" s="6272"/>
      <c r="E147" s="2753" t="s">
        <v>5937</v>
      </c>
      <c r="F147" s="3539" t="s">
        <v>5905</v>
      </c>
      <c r="G147" s="6273">
        <v>5</v>
      </c>
      <c r="H147" s="6273">
        <v>2.5</v>
      </c>
      <c r="I147" s="6312">
        <v>3.7</v>
      </c>
      <c r="J147" s="6264">
        <f t="shared" si="6"/>
        <v>12.5</v>
      </c>
      <c r="K147" s="6317"/>
      <c r="L147" s="6275"/>
      <c r="M147" s="6276"/>
      <c r="N147" s="6359"/>
      <c r="O147" s="6270"/>
      <c r="P147" s="6270"/>
      <c r="Q147" s="6270"/>
      <c r="R147" s="6270"/>
      <c r="S147" s="6270"/>
      <c r="T147" s="6270"/>
      <c r="U147" s="6270"/>
      <c r="V147" s="6270"/>
      <c r="W147" s="6270"/>
      <c r="X147" s="6270"/>
      <c r="Y147" s="6270"/>
      <c r="Z147" s="6270"/>
      <c r="AA147" s="6270"/>
      <c r="AB147" s="6270"/>
      <c r="AC147" s="6270"/>
      <c r="AD147" s="6270"/>
    </row>
    <row r="148" spans="1:30" s="2656" customFormat="1" ht="35.1" customHeight="1">
      <c r="A148" s="6261"/>
      <c r="B148" s="6310"/>
      <c r="C148" s="6272"/>
      <c r="D148" s="6272"/>
      <c r="E148" s="2753" t="s">
        <v>5938</v>
      </c>
      <c r="F148" s="3539" t="s">
        <v>5905</v>
      </c>
      <c r="G148" s="6273">
        <v>5</v>
      </c>
      <c r="H148" s="6273">
        <v>4</v>
      </c>
      <c r="I148" s="6312">
        <v>3.7</v>
      </c>
      <c r="J148" s="6264">
        <f t="shared" si="6"/>
        <v>20</v>
      </c>
      <c r="K148" s="6317"/>
      <c r="L148" s="6275"/>
      <c r="M148" s="6276"/>
      <c r="N148" s="6359"/>
      <c r="O148" s="6270"/>
      <c r="P148" s="6270"/>
      <c r="Q148" s="6270"/>
      <c r="R148" s="6270"/>
      <c r="S148" s="6270"/>
      <c r="T148" s="6270"/>
      <c r="U148" s="6270"/>
      <c r="V148" s="6270"/>
      <c r="W148" s="6270"/>
      <c r="X148" s="6270"/>
      <c r="Y148" s="6270"/>
      <c r="Z148" s="6270"/>
      <c r="AA148" s="6270"/>
      <c r="AB148" s="6270"/>
      <c r="AC148" s="6270"/>
      <c r="AD148" s="6270"/>
    </row>
    <row r="149" spans="1:30" s="2656" customFormat="1" ht="35.1" customHeight="1">
      <c r="A149" s="6261"/>
      <c r="B149" s="6310"/>
      <c r="C149" s="6272"/>
      <c r="D149" s="6272"/>
      <c r="E149" s="2753" t="s">
        <v>5939</v>
      </c>
      <c r="F149" s="3539" t="s">
        <v>5905</v>
      </c>
      <c r="G149" s="6273">
        <v>9</v>
      </c>
      <c r="H149" s="6273">
        <v>3</v>
      </c>
      <c r="I149" s="6312">
        <v>3.7</v>
      </c>
      <c r="J149" s="6264">
        <f t="shared" si="6"/>
        <v>27</v>
      </c>
      <c r="K149" s="6317"/>
      <c r="L149" s="6275"/>
      <c r="M149" s="6276"/>
      <c r="N149" s="6359"/>
      <c r="O149" s="6270"/>
      <c r="P149" s="6270"/>
      <c r="Q149" s="6270"/>
      <c r="R149" s="6270"/>
      <c r="S149" s="6270"/>
      <c r="T149" s="6270"/>
      <c r="U149" s="6270"/>
      <c r="V149" s="6270"/>
      <c r="W149" s="6270"/>
      <c r="X149" s="6270"/>
      <c r="Y149" s="6270"/>
      <c r="Z149" s="6270"/>
      <c r="AA149" s="6270"/>
      <c r="AB149" s="6270"/>
      <c r="AC149" s="6270"/>
      <c r="AD149" s="6270"/>
    </row>
    <row r="150" spans="1:30" s="2656" customFormat="1" ht="35.1" customHeight="1">
      <c r="A150" s="6261"/>
      <c r="B150" s="6310"/>
      <c r="C150" s="6272"/>
      <c r="D150" s="6272"/>
      <c r="E150" s="2753" t="s">
        <v>5940</v>
      </c>
      <c r="F150" s="3539" t="s">
        <v>5905</v>
      </c>
      <c r="G150" s="6273">
        <v>5</v>
      </c>
      <c r="H150" s="6273">
        <v>9</v>
      </c>
      <c r="I150" s="6312">
        <v>3.7</v>
      </c>
      <c r="J150" s="6264">
        <f t="shared" si="6"/>
        <v>45</v>
      </c>
      <c r="K150" s="6317"/>
      <c r="L150" s="6275"/>
      <c r="M150" s="6276"/>
      <c r="N150" s="6359"/>
      <c r="O150" s="6270"/>
      <c r="P150" s="6270"/>
      <c r="Q150" s="6270"/>
      <c r="R150" s="6270"/>
      <c r="S150" s="6270"/>
      <c r="T150" s="6270"/>
      <c r="U150" s="6270"/>
      <c r="V150" s="6270"/>
      <c r="W150" s="6270"/>
      <c r="X150" s="6270"/>
      <c r="Y150" s="6270"/>
      <c r="Z150" s="6270"/>
      <c r="AA150" s="6270"/>
      <c r="AB150" s="6270"/>
      <c r="AC150" s="6270"/>
      <c r="AD150" s="6270"/>
    </row>
    <row r="151" spans="1:30" s="2656" customFormat="1" ht="35.1" customHeight="1">
      <c r="A151" s="6261"/>
      <c r="B151" s="6310"/>
      <c r="C151" s="6272"/>
      <c r="D151" s="6272"/>
      <c r="E151" s="2753" t="s">
        <v>5941</v>
      </c>
      <c r="F151" s="3539" t="s">
        <v>1719</v>
      </c>
      <c r="G151" s="6273">
        <v>4</v>
      </c>
      <c r="H151" s="6273">
        <v>2</v>
      </c>
      <c r="I151" s="6312">
        <v>3.7</v>
      </c>
      <c r="J151" s="6264">
        <f t="shared" si="6"/>
        <v>8</v>
      </c>
      <c r="K151" s="6317"/>
      <c r="L151" s="6275"/>
      <c r="M151" s="6276"/>
      <c r="N151" s="6359"/>
      <c r="O151" s="6270"/>
      <c r="P151" s="6270"/>
      <c r="Q151" s="6270"/>
      <c r="R151" s="6270"/>
      <c r="S151" s="6270"/>
      <c r="T151" s="6270"/>
      <c r="U151" s="6270"/>
      <c r="V151" s="6270"/>
      <c r="W151" s="6270"/>
      <c r="X151" s="6270"/>
      <c r="Y151" s="6270"/>
      <c r="Z151" s="6270"/>
      <c r="AA151" s="6270"/>
      <c r="AB151" s="6270"/>
      <c r="AC151" s="6270"/>
      <c r="AD151" s="6270"/>
    </row>
    <row r="152" spans="1:30" s="2656" customFormat="1" ht="35.1" customHeight="1">
      <c r="A152" s="6261"/>
      <c r="B152" s="6332"/>
      <c r="C152" s="6283"/>
      <c r="D152" s="6283"/>
      <c r="E152" s="2753" t="s">
        <v>5942</v>
      </c>
      <c r="F152" s="3539" t="s">
        <v>1719</v>
      </c>
      <c r="G152" s="6273">
        <v>4</v>
      </c>
      <c r="H152" s="6273">
        <v>5</v>
      </c>
      <c r="I152" s="6312">
        <v>3.7</v>
      </c>
      <c r="J152" s="6264">
        <f t="shared" si="6"/>
        <v>20</v>
      </c>
      <c r="K152" s="6317"/>
      <c r="L152" s="6279"/>
      <c r="M152" s="6276"/>
      <c r="N152" s="6361"/>
      <c r="O152" s="6270"/>
      <c r="P152" s="6270"/>
      <c r="Q152" s="6270"/>
      <c r="R152" s="6270"/>
      <c r="S152" s="6270"/>
      <c r="T152" s="6270"/>
      <c r="U152" s="6270"/>
      <c r="V152" s="6270"/>
      <c r="W152" s="6270"/>
      <c r="X152" s="6270"/>
      <c r="Y152" s="6270"/>
      <c r="Z152" s="6270"/>
      <c r="AA152" s="6270"/>
      <c r="AB152" s="6270"/>
      <c r="AC152" s="6270"/>
      <c r="AD152" s="6270"/>
    </row>
    <row r="153" spans="1:30" s="2656" customFormat="1" ht="35.1" customHeight="1">
      <c r="A153" s="6287"/>
      <c r="B153" s="6353" t="s">
        <v>5899</v>
      </c>
      <c r="C153" s="6353">
        <v>1</v>
      </c>
      <c r="D153" s="6353">
        <v>1</v>
      </c>
      <c r="E153" s="6327"/>
      <c r="F153" s="6327"/>
      <c r="G153" s="6290">
        <v>29</v>
      </c>
      <c r="H153" s="6290">
        <v>16</v>
      </c>
      <c r="I153" s="6290">
        <v>3.7</v>
      </c>
      <c r="J153" s="6290">
        <f>SUM(J140:J152)</f>
        <v>440</v>
      </c>
      <c r="K153" s="6291"/>
      <c r="L153" s="6362"/>
      <c r="M153" s="6293"/>
      <c r="N153" s="6363"/>
      <c r="O153" s="6270"/>
      <c r="P153" s="6270"/>
      <c r="Q153" s="6270"/>
      <c r="R153" s="6270"/>
      <c r="S153" s="6270"/>
      <c r="T153" s="6270"/>
      <c r="U153" s="6270"/>
      <c r="V153" s="6270"/>
      <c r="W153" s="6270"/>
      <c r="X153" s="6270"/>
      <c r="Y153" s="6270"/>
      <c r="Z153" s="6270"/>
      <c r="AA153" s="6270"/>
      <c r="AB153" s="6270"/>
      <c r="AC153" s="6270"/>
      <c r="AD153" s="6270"/>
    </row>
    <row r="154" spans="1:30" s="2656" customFormat="1" ht="35.1" customHeight="1">
      <c r="A154" s="6333">
        <v>10</v>
      </c>
      <c r="B154" s="6364" t="s">
        <v>5943</v>
      </c>
      <c r="C154" s="6263"/>
      <c r="D154" s="6263"/>
      <c r="E154" s="2837" t="s">
        <v>5944</v>
      </c>
      <c r="F154" s="3538" t="s">
        <v>1719</v>
      </c>
      <c r="G154" s="6306">
        <v>16</v>
      </c>
      <c r="H154" s="6306">
        <v>24</v>
      </c>
      <c r="I154" s="6306">
        <v>5</v>
      </c>
      <c r="J154" s="6306">
        <f>G154*H154</f>
        <v>384</v>
      </c>
      <c r="K154" s="6307"/>
      <c r="L154" s="6267" t="s">
        <v>790</v>
      </c>
      <c r="M154" s="6268"/>
      <c r="N154" s="6330"/>
      <c r="O154" s="6270"/>
      <c r="P154" s="6270"/>
      <c r="Q154" s="6270"/>
      <c r="R154" s="6270"/>
      <c r="S154" s="6270"/>
      <c r="T154" s="6270"/>
      <c r="U154" s="6270"/>
      <c r="V154" s="6270"/>
      <c r="W154" s="6270"/>
      <c r="X154" s="6270"/>
      <c r="Y154" s="6270"/>
      <c r="Z154" s="6270"/>
      <c r="AA154" s="6270"/>
      <c r="AB154" s="6270"/>
      <c r="AC154" s="6270"/>
      <c r="AD154" s="6270"/>
    </row>
    <row r="155" spans="1:30" s="2656" customFormat="1" ht="35.1" customHeight="1">
      <c r="A155" s="6261"/>
      <c r="B155" s="6365"/>
      <c r="C155" s="6272"/>
      <c r="D155" s="6272"/>
      <c r="E155" s="3539" t="s">
        <v>5945</v>
      </c>
      <c r="F155" s="3538" t="s">
        <v>1719</v>
      </c>
      <c r="G155" s="6264">
        <v>9</v>
      </c>
      <c r="H155" s="6264">
        <v>17.5</v>
      </c>
      <c r="I155" s="6264">
        <v>5</v>
      </c>
      <c r="J155" s="6264">
        <f>G155*H155</f>
        <v>157.5</v>
      </c>
      <c r="K155" s="6317"/>
      <c r="L155" s="6275"/>
      <c r="M155" s="6276"/>
      <c r="N155" s="6277"/>
      <c r="O155" s="6270"/>
      <c r="P155" s="6270"/>
      <c r="Q155" s="6270"/>
      <c r="R155" s="6270"/>
      <c r="S155" s="6270"/>
      <c r="T155" s="6270"/>
      <c r="U155" s="6270"/>
      <c r="V155" s="6270"/>
      <c r="W155" s="6270"/>
      <c r="X155" s="6270"/>
      <c r="Y155" s="6270"/>
      <c r="Z155" s="6270"/>
      <c r="AA155" s="6270"/>
      <c r="AB155" s="6270"/>
      <c r="AC155" s="6270"/>
      <c r="AD155" s="6270"/>
    </row>
    <row r="156" spans="1:30" s="2656" customFormat="1" ht="35.1" customHeight="1">
      <c r="A156" s="6261"/>
      <c r="B156" s="6365"/>
      <c r="C156" s="6272"/>
      <c r="D156" s="6272"/>
      <c r="E156" s="3539" t="s">
        <v>5946</v>
      </c>
      <c r="F156" s="3539" t="s">
        <v>5905</v>
      </c>
      <c r="G156" s="6264">
        <v>4.7</v>
      </c>
      <c r="H156" s="6264">
        <v>9</v>
      </c>
      <c r="I156" s="6264">
        <v>5</v>
      </c>
      <c r="J156" s="6264">
        <f>G156*H156</f>
        <v>42.300000000000004</v>
      </c>
      <c r="K156" s="6317"/>
      <c r="L156" s="6275"/>
      <c r="M156" s="6276"/>
      <c r="N156" s="6277"/>
      <c r="O156" s="6270"/>
      <c r="P156" s="6270"/>
      <c r="Q156" s="6270"/>
      <c r="R156" s="6270"/>
      <c r="S156" s="6270"/>
      <c r="T156" s="6270"/>
      <c r="U156" s="6270"/>
      <c r="V156" s="6270"/>
      <c r="W156" s="6270"/>
      <c r="X156" s="6270"/>
      <c r="Y156" s="6270"/>
      <c r="Z156" s="6270"/>
      <c r="AA156" s="6270"/>
      <c r="AB156" s="6270"/>
      <c r="AC156" s="6270"/>
      <c r="AD156" s="6270"/>
    </row>
    <row r="157" spans="1:30" s="2656" customFormat="1" ht="35.1" customHeight="1">
      <c r="A157" s="6261"/>
      <c r="B157" s="6365"/>
      <c r="C157" s="6283"/>
      <c r="D157" s="6283"/>
      <c r="E157" s="3539" t="s">
        <v>5947</v>
      </c>
      <c r="F157" s="3539" t="s">
        <v>5905</v>
      </c>
      <c r="G157" s="6264">
        <v>1.8</v>
      </c>
      <c r="H157" s="6264">
        <v>9</v>
      </c>
      <c r="I157" s="6264">
        <v>5</v>
      </c>
      <c r="J157" s="6264">
        <f>G157*H157</f>
        <v>16.2</v>
      </c>
      <c r="K157" s="6317"/>
      <c r="L157" s="6279"/>
      <c r="M157" s="6280"/>
      <c r="N157" s="6281"/>
      <c r="O157" s="6270"/>
      <c r="P157" s="6270"/>
      <c r="Q157" s="6270"/>
      <c r="R157" s="6270"/>
      <c r="S157" s="6270"/>
      <c r="T157" s="6270"/>
      <c r="U157" s="6270"/>
      <c r="V157" s="6270"/>
      <c r="W157" s="6270"/>
      <c r="X157" s="6270"/>
      <c r="Y157" s="6270"/>
      <c r="Z157" s="6270"/>
      <c r="AA157" s="6270"/>
      <c r="AB157" s="6270"/>
      <c r="AC157" s="6270"/>
      <c r="AD157" s="6270"/>
    </row>
    <row r="158" spans="1:30" s="2656" customFormat="1" ht="35.1" customHeight="1">
      <c r="A158" s="6287"/>
      <c r="B158" s="6288" t="s">
        <v>5899</v>
      </c>
      <c r="C158" s="6288">
        <v>1</v>
      </c>
      <c r="D158" s="6288">
        <v>1</v>
      </c>
      <c r="E158" s="6289"/>
      <c r="F158" s="6289"/>
      <c r="G158" s="6290">
        <v>25</v>
      </c>
      <c r="H158" s="6290">
        <v>24</v>
      </c>
      <c r="I158" s="6290">
        <v>5</v>
      </c>
      <c r="J158" s="6290">
        <f>SUM(J154:J157)</f>
        <v>600</v>
      </c>
      <c r="K158" s="6338"/>
      <c r="L158" s="6339"/>
      <c r="M158" s="6340"/>
      <c r="N158" s="6329"/>
      <c r="O158" s="6270"/>
      <c r="P158" s="6270"/>
      <c r="Q158" s="6270"/>
      <c r="R158" s="6270"/>
      <c r="S158" s="6270"/>
      <c r="T158" s="6270"/>
      <c r="U158" s="6270"/>
      <c r="V158" s="6270"/>
      <c r="W158" s="6270"/>
      <c r="X158" s="6270"/>
      <c r="Y158" s="6270"/>
      <c r="Z158" s="6270"/>
      <c r="AA158" s="6270"/>
      <c r="AB158" s="6270"/>
      <c r="AC158" s="6270"/>
      <c r="AD158" s="6270"/>
    </row>
    <row r="159" spans="1:30" s="2656" customFormat="1" ht="35.1" customHeight="1">
      <c r="A159" s="6333">
        <v>11</v>
      </c>
      <c r="B159" s="6304" t="s">
        <v>5948</v>
      </c>
      <c r="C159" s="6263"/>
      <c r="D159" s="6263"/>
      <c r="E159" s="2837" t="s">
        <v>5227</v>
      </c>
      <c r="F159" s="2837" t="s">
        <v>4314</v>
      </c>
      <c r="G159" s="6306">
        <v>19</v>
      </c>
      <c r="H159" s="6306">
        <v>9</v>
      </c>
      <c r="I159" s="6334">
        <v>2.2000000000000002</v>
      </c>
      <c r="J159" s="6306">
        <f>G159*H159-J160</f>
        <v>153</v>
      </c>
      <c r="K159" s="6335"/>
      <c r="L159" s="6267" t="s">
        <v>790</v>
      </c>
      <c r="M159" s="6268"/>
      <c r="N159" s="6269" t="s">
        <v>5949</v>
      </c>
      <c r="O159" s="6270"/>
      <c r="P159" s="6366"/>
      <c r="Q159" s="6270"/>
      <c r="R159" s="6270"/>
      <c r="S159" s="6270"/>
      <c r="T159" s="6270"/>
      <c r="U159" s="6270"/>
      <c r="V159" s="6270"/>
      <c r="W159" s="6270"/>
      <c r="X159" s="6270"/>
      <c r="Y159" s="6270"/>
      <c r="Z159" s="6270"/>
      <c r="AA159" s="6270"/>
      <c r="AB159" s="6270"/>
      <c r="AC159" s="6270"/>
      <c r="AD159" s="6270"/>
    </row>
    <row r="160" spans="1:30" s="2656" customFormat="1" ht="35.1" customHeight="1">
      <c r="A160" s="6261"/>
      <c r="B160" s="6310"/>
      <c r="C160" s="6272"/>
      <c r="D160" s="6272"/>
      <c r="E160" s="3538" t="s">
        <v>5950</v>
      </c>
      <c r="F160" s="3538" t="s">
        <v>5951</v>
      </c>
      <c r="G160" s="6312">
        <v>3</v>
      </c>
      <c r="H160" s="6312">
        <v>6</v>
      </c>
      <c r="I160" s="6336">
        <v>2.2000000000000002</v>
      </c>
      <c r="J160" s="6312">
        <f>G160*H160</f>
        <v>18</v>
      </c>
      <c r="K160" s="6337"/>
      <c r="L160" s="6275"/>
      <c r="M160" s="6276"/>
      <c r="N160" s="6343"/>
      <c r="O160" s="6270"/>
      <c r="P160" s="6366"/>
      <c r="Q160" s="6270"/>
      <c r="R160" s="6270"/>
      <c r="S160" s="6270"/>
      <c r="T160" s="6270"/>
      <c r="U160" s="6270"/>
      <c r="V160" s="6270"/>
      <c r="W160" s="6270"/>
      <c r="X160" s="6270"/>
      <c r="Y160" s="6270"/>
      <c r="Z160" s="6270"/>
      <c r="AA160" s="6270"/>
      <c r="AB160" s="6270"/>
      <c r="AC160" s="6270"/>
      <c r="AD160" s="6270"/>
    </row>
    <row r="161" spans="1:30" s="2656" customFormat="1" ht="35.1" customHeight="1">
      <c r="A161" s="6261"/>
      <c r="B161" s="6310"/>
      <c r="C161" s="6272"/>
      <c r="D161" s="6272"/>
      <c r="E161" s="3539" t="s">
        <v>5906</v>
      </c>
      <c r="F161" s="3539" t="s">
        <v>5905</v>
      </c>
      <c r="G161" s="6264">
        <v>15</v>
      </c>
      <c r="H161" s="6264">
        <v>9</v>
      </c>
      <c r="I161" s="6264">
        <v>4.5</v>
      </c>
      <c r="J161" s="6264">
        <f>G161*H161-J162</f>
        <v>117</v>
      </c>
      <c r="K161" s="6337"/>
      <c r="L161" s="6275"/>
      <c r="M161" s="6276"/>
      <c r="N161" s="6277"/>
      <c r="O161" s="6270"/>
      <c r="P161" s="6270"/>
      <c r="Q161" s="6270"/>
      <c r="R161" s="6270"/>
      <c r="S161" s="6270"/>
      <c r="T161" s="6270"/>
      <c r="U161" s="6270"/>
      <c r="V161" s="6270"/>
      <c r="W161" s="6270"/>
      <c r="X161" s="6270"/>
      <c r="Y161" s="6270"/>
      <c r="Z161" s="6270"/>
      <c r="AA161" s="6270"/>
      <c r="AB161" s="6270"/>
      <c r="AC161" s="6270"/>
      <c r="AD161" s="6270"/>
    </row>
    <row r="162" spans="1:30" s="2656" customFormat="1" ht="35.1" customHeight="1">
      <c r="A162" s="6261"/>
      <c r="B162" s="6310"/>
      <c r="C162" s="6272"/>
      <c r="D162" s="6272"/>
      <c r="E162" s="3538" t="s">
        <v>5950</v>
      </c>
      <c r="F162" s="3539" t="s">
        <v>5905</v>
      </c>
      <c r="G162" s="6312">
        <v>3</v>
      </c>
      <c r="H162" s="6312">
        <v>6</v>
      </c>
      <c r="I162" s="6336">
        <v>2.2000000000000002</v>
      </c>
      <c r="J162" s="6312">
        <f>G162*H162</f>
        <v>18</v>
      </c>
      <c r="K162" s="6337"/>
      <c r="L162" s="6275"/>
      <c r="M162" s="6276"/>
      <c r="N162" s="6277"/>
      <c r="O162" s="6270"/>
      <c r="P162" s="6270"/>
      <c r="Q162" s="6270"/>
      <c r="R162" s="6270"/>
      <c r="S162" s="6270"/>
      <c r="T162" s="6270"/>
      <c r="U162" s="6270"/>
      <c r="V162" s="6270"/>
      <c r="W162" s="6270"/>
      <c r="X162" s="6270"/>
      <c r="Y162" s="6270"/>
      <c r="Z162" s="6270"/>
      <c r="AA162" s="6270"/>
      <c r="AB162" s="6270"/>
      <c r="AC162" s="6270"/>
      <c r="AD162" s="6270"/>
    </row>
    <row r="163" spans="1:30" s="2656" customFormat="1" ht="35.1" customHeight="1">
      <c r="A163" s="6261"/>
      <c r="B163" s="6310"/>
      <c r="C163" s="6272"/>
      <c r="D163" s="6272"/>
      <c r="E163" s="3539" t="s">
        <v>5946</v>
      </c>
      <c r="F163" s="3539" t="s">
        <v>1719</v>
      </c>
      <c r="G163" s="6264">
        <v>4</v>
      </c>
      <c r="H163" s="6264">
        <v>7</v>
      </c>
      <c r="I163" s="6264">
        <v>4.5</v>
      </c>
      <c r="J163" s="6264">
        <f>G163*H163</f>
        <v>28</v>
      </c>
      <c r="K163" s="6337"/>
      <c r="L163" s="6275"/>
      <c r="M163" s="6276"/>
      <c r="N163" s="6277"/>
      <c r="O163" s="6270"/>
      <c r="P163" s="6270"/>
      <c r="Q163" s="6270"/>
      <c r="R163" s="6270"/>
      <c r="S163" s="6270"/>
      <c r="T163" s="6270"/>
      <c r="U163" s="6270"/>
      <c r="V163" s="6270"/>
      <c r="W163" s="6270"/>
      <c r="X163" s="6270"/>
      <c r="Y163" s="6270"/>
      <c r="Z163" s="6270"/>
      <c r="AA163" s="6270"/>
      <c r="AB163" s="6270"/>
      <c r="AC163" s="6270"/>
      <c r="AD163" s="6270"/>
    </row>
    <row r="164" spans="1:30" s="2656" customFormat="1" ht="35.1" customHeight="1">
      <c r="A164" s="6261"/>
      <c r="B164" s="6310"/>
      <c r="C164" s="6272"/>
      <c r="D164" s="6272"/>
      <c r="E164" s="3539" t="s">
        <v>5947</v>
      </c>
      <c r="F164" s="3539" t="s">
        <v>5905</v>
      </c>
      <c r="G164" s="6264">
        <v>4</v>
      </c>
      <c r="H164" s="6264">
        <v>2</v>
      </c>
      <c r="I164" s="6264">
        <v>4.5</v>
      </c>
      <c r="J164" s="6264">
        <f>G164*H164</f>
        <v>8</v>
      </c>
      <c r="K164" s="6367"/>
      <c r="L164" s="6279"/>
      <c r="M164" s="6280"/>
      <c r="N164" s="6281"/>
      <c r="O164" s="6270"/>
      <c r="P164" s="6270"/>
      <c r="Q164" s="6270"/>
      <c r="R164" s="6270"/>
      <c r="S164" s="6270"/>
      <c r="T164" s="6270"/>
      <c r="U164" s="6270"/>
      <c r="V164" s="6270"/>
      <c r="W164" s="6270"/>
      <c r="X164" s="6270"/>
      <c r="Y164" s="6270"/>
      <c r="Z164" s="6270"/>
      <c r="AA164" s="6270"/>
      <c r="AB164" s="6270"/>
      <c r="AC164" s="6270"/>
      <c r="AD164" s="6270"/>
    </row>
    <row r="165" spans="1:30" s="2656" customFormat="1" ht="35.1" customHeight="1">
      <c r="A165" s="6287"/>
      <c r="B165" s="6288" t="s">
        <v>5952</v>
      </c>
      <c r="C165" s="6288">
        <v>1</v>
      </c>
      <c r="D165" s="6288">
        <v>1</v>
      </c>
      <c r="E165" s="6289"/>
      <c r="F165" s="6289"/>
      <c r="G165" s="6290">
        <v>19</v>
      </c>
      <c r="H165" s="6290">
        <v>9</v>
      </c>
      <c r="I165" s="6290">
        <v>4.5</v>
      </c>
      <c r="J165" s="6290">
        <f>SUM(J159:J164)</f>
        <v>342</v>
      </c>
      <c r="K165" s="6338"/>
      <c r="L165" s="6339"/>
      <c r="M165" s="6340"/>
      <c r="N165" s="6329"/>
      <c r="O165" s="6270"/>
      <c r="P165" s="6270"/>
      <c r="Q165" s="6270"/>
      <c r="R165" s="6270"/>
      <c r="S165" s="6270"/>
      <c r="T165" s="6270"/>
      <c r="U165" s="6270"/>
      <c r="V165" s="6270"/>
      <c r="W165" s="6270"/>
      <c r="X165" s="6270"/>
      <c r="Y165" s="6270"/>
      <c r="Z165" s="6270"/>
      <c r="AA165" s="6270"/>
      <c r="AB165" s="6270"/>
      <c r="AC165" s="6270"/>
      <c r="AD165" s="6270"/>
    </row>
    <row r="166" spans="1:30" s="2656" customFormat="1" ht="66.75" customHeight="1">
      <c r="A166" s="4220">
        <v>12</v>
      </c>
      <c r="B166" s="4158" t="s">
        <v>5953</v>
      </c>
      <c r="C166" s="4158">
        <v>1</v>
      </c>
      <c r="D166" s="4158">
        <v>1</v>
      </c>
      <c r="E166" s="2872"/>
      <c r="F166" s="2872" t="s">
        <v>1719</v>
      </c>
      <c r="G166" s="6368" t="s">
        <v>5954</v>
      </c>
      <c r="H166" s="6369"/>
      <c r="I166" s="6297">
        <v>53</v>
      </c>
      <c r="J166" s="6346">
        <f>(125/2)^2*3.14</f>
        <v>12265.625</v>
      </c>
      <c r="K166" s="6370" t="s">
        <v>5955</v>
      </c>
      <c r="L166" s="6371" t="s">
        <v>5956</v>
      </c>
      <c r="M166" s="6371"/>
      <c r="N166" s="6302" t="s">
        <v>5957</v>
      </c>
      <c r="O166" s="6270"/>
      <c r="P166" s="6270"/>
      <c r="Q166" s="6270"/>
      <c r="R166" s="6270"/>
      <c r="S166" s="6270"/>
      <c r="T166" s="6270"/>
      <c r="U166" s="6270"/>
      <c r="V166" s="6270"/>
      <c r="W166" s="6270"/>
      <c r="X166" s="6270"/>
      <c r="Y166" s="6270"/>
      <c r="Z166" s="6270"/>
      <c r="AA166" s="6270"/>
      <c r="AB166" s="6270"/>
      <c r="AC166" s="6270"/>
      <c r="AD166" s="6270"/>
    </row>
    <row r="167" spans="1:30" s="2656" customFormat="1" ht="35.1" customHeight="1">
      <c r="A167" s="6333">
        <v>13</v>
      </c>
      <c r="B167" s="6304" t="s">
        <v>5958</v>
      </c>
      <c r="C167" s="6304"/>
      <c r="D167" s="6304"/>
      <c r="E167" s="2837" t="s">
        <v>5370</v>
      </c>
      <c r="F167" s="2837" t="s">
        <v>5905</v>
      </c>
      <c r="G167" s="6306">
        <v>5</v>
      </c>
      <c r="H167" s="6306">
        <v>10</v>
      </c>
      <c r="I167" s="6306">
        <v>3.5</v>
      </c>
      <c r="J167" s="6306">
        <f>G167*H167</f>
        <v>50</v>
      </c>
      <c r="K167" s="6307"/>
      <c r="L167" s="6267" t="s">
        <v>5918</v>
      </c>
      <c r="M167" s="6268"/>
      <c r="N167" s="6356"/>
      <c r="O167" s="6270"/>
      <c r="P167" s="6270"/>
      <c r="Q167" s="6270"/>
      <c r="R167" s="6270"/>
      <c r="S167" s="6270"/>
      <c r="T167" s="6270"/>
      <c r="U167" s="6270"/>
      <c r="V167" s="6270"/>
      <c r="W167" s="6270"/>
      <c r="X167" s="6270"/>
      <c r="Y167" s="6270"/>
      <c r="Z167" s="6270"/>
      <c r="AA167" s="6270"/>
      <c r="AB167" s="6270"/>
      <c r="AC167" s="6270"/>
      <c r="AD167" s="6270"/>
    </row>
    <row r="168" spans="1:30" s="2656" customFormat="1" ht="35.1" customHeight="1">
      <c r="A168" s="6261"/>
      <c r="B168" s="6310"/>
      <c r="C168" s="6310"/>
      <c r="D168" s="6310"/>
      <c r="E168" s="6358" t="s">
        <v>5959</v>
      </c>
      <c r="F168" s="3538" t="s">
        <v>5905</v>
      </c>
      <c r="G168" s="6312">
        <v>5</v>
      </c>
      <c r="H168" s="6312">
        <v>5</v>
      </c>
      <c r="I168" s="6312">
        <v>3.5</v>
      </c>
      <c r="J168" s="6312">
        <f>G168*H168</f>
        <v>25</v>
      </c>
      <c r="K168" s="6313"/>
      <c r="L168" s="6275"/>
      <c r="M168" s="6276"/>
      <c r="N168" s="6359"/>
      <c r="O168" s="6270"/>
      <c r="P168" s="6270"/>
      <c r="Q168" s="6270"/>
      <c r="R168" s="6270"/>
      <c r="S168" s="6270"/>
      <c r="T168" s="6270"/>
      <c r="U168" s="6270"/>
      <c r="V168" s="6270"/>
      <c r="W168" s="6270"/>
      <c r="X168" s="6270"/>
      <c r="Y168" s="6270"/>
      <c r="Z168" s="6270"/>
      <c r="AA168" s="6270"/>
      <c r="AB168" s="6270"/>
      <c r="AC168" s="6270"/>
      <c r="AD168" s="6270"/>
    </row>
    <row r="169" spans="1:30" s="2656" customFormat="1" ht="35.1" customHeight="1">
      <c r="A169" s="6261"/>
      <c r="B169" s="6310"/>
      <c r="C169" s="6310"/>
      <c r="D169" s="6310"/>
      <c r="E169" s="6358" t="s">
        <v>5929</v>
      </c>
      <c r="F169" s="3538" t="s">
        <v>5905</v>
      </c>
      <c r="G169" s="6312">
        <v>2.5</v>
      </c>
      <c r="H169" s="6312">
        <v>5</v>
      </c>
      <c r="I169" s="6312">
        <v>3.5</v>
      </c>
      <c r="J169" s="6312">
        <f>G169*H169</f>
        <v>12.5</v>
      </c>
      <c r="K169" s="6313"/>
      <c r="L169" s="6275"/>
      <c r="M169" s="6276"/>
      <c r="N169" s="6359"/>
      <c r="O169" s="6270"/>
      <c r="P169" s="6270"/>
      <c r="Q169" s="6270"/>
      <c r="R169" s="6270"/>
      <c r="S169" s="6270"/>
      <c r="T169" s="6270"/>
      <c r="U169" s="6270"/>
      <c r="V169" s="6270"/>
      <c r="W169" s="6270"/>
      <c r="X169" s="6270"/>
      <c r="Y169" s="6270"/>
      <c r="Z169" s="6270"/>
      <c r="AA169" s="6270"/>
      <c r="AB169" s="6270"/>
      <c r="AC169" s="6270"/>
      <c r="AD169" s="6270"/>
    </row>
    <row r="170" spans="1:30" s="2656" customFormat="1" ht="35.1" customHeight="1">
      <c r="A170" s="6261"/>
      <c r="B170" s="6310"/>
      <c r="C170" s="6310"/>
      <c r="D170" s="6310"/>
      <c r="E170" s="6358" t="s">
        <v>5934</v>
      </c>
      <c r="F170" s="3538" t="s">
        <v>5905</v>
      </c>
      <c r="G170" s="6344">
        <v>2.5</v>
      </c>
      <c r="H170" s="6344">
        <v>2.5</v>
      </c>
      <c r="I170" s="6344">
        <v>3.5</v>
      </c>
      <c r="J170" s="6312">
        <f>G170*H170</f>
        <v>6.25</v>
      </c>
      <c r="K170" s="6284"/>
      <c r="L170" s="6275"/>
      <c r="M170" s="6276"/>
      <c r="N170" s="6359"/>
      <c r="O170" s="6270"/>
      <c r="P170" s="6270"/>
      <c r="Q170" s="6270"/>
      <c r="R170" s="6270"/>
      <c r="S170" s="6270"/>
      <c r="T170" s="6270"/>
      <c r="U170" s="6270"/>
      <c r="V170" s="6270"/>
      <c r="W170" s="6270"/>
      <c r="X170" s="6270"/>
      <c r="Y170" s="6270"/>
      <c r="Z170" s="6270"/>
      <c r="AA170" s="6270"/>
      <c r="AB170" s="6270"/>
      <c r="AC170" s="6270"/>
      <c r="AD170" s="6270"/>
    </row>
    <row r="171" spans="1:30" s="2656" customFormat="1" ht="35.1" customHeight="1">
      <c r="A171" s="6261"/>
      <c r="B171" s="6332"/>
      <c r="C171" s="6332"/>
      <c r="D171" s="6332"/>
      <c r="E171" s="3539" t="s">
        <v>5960</v>
      </c>
      <c r="F171" s="3539" t="s">
        <v>5905</v>
      </c>
      <c r="G171" s="6264">
        <v>2.5</v>
      </c>
      <c r="H171" s="6264">
        <v>2.5</v>
      </c>
      <c r="I171" s="6264">
        <v>3.5</v>
      </c>
      <c r="J171" s="6264">
        <f>G171*H171</f>
        <v>6.25</v>
      </c>
      <c r="K171" s="6317"/>
      <c r="L171" s="6279"/>
      <c r="M171" s="6280"/>
      <c r="N171" s="6361"/>
      <c r="O171" s="6270"/>
      <c r="P171" s="6270"/>
      <c r="Q171" s="6270"/>
      <c r="R171" s="6270"/>
      <c r="S171" s="6270"/>
      <c r="T171" s="6270"/>
      <c r="U171" s="6270"/>
      <c r="V171" s="6270"/>
      <c r="W171" s="6270"/>
      <c r="X171" s="6270"/>
      <c r="Y171" s="6270"/>
      <c r="Z171" s="6270"/>
      <c r="AA171" s="6270"/>
      <c r="AB171" s="6270"/>
      <c r="AC171" s="6270"/>
      <c r="AD171" s="6270"/>
    </row>
    <row r="172" spans="1:30" s="2656" customFormat="1" ht="35.1" customHeight="1">
      <c r="A172" s="6287"/>
      <c r="B172" s="6353" t="s">
        <v>5899</v>
      </c>
      <c r="C172" s="6353">
        <v>1</v>
      </c>
      <c r="D172" s="6353">
        <v>1</v>
      </c>
      <c r="E172" s="6289"/>
      <c r="F172" s="6289"/>
      <c r="G172" s="6290">
        <v>10</v>
      </c>
      <c r="H172" s="6290">
        <v>10</v>
      </c>
      <c r="I172" s="6290">
        <v>3.5</v>
      </c>
      <c r="J172" s="6290">
        <f>SUM(J167:J171)</f>
        <v>100</v>
      </c>
      <c r="K172" s="6338"/>
      <c r="L172" s="6372"/>
      <c r="M172" s="6340"/>
      <c r="N172" s="6363"/>
      <c r="O172" s="6270"/>
      <c r="P172" s="6270"/>
      <c r="Q172" s="6270"/>
      <c r="R172" s="6270"/>
      <c r="S172" s="6270"/>
      <c r="T172" s="6270"/>
      <c r="U172" s="6270"/>
      <c r="V172" s="6270"/>
      <c r="W172" s="6270"/>
      <c r="X172" s="6270"/>
      <c r="Y172" s="6270"/>
      <c r="Z172" s="6270"/>
      <c r="AA172" s="6270"/>
      <c r="AB172" s="6270"/>
      <c r="AC172" s="6270"/>
      <c r="AD172" s="6270"/>
    </row>
    <row r="173" spans="1:30" s="2656" customFormat="1" ht="35.1" customHeight="1">
      <c r="A173" s="4220">
        <v>14</v>
      </c>
      <c r="B173" s="4158" t="s">
        <v>5961</v>
      </c>
      <c r="C173" s="4158">
        <v>1</v>
      </c>
      <c r="D173" s="4158">
        <v>1</v>
      </c>
      <c r="E173" s="2872"/>
      <c r="F173" s="2872" t="s">
        <v>5905</v>
      </c>
      <c r="G173" s="6297">
        <v>8</v>
      </c>
      <c r="H173" s="6297">
        <v>5</v>
      </c>
      <c r="I173" s="6297">
        <v>4</v>
      </c>
      <c r="J173" s="6346">
        <f>G173*H173</f>
        <v>40</v>
      </c>
      <c r="K173" s="6299" t="s">
        <v>5962</v>
      </c>
      <c r="L173" s="6301" t="s">
        <v>5963</v>
      </c>
      <c r="M173" s="6276"/>
      <c r="N173" s="6373"/>
      <c r="O173" s="6270"/>
      <c r="P173" s="6270"/>
      <c r="Q173" s="6270"/>
      <c r="R173" s="6270"/>
      <c r="S173" s="6270"/>
      <c r="T173" s="6270"/>
      <c r="U173" s="6270"/>
      <c r="V173" s="6270"/>
      <c r="W173" s="6270"/>
      <c r="X173" s="6270"/>
      <c r="Y173" s="6270"/>
      <c r="Z173" s="6270"/>
      <c r="AA173" s="6270"/>
      <c r="AB173" s="6270"/>
      <c r="AC173" s="6270"/>
      <c r="AD173" s="6270"/>
    </row>
    <row r="174" spans="1:30" s="2656" customFormat="1" ht="35.1" customHeight="1">
      <c r="A174" s="4220">
        <v>15</v>
      </c>
      <c r="B174" s="4158" t="s">
        <v>5964</v>
      </c>
      <c r="C174" s="4158">
        <v>1</v>
      </c>
      <c r="D174" s="4158">
        <v>1</v>
      </c>
      <c r="E174" s="2872"/>
      <c r="F174" s="2872" t="s">
        <v>1719</v>
      </c>
      <c r="G174" s="6297">
        <v>18</v>
      </c>
      <c r="H174" s="6297">
        <v>8</v>
      </c>
      <c r="I174" s="6297">
        <v>10</v>
      </c>
      <c r="J174" s="6346">
        <f>G174*H174</f>
        <v>144</v>
      </c>
      <c r="K174" s="6299"/>
      <c r="L174" s="6301" t="s">
        <v>5963</v>
      </c>
      <c r="M174" s="6301"/>
      <c r="N174" s="6348"/>
      <c r="O174" s="6270"/>
      <c r="P174" s="6270"/>
      <c r="Q174" s="6270"/>
      <c r="R174" s="6270"/>
      <c r="S174" s="6270"/>
      <c r="T174" s="6270"/>
      <c r="U174" s="6270"/>
      <c r="V174" s="6270"/>
      <c r="W174" s="6270"/>
      <c r="X174" s="6270"/>
      <c r="Y174" s="6270"/>
      <c r="Z174" s="6270"/>
      <c r="AA174" s="6270"/>
      <c r="AB174" s="6270"/>
      <c r="AC174" s="6270"/>
      <c r="AD174" s="6270"/>
    </row>
    <row r="175" spans="1:30" s="2656" customFormat="1" ht="35.1" customHeight="1">
      <c r="A175" s="4220">
        <v>16</v>
      </c>
      <c r="B175" s="4158" t="s">
        <v>5965</v>
      </c>
      <c r="C175" s="4158">
        <v>1</v>
      </c>
      <c r="D175" s="4158">
        <v>1</v>
      </c>
      <c r="E175" s="2872"/>
      <c r="F175" s="2872" t="s">
        <v>5905</v>
      </c>
      <c r="G175" s="6297">
        <v>8</v>
      </c>
      <c r="H175" s="6297">
        <v>7</v>
      </c>
      <c r="I175" s="6297">
        <v>4</v>
      </c>
      <c r="J175" s="6346">
        <f>G175*H175</f>
        <v>56</v>
      </c>
      <c r="K175" s="6299"/>
      <c r="L175" s="6301" t="s">
        <v>2130</v>
      </c>
      <c r="M175" s="6301"/>
      <c r="N175" s="6348"/>
      <c r="O175" s="6270"/>
      <c r="P175" s="6270"/>
      <c r="Q175" s="6270"/>
      <c r="R175" s="6270"/>
      <c r="S175" s="6270"/>
      <c r="T175" s="6270"/>
      <c r="U175" s="6270"/>
      <c r="V175" s="6270"/>
      <c r="W175" s="6270"/>
      <c r="X175" s="6270"/>
      <c r="Y175" s="6270"/>
      <c r="Z175" s="6270"/>
      <c r="AA175" s="6270"/>
      <c r="AB175" s="6270"/>
      <c r="AC175" s="6270"/>
      <c r="AD175" s="6270"/>
    </row>
    <row r="176" spans="1:30" s="6381" customFormat="1" ht="35.1" customHeight="1">
      <c r="A176" s="6374">
        <v>17</v>
      </c>
      <c r="B176" s="6375" t="s">
        <v>5966</v>
      </c>
      <c r="C176" s="6375"/>
      <c r="D176" s="6375"/>
      <c r="E176" s="6376" t="s">
        <v>5967</v>
      </c>
      <c r="F176" s="6376" t="s">
        <v>5905</v>
      </c>
      <c r="G176" s="6305">
        <v>18</v>
      </c>
      <c r="H176" s="6305">
        <v>10</v>
      </c>
      <c r="I176" s="6305">
        <v>5</v>
      </c>
      <c r="J176" s="6305">
        <f>G176*H176</f>
        <v>180</v>
      </c>
      <c r="K176" s="6377"/>
      <c r="L176" s="6378" t="s">
        <v>5963</v>
      </c>
      <c r="M176" s="6379"/>
      <c r="N176" s="6308" t="s">
        <v>5968</v>
      </c>
      <c r="O176" s="6380"/>
      <c r="P176" s="6380"/>
      <c r="Q176" s="6380"/>
      <c r="R176" s="6380"/>
      <c r="S176" s="6380"/>
      <c r="T176" s="6380"/>
      <c r="U176" s="6380"/>
      <c r="V176" s="6380"/>
      <c r="W176" s="6380"/>
      <c r="X176" s="6380"/>
      <c r="Y176" s="6380"/>
      <c r="Z176" s="6380"/>
      <c r="AA176" s="6380"/>
      <c r="AB176" s="6380"/>
      <c r="AC176" s="6380"/>
      <c r="AD176" s="6380"/>
    </row>
    <row r="177" spans="1:30" s="6381" customFormat="1" ht="35.1" customHeight="1">
      <c r="A177" s="6382"/>
      <c r="B177" s="6383"/>
      <c r="C177" s="6383"/>
      <c r="D177" s="6383"/>
      <c r="E177" s="6319" t="s">
        <v>5969</v>
      </c>
      <c r="F177" s="6325" t="s">
        <v>5859</v>
      </c>
      <c r="G177" s="6311">
        <v>11</v>
      </c>
      <c r="H177" s="6311">
        <v>10</v>
      </c>
      <c r="I177" s="6384">
        <v>4</v>
      </c>
      <c r="J177" s="6311">
        <f>G177*H177</f>
        <v>110</v>
      </c>
      <c r="K177" s="6385"/>
      <c r="L177" s="6386"/>
      <c r="M177" s="6387"/>
      <c r="N177" s="6388"/>
      <c r="O177" s="6380"/>
      <c r="P177" s="6380"/>
      <c r="Q177" s="6380"/>
      <c r="R177" s="6380"/>
      <c r="S177" s="6380"/>
      <c r="T177" s="6380"/>
      <c r="U177" s="6380"/>
      <c r="V177" s="6380"/>
      <c r="W177" s="6380"/>
      <c r="X177" s="6380"/>
      <c r="Y177" s="6380"/>
      <c r="Z177" s="6380"/>
      <c r="AA177" s="6380"/>
      <c r="AB177" s="6380"/>
      <c r="AC177" s="6380"/>
      <c r="AD177" s="6380"/>
    </row>
    <row r="178" spans="1:30" s="6381" customFormat="1" ht="35.1" customHeight="1">
      <c r="A178" s="6382"/>
      <c r="B178" s="6389"/>
      <c r="C178" s="6389"/>
      <c r="D178" s="6389"/>
      <c r="E178" s="6319"/>
      <c r="F178" s="6319"/>
      <c r="G178" s="6320"/>
      <c r="H178" s="6320"/>
      <c r="I178" s="6320"/>
      <c r="J178" s="6320"/>
      <c r="K178" s="6390"/>
      <c r="L178" s="6391"/>
      <c r="M178" s="6392"/>
      <c r="N178" s="6393"/>
      <c r="O178" s="6380"/>
      <c r="P178" s="6380"/>
      <c r="Q178" s="6380"/>
      <c r="R178" s="6380"/>
      <c r="S178" s="6380"/>
      <c r="T178" s="6380"/>
      <c r="U178" s="6380"/>
      <c r="V178" s="6380"/>
      <c r="W178" s="6380"/>
      <c r="X178" s="6380"/>
      <c r="Y178" s="6380"/>
      <c r="Z178" s="6380"/>
      <c r="AA178" s="6380"/>
      <c r="AB178" s="6380"/>
      <c r="AC178" s="6380"/>
      <c r="AD178" s="6380"/>
    </row>
    <row r="179" spans="1:30" s="6381" customFormat="1" ht="35.1" customHeight="1">
      <c r="A179" s="6394"/>
      <c r="B179" s="6395" t="s">
        <v>5952</v>
      </c>
      <c r="C179" s="6395">
        <v>1</v>
      </c>
      <c r="D179" s="6395">
        <v>1</v>
      </c>
      <c r="E179" s="6396"/>
      <c r="F179" s="6396"/>
      <c r="G179" s="6328">
        <v>18</v>
      </c>
      <c r="H179" s="6328">
        <v>10</v>
      </c>
      <c r="I179" s="6328">
        <f>I176+I177</f>
        <v>9</v>
      </c>
      <c r="J179" s="6328">
        <f>SUM(J176:J178)</f>
        <v>290</v>
      </c>
      <c r="K179" s="6397"/>
      <c r="L179" s="6398"/>
      <c r="M179" s="6399"/>
      <c r="N179" s="6400"/>
      <c r="O179" s="6380"/>
      <c r="P179" s="6380"/>
      <c r="Q179" s="6380"/>
      <c r="R179" s="6380"/>
      <c r="S179" s="6380"/>
      <c r="T179" s="6380"/>
      <c r="U179" s="6380"/>
      <c r="V179" s="6380"/>
      <c r="W179" s="6380"/>
      <c r="X179" s="6380"/>
      <c r="Y179" s="6380"/>
      <c r="Z179" s="6380"/>
      <c r="AA179" s="6380"/>
      <c r="AB179" s="6380"/>
      <c r="AC179" s="6380"/>
      <c r="AD179" s="6380"/>
    </row>
    <row r="180" spans="1:30" s="6381" customFormat="1" ht="35.1" customHeight="1">
      <c r="A180" s="6374">
        <v>18</v>
      </c>
      <c r="B180" s="6375" t="s">
        <v>5970</v>
      </c>
      <c r="C180" s="6375"/>
      <c r="D180" s="6375"/>
      <c r="E180" s="6376" t="s">
        <v>5967</v>
      </c>
      <c r="F180" s="6376" t="s">
        <v>5905</v>
      </c>
      <c r="G180" s="6305">
        <v>5</v>
      </c>
      <c r="H180" s="6305">
        <v>3.2</v>
      </c>
      <c r="I180" s="6305">
        <v>5</v>
      </c>
      <c r="J180" s="6305">
        <f>G180*H180</f>
        <v>16</v>
      </c>
      <c r="K180" s="6377"/>
      <c r="L180" s="6378" t="s">
        <v>5918</v>
      </c>
      <c r="M180" s="6379"/>
      <c r="N180" s="6308" t="s">
        <v>5971</v>
      </c>
      <c r="O180" s="6380"/>
      <c r="P180" s="6380"/>
      <c r="Q180" s="6380"/>
      <c r="R180" s="6380"/>
      <c r="S180" s="6380"/>
      <c r="T180" s="6380"/>
      <c r="U180" s="6380"/>
      <c r="V180" s="6380"/>
      <c r="W180" s="6380"/>
      <c r="X180" s="6380"/>
      <c r="Y180" s="6380"/>
      <c r="Z180" s="6380"/>
      <c r="AA180" s="6380"/>
      <c r="AB180" s="6380"/>
      <c r="AC180" s="6380"/>
      <c r="AD180" s="6380"/>
    </row>
    <row r="181" spans="1:30" s="6381" customFormat="1" ht="35.1" customHeight="1">
      <c r="A181" s="6382"/>
      <c r="B181" s="6389"/>
      <c r="C181" s="6389"/>
      <c r="D181" s="6389"/>
      <c r="E181" s="6319"/>
      <c r="F181" s="6319"/>
      <c r="G181" s="6320"/>
      <c r="H181" s="6320"/>
      <c r="I181" s="6320"/>
      <c r="J181" s="6320"/>
      <c r="K181" s="6390"/>
      <c r="L181" s="6391"/>
      <c r="M181" s="6392"/>
      <c r="N181" s="6393"/>
      <c r="O181" s="6380"/>
      <c r="P181" s="6380"/>
      <c r="Q181" s="6380"/>
      <c r="R181" s="6380"/>
      <c r="S181" s="6380"/>
      <c r="T181" s="6380"/>
      <c r="U181" s="6380"/>
      <c r="V181" s="6380"/>
      <c r="W181" s="6380"/>
      <c r="X181" s="6380"/>
      <c r="Y181" s="6380"/>
      <c r="Z181" s="6380"/>
      <c r="AA181" s="6380"/>
      <c r="AB181" s="6380"/>
      <c r="AC181" s="6380"/>
      <c r="AD181" s="6380"/>
    </row>
    <row r="182" spans="1:30" s="6381" customFormat="1" ht="35.1" customHeight="1">
      <c r="A182" s="6374">
        <v>19</v>
      </c>
      <c r="B182" s="6375" t="s">
        <v>5972</v>
      </c>
      <c r="C182" s="6375"/>
      <c r="D182" s="6375"/>
      <c r="E182" s="6376" t="s">
        <v>5967</v>
      </c>
      <c r="F182" s="6376" t="s">
        <v>5905</v>
      </c>
      <c r="G182" s="6305">
        <v>15</v>
      </c>
      <c r="H182" s="6305">
        <v>10</v>
      </c>
      <c r="I182" s="6305">
        <v>4.3</v>
      </c>
      <c r="J182" s="6305">
        <f>G182*H182</f>
        <v>150</v>
      </c>
      <c r="K182" s="6377"/>
      <c r="L182" s="6378" t="s">
        <v>5918</v>
      </c>
      <c r="M182" s="6379"/>
      <c r="N182" s="6308" t="s">
        <v>5971</v>
      </c>
      <c r="O182" s="6380"/>
      <c r="P182" s="6380"/>
      <c r="Q182" s="6380"/>
      <c r="R182" s="6380"/>
      <c r="S182" s="6380"/>
      <c r="T182" s="6380"/>
      <c r="U182" s="6380"/>
      <c r="V182" s="6380"/>
      <c r="W182" s="6380"/>
      <c r="X182" s="6380"/>
      <c r="Y182" s="6380"/>
      <c r="Z182" s="6380"/>
      <c r="AA182" s="6380"/>
      <c r="AB182" s="6380"/>
      <c r="AC182" s="6380"/>
      <c r="AD182" s="6380"/>
    </row>
    <row r="183" spans="1:30" s="6381" customFormat="1" ht="35.1" customHeight="1">
      <c r="A183" s="6382"/>
      <c r="B183" s="6389"/>
      <c r="C183" s="6389"/>
      <c r="D183" s="6389"/>
      <c r="E183" s="6319"/>
      <c r="F183" s="6319"/>
      <c r="G183" s="6320"/>
      <c r="H183" s="6320"/>
      <c r="I183" s="6320"/>
      <c r="J183" s="6320"/>
      <c r="K183" s="6390"/>
      <c r="L183" s="6391"/>
      <c r="M183" s="6392"/>
      <c r="N183" s="6393"/>
      <c r="O183" s="6380"/>
      <c r="P183" s="6380"/>
      <c r="Q183" s="6380"/>
      <c r="R183" s="6380"/>
      <c r="S183" s="6380"/>
      <c r="T183" s="6380"/>
      <c r="U183" s="6380"/>
      <c r="V183" s="6380"/>
      <c r="W183" s="6380"/>
      <c r="X183" s="6380"/>
      <c r="Y183" s="6380"/>
      <c r="Z183" s="6380"/>
      <c r="AA183" s="6380"/>
      <c r="AB183" s="6380"/>
      <c r="AC183" s="6380"/>
      <c r="AD183" s="6380"/>
    </row>
    <row r="184" spans="1:30" s="2656" customFormat="1" ht="35.1" customHeight="1" thickBot="1">
      <c r="A184" s="6401" t="s">
        <v>5973</v>
      </c>
      <c r="B184" s="6402"/>
      <c r="C184" s="6402"/>
      <c r="D184" s="6402"/>
      <c r="E184" s="6403"/>
      <c r="F184" s="6404"/>
      <c r="G184" s="6405"/>
      <c r="H184" s="6405"/>
      <c r="I184" s="6405"/>
      <c r="J184" s="6406">
        <f>J10+J37+J88+J111+J123+J124+J130+J139+J153+J158+J165+J166+J172+J173+J174+J175+J179+J180+J182</f>
        <v>35756.315000000002</v>
      </c>
      <c r="K184" s="6407"/>
      <c r="L184" s="6408"/>
      <c r="M184" s="6409"/>
      <c r="N184" s="6410"/>
      <c r="O184" s="6270"/>
      <c r="P184" s="6270"/>
      <c r="Q184" s="6270"/>
      <c r="R184" s="6270"/>
      <c r="S184" s="6270"/>
      <c r="T184" s="6270"/>
      <c r="U184" s="6270"/>
      <c r="V184" s="6270"/>
      <c r="W184" s="6270"/>
      <c r="X184" s="6270"/>
      <c r="Y184" s="6270"/>
      <c r="Z184" s="6270"/>
      <c r="AA184" s="6270"/>
      <c r="AB184" s="6270"/>
      <c r="AC184" s="6270"/>
      <c r="AD184" s="6270"/>
    </row>
    <row r="185" spans="1:30" ht="30" customHeight="1"/>
    <row r="186" spans="1:30" ht="30" customHeight="1">
      <c r="B186" s="2616" t="s">
        <v>5974</v>
      </c>
    </row>
    <row r="187" spans="1:30" s="6423" customFormat="1" ht="30" customHeight="1">
      <c r="A187" s="6412">
        <v>1</v>
      </c>
      <c r="B187" s="6413" t="s">
        <v>5975</v>
      </c>
      <c r="C187" s="6414"/>
      <c r="D187" s="6414"/>
      <c r="E187" s="6415" t="s">
        <v>5976</v>
      </c>
      <c r="F187" s="6415" t="s">
        <v>5905</v>
      </c>
      <c r="G187" s="6416"/>
      <c r="H187" s="6416"/>
      <c r="I187" s="6416"/>
      <c r="J187" s="6417">
        <f>G187*H187</f>
        <v>0</v>
      </c>
      <c r="K187" s="6418"/>
      <c r="L187" s="6419" t="s">
        <v>5963</v>
      </c>
      <c r="M187" s="6420"/>
      <c r="N187" s="6421"/>
      <c r="O187" s="6422"/>
      <c r="P187" s="6422"/>
      <c r="Q187" s="6422"/>
      <c r="R187" s="6422"/>
      <c r="S187" s="6422"/>
      <c r="T187" s="6422"/>
      <c r="U187" s="6422"/>
      <c r="V187" s="6422"/>
      <c r="W187" s="6422"/>
      <c r="X187" s="6422"/>
      <c r="Y187" s="6422"/>
      <c r="Z187" s="6422"/>
      <c r="AA187" s="6422"/>
      <c r="AB187" s="6422"/>
      <c r="AC187" s="6422"/>
      <c r="AD187" s="6422"/>
    </row>
    <row r="188" spans="1:30" s="6423" customFormat="1" ht="30" customHeight="1">
      <c r="A188" s="6424"/>
      <c r="B188" s="6425"/>
      <c r="C188" s="6426"/>
      <c r="D188" s="6426"/>
      <c r="E188" s="6427" t="s">
        <v>5977</v>
      </c>
      <c r="F188" s="6427" t="s">
        <v>5978</v>
      </c>
      <c r="G188" s="6428"/>
      <c r="H188" s="6428"/>
      <c r="I188" s="6428"/>
      <c r="J188" s="6429">
        <f>G188*H188</f>
        <v>0</v>
      </c>
      <c r="K188" s="6430"/>
      <c r="L188" s="6431"/>
      <c r="M188" s="6432"/>
      <c r="N188" s="6433"/>
      <c r="O188" s="6422"/>
      <c r="P188" s="6422"/>
      <c r="Q188" s="6422"/>
      <c r="R188" s="6422" t="s">
        <v>5979</v>
      </c>
      <c r="S188" s="6422"/>
      <c r="T188" s="6422"/>
      <c r="U188" s="6422"/>
      <c r="V188" s="6422"/>
      <c r="W188" s="6422"/>
      <c r="X188" s="6422"/>
      <c r="Y188" s="6422"/>
      <c r="Z188" s="6422"/>
      <c r="AA188" s="6422"/>
      <c r="AB188" s="6422"/>
      <c r="AC188" s="6422"/>
      <c r="AD188" s="6422"/>
    </row>
    <row r="189" spans="1:30" s="6423" customFormat="1" ht="30" customHeight="1">
      <c r="A189" s="6434"/>
      <c r="B189" s="6435" t="s">
        <v>5899</v>
      </c>
      <c r="C189" s="6435">
        <v>1</v>
      </c>
      <c r="D189" s="6435">
        <v>2</v>
      </c>
      <c r="E189" s="6436"/>
      <c r="F189" s="6436"/>
      <c r="G189" s="6437"/>
      <c r="H189" s="6437"/>
      <c r="I189" s="6437"/>
      <c r="J189" s="6438">
        <f>SUM(J187:J188)</f>
        <v>0</v>
      </c>
      <c r="K189" s="6439"/>
      <c r="L189" s="6440"/>
      <c r="M189" s="6441"/>
      <c r="N189" s="6442" t="s">
        <v>5980</v>
      </c>
      <c r="O189" s="6422"/>
      <c r="P189" s="6422"/>
      <c r="Q189" s="6422"/>
      <c r="R189" s="6422" t="s">
        <v>5981</v>
      </c>
      <c r="S189" s="6422"/>
      <c r="T189" s="6422"/>
      <c r="U189" s="6422"/>
      <c r="V189" s="6422"/>
      <c r="W189" s="6422"/>
      <c r="X189" s="6422"/>
      <c r="Y189" s="6422"/>
      <c r="Z189" s="6422"/>
      <c r="AA189" s="6422"/>
      <c r="AB189" s="6422"/>
      <c r="AC189" s="6422"/>
      <c r="AD189" s="6422"/>
    </row>
    <row r="190" spans="1:30" s="6423" customFormat="1" ht="30" customHeight="1">
      <c r="A190" s="6443"/>
      <c r="B190" s="6444" t="s">
        <v>5982</v>
      </c>
      <c r="C190" s="6444">
        <v>1</v>
      </c>
      <c r="D190" s="6444"/>
      <c r="E190" s="6445"/>
      <c r="F190" s="6445" t="s">
        <v>819</v>
      </c>
      <c r="G190" s="6446"/>
      <c r="H190" s="6446"/>
      <c r="I190" s="6446"/>
      <c r="J190" s="6447">
        <f>G190*H190</f>
        <v>0</v>
      </c>
      <c r="K190" s="6448"/>
      <c r="L190" s="6449" t="s">
        <v>5963</v>
      </c>
      <c r="M190" s="6449"/>
      <c r="N190" s="6450"/>
      <c r="O190" s="6422"/>
      <c r="P190" s="6422"/>
      <c r="Q190" s="6422"/>
      <c r="R190" s="6422"/>
      <c r="S190" s="6422"/>
      <c r="T190" s="6422"/>
      <c r="U190" s="6422"/>
      <c r="V190" s="6422"/>
      <c r="W190" s="6422"/>
      <c r="X190" s="6422"/>
      <c r="Y190" s="6422"/>
      <c r="Z190" s="6422"/>
      <c r="AA190" s="6422"/>
      <c r="AB190" s="6422"/>
      <c r="AC190" s="6422"/>
      <c r="AD190" s="6422"/>
    </row>
    <row r="191" spans="1:30" s="6451" customFormat="1" ht="30" customHeight="1">
      <c r="B191" s="6452" t="s">
        <v>5983</v>
      </c>
      <c r="C191" s="6452"/>
      <c r="D191" s="6452"/>
      <c r="K191" s="6453"/>
      <c r="N191" s="6454"/>
      <c r="O191" s="6455"/>
      <c r="P191" s="6455"/>
      <c r="Q191" s="6455"/>
      <c r="R191" s="6455"/>
      <c r="S191" s="6455"/>
      <c r="T191" s="6455"/>
      <c r="U191" s="6455"/>
      <c r="V191" s="6455"/>
      <c r="W191" s="6455"/>
      <c r="X191" s="6455"/>
      <c r="Y191" s="6455"/>
      <c r="Z191" s="6455"/>
      <c r="AA191" s="6455"/>
      <c r="AB191" s="6455"/>
      <c r="AC191" s="6455"/>
      <c r="AD191" s="6455"/>
    </row>
    <row r="192" spans="1:30" s="6423" customFormat="1" ht="30" customHeight="1">
      <c r="A192" s="6443">
        <v>19</v>
      </c>
      <c r="B192" s="6444" t="s">
        <v>5984</v>
      </c>
      <c r="C192" s="6444">
        <v>1</v>
      </c>
      <c r="D192" s="6444">
        <v>1</v>
      </c>
      <c r="E192" s="6445"/>
      <c r="F192" s="6445" t="s">
        <v>819</v>
      </c>
      <c r="G192" s="6446"/>
      <c r="H192" s="6446"/>
      <c r="I192" s="6446"/>
      <c r="J192" s="6447">
        <f>G192*H192</f>
        <v>0</v>
      </c>
      <c r="K192" s="6448"/>
      <c r="L192" s="6449" t="s">
        <v>5918</v>
      </c>
      <c r="M192" s="6449"/>
      <c r="N192" s="6450"/>
      <c r="O192" s="6422"/>
      <c r="P192" s="6422"/>
      <c r="Q192" s="6422"/>
      <c r="R192" s="6422" t="s">
        <v>5985</v>
      </c>
      <c r="S192" s="6422"/>
      <c r="T192" s="6422"/>
      <c r="U192" s="6422"/>
      <c r="V192" s="6422"/>
      <c r="W192" s="6422"/>
      <c r="X192" s="6422"/>
      <c r="Y192" s="6422"/>
      <c r="Z192" s="6422"/>
      <c r="AA192" s="6422"/>
      <c r="AB192" s="6422"/>
      <c r="AC192" s="6422"/>
      <c r="AD192" s="6422"/>
    </row>
    <row r="193" spans="1:30" s="6423" customFormat="1" ht="30" customHeight="1">
      <c r="A193" s="6443">
        <v>21</v>
      </c>
      <c r="B193" s="6444" t="s">
        <v>5986</v>
      </c>
      <c r="C193" s="6444">
        <v>1</v>
      </c>
      <c r="D193" s="6444">
        <v>1</v>
      </c>
      <c r="E193" s="6445"/>
      <c r="F193" s="6445" t="s">
        <v>819</v>
      </c>
      <c r="G193" s="6446">
        <v>4</v>
      </c>
      <c r="H193" s="6446">
        <v>7</v>
      </c>
      <c r="I193" s="6446">
        <v>3.5</v>
      </c>
      <c r="J193" s="6447">
        <f>G193*H193</f>
        <v>28</v>
      </c>
      <c r="K193" s="6448"/>
      <c r="L193" s="6449" t="s">
        <v>5918</v>
      </c>
      <c r="M193" s="6449"/>
      <c r="N193" s="6450" t="s">
        <v>5987</v>
      </c>
      <c r="O193" s="6422"/>
      <c r="P193" s="6422"/>
      <c r="Q193" s="6422"/>
      <c r="R193" s="6422" t="s">
        <v>5988</v>
      </c>
      <c r="S193" s="6422"/>
      <c r="T193" s="6422"/>
      <c r="U193" s="6422"/>
      <c r="V193" s="6422"/>
      <c r="W193" s="6422"/>
      <c r="X193" s="6422"/>
      <c r="Y193" s="6422"/>
      <c r="Z193" s="6422"/>
      <c r="AA193" s="6422"/>
      <c r="AB193" s="6422"/>
      <c r="AC193" s="6422"/>
      <c r="AD193" s="6422"/>
    </row>
    <row r="194" spans="1:30" s="6451" customFormat="1" ht="30" customHeight="1">
      <c r="B194" s="6452" t="s">
        <v>5989</v>
      </c>
      <c r="C194" s="6452"/>
      <c r="D194" s="6452"/>
      <c r="K194" s="6453"/>
      <c r="N194" s="6454"/>
      <c r="O194" s="6455"/>
      <c r="P194" s="6455"/>
      <c r="Q194" s="6455"/>
      <c r="R194" s="6455"/>
      <c r="S194" s="6455"/>
      <c r="T194" s="6455"/>
      <c r="U194" s="6455"/>
      <c r="V194" s="6455"/>
      <c r="W194" s="6455"/>
      <c r="X194" s="6455"/>
      <c r="Y194" s="6455"/>
      <c r="Z194" s="6455"/>
      <c r="AA194" s="6455"/>
      <c r="AB194" s="6455"/>
      <c r="AC194" s="6455"/>
      <c r="AD194" s="6455"/>
    </row>
    <row r="195" spans="1:30" s="6423" customFormat="1" ht="30" customHeight="1">
      <c r="A195" s="6443">
        <v>7</v>
      </c>
      <c r="B195" s="6456" t="s">
        <v>5990</v>
      </c>
      <c r="C195" s="6444">
        <v>1</v>
      </c>
      <c r="D195" s="6444">
        <v>1</v>
      </c>
      <c r="E195" s="6445"/>
      <c r="F195" s="6445"/>
      <c r="G195" s="6446"/>
      <c r="H195" s="6446"/>
      <c r="I195" s="6446"/>
      <c r="J195" s="6447">
        <f>G195*H195</f>
        <v>0</v>
      </c>
      <c r="K195" s="6448"/>
      <c r="L195" s="6449" t="s">
        <v>2130</v>
      </c>
      <c r="M195" s="6449"/>
      <c r="N195" s="6450" t="s">
        <v>5991</v>
      </c>
      <c r="O195" s="6422"/>
      <c r="P195" s="6422"/>
      <c r="Q195" s="6422"/>
      <c r="R195" s="6422" t="s">
        <v>5992</v>
      </c>
      <c r="S195" s="6422"/>
      <c r="T195" s="6422"/>
      <c r="U195" s="6422"/>
      <c r="V195" s="6422"/>
      <c r="W195" s="6422"/>
      <c r="X195" s="6422"/>
      <c r="Y195" s="6422"/>
      <c r="Z195" s="6422"/>
      <c r="AA195" s="6422"/>
      <c r="AB195" s="6422"/>
      <c r="AC195" s="6422"/>
      <c r="AD195" s="6422"/>
    </row>
    <row r="196" spans="1:30" s="6423" customFormat="1" ht="30" customHeight="1">
      <c r="A196" s="6443">
        <v>14</v>
      </c>
      <c r="B196" s="6456" t="s">
        <v>5993</v>
      </c>
      <c r="C196" s="6444">
        <v>1</v>
      </c>
      <c r="D196" s="6444">
        <v>1</v>
      </c>
      <c r="E196" s="6445"/>
      <c r="F196" s="6445" t="s">
        <v>819</v>
      </c>
      <c r="G196" s="6446"/>
      <c r="H196" s="6446"/>
      <c r="I196" s="6446"/>
      <c r="J196" s="6447">
        <f>G196*H196</f>
        <v>0</v>
      </c>
      <c r="K196" s="6448"/>
      <c r="L196" s="6449" t="s">
        <v>5963</v>
      </c>
      <c r="M196" s="6449"/>
      <c r="N196" s="6450" t="s">
        <v>5994</v>
      </c>
      <c r="O196" s="6422"/>
      <c r="P196" s="6422"/>
      <c r="Q196" s="6422"/>
      <c r="R196" s="6422" t="s">
        <v>5992</v>
      </c>
      <c r="S196" s="6422"/>
      <c r="T196" s="6422"/>
      <c r="U196" s="6422"/>
      <c r="V196" s="6422"/>
      <c r="W196" s="6422"/>
      <c r="X196" s="6422"/>
      <c r="Y196" s="6422"/>
      <c r="Z196" s="6422"/>
      <c r="AA196" s="6422"/>
      <c r="AB196" s="6422"/>
      <c r="AC196" s="6422"/>
      <c r="AD196" s="6422"/>
    </row>
    <row r="197" spans="1:30" s="6451" customFormat="1" ht="23.1" customHeight="1">
      <c r="A197" s="6457"/>
      <c r="B197" s="6413" t="s">
        <v>5995</v>
      </c>
      <c r="C197" s="6414"/>
      <c r="D197" s="6414"/>
      <c r="E197" s="6415" t="s">
        <v>5996</v>
      </c>
      <c r="F197" s="6415" t="s">
        <v>5997</v>
      </c>
      <c r="G197" s="6416"/>
      <c r="H197" s="6416"/>
      <c r="I197" s="6458"/>
      <c r="J197" s="6417"/>
      <c r="K197" s="6459"/>
      <c r="L197" s="6419" t="s">
        <v>5782</v>
      </c>
      <c r="M197" s="6420"/>
      <c r="N197" s="6421"/>
      <c r="O197" s="6455"/>
      <c r="P197" s="6460"/>
      <c r="Q197" s="6455"/>
      <c r="R197" s="6455"/>
      <c r="S197" s="6455"/>
      <c r="T197" s="6455"/>
      <c r="U197" s="6455"/>
      <c r="V197" s="6455"/>
      <c r="W197" s="6455"/>
      <c r="X197" s="6455"/>
      <c r="Y197" s="6455"/>
      <c r="Z197" s="6455"/>
      <c r="AA197" s="6455"/>
      <c r="AB197" s="6455"/>
      <c r="AC197" s="6455"/>
      <c r="AD197" s="6455"/>
    </row>
    <row r="198" spans="1:30" s="6423" customFormat="1" ht="23.1" customHeight="1">
      <c r="A198" s="6461"/>
      <c r="B198" s="6425"/>
      <c r="C198" s="6426"/>
      <c r="D198" s="6426"/>
      <c r="E198" s="6427" t="s">
        <v>5998</v>
      </c>
      <c r="F198" s="6427" t="s">
        <v>5997</v>
      </c>
      <c r="G198" s="6428">
        <v>17</v>
      </c>
      <c r="H198" s="6428">
        <v>17</v>
      </c>
      <c r="I198" s="6428">
        <v>20</v>
      </c>
      <c r="J198" s="6429"/>
      <c r="K198" s="6462"/>
      <c r="L198" s="6463"/>
      <c r="M198" s="6464"/>
      <c r="N198" s="6433" t="s">
        <v>5999</v>
      </c>
      <c r="O198" s="6422"/>
      <c r="P198" s="6422"/>
      <c r="Q198" s="6422"/>
      <c r="R198" s="6422"/>
      <c r="S198" s="6422"/>
      <c r="T198" s="6422"/>
      <c r="U198" s="6422"/>
      <c r="V198" s="6422"/>
      <c r="W198" s="6422"/>
      <c r="X198" s="6422"/>
      <c r="Y198" s="6422"/>
      <c r="Z198" s="6422"/>
      <c r="AA198" s="6422"/>
      <c r="AB198" s="6422"/>
      <c r="AC198" s="6422"/>
      <c r="AD198" s="6422"/>
    </row>
    <row r="199" spans="1:30" s="6423" customFormat="1" ht="23.1" customHeight="1">
      <c r="A199" s="6465"/>
      <c r="B199" s="6435" t="s">
        <v>5899</v>
      </c>
      <c r="C199" s="6435">
        <v>1</v>
      </c>
      <c r="D199" s="6435">
        <v>1</v>
      </c>
      <c r="E199" s="6466"/>
      <c r="F199" s="6466"/>
      <c r="G199" s="6437"/>
      <c r="H199" s="6437"/>
      <c r="I199" s="6437"/>
      <c r="J199" s="6438"/>
      <c r="K199" s="6467"/>
      <c r="L199" s="6468"/>
      <c r="M199" s="6469"/>
      <c r="N199" s="6470" t="s">
        <v>6000</v>
      </c>
      <c r="O199" s="6422"/>
      <c r="P199" s="6422"/>
      <c r="Q199" s="6422"/>
      <c r="R199" s="6422" t="s">
        <v>6001</v>
      </c>
      <c r="S199" s="6422"/>
      <c r="T199" s="6422"/>
      <c r="U199" s="6422"/>
      <c r="V199" s="6422"/>
      <c r="W199" s="6422"/>
      <c r="X199" s="6422"/>
      <c r="Y199" s="6422"/>
      <c r="Z199" s="6422"/>
      <c r="AA199" s="6422"/>
      <c r="AB199" s="6422"/>
      <c r="AC199" s="6422"/>
      <c r="AD199" s="6422"/>
    </row>
    <row r="200" spans="1:30" s="6423" customFormat="1" ht="24.95" customHeight="1">
      <c r="A200" s="6443"/>
      <c r="B200" s="6444" t="s">
        <v>6002</v>
      </c>
      <c r="C200" s="6444">
        <v>1</v>
      </c>
      <c r="D200" s="6444">
        <v>1</v>
      </c>
      <c r="E200" s="6445"/>
      <c r="F200" s="6445" t="s">
        <v>819</v>
      </c>
      <c r="G200" s="6446">
        <v>6</v>
      </c>
      <c r="H200" s="6446">
        <v>8</v>
      </c>
      <c r="I200" s="6446">
        <v>3.5</v>
      </c>
      <c r="J200" s="6447"/>
      <c r="K200" s="6448"/>
      <c r="L200" s="6449" t="s">
        <v>5963</v>
      </c>
      <c r="M200" s="6449"/>
      <c r="N200" s="6450" t="s">
        <v>5509</v>
      </c>
      <c r="O200" s="6422"/>
      <c r="P200" s="6422"/>
      <c r="Q200" s="6422"/>
      <c r="R200" s="6422" t="s">
        <v>6003</v>
      </c>
      <c r="S200" s="6422"/>
      <c r="T200" s="6422"/>
      <c r="U200" s="6422"/>
      <c r="V200" s="6422"/>
      <c r="W200" s="6422"/>
      <c r="X200" s="6422"/>
      <c r="Y200" s="6422"/>
      <c r="Z200" s="6422"/>
      <c r="AA200" s="6422"/>
      <c r="AB200" s="6422"/>
      <c r="AC200" s="6422"/>
      <c r="AD200" s="6422"/>
    </row>
    <row r="201" spans="1:30" s="6451" customFormat="1" ht="30" customHeight="1">
      <c r="B201" s="6452" t="s">
        <v>6004</v>
      </c>
      <c r="C201" s="6452"/>
      <c r="D201" s="6452"/>
      <c r="K201" s="6453"/>
      <c r="N201" s="6454"/>
      <c r="O201" s="6455"/>
      <c r="P201" s="6455"/>
      <c r="Q201" s="6455"/>
      <c r="R201" s="6455"/>
      <c r="S201" s="6455"/>
      <c r="T201" s="6455"/>
      <c r="U201" s="6455"/>
      <c r="V201" s="6455"/>
      <c r="W201" s="6455"/>
      <c r="X201" s="6455"/>
      <c r="Y201" s="6455"/>
      <c r="Z201" s="6455"/>
      <c r="AA201" s="6455"/>
      <c r="AB201" s="6455"/>
      <c r="AC201" s="6455"/>
      <c r="AD201" s="6455"/>
    </row>
    <row r="202" spans="1:30" s="6423" customFormat="1" ht="30" customHeight="1">
      <c r="A202" s="6443">
        <v>10</v>
      </c>
      <c r="B202" s="6456" t="s">
        <v>6005</v>
      </c>
      <c r="C202" s="6444">
        <v>1</v>
      </c>
      <c r="D202" s="6444">
        <v>1</v>
      </c>
      <c r="E202" s="6445"/>
      <c r="F202" s="6445"/>
      <c r="G202" s="6446"/>
      <c r="H202" s="6446"/>
      <c r="I202" s="6446"/>
      <c r="J202" s="6447">
        <f>G202*H202</f>
        <v>0</v>
      </c>
      <c r="K202" s="6448"/>
      <c r="L202" s="6449" t="s">
        <v>2130</v>
      </c>
      <c r="M202" s="6449"/>
      <c r="N202" s="6450" t="s">
        <v>6006</v>
      </c>
      <c r="O202" s="6422"/>
      <c r="P202" s="6422"/>
      <c r="Q202" s="6422"/>
      <c r="R202" s="6422" t="s">
        <v>5992</v>
      </c>
      <c r="S202" s="6422"/>
      <c r="T202" s="6422"/>
      <c r="U202" s="6422"/>
      <c r="V202" s="6422"/>
      <c r="W202" s="6422"/>
      <c r="X202" s="6422"/>
      <c r="Y202" s="6422"/>
      <c r="Z202" s="6422"/>
      <c r="AA202" s="6422"/>
      <c r="AB202" s="6422"/>
      <c r="AC202" s="6422"/>
      <c r="AD202" s="6422"/>
    </row>
    <row r="203" spans="1:30" s="6423" customFormat="1" ht="30" customHeight="1">
      <c r="A203" s="6443">
        <v>9</v>
      </c>
      <c r="B203" s="6456" t="s">
        <v>6007</v>
      </c>
      <c r="C203" s="6444">
        <v>1</v>
      </c>
      <c r="D203" s="6444">
        <v>1</v>
      </c>
      <c r="E203" s="6445"/>
      <c r="F203" s="6445"/>
      <c r="G203" s="6446"/>
      <c r="H203" s="6446"/>
      <c r="I203" s="6446"/>
      <c r="J203" s="6447">
        <f>G203*H203</f>
        <v>0</v>
      </c>
      <c r="K203" s="6448"/>
      <c r="L203" s="6449" t="s">
        <v>5782</v>
      </c>
      <c r="M203" s="6449"/>
      <c r="N203" s="6450" t="s">
        <v>6008</v>
      </c>
      <c r="O203" s="6422"/>
      <c r="P203" s="6422"/>
      <c r="Q203" s="6422"/>
      <c r="R203" s="6422" t="s">
        <v>6009</v>
      </c>
      <c r="S203" s="6422"/>
      <c r="T203" s="6422"/>
      <c r="U203" s="6422"/>
      <c r="V203" s="6422"/>
      <c r="W203" s="6422"/>
      <c r="X203" s="6422"/>
      <c r="Y203" s="6422"/>
      <c r="Z203" s="6422"/>
      <c r="AA203" s="6422"/>
      <c r="AB203" s="6422"/>
      <c r="AC203" s="6422"/>
      <c r="AD203" s="6422"/>
    </row>
    <row r="204" spans="1:30" s="6451" customFormat="1" ht="30" customHeight="1">
      <c r="A204" s="6457">
        <v>16</v>
      </c>
      <c r="B204" s="6413" t="s">
        <v>6010</v>
      </c>
      <c r="C204" s="6414"/>
      <c r="D204" s="6414"/>
      <c r="E204" s="6415"/>
      <c r="F204" s="6415" t="s">
        <v>5997</v>
      </c>
      <c r="G204" s="6416">
        <v>17</v>
      </c>
      <c r="H204" s="6416">
        <v>25</v>
      </c>
      <c r="I204" s="6458">
        <v>5</v>
      </c>
      <c r="J204" s="6417">
        <f>G204*H204</f>
        <v>425</v>
      </c>
      <c r="K204" s="6459" t="s">
        <v>5917</v>
      </c>
      <c r="L204" s="6419" t="s">
        <v>5963</v>
      </c>
      <c r="M204" s="6420"/>
      <c r="N204" s="6421"/>
      <c r="O204" s="6455"/>
      <c r="P204" s="6460"/>
      <c r="Q204" s="6455"/>
      <c r="R204" s="6455"/>
      <c r="S204" s="6455"/>
      <c r="T204" s="6455"/>
      <c r="U204" s="6455"/>
      <c r="V204" s="6455"/>
      <c r="W204" s="6455"/>
      <c r="X204" s="6455"/>
      <c r="Y204" s="6455"/>
      <c r="Z204" s="6455"/>
      <c r="AA204" s="6455"/>
      <c r="AB204" s="6455"/>
      <c r="AC204" s="6455"/>
      <c r="AD204" s="6455"/>
    </row>
    <row r="205" spans="1:30" s="6423" customFormat="1" ht="30" customHeight="1">
      <c r="A205" s="6461"/>
      <c r="B205" s="6425"/>
      <c r="C205" s="6426"/>
      <c r="D205" s="6426"/>
      <c r="E205" s="6427"/>
      <c r="F205" s="6427" t="s">
        <v>5859</v>
      </c>
      <c r="G205" s="6428">
        <v>17</v>
      </c>
      <c r="H205" s="6428">
        <v>25</v>
      </c>
      <c r="I205" s="6428">
        <v>4.5</v>
      </c>
      <c r="J205" s="6429">
        <f>G205*H205</f>
        <v>425</v>
      </c>
      <c r="K205" s="6462"/>
      <c r="L205" s="6463"/>
      <c r="M205" s="6464"/>
      <c r="N205" s="6433"/>
      <c r="O205" s="6422"/>
      <c r="P205" s="6422"/>
      <c r="Q205" s="6422"/>
      <c r="R205" s="6422"/>
      <c r="S205" s="6422"/>
      <c r="T205" s="6422"/>
      <c r="U205" s="6422"/>
      <c r="V205" s="6422"/>
      <c r="W205" s="6422"/>
      <c r="X205" s="6422"/>
      <c r="Y205" s="6422"/>
      <c r="Z205" s="6422"/>
      <c r="AA205" s="6422"/>
      <c r="AB205" s="6422"/>
      <c r="AC205" s="6422"/>
      <c r="AD205" s="6422"/>
    </row>
    <row r="206" spans="1:30" s="6423" customFormat="1" ht="30" customHeight="1">
      <c r="A206" s="6465"/>
      <c r="B206" s="6435" t="s">
        <v>5899</v>
      </c>
      <c r="C206" s="6435">
        <v>1</v>
      </c>
      <c r="D206" s="6435">
        <v>2</v>
      </c>
      <c r="E206" s="6466"/>
      <c r="F206" s="6466"/>
      <c r="G206" s="6437">
        <v>17</v>
      </c>
      <c r="H206" s="6437">
        <v>25</v>
      </c>
      <c r="I206" s="6437">
        <v>9.5</v>
      </c>
      <c r="J206" s="6438">
        <f>SUM(J204:J205)</f>
        <v>850</v>
      </c>
      <c r="K206" s="6467"/>
      <c r="L206" s="6468"/>
      <c r="M206" s="6471"/>
      <c r="N206" s="6442" t="s">
        <v>6011</v>
      </c>
      <c r="O206" s="6422"/>
      <c r="P206" s="6422"/>
      <c r="Q206" s="6422"/>
      <c r="R206" s="6422"/>
      <c r="S206" s="6422"/>
      <c r="T206" s="6422"/>
      <c r="U206" s="6422"/>
      <c r="V206" s="6422"/>
      <c r="W206" s="6422"/>
      <c r="X206" s="6422"/>
      <c r="Y206" s="6422"/>
      <c r="Z206" s="6422"/>
      <c r="AA206" s="6422"/>
      <c r="AB206" s="6422"/>
      <c r="AC206" s="6422"/>
      <c r="AD206" s="6422"/>
    </row>
  </sheetData>
  <mergeCells count="113">
    <mergeCell ref="A204:A206"/>
    <mergeCell ref="B204:B205"/>
    <mergeCell ref="C204:C205"/>
    <mergeCell ref="D204:D205"/>
    <mergeCell ref="K204:K205"/>
    <mergeCell ref="L204:L205"/>
    <mergeCell ref="A197:A199"/>
    <mergeCell ref="B197:B198"/>
    <mergeCell ref="C197:C198"/>
    <mergeCell ref="D197:D198"/>
    <mergeCell ref="K197:K198"/>
    <mergeCell ref="L197:L198"/>
    <mergeCell ref="A184:E184"/>
    <mergeCell ref="A187:A189"/>
    <mergeCell ref="B187:B188"/>
    <mergeCell ref="C187:C188"/>
    <mergeCell ref="D187:D188"/>
    <mergeCell ref="L187:L188"/>
    <mergeCell ref="A182:A183"/>
    <mergeCell ref="B182:B183"/>
    <mergeCell ref="C182:C183"/>
    <mergeCell ref="D182:D183"/>
    <mergeCell ref="L182:L183"/>
    <mergeCell ref="N182:N183"/>
    <mergeCell ref="A180:A181"/>
    <mergeCell ref="B180:B181"/>
    <mergeCell ref="C180:C181"/>
    <mergeCell ref="D180:D181"/>
    <mergeCell ref="L180:L181"/>
    <mergeCell ref="N180:N181"/>
    <mergeCell ref="A176:A178"/>
    <mergeCell ref="B176:B178"/>
    <mergeCell ref="C176:C178"/>
    <mergeCell ref="D176:D178"/>
    <mergeCell ref="L176:L178"/>
    <mergeCell ref="N176:N178"/>
    <mergeCell ref="N159:N164"/>
    <mergeCell ref="G166:H166"/>
    <mergeCell ref="A167:A172"/>
    <mergeCell ref="B167:B171"/>
    <mergeCell ref="C167:C171"/>
    <mergeCell ref="D167:D171"/>
    <mergeCell ref="L167:L171"/>
    <mergeCell ref="N167:N171"/>
    <mergeCell ref="A159:A165"/>
    <mergeCell ref="B159:B164"/>
    <mergeCell ref="C159:C164"/>
    <mergeCell ref="D159:D164"/>
    <mergeCell ref="K159:K164"/>
    <mergeCell ref="L159:L164"/>
    <mergeCell ref="A154:A158"/>
    <mergeCell ref="B154:B157"/>
    <mergeCell ref="C154:C157"/>
    <mergeCell ref="D154:D157"/>
    <mergeCell ref="L154:L157"/>
    <mergeCell ref="N154:N157"/>
    <mergeCell ref="A140:A153"/>
    <mergeCell ref="B140:B152"/>
    <mergeCell ref="C140:C152"/>
    <mergeCell ref="D140:D152"/>
    <mergeCell ref="L140:L152"/>
    <mergeCell ref="N140:N152"/>
    <mergeCell ref="A131:A139"/>
    <mergeCell ref="B131:B138"/>
    <mergeCell ref="C131:C138"/>
    <mergeCell ref="D131:D138"/>
    <mergeCell ref="L131:L138"/>
    <mergeCell ref="N131:N138"/>
    <mergeCell ref="R112:V112"/>
    <mergeCell ref="R113:V113"/>
    <mergeCell ref="A125:A130"/>
    <mergeCell ref="B125:B129"/>
    <mergeCell ref="C125:C129"/>
    <mergeCell ref="D125:D129"/>
    <mergeCell ref="L125:L129"/>
    <mergeCell ref="N125:N129"/>
    <mergeCell ref="N89:N110"/>
    <mergeCell ref="A112:A123"/>
    <mergeCell ref="B112:B122"/>
    <mergeCell ref="C112:C122"/>
    <mergeCell ref="D112:D122"/>
    <mergeCell ref="L112:L122"/>
    <mergeCell ref="N112:N122"/>
    <mergeCell ref="A89:A111"/>
    <mergeCell ref="B89:B110"/>
    <mergeCell ref="C89:C110"/>
    <mergeCell ref="D89:D110"/>
    <mergeCell ref="K89:K110"/>
    <mergeCell ref="L89:L110"/>
    <mergeCell ref="A38:A88"/>
    <mergeCell ref="B38:B87"/>
    <mergeCell ref="C38:C84"/>
    <mergeCell ref="D38:D84"/>
    <mergeCell ref="L38:L84"/>
    <mergeCell ref="N38:N87"/>
    <mergeCell ref="L6:L8"/>
    <mergeCell ref="N6:N8"/>
    <mergeCell ref="A12:A37"/>
    <mergeCell ref="B12:B36"/>
    <mergeCell ref="C12:C25"/>
    <mergeCell ref="D12:D25"/>
    <mergeCell ref="L12:L36"/>
    <mergeCell ref="N12:N36"/>
    <mergeCell ref="A1:N1"/>
    <mergeCell ref="A2:N2"/>
    <mergeCell ref="A4:A5"/>
    <mergeCell ref="B4:E4"/>
    <mergeCell ref="M4:M5"/>
    <mergeCell ref="A6:A10"/>
    <mergeCell ref="B6:B9"/>
    <mergeCell ref="C6:C9"/>
    <mergeCell ref="D6:D9"/>
    <mergeCell ref="K6:K8"/>
  </mergeCells>
  <phoneticPr fontId="6" type="noConversion"/>
  <printOptions horizontalCentered="1"/>
  <pageMargins left="0.27559055118110237" right="0.11811023622047245" top="0.31496062992125984" bottom="0.39370078740157483" header="0.70866141732283472" footer="0.39370078740157483"/>
  <pageSetup paperSize="9" scale="41" orientation="portrait" verticalDpi="1200" r:id="rId1"/>
  <headerFooter alignWithMargins="0">
    <oddHeader>&amp;L&amp;"Arial,기울임꼴"&amp;16Art form #2 (Building List)</oddHeader>
    <oddFooter>&amp;C&amp;14&amp;P /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20</vt:i4>
      </vt:variant>
      <vt:variant>
        <vt:lpstr>이름이 지정된 범위</vt:lpstr>
      </vt:variant>
      <vt:variant>
        <vt:i4>32</vt:i4>
      </vt:variant>
    </vt:vector>
  </HeadingPairs>
  <TitlesOfParts>
    <vt:vector size="52" baseType="lpstr">
      <vt:lpstr>EGAT</vt:lpstr>
      <vt:lpstr>HDO RVMP 2020TA</vt:lpstr>
      <vt:lpstr>HDO RVMP</vt:lpstr>
      <vt:lpstr>HDO SDA</vt:lpstr>
      <vt:lpstr>Vistok</vt:lpstr>
      <vt:lpstr>IKAN</vt:lpstr>
      <vt:lpstr>UTCC</vt:lpstr>
      <vt:lpstr>KLNG</vt:lpstr>
      <vt:lpstr>SGPC</vt:lpstr>
      <vt:lpstr>TACE</vt:lpstr>
      <vt:lpstr>HPP4</vt:lpstr>
      <vt:lpstr>PTT LNG</vt:lpstr>
      <vt:lpstr>LINE</vt:lpstr>
      <vt:lpstr>HNCC PKG-1</vt:lpstr>
      <vt:lpstr>HNCC PKG-2</vt:lpstr>
      <vt:lpstr>HNCC PKG-3</vt:lpstr>
      <vt:lpstr>P-GMTP3</vt:lpstr>
      <vt:lpstr>MMCC</vt:lpstr>
      <vt:lpstr>IKCP</vt:lpstr>
      <vt:lpstr>TVEP</vt:lpstr>
      <vt:lpstr>'HDO RVMP'!Print_Area</vt:lpstr>
      <vt:lpstr>'HDO RVMP 2020TA'!Print_Area</vt:lpstr>
      <vt:lpstr>'HDO SDA'!Print_Area</vt:lpstr>
      <vt:lpstr>'HNCC PKG-1'!Print_Area</vt:lpstr>
      <vt:lpstr>'HNCC PKG-2'!Print_Area</vt:lpstr>
      <vt:lpstr>'HNCC PKG-3'!Print_Area</vt:lpstr>
      <vt:lpstr>'HPP4'!Print_Area</vt:lpstr>
      <vt:lpstr>IKCP!Print_Area</vt:lpstr>
      <vt:lpstr>KLNG!Print_Area</vt:lpstr>
      <vt:lpstr>LINE!Print_Area</vt:lpstr>
      <vt:lpstr>MMCC!Print_Area</vt:lpstr>
      <vt:lpstr>'P-GMTP3'!Print_Area</vt:lpstr>
      <vt:lpstr>'PTT LNG'!Print_Area</vt:lpstr>
      <vt:lpstr>SGPC!Print_Area</vt:lpstr>
      <vt:lpstr>TACE!Print_Area</vt:lpstr>
      <vt:lpstr>TVEP!Print_Area</vt:lpstr>
      <vt:lpstr>UTCC!Print_Area</vt:lpstr>
      <vt:lpstr>Vistok!Print_Area</vt:lpstr>
      <vt:lpstr>'HDO RVMP'!Print_Titles</vt:lpstr>
      <vt:lpstr>'HDO RVMP 2020TA'!Print_Titles</vt:lpstr>
      <vt:lpstr>'HDO SDA'!Print_Titles</vt:lpstr>
      <vt:lpstr>'HNCC PKG-1'!Print_Titles</vt:lpstr>
      <vt:lpstr>'HNCC PKG-2'!Print_Titles</vt:lpstr>
      <vt:lpstr>'HNCC PKG-3'!Print_Titles</vt:lpstr>
      <vt:lpstr>IKCP!Print_Titles</vt:lpstr>
      <vt:lpstr>KLNG!Print_Titles</vt:lpstr>
      <vt:lpstr>LINE!Print_Titles</vt:lpstr>
      <vt:lpstr>MMCC!Print_Titles</vt:lpstr>
      <vt:lpstr>'P-GMTP3'!Print_Titles</vt:lpstr>
      <vt:lpstr>SGPC!Print_Titles</vt:lpstr>
      <vt:lpstr>TACE!Print_Titles</vt:lpstr>
      <vt:lpstr>TVEP!Print_Titles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HEC</cp:lastModifiedBy>
  <dcterms:created xsi:type="dcterms:W3CDTF">2022-10-26T01:12:14Z</dcterms:created>
  <dcterms:modified xsi:type="dcterms:W3CDTF">2023-01-10T02:21:28Z</dcterms:modified>
</cp:coreProperties>
</file>